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externalLinks/externalLink253.xml" ContentType="application/vnd.openxmlformats-officedocument.spreadsheetml.externalLink+xml"/>
  <Override PartName="/xl/externalLinks/externalLink254.xml" ContentType="application/vnd.openxmlformats-officedocument.spreadsheetml.externalLink+xml"/>
  <Override PartName="/xl/externalLinks/externalLink255.xml" ContentType="application/vnd.openxmlformats-officedocument.spreadsheetml.externalLink+xml"/>
  <Override PartName="/xl/externalLinks/externalLink256.xml" ContentType="application/vnd.openxmlformats-officedocument.spreadsheetml.externalLink+xml"/>
  <Override PartName="/xl/externalLinks/externalLink257.xml" ContentType="application/vnd.openxmlformats-officedocument.spreadsheetml.externalLink+xml"/>
  <Override PartName="/xl/externalLinks/externalLink258.xml" ContentType="application/vnd.openxmlformats-officedocument.spreadsheetml.externalLink+xml"/>
  <Override PartName="/xl/externalLinks/externalLink259.xml" ContentType="application/vnd.openxmlformats-officedocument.spreadsheetml.externalLink+xml"/>
  <Override PartName="/xl/externalLinks/externalLink260.xml" ContentType="application/vnd.openxmlformats-officedocument.spreadsheetml.externalLink+xml"/>
  <Override PartName="/xl/externalLinks/externalLink261.xml" ContentType="application/vnd.openxmlformats-officedocument.spreadsheetml.externalLink+xml"/>
  <Override PartName="/xl/externalLinks/externalLink262.xml" ContentType="application/vnd.openxmlformats-officedocument.spreadsheetml.externalLink+xml"/>
  <Override PartName="/xl/externalLinks/externalLink263.xml" ContentType="application/vnd.openxmlformats-officedocument.spreadsheetml.externalLink+xml"/>
  <Override PartName="/xl/externalLinks/externalLink264.xml" ContentType="application/vnd.openxmlformats-officedocument.spreadsheetml.externalLink+xml"/>
  <Override PartName="/xl/externalLinks/externalLink265.xml" ContentType="application/vnd.openxmlformats-officedocument.spreadsheetml.externalLink+xml"/>
  <Override PartName="/xl/externalLinks/externalLink266.xml" ContentType="application/vnd.openxmlformats-officedocument.spreadsheetml.externalLink+xml"/>
  <Override PartName="/xl/externalLinks/externalLink267.xml" ContentType="application/vnd.openxmlformats-officedocument.spreadsheetml.externalLink+xml"/>
  <Override PartName="/xl/externalLinks/externalLink268.xml" ContentType="application/vnd.openxmlformats-officedocument.spreadsheetml.externalLink+xml"/>
  <Override PartName="/xl/externalLinks/externalLink269.xml" ContentType="application/vnd.openxmlformats-officedocument.spreadsheetml.externalLink+xml"/>
  <Override PartName="/xl/externalLinks/externalLink270.xml" ContentType="application/vnd.openxmlformats-officedocument.spreadsheetml.externalLink+xml"/>
  <Override PartName="/xl/externalLinks/externalLink271.xml" ContentType="application/vnd.openxmlformats-officedocument.spreadsheetml.externalLink+xml"/>
  <Override PartName="/xl/externalLinks/externalLink272.xml" ContentType="application/vnd.openxmlformats-officedocument.spreadsheetml.externalLink+xml"/>
  <Override PartName="/xl/externalLinks/externalLink273.xml" ContentType="application/vnd.openxmlformats-officedocument.spreadsheetml.externalLink+xml"/>
  <Override PartName="/xl/externalLinks/externalLink274.xml" ContentType="application/vnd.openxmlformats-officedocument.spreadsheetml.externalLink+xml"/>
  <Override PartName="/xl/externalLinks/externalLink275.xml" ContentType="application/vnd.openxmlformats-officedocument.spreadsheetml.externalLink+xml"/>
  <Override PartName="/xl/externalLinks/externalLink276.xml" ContentType="application/vnd.openxmlformats-officedocument.spreadsheetml.externalLink+xml"/>
  <Override PartName="/xl/externalLinks/externalLink277.xml" ContentType="application/vnd.openxmlformats-officedocument.spreadsheetml.externalLink+xml"/>
  <Override PartName="/xl/externalLinks/externalLink278.xml" ContentType="application/vnd.openxmlformats-officedocument.spreadsheetml.externalLink+xml"/>
  <Override PartName="/xl/externalLinks/externalLink279.xml" ContentType="application/vnd.openxmlformats-officedocument.spreadsheetml.externalLink+xml"/>
  <Override PartName="/xl/externalLinks/externalLink280.xml" ContentType="application/vnd.openxmlformats-officedocument.spreadsheetml.externalLink+xml"/>
  <Override PartName="/xl/externalLinks/externalLink281.xml" ContentType="application/vnd.openxmlformats-officedocument.spreadsheetml.externalLink+xml"/>
  <Override PartName="/xl/externalLinks/externalLink282.xml" ContentType="application/vnd.openxmlformats-officedocument.spreadsheetml.externalLink+xml"/>
  <Override PartName="/xl/externalLinks/externalLink283.xml" ContentType="application/vnd.openxmlformats-officedocument.spreadsheetml.externalLink+xml"/>
  <Override PartName="/xl/externalLinks/externalLink284.xml" ContentType="application/vnd.openxmlformats-officedocument.spreadsheetml.externalLink+xml"/>
  <Override PartName="/xl/externalLinks/externalLink285.xml" ContentType="application/vnd.openxmlformats-officedocument.spreadsheetml.externalLink+xml"/>
  <Override PartName="/xl/externalLinks/externalLink286.xml" ContentType="application/vnd.openxmlformats-officedocument.spreadsheetml.externalLink+xml"/>
  <Override PartName="/xl/externalLinks/externalLink287.xml" ContentType="application/vnd.openxmlformats-officedocument.spreadsheetml.externalLink+xml"/>
  <Override PartName="/xl/externalLinks/externalLink288.xml" ContentType="application/vnd.openxmlformats-officedocument.spreadsheetml.externalLink+xml"/>
  <Override PartName="/xl/externalLinks/externalLink289.xml" ContentType="application/vnd.openxmlformats-officedocument.spreadsheetml.externalLink+xml"/>
  <Override PartName="/xl/externalLinks/externalLink290.xml" ContentType="application/vnd.openxmlformats-officedocument.spreadsheetml.externalLink+xml"/>
  <Override PartName="/xl/externalLinks/externalLink291.xml" ContentType="application/vnd.openxmlformats-officedocument.spreadsheetml.externalLink+xml"/>
  <Override PartName="/xl/externalLinks/externalLink292.xml" ContentType="application/vnd.openxmlformats-officedocument.spreadsheetml.externalLink+xml"/>
  <Override PartName="/xl/externalLinks/externalLink293.xml" ContentType="application/vnd.openxmlformats-officedocument.spreadsheetml.externalLink+xml"/>
  <Override PartName="/xl/externalLinks/externalLink294.xml" ContentType="application/vnd.openxmlformats-officedocument.spreadsheetml.externalLink+xml"/>
  <Override PartName="/xl/externalLinks/externalLink295.xml" ContentType="application/vnd.openxmlformats-officedocument.spreadsheetml.externalLink+xml"/>
  <Override PartName="/xl/externalLinks/externalLink296.xml" ContentType="application/vnd.openxmlformats-officedocument.spreadsheetml.externalLink+xml"/>
  <Override PartName="/xl/externalLinks/externalLink297.xml" ContentType="application/vnd.openxmlformats-officedocument.spreadsheetml.externalLink+xml"/>
  <Override PartName="/xl/externalLinks/externalLink298.xml" ContentType="application/vnd.openxmlformats-officedocument.spreadsheetml.externalLink+xml"/>
  <Override PartName="/xl/externalLinks/externalLink299.xml" ContentType="application/vnd.openxmlformats-officedocument.spreadsheetml.externalLink+xml"/>
  <Override PartName="/xl/externalLinks/externalLink300.xml" ContentType="application/vnd.openxmlformats-officedocument.spreadsheetml.externalLink+xml"/>
  <Override PartName="/xl/externalLinks/externalLink301.xml" ContentType="application/vnd.openxmlformats-officedocument.spreadsheetml.externalLink+xml"/>
  <Override PartName="/xl/externalLinks/externalLink302.xml" ContentType="application/vnd.openxmlformats-officedocument.spreadsheetml.externalLink+xml"/>
  <Override PartName="/xl/externalLinks/externalLink303.xml" ContentType="application/vnd.openxmlformats-officedocument.spreadsheetml.externalLink+xml"/>
  <Override PartName="/xl/externalLinks/externalLink304.xml" ContentType="application/vnd.openxmlformats-officedocument.spreadsheetml.externalLink+xml"/>
  <Override PartName="/xl/externalLinks/externalLink305.xml" ContentType="application/vnd.openxmlformats-officedocument.spreadsheetml.externalLink+xml"/>
  <Override PartName="/xl/externalLinks/externalLink306.xml" ContentType="application/vnd.openxmlformats-officedocument.spreadsheetml.externalLink+xml"/>
  <Override PartName="/xl/externalLinks/externalLink307.xml" ContentType="application/vnd.openxmlformats-officedocument.spreadsheetml.externalLink+xml"/>
  <Override PartName="/xl/externalLinks/externalLink308.xml" ContentType="application/vnd.openxmlformats-officedocument.spreadsheetml.externalLink+xml"/>
  <Override PartName="/xl/externalLinks/externalLink309.xml" ContentType="application/vnd.openxmlformats-officedocument.spreadsheetml.externalLink+xml"/>
  <Override PartName="/xl/externalLinks/externalLink310.xml" ContentType="application/vnd.openxmlformats-officedocument.spreadsheetml.externalLink+xml"/>
  <Override PartName="/xl/externalLinks/externalLink311.xml" ContentType="application/vnd.openxmlformats-officedocument.spreadsheetml.externalLink+xml"/>
  <Override PartName="/xl/externalLinks/externalLink312.xml" ContentType="application/vnd.openxmlformats-officedocument.spreadsheetml.externalLink+xml"/>
  <Override PartName="/xl/externalLinks/externalLink313.xml" ContentType="application/vnd.openxmlformats-officedocument.spreadsheetml.externalLink+xml"/>
  <Override PartName="/xl/externalLinks/externalLink314.xml" ContentType="application/vnd.openxmlformats-officedocument.spreadsheetml.externalLink+xml"/>
  <Override PartName="/xl/externalLinks/externalLink315.xml" ContentType="application/vnd.openxmlformats-officedocument.spreadsheetml.externalLink+xml"/>
  <Override PartName="/xl/externalLinks/externalLink316.xml" ContentType="application/vnd.openxmlformats-officedocument.spreadsheetml.externalLink+xml"/>
  <Override PartName="/xl/externalLinks/externalLink317.xml" ContentType="application/vnd.openxmlformats-officedocument.spreadsheetml.externalLink+xml"/>
  <Override PartName="/xl/externalLinks/externalLink318.xml" ContentType="application/vnd.openxmlformats-officedocument.spreadsheetml.externalLink+xml"/>
  <Override PartName="/xl/externalLinks/externalLink319.xml" ContentType="application/vnd.openxmlformats-officedocument.spreadsheetml.externalLink+xml"/>
  <Override PartName="/xl/externalLinks/externalLink320.xml" ContentType="application/vnd.openxmlformats-officedocument.spreadsheetml.externalLink+xml"/>
  <Override PartName="/xl/externalLinks/externalLink321.xml" ContentType="application/vnd.openxmlformats-officedocument.spreadsheetml.externalLink+xml"/>
  <Override PartName="/xl/externalLinks/externalLink322.xml" ContentType="application/vnd.openxmlformats-officedocument.spreadsheetml.externalLink+xml"/>
  <Override PartName="/xl/externalLinks/externalLink323.xml" ContentType="application/vnd.openxmlformats-officedocument.spreadsheetml.externalLink+xml"/>
  <Override PartName="/xl/externalLinks/externalLink324.xml" ContentType="application/vnd.openxmlformats-officedocument.spreadsheetml.externalLink+xml"/>
  <Override PartName="/xl/externalLinks/externalLink325.xml" ContentType="application/vnd.openxmlformats-officedocument.spreadsheetml.externalLink+xml"/>
  <Override PartName="/xl/externalLinks/externalLink326.xml" ContentType="application/vnd.openxmlformats-officedocument.spreadsheetml.externalLink+xml"/>
  <Override PartName="/xl/externalLinks/externalLink327.xml" ContentType="application/vnd.openxmlformats-officedocument.spreadsheetml.externalLink+xml"/>
  <Override PartName="/xl/externalLinks/externalLink328.xml" ContentType="application/vnd.openxmlformats-officedocument.spreadsheetml.externalLink+xml"/>
  <Override PartName="/xl/externalLinks/externalLink329.xml" ContentType="application/vnd.openxmlformats-officedocument.spreadsheetml.externalLink+xml"/>
  <Override PartName="/xl/externalLinks/externalLink330.xml" ContentType="application/vnd.openxmlformats-officedocument.spreadsheetml.externalLink+xml"/>
  <Override PartName="/xl/externalLinks/externalLink331.xml" ContentType="application/vnd.openxmlformats-officedocument.spreadsheetml.externalLink+xml"/>
  <Override PartName="/xl/externalLinks/externalLink332.xml" ContentType="application/vnd.openxmlformats-officedocument.spreadsheetml.externalLink+xml"/>
  <Override PartName="/xl/externalLinks/externalLink333.xml" ContentType="application/vnd.openxmlformats-officedocument.spreadsheetml.externalLink+xml"/>
  <Override PartName="/xl/externalLinks/externalLink334.xml" ContentType="application/vnd.openxmlformats-officedocument.spreadsheetml.externalLink+xml"/>
  <Override PartName="/xl/externalLinks/externalLink335.xml" ContentType="application/vnd.openxmlformats-officedocument.spreadsheetml.externalLink+xml"/>
  <Override PartName="/xl/externalLinks/externalLink336.xml" ContentType="application/vnd.openxmlformats-officedocument.spreadsheetml.externalLink+xml"/>
  <Override PartName="/xl/externalLinks/externalLink337.xml" ContentType="application/vnd.openxmlformats-officedocument.spreadsheetml.externalLink+xml"/>
  <Override PartName="/xl/externalLinks/externalLink338.xml" ContentType="application/vnd.openxmlformats-officedocument.spreadsheetml.externalLink+xml"/>
  <Override PartName="/xl/externalLinks/externalLink339.xml" ContentType="application/vnd.openxmlformats-officedocument.spreadsheetml.externalLink+xml"/>
  <Override PartName="/xl/externalLinks/externalLink340.xml" ContentType="application/vnd.openxmlformats-officedocument.spreadsheetml.externalLink+xml"/>
  <Override PartName="/xl/externalLinks/externalLink341.xml" ContentType="application/vnd.openxmlformats-officedocument.spreadsheetml.externalLink+xml"/>
  <Override PartName="/xl/externalLinks/externalLink342.xml" ContentType="application/vnd.openxmlformats-officedocument.spreadsheetml.externalLink+xml"/>
  <Override PartName="/xl/externalLinks/externalLink343.xml" ContentType="application/vnd.openxmlformats-officedocument.spreadsheetml.externalLink+xml"/>
  <Override PartName="/xl/externalLinks/externalLink344.xml" ContentType="application/vnd.openxmlformats-officedocument.spreadsheetml.externalLink+xml"/>
  <Override PartName="/xl/externalLinks/externalLink345.xml" ContentType="application/vnd.openxmlformats-officedocument.spreadsheetml.externalLink+xml"/>
  <Override PartName="/xl/externalLinks/externalLink346.xml" ContentType="application/vnd.openxmlformats-officedocument.spreadsheetml.externalLink+xml"/>
  <Override PartName="/xl/externalLinks/externalLink347.xml" ContentType="application/vnd.openxmlformats-officedocument.spreadsheetml.externalLink+xml"/>
  <Override PartName="/xl/externalLinks/externalLink348.xml" ContentType="application/vnd.openxmlformats-officedocument.spreadsheetml.externalLink+xml"/>
  <Override PartName="/xl/externalLinks/externalLink349.xml" ContentType="application/vnd.openxmlformats-officedocument.spreadsheetml.externalLink+xml"/>
  <Override PartName="/xl/externalLinks/externalLink350.xml" ContentType="application/vnd.openxmlformats-officedocument.spreadsheetml.externalLink+xml"/>
  <Override PartName="/xl/externalLinks/externalLink351.xml" ContentType="application/vnd.openxmlformats-officedocument.spreadsheetml.externalLink+xml"/>
  <Override PartName="/xl/externalLinks/externalLink352.xml" ContentType="application/vnd.openxmlformats-officedocument.spreadsheetml.externalLink+xml"/>
  <Override PartName="/xl/externalLinks/externalLink353.xml" ContentType="application/vnd.openxmlformats-officedocument.spreadsheetml.externalLink+xml"/>
  <Override PartName="/xl/externalLinks/externalLink354.xml" ContentType="application/vnd.openxmlformats-officedocument.spreadsheetml.externalLink+xml"/>
  <Override PartName="/xl/externalLinks/externalLink355.xml" ContentType="application/vnd.openxmlformats-officedocument.spreadsheetml.externalLink+xml"/>
  <Override PartName="/xl/externalLinks/externalLink356.xml" ContentType="application/vnd.openxmlformats-officedocument.spreadsheetml.externalLink+xml"/>
  <Override PartName="/xl/externalLinks/externalLink357.xml" ContentType="application/vnd.openxmlformats-officedocument.spreadsheetml.externalLink+xml"/>
  <Override PartName="/xl/externalLinks/externalLink358.xml" ContentType="application/vnd.openxmlformats-officedocument.spreadsheetml.externalLink+xml"/>
  <Override PartName="/xl/externalLinks/externalLink359.xml" ContentType="application/vnd.openxmlformats-officedocument.spreadsheetml.externalLink+xml"/>
  <Override PartName="/xl/externalLinks/externalLink360.xml" ContentType="application/vnd.openxmlformats-officedocument.spreadsheetml.externalLink+xml"/>
  <Override PartName="/xl/externalLinks/externalLink361.xml" ContentType="application/vnd.openxmlformats-officedocument.spreadsheetml.externalLink+xml"/>
  <Override PartName="/xl/externalLinks/externalLink362.xml" ContentType="application/vnd.openxmlformats-officedocument.spreadsheetml.externalLink+xml"/>
  <Override PartName="/xl/externalLinks/externalLink363.xml" ContentType="application/vnd.openxmlformats-officedocument.spreadsheetml.externalLink+xml"/>
  <Override PartName="/xl/externalLinks/externalLink364.xml" ContentType="application/vnd.openxmlformats-officedocument.spreadsheetml.externalLink+xml"/>
  <Override PartName="/xl/externalLinks/externalLink365.xml" ContentType="application/vnd.openxmlformats-officedocument.spreadsheetml.externalLink+xml"/>
  <Override PartName="/xl/externalLinks/externalLink366.xml" ContentType="application/vnd.openxmlformats-officedocument.spreadsheetml.externalLink+xml"/>
  <Override PartName="/xl/externalLinks/externalLink367.xml" ContentType="application/vnd.openxmlformats-officedocument.spreadsheetml.externalLink+xml"/>
  <Override PartName="/xl/externalLinks/externalLink368.xml" ContentType="application/vnd.openxmlformats-officedocument.spreadsheetml.externalLink+xml"/>
  <Override PartName="/xl/externalLinks/externalLink369.xml" ContentType="application/vnd.openxmlformats-officedocument.spreadsheetml.externalLink+xml"/>
  <Override PartName="/xl/externalLinks/externalLink370.xml" ContentType="application/vnd.openxmlformats-officedocument.spreadsheetml.externalLink+xml"/>
  <Override PartName="/xl/externalLinks/externalLink371.xml" ContentType="application/vnd.openxmlformats-officedocument.spreadsheetml.externalLink+xml"/>
  <Override PartName="/xl/externalLinks/externalLink372.xml" ContentType="application/vnd.openxmlformats-officedocument.spreadsheetml.externalLink+xml"/>
  <Override PartName="/xl/externalLinks/externalLink373.xml" ContentType="application/vnd.openxmlformats-officedocument.spreadsheetml.externalLink+xml"/>
  <Override PartName="/xl/externalLinks/externalLink374.xml" ContentType="application/vnd.openxmlformats-officedocument.spreadsheetml.externalLink+xml"/>
  <Override PartName="/xl/externalLinks/externalLink375.xml" ContentType="application/vnd.openxmlformats-officedocument.spreadsheetml.externalLink+xml"/>
  <Override PartName="/xl/externalLinks/externalLink376.xml" ContentType="application/vnd.openxmlformats-officedocument.spreadsheetml.externalLink+xml"/>
  <Override PartName="/xl/externalLinks/externalLink377.xml" ContentType="application/vnd.openxmlformats-officedocument.spreadsheetml.externalLink+xml"/>
  <Override PartName="/xl/externalLinks/externalLink378.xml" ContentType="application/vnd.openxmlformats-officedocument.spreadsheetml.externalLink+xml"/>
  <Override PartName="/xl/externalLinks/externalLink379.xml" ContentType="application/vnd.openxmlformats-officedocument.spreadsheetml.externalLink+xml"/>
  <Override PartName="/xl/externalLinks/externalLink380.xml" ContentType="application/vnd.openxmlformats-officedocument.spreadsheetml.externalLink+xml"/>
  <Override PartName="/xl/externalLinks/externalLink381.xml" ContentType="application/vnd.openxmlformats-officedocument.spreadsheetml.externalLink+xml"/>
  <Override PartName="/xl/externalLinks/externalLink382.xml" ContentType="application/vnd.openxmlformats-officedocument.spreadsheetml.externalLink+xml"/>
  <Override PartName="/xl/externalLinks/externalLink383.xml" ContentType="application/vnd.openxmlformats-officedocument.spreadsheetml.externalLink+xml"/>
  <Override PartName="/xl/externalLinks/externalLink384.xml" ContentType="application/vnd.openxmlformats-officedocument.spreadsheetml.externalLink+xml"/>
  <Override PartName="/xl/externalLinks/externalLink385.xml" ContentType="application/vnd.openxmlformats-officedocument.spreadsheetml.externalLink+xml"/>
  <Override PartName="/xl/externalLinks/externalLink386.xml" ContentType="application/vnd.openxmlformats-officedocument.spreadsheetml.externalLink+xml"/>
  <Override PartName="/xl/externalLinks/externalLink387.xml" ContentType="application/vnd.openxmlformats-officedocument.spreadsheetml.externalLink+xml"/>
  <Override PartName="/xl/externalLinks/externalLink388.xml" ContentType="application/vnd.openxmlformats-officedocument.spreadsheetml.externalLink+xml"/>
  <Override PartName="/xl/externalLinks/externalLink389.xml" ContentType="application/vnd.openxmlformats-officedocument.spreadsheetml.externalLink+xml"/>
  <Override PartName="/xl/externalLinks/externalLink390.xml" ContentType="application/vnd.openxmlformats-officedocument.spreadsheetml.externalLink+xml"/>
  <Override PartName="/xl/externalLinks/externalLink391.xml" ContentType="application/vnd.openxmlformats-officedocument.spreadsheetml.externalLink+xml"/>
  <Override PartName="/xl/externalLinks/externalLink392.xml" ContentType="application/vnd.openxmlformats-officedocument.spreadsheetml.externalLink+xml"/>
  <Override PartName="/xl/externalLinks/externalLink393.xml" ContentType="application/vnd.openxmlformats-officedocument.spreadsheetml.externalLink+xml"/>
  <Override PartName="/xl/externalLinks/externalLink394.xml" ContentType="application/vnd.openxmlformats-officedocument.spreadsheetml.externalLink+xml"/>
  <Override PartName="/xl/externalLinks/externalLink395.xml" ContentType="application/vnd.openxmlformats-officedocument.spreadsheetml.externalLink+xml"/>
  <Override PartName="/xl/externalLinks/externalLink396.xml" ContentType="application/vnd.openxmlformats-officedocument.spreadsheetml.externalLink+xml"/>
  <Override PartName="/xl/externalLinks/externalLink397.xml" ContentType="application/vnd.openxmlformats-officedocument.spreadsheetml.externalLink+xml"/>
  <Override PartName="/xl/externalLinks/externalLink398.xml" ContentType="application/vnd.openxmlformats-officedocument.spreadsheetml.externalLink+xml"/>
  <Override PartName="/xl/externalLinks/externalLink399.xml" ContentType="application/vnd.openxmlformats-officedocument.spreadsheetml.externalLink+xml"/>
  <Override PartName="/xl/externalLinks/externalLink400.xml" ContentType="application/vnd.openxmlformats-officedocument.spreadsheetml.externalLink+xml"/>
  <Override PartName="/xl/externalLinks/externalLink401.xml" ContentType="application/vnd.openxmlformats-officedocument.spreadsheetml.externalLink+xml"/>
  <Override PartName="/xl/externalLinks/externalLink402.xml" ContentType="application/vnd.openxmlformats-officedocument.spreadsheetml.externalLink+xml"/>
  <Override PartName="/xl/externalLinks/externalLink403.xml" ContentType="application/vnd.openxmlformats-officedocument.spreadsheetml.externalLink+xml"/>
  <Override PartName="/xl/externalLinks/externalLink404.xml" ContentType="application/vnd.openxmlformats-officedocument.spreadsheetml.externalLink+xml"/>
  <Override PartName="/xl/externalLinks/externalLink405.xml" ContentType="application/vnd.openxmlformats-officedocument.spreadsheetml.externalLink+xml"/>
  <Override PartName="/xl/externalLinks/externalLink406.xml" ContentType="application/vnd.openxmlformats-officedocument.spreadsheetml.externalLink+xml"/>
  <Override PartName="/xl/externalLinks/externalLink407.xml" ContentType="application/vnd.openxmlformats-officedocument.spreadsheetml.externalLink+xml"/>
  <Override PartName="/xl/externalLinks/externalLink408.xml" ContentType="application/vnd.openxmlformats-officedocument.spreadsheetml.externalLink+xml"/>
  <Override PartName="/xl/externalLinks/externalLink409.xml" ContentType="application/vnd.openxmlformats-officedocument.spreadsheetml.externalLink+xml"/>
  <Override PartName="/xl/externalLinks/externalLink410.xml" ContentType="application/vnd.openxmlformats-officedocument.spreadsheetml.externalLink+xml"/>
  <Override PartName="/xl/externalLinks/externalLink411.xml" ContentType="application/vnd.openxmlformats-officedocument.spreadsheetml.externalLink+xml"/>
  <Override PartName="/xl/externalLinks/externalLink412.xml" ContentType="application/vnd.openxmlformats-officedocument.spreadsheetml.externalLink+xml"/>
  <Override PartName="/xl/externalLinks/externalLink4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공사계약\Desktop\정성희 참고\공고안\2인수의\"/>
    </mc:Choice>
  </mc:AlternateContent>
  <xr:revisionPtr revIDLastSave="0" documentId="8_{81A1F94B-15B9-4B45-BD4A-2CB86CCEF154}" xr6:coauthVersionLast="36" xr6:coauthVersionMax="36" xr10:uidLastSave="{00000000-0000-0000-0000-000000000000}"/>
  <bookViews>
    <workbookView xWindow="-28920" yWindow="-120" windowWidth="29040" windowHeight="15840" activeTab="9" xr2:uid="{D941F7EC-A75F-4235-A240-4EFB247D69D2}"/>
  </bookViews>
  <sheets>
    <sheet name="간지" sheetId="1" r:id="rId1"/>
    <sheet name="표지" sheetId="2" r:id="rId2"/>
    <sheet name="메인" sheetId="3" r:id="rId3"/>
    <sheet name="목차" sheetId="4" r:id="rId4"/>
    <sheet name="가.설계설명서" sheetId="5" r:id="rId5"/>
    <sheet name="나.설계적용기준" sheetId="6" r:id="rId6"/>
    <sheet name="다.예정공정표" sheetId="7" r:id="rId7"/>
    <sheet name="필지별조서" sheetId="40" r:id="rId8"/>
    <sheet name="안전시방서" sheetId="39" state="hidden" r:id="rId9"/>
    <sheet name="가.사업비원가계산서" sheetId="8" r:id="rId10"/>
    <sheet name="나.총괄설계내역서" sheetId="9" r:id="rId11"/>
    <sheet name="다.설계내역서" sheetId="10" r:id="rId12"/>
    <sheet name="가.1-0-1 단가산출서(소구역모두베기)" sheetId="11" state="hidden" r:id="rId13"/>
    <sheet name="나.1-0-1총수량산출(벌목+조재)" sheetId="12" state="hidden" r:id="rId14"/>
    <sheet name="다-1.1-0-1 수량산출(소구역-소나무)" sheetId="13" state="hidden" r:id="rId15"/>
    <sheet name="라-1.1-0-1 GPS좌표 및 흉고(소구역-소나무)" sheetId="14" state="hidden" r:id="rId16"/>
    <sheet name="마-1.1-0-1 수량산출(소구역-소나무-위험목)" sheetId="46" state="hidden" r:id="rId17"/>
    <sheet name="바-1.1-0-1 GPS좌표 및 흉고(소구역-소나무위험목" sheetId="47" state="hidden" r:id="rId18"/>
    <sheet name="다-1.1-0-1 수량산출(소구역-해송)" sheetId="37" state="hidden" r:id="rId19"/>
    <sheet name="라-1.1-0-1 GPS좌표 및 흉고(소구역-해송)" sheetId="38" state="hidden" r:id="rId20"/>
    <sheet name="수간재적표" sheetId="36" state="hidden" r:id="rId21"/>
    <sheet name="작업로개설단가산출조서(단목)" sheetId="22" state="hidden" r:id="rId22"/>
    <sheet name="마-1.1-0-1 수량산출(소구역-해송-위험목)" sheetId="44" state="hidden" r:id="rId23"/>
    <sheet name="바-1.1-0-1 GPS좌표 및 흉고(소구역-해송 위험목" sheetId="45" state="hidden" r:id="rId24"/>
    <sheet name="일위대가총괄표" sheetId="41" state="hidden" r:id="rId25"/>
    <sheet name="일위대가" sheetId="42" state="hidden" r:id="rId26"/>
    <sheet name="1.단가산출서(훈증더미제거-인력)" sheetId="48" state="hidden" r:id="rId27"/>
    <sheet name="1. GPS좌표 및 흉고(훈증더미제거-인력)" sheetId="49" state="hidden" r:id="rId28"/>
    <sheet name="2. 단가산출서(훈증더미제거-파쇄)" sheetId="50" r:id="rId29"/>
    <sheet name="2. GPS좌표 및 흉고(훈증더미제거-파쇄)" sheetId="51" r:id="rId30"/>
    <sheet name="단가산출총괄표" sheetId="15" r:id="rId31"/>
    <sheet name="1-0-1임목소운반(비-포)" sheetId="18" r:id="rId32"/>
    <sheet name="1-0-1 원목대운반" sheetId="19" r:id="rId33"/>
    <sheet name=" 1-0-1입목파쇄" sheetId="20" r:id="rId34"/>
    <sheet name="1-0-1중기운반" sheetId="21" r:id="rId35"/>
    <sheet name="1-0-1중기운반(0.7)" sheetId="35" state="hidden" r:id="rId36"/>
    <sheet name="운반거리표" sheetId="34" state="hidden" r:id="rId37"/>
    <sheet name="조재율표" sheetId="23" state="hidden" r:id="rId38"/>
    <sheet name="기계경비총괄표" sheetId="24" r:id="rId39"/>
    <sheet name="기계경비" sheetId="25" r:id="rId40"/>
    <sheet name="기계경비적용기준" sheetId="26" r:id="rId41"/>
    <sheet name="노임단가" sheetId="28" r:id="rId42"/>
    <sheet name="자재단가" sheetId="27" r:id="rId43"/>
    <sheet name="품셈적용기준" sheetId="29" r:id="rId44"/>
    <sheet name="산출기초조사서" sheetId="30" state="hidden" r:id="rId45"/>
    <sheet name="사업자등록증" sheetId="31" r:id="rId46"/>
    <sheet name="기사자격증사본" sheetId="32" r:id="rId47"/>
    <sheet name="적용품셈및면적" sheetId="33" r:id="rId48"/>
  </sheets>
  <externalReferences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  <externalReference r:id="rId259"/>
    <externalReference r:id="rId260"/>
    <externalReference r:id="rId261"/>
    <externalReference r:id="rId262"/>
    <externalReference r:id="rId263"/>
    <externalReference r:id="rId264"/>
    <externalReference r:id="rId265"/>
    <externalReference r:id="rId266"/>
    <externalReference r:id="rId267"/>
    <externalReference r:id="rId268"/>
    <externalReference r:id="rId269"/>
    <externalReference r:id="rId270"/>
    <externalReference r:id="rId271"/>
    <externalReference r:id="rId272"/>
    <externalReference r:id="rId273"/>
    <externalReference r:id="rId274"/>
    <externalReference r:id="rId275"/>
    <externalReference r:id="rId276"/>
    <externalReference r:id="rId277"/>
    <externalReference r:id="rId278"/>
    <externalReference r:id="rId279"/>
    <externalReference r:id="rId280"/>
    <externalReference r:id="rId281"/>
    <externalReference r:id="rId282"/>
    <externalReference r:id="rId283"/>
    <externalReference r:id="rId284"/>
    <externalReference r:id="rId285"/>
    <externalReference r:id="rId286"/>
    <externalReference r:id="rId287"/>
    <externalReference r:id="rId288"/>
    <externalReference r:id="rId289"/>
    <externalReference r:id="rId290"/>
    <externalReference r:id="rId291"/>
    <externalReference r:id="rId292"/>
    <externalReference r:id="rId293"/>
    <externalReference r:id="rId294"/>
    <externalReference r:id="rId295"/>
    <externalReference r:id="rId296"/>
    <externalReference r:id="rId297"/>
    <externalReference r:id="rId298"/>
    <externalReference r:id="rId299"/>
    <externalReference r:id="rId300"/>
    <externalReference r:id="rId301"/>
    <externalReference r:id="rId302"/>
    <externalReference r:id="rId303"/>
    <externalReference r:id="rId304"/>
    <externalReference r:id="rId305"/>
    <externalReference r:id="rId306"/>
    <externalReference r:id="rId307"/>
    <externalReference r:id="rId308"/>
    <externalReference r:id="rId309"/>
    <externalReference r:id="rId310"/>
    <externalReference r:id="rId311"/>
    <externalReference r:id="rId312"/>
    <externalReference r:id="rId313"/>
    <externalReference r:id="rId314"/>
    <externalReference r:id="rId315"/>
    <externalReference r:id="rId316"/>
    <externalReference r:id="rId317"/>
    <externalReference r:id="rId318"/>
    <externalReference r:id="rId319"/>
    <externalReference r:id="rId320"/>
    <externalReference r:id="rId321"/>
    <externalReference r:id="rId322"/>
    <externalReference r:id="rId323"/>
    <externalReference r:id="rId324"/>
    <externalReference r:id="rId325"/>
    <externalReference r:id="rId326"/>
    <externalReference r:id="rId327"/>
    <externalReference r:id="rId328"/>
    <externalReference r:id="rId329"/>
    <externalReference r:id="rId330"/>
    <externalReference r:id="rId331"/>
    <externalReference r:id="rId332"/>
    <externalReference r:id="rId333"/>
    <externalReference r:id="rId334"/>
    <externalReference r:id="rId335"/>
    <externalReference r:id="rId336"/>
    <externalReference r:id="rId337"/>
    <externalReference r:id="rId338"/>
    <externalReference r:id="rId339"/>
    <externalReference r:id="rId340"/>
    <externalReference r:id="rId341"/>
    <externalReference r:id="rId342"/>
    <externalReference r:id="rId343"/>
    <externalReference r:id="rId344"/>
    <externalReference r:id="rId345"/>
    <externalReference r:id="rId346"/>
    <externalReference r:id="rId347"/>
    <externalReference r:id="rId348"/>
    <externalReference r:id="rId349"/>
    <externalReference r:id="rId350"/>
    <externalReference r:id="rId351"/>
    <externalReference r:id="rId352"/>
    <externalReference r:id="rId353"/>
    <externalReference r:id="rId354"/>
    <externalReference r:id="rId355"/>
    <externalReference r:id="rId356"/>
    <externalReference r:id="rId357"/>
    <externalReference r:id="rId358"/>
    <externalReference r:id="rId359"/>
    <externalReference r:id="rId360"/>
    <externalReference r:id="rId361"/>
    <externalReference r:id="rId362"/>
    <externalReference r:id="rId363"/>
    <externalReference r:id="rId364"/>
    <externalReference r:id="rId365"/>
    <externalReference r:id="rId366"/>
    <externalReference r:id="rId367"/>
    <externalReference r:id="rId368"/>
    <externalReference r:id="rId369"/>
    <externalReference r:id="rId370"/>
    <externalReference r:id="rId371"/>
    <externalReference r:id="rId372"/>
    <externalReference r:id="rId373"/>
    <externalReference r:id="rId374"/>
    <externalReference r:id="rId375"/>
    <externalReference r:id="rId376"/>
    <externalReference r:id="rId377"/>
    <externalReference r:id="rId378"/>
    <externalReference r:id="rId379"/>
    <externalReference r:id="rId380"/>
    <externalReference r:id="rId381"/>
    <externalReference r:id="rId382"/>
    <externalReference r:id="rId383"/>
    <externalReference r:id="rId384"/>
    <externalReference r:id="rId385"/>
    <externalReference r:id="rId386"/>
    <externalReference r:id="rId387"/>
    <externalReference r:id="rId388"/>
    <externalReference r:id="rId389"/>
    <externalReference r:id="rId390"/>
    <externalReference r:id="rId391"/>
    <externalReference r:id="rId392"/>
    <externalReference r:id="rId393"/>
    <externalReference r:id="rId394"/>
    <externalReference r:id="rId395"/>
    <externalReference r:id="rId396"/>
    <externalReference r:id="rId397"/>
    <externalReference r:id="rId398"/>
    <externalReference r:id="rId399"/>
    <externalReference r:id="rId400"/>
    <externalReference r:id="rId401"/>
    <externalReference r:id="rId402"/>
    <externalReference r:id="rId403"/>
    <externalReference r:id="rId404"/>
    <externalReference r:id="rId405"/>
    <externalReference r:id="rId406"/>
    <externalReference r:id="rId407"/>
    <externalReference r:id="rId408"/>
    <externalReference r:id="rId409"/>
    <externalReference r:id="rId410"/>
    <externalReference r:id="rId411"/>
    <externalReference r:id="rId412"/>
    <externalReference r:id="rId413"/>
    <externalReference r:id="rId414"/>
    <externalReference r:id="rId415"/>
    <externalReference r:id="rId416"/>
    <externalReference r:id="rId417"/>
    <externalReference r:id="rId418"/>
    <externalReference r:id="rId419"/>
    <externalReference r:id="rId420"/>
    <externalReference r:id="rId421"/>
    <externalReference r:id="rId422"/>
    <externalReference r:id="rId423"/>
    <externalReference r:id="rId424"/>
    <externalReference r:id="rId425"/>
    <externalReference r:id="rId426"/>
    <externalReference r:id="rId427"/>
    <externalReference r:id="rId428"/>
    <externalReference r:id="rId429"/>
    <externalReference r:id="rId430"/>
    <externalReference r:id="rId431"/>
    <externalReference r:id="rId432"/>
    <externalReference r:id="rId433"/>
    <externalReference r:id="rId434"/>
    <externalReference r:id="rId435"/>
    <externalReference r:id="rId436"/>
    <externalReference r:id="rId437"/>
    <externalReference r:id="rId438"/>
    <externalReference r:id="rId439"/>
    <externalReference r:id="rId440"/>
    <externalReference r:id="rId441"/>
    <externalReference r:id="rId442"/>
    <externalReference r:id="rId443"/>
    <externalReference r:id="rId444"/>
    <externalReference r:id="rId445"/>
    <externalReference r:id="rId446"/>
    <externalReference r:id="rId447"/>
    <externalReference r:id="rId448"/>
    <externalReference r:id="rId449"/>
    <externalReference r:id="rId450"/>
    <externalReference r:id="rId451"/>
    <externalReference r:id="rId452"/>
    <externalReference r:id="rId453"/>
    <externalReference r:id="rId454"/>
    <externalReference r:id="rId455"/>
    <externalReference r:id="rId456"/>
    <externalReference r:id="rId457"/>
    <externalReference r:id="rId458"/>
    <externalReference r:id="rId459"/>
    <externalReference r:id="rId460"/>
    <externalReference r:id="rId461"/>
  </externalReferences>
  <definedNames>
    <definedName name="_">#REF!</definedName>
    <definedName name="_?쾴?">#REF!</definedName>
    <definedName name="_?쾴?_?">#REF!</definedName>
    <definedName name="_?쾴?___P">#REF!</definedName>
    <definedName name="_?쾴?_T">#REF!</definedName>
    <definedName name="__?쾴?_?">#REF!</definedName>
    <definedName name="__?쾴?___P">#REF!</definedName>
    <definedName name="__?쾴?_T">#REF!</definedName>
    <definedName name="_________10">#REF!</definedName>
    <definedName name="_________11">#REF!</definedName>
    <definedName name="_________6">#REF!</definedName>
    <definedName name="_________7">#REF!</definedName>
    <definedName name="_________8">#REF!</definedName>
    <definedName name="_________9">#REF!</definedName>
    <definedName name="________10">#REF!</definedName>
    <definedName name="________11">#REF!</definedName>
    <definedName name="________6">#REF!</definedName>
    <definedName name="________7">#REF!</definedName>
    <definedName name="________8">#REF!</definedName>
    <definedName name="________9">#REF!</definedName>
    <definedName name="________a1">[1]원가계산서!#REF!</definedName>
    <definedName name="________C">#REF!</definedName>
    <definedName name="________YO1">'[2]01'!#REF!</definedName>
    <definedName name="_______10">#REF!</definedName>
    <definedName name="_______11">#REF!</definedName>
    <definedName name="_______6">#REF!</definedName>
    <definedName name="_______7">#REF!</definedName>
    <definedName name="_______8">#REF!</definedName>
    <definedName name="_______9">#REF!</definedName>
    <definedName name="_______A1">#REF!</definedName>
    <definedName name="_______aab42">#REF!</definedName>
    <definedName name="_______C">#REF!</definedName>
    <definedName name="_______YO1" localSheetId="8">#REF!</definedName>
    <definedName name="_______YO1">'[2]01'!#REF!</definedName>
    <definedName name="______10">#REF!</definedName>
    <definedName name="______11">#REF!</definedName>
    <definedName name="______6">#REF!</definedName>
    <definedName name="______7">#REF!</definedName>
    <definedName name="______8">#REF!</definedName>
    <definedName name="______9">#REF!</definedName>
    <definedName name="______A1">#REF!</definedName>
    <definedName name="______aab42">#REF!</definedName>
    <definedName name="______C">#REF!</definedName>
    <definedName name="______SBB1">#REF!</definedName>
    <definedName name="______SBB2">#REF!</definedName>
    <definedName name="______SBB4">#REF!</definedName>
    <definedName name="______SBB5">#REF!</definedName>
    <definedName name="______SHH2">#REF!</definedName>
    <definedName name="______SHH3">#REF!</definedName>
    <definedName name="______YO1" localSheetId="8">#REF!</definedName>
    <definedName name="______YO1">'[2]01'!#REF!</definedName>
    <definedName name="_____10">#REF!</definedName>
    <definedName name="_____11">#REF!</definedName>
    <definedName name="_____6">#REF!</definedName>
    <definedName name="_____7">#REF!</definedName>
    <definedName name="_____8">#REF!</definedName>
    <definedName name="_____9">#REF!</definedName>
    <definedName name="_____A1">#REF!</definedName>
    <definedName name="_____aab42">#REF!</definedName>
    <definedName name="_____C">#REF!</definedName>
    <definedName name="_____GHH1">#REF!</definedName>
    <definedName name="_____GHH2">#REF!</definedName>
    <definedName name="_____HSH1">#REF!</definedName>
    <definedName name="_____HSH2">#REF!</definedName>
    <definedName name="_____JEA1">#REF!</definedName>
    <definedName name="_____JEA2">#REF!</definedName>
    <definedName name="_____LL1">#REF!</definedName>
    <definedName name="_____NP1">#REF!</definedName>
    <definedName name="_____NP2">#REF!</definedName>
    <definedName name="_____NSH1">#REF!</definedName>
    <definedName name="_____NSH2">#REF!</definedName>
    <definedName name="_____Q1" localSheetId="35">BlankMacro1</definedName>
    <definedName name="_____Q1">BlankMacro1</definedName>
    <definedName name="_____Q5" localSheetId="35">BlankMacro1</definedName>
    <definedName name="_____Q5">BlankMacro1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Ty1">#REF!</definedName>
    <definedName name="_____Ty2">#REF!</definedName>
    <definedName name="_____YO1" localSheetId="8">#REF!</definedName>
    <definedName name="_____YO1">'[2]01'!#REF!</definedName>
    <definedName name="____10">#REF!</definedName>
    <definedName name="____11">#REF!</definedName>
    <definedName name="____6">#REF!</definedName>
    <definedName name="____7">#REF!</definedName>
    <definedName name="____8">#REF!</definedName>
    <definedName name="____9">#REF!</definedName>
    <definedName name="____A1">#REF!</definedName>
    <definedName name="____A183111">#REF!</definedName>
    <definedName name="____A183154">#REF!</definedName>
    <definedName name="____A66000">#REF!</definedName>
    <definedName name="____aab42">#REF!</definedName>
    <definedName name="____AE1" localSheetId="35">BlankMacro1</definedName>
    <definedName name="____AE1">BlankMacro1</definedName>
    <definedName name="____AE2" localSheetId="35">BlankMacro1</definedName>
    <definedName name="____AE2">BlankMacro1</definedName>
    <definedName name="____AE3" localSheetId="35">BlankMacro1</definedName>
    <definedName name="____AE3">BlankMacro1</definedName>
    <definedName name="____BFF1">#REF!</definedName>
    <definedName name="____BVS1">#REF!</definedName>
    <definedName name="____BVS2">#REF!</definedName>
    <definedName name="____C">#REF!</definedName>
    <definedName name="____CON135">#REF!</definedName>
    <definedName name="____CON210">#REF!</definedName>
    <definedName name="____CON240">#REF!</definedName>
    <definedName name="____DIA1">#REF!</definedName>
    <definedName name="____DIA2">#REF!</definedName>
    <definedName name="____DIA4">#REF!</definedName>
    <definedName name="____DOG1">#REF!</definedName>
    <definedName name="____DOG2">#REF!</definedName>
    <definedName name="____DOG22">#REF!</definedName>
    <definedName name="____DOG3">#REF!</definedName>
    <definedName name="____DOG33">#REF!</definedName>
    <definedName name="____DOG4">#REF!</definedName>
    <definedName name="____E1" localSheetId="35">BlankMacro1</definedName>
    <definedName name="____E1">BlankMacro1</definedName>
    <definedName name="____E10" localSheetId="35">BlankMacro1</definedName>
    <definedName name="____E10">BlankMacro1</definedName>
    <definedName name="____E2" localSheetId="35">BlankMacro1</definedName>
    <definedName name="____E2">BlankMacro1</definedName>
    <definedName name="____E3" localSheetId="35">BlankMacro1</definedName>
    <definedName name="____E3">BlankMacro1</definedName>
    <definedName name="____E4" localSheetId="35">BlankMacro1</definedName>
    <definedName name="____E4">BlankMacro1</definedName>
    <definedName name="____E5" localSheetId="35">BlankMacro1</definedName>
    <definedName name="____E5">BlankMacro1</definedName>
    <definedName name="____E6" localSheetId="35">BlankMacro1</definedName>
    <definedName name="____E6">BlankMacro1</definedName>
    <definedName name="____E7" localSheetId="35">BlankMacro1</definedName>
    <definedName name="____E7">BlankMacro1</definedName>
    <definedName name="____E8" localSheetId="35">BlankMacro1</definedName>
    <definedName name="____E8">BlankMacro1</definedName>
    <definedName name="____E9" localSheetId="35">BlankMacro1</definedName>
    <definedName name="____E9">BlankMacro1</definedName>
    <definedName name="____ELL1">#REF!</definedName>
    <definedName name="____ELL2">#REF!</definedName>
    <definedName name="____EW1" localSheetId="35">BlankMacro1</definedName>
    <definedName name="____EW1">BlankMacro1</definedName>
    <definedName name="____EW2" localSheetId="35">BlankMacro1</definedName>
    <definedName name="____EW2">BlankMacro1</definedName>
    <definedName name="____EW3" localSheetId="35">BlankMacro1</definedName>
    <definedName name="____EW3">BlankMacro1</definedName>
    <definedName name="____GHH1">#REF!</definedName>
    <definedName name="____GHH2">#REF!</definedName>
    <definedName name="____H600000">#REF!</definedName>
    <definedName name="____HSH1">#REF!</definedName>
    <definedName name="____HSH2">#REF!</definedName>
    <definedName name="____IL1">#REF!</definedName>
    <definedName name="____JEA1">#REF!</definedName>
    <definedName name="____JEA2">#REF!</definedName>
    <definedName name="____JHY1">[0]!____JHY1</definedName>
    <definedName name="____JHY2">[0]!____JHY2</definedName>
    <definedName name="____JOI13">#REF!</definedName>
    <definedName name="____JS1">#REF!</definedName>
    <definedName name="____JS2">#REF!</definedName>
    <definedName name="____LKS1">[0]!____LKS1</definedName>
    <definedName name="____LKS2">[0]!____LKS2</definedName>
    <definedName name="____LL1">#REF!</definedName>
    <definedName name="____LP1">#REF!</definedName>
    <definedName name="____LP2">#REF!</definedName>
    <definedName name="____LS1">#REF!</definedName>
    <definedName name="____LS2">#REF!</definedName>
    <definedName name="____LS3">#REF!</definedName>
    <definedName name="____LS4">#REF!</definedName>
    <definedName name="____LTT1">#REF!</definedName>
    <definedName name="____MaL1">#REF!</definedName>
    <definedName name="____MaL2">#REF!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NP1">#REF!</definedName>
    <definedName name="____NP2">#REF!</definedName>
    <definedName name="____NS1">#REF!</definedName>
    <definedName name="____NS2">#REF!</definedName>
    <definedName name="____NS3">#REF!</definedName>
    <definedName name="____NS4">#REF!</definedName>
    <definedName name="____NSH1">#REF!</definedName>
    <definedName name="____NSH2">#REF!</definedName>
    <definedName name="____p1">#REF!</definedName>
    <definedName name="____pa1">#REF!</definedName>
    <definedName name="____pa2">#REF!</definedName>
    <definedName name="____pe22">#REF!</definedName>
    <definedName name="____PH1">#REF!</definedName>
    <definedName name="____PH2">#REF!</definedName>
    <definedName name="____PH3">#REF!</definedName>
    <definedName name="____PI48">#REF!</definedName>
    <definedName name="____PI60">#REF!</definedName>
    <definedName name="____pl1">#REF!</definedName>
    <definedName name="____PL2">#REF!</definedName>
    <definedName name="____PL3">#REF!</definedName>
    <definedName name="____PVC100">#REF!</definedName>
    <definedName name="____PVC125">#REF!</definedName>
    <definedName name="____PVC150">#REF!</definedName>
    <definedName name="____Q1" localSheetId="35">BlankMacro1</definedName>
    <definedName name="____Q1">BlankMacro1</definedName>
    <definedName name="____Q2" localSheetId="35">BlankMacro1</definedName>
    <definedName name="____Q2">BlankMacro1</definedName>
    <definedName name="____Q3" localSheetId="35">BlankMacro1</definedName>
    <definedName name="____Q3">BlankMacro1</definedName>
    <definedName name="____Q4" localSheetId="35">BlankMacro1</definedName>
    <definedName name="____Q4">BlankMacro1</definedName>
    <definedName name="____Q5" localSheetId="35">BlankMacro1</definedName>
    <definedName name="____Q5">BlankMacro1</definedName>
    <definedName name="____Q6" localSheetId="35">BlankMacro1</definedName>
    <definedName name="____Q6">BlankMacro1</definedName>
    <definedName name="____Q7" localSheetId="35">BlankMacro1</definedName>
    <definedName name="____Q7">BlankMacro1</definedName>
    <definedName name="____Q8" localSheetId="35">BlankMacro1</definedName>
    <definedName name="____Q8">BlankMacro1</definedName>
    <definedName name="____Q9" localSheetId="35">BlankMacro1</definedName>
    <definedName name="____Q9">BlankMacro1</definedName>
    <definedName name="____RD1">#REF!</definedName>
    <definedName name="____RD2">#REF!</definedName>
    <definedName name="____RD3">#REF!</definedName>
    <definedName name="____RD4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RO110">#REF!</definedName>
    <definedName name="____RO22">#REF!</definedName>
    <definedName name="____RO35">#REF!</definedName>
    <definedName name="____RO45">#REF!</definedName>
    <definedName name="____RO60">#REF!</definedName>
    <definedName name="____RO80">#REF!</definedName>
    <definedName name="____s1">#REF!</definedName>
    <definedName name="____SA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CH1">#REF!</definedName>
    <definedName name="____SH1">#REF!</definedName>
    <definedName name="____SH2">#REF!</definedName>
    <definedName name="____SH3">#REF!</definedName>
    <definedName name="____SHH1">#REF!</definedName>
    <definedName name="____SHH2">#REF!</definedName>
    <definedName name="____SHH3">#REF!</definedName>
    <definedName name="____SL1">#REF!</definedName>
    <definedName name="____SL2">#REF!</definedName>
    <definedName name="____SL3">#REF!</definedName>
    <definedName name="____SL4">#REF!</definedName>
    <definedName name="____SL5">#REF!</definedName>
    <definedName name="____SL6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ST1">#REF!</definedName>
    <definedName name="____ST2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ON1">#REF!</definedName>
    <definedName name="____TON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t1">"tt1"</definedName>
    <definedName name="____TW1">#REF!</definedName>
    <definedName name="____TW2">#REF!</definedName>
    <definedName name="____Ty1">#REF!</definedName>
    <definedName name="____Ty2">#REF!</definedName>
    <definedName name="____UTT1">#REF!</definedName>
    <definedName name="____vhw1">#REF!</definedName>
    <definedName name="____vvw1">#REF!</definedName>
    <definedName name="____WC1">#REF!</definedName>
    <definedName name="____WC2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WHH1">#REF!</definedName>
    <definedName name="____WTT1">#REF!</definedName>
    <definedName name="____WW2">#REF!</definedName>
    <definedName name="____WW3">#REF!</definedName>
    <definedName name="____WW6">#REF!</definedName>
    <definedName name="____WW7">#REF!</definedName>
    <definedName name="____WW8">#REF!</definedName>
    <definedName name="____XS2">#REF!</definedName>
    <definedName name="____XS3">#REF!</definedName>
    <definedName name="____XX6">#REF!</definedName>
    <definedName name="____XX7">#REF!</definedName>
    <definedName name="____YO1" localSheetId="8">#REF!</definedName>
    <definedName name="____YO1">'[2]01'!#REF!</definedName>
    <definedName name="____zz1">#REF!</definedName>
    <definedName name="____zz2">#REF!</definedName>
    <definedName name="____zz3">#REF!</definedName>
    <definedName name="___10">#REF!</definedName>
    <definedName name="___11">#REF!</definedName>
    <definedName name="___6">#REF!</definedName>
    <definedName name="___7">#REF!</definedName>
    <definedName name="___8">#REF!</definedName>
    <definedName name="___9">#REF!</definedName>
    <definedName name="___A1">#REF!</definedName>
    <definedName name="___A183111">#REF!</definedName>
    <definedName name="___A183154">#REF!</definedName>
    <definedName name="___A66000">#REF!</definedName>
    <definedName name="___aab42">#REF!</definedName>
    <definedName name="___AE1" localSheetId="35">BlankMacro1</definedName>
    <definedName name="___AE1">BlankMacro1</definedName>
    <definedName name="___AE2" localSheetId="35">BlankMacro1</definedName>
    <definedName name="___AE2">BlankMacro1</definedName>
    <definedName name="___AE3" localSheetId="35">BlankMacro1</definedName>
    <definedName name="___AE3">BlankMacro1</definedName>
    <definedName name="___BFF1">#REF!</definedName>
    <definedName name="___BVS1">#REF!</definedName>
    <definedName name="___BVS2">#REF!</definedName>
    <definedName name="___C">#REF!</definedName>
    <definedName name="___CON135">#REF!</definedName>
    <definedName name="___CON210">#REF!</definedName>
    <definedName name="___CON240">#REF!</definedName>
    <definedName name="___DIA1">#REF!</definedName>
    <definedName name="___DIA2">#REF!</definedName>
    <definedName name="___dia300">[3]대로근거!#REF!</definedName>
    <definedName name="___dia350">[3]대로근거!#REF!</definedName>
    <definedName name="___DIA4">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E1" localSheetId="35">BlankMacro1</definedName>
    <definedName name="___E1">BlankMacro1</definedName>
    <definedName name="___E10" localSheetId="35">BlankMacro1</definedName>
    <definedName name="___E10">BlankMacro1</definedName>
    <definedName name="___E2" localSheetId="35">BlankMacro1</definedName>
    <definedName name="___E2">BlankMacro1</definedName>
    <definedName name="___E3" localSheetId="35">BlankMacro1</definedName>
    <definedName name="___E3">BlankMacro1</definedName>
    <definedName name="___E4" localSheetId="35">BlankMacro1</definedName>
    <definedName name="___E4">BlankMacro1</definedName>
    <definedName name="___E5" localSheetId="35">BlankMacro1</definedName>
    <definedName name="___E5">BlankMacro1</definedName>
    <definedName name="___E6" localSheetId="35">BlankMacro1</definedName>
    <definedName name="___E6">BlankMacro1</definedName>
    <definedName name="___E7" localSheetId="35">BlankMacro1</definedName>
    <definedName name="___E7">BlankMacro1</definedName>
    <definedName name="___E8" localSheetId="35">BlankMacro1</definedName>
    <definedName name="___E8">BlankMacro1</definedName>
    <definedName name="___E9" localSheetId="35">BlankMacro1</definedName>
    <definedName name="___E9">BlankMacro1</definedName>
    <definedName name="___ELL1">#REF!</definedName>
    <definedName name="___ELL2">#REF!</definedName>
    <definedName name="___EW1" localSheetId="35">BlankMacro1</definedName>
    <definedName name="___EW1">BlankMacro1</definedName>
    <definedName name="___EW2" localSheetId="35">BlankMacro1</definedName>
    <definedName name="___EW2">BlankMacro1</definedName>
    <definedName name="___EW3" localSheetId="35">BlankMacro1</definedName>
    <definedName name="___EW3">BlankMacro1</definedName>
    <definedName name="___GHH1">#REF!</definedName>
    <definedName name="___GHH2">#REF!</definedName>
    <definedName name="___H600000">#REF!</definedName>
    <definedName name="___HSH1">#REF!</definedName>
    <definedName name="___HSH2">#REF!</definedName>
    <definedName name="___hun1">[4]Sheet1!#REF!</definedName>
    <definedName name="___hun2">[4]Sheet1!#REF!</definedName>
    <definedName name="___IL1">#REF!</definedName>
    <definedName name="___JEA1">#REF!</definedName>
    <definedName name="___JEA2">#REF!</definedName>
    <definedName name="___JHY1">#N/A</definedName>
    <definedName name="___JHY2">#N/A</definedName>
    <definedName name="___JOI13">#REF!</definedName>
    <definedName name="___JS1">#REF!</definedName>
    <definedName name="___JS2">#REF!</definedName>
    <definedName name="___KK59">[5]노임단가!#REF!</definedName>
    <definedName name="___LKS1">#N/A</definedName>
    <definedName name="___LKS2">#N/A</definedName>
    <definedName name="___LL1">#REF!</definedName>
    <definedName name="___LL2">[6]Sheet17!$C$3</definedName>
    <definedName name="___LL3">[6]Sheet17!$C$4</definedName>
    <definedName name="___LL4">'[7]7.1유효폭'!#REF!</definedName>
    <definedName name="___LL6">#REF!</definedName>
    <definedName name="___LL7">#REF!</definedName>
    <definedName name="___LP1">#REF!</definedName>
    <definedName name="___LP2">#REF!</definedName>
    <definedName name="___LPB1">[8]부하계산서!#REF!</definedName>
    <definedName name="___LPK1">[8]부하계산서!#REF!</definedName>
    <definedName name="___LR1">[6]Sheet17!$F$2</definedName>
    <definedName name="___LR2">[6]Sheet17!$F$3</definedName>
    <definedName name="___LR3">[6]Sheet17!$F$4</definedName>
    <definedName name="___LS1">#REF!</definedName>
    <definedName name="___LS2">#REF!</definedName>
    <definedName name="___LS3">#REF!</definedName>
    <definedName name="___LS4">#REF!</definedName>
    <definedName name="___LTT1">#REF!</definedName>
    <definedName name="___LU1">'[9]부하(성남)'!#REF!</definedName>
    <definedName name="___LU2">'[9]부하(성남)'!#REF!</definedName>
    <definedName name="___LV01">'[9]부하(성남)'!#REF!</definedName>
    <definedName name="___MaL1">#REF!</definedName>
    <definedName name="___MaL2">#REF!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vw1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1">#REF!</definedName>
    <definedName name="___pa1">#REF!</definedName>
    <definedName name="___pa2">#REF!</definedName>
    <definedName name="___pe22">#REF!</definedName>
    <definedName name="___PH1">#REF!</definedName>
    <definedName name="___PH2">#REF!</definedName>
    <definedName name="___PH3">#REF!</definedName>
    <definedName name="___PI48">#REF!</definedName>
    <definedName name="___PI60">#REF!</definedName>
    <definedName name="___pl1">#REF!</definedName>
    <definedName name="___PL2">#REF!</definedName>
    <definedName name="___PL3">#REF!</definedName>
    <definedName name="___PNO10">[6]INPUT!#REF!</definedName>
    <definedName name="___PNO3">[6]INPUT!#REF!</definedName>
    <definedName name="___PNO4">[6]INPUT!#REF!</definedName>
    <definedName name="___PNO5">[6]INPUT!#REF!</definedName>
    <definedName name="___PNO6">[6]INPUT!#REF!</definedName>
    <definedName name="___PNO7">[6]INPUT!#REF!</definedName>
    <definedName name="___PNO8">[6]INPUT!#REF!</definedName>
    <definedName name="___PNO9">[6]INPUT!#REF!</definedName>
    <definedName name="___PVC100">#REF!</definedName>
    <definedName name="___PVC125">#REF!</definedName>
    <definedName name="___PVC150">#REF!</definedName>
    <definedName name="___Q1" localSheetId="35">BlankMacro1</definedName>
    <definedName name="___Q1">BlankMacro1</definedName>
    <definedName name="___Q2" localSheetId="35">BlankMacro1</definedName>
    <definedName name="___Q2">BlankMacro1</definedName>
    <definedName name="___Q3" localSheetId="35">BlankMacro1</definedName>
    <definedName name="___Q3">BlankMacro1</definedName>
    <definedName name="___Q4" localSheetId="35">BlankMacro1</definedName>
    <definedName name="___Q4">BlankMacro1</definedName>
    <definedName name="___Q5" localSheetId="35">BlankMacro1</definedName>
    <definedName name="___Q5">BlankMacro1</definedName>
    <definedName name="___Q6" localSheetId="35">BlankMacro1</definedName>
    <definedName name="___Q6">BlankMacro1</definedName>
    <definedName name="___Q7" localSheetId="35">BlankMacro1</definedName>
    <definedName name="___Q7">BlankMacro1</definedName>
    <definedName name="___Q8" localSheetId="35">BlankMacro1</definedName>
    <definedName name="___Q8">BlankMacro1</definedName>
    <definedName name="___Q9" localSheetId="35">BlankMacro1</definedName>
    <definedName name="___Q9">BlankMacro1</definedName>
    <definedName name="___qs1">[4]Sheet1!#REF!</definedName>
    <definedName name="___qs12">[4]Sheet1!#REF!</definedName>
    <definedName name="___qs2">[4]Sheet1!#REF!</definedName>
    <definedName name="___qs22">[4]Sheet1!#REF!</definedName>
    <definedName name="___RD1">#REF!</definedName>
    <definedName name="___RD2">#REF!</definedName>
    <definedName name="___RD3">#REF!</definedName>
    <definedName name="___RD4">#REF!</definedName>
    <definedName name="___RD5">[10]교각계산!$K$86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1">#REF!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CH1">#REF!</definedName>
    <definedName name="___SH1">#REF!</definedName>
    <definedName name="___SH2">#REF!</definedName>
    <definedName name="___SH3">#REF!</definedName>
    <definedName name="___SHH1">#REF!</definedName>
    <definedName name="___SHH2">#REF!</definedName>
    <definedName name="___SHH3">#REF!</definedName>
    <definedName name="___SL1">#REF!</definedName>
    <definedName name="___SL2">#REF!</definedName>
    <definedName name="___SL3">#REF!</definedName>
    <definedName name="___SL4">#REF!</definedName>
    <definedName name="___SL5">#REF!</definedName>
    <definedName name="___SL6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ST1">#REF!</definedName>
    <definedName name="___ST2">#REF!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ON1">#REF!</definedName>
    <definedName name="___TON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t1">"tt1"</definedName>
    <definedName name="___TW1">#REF!</definedName>
    <definedName name="___TW2">#REF!</definedName>
    <definedName name="___Ty1">#REF!</definedName>
    <definedName name="___Ty2">#REF!</definedName>
    <definedName name="___UP1">[8]부하계산서!#REF!</definedName>
    <definedName name="___UP2">[8]부하계산서!#REF!</definedName>
    <definedName name="___UTT1">#REF!</definedName>
    <definedName name="___vhw1">#REF!</definedName>
    <definedName name="___vvw1">#REF!</definedName>
    <definedName name="___WC1">#REF!</definedName>
    <definedName name="___WC2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wd1">[4]Sheet1!#REF!</definedName>
    <definedName name="___wd2">[4]Sheet1!#REF!</definedName>
    <definedName name="___WHH1">#REF!</definedName>
    <definedName name="___WTT1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[10]교각계산!$M$40</definedName>
    <definedName name="___XS2">#REF!</definedName>
    <definedName name="___XS3">#REF!</definedName>
    <definedName name="___XX6">#REF!</definedName>
    <definedName name="___XX7">#REF!</definedName>
    <definedName name="___YO1" localSheetId="8">#REF!</definedName>
    <definedName name="___YO1">'[2]01'!#REF!</definedName>
    <definedName name="___zz1">#REF!</definedName>
    <definedName name="___zz2">#REF!</definedName>
    <definedName name="___zz3">#REF!</definedName>
    <definedName name="__10">#REF!</definedName>
    <definedName name="__11">#REF!</definedName>
    <definedName name="__6">#REF!</definedName>
    <definedName name="__7">#REF!</definedName>
    <definedName name="__8">#REF!</definedName>
    <definedName name="__9">#REF!</definedName>
    <definedName name="__A1">#REF!</definedName>
    <definedName name="__a147">#REF!</definedName>
    <definedName name="__A183111">#REF!</definedName>
    <definedName name="__A183154">#REF!</definedName>
    <definedName name="__A66000">#REF!</definedName>
    <definedName name="__aab42">#REF!</definedName>
    <definedName name="__AE1" localSheetId="35">BlankMacro1</definedName>
    <definedName name="__AE1">BlankMacro1</definedName>
    <definedName name="__AE2" localSheetId="35">BlankMacro1</definedName>
    <definedName name="__AE2">BlankMacro1</definedName>
    <definedName name="__AE3" localSheetId="35">BlankMacro1</definedName>
    <definedName name="__AE3">BlankMacro1</definedName>
    <definedName name="__b1">[1]원가계산서!#REF!</definedName>
    <definedName name="__B2">'[11]단면 (2)'!$K$55</definedName>
    <definedName name="__BFF1">#REF!</definedName>
    <definedName name="__boo2">[12]조건표!$A$2:$H$348</definedName>
    <definedName name="__BVS1">#REF!</definedName>
    <definedName name="__BVS2">#REF!</definedName>
    <definedName name="__C">#REF!</definedName>
    <definedName name="__CON135">#REF!</definedName>
    <definedName name="__CON210">#REF!</definedName>
    <definedName name="__CON240">#REF!</definedName>
    <definedName name="__DemandLoad">TRUE</definedName>
    <definedName name="__DIA1">#REF!</definedName>
    <definedName name="__DIA2">#REF!</definedName>
    <definedName name="__dia350">[13]대로근거!#REF!</definedName>
    <definedName name="__DIA4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1" localSheetId="35">BlankMacro1</definedName>
    <definedName name="__E1">BlankMacro1</definedName>
    <definedName name="__E10" localSheetId="35">BlankMacro1</definedName>
    <definedName name="__E10">BlankMacro1</definedName>
    <definedName name="__E2" localSheetId="35">BlankMacro1</definedName>
    <definedName name="__E2">BlankMacro1</definedName>
    <definedName name="__E3" localSheetId="35">BlankMacro1</definedName>
    <definedName name="__E3">BlankMacro1</definedName>
    <definedName name="__E4" localSheetId="35">BlankMacro1</definedName>
    <definedName name="__E4">BlankMacro1</definedName>
    <definedName name="__E5" localSheetId="35">BlankMacro1</definedName>
    <definedName name="__E5">BlankMacro1</definedName>
    <definedName name="__E6" localSheetId="35">BlankMacro1</definedName>
    <definedName name="__E6">BlankMacro1</definedName>
    <definedName name="__E7" localSheetId="35">BlankMacro1</definedName>
    <definedName name="__E7">BlankMacro1</definedName>
    <definedName name="__E8" localSheetId="35">BlankMacro1</definedName>
    <definedName name="__E8">BlankMacro1</definedName>
    <definedName name="__E9" localSheetId="35">BlankMacro1</definedName>
    <definedName name="__E9">BlankMacro1</definedName>
    <definedName name="__ELL1">#REF!</definedName>
    <definedName name="__ELL2">#REF!</definedName>
    <definedName name="__EW1" localSheetId="35">BlankMacro1</definedName>
    <definedName name="__EW1">BlankMacro1</definedName>
    <definedName name="__EW2" localSheetId="35">BlankMacro1</definedName>
    <definedName name="__EW2">BlankMacro1</definedName>
    <definedName name="__EW3" localSheetId="35">BlankMacro1</definedName>
    <definedName name="__EW3">BlankMacro1</definedName>
    <definedName name="__GHH1">#REF!</definedName>
    <definedName name="__GHH2">#REF!</definedName>
    <definedName name="__H600000">#REF!</definedName>
    <definedName name="__HSH1">#REF!</definedName>
    <definedName name="__HSH2">#REF!</definedName>
    <definedName name="__hun2">[4]Sheet1!#REF!</definedName>
    <definedName name="__IL1">#REF!</definedName>
    <definedName name="__JEA1">#REF!</definedName>
    <definedName name="__JEA2">#REF!</definedName>
    <definedName name="__JHY1">[0]!__JHY1</definedName>
    <definedName name="__JHY2">[0]!__JHY2</definedName>
    <definedName name="__JOI13">#REF!</definedName>
    <definedName name="__JS1">#REF!</definedName>
    <definedName name="__JS2">#REF!</definedName>
    <definedName name="__LKS1">[0]!__LKS1</definedName>
    <definedName name="__LKS2">[0]!__LKS2</definedName>
    <definedName name="__LL2">[14]Sheet17!$C$3</definedName>
    <definedName name="__LL3">[14]Sheet17!$C$4</definedName>
    <definedName name="__LL4">'[15]7.1유효폭'!#REF!</definedName>
    <definedName name="__LL6">#REF!</definedName>
    <definedName name="__LL7">#REF!</definedName>
    <definedName name="__LP1">#REF!</definedName>
    <definedName name="__LP2">#REF!</definedName>
    <definedName name="__LPB1">[16]부하계산서!#REF!</definedName>
    <definedName name="__LPK1">[16]부하계산서!#REF!</definedName>
    <definedName name="__LR1">[14]Sheet17!$F$2</definedName>
    <definedName name="__LR2">[14]Sheet17!$F$3</definedName>
    <definedName name="__LR3">[14]Sheet17!$F$4</definedName>
    <definedName name="__LS1">#REF!</definedName>
    <definedName name="__LS2">#REF!</definedName>
    <definedName name="__LS3">#REF!</definedName>
    <definedName name="__LS4">#REF!</definedName>
    <definedName name="__LTT1">#REF!</definedName>
    <definedName name="__LU1">'[8]부하(성남)'!#REF!</definedName>
    <definedName name="__LU2">'[8]부하(성남)'!#REF!</definedName>
    <definedName name="__LV01">'[8]부하(성남)'!#REF!</definedName>
    <definedName name="__MaL1">#REF!</definedName>
    <definedName name="__MaL2">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NB1">[17]사용성검토!#REF!</definedName>
    <definedName name="__NB2">[17]사용성검토!#REF!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>#REF!</definedName>
    <definedName name="__pa1">#REF!</definedName>
    <definedName name="__pa2">#REF!</definedName>
    <definedName name="__pe22">#REF!</definedName>
    <definedName name="__PH1">#REF!</definedName>
    <definedName name="__PH2">#REF!</definedName>
    <definedName name="__PH3">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NO10">[14]INPUT!#REF!</definedName>
    <definedName name="__PNO3">[14]INPUT!#REF!</definedName>
    <definedName name="__PNO4">[14]INPUT!#REF!</definedName>
    <definedName name="__PNO5">[14]INPUT!#REF!</definedName>
    <definedName name="__PNO6">[14]INPUT!#REF!</definedName>
    <definedName name="__PNO7">[14]INPUT!#REF!</definedName>
    <definedName name="__PNO8">[14]INPUT!#REF!</definedName>
    <definedName name="__PNO9">[14]INPUT!#REF!</definedName>
    <definedName name="__PVC100">#REF!</definedName>
    <definedName name="__PVC125">#REF!</definedName>
    <definedName name="__PVC150">#REF!</definedName>
    <definedName name="__Q1" localSheetId="35">BlankMacro1</definedName>
    <definedName name="__Q1">BlankMacro1</definedName>
    <definedName name="__Q2" localSheetId="35">BlankMacro1</definedName>
    <definedName name="__Q2">BlankMacro1</definedName>
    <definedName name="__Q3" localSheetId="35">BlankMacro1</definedName>
    <definedName name="__Q3">BlankMacro1</definedName>
    <definedName name="__Q4" localSheetId="35">BlankMacro1</definedName>
    <definedName name="__Q4">BlankMacro1</definedName>
    <definedName name="__Q6" localSheetId="35">BlankMacro1</definedName>
    <definedName name="__Q6">BlankMacro1</definedName>
    <definedName name="__Q7" localSheetId="35">BlankMacro1</definedName>
    <definedName name="__Q7">BlankMacro1</definedName>
    <definedName name="__Q8" localSheetId="35">BlankMacro1</definedName>
    <definedName name="__Q8">BlankMacro1</definedName>
    <definedName name="__Q9" localSheetId="35">BlankMacro1</definedName>
    <definedName name="__Q9">BlankMacro1</definedName>
    <definedName name="__qs12">[4]Sheet1!#REF!</definedName>
    <definedName name="__qs2">[4]Sheet1!#REF!</definedName>
    <definedName name="__qs22">[4]Sheet1!#REF!</definedName>
    <definedName name="__RD1">#REF!</definedName>
    <definedName name="__RD2">#REF!</definedName>
    <definedName name="__RD3">#REF!</definedName>
    <definedName name="__RD4">#REF!</definedName>
    <definedName name="__RD5" localSheetId="36">[18]교각계산!$K$86</definedName>
    <definedName name="__RD5">[19]교각계산!$K$86</definedName>
    <definedName name="__RD6">#REF!</definedName>
    <definedName name="__RD7">#REF!</definedName>
    <definedName name="__RD8">[20]교각계산!#REF!</definedName>
    <definedName name="__RD9">[20]교각계산!#REF!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n1">[21]수로단위수량!#REF!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1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CK1">[17]사용성검토!#REF!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L1">#REF!</definedName>
    <definedName name="__SL2">#REF!</definedName>
    <definedName name="__SL3">#REF!</definedName>
    <definedName name="__SL4">#REF!</definedName>
    <definedName name="__SL5">#REF!</definedName>
    <definedName name="__SL6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ST1">#REF!</definedName>
    <definedName name="__ST2">#REF!</definedName>
    <definedName name="__TB1">[17]사용성검토!#REF!</definedName>
    <definedName name="__TB2">[17]사용성검토!#REF!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ON1">#REF!</definedName>
    <definedName name="__TON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t1">"tt1"</definedName>
    <definedName name="__TW1">#REF!</definedName>
    <definedName name="__TW2">#REF!</definedName>
    <definedName name="__Ty1">#REF!</definedName>
    <definedName name="__Ty2">#REF!</definedName>
    <definedName name="__UP1">[16]부하계산서!#REF!</definedName>
    <definedName name="__UP2">[16]부하계산서!#REF!</definedName>
    <definedName name="__UTT1">#REF!</definedName>
    <definedName name="__vhw1">#REF!</definedName>
    <definedName name="__vvw1">#REF!</definedName>
    <definedName name="__WC1">#REF!</definedName>
    <definedName name="__WC2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d1">[4]Sheet1!#REF!</definedName>
    <definedName name="__wd2">[4]Sheet1!#REF!</definedName>
    <definedName name="__wdr">[22]갑지!#REF!</definedName>
    <definedName name="__WHH1">#REF!</definedName>
    <definedName name="__WTT1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 localSheetId="36">[18]교각계산!$M$40</definedName>
    <definedName name="__XS1">[19]교각계산!$M$40</definedName>
    <definedName name="__XS2">#REF!</definedName>
    <definedName name="__XS3">#REF!</definedName>
    <definedName name="__XX6">#REF!</definedName>
    <definedName name="__XX7">#REF!</definedName>
    <definedName name="__YO1" localSheetId="8">#REF!</definedName>
    <definedName name="__YO1">'[2]01'!#REF!</definedName>
    <definedName name="__zz1">#REF!</definedName>
    <definedName name="__zz2">#REF!</definedName>
    <definedName name="__zz3">#REF!</definedName>
    <definedName name="_1">#N/A</definedName>
    <definedName name="_1._PANEL_BD.__LP___1">#REF!</definedName>
    <definedName name="_1.구체">[23]수로단위수량!#REF!</definedName>
    <definedName name="_10" localSheetId="8">#N/A</definedName>
    <definedName name="_10" localSheetId="36">#N/A</definedName>
    <definedName name="_10">#REF!</definedName>
    <definedName name="_10_3_0Crite">#N/A</definedName>
    <definedName name="_101AE2_" localSheetId="35">BlankMacro1</definedName>
    <definedName name="_101AE2_">BlankMacro1</definedName>
    <definedName name="_101Q8_" localSheetId="35">BlankMacro1</definedName>
    <definedName name="_101Q8_">BlankMacro1</definedName>
    <definedName name="_105Q9_" localSheetId="35">BlankMacro1</definedName>
    <definedName name="_105Q9_">BlankMacro1</definedName>
    <definedName name="_106Y_0Print_A">[24]노임단가!#REF!</definedName>
    <definedName name="_107Y_0PRINT_AREA">[24]노임단가!#REF!</definedName>
    <definedName name="_108Y__Print_A">[24]사통!#REF!</definedName>
    <definedName name="_109Y__PRINT_AREA">[24]사통!#REF!</definedName>
    <definedName name="_10AE3_" localSheetId="35">BlankMacro1</definedName>
    <definedName name="_10AE3_">BlankMacro1</definedName>
    <definedName name="_10C_">#REF!</definedName>
    <definedName name="_11" localSheetId="8">#N/A</definedName>
    <definedName name="_11" localSheetId="36">#N/A</definedName>
    <definedName name="_11">#REF!</definedName>
    <definedName name="_11_2_0_Parse" hidden="1">[24]사통!#REF!</definedName>
    <definedName name="_11_3_0Criteria">#N/A</definedName>
    <definedName name="_110AE3_" localSheetId="35">BlankMacro1</definedName>
    <definedName name="_110AE3_">BlankMacro1</definedName>
    <definedName name="_116Àü°_³ë">#REF!</definedName>
    <definedName name="_12">#N/A</definedName>
    <definedName name="_12_3_0Crite">#N/A</definedName>
    <definedName name="_12_6">#N/A</definedName>
    <definedName name="_127C_">#REF!</definedName>
    <definedName name="_12AE2_" localSheetId="35">BlankMacro1</definedName>
    <definedName name="_12AE2_">BlankMacro1</definedName>
    <definedName name="_12E1_" localSheetId="35">BlankMacro1</definedName>
    <definedName name="_12E1_">BlankMacro1</definedName>
    <definedName name="_13">#N/A</definedName>
    <definedName name="_13_3_0Criteria">#N/A</definedName>
    <definedName name="_13_7">#N/A</definedName>
    <definedName name="_137E1_" localSheetId="35">BlankMacro1</definedName>
    <definedName name="_137E1_">BlankMacro1</definedName>
    <definedName name="_14">#N/A</definedName>
    <definedName name="_14_6">#N/A</definedName>
    <definedName name="_14_8">#N/A</definedName>
    <definedName name="_146E10_" localSheetId="35">BlankMacro1</definedName>
    <definedName name="_146E10_">BlankMacro1</definedName>
    <definedName name="_14E10_" localSheetId="35">BlankMacro1</definedName>
    <definedName name="_14E10_">BlankMacro1</definedName>
    <definedName name="_15">#N/A</definedName>
    <definedName name="_15_7">#N/A</definedName>
    <definedName name="_15_9">#N/A</definedName>
    <definedName name="_153P3_" hidden="1">{#N/A,#N/A,FALSE,"배수1"}</definedName>
    <definedName name="_155E2_" localSheetId="35">BlankMacro1</definedName>
    <definedName name="_155E2_">BlankMacro1</definedName>
    <definedName name="_157P4_" hidden="1">{#N/A,#N/A,FALSE,"혼합골재"}</definedName>
    <definedName name="_15A" localSheetId="8">#REF!</definedName>
    <definedName name="_15A">[25]금액내역서!$D$3:$D$10</definedName>
    <definedName name="_16">#N/A</definedName>
    <definedName name="_16_8">#N/A</definedName>
    <definedName name="_161P5_" hidden="1">{#N/A,#N/A,FALSE,"배수1"}</definedName>
    <definedName name="_164E3_" localSheetId="35">BlankMacro1</definedName>
    <definedName name="_164E3_">BlankMacro1</definedName>
    <definedName name="_165P6_" hidden="1">{#N/A,#N/A,FALSE,"2~8번"}</definedName>
    <definedName name="_16AE3_" localSheetId="35">BlankMacro1</definedName>
    <definedName name="_16AE3_">BlankMacro1</definedName>
    <definedName name="_16E2_" localSheetId="35">BlankMacro1</definedName>
    <definedName name="_16E2_">BlankMacro1</definedName>
    <definedName name="_17">#N/A</definedName>
    <definedName name="_17_9">#N/A</definedName>
    <definedName name="_173E4_" localSheetId="35">BlankMacro1</definedName>
    <definedName name="_173E4_">BlankMacro1</definedName>
    <definedName name="_18">#N/A</definedName>
    <definedName name="_18E3_" localSheetId="35">BlankMacro1</definedName>
    <definedName name="_18E3_">BlankMacro1</definedName>
    <definedName name="_19">#N/A</definedName>
    <definedName name="_191E6_" localSheetId="35">BlankMacro1</definedName>
    <definedName name="_191E6_">BlankMacro1</definedName>
    <definedName name="_196S3_" hidden="1">{#N/A,#N/A,FALSE,"포장2"}</definedName>
    <definedName name="_1A1_">#REF!</definedName>
    <definedName name="_1C_">#REF!</definedName>
    <definedName name="_1F" hidden="1">[24]사통!#REF!</definedName>
    <definedName name="_1공장">#REF!</definedName>
    <definedName name="_2">#N/A</definedName>
    <definedName name="_2._날_개_벽">#REF!</definedName>
    <definedName name="_2.접속저판">[23]수로단위수량!#REF!</definedName>
    <definedName name="_2_0_F" hidden="1">[24]노임단가!#REF!</definedName>
    <definedName name="_2_10">#REF!</definedName>
    <definedName name="_20">#N/A</definedName>
    <definedName name="_200E7_" localSheetId="35">BlankMacro1</definedName>
    <definedName name="_200E7_">BlankMacro1</definedName>
    <definedName name="_209E8_" localSheetId="35">BlankMacro1</definedName>
    <definedName name="_209E8_">BlankMacro1</definedName>
    <definedName name="_20E4_" localSheetId="35">BlankMacro1</definedName>
    <definedName name="_20E4_">BlankMacro1</definedName>
    <definedName name="_21">#N/A</definedName>
    <definedName name="_218E9_" localSheetId="35">BlankMacro1</definedName>
    <definedName name="_218E9_">BlankMacro1</definedName>
    <definedName name="_22">#N/A</definedName>
    <definedName name="_22E5_" localSheetId="35">BlankMacro1</definedName>
    <definedName name="_22E5_">BlankMacro1</definedName>
    <definedName name="_23">#N/A</definedName>
    <definedName name="_236EW2_" localSheetId="35">BlankMacro1</definedName>
    <definedName name="_236EW2_">BlankMacro1</definedName>
    <definedName name="_24">#N/A</definedName>
    <definedName name="_24E6_" localSheetId="35">BlankMacro1</definedName>
    <definedName name="_24E6_">BlankMacro1</definedName>
    <definedName name="_25">#N/A</definedName>
    <definedName name="_251G_0Extr">#REF!</definedName>
    <definedName name="_257G_0Extract">#REF!</definedName>
    <definedName name="_26">#N/A</definedName>
    <definedName name="_265p1_">#REF!</definedName>
    <definedName name="_26C_">#N/A</definedName>
    <definedName name="_26E7_" localSheetId="35">BlankMacro1</definedName>
    <definedName name="_26E7_">BlankMacro1</definedName>
    <definedName name="_27">#N/A</definedName>
    <definedName name="_270_섬유">#REF!</definedName>
    <definedName name="_270_일반">#REF!</definedName>
    <definedName name="_28">#N/A</definedName>
    <definedName name="_28C_">#N/A</definedName>
    <definedName name="_28E2_" localSheetId="35">BlankMacro1</definedName>
    <definedName name="_28E2_">BlankMacro1</definedName>
    <definedName name="_28E8_" localSheetId="35">BlankMacro1</definedName>
    <definedName name="_28E8_">BlankMacro1</definedName>
    <definedName name="_29">#N/A</definedName>
    <definedName name="_292Q3_" localSheetId="35">BlankMacro1</definedName>
    <definedName name="_292Q3_">BlankMacro1</definedName>
    <definedName name="_2a147_">#REF!</definedName>
    <definedName name="_2C_">#N/A</definedName>
    <definedName name="_2공장">#REF!</definedName>
    <definedName name="_3">#N/A</definedName>
    <definedName name="_3.기초">[23]수로단위수량!#REF!</definedName>
    <definedName name="_3_11">#REF!</definedName>
    <definedName name="_3_2___Parse" hidden="1">[24]사통!#REF!</definedName>
    <definedName name="_30">#N/A</definedName>
    <definedName name="_301Q4_" localSheetId="35">BlankMacro1</definedName>
    <definedName name="_301Q4_">BlankMacro1</definedName>
    <definedName name="_30E9_" localSheetId="35">BlankMacro1</definedName>
    <definedName name="_30E9_">BlankMacro1</definedName>
    <definedName name="_31">#N/A</definedName>
    <definedName name="_310Q5_" localSheetId="35">BlankMacro1</definedName>
    <definedName name="_310Q5_">BlankMacro1</definedName>
    <definedName name="_319Q6_" localSheetId="35">BlankMacro1</definedName>
    <definedName name="_319Q6_">BlankMacro1</definedName>
    <definedName name="_32">#N/A</definedName>
    <definedName name="_32E3_" localSheetId="35">BlankMacro1</definedName>
    <definedName name="_32E3_">BlankMacro1</definedName>
    <definedName name="_32EW1_" localSheetId="35">BlankMacro1</definedName>
    <definedName name="_32EW1_">BlankMacro1</definedName>
    <definedName name="_33">#N/A</definedName>
    <definedName name="_337Q8_" localSheetId="35">BlankMacro1</definedName>
    <definedName name="_337Q8_">BlankMacro1</definedName>
    <definedName name="_34">#N/A</definedName>
    <definedName name="_34EW2_" localSheetId="35">BlankMacro1</definedName>
    <definedName name="_34EW2_">BlankMacro1</definedName>
    <definedName name="_35">#N/A</definedName>
    <definedName name="_352s1_">#REF!</definedName>
    <definedName name="_36">#N/A</definedName>
    <definedName name="_36EW3_" localSheetId="35">BlankMacro1</definedName>
    <definedName name="_36EW3_">BlankMacro1</definedName>
    <definedName name="_37">#N/A</definedName>
    <definedName name="_37p1_">#REF!</definedName>
    <definedName name="_38">#N/A</definedName>
    <definedName name="_39">#N/A</definedName>
    <definedName name="_39Q1_" localSheetId="35">BlankMacro1</definedName>
    <definedName name="_39Q1_">BlankMacro1</definedName>
    <definedName name="_3공장">#REF!</definedName>
    <definedName name="_4">#N/A</definedName>
    <definedName name="_4.거푸집">[23]수로단위수량!#REF!</definedName>
    <definedName name="_4_0_F" hidden="1">[24]사통!#REF!</definedName>
    <definedName name="_4_6">#REF!</definedName>
    <definedName name="_40">#N/A</definedName>
    <definedName name="_40E5_" localSheetId="35">BlankMacro1</definedName>
    <definedName name="_40E5_">BlankMacro1</definedName>
    <definedName name="_41">#N/A</definedName>
    <definedName name="_41Q2_" localSheetId="35">BlankMacro1</definedName>
    <definedName name="_41Q2_">BlankMacro1</definedName>
    <definedName name="_42">#N/A</definedName>
    <definedName name="_42_0옹벽부용수">#REF!</definedName>
    <definedName name="_43">#N/A</definedName>
    <definedName name="_43Q3_" localSheetId="35">BlankMacro1</definedName>
    <definedName name="_43Q3_">BlankMacro1</definedName>
    <definedName name="_44">#N/A</definedName>
    <definedName name="_44_11">#REF!</definedName>
    <definedName name="_44E6_" localSheetId="35">BlankMacro1</definedName>
    <definedName name="_44E6_">BlankMacro1</definedName>
    <definedName name="_45">#N/A</definedName>
    <definedName name="_45Q4_" localSheetId="35">BlankMacro1</definedName>
    <definedName name="_45Q4_">BlankMacro1</definedName>
    <definedName name="_46">#N/A</definedName>
    <definedName name="_47">#N/A</definedName>
    <definedName name="_47Q5_" localSheetId="35">BlankMacro1</definedName>
    <definedName name="_47Q5_">BlankMacro1</definedName>
    <definedName name="_48">#N/A</definedName>
    <definedName name="_48_0_F" hidden="1">[24]노임단가!#REF!</definedName>
    <definedName name="_48E7_" localSheetId="35">BlankMacro1</definedName>
    <definedName name="_48E7_">BlankMacro1</definedName>
    <definedName name="_49">#N/A</definedName>
    <definedName name="_49_0_F" hidden="1">[24]노임단가!#REF!</definedName>
    <definedName name="_49Q6_" localSheetId="35">BlankMacro1</definedName>
    <definedName name="_49Q6_">BlankMacro1</definedName>
    <definedName name="_5">#N/A</definedName>
    <definedName name="_5.거푸집">[23]수로단위수량!#REF!</definedName>
    <definedName name="_5_7">#REF!</definedName>
    <definedName name="_50">#N/A</definedName>
    <definedName name="_51">#N/A</definedName>
    <definedName name="_51Q7_" localSheetId="35">BlankMacro1</definedName>
    <definedName name="_51Q7_">BlankMacro1</definedName>
    <definedName name="_52">#N/A</definedName>
    <definedName name="_52E8_" localSheetId="35">BlankMacro1</definedName>
    <definedName name="_52E8_">BlankMacro1</definedName>
    <definedName name="_52G_0Extr">#N/A</definedName>
    <definedName name="_53">#N/A</definedName>
    <definedName name="_53G_0Extract">#N/A</definedName>
    <definedName name="_53Q8_" localSheetId="35">BlankMacro1</definedName>
    <definedName name="_53Q8_">BlankMacro1</definedName>
    <definedName name="_54">#N/A</definedName>
    <definedName name="_54G_0Extr">#N/A</definedName>
    <definedName name="_55">#N/A</definedName>
    <definedName name="_55G_0Extract">#N/A</definedName>
    <definedName name="_55Q9_" localSheetId="35">BlankMacro1</definedName>
    <definedName name="_55Q9_">BlankMacro1</definedName>
    <definedName name="_56">#N/A</definedName>
    <definedName name="_56E9_" localSheetId="35">BlankMacro1</definedName>
    <definedName name="_56E9_">BlankMacro1</definedName>
    <definedName name="_56Y_0Print_A">[24]노임단가!#REF!</definedName>
    <definedName name="_57">#N/A</definedName>
    <definedName name="_57Y_0PRINT_AREA">[24]노임단가!#REF!</definedName>
    <definedName name="_58">#N/A</definedName>
    <definedName name="_58Y__Print_A">[24]사통!#REF!</definedName>
    <definedName name="_59">#N/A</definedName>
    <definedName name="_59Y__PRINT_AREA">[24]사통!#REF!</definedName>
    <definedName name="_6">#N/A</definedName>
    <definedName name="_6.부직포">[23]수로단위수량!#REF!</definedName>
    <definedName name="_6.잡석채움">[23]수로단위수량!#REF!</definedName>
    <definedName name="_6_8">#REF!</definedName>
    <definedName name="_60">#N/A</definedName>
    <definedName name="_60EW1_" localSheetId="35">BlankMacro1</definedName>
    <definedName name="_60EW1_">BlankMacro1</definedName>
    <definedName name="_61">#N/A</definedName>
    <definedName name="_62">#N/A</definedName>
    <definedName name="_63">#N/A</definedName>
    <definedName name="_64">#N/A</definedName>
    <definedName name="_64EW2_" localSheetId="35">BlankMacro1</definedName>
    <definedName name="_64EW2_">BlankMacro1</definedName>
    <definedName name="_65">#N/A</definedName>
    <definedName name="_66">#N/A</definedName>
    <definedName name="_67">#N/A</definedName>
    <definedName name="_67_3_0Crite">#REF!</definedName>
    <definedName name="_68">#N/A</definedName>
    <definedName name="_68EW3_" localSheetId="35">BlankMacro1</definedName>
    <definedName name="_68EW3_">BlankMacro1</definedName>
    <definedName name="_69">#N/A</definedName>
    <definedName name="_69p1_">#REF!</definedName>
    <definedName name="_6AE1_" localSheetId="35">BlankMacro1</definedName>
    <definedName name="_6AE1_">BlankMacro1</definedName>
    <definedName name="_7">#N/A</definedName>
    <definedName name="_7.배수">[23]수로단위수량!#REF!</definedName>
    <definedName name="_7_10">#N/A</definedName>
    <definedName name="_7_9">#REF!</definedName>
    <definedName name="_70">#N/A</definedName>
    <definedName name="_71">#N/A</definedName>
    <definedName name="_72">#N/A</definedName>
    <definedName name="_73">#N/A</definedName>
    <definedName name="_73_3_0Criteria">#REF!</definedName>
    <definedName name="_73Q1_" localSheetId="35">BlankMacro1</definedName>
    <definedName name="_73Q1_">BlankMacro1</definedName>
    <definedName name="_74">#N/A</definedName>
    <definedName name="_74_6">#REF!</definedName>
    <definedName name="_74s1_">#N/A</definedName>
    <definedName name="_75">#N/A</definedName>
    <definedName name="_75_7">#REF!</definedName>
    <definedName name="_76">#N/A</definedName>
    <definedName name="_76_8">#REF!</definedName>
    <definedName name="_76s1_">#N/A</definedName>
    <definedName name="_77">#N/A</definedName>
    <definedName name="_77_9">#REF!</definedName>
    <definedName name="_77Q2_" localSheetId="35">BlankMacro1</definedName>
    <definedName name="_77Q2_">BlankMacro1</definedName>
    <definedName name="_78">#N/A</definedName>
    <definedName name="_79">#N/A</definedName>
    <definedName name="_8">#N/A</definedName>
    <definedName name="_8.스페이서">[23]수로단위수량!#REF!</definedName>
    <definedName name="_8_10">#N/A</definedName>
    <definedName name="_8_11">#N/A</definedName>
    <definedName name="_80">#N/A</definedName>
    <definedName name="_81">#N/A</definedName>
    <definedName name="_81Q3_" localSheetId="35">BlankMacro1</definedName>
    <definedName name="_81Q3_">BlankMacro1</definedName>
    <definedName name="_82">#N/A</definedName>
    <definedName name="_83">#N/A</definedName>
    <definedName name="_84">#N/A</definedName>
    <definedName name="_85">#N/A</definedName>
    <definedName name="_85Q4_" localSheetId="35">BlankMacro1</definedName>
    <definedName name="_85Q4_">BlankMacro1</definedName>
    <definedName name="_86">#N/A</definedName>
    <definedName name="_87">#N/A</definedName>
    <definedName name="_88">#N/A</definedName>
    <definedName name="_89">#N/A</definedName>
    <definedName name="_89Q5_" localSheetId="35">BlankMacro1</definedName>
    <definedName name="_89Q5_">BlankMacro1</definedName>
    <definedName name="_8A1_">#REF!</definedName>
    <definedName name="_8AE2_" localSheetId="35">BlankMacro1</definedName>
    <definedName name="_8AE2_">BlankMacro1</definedName>
    <definedName name="_8C_">#REF!</definedName>
    <definedName name="_9">#N/A</definedName>
    <definedName name="_9.문양">[23]수로단위수량!#REF!</definedName>
    <definedName name="_9_11">#N/A</definedName>
    <definedName name="_90">#N/A</definedName>
    <definedName name="_91">#N/A</definedName>
    <definedName name="_92">#N/A</definedName>
    <definedName name="_92AE1_" localSheetId="35">BlankMacro1</definedName>
    <definedName name="_92AE1_">BlankMacro1</definedName>
    <definedName name="_93">#N/A</definedName>
    <definedName name="_93Q6_" localSheetId="35">BlankMacro1</definedName>
    <definedName name="_93Q6_">BlankMacro1</definedName>
    <definedName name="_94">#N/A</definedName>
    <definedName name="_95">#N/A</definedName>
    <definedName name="_95년_포상금_지급내역">#REF!</definedName>
    <definedName name="_96">#N/A</definedName>
    <definedName name="_97">#N/A</definedName>
    <definedName name="_97_2_0_Parse" hidden="1">[24]노임단가!#REF!</definedName>
    <definedName name="_97Q7_" localSheetId="35">BlankMacro1</definedName>
    <definedName name="_97Q7_">BlankMacro1</definedName>
    <definedName name="_98">#N/A</definedName>
    <definedName name="_98_2_0_Parse" hidden="1">[24]노임단가!#REF!</definedName>
    <definedName name="_99">#N/A</definedName>
    <definedName name="_99_상반기시중노임">#REF!</definedName>
    <definedName name="_99_하반기시중노임">#REF!</definedName>
    <definedName name="_9a147_">#REF!</definedName>
    <definedName name="_9C_">#REF!</definedName>
    <definedName name="_A">#REF!</definedName>
    <definedName name="_A1">#REF!</definedName>
    <definedName name="_a147">#REF!</definedName>
    <definedName name="_A2">#REF!</definedName>
    <definedName name="_A3">#REF!</definedName>
    <definedName name="_A4">#REF!</definedName>
    <definedName name="_A5">#REF!</definedName>
    <definedName name="_A6">#REF!</definedName>
    <definedName name="_A66000">#REF!</definedName>
    <definedName name="_A7">#REF!</definedName>
    <definedName name="_A8">#REF!</definedName>
    <definedName name="_aab42">#REF!</definedName>
    <definedName name="_AE2" localSheetId="35">BlankMacro1</definedName>
    <definedName name="_AE2">BlankMacro1</definedName>
    <definedName name="_AE3" localSheetId="35">BlankMacro1</definedName>
    <definedName name="_AE3">BlankMacro1</definedName>
    <definedName name="_b1">[26]원가계산서!#REF!</definedName>
    <definedName name="_B2">'[27]단면 (2)'!$K$55</definedName>
    <definedName name="_BFF1">#N/A</definedName>
    <definedName name="_boo2">[12]조건표!$A$2:$H$348</definedName>
    <definedName name="_C">#REF!</definedName>
    <definedName name="_CON135">#REF!</definedName>
    <definedName name="_CON210">#REF!</definedName>
    <definedName name="_CON240">#REF!</definedName>
    <definedName name="_D13">#REF!</definedName>
    <definedName name="_D16">#REF!</definedName>
    <definedName name="_D19">#REF!</definedName>
    <definedName name="_DIA1">#REF!</definedName>
    <definedName name="_DIA2">#REF!</definedName>
    <definedName name="_DIA4">#REF!</definedName>
    <definedName name="_Dist_Bin" localSheetId="36" hidden="1">[28]조명시설!#REF!</definedName>
    <definedName name="_Dist_Bin" hidden="1">[28]조명시설!#REF!</definedName>
    <definedName name="_Dist_Values" hidden="1">[28]조명시설!#REF!</definedName>
    <definedName name="_E10" localSheetId="35">BlankMacro1</definedName>
    <definedName name="_E10">BlankMacro1</definedName>
    <definedName name="_E2" localSheetId="35">BlankMacro1</definedName>
    <definedName name="_E2">BlankMacro1</definedName>
    <definedName name="_E3" localSheetId="35">BlankMacro1</definedName>
    <definedName name="_E3">BlankMacro1</definedName>
    <definedName name="_E4" localSheetId="35">BlankMacro1</definedName>
    <definedName name="_E4">BlankMacro1</definedName>
    <definedName name="_E5" localSheetId="35">BlankMacro1</definedName>
    <definedName name="_E5">BlankMacro1</definedName>
    <definedName name="_E6" localSheetId="35">BlankMacro1</definedName>
    <definedName name="_E6">BlankMacro1</definedName>
    <definedName name="_E7" localSheetId="35">BlankMacro1</definedName>
    <definedName name="_E7">BlankMacro1</definedName>
    <definedName name="_E8" localSheetId="35">BlankMacro1</definedName>
    <definedName name="_E8">BlankMacro1</definedName>
    <definedName name="_E9" localSheetId="35">BlankMacro1</definedName>
    <definedName name="_E9">BlankMacro1</definedName>
    <definedName name="_ELL1">#REF!</definedName>
    <definedName name="_ELL2">#REF!</definedName>
    <definedName name="_EW2" localSheetId="35">BlankMacro1</definedName>
    <definedName name="_EW2">BlankMacro1</definedName>
    <definedName name="_EW3" localSheetId="35">BlankMacro1</definedName>
    <definedName name="_EW3">BlankMacro1</definedName>
    <definedName name="_F46">#REF!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localSheetId="36" hidden="1">#REF!</definedName>
    <definedName name="_Fill" hidden="1">#REF!</definedName>
    <definedName name="_FILL2" localSheetId="8" hidden="1">#REF!</definedName>
    <definedName name="_FILL2" hidden="1">[29]날개벽수량표!#REF!</definedName>
    <definedName name="_xlnm._FilterDatabase" localSheetId="27" hidden="1">'1. GPS좌표 및 흉고(훈증더미제거-인력)'!$A$3:$H$170</definedName>
    <definedName name="_xlnm._FilterDatabase" localSheetId="29" hidden="1">'2. GPS좌표 및 흉고(훈증더미제거-파쇄)'!$A$3:$H$161</definedName>
    <definedName name="_xlnm._FilterDatabase" localSheetId="14" hidden="1">'다-1.1-0-1 수량산출(소구역-소나무)'!$A$3:$V$42</definedName>
    <definedName name="_xlnm._FilterDatabase" localSheetId="18" hidden="1">'다-1.1-0-1 수량산출(소구역-해송)'!$A$3:$V$42</definedName>
    <definedName name="_xlnm._FilterDatabase" localSheetId="15" hidden="1">'라-1.1-0-1 GPS좌표 및 흉고(소구역-소나무)'!$A$3:$M$140</definedName>
    <definedName name="_xlnm._FilterDatabase" localSheetId="19" hidden="1">'라-1.1-0-1 GPS좌표 및 흉고(소구역-해송)'!$A$3:$N$154</definedName>
    <definedName name="_xlnm._FilterDatabase" localSheetId="16" hidden="1">'마-1.1-0-1 수량산출(소구역-소나무-위험목)'!$A$3:$V$42</definedName>
    <definedName name="_xlnm._FilterDatabase" localSheetId="22" hidden="1">'마-1.1-0-1 수량산출(소구역-해송-위험목)'!$A$3:$V$42</definedName>
    <definedName name="_xlnm._FilterDatabase" localSheetId="17" hidden="1">'바-1.1-0-1 GPS좌표 및 흉고(소구역-소나무위험목'!$A$3:$M$27</definedName>
    <definedName name="_xlnm._FilterDatabase" localSheetId="23" hidden="1">'바-1.1-0-1 GPS좌표 및 흉고(소구역-해송 위험목'!$A$3:$N$23</definedName>
    <definedName name="_xlnm._FilterDatabase" localSheetId="36" hidden="1">#REF!</definedName>
    <definedName name="_xlnm._FilterDatabase" localSheetId="7" hidden="1">필지별조서!$A$4:$G$32</definedName>
    <definedName name="_xlnm._FilterDatabase" hidden="1">#REF!</definedName>
    <definedName name="_FRL2">#REF!</definedName>
    <definedName name="_FRU2">#REF!</definedName>
    <definedName name="_FSL1">#REF!</definedName>
    <definedName name="_FSL2">#REF!</definedName>
    <definedName name="_FSU1">#REF!</definedName>
    <definedName name="_FSU2">#REF!</definedName>
    <definedName name="_GHH1">#REF!</definedName>
    <definedName name="_GHH2">#REF!</definedName>
    <definedName name="_H600000">#REF!</definedName>
    <definedName name="_HSH1">#REF!</definedName>
    <definedName name="_HSH2">#REF!</definedName>
    <definedName name="_hun1">#N/A</definedName>
    <definedName name="_hun2">#N/A</definedName>
    <definedName name="_JEA1">#REF!</definedName>
    <definedName name="_JEA2">#REF!</definedName>
    <definedName name="_JHY2">#N/A</definedName>
    <definedName name="_JOI13">#REF!</definedName>
    <definedName name="_Key1" localSheetId="36" hidden="1">#REF!</definedName>
    <definedName name="_Key1" hidden="1">#REF!</definedName>
    <definedName name="_Key2" localSheetId="36" hidden="1">#REF!</definedName>
    <definedName name="_Key2" hidden="1">#REF!</definedName>
    <definedName name="_kfkf" hidden="1">#REF!</definedName>
    <definedName name="_kz1" hidden="1">[28]간지!#REF!</definedName>
    <definedName name="_kz2" hidden="1">[28]간지!#REF!</definedName>
    <definedName name="_kz3" hidden="1">[28]간지!#REF!</definedName>
    <definedName name="_kz4" hidden="1">[28]간지!#REF!</definedName>
    <definedName name="_kz5" hidden="1">[28]간지!#REF!</definedName>
    <definedName name="_kz6" hidden="1">[28]간지!#REF!</definedName>
    <definedName name="_kz7" hidden="1">[30]간지!#REF!</definedName>
    <definedName name="_kz8" hidden="1">[30]간지!#REF!</definedName>
    <definedName name="_LKS2">#N/A</definedName>
    <definedName name="_LL1">[31]Sheet17!$C$2</definedName>
    <definedName name="_LL2">[31]Sheet17!$C$3</definedName>
    <definedName name="_LL3">[31]Sheet17!$C$4</definedName>
    <definedName name="_LL6">#REF!</definedName>
    <definedName name="_LL7">#REF!</definedName>
    <definedName name="_LP1">#REF!</definedName>
    <definedName name="_LP2">#REF!</definedName>
    <definedName name="_LPB1">#N/A</definedName>
    <definedName name="_LPK1">#N/A</definedName>
    <definedName name="_LR1">[31]Sheet17!$F$2</definedName>
    <definedName name="_LR2">[31]Sheet17!$F$3</definedName>
    <definedName name="_LR3">[31]Sheet17!$F$4</definedName>
    <definedName name="_MaL1">#REF!</definedName>
    <definedName name="_MaL2">#REF!</definedName>
    <definedName name="_mcv2">#N/A</definedName>
    <definedName name="_mcv3">#N/A</definedName>
    <definedName name="_mcv4">#N/A</definedName>
    <definedName name="_mcv5">#N/A</definedName>
    <definedName name="_mhw1">#N/A</definedName>
    <definedName name="_mvw1">#N/A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rder1" localSheetId="8">1</definedName>
    <definedName name="_Order1" hidden="1">255</definedName>
    <definedName name="_Order2" hidden="1">255</definedName>
    <definedName name="_p1">#REF!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In" localSheetId="36" hidden="1">#REF!</definedName>
    <definedName name="_Parse_In" hidden="1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PH1">#REF!</definedName>
    <definedName name="_PH2">#REF!</definedName>
    <definedName name="_PH3">#REF!</definedName>
    <definedName name="_PNO10">[32]INPUT!#REF!</definedName>
    <definedName name="_PNO3">[32]INPUT!#REF!</definedName>
    <definedName name="_PNO4">[32]INPUT!#REF!</definedName>
    <definedName name="_PNO5">[32]INPUT!#REF!</definedName>
    <definedName name="_PNO6">[32]INPUT!#REF!</definedName>
    <definedName name="_PNO7">[32]INPUT!#REF!</definedName>
    <definedName name="_PNO8">[32]INPUT!#REF!</definedName>
    <definedName name="_PNO9">[32]INPUT!#REF!</definedName>
    <definedName name="_PSC19">#REF!</definedName>
    <definedName name="_PVC100">#REF!</definedName>
    <definedName name="_PVC125">#REF!</definedName>
    <definedName name="_PVC150">#REF!</definedName>
    <definedName name="_Q1" localSheetId="8">#REF!</definedName>
    <definedName name="_Q1">'[33]1. 설계조건 2.단면가정 3. 하중계산'!$I$89</definedName>
    <definedName name="_Q2" localSheetId="35">BlankMacro1</definedName>
    <definedName name="_Q2">BlankMacro1</definedName>
    <definedName name="_Q3" localSheetId="35">BlankMacro1</definedName>
    <definedName name="_Q3">BlankMacro1</definedName>
    <definedName name="_Q4" localSheetId="35">BlankMacro1</definedName>
    <definedName name="_Q4">BlankMacro1</definedName>
    <definedName name="_Q5" localSheetId="8">#REF!</definedName>
    <definedName name="_Q5">'[33]1. 설계조건 2.단면가정 3. 하중계산'!$I$97</definedName>
    <definedName name="_Q6" localSheetId="35">BlankMacro1</definedName>
    <definedName name="_Q6">BlankMacro1</definedName>
    <definedName name="_Q7" localSheetId="35">BlankMacro1</definedName>
    <definedName name="_Q7">BlankMacro1</definedName>
    <definedName name="_Q8" localSheetId="35">BlankMacro1</definedName>
    <definedName name="_Q8">BlankMacro1</definedName>
    <definedName name="_Q9" localSheetId="35">BlankMacro1</definedName>
    <definedName name="_Q9">BlankMacro1</definedName>
    <definedName name="_QL" localSheetId="8">#REF!</definedName>
    <definedName name="_QL">'[33]1. 설계조건 2.단면가정 3. 하중계산'!$G$99</definedName>
    <definedName name="_qs1">#N/A</definedName>
    <definedName name="_qs12">#N/A</definedName>
    <definedName name="_qs2">#N/A</definedName>
    <definedName name="_qs22">#N/A</definedName>
    <definedName name="_R02">#REF!</definedName>
    <definedName name="_R03">#REF!</definedName>
    <definedName name="_R04">#REF!</definedName>
    <definedName name="_R1">#REF!</definedName>
    <definedName name="_R10㎝">#REF!</definedName>
    <definedName name="_R12㎝">#REF!</definedName>
    <definedName name="_R15㎝">#REF!</definedName>
    <definedName name="_R18㎝">#REF!</definedName>
    <definedName name="_R2">#REF!</definedName>
    <definedName name="_R20㎝">#REF!</definedName>
    <definedName name="_R25㎝">#REF!</definedName>
    <definedName name="_R3">#REF!</definedName>
    <definedName name="_R30㎝">#REF!</definedName>
    <definedName name="_R4">#REF!</definedName>
    <definedName name="_R4㎝이하">#REF!</definedName>
    <definedName name="_R5">#REF!</definedName>
    <definedName name="_R5㎝">#REF!</definedName>
    <definedName name="_R6">#REF!</definedName>
    <definedName name="_R6㎝">#REF!</definedName>
    <definedName name="_R7">#REF!</definedName>
    <definedName name="_R7㎝">#REF!</definedName>
    <definedName name="_R8">#REF!</definedName>
    <definedName name="_R8㎝">#REF!</definedName>
    <definedName name="_RD1">#REF!</definedName>
    <definedName name="_RD2">#REF!</definedName>
    <definedName name="_RD3">#REF!</definedName>
    <definedName name="_RD5">[19]교각계산!$K$86</definedName>
    <definedName name="_Regression_Int">1</definedName>
    <definedName name="_Regression_Out" localSheetId="36" hidden="1">#REF!</definedName>
    <definedName name="_Regression_Out" hidden="1">#REF!</definedName>
    <definedName name="_Regression_X" localSheetId="36" hidden="1">#REF!</definedName>
    <definedName name="_Regression_X" hidden="1">#REF!</definedName>
    <definedName name="_Regression_Y" localSheetId="36" hidden="1">#REF!</definedName>
    <definedName name="_Regression_Y" hidden="1">#REF!</definedName>
    <definedName name="_RL2">#REF!</definedName>
    <definedName name="_RL3">#REF!</definedName>
    <definedName name="_s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2">#N/A</definedName>
    <definedName name="_SL3">#N/A</definedName>
    <definedName name="_SL4">#N/A</definedName>
    <definedName name="_SL5">#N/A</definedName>
    <definedName name="_SL6">#N/A</definedName>
    <definedName name="_SLL1">#REF!</definedName>
    <definedName name="_SLL2">#REF!</definedName>
    <definedName name="_SLL3">#REF!</definedName>
    <definedName name="_Sort" localSheetId="36" hidden="1">#REF!</definedName>
    <definedName name="_Sort" hidden="1">#REF!</definedName>
    <definedName name="_sp1">#REF!</definedName>
    <definedName name="_sp2">#REF!</definedName>
    <definedName name="_sp3">#REF!</definedName>
    <definedName name="_ST1">#REF!</definedName>
    <definedName name="_ST2">#N/A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[34]시행후면적!$O$59:$O$59</definedName>
    <definedName name="_Table1_Out" hidden="1">[34]시행후면적!$O$6006:$O$6006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teb1">#N/A</definedName>
    <definedName name="_teb2">#N/A</definedName>
    <definedName name="_teb3">#N/A</definedName>
    <definedName name="_Ted1">#REF!</definedName>
    <definedName name="_tri12">#N/A</definedName>
    <definedName name="_tri13">#N/A</definedName>
    <definedName name="_tri14">#N/A</definedName>
    <definedName name="_tri15">#N/A</definedName>
    <definedName name="_tri22">#N/A</definedName>
    <definedName name="_tri23">#N/A</definedName>
    <definedName name="_tri24">#N/A</definedName>
    <definedName name="_tri25">#N/A</definedName>
    <definedName name="_tri32">#N/A</definedName>
    <definedName name="_tri33">#N/A</definedName>
    <definedName name="_tri34">#N/A</definedName>
    <definedName name="_tri35">#N/A</definedName>
    <definedName name="_tri42">#N/A</definedName>
    <definedName name="_tri43">#N/A</definedName>
    <definedName name="_tri44">#N/A</definedName>
    <definedName name="_tri45">#N/A</definedName>
    <definedName name="_Ts1">#REF!</definedName>
    <definedName name="_tt1">"tt1"</definedName>
    <definedName name="_ttr1">#REF!</definedName>
    <definedName name="_ttr2">#REF!</definedName>
    <definedName name="_Ty1">#REF!</definedName>
    <definedName name="_Ty2">#REF!</definedName>
    <definedName name="_UP1">#N/A</definedName>
    <definedName name="_UP2">#N/A</definedName>
    <definedName name="_UTT1">#N/A</definedName>
    <definedName name="_V1">#REF!</definedName>
    <definedName name="_V2">#REF!</definedName>
    <definedName name="_V3">#REF!</definedName>
    <definedName name="_V4">#REF!</definedName>
    <definedName name="_vhw1">#N/A</definedName>
    <definedName name="_vvw1">#N/A</definedName>
    <definedName name="_wcv2">#N/A</definedName>
    <definedName name="_wcv3">#N/A</definedName>
    <definedName name="_wcv4">#N/A</definedName>
    <definedName name="_wcv5">#N/A</definedName>
    <definedName name="_wd1">#N/A</definedName>
    <definedName name="_wd2">#N/A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XS1">[19]교각계산!$M$40</definedName>
    <definedName name="_XS2">#REF!</definedName>
    <definedName name="_XX6">#REF!</definedName>
    <definedName name="_XX7">#REF!</definedName>
    <definedName name="_YO1" localSheetId="8">#REF!</definedName>
    <definedName name="_YO1">'[2]01'!#REF!</definedName>
    <definedName name="_zz2">#N/A</definedName>
    <definedName name="_zz3">#N/A</definedName>
    <definedName name="_재ㅐ햐" hidden="1">#REF!</definedName>
    <definedName name="\">#REF!</definedName>
    <definedName name="\0">'[35]3.골재원검토의견서 갑지'!#REF!</definedName>
    <definedName name="\a" localSheetId="36">#REF!</definedName>
    <definedName name="\a">#N/A</definedName>
    <definedName name="\b">#REF!</definedName>
    <definedName name="\c" localSheetId="36">#REF!</definedName>
    <definedName name="\c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#REF!</definedName>
    <definedName name="\P1">[4]Sheet1!$M$16:$M$18</definedName>
    <definedName name="\q" localSheetId="36">#REF!</definedName>
    <definedName name="\q">#N/A</definedName>
    <definedName name="\r">#N/A</definedName>
    <definedName name="\s">#N/A</definedName>
    <definedName name="\v">#REF!</definedName>
    <definedName name="\w" localSheetId="8">#REF!</definedName>
    <definedName name="\w">'[36]일위대가-1'!#REF!</definedName>
    <definedName name="\X">#REF!</definedName>
    <definedName name="\y">#REF!</definedName>
    <definedName name="\z" localSheetId="36">#REF!</definedName>
    <definedName name="\z">#N/A</definedName>
    <definedName name="¾EAu">#REF!</definedName>
    <definedName name="¾ÈÀü">#REF!</definedName>
    <definedName name="A" localSheetId="8">#N/A</definedName>
    <definedName name="A">[37]DATE!$E$24:$E$85</definedName>
    <definedName name="A_1">#REF!</definedName>
    <definedName name="A_2">#REF!</definedName>
    <definedName name="A_b">#REF!</definedName>
    <definedName name="A0">#REF!</definedName>
    <definedName name="A00">#REF!</definedName>
    <definedName name="A1..A2_">#N/A</definedName>
    <definedName name="A1..A200_">#N/A</definedName>
    <definedName name="a1\">#REF!</definedName>
    <definedName name="A10B1L">[32]INPUT!#REF!</definedName>
    <definedName name="A10B1R">[32]INPUT!#REF!</definedName>
    <definedName name="A10B2L">[32]INPUT!#REF!</definedName>
    <definedName name="A10B2R">[32]INPUT!#REF!</definedName>
    <definedName name="A10B3L">[32]INPUT!#REF!</definedName>
    <definedName name="A10B3R">[32]INPUT!#REF!</definedName>
    <definedName name="A10B4L">[32]INPUT!#REF!</definedName>
    <definedName name="A10B4R">[32]INPUT!#REF!</definedName>
    <definedName name="A10BFL">[32]INPUT!#REF!</definedName>
    <definedName name="A10BFR">[32]INPUT!#REF!</definedName>
    <definedName name="A10BQL">[32]INPUT!#REF!</definedName>
    <definedName name="A10BQR">[32]INPUT!#REF!</definedName>
    <definedName name="A10L1L">[32]INPUT!#REF!</definedName>
    <definedName name="A10L1R">[32]INPUT!#REF!</definedName>
    <definedName name="A10L2L">[32]INPUT!#REF!</definedName>
    <definedName name="A10L2R">[32]INPUT!#REF!</definedName>
    <definedName name="A10L3L">[32]INPUT!#REF!</definedName>
    <definedName name="A10L3R">[32]INPUT!#REF!</definedName>
    <definedName name="A10L4L">[32]INPUT!#REF!</definedName>
    <definedName name="A10L4R">[32]INPUT!#REF!</definedName>
    <definedName name="A10LFL">[32]INPUT!#REF!</definedName>
    <definedName name="A10LFR">[32]INPUT!#REF!</definedName>
    <definedName name="A10LQL">[32]INPUT!#REF!</definedName>
    <definedName name="A10LQR">[32]INPUT!#REF!</definedName>
    <definedName name="A12..A13_">#N/A</definedName>
    <definedName name="A1A">#REF!</definedName>
    <definedName name="A1N">#REF!</definedName>
    <definedName name="a1ㅁ">[38]설계내역서!#REF!</definedName>
    <definedName name="A2A">#REF!</definedName>
    <definedName name="A315yoo1">#REF!</definedName>
    <definedName name="A3A">#REF!</definedName>
    <definedName name="A3B1L">[32]INPUT!#REF!</definedName>
    <definedName name="A3B1R">[32]INPUT!#REF!</definedName>
    <definedName name="A3B2L">[32]INPUT!#REF!</definedName>
    <definedName name="A3B2R">[32]INPUT!#REF!</definedName>
    <definedName name="A3B3L">[32]INPUT!#REF!</definedName>
    <definedName name="A3B3R">[32]INPUT!#REF!</definedName>
    <definedName name="A3B4L">[32]INPUT!#REF!</definedName>
    <definedName name="A3B4R">[32]INPUT!#REF!</definedName>
    <definedName name="A3BFL">[32]INPUT!#REF!</definedName>
    <definedName name="A3BFR">[32]INPUT!#REF!</definedName>
    <definedName name="A3BQL">[32]INPUT!#REF!</definedName>
    <definedName name="A3BQR">[32]INPUT!#REF!</definedName>
    <definedName name="A3L1L">[32]INPUT!#REF!</definedName>
    <definedName name="A3L1R">[32]INPUT!#REF!</definedName>
    <definedName name="A3L2L">[32]INPUT!#REF!</definedName>
    <definedName name="A3L2R">[32]INPUT!#REF!</definedName>
    <definedName name="A3L3L">[32]INPUT!#REF!</definedName>
    <definedName name="A3L3R">[32]INPUT!#REF!</definedName>
    <definedName name="A3L4L">[32]INPUT!#REF!</definedName>
    <definedName name="A3L4R">[32]INPUT!#REF!</definedName>
    <definedName name="A3LFL">[32]INPUT!#REF!</definedName>
    <definedName name="A3LFR">[32]INPUT!#REF!</definedName>
    <definedName name="A3LQL">[32]INPUT!#REF!</definedName>
    <definedName name="A3LQR">[32]INPUT!#REF!</definedName>
    <definedName name="A4B1L">[32]INPUT!#REF!</definedName>
    <definedName name="A4B1R">[32]INPUT!#REF!</definedName>
    <definedName name="A4B2L">[32]INPUT!#REF!</definedName>
    <definedName name="A4B2R">[32]INPUT!#REF!</definedName>
    <definedName name="A4B3L">[32]INPUT!#REF!</definedName>
    <definedName name="A4B3R">[32]INPUT!#REF!</definedName>
    <definedName name="A4B4L">[32]INPUT!#REF!</definedName>
    <definedName name="A4B4R">[32]INPUT!#REF!</definedName>
    <definedName name="A4BFL">[32]INPUT!#REF!</definedName>
    <definedName name="A4BFR">[32]INPUT!#REF!</definedName>
    <definedName name="A4BQL">[32]INPUT!#REF!</definedName>
    <definedName name="A4BQR">[32]INPUT!#REF!</definedName>
    <definedName name="A4L1L">[32]INPUT!#REF!</definedName>
    <definedName name="A4L1R">[32]INPUT!#REF!</definedName>
    <definedName name="A4L2L">[32]INPUT!#REF!</definedName>
    <definedName name="A4L2R">[32]INPUT!#REF!</definedName>
    <definedName name="A4L3L">[32]INPUT!#REF!</definedName>
    <definedName name="A4L3R">[32]INPUT!#REF!</definedName>
    <definedName name="A4L4L">[32]INPUT!#REF!</definedName>
    <definedName name="A4L4R">[32]INPUT!#REF!</definedName>
    <definedName name="A4LFL">[32]INPUT!#REF!</definedName>
    <definedName name="A4LFR">[32]INPUT!#REF!</definedName>
    <definedName name="A4LQL">[32]INPUT!#REF!</definedName>
    <definedName name="A4LQR">[32]INPUT!#REF!</definedName>
    <definedName name="A5B1L">[32]INPUT!#REF!</definedName>
    <definedName name="A5B1R">[32]INPUT!#REF!</definedName>
    <definedName name="A5B2L">[32]INPUT!#REF!</definedName>
    <definedName name="A5B2R">[32]INPUT!#REF!</definedName>
    <definedName name="A5B3L">[32]INPUT!#REF!</definedName>
    <definedName name="A5B3R">[32]INPUT!#REF!</definedName>
    <definedName name="A5B4L">[32]INPUT!#REF!</definedName>
    <definedName name="A5B4R">[32]INPUT!#REF!</definedName>
    <definedName name="A5BFL">[32]INPUT!#REF!</definedName>
    <definedName name="A5BFR">[32]INPUT!#REF!</definedName>
    <definedName name="A5BQL">[32]INPUT!#REF!</definedName>
    <definedName name="A5BQR">[32]INPUT!#REF!</definedName>
    <definedName name="A5L1L">[32]INPUT!#REF!</definedName>
    <definedName name="A5L1R">[32]INPUT!#REF!</definedName>
    <definedName name="A5L2L">[32]INPUT!#REF!</definedName>
    <definedName name="A5L2R">[32]INPUT!#REF!</definedName>
    <definedName name="A5L3L">[32]INPUT!#REF!</definedName>
    <definedName name="A5L3R">[32]INPUT!#REF!</definedName>
    <definedName name="A5L4L">[32]INPUT!#REF!</definedName>
    <definedName name="A5L4R">[32]INPUT!#REF!</definedName>
    <definedName name="A5LFL">[32]INPUT!#REF!</definedName>
    <definedName name="A5LFR">[32]INPUT!#REF!</definedName>
    <definedName name="A5LQL">[32]INPUT!#REF!</definedName>
    <definedName name="A5LQR">[32]INPUT!#REF!</definedName>
    <definedName name="A6B1L">[32]INPUT!#REF!</definedName>
    <definedName name="A6B1R">[32]INPUT!#REF!</definedName>
    <definedName name="A6B2L">[32]INPUT!#REF!</definedName>
    <definedName name="A6B2R">[32]INPUT!#REF!</definedName>
    <definedName name="A6B3L">[32]INPUT!#REF!</definedName>
    <definedName name="A6B3R">[32]INPUT!#REF!</definedName>
    <definedName name="A6B4L">[32]INPUT!#REF!</definedName>
    <definedName name="A6B4R">[32]INPUT!#REF!</definedName>
    <definedName name="A6BFL">[32]INPUT!#REF!</definedName>
    <definedName name="A6BFR">[32]INPUT!#REF!</definedName>
    <definedName name="A6BQL">[32]INPUT!#REF!</definedName>
    <definedName name="A6BQR">[32]INPUT!#REF!</definedName>
    <definedName name="A6L1L">[32]INPUT!#REF!</definedName>
    <definedName name="A6L1R">[32]INPUT!#REF!</definedName>
    <definedName name="A6L2L">[32]INPUT!#REF!</definedName>
    <definedName name="A6L2R">[32]INPUT!#REF!</definedName>
    <definedName name="A6L3L">[32]INPUT!#REF!</definedName>
    <definedName name="A6L3R">[32]INPUT!#REF!</definedName>
    <definedName name="A6L4L">[32]INPUT!#REF!</definedName>
    <definedName name="A6L4R">[32]INPUT!#REF!</definedName>
    <definedName name="A6LFL">[32]INPUT!#REF!</definedName>
    <definedName name="A6LFR">[32]INPUT!#REF!</definedName>
    <definedName name="A6LQL">[32]INPUT!#REF!</definedName>
    <definedName name="A6LQR">[32]INPUT!#REF!</definedName>
    <definedName name="A7B1L">[32]INPUT!#REF!</definedName>
    <definedName name="A7B1R">[32]INPUT!#REF!</definedName>
    <definedName name="A7B2L">[32]INPUT!#REF!</definedName>
    <definedName name="A7B2R">[32]INPUT!#REF!</definedName>
    <definedName name="A7B3L">[32]INPUT!#REF!</definedName>
    <definedName name="A7B3R">[32]INPUT!#REF!</definedName>
    <definedName name="A7B4L">[32]INPUT!#REF!</definedName>
    <definedName name="A7B4R">[32]INPUT!#REF!</definedName>
    <definedName name="A7BFL">[32]INPUT!#REF!</definedName>
    <definedName name="A7BFR">[32]INPUT!#REF!</definedName>
    <definedName name="A7BQL">[32]INPUT!#REF!</definedName>
    <definedName name="A7BQR">[32]INPUT!#REF!</definedName>
    <definedName name="A7L1L">[32]INPUT!#REF!</definedName>
    <definedName name="A7L1R">[32]INPUT!#REF!</definedName>
    <definedName name="A7L2L">[32]INPUT!#REF!</definedName>
    <definedName name="A7L2R">[32]INPUT!#REF!</definedName>
    <definedName name="A7L3L">[32]INPUT!#REF!</definedName>
    <definedName name="A7L3R">[32]INPUT!#REF!</definedName>
    <definedName name="A7L4L">[32]INPUT!#REF!</definedName>
    <definedName name="A7L4R">[32]INPUT!#REF!</definedName>
    <definedName name="A7LFL">[32]INPUT!#REF!</definedName>
    <definedName name="A7LFR">[32]INPUT!#REF!</definedName>
    <definedName name="A7LQL">[32]INPUT!#REF!</definedName>
    <definedName name="A7LQR">[32]INPUT!#REF!</definedName>
    <definedName name="A8B1L">[32]INPUT!#REF!</definedName>
    <definedName name="A8B1R">[32]INPUT!#REF!</definedName>
    <definedName name="A8B2L">[32]INPUT!#REF!</definedName>
    <definedName name="A8B2R">[32]INPUT!#REF!</definedName>
    <definedName name="A8B3L">[32]INPUT!#REF!</definedName>
    <definedName name="A8B3R">[32]INPUT!#REF!</definedName>
    <definedName name="A8B4L">[32]INPUT!#REF!</definedName>
    <definedName name="A8B4R">[32]INPUT!#REF!</definedName>
    <definedName name="A8BFL">[32]INPUT!#REF!</definedName>
    <definedName name="A8BFR">[32]INPUT!#REF!</definedName>
    <definedName name="A8BQL">[32]INPUT!#REF!</definedName>
    <definedName name="A8BQR">[32]INPUT!#REF!</definedName>
    <definedName name="A8L1L">[32]INPUT!#REF!</definedName>
    <definedName name="A8L1R">[32]INPUT!#REF!</definedName>
    <definedName name="A8L2L">[32]INPUT!#REF!</definedName>
    <definedName name="A8L2R">[32]INPUT!#REF!</definedName>
    <definedName name="A8L3L">[32]INPUT!#REF!</definedName>
    <definedName name="A8L3R">[32]INPUT!#REF!</definedName>
    <definedName name="A8L4L">[32]INPUT!#REF!</definedName>
    <definedName name="A8L4R">[32]INPUT!#REF!</definedName>
    <definedName name="A8LFL">[32]INPUT!#REF!</definedName>
    <definedName name="A8LFR">[32]INPUT!#REF!</definedName>
    <definedName name="A8LQL">[32]INPUT!#REF!</definedName>
    <definedName name="A8LQR">[32]INPUT!#REF!</definedName>
    <definedName name="A9B1L">[32]INPUT!#REF!</definedName>
    <definedName name="A9B1R">[32]INPUT!#REF!</definedName>
    <definedName name="A9B2L">[32]INPUT!#REF!</definedName>
    <definedName name="A9B2R">[32]INPUT!#REF!</definedName>
    <definedName name="A9B3L">[32]INPUT!#REF!</definedName>
    <definedName name="A9B3R">[32]INPUT!#REF!</definedName>
    <definedName name="A9B4L">[32]INPUT!#REF!</definedName>
    <definedName name="A9B4R">[32]INPUT!#REF!</definedName>
    <definedName name="A9BFL">[32]INPUT!#REF!</definedName>
    <definedName name="A9BFR">[32]INPUT!#REF!</definedName>
    <definedName name="A9BQL">[32]INPUT!#REF!</definedName>
    <definedName name="A9BQR">[32]INPUT!#REF!</definedName>
    <definedName name="A9L1L">[32]INPUT!#REF!</definedName>
    <definedName name="A9L1R">[32]INPUT!#REF!</definedName>
    <definedName name="A9L2L">[32]INPUT!#REF!</definedName>
    <definedName name="A9L2R">[32]INPUT!#REF!</definedName>
    <definedName name="A9L3L">[32]INPUT!#REF!</definedName>
    <definedName name="A9L3R">[32]INPUT!#REF!</definedName>
    <definedName name="A9L4L">[32]INPUT!#REF!</definedName>
    <definedName name="A9L4R">[32]INPUT!#REF!</definedName>
    <definedName name="A9LFL">[32]INPUT!#REF!</definedName>
    <definedName name="A9LFR">[32]INPUT!#REF!</definedName>
    <definedName name="A9LQL">[32]INPUT!#REF!</definedName>
    <definedName name="A9LQR">[32]INPUT!#REF!</definedName>
    <definedName name="aa" localSheetId="8">#REF!</definedName>
    <definedName name="AA" hidden="1">[29]날개벽수량표!#REF!</definedName>
    <definedName name="aaa" localSheetId="8">#REF!</definedName>
    <definedName name="AAA" localSheetId="36" hidden="1">[29]날개벽수량표!#REF!</definedName>
    <definedName name="aaa">[39]피벗테이블데이터분석!#REF!</definedName>
    <definedName name="aaaa" localSheetId="8">#REF!</definedName>
    <definedName name="aaaa">'[40]ABUT수량-A1'!$T$25</definedName>
    <definedName name="aaaaa" localSheetId="20" hidden="1">{#N/A,#N/A,FALSE,"조골재"}</definedName>
    <definedName name="aaaaa" localSheetId="8" hidden="1">{#N/A,#N/A,FALSE,"조골재"}</definedName>
    <definedName name="aaaaa" localSheetId="36" hidden="1">{#N/A,#N/A,FALSE,"조골재"}</definedName>
    <definedName name="aaaaa" hidden="1">{#N/A,#N/A,FALSE,"조골재"}</definedName>
    <definedName name="aaaaaa" localSheetId="36" hidden="1">{#N/A,#N/A,FALSE,"속도"}</definedName>
    <definedName name="AAAAAA">#REF!</definedName>
    <definedName name="aaaaaaaa">#REF!</definedName>
    <definedName name="aaaaaaaaaa" localSheetId="20" hidden="1">{#N/A,#N/A,FALSE,"운반시간"}</definedName>
    <definedName name="aaaaaaaaaa" localSheetId="8" hidden="1">{#N/A,#N/A,FALSE,"운반시간"}</definedName>
    <definedName name="aaaaaaaaaa" localSheetId="36" hidden="1">{#N/A,#N/A,FALSE,"포장1";#N/A,#N/A,FALSE,"포장1"}</definedName>
    <definedName name="aaaaaaaaaa" hidden="1">{#N/A,#N/A,FALSE,"운반시간"}</definedName>
    <definedName name="AAAAAAAAAAAAAAAAAAA">#REF!</definedName>
    <definedName name="AAWF">'[41]ABUT수량-A1'!$T$25</definedName>
    <definedName name="AB">#REF!</definedName>
    <definedName name="abc">#REF!</definedName>
    <definedName name="abd" hidden="1">{#N/A,#N/A,FALSE,"골재소요량";#N/A,#N/A,FALSE,"골재소요량"}</definedName>
    <definedName name="ABUTH">#REF!</definedName>
    <definedName name="ac">#REF!</definedName>
    <definedName name="ACC">#REF!</definedName>
    <definedName name="AccessDatabase" localSheetId="36" hidden="1">"D:\_genkou\excel97\sample\支店集計作業\本社合計2.mdb"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10L">[42]INPUT!#REF!</definedName>
    <definedName name="ACD10R">[42]INPUT!#REF!</definedName>
    <definedName name="ACD3L">[42]INPUT!#REF!</definedName>
    <definedName name="ACD3R">[42]INPUT!#REF!</definedName>
    <definedName name="ACD4L">[42]INPUT!#REF!</definedName>
    <definedName name="ACD4R">[42]INPUT!#REF!</definedName>
    <definedName name="ACD5L">[42]INPUT!#REF!</definedName>
    <definedName name="ACD5R">[42]INPUT!#REF!</definedName>
    <definedName name="ACD6L">[42]INPUT!#REF!</definedName>
    <definedName name="ACD6R">[42]INPUT!#REF!</definedName>
    <definedName name="ACD7L">[42]INPUT!#REF!</definedName>
    <definedName name="ACD7R">[42]INPUT!#REF!</definedName>
    <definedName name="ACD8L">[42]INPUT!#REF!</definedName>
    <definedName name="ACD8R">[42]INPUT!#REF!</definedName>
    <definedName name="ACD9L">[42]INPUT!#REF!</definedName>
    <definedName name="ACD9R">[42]INPUT!#REF!</definedName>
    <definedName name="ACE10L">[42]INPUT!#REF!</definedName>
    <definedName name="ACE10R">[42]INPUT!#REF!</definedName>
    <definedName name="ACE3L">[42]INPUT!#REF!</definedName>
    <definedName name="ACE3R">[42]INPUT!#REF!</definedName>
    <definedName name="ACE4L">[42]INPUT!#REF!</definedName>
    <definedName name="ACE4R">[42]INPUT!#REF!</definedName>
    <definedName name="ACE5L">[42]INPUT!#REF!</definedName>
    <definedName name="ACE5R">[42]INPUT!#REF!</definedName>
    <definedName name="ACE6L">[42]INPUT!#REF!</definedName>
    <definedName name="ACE6R">[42]INPUT!#REF!</definedName>
    <definedName name="ACE7L">[42]INPUT!#REF!</definedName>
    <definedName name="ACE7R">[42]INPUT!#REF!</definedName>
    <definedName name="ACE8L">[42]INPUT!#REF!</definedName>
    <definedName name="ACE8R">[42]INPUT!#REF!</definedName>
    <definedName name="ACE9L">[42]INPUT!#REF!</definedName>
    <definedName name="ACE9R">[42]INPUT!#REF!</definedName>
    <definedName name="ACH10L">[42]INPUT!#REF!</definedName>
    <definedName name="ACH10R">[42]INPUT!#REF!</definedName>
    <definedName name="ACH3L">[42]INPUT!#REF!</definedName>
    <definedName name="ACH3R">[42]INPUT!#REF!</definedName>
    <definedName name="ACH4L">[42]INPUT!#REF!</definedName>
    <definedName name="ACH4R">[42]INPUT!#REF!</definedName>
    <definedName name="ACH5L">[42]INPUT!#REF!</definedName>
    <definedName name="ACH5R">[42]INPUT!#REF!</definedName>
    <definedName name="ACH6L">[42]INPUT!#REF!</definedName>
    <definedName name="ACH6R">[42]INPUT!#REF!</definedName>
    <definedName name="ACH7L">[42]INPUT!#REF!</definedName>
    <definedName name="ACH7R">[42]INPUT!#REF!</definedName>
    <definedName name="ACH8L">[42]INPUT!#REF!</definedName>
    <definedName name="ACH8R">[42]INPUT!#REF!</definedName>
    <definedName name="ACH9L">[42]INPUT!#REF!</definedName>
    <definedName name="ACH9R">[42]INPUT!#REF!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CS">#REF!</definedName>
    <definedName name="ACSR">#REF!</definedName>
    <definedName name="ACX" hidden="1">#REF!</definedName>
    <definedName name="AD" localSheetId="8">#REF!</definedName>
    <definedName name="Ad">'[43]1.설계조건'!$P$32</definedName>
    <definedName name="ADD">#REF!</definedName>
    <definedName name="adfdge" hidden="1">{#N/A,#N/A,FALSE,"2~8번"}</definedName>
    <definedName name="AE">#REF!</definedName>
    <definedName name="AF">#REF!</definedName>
    <definedName name="AFC설비">#REF!</definedName>
    <definedName name="AFF">#REF!</definedName>
    <definedName name="ag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H">#REF!</definedName>
    <definedName name="ahffk" localSheetId="36">{"Book1","부대-(표지판,데리,가드).xls","부대-(낙,차,중분대).xls"}</definedName>
    <definedName name="AHFFK">[44]포장재료집계표!$A$1:$L$9</definedName>
    <definedName name="AI">#REF!</definedName>
    <definedName name="aj">[45]상수도토공집계표!$A$1:$H$13</definedName>
    <definedName name="al">#REF!</definedName>
    <definedName name="all4fix">#REF!</definedName>
    <definedName name="ALPA">#REF!</definedName>
    <definedName name="ALPAN">#REF!</definedName>
    <definedName name="ALPAO">#REF!</definedName>
    <definedName name="ALPAON">#REF!</definedName>
    <definedName name="ALPHA">#REF!</definedName>
    <definedName name="alslsdkjfjs" hidden="1">#REF!</definedName>
    <definedName name="AN">#REF!</definedName>
    <definedName name="ANFRK2">#REF!</definedName>
    <definedName name="ANFRK3">#REF!</definedName>
    <definedName name="anfrkk">#REF!</definedName>
    <definedName name="ANG">#REF!</definedName>
    <definedName name="anscount">1</definedName>
    <definedName name="AP">#REF!</definedName>
    <definedName name="ap_s_t">#REF!</definedName>
    <definedName name="APB">#REF!</definedName>
    <definedName name="APL">#REF!</definedName>
    <definedName name="APP">#REF!</definedName>
    <definedName name="APPL">#REF!</definedName>
    <definedName name="APPT">#REF!</definedName>
    <definedName name="APT">#REF!</definedName>
    <definedName name="aqaq" localSheetId="8">#REF!</definedName>
    <definedName name="aqaq">'[46]ABUT수량-A1'!$T$25</definedName>
    <definedName name="ar">#REF!</definedName>
    <definedName name="as">#REF!</definedName>
    <definedName name="ASB">#REF!</definedName>
    <definedName name="ASC" localSheetId="36" hidden="1">'[47]98수문일위'!$A$1:$P$2004</definedName>
    <definedName name="ASC">#REF!</definedName>
    <definedName name="ASCO">#REF!</definedName>
    <definedName name="ASCON">#REF!</definedName>
    <definedName name="asd" localSheetId="36">#REF!</definedName>
    <definedName name="asd">NA()</definedName>
    <definedName name="asdf">#REF!</definedName>
    <definedName name="asdfasdfasdfasfcasx" hidden="1">'[48]98수문일위'!$A$1:$P$2004</definedName>
    <definedName name="ASF" hidden="1">{#N/A,#N/A,FALSE,"2~8번"}</definedName>
    <definedName name="asgf" hidden="1">[28]간지!#REF!</definedName>
    <definedName name="ASL">#REF!</definedName>
    <definedName name="aslhsdv" localSheetId="20">{"Book1"}</definedName>
    <definedName name="aslhsdv" localSheetId="8">{"Book1"}</definedName>
    <definedName name="aslhsdv">{"Book1"}</definedName>
    <definedName name="Asp">#REF!</definedName>
    <definedName name="ASPHALT">[49]진주방향!$AS$348</definedName>
    <definedName name="ASPO">#REF!</definedName>
    <definedName name="asr">#REF!</definedName>
    <definedName name="ASS">#REF!</definedName>
    <definedName name="AST">#REF!</definedName>
    <definedName name="ASTMOUT">#REF!</definedName>
    <definedName name="ASTMREBAR">#REF!</definedName>
    <definedName name="Astotal">#REF!</definedName>
    <definedName name="AT">[50]전선!#REF!</definedName>
    <definedName name="ATN">#REF!</definedName>
    <definedName name="Au°￡³e">#REF!</definedName>
    <definedName name="AuAc·a">#REF!</definedName>
    <definedName name="ÀüÀç·á">#REF!</definedName>
    <definedName name="AV">#REF!</definedName>
    <definedName name="Av1_">#REF!</definedName>
    <definedName name="AV2_">#REF!</definedName>
    <definedName name="AVF">#REF!</definedName>
    <definedName name="AW">#REF!</definedName>
    <definedName name="AWEB">#REF!</definedName>
    <definedName name="A삼">#REF!</definedName>
    <definedName name="A이">#REF!</definedName>
    <definedName name="A일">#REF!</definedName>
    <definedName name="B" localSheetId="8">#N/A</definedName>
    <definedName name="B">#REF!</definedName>
    <definedName name="B.1">#REF!</definedName>
    <definedName name="B.2">#REF!</definedName>
    <definedName name="B.3">#REF!</definedName>
    <definedName name="B.4">#REF!</definedName>
    <definedName name="B_1">#REF!</definedName>
    <definedName name="B_12">#REF!</definedName>
    <definedName name="B_2">#REF!</definedName>
    <definedName name="B10A1P">#REF!</definedName>
    <definedName name="b10a1t">#REF!</definedName>
    <definedName name="b10a2p">#REF!</definedName>
    <definedName name="b10a2t">#REF!</definedName>
    <definedName name="B10㎝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2㎝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5㎝">#REF!</definedName>
    <definedName name="B16A1T">#REF!</definedName>
    <definedName name="B16A2P">#REF!</definedName>
    <definedName name="B18㎝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B">#REF!</definedName>
    <definedName name="B2C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0㎝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3B">#REF!</definedName>
    <definedName name="b3r1h1">#REF!</definedName>
    <definedName name="b3r1h2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4B">#REF!</definedName>
    <definedName name="B4㎝이하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5B" localSheetId="8">#REF!</definedName>
    <definedName name="B5B">[51]교각1!#REF!</definedName>
    <definedName name="B5㎝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6B" localSheetId="8">#REF!</definedName>
    <definedName name="B6B">[51]교각1!#REF!</definedName>
    <definedName name="B6㎝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7B" localSheetId="8">#REF!</definedName>
    <definedName name="B7B">[51]교각1!#REF!</definedName>
    <definedName name="B7㎝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8㎝">#REF!</definedName>
    <definedName name="B9A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ae">#N/A</definedName>
    <definedName name="bb">#REF!</definedName>
    <definedName name="bbb" localSheetId="20" hidden="1">{#N/A,#N/A,FALSE,"조골재"}</definedName>
    <definedName name="bbb" localSheetId="8" hidden="1">{#N/A,#N/A,FALSE,"조골재"}</definedName>
    <definedName name="BBB" localSheetId="36">#REF!</definedName>
    <definedName name="bbb" hidden="1">{#N/A,#N/A,FALSE,"조골재"}</definedName>
    <definedName name="BBBB">#REF!</definedName>
    <definedName name="BBBBBBB">[27]교각계산!$Q$95</definedName>
    <definedName name="Bbf">#REF!</definedName>
    <definedName name="BC" localSheetId="8">#REF!</definedName>
    <definedName name="BC">'[33]DATA 입력란'!$D$39</definedName>
    <definedName name="BCB">#REF!</definedName>
    <definedName name="BCF">#REF!</definedName>
    <definedName name="bcout">#REF!</definedName>
    <definedName name="Bcv">#REF!</definedName>
    <definedName name="BD">#REF!</definedName>
    <definedName name="BDCODE">#N/A</definedName>
    <definedName name="bdf">{"Book1","부대-(표지판,데리,가드).xls","부대-(낙,차,중분대).xls"}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m">#REF!</definedName>
    <definedName name="BEAR1">#REF!</definedName>
    <definedName name="BEAR2">#REF!</definedName>
    <definedName name="BEB">#REF!</definedName>
    <definedName name="BETA">#REF!</definedName>
    <definedName name="beta1">#REF!</definedName>
    <definedName name="BETAE">#REF!</definedName>
    <definedName name="BETAN">#REF!</definedName>
    <definedName name="BF">#REF!</definedName>
    <definedName name="BFB">#REF!</definedName>
    <definedName name="BFF">#REF!</definedName>
    <definedName name="BFH">#REF!</definedName>
    <definedName name="BFN">#REF!</definedName>
    <definedName name="BG">#REF!</definedName>
    <definedName name="BH">#REF!</definedName>
    <definedName name="BHB">#REF!</definedName>
    <definedName name="BHN">#REF!</definedName>
    <definedName name="BHS">#REF!</definedName>
    <definedName name="BHU">#REF!</definedName>
    <definedName name="bi">[52]DANGA!#REF!</definedName>
    <definedName name="BL">#REF!</definedName>
    <definedName name="BLN">#REF!</definedName>
    <definedName name="BLOCK">#REF!</definedName>
    <definedName name="BM">#REF!</definedName>
    <definedName name="BMM">#REF!</definedName>
    <definedName name="BMO">#REF!</definedName>
    <definedName name="bnn" localSheetId="20" hidden="1">{#N/A,#N/A,FALSE,"조골재"}</definedName>
    <definedName name="bnn" localSheetId="8" hidden="1">{#N/A,#N/A,FALSE,"조골재"}</definedName>
    <definedName name="bnn" hidden="1">{#N/A,#N/A,FALSE,"조골재"}</definedName>
    <definedName name="BO" localSheetId="8">#REF!</definedName>
    <definedName name="BO">'[33]DATA 입력란'!$D$38</definedName>
    <definedName name="BOH10L">[42]INPUT!#REF!</definedName>
    <definedName name="BOH10R">[42]INPUT!#REF!</definedName>
    <definedName name="BOH3L">[42]INPUT!#REF!</definedName>
    <definedName name="BOH3R">[42]INPUT!#REF!</definedName>
    <definedName name="BOH4L">[42]INPUT!#REF!</definedName>
    <definedName name="BOH4R">[42]INPUT!#REF!</definedName>
    <definedName name="BOH5L">[42]INPUT!#REF!</definedName>
    <definedName name="BOH5R">[42]INPUT!#REF!</definedName>
    <definedName name="BOH6L">[42]INPUT!#REF!</definedName>
    <definedName name="BOH6R">[42]INPUT!#REF!</definedName>
    <definedName name="BOH7L">[42]INPUT!#REF!</definedName>
    <definedName name="BOH7R">[42]INPUT!#REF!</definedName>
    <definedName name="BOH8L">[42]INPUT!#REF!</definedName>
    <definedName name="BOH8R">[42]INPUT!#REF!</definedName>
    <definedName name="BOH9L">[42]INPUT!#REF!</definedName>
    <definedName name="BOH9R">[42]INPUT!#REF!</definedName>
    <definedName name="BOK10L">[42]INPUT!#REF!</definedName>
    <definedName name="BOK10R">[42]INPUT!#REF!</definedName>
    <definedName name="BOK3L">[42]INPUT!#REF!</definedName>
    <definedName name="BOK3R">[42]INPUT!#REF!</definedName>
    <definedName name="BOK4L">[42]INPUT!#REF!</definedName>
    <definedName name="BOK4R">[42]INPUT!#REF!</definedName>
    <definedName name="BOK5L">[42]INPUT!#REF!</definedName>
    <definedName name="BOK5R">[42]INPUT!#REF!</definedName>
    <definedName name="BOK6L">[42]INPUT!#REF!</definedName>
    <definedName name="BOK6R">[42]INPUT!#REF!</definedName>
    <definedName name="BOK7L">[42]INPUT!#REF!</definedName>
    <definedName name="BOK7R">[42]INPUT!#REF!</definedName>
    <definedName name="BOK8L">[42]INPUT!#REF!</definedName>
    <definedName name="BOK8R">[42]INPUT!#REF!</definedName>
    <definedName name="BOK9L">[42]INPUT!#REF!</definedName>
    <definedName name="BOK9R">[42]INPUT!#REF!</definedName>
    <definedName name="BOM_OF_ECP">#REF!</definedName>
    <definedName name="book1">#REF!</definedName>
    <definedName name="BOX">#REF!</definedName>
    <definedName name="BOX깨" hidden="1">{#N/A,#N/A,FALSE,"구조2"}</definedName>
    <definedName name="box수량집계" localSheetId="20">{"Book1","토공.xls"}</definedName>
    <definedName name="box수량집계">{"Book1","토공.xls"}</definedName>
    <definedName name="BOX암거">#REF!</definedName>
    <definedName name="BOX형수로집계">#REF!</definedName>
    <definedName name="BR">#REF!</definedName>
    <definedName name="br4r1">#REF!</definedName>
    <definedName name="br4r2">#REF!</definedName>
    <definedName name="BS">#REF!</definedName>
    <definedName name="bs_chekjum" localSheetId="8">#REF!</definedName>
    <definedName name="bs_chekjum">'[53]guard(mac)'!$A$1</definedName>
    <definedName name="bs_chekplus" localSheetId="8">#REF!</definedName>
    <definedName name="bs_chekplus">'[53]guard(mac)'!$C$1</definedName>
    <definedName name="bs_chekwave" localSheetId="8">#REF!</definedName>
    <definedName name="bs_chekwave">'[53]guard(mac)'!$E$1</definedName>
    <definedName name="BSH">#REF!</definedName>
    <definedName name="BSN">#REF!</definedName>
    <definedName name="BSS">#REF!</definedName>
    <definedName name="BST">#REF!</definedName>
    <definedName name="BSUP">#REF!</definedName>
    <definedName name="bsup1">#REF!</definedName>
    <definedName name="BSV">#REF!</definedName>
    <definedName name="BT">#REF!</definedName>
    <definedName name="BTA">#REF!</definedName>
    <definedName name="BU">#REF!</definedName>
    <definedName name="BUF">#REF!</definedName>
    <definedName name="BuiltIn_Print_Area___1">NA()</definedName>
    <definedName name="BuiltIn_Print_Area___1___0">NA()</definedName>
    <definedName name="BuiltIn_Print_Area___1___0___0">NA()</definedName>
    <definedName name="BuiltIn_Print_Area___1___0___0___0">NA()</definedName>
    <definedName name="BuiltIn_Print_Area___1___0___0___0___0">NA()</definedName>
    <definedName name="BuiltIn_Print_Area___1___0___0___0___0___0">NA()</definedName>
    <definedName name="BuiltIn_Print_Area___1___0___0___0___0___0___0">NA()</definedName>
    <definedName name="BuiltIn_Print_Area___1___1">NA()</definedName>
    <definedName name="BuiltIn_Print_Area___1___1___0">NA()</definedName>
    <definedName name="BuiltIn_Print_Area___10">NA()</definedName>
    <definedName name="BuiltIn_Print_Area___10___0">NA()</definedName>
    <definedName name="BuiltIn_Print_Area___10___0___0">NA()</definedName>
    <definedName name="BuiltIn_Print_Area___10___0___0___0">NA()</definedName>
    <definedName name="BuiltIn_Print_Area___10___0___0___0___0">NA()</definedName>
    <definedName name="BuiltIn_Print_Area___10___0___0___0___0___0">NA()</definedName>
    <definedName name="BuiltIn_Print_Area___10___0___0___0___0___0___0">NA()</definedName>
    <definedName name="BuiltIn_Print_Area___11">NA()</definedName>
    <definedName name="BuiltIn_Print_Area___11___0">NA()</definedName>
    <definedName name="BuiltIn_Print_Area___11___0___0">NA()</definedName>
    <definedName name="BuiltIn_Print_Area___11___0___0___0">NA()</definedName>
    <definedName name="BuiltIn_Print_Area___11___0___0___0___0">NA()</definedName>
    <definedName name="BuiltIn_Print_Area___11___0___0___0___0___0">NA()</definedName>
    <definedName name="BuiltIn_Print_Area___11___0___0___0___0___0___0">NA()</definedName>
    <definedName name="BuiltIn_Print_Area___12">NA()</definedName>
    <definedName name="BuiltIn_Print_Area___12___0">NA()</definedName>
    <definedName name="BuiltIn_Print_Area___12___0___0">NA()</definedName>
    <definedName name="BuiltIn_Print_Area___12___0___0___0">NA()</definedName>
    <definedName name="BuiltIn_Print_Area___12___0___0___0___0">NA()</definedName>
    <definedName name="BuiltIn_Print_Area___12___0___0___0___0___0">NA()</definedName>
    <definedName name="BuiltIn_Print_Area___12___0___0___0___0___0___0">NA()</definedName>
    <definedName name="BuiltIn_Print_Area___13">NA()</definedName>
    <definedName name="BuiltIn_Print_Area___13___0">NA()</definedName>
    <definedName name="BuiltIn_Print_Area___13___0___0">NA()</definedName>
    <definedName name="BuiltIn_Print_Area___13___0___0___0">NA()</definedName>
    <definedName name="BuiltIn_Print_Area___13___0___0___0___0">NA()</definedName>
    <definedName name="BuiltIn_Print_Area___13___0___0___0___0___0">NA()</definedName>
    <definedName name="BuiltIn_Print_Area___13___0___0___0___0___0___0">NA()</definedName>
    <definedName name="BuiltIn_Print_Area___14">NA()</definedName>
    <definedName name="BuiltIn_Print_Area___14___0">NA()</definedName>
    <definedName name="BuiltIn_Print_Area___14___0___0">NA()</definedName>
    <definedName name="BuiltIn_Print_Area___14___0___0___0">NA()</definedName>
    <definedName name="BuiltIn_Print_Area___14___0___0___0___0">NA()</definedName>
    <definedName name="BuiltIn_Print_Area___14___0___0___0___0___0">NA()</definedName>
    <definedName name="BuiltIn_Print_Area___14___0___0___0___0___0___0">NA()</definedName>
    <definedName name="BuiltIn_Print_Area___15___0">NA()</definedName>
    <definedName name="BuiltIn_Print_Area___15___0___0">NA()</definedName>
    <definedName name="BuiltIn_Print_Area___15___0___0___0">NA()</definedName>
    <definedName name="BuiltIn_Print_Area___5___0">NA()</definedName>
    <definedName name="BuiltIn_Print_Area___6">NA()</definedName>
    <definedName name="BuiltIn_Print_Area___6___0">NA()</definedName>
    <definedName name="BuiltIn_Print_Area___6___0___0">NA()</definedName>
    <definedName name="BuiltIn_Print_Area___6___0___0___0">NA()</definedName>
    <definedName name="BuiltIn_Print_Area___6___0___0___0___0">NA()</definedName>
    <definedName name="BuiltIn_Print_Area___6___0___0___0___0___0">NA()</definedName>
    <definedName name="BuiltIn_Print_Area___6___0___0___0___0___0___0">NA()</definedName>
    <definedName name="BuiltIn_Print_Area___7">NA()</definedName>
    <definedName name="BuiltIn_Print_Area___7___0">NA()</definedName>
    <definedName name="BuiltIn_Print_Area___7___0___0">NA()</definedName>
    <definedName name="BuiltIn_Print_Area___7___0___0___0">NA()</definedName>
    <definedName name="BuiltIn_Print_Area___7___0___0___0___0">NA()</definedName>
    <definedName name="BuiltIn_Print_Area___7___0___0___0___0___0">NA()</definedName>
    <definedName name="BuiltIn_Print_Area___7___0___0___0___0___0___0">NA()</definedName>
    <definedName name="BuiltIn_Print_Area___8">NA()</definedName>
    <definedName name="BuiltIn_Print_Area___8___0">NA()</definedName>
    <definedName name="BuiltIn_Print_Area___8___0___0">NA()</definedName>
    <definedName name="BuiltIn_Print_Area___8___0___0___0">NA()</definedName>
    <definedName name="BuiltIn_Print_Area___8___0___0___0___0">NA()</definedName>
    <definedName name="BuiltIn_Print_Area___8___0___0___0___0___0">NA()</definedName>
    <definedName name="BuiltIn_Print_Area___8___0___0___0___0___0___0">NA()</definedName>
    <definedName name="BuiltIn_Print_Area___9">NA()</definedName>
    <definedName name="BuiltIn_Print_Area___9___0">NA()</definedName>
    <definedName name="BuiltIn_Print_Area___9___0___0">NA()</definedName>
    <definedName name="BuiltIn_Print_Area___9___0___0___0">NA()</definedName>
    <definedName name="BuiltIn_Print_Area___9___0___0___0___0">NA()</definedName>
    <definedName name="BuiltIn_Print_Area___9___0___0___0___0___0">NA()</definedName>
    <definedName name="BuiltIn_Print_Area___9___0___0___0___0___0___0">NA()</definedName>
    <definedName name="BUL">#REF!</definedName>
    <definedName name="Bust">#REF!</definedName>
    <definedName name="BV">#REF!</definedName>
    <definedName name="BVN">#REF!</definedName>
    <definedName name="BW">#REF!</definedName>
    <definedName name="BWC">#REF!</definedName>
    <definedName name="BWD">#REF!</definedName>
    <definedName name="BWN">#REF!</definedName>
    <definedName name="B이">#REF!</definedName>
    <definedName name="B일">#REF!</definedName>
    <definedName name="B제로">#REF!</definedName>
    <definedName name="B형안내판">'[5]#REF'!#REF!</definedName>
    <definedName name="C.T.C">#REF!</definedName>
    <definedName name="C.T.C1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_b">#REF!</definedName>
    <definedName name="C_본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6666666">#REF!</definedName>
    <definedName name="CA">#REF!</definedName>
    <definedName name="CA10L">[32]INPUT!#REF!</definedName>
    <definedName name="CA10R">[32]INPUT!#REF!</definedName>
    <definedName name="CA3L">[32]INPUT!#REF!</definedName>
    <definedName name="CA3R">[32]INPUT!#REF!</definedName>
    <definedName name="CA4L">[32]INPUT!#REF!</definedName>
    <definedName name="CA4R">[32]INPUT!#REF!</definedName>
    <definedName name="CA5L">[32]INPUT!#REF!</definedName>
    <definedName name="CA5R">[32]INPUT!#REF!</definedName>
    <definedName name="CA6L">[32]INPUT!#REF!</definedName>
    <definedName name="CA6R">[32]INPUT!#REF!</definedName>
    <definedName name="CA7L">[32]INPUT!#REF!</definedName>
    <definedName name="CA7R">[32]INPUT!#REF!</definedName>
    <definedName name="CA8L">[32]INPUT!#REF!</definedName>
    <definedName name="CA8R">[32]INPUT!#REF!</definedName>
    <definedName name="CA9L">[32]INPUT!#REF!</definedName>
    <definedName name="CA9R">[32]INPUT!#REF!</definedName>
    <definedName name="CalcAgencyPrice">#REF!</definedName>
    <definedName name="CALCU">#N/A</definedName>
    <definedName name="CALCUL">#N/A</definedName>
    <definedName name="CALCULA">#N/A</definedName>
    <definedName name="CALCULAT">#N/A</definedName>
    <definedName name="CALCULATI">#N/A</definedName>
    <definedName name="CALCULATION">#N/A</definedName>
    <definedName name="camberWork">#N/A</definedName>
    <definedName name="case1">#REF!</definedName>
    <definedName name="case2">#REF!</definedName>
    <definedName name="CB">#REF!</definedName>
    <definedName name="cc">#REF!</definedName>
    <definedName name="cc.">#REF!</definedName>
    <definedName name="CCC">#REF!</definedName>
    <definedName name="CCCC">#REF!</definedName>
    <definedName name="cccc1">#N/A</definedName>
    <definedName name="ccccc">#REF!</definedName>
    <definedName name="CCCCCCC">[27]교각계산!#REF!</definedName>
    <definedName name="CCTV설비">#REF!</definedName>
    <definedName name="CD">#REF!</definedName>
    <definedName name="cdd" localSheetId="35">BlankMacro1</definedName>
    <definedName name="cdd" localSheetId="20">BlankMacro1</definedName>
    <definedName name="cdd">BlankMacro1</definedName>
    <definedName name="CE">#REF!</definedName>
    <definedName name="CEN_PILE">#REF!</definedName>
    <definedName name="CF">#REF!</definedName>
    <definedName name="CG">#REF!</definedName>
    <definedName name="CH">#REF!</definedName>
    <definedName name="chapter">'[54]1.설계조건'!$H$79</definedName>
    <definedName name="CHECKVALVE25">#REF!</definedName>
    <definedName name="CHECKVALVE32">#REF!</definedName>
    <definedName name="CHN10L">[42]INPUT!#REF!</definedName>
    <definedName name="CHN10R">[42]INPUT!#REF!</definedName>
    <definedName name="CHN3L">[42]INPUT!#REF!</definedName>
    <definedName name="CHN3R">[42]INPUT!#REF!</definedName>
    <definedName name="CHN4L">[42]INPUT!#REF!</definedName>
    <definedName name="CHN4R">[42]INPUT!#REF!</definedName>
    <definedName name="CHN5L">[42]INPUT!#REF!</definedName>
    <definedName name="CHN5R">[42]INPUT!#REF!</definedName>
    <definedName name="CHN6L">[42]INPUT!#REF!</definedName>
    <definedName name="CHN6R">[42]INPUT!#REF!</definedName>
    <definedName name="CHN7L">[42]INPUT!#REF!</definedName>
    <definedName name="CHN7R">[42]INPUT!#REF!</definedName>
    <definedName name="CHN8L">[42]INPUT!#REF!</definedName>
    <definedName name="CHN8R">[42]INPUT!#REF!</definedName>
    <definedName name="CHN9L">[42]INPUT!#REF!</definedName>
    <definedName name="CHN9R">[42]INPUT!#REF!</definedName>
    <definedName name="CHO10L">[42]INPUT!#REF!</definedName>
    <definedName name="CHO10R">[42]INPUT!#REF!</definedName>
    <definedName name="CHO3L">[42]INPUT!#REF!</definedName>
    <definedName name="CHO3R">[42]INPUT!#REF!</definedName>
    <definedName name="CHO4L">[42]INPUT!#REF!</definedName>
    <definedName name="CHO4R">[42]INPUT!#REF!</definedName>
    <definedName name="CHO5L">[42]INPUT!#REF!</definedName>
    <definedName name="CHO5R">[42]INPUT!#REF!</definedName>
    <definedName name="CHO6L">[42]INPUT!#REF!</definedName>
    <definedName name="CHO6R">[42]INPUT!#REF!</definedName>
    <definedName name="CHO7L">[42]INPUT!#REF!</definedName>
    <definedName name="CHO7R">[42]INPUT!#REF!</definedName>
    <definedName name="CHO8L">[42]INPUT!#REF!</definedName>
    <definedName name="CHO8R">[42]INPUT!#REF!</definedName>
    <definedName name="CHO9L">[42]INPUT!#REF!</definedName>
    <definedName name="CHO9R">[42]INPUT!#REF!</definedName>
    <definedName name="CHP10L">[42]INPUT!#REF!</definedName>
    <definedName name="CHP10R">[42]INPUT!#REF!</definedName>
    <definedName name="CHP3L">[42]INPUT!#REF!</definedName>
    <definedName name="CHP3R">[42]INPUT!#REF!</definedName>
    <definedName name="CHP4L">[42]INPUT!#REF!</definedName>
    <definedName name="CHP4R">[42]INPUT!#REF!</definedName>
    <definedName name="CHP5L">[42]INPUT!#REF!</definedName>
    <definedName name="CHP5R">[42]INPUT!#REF!</definedName>
    <definedName name="CHP6L">[42]INPUT!#REF!</definedName>
    <definedName name="CHP6R">[42]INPUT!#REF!</definedName>
    <definedName name="CHP7L">[42]INPUT!#REF!</definedName>
    <definedName name="CHP7R">[42]INPUT!#REF!</definedName>
    <definedName name="CHP8L">[42]INPUT!#REF!</definedName>
    <definedName name="CHP8R">[42]INPUT!#REF!</definedName>
    <definedName name="CHP9L">[42]INPUT!#REF!</definedName>
    <definedName name="CHP9R">[42]INPUT!#REF!</definedName>
    <definedName name="CHQ10L">[42]INPUT!#REF!</definedName>
    <definedName name="CHQ10R">[42]INPUT!#REF!</definedName>
    <definedName name="CHQ3L">[42]INPUT!#REF!</definedName>
    <definedName name="CHQ3R">[42]INPUT!#REF!</definedName>
    <definedName name="CHQ4L">[42]INPUT!#REF!</definedName>
    <definedName name="CHQ4R">[42]INPUT!#REF!</definedName>
    <definedName name="CHQ5L">[42]INPUT!#REF!</definedName>
    <definedName name="CHQ5R">[42]INPUT!#REF!</definedName>
    <definedName name="CHQ6L">[42]INPUT!#REF!</definedName>
    <definedName name="CHQ6R">[42]INPUT!#REF!</definedName>
    <definedName name="CHQ7L">[42]INPUT!#REF!</definedName>
    <definedName name="CHQ7R">[42]INPUT!#REF!</definedName>
    <definedName name="CHQ8L">[42]INPUT!#REF!</definedName>
    <definedName name="CHQ8R">[42]INPUT!#REF!</definedName>
    <definedName name="CHQ9L">[42]INPUT!#REF!</definedName>
    <definedName name="CHQ9R">[42]INPUT!#REF!</definedName>
    <definedName name="CHR10L">[42]INPUT!#REF!</definedName>
    <definedName name="CHR10R">[42]INPUT!#REF!</definedName>
    <definedName name="CHR3L">[42]INPUT!#REF!</definedName>
    <definedName name="CHR3R">[42]INPUT!#REF!</definedName>
    <definedName name="CHR4L">[42]INPUT!#REF!</definedName>
    <definedName name="CHR4R">[42]INPUT!#REF!</definedName>
    <definedName name="CHR5L">[42]INPUT!#REF!</definedName>
    <definedName name="CHR5R">[42]INPUT!#REF!</definedName>
    <definedName name="CHR6L">[42]INPUT!#REF!</definedName>
    <definedName name="CHR6R">[42]INPUT!#REF!</definedName>
    <definedName name="CHR7L">[42]INPUT!#REF!</definedName>
    <definedName name="CHR7R">[42]INPUT!#REF!</definedName>
    <definedName name="CHR8L">[42]INPUT!#REF!</definedName>
    <definedName name="CHR8R">[42]INPUT!#REF!</definedName>
    <definedName name="CHR9L">[42]INPUT!#REF!</definedName>
    <definedName name="CHR9R">[42]INPUT!#REF!</definedName>
    <definedName name="CHSUM10L">[42]INPUT!#REF!</definedName>
    <definedName name="CHSUM10R">[42]INPUT!#REF!</definedName>
    <definedName name="CHSUM3L">[42]INPUT!#REF!</definedName>
    <definedName name="CHSUM3R">[42]INPUT!#REF!</definedName>
    <definedName name="CHSUM4L">[42]INPUT!#REF!</definedName>
    <definedName name="CHSUM4R">[42]INPUT!#REF!</definedName>
    <definedName name="CHSUM5L">[42]INPUT!#REF!</definedName>
    <definedName name="CHSUM5R">[42]INPUT!#REF!</definedName>
    <definedName name="CHSUM6L">[42]INPUT!#REF!</definedName>
    <definedName name="CHSUM6R">[42]INPUT!#REF!</definedName>
    <definedName name="CHSUM7L">[42]INPUT!#REF!</definedName>
    <definedName name="CHSUM7R">[42]INPUT!#REF!</definedName>
    <definedName name="CHSUM8L">[42]INPUT!#REF!</definedName>
    <definedName name="CHSUM8R">[42]INPUT!#REF!</definedName>
    <definedName name="CHSUM9L">[42]INPUT!#REF!</definedName>
    <definedName name="CHSUM9R">[42]INPUT!#REF!</definedName>
    <definedName name="CI">#REF!</definedName>
    <definedName name="CJ">#REF!</definedName>
    <definedName name="CJFRMS">#REF!</definedName>
    <definedName name="CK">#REF!</definedName>
    <definedName name="CL">#REF!</definedName>
    <definedName name="CN10TL">[42]INPUT!#REF!</definedName>
    <definedName name="CN10TR">[42]INPUT!#REF!</definedName>
    <definedName name="CN3TL">[42]INPUT!#REF!</definedName>
    <definedName name="CN3TR">[42]INPUT!#REF!</definedName>
    <definedName name="CN4TL">[42]INPUT!#REF!</definedName>
    <definedName name="CN4TR">[42]INPUT!#REF!</definedName>
    <definedName name="CN5TL">[42]INPUT!#REF!</definedName>
    <definedName name="CN5TR">[42]INPUT!#REF!</definedName>
    <definedName name="CN6TL">[42]INPUT!#REF!</definedName>
    <definedName name="CN6TR">[42]INPUT!#REF!</definedName>
    <definedName name="CN7TL">[42]INPUT!#REF!</definedName>
    <definedName name="CN7TR">[42]INPUT!#REF!</definedName>
    <definedName name="CN8TL">[42]INPUT!#REF!</definedName>
    <definedName name="CN8TR">[42]INPUT!#REF!</definedName>
    <definedName name="CN9TL">[42]INPUT!#REF!</definedName>
    <definedName name="CN9TR">[42]INPUT!#REF!</definedName>
    <definedName name="CODE">[55]CODE!$A$3:$L$92</definedName>
    <definedName name="COLUMN_A">#REF!</definedName>
    <definedName name="Commission">#REF!</definedName>
    <definedName name="CON" localSheetId="8">#REF!</definedName>
    <definedName name="CON" localSheetId="36">#REF!</definedName>
    <definedName name="con">[56]input!$N$1</definedName>
    <definedName name="conc">#REF!</definedName>
    <definedName name="CONC240.J">'[55]돌담교 상부수량'!#REF!</definedName>
    <definedName name="CONDUIT">#REF!</definedName>
    <definedName name="CONSOL" localSheetId="8">#REF!</definedName>
    <definedName name="CONSOL">'[57]1-1'!#REF!</definedName>
    <definedName name="Continue">#REF!</definedName>
    <definedName name="COPING_L" localSheetId="8">#REF!</definedName>
    <definedName name="COPING_L">[58]COPING!#REF!</definedName>
    <definedName name="COPING_W" localSheetId="8">#REF!</definedName>
    <definedName name="COPING_W">'[59]SLAB"1"'!#REF!</definedName>
    <definedName name="COV">#REF!</definedName>
    <definedName name="cpp">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 localSheetId="8">#REF!</definedName>
    <definedName name="Criteria_MI" localSheetId="36">[60]공통가설!#REF!</definedName>
    <definedName name="Criteria_MI">[51]공통가설!#REF!</definedName>
    <definedName name="cs">#REF!</definedName>
    <definedName name="CT">#REF!</definedName>
    <definedName name="CTC">#REF!</definedName>
    <definedName name="CTL">#REF!</definedName>
    <definedName name="CTR">#REF!</definedName>
    <definedName name="CUT10L">[42]INPUT!#REF!</definedName>
    <definedName name="CUT10R">[42]INPUT!#REF!</definedName>
    <definedName name="CUT3L">[42]INPUT!#REF!</definedName>
    <definedName name="CUT3R">[42]INPUT!#REF!</definedName>
    <definedName name="CUT4L">[42]INPUT!#REF!</definedName>
    <definedName name="CUT4R">[42]INPUT!#REF!</definedName>
    <definedName name="CUT5L">[42]INPUT!#REF!</definedName>
    <definedName name="CUT5R">[42]INPUT!#REF!</definedName>
    <definedName name="CUT6L">[42]INPUT!#REF!</definedName>
    <definedName name="CUT6R">[42]INPUT!#REF!</definedName>
    <definedName name="CUT7L">[42]INPUT!#REF!</definedName>
    <definedName name="CUT7R">[42]INPUT!#REF!</definedName>
    <definedName name="CUT8L">[42]INPUT!#REF!</definedName>
    <definedName name="CUT8R">[42]INPUT!#REF!</definedName>
    <definedName name="CUT9L">[42]INPUT!#REF!</definedName>
    <definedName name="CUT9R">[42]INPUT!#REF!</definedName>
    <definedName name="CV">#REF!</definedName>
    <definedName name="CX10L">[42]INPUT!#REF!</definedName>
    <definedName name="CX10R">[42]INPUT!#REF!</definedName>
    <definedName name="CX3L">[42]INPUT!#REF!</definedName>
    <definedName name="CX3R">[42]INPUT!#REF!</definedName>
    <definedName name="CX4L">[42]INPUT!#REF!</definedName>
    <definedName name="CX4R">[42]INPUT!#REF!</definedName>
    <definedName name="CX5L">[42]INPUT!#REF!</definedName>
    <definedName name="CX5R">[42]INPUT!#REF!</definedName>
    <definedName name="CX6L">[42]INPUT!#REF!</definedName>
    <definedName name="CX6R">[42]INPUT!#REF!</definedName>
    <definedName name="CX7L">[42]INPUT!#REF!</definedName>
    <definedName name="CX7R">[42]INPUT!#REF!</definedName>
    <definedName name="CX8L">[42]INPUT!#REF!</definedName>
    <definedName name="CX8R">[42]INPUT!#REF!</definedName>
    <definedName name="CX9L">[42]INPUT!#REF!</definedName>
    <definedName name="CX9R">[42]INPUT!#REF!</definedName>
    <definedName name="CY">#REF!</definedName>
    <definedName name="CY10L">[42]INPUT!#REF!</definedName>
    <definedName name="CY10R">[42]INPUT!#REF!</definedName>
    <definedName name="CY3L">[42]INPUT!#REF!</definedName>
    <definedName name="CY3R">[42]INPUT!#REF!</definedName>
    <definedName name="CY4L">[42]INPUT!#REF!</definedName>
    <definedName name="CY4R">[42]INPUT!#REF!</definedName>
    <definedName name="CY5L">[42]INPUT!#REF!</definedName>
    <definedName name="CY5R">[42]INPUT!#REF!</definedName>
    <definedName name="CY6L">[42]INPUT!#REF!</definedName>
    <definedName name="CY6R">[42]INPUT!#REF!</definedName>
    <definedName name="CY7L">[42]INPUT!#REF!</definedName>
    <definedName name="CY7R">[42]INPUT!#REF!</definedName>
    <definedName name="CY8L">[42]INPUT!#REF!</definedName>
    <definedName name="CY8R">[42]INPUT!#REF!</definedName>
    <definedName name="CY9L">[42]INPUT!#REF!</definedName>
    <definedName name="CY9R">[42]INPUT!#REF!</definedName>
    <definedName name="CYA10L">[42]INPUT!#REF!</definedName>
    <definedName name="CYA10R">[42]INPUT!#REF!</definedName>
    <definedName name="CYA3L">[42]INPUT!#REF!</definedName>
    <definedName name="CYA3R">[42]INPUT!#REF!</definedName>
    <definedName name="CYA4L">[42]INPUT!#REF!</definedName>
    <definedName name="CYA4R">[42]INPUT!#REF!</definedName>
    <definedName name="CYA5L">[42]INPUT!#REF!</definedName>
    <definedName name="CYA5R">[42]INPUT!#REF!</definedName>
    <definedName name="CYA6L">[42]INPUT!#REF!</definedName>
    <definedName name="CYA6R">[42]INPUT!#REF!</definedName>
    <definedName name="CYA7L">[42]INPUT!#REF!</definedName>
    <definedName name="CYA7R">[42]INPUT!#REF!</definedName>
    <definedName name="CYA8L">[42]INPUT!#REF!</definedName>
    <definedName name="CYA8R">[42]INPUT!#REF!</definedName>
    <definedName name="CYA9L">[42]INPUT!#REF!</definedName>
    <definedName name="CYA9R">[42]INPUT!#REF!</definedName>
    <definedName name="CYB10L">[42]INPUT!#REF!</definedName>
    <definedName name="CYB10R">[42]INPUT!#REF!</definedName>
    <definedName name="CYB3L">[42]INPUT!#REF!</definedName>
    <definedName name="CYB3R">[42]INPUT!#REF!</definedName>
    <definedName name="CYB4L">[42]INPUT!#REF!</definedName>
    <definedName name="CYB4R">[42]INPUT!#REF!</definedName>
    <definedName name="CYB5L">[42]INPUT!#REF!</definedName>
    <definedName name="CYB5R">[42]INPUT!#REF!</definedName>
    <definedName name="CYB6L">[42]INPUT!#REF!</definedName>
    <definedName name="CYB6R">[42]INPUT!#REF!</definedName>
    <definedName name="CYB7L">[42]INPUT!#REF!</definedName>
    <definedName name="CYB7R">[42]INPUT!#REF!</definedName>
    <definedName name="CYB8L">[42]INPUT!#REF!</definedName>
    <definedName name="CYB8R">[42]INPUT!#REF!</definedName>
    <definedName name="CYB9L">[42]INPUT!#REF!</definedName>
    <definedName name="CYB9R">[42]INPUT!#REF!</definedName>
    <definedName name="CYC10L">[42]INPUT!#REF!</definedName>
    <definedName name="CYC10R">[42]INPUT!#REF!</definedName>
    <definedName name="CYC3L">[42]INPUT!#REF!</definedName>
    <definedName name="CYC3R">[42]INPUT!#REF!</definedName>
    <definedName name="CYC4L">[42]INPUT!#REF!</definedName>
    <definedName name="CYC4R">[42]INPUT!#REF!</definedName>
    <definedName name="CYC5L">[42]INPUT!#REF!</definedName>
    <definedName name="CYC5R">[42]INPUT!#REF!</definedName>
    <definedName name="CYC6L">[42]INPUT!#REF!</definedName>
    <definedName name="CYC6R">[42]INPUT!#REF!</definedName>
    <definedName name="CYC7L">[42]INPUT!#REF!</definedName>
    <definedName name="CYC7R">[42]INPUT!#REF!</definedName>
    <definedName name="CYC8L">[42]INPUT!#REF!</definedName>
    <definedName name="CYC8R">[42]INPUT!#REF!</definedName>
    <definedName name="CYC9L">[42]INPUT!#REF!</definedName>
    <definedName name="CYC9R">[42]INPUT!#REF!</definedName>
    <definedName name="CYY10L">[42]INPUT!#REF!</definedName>
    <definedName name="CYY10R">[42]INPUT!#REF!</definedName>
    <definedName name="CYY3L">[42]INPUT!#REF!</definedName>
    <definedName name="CYY3R">[42]INPUT!#REF!</definedName>
    <definedName name="CYY4L">[42]INPUT!#REF!</definedName>
    <definedName name="CYY4R">[42]INPUT!#REF!</definedName>
    <definedName name="CYY5L">[42]INPUT!#REF!</definedName>
    <definedName name="CYY5R">[42]INPUT!#REF!</definedName>
    <definedName name="CYY6L">[42]INPUT!#REF!</definedName>
    <definedName name="CYY6R">[42]INPUT!#REF!</definedName>
    <definedName name="CYY7L">[42]INPUT!#REF!</definedName>
    <definedName name="CYY7R">[42]INPUT!#REF!</definedName>
    <definedName name="CYY8L">[42]INPUT!#REF!</definedName>
    <definedName name="CYY8R">[42]INPUT!#REF!</definedName>
    <definedName name="CYY9L">[42]INPUT!#REF!</definedName>
    <definedName name="CYY9R">[42]INPUT!#REF!</definedName>
    <definedName name="D" localSheetId="8">#REF!</definedName>
    <definedName name="D">[37]DATE!$C$24:$C$85</definedName>
    <definedName name="D.1">#REF!</definedName>
    <definedName name="D.2">#REF!</definedName>
    <definedName name="D_">#REF!</definedName>
    <definedName name="D_FE">#REF!</definedName>
    <definedName name="D_FO">#REF!</definedName>
    <definedName name="D10L">[42]INPUT!#REF!</definedName>
    <definedName name="D10R">[42]INPUT!#REF!</definedName>
    <definedName name="D13.">#REF!</definedName>
    <definedName name="D13..">[61]마산방향철근집계!$AD$26</definedName>
    <definedName name="D13.J">'[55]돌담교 상부수량'!#REF!</definedName>
    <definedName name="D16..">[61]마산방향철근집계!$AD$25</definedName>
    <definedName name="D16.J">'[55]돌담교 상부수량'!#REF!</definedName>
    <definedName name="D3L">[42]INPUT!#REF!</definedName>
    <definedName name="D3R">[42]INPUT!#REF!</definedName>
    <definedName name="D400MM">#REF!</definedName>
    <definedName name="D4L">[42]INPUT!#REF!</definedName>
    <definedName name="D4R">[42]INPUT!#REF!</definedName>
    <definedName name="D5L">[42]INPUT!#REF!</definedName>
    <definedName name="D5R">[42]INPUT!#REF!</definedName>
    <definedName name="D6L">[42]INPUT!#REF!</definedName>
    <definedName name="D6R">[42]INPUT!#REF!</definedName>
    <definedName name="D7L">[42]INPUT!#REF!</definedName>
    <definedName name="D7R">[42]INPUT!#REF!</definedName>
    <definedName name="D8L">[42]INPUT!#REF!</definedName>
    <definedName name="D8R">[42]INPUT!#REF!</definedName>
    <definedName name="D9L">[42]INPUT!#REF!</definedName>
    <definedName name="D9R">[42]INPUT!#REF!</definedName>
    <definedName name="DA" localSheetId="8">#REF!</definedName>
    <definedName name="DA">[4]Sheet1!#REF!</definedName>
    <definedName name="DAA">[4]Sheet1!#REF!</definedName>
    <definedName name="DANGA" localSheetId="36">'[62]Y-WORK'!$D$19:$D$19,'[62]Y-WORK'!$F$19:$BD$19</definedName>
    <definedName name="DANGA">#REF!,#REF!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DATA">#REF!</definedName>
    <definedName name="Data_Area">#REF!</definedName>
    <definedName name="DATABAS">#REF!</definedName>
    <definedName name="_xlnm.Database">#REF!</definedName>
    <definedName name="Database_MI">#REF!</definedName>
    <definedName name="database2">#REF!</definedName>
    <definedName name="dataww" hidden="1">#REF!</definedName>
    <definedName name="DaWk7">#REF!</definedName>
    <definedName name="DB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 localSheetId="36">[63]단재적표!#REF!</definedName>
    <definedName name="dd">#REF!</definedName>
    <definedName name="DDD" localSheetId="8">#REF!</definedName>
    <definedName name="ddd" localSheetId="36">#REF!</definedName>
    <definedName name="DDD">'[64]000000'!$AD$25</definedName>
    <definedName name="DDDD" localSheetId="36">{"Book1","부대-(표지판,데리,가드).xls","부대-(낙,차,중분대).xls"}</definedName>
    <definedName name="DDDD">'[65]000000'!$AD$25</definedName>
    <definedName name="ddddd">#REF!</definedName>
    <definedName name="ddddddd">#REF!</definedName>
    <definedName name="DDE">#REF!</definedName>
    <definedName name="ddf">[66]총괄표!$J$24</definedName>
    <definedName name="ddjjj">#REF!</definedName>
    <definedName name="DDO">#REF!</definedName>
    <definedName name="DE">#REF!</definedName>
    <definedName name="DEA">#REF!</definedName>
    <definedName name="Dealer">#REF!</definedName>
    <definedName name="DECK_PLATE">#REF!</definedName>
    <definedName name="DelDC">#REF!</definedName>
    <definedName name="DelDm">#REF!</definedName>
    <definedName name="Delivery">#REF!</definedName>
    <definedName name="DELTA">#REF!</definedName>
    <definedName name="DELTAN">#REF!</definedName>
    <definedName name="DelType">#REF!</definedName>
    <definedName name="deptLookup">#REF!</definedName>
    <definedName name="design">#REF!</definedName>
    <definedName name="designout">#REF!</definedName>
    <definedName name="designTemp">#REF!</definedName>
    <definedName name="df">#REF!</definedName>
    <definedName name="DFASDF" hidden="1">#REF!</definedName>
    <definedName name="DFASFD" hidden="1">{#N/A,#N/A,FALSE,"골재소요량";#N/A,#N/A,FALSE,"골재소요량"}</definedName>
    <definedName name="dfasfdasfdasfasd" localSheetId="20">{"'산출근거'!$B$4:$D$8"}</definedName>
    <definedName name="dfasfdasfdasfasd" localSheetId="8" hidden="1">{"'산출근거'!$B$4:$D$8"}</definedName>
    <definedName name="dfasfdasfdasfasd">{"'산출근거'!$B$4:$D$8"}</definedName>
    <definedName name="DFDASFGDASG" hidden="1">{#N/A,#N/A,FALSE,"단가표지"}</definedName>
    <definedName name="DFDF" hidden="1">{#N/A,#N/A,FALSE,"조골재"}</definedName>
    <definedName name="dfdfdf" localSheetId="20" hidden="1">{#N/A,#N/A,FALSE,"조골재"}</definedName>
    <definedName name="dfdfdf" localSheetId="8" hidden="1">{#N/A,#N/A,FALSE,"조골재"}</definedName>
    <definedName name="DFDFDF" localSheetId="36" hidden="1">{#N/A,#N/A,FALSE,"단가표지"}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F" localSheetId="20" hidden="1">{#N/A,#N/A,FALSE,"조골재"}</definedName>
    <definedName name="DFFFF" localSheetId="8" hidden="1">{#N/A,#N/A,FALSE,"조골재"}</definedName>
    <definedName name="DFFFF" hidden="1">{#N/A,#N/A,FALSE,"조골재"}</definedName>
    <definedName name="DFGADSGAFDG" hidden="1">{#N/A,#N/A,FALSE,"운반시간"}</definedName>
    <definedName name="dfrxg">#REF!</definedName>
    <definedName name="DFS">#REF!</definedName>
    <definedName name="dfsdf" localSheetId="35">BlankMacro1</definedName>
    <definedName name="dfsdf" localSheetId="20">BlankMacro1</definedName>
    <definedName name="dfsdf">BlankMacro1</definedName>
    <definedName name="dg" localSheetId="35">BlankMacro1</definedName>
    <definedName name="DG" localSheetId="8">#REF!</definedName>
    <definedName name="dg">BlankMacro1</definedName>
    <definedName name="dgasg" hidden="1">{#N/A,#N/A,FALSE,"조골재"}</definedName>
    <definedName name="DGDFGFGDG" hidden="1">{#N/A,#N/A,FALSE,"배수1"}</definedName>
    <definedName name="dgf" localSheetId="20">{"'산출근거'!$B$4:$D$8"}</definedName>
    <definedName name="dgf" localSheetId="8" hidden="1">{"'산출근거'!$B$4:$D$8"}</definedName>
    <definedName name="dgf">{"'산출근거'!$B$4:$D$8"}</definedName>
    <definedName name="dgfgf" localSheetId="20" hidden="1">{#N/A,#N/A,FALSE,"2~8번"}</definedName>
    <definedName name="dgfgf" localSheetId="8" hidden="1">{#N/A,#N/A,FALSE,"2~8번"}</definedName>
    <definedName name="dgfgf" hidden="1">{#N/A,#N/A,FALSE,"2~8번"}</definedName>
    <definedName name="DH">#REF!</definedName>
    <definedName name="DHJTNTMK">#REF!</definedName>
    <definedName name="DHS">#REF!</definedName>
    <definedName name="DI">#REF!</definedName>
    <definedName name="DIA" localSheetId="8">#REF!</definedName>
    <definedName name="DIA">[51]교각1!#REF!</definedName>
    <definedName name="dia_mm">[67]말뚝지지력산정!$J$19</definedName>
    <definedName name="DIAP10.1L">[32]INPUT!#REF!</definedName>
    <definedName name="DIAP10.1R">[32]INPUT!#REF!</definedName>
    <definedName name="DIAP10L">[32]INPUT!#REF!</definedName>
    <definedName name="DIAP10R">[32]INPUT!#REF!</definedName>
    <definedName name="DIAP3.1L">[32]INPUT!#REF!</definedName>
    <definedName name="DIAP3.1R">[32]INPUT!#REF!</definedName>
    <definedName name="DIAP3L">[32]INPUT!#REF!</definedName>
    <definedName name="DIAP3R">[32]INPUT!#REF!</definedName>
    <definedName name="DIAP4.1L">[32]INPUT!#REF!</definedName>
    <definedName name="DIAP4.1R">[32]INPUT!#REF!</definedName>
    <definedName name="DIAP4L">[32]INPUT!#REF!</definedName>
    <definedName name="DIAP4R">[32]INPUT!#REF!</definedName>
    <definedName name="DIAP5.1L">[32]INPUT!#REF!</definedName>
    <definedName name="DIAP5.1R">[32]INPUT!#REF!</definedName>
    <definedName name="DIAP5L">[32]INPUT!#REF!</definedName>
    <definedName name="DIAP5R">[32]INPUT!#REF!</definedName>
    <definedName name="DIAP6.1L">[32]INPUT!#REF!</definedName>
    <definedName name="DIAP6.1R">[32]INPUT!#REF!</definedName>
    <definedName name="DIAP6L">[32]INPUT!#REF!</definedName>
    <definedName name="DIAP6R">[32]INPUT!#REF!</definedName>
    <definedName name="DIAP7.1L">[32]INPUT!#REF!</definedName>
    <definedName name="DIAP7.1R">[32]INPUT!#REF!</definedName>
    <definedName name="DIAP7L">[32]INPUT!#REF!</definedName>
    <definedName name="DIAP7R">[32]INPUT!#REF!</definedName>
    <definedName name="DIAP8.1L">[32]INPUT!#REF!</definedName>
    <definedName name="DIAP8.1R">[32]INPUT!#REF!</definedName>
    <definedName name="DIAP8L">[32]INPUT!#REF!</definedName>
    <definedName name="DIAP8R">[32]INPUT!#REF!</definedName>
    <definedName name="DIAP9.1L">[32]INPUT!#REF!</definedName>
    <definedName name="DIAP9.1R">[32]INPUT!#REF!</definedName>
    <definedName name="DIAP9L">[32]INPUT!#REF!</definedName>
    <definedName name="DIAP9R">[32]INPUT!#REF!</definedName>
    <definedName name="DIFFUSE">#REF!</definedName>
    <definedName name="direction">#REF!</definedName>
    <definedName name="dirout">#REF!</definedName>
    <definedName name="disuf">'[13]1.설계조건'!$P$33</definedName>
    <definedName name="DJ">#REF!</definedName>
    <definedName name="DJAWJDGHK">'[44]-몰탈콘크리트'!$A$1:$L$12</definedName>
    <definedName name="djd">{"Book1","부대-(표지판,데리,가드).xls","부대-(낙,차,중분대).xls"}</definedName>
    <definedName name="djdj" hidden="1">[28]간지!#REF!</definedName>
    <definedName name="dk" localSheetId="20">{"Book1"}</definedName>
    <definedName name="dk" localSheetId="8">{"Book1"}</definedName>
    <definedName name="dk" localSheetId="36">[3]중로근거!#REF!</definedName>
    <definedName name="dk">{"Book1"}</definedName>
    <definedName name="DKARJ">#REF!</definedName>
    <definedName name="DKC" localSheetId="20" hidden="1">{#N/A,#N/A,FALSE,"현장 NCR 분석";#N/A,#N/A,FALSE,"현장품질감사";#N/A,#N/A,FALSE,"현장품질감사"}</definedName>
    <definedName name="DKC" localSheetId="8" hidden="1">{#N/A,#N/A,FALSE,"현장 NCR 분석";#N/A,#N/A,FALSE,"현장품질감사";#N/A,#N/A,FALSE,"현장품질감사"}</definedName>
    <definedName name="DKC" hidden="1">{#N/A,#N/A,FALSE,"현장 NCR 분석";#N/A,#N/A,FALSE,"현장품질감사";#N/A,#N/A,FALSE,"현장품질감사"}</definedName>
    <definedName name="dks">#REF!</definedName>
    <definedName name="dl" localSheetId="35">BlankMacro1</definedName>
    <definedName name="dl" localSheetId="20">BlankMacro1</definedName>
    <definedName name="dl" localSheetId="8">BlankMacro1</definedName>
    <definedName name="dl" localSheetId="36">BlankMacro1</definedName>
    <definedName name="dl">BlankMacro1</definedName>
    <definedName name="DLAWHDDLF">#REF!</definedName>
    <definedName name="DLD" localSheetId="20">{"'산출근거'!$B$4:$D$8"}</definedName>
    <definedName name="DLD" localSheetId="8" hidden="1">{"'산출근거'!$B$4:$D$8"}</definedName>
    <definedName name="DLD">{"'산출근거'!$B$4:$D$8"}</definedName>
    <definedName name="dldldl">'[5]#REF'!#REF!</definedName>
    <definedName name="dldldldll" hidden="1">[28]조명시설!#REF!</definedName>
    <definedName name="DLFE">#REF!</definedName>
    <definedName name="DLFO">#REF!</definedName>
    <definedName name="DLSTH">#REF!</definedName>
    <definedName name="DNDN">[68]터파기및재료!#REF!</definedName>
    <definedName name="DNS">#REF!</definedName>
    <definedName name="Document_array" localSheetId="20">{"Book1"}</definedName>
    <definedName name="Document_array" localSheetId="8">{"Book1"}</definedName>
    <definedName name="Document_array" localSheetId="36">{"Book1"}</definedName>
    <definedName name="Document_array">{"Book1"}</definedName>
    <definedName name="Documents_array">#REF!</definedName>
    <definedName name="DOGUB">#REF!</definedName>
    <definedName name="DON">#REF!</definedName>
    <definedName name="DONG1">#REF!</definedName>
    <definedName name="DONG2">#REF!</definedName>
    <definedName name="DOWEL">#REF!</definedName>
    <definedName name="dp">#REF!</definedName>
    <definedName name="DPI">#REF!</definedName>
    <definedName name="DRDEWF">#REF!</definedName>
    <definedName name="DRDS">#REF!</definedName>
    <definedName name="drsg">#REF!</definedName>
    <definedName name="DRXSZH">#REF!</definedName>
    <definedName name="DRYRIPRAP발파암">#REF!</definedName>
    <definedName name="DRYRIRAP">#REF!</definedName>
    <definedName name="ds">#REF!</definedName>
    <definedName name="Ds_h">#REF!</definedName>
    <definedName name="DsA">#REF!</definedName>
    <definedName name="dsaf" localSheetId="20" hidden="1">{#N/A,#N/A,FALSE,"조골재"}</definedName>
    <definedName name="dsaf" localSheetId="8" hidden="1">{#N/A,#N/A,FALSE,"조골재"}</definedName>
    <definedName name="dsaf" localSheetId="36" hidden="1">{#N/A,#N/A,FALSE,"조골재"}</definedName>
    <definedName name="dsaf" hidden="1">{#N/A,#N/A,FALSE,"조골재"}</definedName>
    <definedName name="DSE">#REF!</definedName>
    <definedName name="DSF" localSheetId="20" hidden="1">{#N/A,#N/A,FALSE,"골재소요량";#N/A,#N/A,FALSE,"골재소요량"}</definedName>
    <definedName name="DSF" localSheetId="8" hidden="1">{#N/A,#N/A,FALSE,"골재소요량";#N/A,#N/A,FALSE,"골재소요량"}</definedName>
    <definedName name="DSF" localSheetId="36" hidden="1">{#N/A,#N/A,FALSE,"골재소요량";#N/A,#N/A,FALSE,"골재소요량"}</definedName>
    <definedName name="DSF" hidden="1">{#N/A,#N/A,FALSE,"골재소요량";#N/A,#N/A,FALSE,"골재소요량"}</definedName>
    <definedName name="dsh">#REF!</definedName>
    <definedName name="dshn">#REF!</definedName>
    <definedName name="DSO">#REF!</definedName>
    <definedName name="dss">#REF!</definedName>
    <definedName name="dsv">#REF!</definedName>
    <definedName name="dsvn">#REF!</definedName>
    <definedName name="DSVP">#REF!</definedName>
    <definedName name="dumppr">#REF!</definedName>
    <definedName name="DV">#REF!</definedName>
    <definedName name="DV1_">#REF!</definedName>
    <definedName name="DV2_">#REF!</definedName>
    <definedName name="DW" hidden="1">{#N/A,#N/A,FALSE,"배수2"}</definedName>
    <definedName name="DX10L">[42]INPUT!#REF!</definedName>
    <definedName name="DX10R">[42]INPUT!#REF!</definedName>
    <definedName name="DX3L">[42]INPUT!#REF!</definedName>
    <definedName name="DX3R">[42]INPUT!#REF!</definedName>
    <definedName name="DX4L">[42]INPUT!#REF!</definedName>
    <definedName name="DX4R">[42]INPUT!#REF!</definedName>
    <definedName name="DX5L">[42]INPUT!#REF!</definedName>
    <definedName name="DX5R">[42]INPUT!#REF!</definedName>
    <definedName name="DX6L">[42]INPUT!#REF!</definedName>
    <definedName name="DX6R">[42]INPUT!#REF!</definedName>
    <definedName name="DX7L">[42]INPUT!#REF!</definedName>
    <definedName name="DX7R">[42]INPUT!#REF!</definedName>
    <definedName name="DX8L">[42]INPUT!#REF!</definedName>
    <definedName name="DX8R">[42]INPUT!#REF!</definedName>
    <definedName name="DX9L">[42]INPUT!#REF!</definedName>
    <definedName name="DX9R">[42]INPUT!#REF!</definedName>
    <definedName name="DY10L">[42]INPUT!#REF!</definedName>
    <definedName name="DY10R">[42]INPUT!#REF!</definedName>
    <definedName name="DY3L">[42]INPUT!#REF!</definedName>
    <definedName name="DY3R">[42]INPUT!#REF!</definedName>
    <definedName name="DY4L">[42]INPUT!#REF!</definedName>
    <definedName name="DY4R">[42]INPUT!#REF!</definedName>
    <definedName name="DY5L">[42]INPUT!#REF!</definedName>
    <definedName name="DY5R">[42]INPUT!#REF!</definedName>
    <definedName name="DY6L">[42]INPUT!#REF!</definedName>
    <definedName name="DY6R">[42]INPUT!#REF!</definedName>
    <definedName name="DY7L">[42]INPUT!#REF!</definedName>
    <definedName name="DY7R">[42]INPUT!#REF!</definedName>
    <definedName name="DY8L">[42]INPUT!#REF!</definedName>
    <definedName name="DY8R">[42]INPUT!#REF!</definedName>
    <definedName name="DY9L">[42]INPUT!#REF!</definedName>
    <definedName name="DY9R">[42]INPUT!#REF!</definedName>
    <definedName name="E">#REF!</definedName>
    <definedName name="E1_">#REF!</definedName>
    <definedName name="E14S1" localSheetId="8">#REF!</definedName>
    <definedName name="E14S1" localSheetId="36">[69]Sheet1!$E$14</definedName>
    <definedName name="E14S1">[60]Sheet1!$E$14</definedName>
    <definedName name="E2_">#REF!</definedName>
    <definedName name="E5S1" localSheetId="8">#REF!</definedName>
    <definedName name="E5S1" localSheetId="36">[69]Sheet1!$E$5</definedName>
    <definedName name="E5S1">[60]Sheet1!$E$5</definedName>
    <definedName name="EA">#REF!</definedName>
    <definedName name="EARTH">#N/A</definedName>
    <definedName name="earthp">#REF!</definedName>
    <definedName name="EARTHSAPDATA.StartProgram">#N/A</definedName>
    <definedName name="EARTHSAPDATA.StartProgram1">#N/A</definedName>
    <definedName name="EARTHSAPDATA.StartProgram2">#N/A</definedName>
    <definedName name="EB">#REF!</definedName>
    <definedName name="EC">#REF!</definedName>
    <definedName name="Ec3Span">#REF!</definedName>
    <definedName name="ed" localSheetId="8">#REF!</definedName>
    <definedName name="ed" localSheetId="36">[70]일위대가!#REF!</definedName>
    <definedName name="ed">[69]일위대가!#REF!</definedName>
    <definedName name="edgh">#REF!</definedName>
    <definedName name="edit__home__del__branch_\f">#REF!</definedName>
    <definedName name="edit__home__R_int__end__100_.5__100">#REF!</definedName>
    <definedName name="edr">[22]갑지!#REF!</definedName>
    <definedName name="edrfr" hidden="1">[30]간지!#REF!</definedName>
    <definedName name="edtgh">#REF!</definedName>
    <definedName name="ee" localSheetId="8">#REF!</definedName>
    <definedName name="ee" localSheetId="36">[70]일위대가!#REF!</definedName>
    <definedName name="ee">[69]일위대가!#REF!</definedName>
    <definedName name="eee" localSheetId="36" hidden="1">{#N/A,#N/A,FALSE,"2~8번"}</definedName>
    <definedName name="eee" hidden="1">{#N/A,#N/A,FALSE,"2~8번"}</definedName>
    <definedName name="EEEE">#REF!</definedName>
    <definedName name="EEEEEEEE" localSheetId="35">BlankMacro1</definedName>
    <definedName name="EEEEEEEE" localSheetId="20">BlankMacro1</definedName>
    <definedName name="EEEEEEEE">BlankMacro1</definedName>
    <definedName name="EEEEEEEEEEEE" localSheetId="35">BlankMacro1</definedName>
    <definedName name="EEEEEEEEEEEE" localSheetId="20">BlankMacro1</definedName>
    <definedName name="EEEEEEEEEEEE">BlankMacro1</definedName>
    <definedName name="EEEEEEEEEEEEE" localSheetId="35">BlankMacro1</definedName>
    <definedName name="EEEEEEEEEEEEE" localSheetId="20">BlankMacro1</definedName>
    <definedName name="EEEEEEEEEEEEE">BlankMacro1</definedName>
    <definedName name="EEEEEEEEEEEEEE" localSheetId="35">BlankMacro1</definedName>
    <definedName name="EEEEEEEEEEEEEE" localSheetId="20">BlankMacro1</definedName>
    <definedName name="EEEEEEEEEEEEEE">BlankMacro1</definedName>
    <definedName name="EEEEEEEEEEEEEEEE" localSheetId="35">BlankMacro1</definedName>
    <definedName name="EEEEEEEEEEEEEEEE" localSheetId="20">BlankMacro1</definedName>
    <definedName name="EEEEEEEEEEEEEEEE">BlankMacro1</definedName>
    <definedName name="EEEEEEEEEEEEEEEEE" localSheetId="35">BlankMacro1</definedName>
    <definedName name="EEEEEEEEEEEEEEEEE" localSheetId="20">BlankMacro1</definedName>
    <definedName name="EEEEEEEEEEEEEEEEE">BlankMacro1</definedName>
    <definedName name="EEEEEEEEEEEEEEEEEEE" localSheetId="35">BlankMacro1</definedName>
    <definedName name="EEEEEEEEEEEEEEEEEEE" localSheetId="20">BlankMacro1</definedName>
    <definedName name="EEEEEEEEEEEEEEEEEEE">BlankMacro1</definedName>
    <definedName name="EEEEEEEEEEEEEEEEEEEE" localSheetId="35">BlankMacro1</definedName>
    <definedName name="EEEEEEEEEEEEEEEEEEEE" localSheetId="20">BlankMacro1</definedName>
    <definedName name="EEEEEEEEEEEEEEEEEEEE">BlankMacro1</definedName>
    <definedName name="EF">#REF!</definedName>
    <definedName name="EI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C">#REF!</definedName>
    <definedName name="ELFE">#REF!</definedName>
    <definedName name="ELI">#REF!</definedName>
    <definedName name="end" localSheetId="35">BlankMacro1</definedName>
    <definedName name="end">BlankMacro1</definedName>
    <definedName name="EO">#REF!</definedName>
    <definedName name="Epc" localSheetId="8">#REF!</definedName>
    <definedName name="EPC">[17]사용성검토!#REF!</definedName>
    <definedName name="Epc3Span">#REF!</definedName>
    <definedName name="erreeeer" localSheetId="8">#REF!</definedName>
    <definedName name="erreeeer" localSheetId="36">'[71]1. 설계조건 2.단면가정 3. 하중계산'!$I$97</definedName>
    <definedName name="erreeeer">'[72]1. 설계조건 2.단면가정 3. 하중계산'!$I$97</definedName>
    <definedName name="ES">#REF!</definedName>
    <definedName name="Eslab">#REF!</definedName>
    <definedName name="Esre" localSheetId="36">#REF!</definedName>
    <definedName name="EsRE">'[73]1.설계조건'!$D$36</definedName>
    <definedName name="ESS">#REF!</definedName>
    <definedName name="ET" localSheetId="35">BlankMacro1</definedName>
    <definedName name="ET">BlankMacro1</definedName>
    <definedName name="ETT">#REF!</definedName>
    <definedName name="EV">#REF!</definedName>
    <definedName name="EW" localSheetId="35">BlankMacro1</definedName>
    <definedName name="EW">BlankMacro1</definedName>
    <definedName name="ewerrwe" localSheetId="20">{"'Sheet1'!$A$4","'Sheet1'!$A$9:$G$28"}</definedName>
    <definedName name="ewerrwe" localSheetId="8">{"'Sheet1'!$A$4","'Sheet1'!$A$9:$G$28"}</definedName>
    <definedName name="ewerrwe">{"'Sheet1'!$A$4","'Sheet1'!$A$9:$G$28"}</definedName>
    <definedName name="EWQ" localSheetId="35">BlankMacro1</definedName>
    <definedName name="EWQ">BlankMacro1</definedName>
    <definedName name="ex">#REF!</definedName>
    <definedName name="EXP120.J">'[55]돌담교 상부수량'!#REF!</definedName>
    <definedName name="_xlnm.Extract">#REF!</definedName>
    <definedName name="Extract_MI">#REF!</definedName>
    <definedName name="f" localSheetId="35">[74]!BlankMacro1</definedName>
    <definedName name="f" localSheetId="8">#REF!</definedName>
    <definedName name="F" localSheetId="36">#REF!</definedName>
    <definedName name="f">[74]!BlankMacro1</definedName>
    <definedName name="F_CODE">#N/A</definedName>
    <definedName name="F_CODE1">#REF!</definedName>
    <definedName name="F_DES">#REF!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_UNIT">#N/A</definedName>
    <definedName name="F10LX">[32]INPUT!#REF!</definedName>
    <definedName name="F10LY">[32]INPUT!#REF!</definedName>
    <definedName name="F10RX">[32]INPUT!#REF!</definedName>
    <definedName name="F10RY">[32]INPUT!#REF!</definedName>
    <definedName name="F1F" localSheetId="8">#REF!</definedName>
    <definedName name="F1F">[51]교각1!#REF!</definedName>
    <definedName name="F2F" localSheetId="8">#REF!</definedName>
    <definedName name="F2F">[51]교각1!#REF!</definedName>
    <definedName name="F3F" localSheetId="8">#REF!</definedName>
    <definedName name="F3F">[51]교각1!#REF!</definedName>
    <definedName name="F3LX">[32]INPUT!#REF!</definedName>
    <definedName name="F3LY">[32]INPUT!#REF!</definedName>
    <definedName name="F3RX">[32]INPUT!#REF!</definedName>
    <definedName name="F3RY">[32]INPUT!#REF!</definedName>
    <definedName name="F4LX">[32]INPUT!#REF!</definedName>
    <definedName name="F4LY">[32]INPUT!#REF!</definedName>
    <definedName name="F4RX">[32]INPUT!#REF!</definedName>
    <definedName name="F4RY">[32]INPUT!#REF!</definedName>
    <definedName name="F5LX">[32]INPUT!#REF!</definedName>
    <definedName name="F5LY">[32]INPUT!#REF!</definedName>
    <definedName name="F5RX">[32]INPUT!#REF!</definedName>
    <definedName name="F5RY">[32]INPUT!#REF!</definedName>
    <definedName name="F6LX">[32]INPUT!#REF!</definedName>
    <definedName name="F6LY">[32]INPUT!#REF!</definedName>
    <definedName name="F6RX">[32]INPUT!#REF!</definedName>
    <definedName name="F6RY">[32]INPUT!#REF!</definedName>
    <definedName name="F7LX">[32]INPUT!#REF!</definedName>
    <definedName name="F7LY">[32]INPUT!#REF!</definedName>
    <definedName name="F7RX">[32]INPUT!#REF!</definedName>
    <definedName name="F7RY">[32]INPUT!#REF!</definedName>
    <definedName name="F8LX">[32]INPUT!#REF!</definedName>
    <definedName name="F8LY">[32]INPUT!#REF!</definedName>
    <definedName name="F8RX">[32]INPUT!#REF!</definedName>
    <definedName name="F8RY">[32]INPUT!#REF!</definedName>
    <definedName name="F9LX">[32]INPUT!#REF!</definedName>
    <definedName name="F9LY">[32]INPUT!#REF!</definedName>
    <definedName name="F9RX">[32]INPUT!#REF!</definedName>
    <definedName name="F9RY">[32]INPUT!#REF!</definedName>
    <definedName name="FB">#REF!</definedName>
    <definedName name="FC">#REF!</definedName>
    <definedName name="FC_B">#REF!</definedName>
    <definedName name="FCA">#REF!</definedName>
    <definedName name="Fci">#REF!</definedName>
    <definedName name="Fck">#REF!</definedName>
    <definedName name="fcp">#REF!</definedName>
    <definedName name="FDFDF">#REF!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gz">#REF!</definedName>
    <definedName name="FDRHGFDS">#REF!</definedName>
    <definedName name="FDTRJHR">#REF!</definedName>
    <definedName name="FE10L">[42]INPUT!#REF!</definedName>
    <definedName name="FE10R">[42]INPUT!#REF!</definedName>
    <definedName name="FE3L">[42]INPUT!#REF!</definedName>
    <definedName name="FE3R">[42]INPUT!#REF!</definedName>
    <definedName name="FE4L">[42]INPUT!#REF!</definedName>
    <definedName name="FE4R">[42]INPUT!#REF!</definedName>
    <definedName name="FE5L">[42]INPUT!#REF!</definedName>
    <definedName name="FE5R">[42]INPUT!#REF!</definedName>
    <definedName name="FE6L">[42]INPUT!#REF!</definedName>
    <definedName name="FE6R">[42]INPUT!#REF!</definedName>
    <definedName name="FE7L">[42]INPUT!#REF!</definedName>
    <definedName name="FE7R">[42]INPUT!#REF!</definedName>
    <definedName name="FE8L">[42]INPUT!#REF!</definedName>
    <definedName name="FE8R">[42]INPUT!#REF!</definedName>
    <definedName name="FE9L">[42]INPUT!#REF!</definedName>
    <definedName name="FE9R">[42]INPUT!#REF!</definedName>
    <definedName name="FEE" localSheetId="8">#REF!</definedName>
    <definedName name="FEE" localSheetId="36">[75]설계조건!$J$23</definedName>
    <definedName name="FEE">[76]설계조건!$J$23</definedName>
    <definedName name="FEEL">#REF!</definedName>
    <definedName name="ferff">#REF!</definedName>
    <definedName name="FEXRE">#REF!</definedName>
    <definedName name="ff" localSheetId="36">[77]토공집계!#REF!</definedName>
    <definedName name="ff" hidden="1">#REF!</definedName>
    <definedName name="fff">#REF!</definedName>
    <definedName name="FFFF">[78]터파기및재료!#REF!</definedName>
    <definedName name="ffffffffff" hidden="1">{#N/A,#N/A,FALSE,"골재소요량";#N/A,#N/A,FALSE,"골재소요량"}</definedName>
    <definedName name="ffk" hidden="1">#REF!</definedName>
    <definedName name="FG">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localSheetId="20" hidden="1">{#N/A,#N/A,FALSE,"2~8번"}</definedName>
    <definedName name="fgfg" localSheetId="8" hidden="1">{#N/A,#N/A,FALSE,"2~8번"}</definedName>
    <definedName name="fgfg" hidden="1">{#N/A,#N/A,FALSE,"2~8번"}</definedName>
    <definedName name="fgfgfg" localSheetId="20" hidden="1">{#N/A,#N/A,FALSE,"골재소요량";#N/A,#N/A,FALSE,"골재소요량"}</definedName>
    <definedName name="fgfgfg" localSheetId="8" hidden="1">{#N/A,#N/A,FALSE,"골재소요량";#N/A,#N/A,FALSE,"골재소요량"}</definedName>
    <definedName name="fgfgfg" hidden="1">{#N/A,#N/A,FALSE,"골재소요량";#N/A,#N/A,FALSE,"골재소요량"}</definedName>
    <definedName name="fgfhht" localSheetId="8">#REF!</definedName>
    <definedName name="fgfhht" localSheetId="36">'[71]1. 설계조건 2.단면가정 3. 하중계산'!$G$99</definedName>
    <definedName name="fgfhht">'[72]1. 설계조건 2.단면가정 3. 하중계산'!$G$99</definedName>
    <definedName name="FGGG">#REF!</definedName>
    <definedName name="fghfdagfd" hidden="1">{#N/A,#N/A,FALSE,"표지목차"}</definedName>
    <definedName name="FH">#REF!</definedName>
    <definedName name="FH10L">[32]INPUT!#REF!</definedName>
    <definedName name="FH10R">[32]INPUT!#REF!</definedName>
    <definedName name="FH3L">[32]INPUT!#REF!</definedName>
    <definedName name="FH3R">[32]INPUT!#REF!</definedName>
    <definedName name="FH4L">[32]INPUT!#REF!</definedName>
    <definedName name="FH4R">[32]INPUT!#REF!</definedName>
    <definedName name="FH5L">[32]INPUT!#REF!</definedName>
    <definedName name="FH5R">[32]INPUT!#REF!</definedName>
    <definedName name="FH6L">[32]INPUT!#REF!</definedName>
    <definedName name="FH6R">[32]INPUT!#REF!</definedName>
    <definedName name="FH7L">[32]INPUT!#REF!</definedName>
    <definedName name="FH7R">[32]INPUT!#REF!</definedName>
    <definedName name="FH8L">[32]INPUT!#REF!</definedName>
    <definedName name="FH8R">[32]INPUT!#REF!</definedName>
    <definedName name="FH9L">[32]INPUT!#REF!</definedName>
    <definedName name="FH9R">[32]INPUT!#REF!</definedName>
    <definedName name="fhddg" hidden="1">{#N/A,#N/A,FALSE,"부대1"}</definedName>
    <definedName name="fhdkjf" localSheetId="20" hidden="1">{#N/A,#N/A,FALSE,"골재소요량";#N/A,#N/A,FALSE,"골재소요량"}</definedName>
    <definedName name="fhdkjf" localSheetId="8" hidden="1">{#N/A,#N/A,FALSE,"골재소요량";#N/A,#N/A,FALSE,"골재소요량"}</definedName>
    <definedName name="fhdkjf" hidden="1">{#N/A,#N/A,FALSE,"골재소요량";#N/A,#N/A,FALSE,"골재소요량"}</definedName>
    <definedName name="FHE" localSheetId="8">#REF!</definedName>
    <definedName name="FHE" localSheetId="36">[75]설계조건!$J$24</definedName>
    <definedName name="FHE">[76]설계조건!$J$24</definedName>
    <definedName name="FHN" localSheetId="8">#REF!</definedName>
    <definedName name="FHN" localSheetId="36">#N/A</definedName>
    <definedName name="FHN">[76]설계조건!$D$24</definedName>
    <definedName name="fid">[79]BID!$A$1:$M$631</definedName>
    <definedName name="firstname">#REF!</definedName>
    <definedName name="FIX">#REF!</definedName>
    <definedName name="fjkf">#REF!</definedName>
    <definedName name="FL">#REF!</definedName>
    <definedName name="FLEXIBLE_JOINT">#REF!</definedName>
    <definedName name="FLEXIBLE32">#REF!</definedName>
    <definedName name="FLN" localSheetId="8">#REF!</definedName>
    <definedName name="FLN" localSheetId="36">[75]설계조건!$D$23</definedName>
    <definedName name="FLN">[76]설계조건!$D$23</definedName>
    <definedName name="FN" localSheetId="8">#REF!</definedName>
    <definedName name="FN">[51]교각1!#REF!</definedName>
    <definedName name="foo" localSheetId="35">ErrorHandler_1</definedName>
    <definedName name="foo" localSheetId="20">ErrorHandler_1</definedName>
    <definedName name="foo">ErrorHandler_1</definedName>
    <definedName name="FOOT1">[4]Sheet1!#REF!</definedName>
    <definedName name="FOOT2">[4]Sheet1!#REF!</definedName>
    <definedName name="FOOT3">[4]Sheet1!#REF!</definedName>
    <definedName name="ford2" localSheetId="8">#REF!</definedName>
    <definedName name="ford2">'[80]역T형교대-2수량'!#REF!</definedName>
    <definedName name="FOUND_A">[81]기초공!#REF!</definedName>
    <definedName name="FOUND_H">#REF!</definedName>
    <definedName name="Fpu">#REF!</definedName>
    <definedName name="Fpy">#REF!</definedName>
    <definedName name="FRA">#REF!</definedName>
    <definedName name="FRLC">#REF!</definedName>
    <definedName name="FRLD2">#REF!</definedName>
    <definedName name="FRLL">#REF!</definedName>
    <definedName name="FRLS">#REF!</definedName>
    <definedName name="FRLT">#REF!</definedName>
    <definedName name="FRTTREE">#REF!</definedName>
    <definedName name="FRUC">#REF!</definedName>
    <definedName name="FRUD2">#REF!</definedName>
    <definedName name="FRUL">#REF!</definedName>
    <definedName name="FRUS">#REF!</definedName>
    <definedName name="FRUT">#REF!</definedName>
    <definedName name="FS">#REF!</definedName>
    <definedName name="FSA">#REF!</definedName>
    <definedName name="Fsl">#REF!</definedName>
    <definedName name="FSLC">#REF!</definedName>
    <definedName name="FSLD2">#REF!</definedName>
    <definedName name="FSLL">#REF!</definedName>
    <definedName name="FSLS">#REF!</definedName>
    <definedName name="FSLT">#REF!</definedName>
    <definedName name="FSU">#REF!</definedName>
    <definedName name="FSUC">#REF!</definedName>
    <definedName name="FSUD2">#REF!</definedName>
    <definedName name="FSUL">#REF!</definedName>
    <definedName name="FSUS">#REF!</definedName>
    <definedName name="FSUT">#REF!</definedName>
    <definedName name="ft">#REF!</definedName>
    <definedName name="FT10TL">[42]INPUT!#REF!</definedName>
    <definedName name="FT10TR">[42]INPUT!#REF!</definedName>
    <definedName name="FT1TL">[42]INPUT!$A$13</definedName>
    <definedName name="FT1TR">[42]INPUT!$A$15</definedName>
    <definedName name="FT2TL">[42]INPUT!$A$43</definedName>
    <definedName name="FT2TR">[42]INPUT!$A$45</definedName>
    <definedName name="FT3TL">[42]INPUT!#REF!</definedName>
    <definedName name="FT3TR">[42]INPUT!#REF!</definedName>
    <definedName name="FT4TL">[42]INPUT!#REF!</definedName>
    <definedName name="FT4TR">[42]INPUT!#REF!</definedName>
    <definedName name="FT5TL">[42]INPUT!#REF!</definedName>
    <definedName name="FT5TR">[42]INPUT!#REF!</definedName>
    <definedName name="FT6TL">[42]INPUT!#REF!</definedName>
    <definedName name="FT6TR">[42]INPUT!#REF!</definedName>
    <definedName name="FT7TL">[42]INPUT!#REF!</definedName>
    <definedName name="FT7TR">[42]INPUT!#REF!</definedName>
    <definedName name="FT8TL">[42]INPUT!#REF!</definedName>
    <definedName name="FT8TR">[42]INPUT!#REF!</definedName>
    <definedName name="FT9TL">[42]INPUT!#REF!</definedName>
    <definedName name="FT9TR">[42]INPUT!#REF!</definedName>
    <definedName name="FTE10L">[42]INPUT!#REF!</definedName>
    <definedName name="FTE10R">[42]INPUT!#REF!</definedName>
    <definedName name="FTE3L">[42]INPUT!#REF!</definedName>
    <definedName name="FTE3R">[42]INPUT!#REF!</definedName>
    <definedName name="FTE4L">[42]INPUT!#REF!</definedName>
    <definedName name="FTE4R">[42]INPUT!#REF!</definedName>
    <definedName name="FTE5L">[42]INPUT!#REF!</definedName>
    <definedName name="FTE5R">[42]INPUT!#REF!</definedName>
    <definedName name="FTE6L">[42]INPUT!#REF!</definedName>
    <definedName name="FTE6R">[42]INPUT!#REF!</definedName>
    <definedName name="FTE7L">[42]INPUT!#REF!</definedName>
    <definedName name="FTE7R">[42]INPUT!#REF!</definedName>
    <definedName name="FTE8L">[42]INPUT!#REF!</definedName>
    <definedName name="FTE8R">[42]INPUT!#REF!</definedName>
    <definedName name="FTE9L">[42]INPUT!#REF!</definedName>
    <definedName name="FTE9R">[42]INPUT!#REF!</definedName>
    <definedName name="FTG10L">[42]INPUT!#REF!</definedName>
    <definedName name="FTG10R">[42]INPUT!#REF!</definedName>
    <definedName name="FTG3L">[42]INPUT!#REF!</definedName>
    <definedName name="FTG3R">[42]INPUT!#REF!</definedName>
    <definedName name="FTG4L">[42]INPUT!#REF!</definedName>
    <definedName name="FTG4R">[42]INPUT!#REF!</definedName>
    <definedName name="FTG5L">[42]INPUT!#REF!</definedName>
    <definedName name="FTG5R">[42]INPUT!#REF!</definedName>
    <definedName name="FTG6L">[42]INPUT!#REF!</definedName>
    <definedName name="FTG6R">[42]INPUT!#REF!</definedName>
    <definedName name="FTG7L">[42]INPUT!#REF!</definedName>
    <definedName name="FTG7R">[42]INPUT!#REF!</definedName>
    <definedName name="FTG8L">[42]INPUT!#REF!</definedName>
    <definedName name="FTG8R">[42]INPUT!#REF!</definedName>
    <definedName name="FTG9L">[42]INPUT!#REF!</definedName>
    <definedName name="FTG9R">[42]INPUT!#REF!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TS10L">[42]INPUT!#REF!</definedName>
    <definedName name="FTS10R">[42]INPUT!#REF!</definedName>
    <definedName name="FTS3L">[42]INPUT!#REF!</definedName>
    <definedName name="FTS3R">[42]INPUT!#REF!</definedName>
    <definedName name="FTS4L">[42]INPUT!#REF!</definedName>
    <definedName name="FTS4R">[42]INPUT!#REF!</definedName>
    <definedName name="FTS5L">[42]INPUT!#REF!</definedName>
    <definedName name="FTS5R">[42]INPUT!#REF!</definedName>
    <definedName name="FTS6L">[42]INPUT!#REF!</definedName>
    <definedName name="FTS6R">[42]INPUT!#REF!</definedName>
    <definedName name="FTS7L">[42]INPUT!#REF!</definedName>
    <definedName name="FTS7R">[42]INPUT!#REF!</definedName>
    <definedName name="FTS8L">[42]INPUT!#REF!</definedName>
    <definedName name="FTS8R">[42]INPUT!#REF!</definedName>
    <definedName name="FTS9L">[42]INPUT!#REF!</definedName>
    <definedName name="FTS9R">[42]INPUT!#REF!</definedName>
    <definedName name="FTW10L">[42]INPUT!#REF!</definedName>
    <definedName name="FTW10R">[42]INPUT!#REF!</definedName>
    <definedName name="FTW3L">[42]INPUT!#REF!</definedName>
    <definedName name="FTW3R">[42]INPUT!#REF!</definedName>
    <definedName name="FTW4L">[42]INPUT!#REF!</definedName>
    <definedName name="FTW4R">[42]INPUT!#REF!</definedName>
    <definedName name="FTW5L">[42]INPUT!#REF!</definedName>
    <definedName name="FTW5R">[42]INPUT!#REF!</definedName>
    <definedName name="FTW6L">[42]INPUT!#REF!</definedName>
    <definedName name="FTW6R">[42]INPUT!#REF!</definedName>
    <definedName name="FTW7L">[42]INPUT!#REF!</definedName>
    <definedName name="FTW7R">[42]INPUT!#REF!</definedName>
    <definedName name="FTW8L">[42]INPUT!#REF!</definedName>
    <definedName name="FTW8R">[42]INPUT!#REF!</definedName>
    <definedName name="FTW9L">[42]INPUT!#REF!</definedName>
    <definedName name="FTW9R">[42]INPUT!#REF!</definedName>
    <definedName name="FTZ10L">[42]INPUT!#REF!</definedName>
    <definedName name="FTZ10R">[42]INPUT!#REF!</definedName>
    <definedName name="FTZ3L">[42]INPUT!#REF!</definedName>
    <definedName name="FTZ3R">[42]INPUT!#REF!</definedName>
    <definedName name="FTZ4L">[42]INPUT!#REF!</definedName>
    <definedName name="FTZ4R">[42]INPUT!#REF!</definedName>
    <definedName name="FTZ5L">[42]INPUT!#REF!</definedName>
    <definedName name="FTZ5R">[42]INPUT!#REF!</definedName>
    <definedName name="FTZ6L">[42]INPUT!#REF!</definedName>
    <definedName name="FTZ6R">[42]INPUT!#REF!</definedName>
    <definedName name="FTZ7L">[42]INPUT!#REF!</definedName>
    <definedName name="FTZ7R">[42]INPUT!#REF!</definedName>
    <definedName name="FTZ8L">[42]INPUT!#REF!</definedName>
    <definedName name="FTZ8R">[42]INPUT!#REF!</definedName>
    <definedName name="FTZ9L">[42]INPUT!#REF!</definedName>
    <definedName name="FTZ9R">[42]INPUT!#REF!</definedName>
    <definedName name="FU">#REF!</definedName>
    <definedName name="FUN">#REF!</definedName>
    <definedName name="FX">#REF!</definedName>
    <definedName name="FX10L">[42]INPUT!#REF!</definedName>
    <definedName name="FX10R">[42]INPUT!#REF!</definedName>
    <definedName name="FX3L">[42]INPUT!#REF!</definedName>
    <definedName name="FX3R">[42]INPUT!#REF!</definedName>
    <definedName name="FX4L">[42]INPUT!#REF!</definedName>
    <definedName name="FX4R">[42]INPUT!#REF!</definedName>
    <definedName name="FX5L">[42]INPUT!#REF!</definedName>
    <definedName name="FX5R">[42]INPUT!#REF!</definedName>
    <definedName name="FX6L">[42]INPUT!#REF!</definedName>
    <definedName name="FX6R">[42]INPUT!#REF!</definedName>
    <definedName name="FX7L">[42]INPUT!#REF!</definedName>
    <definedName name="FX7R">[42]INPUT!#REF!</definedName>
    <definedName name="FX8L">[42]INPUT!#REF!</definedName>
    <definedName name="FX8R">[42]INPUT!#REF!</definedName>
    <definedName name="FX9L">[42]INPUT!#REF!</definedName>
    <definedName name="FX9R">[42]INPUT!#REF!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Y10L">[42]INPUT!#REF!</definedName>
    <definedName name="FY10R">[42]INPUT!#REF!</definedName>
    <definedName name="FY3L">[42]INPUT!#REF!</definedName>
    <definedName name="FY3R">[42]INPUT!#REF!</definedName>
    <definedName name="FY4L">[42]INPUT!#REF!</definedName>
    <definedName name="FY4R">[42]INPUT!#REF!</definedName>
    <definedName name="FY5L">[42]INPUT!#REF!</definedName>
    <definedName name="FY5R">[42]INPUT!#REF!</definedName>
    <definedName name="FY6L">[42]INPUT!#REF!</definedName>
    <definedName name="FY6R">[42]INPUT!#REF!</definedName>
    <definedName name="FY7L">[42]INPUT!#REF!</definedName>
    <definedName name="FY7R">[42]INPUT!#REF!</definedName>
    <definedName name="FY8L">[42]INPUT!#REF!</definedName>
    <definedName name="FY8R">[42]INPUT!#REF!</definedName>
    <definedName name="FY9L">[42]INPUT!#REF!</definedName>
    <definedName name="FY9R">[42]INPUT!#REF!</definedName>
    <definedName name="FYY10L">[42]INPUT!#REF!</definedName>
    <definedName name="FYY10R">[42]INPUT!#REF!</definedName>
    <definedName name="FYY3L">[42]INPUT!#REF!</definedName>
    <definedName name="FYY3R">[42]INPUT!#REF!</definedName>
    <definedName name="FYY4L">[42]INPUT!#REF!</definedName>
    <definedName name="FYY4R">[42]INPUT!#REF!</definedName>
    <definedName name="FYY5L">[42]INPUT!#REF!</definedName>
    <definedName name="FYY5R">[42]INPUT!#REF!</definedName>
    <definedName name="FYY6L">[42]INPUT!#REF!</definedName>
    <definedName name="FYY6R">[42]INPUT!#REF!</definedName>
    <definedName name="FYY7L">[42]INPUT!#REF!</definedName>
    <definedName name="FYY7R">[42]INPUT!#REF!</definedName>
    <definedName name="FYY8L">[42]INPUT!#REF!</definedName>
    <definedName name="FYY8R">[42]INPUT!#REF!</definedName>
    <definedName name="FYY9L">[42]INPUT!#REF!</definedName>
    <definedName name="FYY9R">[42]INPUT!#REF!</definedName>
    <definedName name="FZ">#REF!</definedName>
    <definedName name="F이">#REF!</definedName>
    <definedName name="F일">#REF!</definedName>
    <definedName name="G">#REF!</definedName>
    <definedName name="G_m">#REF!</definedName>
    <definedName name="G10L">[32]INPUT!#REF!</definedName>
    <definedName name="G10R">[32]INPUT!#REF!</definedName>
    <definedName name="G14S1" localSheetId="8">#REF!</definedName>
    <definedName name="G14S1" localSheetId="36">[69]Sheet1!$G$14</definedName>
    <definedName name="G14S1">[60]Sheet1!$G$14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3L">[32]INPUT!#REF!</definedName>
    <definedName name="G3R">[32]INPUT!#REF!</definedName>
    <definedName name="G4A1P">#REF!</definedName>
    <definedName name="g4a1t">#REF!</definedName>
    <definedName name="g4a2p">#REF!</definedName>
    <definedName name="g4a2t">#REF!</definedName>
    <definedName name="G4L">[32]INPUT!#REF!</definedName>
    <definedName name="G4R">[32]INPUT!#REF!</definedName>
    <definedName name="G5A1P">#REF!</definedName>
    <definedName name="g5a1t">#REF!</definedName>
    <definedName name="g5a2p">#REF!</definedName>
    <definedName name="g5a2t">#REF!</definedName>
    <definedName name="G5L">[32]INPUT!#REF!</definedName>
    <definedName name="G5R">[32]INPUT!#REF!</definedName>
    <definedName name="G5S1" localSheetId="8">#REF!</definedName>
    <definedName name="G5S1" localSheetId="36">[69]Sheet1!$G$5</definedName>
    <definedName name="G5S1">[60]Sheet1!$G$5</definedName>
    <definedName name="G6A1P">#REF!</definedName>
    <definedName name="g6a1t">#REF!</definedName>
    <definedName name="g6a2p">#REF!</definedName>
    <definedName name="g6a2t">#REF!</definedName>
    <definedName name="G6L">[32]INPUT!#REF!</definedName>
    <definedName name="G6R">[32]INPUT!#REF!</definedName>
    <definedName name="G7L">[32]INPUT!#REF!</definedName>
    <definedName name="G7R">[32]INPUT!#REF!</definedName>
    <definedName name="G8L">[32]INPUT!#REF!</definedName>
    <definedName name="G8R">[32]INPUT!#REF!</definedName>
    <definedName name="G9L">[32]INPUT!#REF!</definedName>
    <definedName name="G9R">[32]INPUT!#REF!</definedName>
    <definedName name="GABION개소별명세">#REF!</definedName>
    <definedName name="GABION단위수량">#REF!</definedName>
    <definedName name="GABION수량집계">#REF!</definedName>
    <definedName name="GAK">#REF!</definedName>
    <definedName name="gams">#REF!</definedName>
    <definedName name="gamt">#REF!</definedName>
    <definedName name="gamw">#REF!</definedName>
    <definedName name="GASP">#REF!</definedName>
    <definedName name="GATEVALVE32">#REF!</definedName>
    <definedName name="GATEVALVE50">#REF!</definedName>
    <definedName name="Gc">#REF!</definedName>
    <definedName name="GDG" hidden="1">{#N/A,#N/A,FALSE,"포장2"}</definedName>
    <definedName name="GDGFD" hidden="1">{#N/A,#N/A,FALSE,"배수1"}</definedName>
    <definedName name="GEMCO" localSheetId="36" hidden="1">#REF!</definedName>
    <definedName name="GEMCO" hidden="1">#REF!</definedName>
    <definedName name="gert53" localSheetId="8">#REF!</definedName>
    <definedName name="gert53" localSheetId="36">'[71]DATA 입력란'!$D$6</definedName>
    <definedName name="gert53">'[72]DATA 입력란'!$D$6</definedName>
    <definedName name="gewtyherjh" localSheetId="8">#REF!</definedName>
    <definedName name="gewtyherjh" localSheetId="36">'[71]DATA 입력란'!$D$32</definedName>
    <definedName name="gewtyherjh">'[72]DATA 입력란'!$D$32</definedName>
    <definedName name="GFDGDFGFG" hidden="1">{#N/A,#N/A,FALSE,"혼합골재"}</definedName>
    <definedName name="gfgfg" localSheetId="20" hidden="1">{#N/A,#N/A,FALSE,"골재소요량";#N/A,#N/A,FALSE,"골재소요량"}</definedName>
    <definedName name="gfgfg" localSheetId="8" hidden="1">{#N/A,#N/A,FALSE,"골재소요량";#N/A,#N/A,FALSE,"골재소요량"}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gsdgdsgds" localSheetId="8">#REF!</definedName>
    <definedName name="gfhgsdgdsgds" localSheetId="36">'[71]DATA 입력란'!$D$31</definedName>
    <definedName name="gfhgsdgdsgds">'[72]DATA 입력란'!$D$31</definedName>
    <definedName name="gfy">#REF!</definedName>
    <definedName name="gg" localSheetId="35">BlankMacro1</definedName>
    <definedName name="gg" localSheetId="20">BlankMacro1</definedName>
    <definedName name="GG" localSheetId="8">#REF!</definedName>
    <definedName name="gg" localSheetId="36" hidden="1">{#N/A,#N/A,FALSE,"혼합골재"}</definedName>
    <definedName name="gg">BlankMacro1</definedName>
    <definedName name="ggfe">#REF!</definedName>
    <definedName name="ggfhgfshgh" hidden="1">{#N/A,#N/A,FALSE,"포장2"}</definedName>
    <definedName name="GGG" localSheetId="8">#REF!</definedName>
    <definedName name="GGG" localSheetId="36">'[72]ABUT수량-A1'!$T$25</definedName>
    <definedName name="GGG">'[37]ABUT수량-A1'!$T$25</definedName>
    <definedName name="GGGG">#REF!</definedName>
    <definedName name="ggggg" hidden="1">{#N/A,#N/A,FALSE,"구조1"}</definedName>
    <definedName name="gggggggggggg" localSheetId="8">#REF!</definedName>
    <definedName name="gggggggggggg" localSheetId="36">'[71]DATA 입력란'!$D$34</definedName>
    <definedName name="gggggggggggg">'[72]DATA 입력란'!$D$34</definedName>
    <definedName name="gggh" localSheetId="35">BlankMacro1</definedName>
    <definedName name="gggh" localSheetId="20">BlankMacro1</definedName>
    <definedName name="gggh">BlankMacro1</definedName>
    <definedName name="ggh" hidden="1">{#N/A,#N/A,FALSE,"표지목차"}</definedName>
    <definedName name="ggwegwgwg" localSheetId="8">#REF!</definedName>
    <definedName name="ggwegwgwg" localSheetId="36">'[71]1. 설계조건 2.단면가정 3. 하중계산'!$G$73</definedName>
    <definedName name="ggwegwgwg">'[72]1. 설계조건 2.단면가정 3. 하중계산'!$G$73</definedName>
    <definedName name="gh">#REF!</definedName>
    <definedName name="GH10L">[42]INPUT!#REF!</definedName>
    <definedName name="GH10R">[42]INPUT!#REF!</definedName>
    <definedName name="GH3L">[42]INPUT!#REF!</definedName>
    <definedName name="GH3R">[42]INPUT!#REF!</definedName>
    <definedName name="GH4L">[42]INPUT!#REF!</definedName>
    <definedName name="GH4R">[42]INPUT!#REF!</definedName>
    <definedName name="GH5L">[42]INPUT!#REF!</definedName>
    <definedName name="GH5R">[42]INPUT!#REF!</definedName>
    <definedName name="GH6L">[42]INPUT!#REF!</definedName>
    <definedName name="GH6R">[42]INPUT!#REF!</definedName>
    <definedName name="GH7L">[42]INPUT!#REF!</definedName>
    <definedName name="GH7R">[42]INPUT!#REF!</definedName>
    <definedName name="GH8L">[42]INPUT!#REF!</definedName>
    <definedName name="GH8R">[42]INPUT!#REF!</definedName>
    <definedName name="GH9L">[42]INPUT!#REF!</definedName>
    <definedName name="GH9R">[42]INPUT!#REF!</definedName>
    <definedName name="ghcghdy7845">[51]교각1!#REF!</definedName>
    <definedName name="ghgfh" hidden="1">{#N/A,#N/A,FALSE,"포장2"}</definedName>
    <definedName name="gigin">[4]Sheet1!#REF!</definedName>
    <definedName name="GJHGLI" hidden="1">{#N/A,#N/A,FALSE,"포장1";#N/A,#N/A,FALSE,"포장1"}</definedName>
    <definedName name="gjj">#REF!</definedName>
    <definedName name="GLA1P">#REF!</definedName>
    <definedName name="gla1t">#REF!</definedName>
    <definedName name="gla2p">#REF!</definedName>
    <definedName name="gla2t">#REF!</definedName>
    <definedName name="GO">#REF!</definedName>
    <definedName name="grew" hidden="1">#REF!</definedName>
    <definedName name="GrphActSales">#REF!</definedName>
    <definedName name="GrphActStk">#REF!</definedName>
    <definedName name="GrphPlanSales">#REF!</definedName>
    <definedName name="GrphTgtStk">#REF!</definedName>
    <definedName name="gs" localSheetId="20">{"Book1"}</definedName>
    <definedName name="gs" localSheetId="8">{"Book1"}</definedName>
    <definedName name="Gs" localSheetId="36">#REF!</definedName>
    <definedName name="gs">{"Book1"}</definedName>
    <definedName name="gsand">#REF!</definedName>
    <definedName name="GSBA" localSheetId="8">#REF!</definedName>
    <definedName name="GSBA" localSheetId="36">[82]설계조건!$I$40</definedName>
    <definedName name="GSBA">[83]설계조건!$I$40</definedName>
    <definedName name="gsfgsgsfgfgfdg" localSheetId="8">#REF!</definedName>
    <definedName name="gsfgsgsfgfgfdg" localSheetId="36">'[71]DATA 입력란'!$G$5</definedName>
    <definedName name="gsfgsgsfgfgfdg">'[72]DATA 입력란'!$G$5</definedName>
    <definedName name="gsgethgtet6" localSheetId="8">#REF!</definedName>
    <definedName name="gsgethgtet6" localSheetId="36">'[71]DATA 입력란'!$D$33</definedName>
    <definedName name="gsgethgtet6">'[72]DATA 입력란'!$D$33</definedName>
    <definedName name="gt">#REF!</definedName>
    <definedName name="gtttt" localSheetId="35">BlankMacro1</definedName>
    <definedName name="gtttt" localSheetId="20">BlankMacro1</definedName>
    <definedName name="gtttt" localSheetId="8">BlankMacro1</definedName>
    <definedName name="gtttt" localSheetId="36">BlankMacro1</definedName>
    <definedName name="gtttt">BlankMacro1</definedName>
    <definedName name="GuBae">#REF!</definedName>
    <definedName name="GUS" localSheetId="36" hidden="1">{#N/A,#N/A,FALSE,"현장 NCR 분석";#N/A,#N/A,FALSE,"현장품질감사";#N/A,#N/A,FALSE,"현장품질감사"}</definedName>
    <definedName name="gus">[84]Sheet3!$A$5</definedName>
    <definedName name="GV">#REF!</definedName>
    <definedName name="gwgwegtwhgwtr" localSheetId="8">#REF!</definedName>
    <definedName name="gwgwegtwhgwtr" localSheetId="36">'[71]DATA 입력란'!$E$5</definedName>
    <definedName name="gwgwegtwhgwtr">'[72]DATA 입력란'!$E$5</definedName>
    <definedName name="gwtg6wgrthmt" localSheetId="8">#REF!</definedName>
    <definedName name="gwtg6wgrthmt" localSheetId="36">'[71]DATA 입력란'!$D$28</definedName>
    <definedName name="gwtg6wgrthmt">'[72]DATA 입력란'!$D$28</definedName>
    <definedName name="gwtwt444rrr" localSheetId="8">#REF!</definedName>
    <definedName name="gwtwt444rrr" localSheetId="36">'[71]DATA 입력란'!$D$7</definedName>
    <definedName name="gwtwt444rrr">'[72]DATA 입력란'!$D$7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W_설치기사">#REF!</definedName>
    <definedName name="H_W_시험기사">#REF!</definedName>
    <definedName name="h_water">'[85]3BL공동구 수량'!#REF!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A">#REF!</definedName>
    <definedName name="H10A1P">#REF!</definedName>
    <definedName name="h10a1t">#REF!</definedName>
    <definedName name="h10a2p">#REF!</definedName>
    <definedName name="h10a2t">#REF!</definedName>
    <definedName name="H10AAL">[42]INPUT!#REF!</definedName>
    <definedName name="H10AAR">[42]INPUT!#REF!</definedName>
    <definedName name="H10ABL">[42]INPUT!#REF!</definedName>
    <definedName name="H10ABR">[42]INPUT!#REF!</definedName>
    <definedName name="H10ACL">[42]INPUT!#REF!</definedName>
    <definedName name="H10ACR">[42]INPUT!#REF!</definedName>
    <definedName name="H10ADL">[42]INPUT!#REF!</definedName>
    <definedName name="H10ADR">[42]INPUT!#REF!</definedName>
    <definedName name="H10AEL">[42]INPUT!#REF!</definedName>
    <definedName name="H10AER">[42]INPUT!#REF!</definedName>
    <definedName name="H10AFL">[42]INPUT!#REF!</definedName>
    <definedName name="H10AFR">[42]INPUT!#REF!</definedName>
    <definedName name="H10AGL">[42]INPUT!#REF!</definedName>
    <definedName name="H10AGR">[42]INPUT!#REF!</definedName>
    <definedName name="H10BAL">[42]INPUT!#REF!</definedName>
    <definedName name="H10BAR">[42]INPUT!#REF!</definedName>
    <definedName name="H10BBL">[42]INPUT!#REF!</definedName>
    <definedName name="H10BBR">[42]INPUT!#REF!</definedName>
    <definedName name="H10CAL">[42]INPUT!#REF!</definedName>
    <definedName name="H10CAR">[42]INPUT!#REF!</definedName>
    <definedName name="H10CBL">[42]INPUT!#REF!</definedName>
    <definedName name="H10CBR">[42]INPUT!#REF!</definedName>
    <definedName name="H10CCL">[42]INPUT!#REF!</definedName>
    <definedName name="H10CCR">[42]INPUT!#REF!</definedName>
    <definedName name="H10D1L">[42]INPUT!#REF!</definedName>
    <definedName name="H10D1R">[42]INPUT!#REF!</definedName>
    <definedName name="H10D2L">[42]INPUT!#REF!</definedName>
    <definedName name="H10D2R">[42]INPUT!#REF!</definedName>
    <definedName name="H10D3L">[42]INPUT!#REF!</definedName>
    <definedName name="H10D3R">[42]INPUT!#REF!</definedName>
    <definedName name="H11A">#REF!</definedName>
    <definedName name="H11A1P">#REF!</definedName>
    <definedName name="h11a1t">#REF!</definedName>
    <definedName name="h11a2p">#REF!</definedName>
    <definedName name="H11A2T">#REF!</definedName>
    <definedName name="H125x125x6.5x9t_단중">#REF!</definedName>
    <definedName name="H12A">#REF!</definedName>
    <definedName name="H13A">#REF!</definedName>
    <definedName name="H14A">#REF!</definedName>
    <definedName name="H150x100x6x9t_단중">#REF!</definedName>
    <definedName name="H1A">#REF!</definedName>
    <definedName name="H1A1P">#REF!</definedName>
    <definedName name="h1a1t">#REF!</definedName>
    <definedName name="h1a2p">#REF!</definedName>
    <definedName name="h1a2t">#REF!</definedName>
    <definedName name="H1B">[17]사용성검토!#REF!</definedName>
    <definedName name="H1C">#REF!</definedName>
    <definedName name="H1D">#REF!</definedName>
    <definedName name="H1H">#REF!</definedName>
    <definedName name="H1H1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A">#REF!</definedName>
    <definedName name="H2A1P">#REF!</definedName>
    <definedName name="h2a1t">#REF!</definedName>
    <definedName name="h2a2p">#REF!</definedName>
    <definedName name="h2a2t">#REF!</definedName>
    <definedName name="H2B">[17]사용성검토!#REF!</definedName>
    <definedName name="H2C">#REF!</definedName>
    <definedName name="H2D">#REF!</definedName>
    <definedName name="H2H">#REF!</definedName>
    <definedName name="H2H2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A">#REF!</definedName>
    <definedName name="H3A1P">#REF!</definedName>
    <definedName name="h3a1t">#REF!</definedName>
    <definedName name="h3a2p">#REF!</definedName>
    <definedName name="h3a2t">#REF!</definedName>
    <definedName name="H3AAL">[42]INPUT!#REF!</definedName>
    <definedName name="H3AAR">[42]INPUT!#REF!</definedName>
    <definedName name="H3ABL">[42]INPUT!#REF!</definedName>
    <definedName name="H3ABR">[42]INPUT!#REF!</definedName>
    <definedName name="H3ACL">[42]INPUT!#REF!</definedName>
    <definedName name="H3ACR">[42]INPUT!#REF!</definedName>
    <definedName name="H3ADL">[42]INPUT!#REF!</definedName>
    <definedName name="H3ADR">[42]INPUT!#REF!</definedName>
    <definedName name="H3AEL">[42]INPUT!#REF!</definedName>
    <definedName name="H3AER">[42]INPUT!#REF!</definedName>
    <definedName name="H3AFL">[42]INPUT!#REF!</definedName>
    <definedName name="H3AFR">[42]INPUT!#REF!</definedName>
    <definedName name="H3AGL">[42]INPUT!#REF!</definedName>
    <definedName name="H3AGR">[42]INPUT!#REF!</definedName>
    <definedName name="H3AP1">#REF!</definedName>
    <definedName name="H3BAL">[42]INPUT!#REF!</definedName>
    <definedName name="H3BAR">[42]INPUT!#REF!</definedName>
    <definedName name="H3BBL">[42]INPUT!#REF!</definedName>
    <definedName name="H3BBR">[42]INPUT!#REF!</definedName>
    <definedName name="H3C">#REF!</definedName>
    <definedName name="H3CAL">[42]INPUT!#REF!</definedName>
    <definedName name="H3CAR">[42]INPUT!#REF!</definedName>
    <definedName name="H3CBL">[42]INPUT!#REF!</definedName>
    <definedName name="H3CBR">[42]INPUT!#REF!</definedName>
    <definedName name="H3CCL">[42]INPUT!#REF!</definedName>
    <definedName name="H3CCR">[42]INPUT!#REF!</definedName>
    <definedName name="H3D1L">[42]INPUT!#REF!</definedName>
    <definedName name="H3D1R">[42]INPUT!#REF!</definedName>
    <definedName name="H3D2L">[42]INPUT!#REF!</definedName>
    <definedName name="H3D2R">[42]INPUT!#REF!</definedName>
    <definedName name="H3D3L">[42]INPUT!#REF!</definedName>
    <definedName name="H3D3R">[42]INPUT!#REF!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A">#REF!</definedName>
    <definedName name="h4a1p">#REF!</definedName>
    <definedName name="h4a1t">#REF!</definedName>
    <definedName name="h4a2p">#REF!</definedName>
    <definedName name="h4a2t">#REF!</definedName>
    <definedName name="H4AAL">[42]INPUT!#REF!</definedName>
    <definedName name="H4AAR">[42]INPUT!#REF!</definedName>
    <definedName name="H4ABL">[42]INPUT!#REF!</definedName>
    <definedName name="H4ABR">[42]INPUT!#REF!</definedName>
    <definedName name="H4ACL">[42]INPUT!#REF!</definedName>
    <definedName name="H4ACR">[42]INPUT!#REF!</definedName>
    <definedName name="H4ADL">[42]INPUT!#REF!</definedName>
    <definedName name="H4ADR">[42]INPUT!#REF!</definedName>
    <definedName name="H4AEL">[42]INPUT!#REF!</definedName>
    <definedName name="H4AER">[42]INPUT!#REF!</definedName>
    <definedName name="H4AFL">[42]INPUT!#REF!</definedName>
    <definedName name="H4AFR">[42]INPUT!#REF!</definedName>
    <definedName name="H4AGL">[42]INPUT!#REF!</definedName>
    <definedName name="H4AGR">[42]INPUT!#REF!</definedName>
    <definedName name="H4BAL">[42]INPUT!#REF!</definedName>
    <definedName name="H4BAR">[42]INPUT!#REF!</definedName>
    <definedName name="H4BBL">[42]INPUT!#REF!</definedName>
    <definedName name="H4BBR">[42]INPUT!#REF!</definedName>
    <definedName name="H4CAL">[42]INPUT!#REF!</definedName>
    <definedName name="H4CAR">[42]INPUT!#REF!</definedName>
    <definedName name="H4CBL">[42]INPUT!#REF!</definedName>
    <definedName name="H4CBR">[42]INPUT!#REF!</definedName>
    <definedName name="H4CCL">[42]INPUT!#REF!</definedName>
    <definedName name="H4CCR">[42]INPUT!#REF!</definedName>
    <definedName name="H4D1L">[42]INPUT!#REF!</definedName>
    <definedName name="H4D1R">[42]INPUT!#REF!</definedName>
    <definedName name="H4D2L">[42]INPUT!#REF!</definedName>
    <definedName name="H4D2R">[42]INPUT!#REF!</definedName>
    <definedName name="H4D3L">[42]INPUT!#REF!</definedName>
    <definedName name="H4D3R">[42]INPUT!#REF!</definedName>
    <definedName name="H4H">#REF!</definedName>
    <definedName name="H4L">#REF!</definedName>
    <definedName name="H4R">#REF!</definedName>
    <definedName name="H5.0m">#REF!</definedName>
    <definedName name="H5A">#REF!</definedName>
    <definedName name="H5A1P">#REF!</definedName>
    <definedName name="h5a1t">#REF!</definedName>
    <definedName name="h5a2p">#REF!</definedName>
    <definedName name="h5a2t">#REF!</definedName>
    <definedName name="H5AAL">[42]INPUT!#REF!</definedName>
    <definedName name="H5AAR">[42]INPUT!#REF!</definedName>
    <definedName name="H5ABL">[42]INPUT!#REF!</definedName>
    <definedName name="H5ABR">[42]INPUT!#REF!</definedName>
    <definedName name="H5ACL">[42]INPUT!#REF!</definedName>
    <definedName name="H5ACR">[42]INPUT!#REF!</definedName>
    <definedName name="H5ADL">[42]INPUT!#REF!</definedName>
    <definedName name="H5ADR">[42]INPUT!#REF!</definedName>
    <definedName name="H5AEL">[42]INPUT!#REF!</definedName>
    <definedName name="H5AER">[42]INPUT!#REF!</definedName>
    <definedName name="H5AFL">[42]INPUT!#REF!</definedName>
    <definedName name="H5AFR">[42]INPUT!#REF!</definedName>
    <definedName name="H5AGL">[42]INPUT!#REF!</definedName>
    <definedName name="H5AGR">[42]INPUT!#REF!</definedName>
    <definedName name="H5BAL">[42]INPUT!#REF!</definedName>
    <definedName name="H5BAR">[42]INPUT!#REF!</definedName>
    <definedName name="H5BBL">[42]INPUT!#REF!</definedName>
    <definedName name="H5BBR">[42]INPUT!#REF!</definedName>
    <definedName name="H5CAL">[42]INPUT!#REF!</definedName>
    <definedName name="H5CAR">[42]INPUT!#REF!</definedName>
    <definedName name="H5CBL">[42]INPUT!#REF!</definedName>
    <definedName name="H5CBR">[42]INPUT!#REF!</definedName>
    <definedName name="H5CCL">[42]INPUT!#REF!</definedName>
    <definedName name="H5CCR">[42]INPUT!#REF!</definedName>
    <definedName name="H5D1L">[42]INPUT!#REF!</definedName>
    <definedName name="H5D1R">[42]INPUT!#REF!</definedName>
    <definedName name="H5D2L">[42]INPUT!#REF!</definedName>
    <definedName name="H5D2R">[42]INPUT!#REF!</definedName>
    <definedName name="H5D3L">[42]INPUT!#REF!</definedName>
    <definedName name="H5D3R">[42]INPUT!#REF!</definedName>
    <definedName name="H5H">#REF!</definedName>
    <definedName name="H5L">#REF!</definedName>
    <definedName name="H5R">#REF!</definedName>
    <definedName name="H6A">#REF!</definedName>
    <definedName name="H6A1P">#REF!</definedName>
    <definedName name="h6a1t">#REF!</definedName>
    <definedName name="h6a2p">#REF!</definedName>
    <definedName name="h6a2t">#REF!</definedName>
    <definedName name="H6AAL">[42]INPUT!#REF!</definedName>
    <definedName name="H6AAR">[42]INPUT!#REF!</definedName>
    <definedName name="H6ABL">[42]INPUT!#REF!</definedName>
    <definedName name="H6ABR">[42]INPUT!#REF!</definedName>
    <definedName name="H6ACL">[42]INPUT!#REF!</definedName>
    <definedName name="H6ACR">[42]INPUT!#REF!</definedName>
    <definedName name="H6ADL">[42]INPUT!#REF!</definedName>
    <definedName name="H6ADR">[42]INPUT!#REF!</definedName>
    <definedName name="H6AEL">[42]INPUT!#REF!</definedName>
    <definedName name="H6AER">[42]INPUT!#REF!</definedName>
    <definedName name="H6AFL">[42]INPUT!#REF!</definedName>
    <definedName name="H6AFR">[42]INPUT!#REF!</definedName>
    <definedName name="H6AGL">[42]INPUT!#REF!</definedName>
    <definedName name="H6AGR">[42]INPUT!#REF!</definedName>
    <definedName name="H6BAL">[42]INPUT!#REF!</definedName>
    <definedName name="H6BAR">[42]INPUT!#REF!</definedName>
    <definedName name="H6BBL">[42]INPUT!#REF!</definedName>
    <definedName name="H6BBR">[42]INPUT!#REF!</definedName>
    <definedName name="H6CAL">[42]INPUT!#REF!</definedName>
    <definedName name="H6CAR">[42]INPUT!#REF!</definedName>
    <definedName name="H6CBL">[42]INPUT!#REF!</definedName>
    <definedName name="H6CBR">[42]INPUT!#REF!</definedName>
    <definedName name="H6CCL">[42]INPUT!#REF!</definedName>
    <definedName name="H6CCR">[42]INPUT!#REF!</definedName>
    <definedName name="H6D1L">[42]INPUT!#REF!</definedName>
    <definedName name="H6D1R">[42]INPUT!#REF!</definedName>
    <definedName name="H6D2L">[42]INPUT!#REF!</definedName>
    <definedName name="H6D2R">[42]INPUT!#REF!</definedName>
    <definedName name="H6D3L">[42]INPUT!#REF!</definedName>
    <definedName name="H6D3R">[42]INPUT!#REF!</definedName>
    <definedName name="H6H">#REF!</definedName>
    <definedName name="H6L">#REF!</definedName>
    <definedName name="H6R">#REF!</definedName>
    <definedName name="H7A">#REF!</definedName>
    <definedName name="H7A1P">#REF!</definedName>
    <definedName name="h7a1t">#REF!</definedName>
    <definedName name="h7a2p">#REF!</definedName>
    <definedName name="h7a2t">#REF!</definedName>
    <definedName name="H7AAL">[42]INPUT!#REF!</definedName>
    <definedName name="H7AAR">[42]INPUT!#REF!</definedName>
    <definedName name="H7ABL">[42]INPUT!#REF!</definedName>
    <definedName name="H7ABR">[42]INPUT!#REF!</definedName>
    <definedName name="H7ACL">[42]INPUT!#REF!</definedName>
    <definedName name="H7ACR">[42]INPUT!#REF!</definedName>
    <definedName name="H7ADL">[42]INPUT!#REF!</definedName>
    <definedName name="H7ADR">[42]INPUT!#REF!</definedName>
    <definedName name="H7AEL">[42]INPUT!#REF!</definedName>
    <definedName name="H7AER">[42]INPUT!#REF!</definedName>
    <definedName name="H7AFL">[42]INPUT!#REF!</definedName>
    <definedName name="H7AFR">[42]INPUT!#REF!</definedName>
    <definedName name="H7AGL">[42]INPUT!#REF!</definedName>
    <definedName name="H7AGR">[42]INPUT!#REF!</definedName>
    <definedName name="H7BAL">[42]INPUT!#REF!</definedName>
    <definedName name="H7BAR">[42]INPUT!#REF!</definedName>
    <definedName name="H7BBL">[42]INPUT!#REF!</definedName>
    <definedName name="H7BBR">[42]INPUT!#REF!</definedName>
    <definedName name="H7CAL">[42]INPUT!#REF!</definedName>
    <definedName name="H7CAR">[42]INPUT!#REF!</definedName>
    <definedName name="H7CBL">[42]INPUT!#REF!</definedName>
    <definedName name="H7CBR">[42]INPUT!#REF!</definedName>
    <definedName name="H7CCL">[42]INPUT!#REF!</definedName>
    <definedName name="H7CCR">[42]INPUT!#REF!</definedName>
    <definedName name="H7D1L">[42]INPUT!#REF!</definedName>
    <definedName name="H7D1R">[42]INPUT!#REF!</definedName>
    <definedName name="H7D2L">[42]INPUT!#REF!</definedName>
    <definedName name="H7D2R">[42]INPUT!#REF!</definedName>
    <definedName name="H7D3L">[42]INPUT!#REF!</definedName>
    <definedName name="H7D3R">[42]INPUT!#REF!</definedName>
    <definedName name="H7H">#REF!</definedName>
    <definedName name="H7L">#REF!</definedName>
    <definedName name="H7R">#REF!</definedName>
    <definedName name="H8A">#REF!</definedName>
    <definedName name="H8A1P">#REF!</definedName>
    <definedName name="h8a1t">#REF!</definedName>
    <definedName name="h8a2p">#REF!</definedName>
    <definedName name="h8a2t">#REF!</definedName>
    <definedName name="H8AAL">[42]INPUT!#REF!</definedName>
    <definedName name="H8AAR">[42]INPUT!#REF!</definedName>
    <definedName name="H8ABL">[42]INPUT!#REF!</definedName>
    <definedName name="H8ABR">[42]INPUT!#REF!</definedName>
    <definedName name="H8ACL">[42]INPUT!#REF!</definedName>
    <definedName name="H8ACR">[42]INPUT!#REF!</definedName>
    <definedName name="H8ADL">[42]INPUT!#REF!</definedName>
    <definedName name="H8ADR">[42]INPUT!#REF!</definedName>
    <definedName name="H8AEL">[42]INPUT!#REF!</definedName>
    <definedName name="H8AER">[42]INPUT!#REF!</definedName>
    <definedName name="H8AFL">[42]INPUT!#REF!</definedName>
    <definedName name="H8AFR">[42]INPUT!#REF!</definedName>
    <definedName name="H8AGL">[42]INPUT!#REF!</definedName>
    <definedName name="H8AGR">[42]INPUT!#REF!</definedName>
    <definedName name="H8BAL">[42]INPUT!#REF!</definedName>
    <definedName name="H8BAR">[42]INPUT!#REF!</definedName>
    <definedName name="H8BBL">[42]INPUT!#REF!</definedName>
    <definedName name="H8BBR">[42]INPUT!#REF!</definedName>
    <definedName name="H8CAL">[42]INPUT!#REF!</definedName>
    <definedName name="H8CAR">[42]INPUT!#REF!</definedName>
    <definedName name="H8CBL">[42]INPUT!#REF!</definedName>
    <definedName name="H8CBR">[42]INPUT!#REF!</definedName>
    <definedName name="H8CCL">[42]INPUT!#REF!</definedName>
    <definedName name="H8CCR">[42]INPUT!#REF!</definedName>
    <definedName name="H8D1L">[42]INPUT!#REF!</definedName>
    <definedName name="H8D1R">[42]INPUT!#REF!</definedName>
    <definedName name="H8D2L">[42]INPUT!#REF!</definedName>
    <definedName name="H8D2R">[42]INPUT!#REF!</definedName>
    <definedName name="H8D3L">[42]INPUT!#REF!</definedName>
    <definedName name="H8D3R">[42]INPUT!#REF!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9AAL">[42]INPUT!#REF!</definedName>
    <definedName name="H9AAR">[42]INPUT!#REF!</definedName>
    <definedName name="H9ABL">[42]INPUT!#REF!</definedName>
    <definedName name="H9ABR">[42]INPUT!#REF!</definedName>
    <definedName name="H9ACL">[42]INPUT!#REF!</definedName>
    <definedName name="H9ACR">[42]INPUT!#REF!</definedName>
    <definedName name="H9ADL">[42]INPUT!#REF!</definedName>
    <definedName name="H9ADR">[42]INPUT!#REF!</definedName>
    <definedName name="H9AEL">[42]INPUT!#REF!</definedName>
    <definedName name="H9AER">[42]INPUT!#REF!</definedName>
    <definedName name="H9AFL">[42]INPUT!#REF!</definedName>
    <definedName name="H9AFR">[42]INPUT!#REF!</definedName>
    <definedName name="H9AGL">[42]INPUT!#REF!</definedName>
    <definedName name="H9AGR">[42]INPUT!#REF!</definedName>
    <definedName name="H9BAL">[42]INPUT!#REF!</definedName>
    <definedName name="H9BAR">[42]INPUT!#REF!</definedName>
    <definedName name="H9BBL">[42]INPUT!#REF!</definedName>
    <definedName name="H9BBR">[42]INPUT!#REF!</definedName>
    <definedName name="H9CAL">[42]INPUT!#REF!</definedName>
    <definedName name="H9CAR">[42]INPUT!#REF!</definedName>
    <definedName name="H9CBL">[42]INPUT!#REF!</definedName>
    <definedName name="H9CBR">[42]INPUT!#REF!</definedName>
    <definedName name="H9CCL">[42]INPUT!#REF!</definedName>
    <definedName name="H9CCR">[42]INPUT!#REF!</definedName>
    <definedName name="H9D1L">[42]INPUT!#REF!</definedName>
    <definedName name="H9D1R">[42]INPUT!#REF!</definedName>
    <definedName name="H9D2L">[42]INPUT!#REF!</definedName>
    <definedName name="H9D2R">[42]INPUT!#REF!</definedName>
    <definedName name="H9D3L">[42]INPUT!#REF!</definedName>
    <definedName name="H9D3R">[42]INPUT!#REF!</definedName>
    <definedName name="HA">#REF!</definedName>
    <definedName name="HA10L">[42]INPUT!#REF!</definedName>
    <definedName name="HA10R">[42]INPUT!#REF!</definedName>
    <definedName name="HA1P">#REF!</definedName>
    <definedName name="ha1t">#REF!</definedName>
    <definedName name="ha2p">#REF!</definedName>
    <definedName name="ha2t">#REF!</definedName>
    <definedName name="HA3L">[42]INPUT!#REF!</definedName>
    <definedName name="HA3R">[42]INPUT!#REF!</definedName>
    <definedName name="HA4L">[42]INPUT!#REF!</definedName>
    <definedName name="HA4R">[42]INPUT!#REF!</definedName>
    <definedName name="HA5L">[42]INPUT!#REF!</definedName>
    <definedName name="HA5R">[42]INPUT!#REF!</definedName>
    <definedName name="HA6L">[42]INPUT!#REF!</definedName>
    <definedName name="HA6R">[42]INPUT!#REF!</definedName>
    <definedName name="HA7L">[42]INPUT!#REF!</definedName>
    <definedName name="HA7R">[42]INPUT!#REF!</definedName>
    <definedName name="HA8L">[42]INPUT!#REF!</definedName>
    <definedName name="HA8R">[42]INPUT!#REF!</definedName>
    <definedName name="HA9L">[42]INPUT!#REF!</definedName>
    <definedName name="HA9R">[42]INPUT!#REF!</definedName>
    <definedName name="HAB">#REF!</definedName>
    <definedName name="HAF">#REF!</definedName>
    <definedName name="han" hidden="1">#REF!</definedName>
    <definedName name="hardwar" localSheetId="36" hidden="1">#REF!</definedName>
    <definedName name="hardwar" hidden="1">#REF!</definedName>
    <definedName name="HB">#REF!</definedName>
    <definedName name="HBV">#REF!</definedName>
    <definedName name="HC" localSheetId="8">#REF!</definedName>
    <definedName name="HC">'[33]DATA 입력란'!$D$41</definedName>
    <definedName name="Hca">#REF!</definedName>
    <definedName name="Hcd">#REF!</definedName>
    <definedName name="HCR">#REF!</definedName>
    <definedName name="HD">#REF!</definedName>
    <definedName name="HDSVP">#REF!</definedName>
    <definedName name="HE">#REF!</definedName>
    <definedName name="Hello">#REF!</definedName>
    <definedName name="HF">#REF!</definedName>
    <definedName name="hfiytf" localSheetId="35">BlankMacro1</definedName>
    <definedName name="hfiytf" localSheetId="20">BlankMacro1</definedName>
    <definedName name="hfiytf" localSheetId="8">BlankMacro1</definedName>
    <definedName name="hfiytf" localSheetId="36">BlankMacro1</definedName>
    <definedName name="hfiytf">BlankMacro1</definedName>
    <definedName name="hgd" hidden="1">{#N/A,#N/A,FALSE,"배수2"}</definedName>
    <definedName name="hgh" localSheetId="20" hidden="1">{#N/A,#N/A,FALSE,"단가표지"}</definedName>
    <definedName name="hgh" localSheetId="8" hidden="1">{#N/A,#N/A,FALSE,"단가표지"}</definedName>
    <definedName name="hgh" hidden="1">{#N/A,#N/A,FALSE,"단가표지"}</definedName>
    <definedName name="hghg" localSheetId="20" hidden="1">{#N/A,#N/A,FALSE,"운반시간"}</definedName>
    <definedName name="hghg" localSheetId="8" hidden="1">{#N/A,#N/A,FALSE,"운반시간"}</definedName>
    <definedName name="hghg" hidden="1">{#N/A,#N/A,FALSE,"운반시간"}</definedName>
    <definedName name="HH">#REF!</definedName>
    <definedName name="HH10L">[42]INPUT!#REF!</definedName>
    <definedName name="HH10R">[42]INPUT!#REF!</definedName>
    <definedName name="HH3L">[42]INPUT!#REF!</definedName>
    <definedName name="HH3R">[42]INPUT!#REF!</definedName>
    <definedName name="HH4L">[42]INPUT!#REF!</definedName>
    <definedName name="HH4R">[42]INPUT!#REF!</definedName>
    <definedName name="HH5L">[42]INPUT!#REF!</definedName>
    <definedName name="HH5R">[42]INPUT!#REF!</definedName>
    <definedName name="HH6L">[42]INPUT!#REF!</definedName>
    <definedName name="HH6R">[42]INPUT!#REF!</definedName>
    <definedName name="HH7L">[42]INPUT!#REF!</definedName>
    <definedName name="HH7R">[42]INPUT!#REF!</definedName>
    <definedName name="HH8L">[42]INPUT!#REF!</definedName>
    <definedName name="HH8R">[42]INPUT!#REF!</definedName>
    <definedName name="HH9L">[42]INPUT!#REF!</definedName>
    <definedName name="HH9R">[42]INPUT!#REF!</definedName>
    <definedName name="HHAF">#REF!</definedName>
    <definedName name="hhh">[86]원형맨홀수량!#REF!</definedName>
    <definedName name="hhhh" localSheetId="36" hidden="1">{#N/A,#N/A,FALSE,"2~8번"}</definedName>
    <definedName name="HHHH">[86]원형맨홀수량!$L$16</definedName>
    <definedName name="hhhhhh" hidden="1">{#N/A,#N/A,FALSE,"골재소요량";#N/A,#N/A,FALSE,"골재소요량"}</definedName>
    <definedName name="hhj" hidden="1">{#N/A,#N/A,FALSE,"혼합골재"}</definedName>
    <definedName name="HHMF">#REF!</definedName>
    <definedName name="HHMP">#REF!</definedName>
    <definedName name="HHR" hidden="1">{#N/A,#N/A,FALSE,"포장2"}</definedName>
    <definedName name="HHS">#REF!</definedName>
    <definedName name="HHT">#REF!</definedName>
    <definedName name="HI_전선관">#REF!</definedName>
    <definedName name="hkj" localSheetId="20" hidden="1">{#N/A,#N/A,FALSE,"혼합골재"}</definedName>
    <definedName name="hkj" localSheetId="8" hidden="1">{#N/A,#N/A,FALSE,"혼합골재"}</definedName>
    <definedName name="hkj" hidden="1">{#N/A,#N/A,FALSE,"혼합골재"}</definedName>
    <definedName name="HL" localSheetId="8">#REF!</definedName>
    <definedName name="HL">'[33]DATA 입력란'!$D$40</definedName>
    <definedName name="HM">#REF!</definedName>
    <definedName name="HMAX">#N/A</definedName>
    <definedName name="HMF">#REF!</definedName>
    <definedName name="HMOTOR">#REF!</definedName>
    <definedName name="HO">#REF!</definedName>
    <definedName name="HOT">'[44]-배수구조물공토공'!$A$1:$I$12</definedName>
    <definedName name="HP">#REF!</definedName>
    <definedName name="hpd">#REF!</definedName>
    <definedName name="HPI">#REF!</definedName>
    <definedName name="HPUMP">#REF!</definedName>
    <definedName name="HR">#REF!</definedName>
    <definedName name="Hs" localSheetId="8">#REF!</definedName>
    <definedName name="HS">[51]교각1!#REF!</definedName>
    <definedName name="HSH">#REF!</definedName>
    <definedName name="HSO" localSheetId="36">[10]교각계산!$M$38</definedName>
    <definedName name="HSO">[19]교각계산!$M$38</definedName>
    <definedName name="HSP">#REF!</definedName>
    <definedName name="HST">#REF!</definedName>
    <definedName name="HSUM10L">[42]INPUT!#REF!</definedName>
    <definedName name="HSUM10R">[42]INPUT!#REF!</definedName>
    <definedName name="HSUM3L">[42]INPUT!#REF!</definedName>
    <definedName name="HSUM3R">[42]INPUT!#REF!</definedName>
    <definedName name="HSUM4L">[42]INPUT!#REF!</definedName>
    <definedName name="HSUM4R">[42]INPUT!#REF!</definedName>
    <definedName name="HSUM5L">[42]INPUT!#REF!</definedName>
    <definedName name="HSUM5R">[42]INPUT!#REF!</definedName>
    <definedName name="HSUM6L">[42]INPUT!#REF!</definedName>
    <definedName name="HSUM6R">[42]INPUT!#REF!</definedName>
    <definedName name="HSUM7L">[42]INPUT!#REF!</definedName>
    <definedName name="HSUM7R">[42]INPUT!#REF!</definedName>
    <definedName name="HSUM8L">[42]INPUT!#REF!</definedName>
    <definedName name="HSUM8R">[42]INPUT!#REF!</definedName>
    <definedName name="HSUM9L">[42]INPUT!#REF!</definedName>
    <definedName name="HSUM9R">[42]INPUT!#REF!</definedName>
    <definedName name="HSV">#REF!</definedName>
    <definedName name="HT">#REF!</definedName>
    <definedName name="HTML_CodePage" hidden="1">949</definedName>
    <definedName name="HTML_Control" localSheetId="20" hidden="1">{"'Sheet1'!$A$4","'Sheet1'!$A$9:$G$28"}</definedName>
    <definedName name="HTML_Control" localSheetId="8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>0</definedName>
    <definedName name="HTML_PathFile">"C:\내작업철\견적양식\MyHTML.htm"</definedName>
    <definedName name="HTML_Title">"견적서"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tyuwrjy" localSheetId="8">#REF!</definedName>
    <definedName name="htyuwrjy" localSheetId="36">'[71]DATA 입력란'!$C$1</definedName>
    <definedName name="htyuwrjy">'[72]DATA 입력란'!$C$1</definedName>
    <definedName name="HU" localSheetId="8">#REF!</definedName>
    <definedName name="HU">'[33]DATA 입력란'!$D$42</definedName>
    <definedName name="HUB">#REF!</definedName>
    <definedName name="HUH">#REF!</definedName>
    <definedName name="HUNCH">#REF!</definedName>
    <definedName name="HVAFP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HX10L">[42]INPUT!#REF!</definedName>
    <definedName name="HX10R">[42]INPUT!#REF!</definedName>
    <definedName name="HX3L">[42]INPUT!#REF!</definedName>
    <definedName name="HX3R">[42]INPUT!#REF!</definedName>
    <definedName name="HX4L">[42]INPUT!#REF!</definedName>
    <definedName name="HX4R">[42]INPUT!#REF!</definedName>
    <definedName name="HX5L">[42]INPUT!#REF!</definedName>
    <definedName name="HX5R">[42]INPUT!#REF!</definedName>
    <definedName name="HX6L">[42]INPUT!#REF!</definedName>
    <definedName name="HX6R">[42]INPUT!#REF!</definedName>
    <definedName name="HX7L">[42]INPUT!#REF!</definedName>
    <definedName name="HX7R">[42]INPUT!#REF!</definedName>
    <definedName name="HX8L">[42]INPUT!#REF!</definedName>
    <definedName name="HX8R">[42]INPUT!#REF!</definedName>
    <definedName name="HX9L">[42]INPUT!#REF!</definedName>
    <definedName name="HX9R">[42]INPUT!#REF!</definedName>
    <definedName name="H사">#REF!</definedName>
    <definedName name="H삼">#REF!</definedName>
    <definedName name="H이">#REF!</definedName>
    <definedName name="H일">#REF!</definedName>
    <definedName name="H철10">#REF!</definedName>
    <definedName name="H형강">#REF!</definedName>
    <definedName name="I">#REF!</definedName>
    <definedName name="I0">#REF!</definedName>
    <definedName name="I1N">#REF!</definedName>
    <definedName name="IC">#REF!</definedName>
    <definedName name="ICC">#REF!</definedName>
    <definedName name="icr">#REF!</definedName>
    <definedName name="ICS">#REF!</definedName>
    <definedName name="ICSR">#REF!</definedName>
    <definedName name="ID" localSheetId="36">'[62]Y-WORK'!$I$268:$I$417,'[62]Y-WORK'!$I$427:$I$450</definedName>
    <definedName name="ID">#REF!,#REF!</definedName>
    <definedName name="IDW">#REF!</definedName>
    <definedName name="IELWSALES">#REF!</definedName>
    <definedName name="IELYSALES">#REF!</definedName>
    <definedName name="IEPLANSALES">#REF!</definedName>
    <definedName name="IESP">#REF!</definedName>
    <definedName name="IF">#REF!</definedName>
    <definedName name="ig">#REF!</definedName>
    <definedName name="ih">#REF!</definedName>
    <definedName name="IIB호D13">#REF!</definedName>
    <definedName name="IIB호D16">#REF!</definedName>
    <definedName name="IIC호D13">#REF!</definedName>
    <definedName name="IIC호D16">#REF!</definedName>
    <definedName name="IIIC호D13">#REF!</definedName>
    <definedName name="IIIC호D16">#REF!</definedName>
    <definedName name="IL">#REF!</definedName>
    <definedName name="ilch">[87]ilch!$A$3:$M$25</definedName>
    <definedName name="ilchu">#REF!</definedName>
    <definedName name="ill">#REF!</definedName>
    <definedName name="im">[4]Sheet1!$B$5:$N$200</definedName>
    <definedName name="IMP">#REF!</definedName>
    <definedName name="IND">#REF!</definedName>
    <definedName name="IntFreeCred">#REF!</definedName>
    <definedName name="INTPUT">#REF!</definedName>
    <definedName name="INTPUTDATA">#REF!</definedName>
    <definedName name="IO">#REF!</definedName>
    <definedName name="IOIOIOIO" hidden="1">{#N/A,#N/A,FALSE,"표지목차"}</definedName>
    <definedName name="IR\">#REF!</definedName>
    <definedName name="IS">#REF!</definedName>
    <definedName name="It">#REF!</definedName>
    <definedName name="ITNUM">#N/A</definedName>
    <definedName name="IU">#REF!</definedName>
    <definedName name="iuu">#REF!</definedName>
    <definedName name="IV">#REF!</definedName>
    <definedName name="IV1_">#REF!</definedName>
    <definedName name="IV2_">#REF!</definedName>
    <definedName name="IW">#REF!</definedName>
    <definedName name="IX">#REF!</definedName>
    <definedName name="I호D13">[88]맨홀수량집계!$K$21</definedName>
    <definedName name="I호D16">[88]맨홀수량집계!$K$22</definedName>
    <definedName name="J">#REF!</definedName>
    <definedName name="J_S_P_용__믹서">[89]장비집계!#REF!</definedName>
    <definedName name="j1_l">#REF!</definedName>
    <definedName name="j2_l">#REF!</definedName>
    <definedName name="j3_l">#REF!</definedName>
    <definedName name="j4_l">#REF!</definedName>
    <definedName name="JACK50TON">[90]가시설수량!$AE$203</definedName>
    <definedName name="jg">#REF!</definedName>
    <definedName name="JH">#REF!</definedName>
    <definedName name="jhjg" localSheetId="20" hidden="1">{#N/A,#N/A,FALSE,"조골재"}</definedName>
    <definedName name="jhjg" localSheetId="8" hidden="1">{#N/A,#N/A,FALSE,"조골재"}</definedName>
    <definedName name="jhjg" hidden="1">{#N/A,#N/A,FALSE,"조골재"}</definedName>
    <definedName name="jhjh" localSheetId="20" hidden="1">{#N/A,#N/A,FALSE,"표지목차"}</definedName>
    <definedName name="jhjh" localSheetId="8" hidden="1">{#N/A,#N/A,FALSE,"표지목차"}</definedName>
    <definedName name="jhjh" hidden="1">{#N/A,#N/A,FALSE,"표지목차"}</definedName>
    <definedName name="jhjyg">#REF!</definedName>
    <definedName name="JHY">#N/A</definedName>
    <definedName name="JHYK">[91]단위중량!#REF!</definedName>
    <definedName name="JHYKI">#N/A</definedName>
    <definedName name="JHYKIN">#N/A</definedName>
    <definedName name="JHYKING">#N/A</definedName>
    <definedName name="JHYKING1">[91]단위중량!#REF!</definedName>
    <definedName name="JHYKING10">#N/A</definedName>
    <definedName name="JHYKING2">#N/A</definedName>
    <definedName name="JHYKING3">#N/A</definedName>
    <definedName name="JHYKING4">#N/A</definedName>
    <definedName name="JHYKING5">#N/A</definedName>
    <definedName name="JHYKING6">#N/A</definedName>
    <definedName name="JHYKING7">#N/A</definedName>
    <definedName name="JHYKING8">#N/A</definedName>
    <definedName name="JHYKING9">#N/A</definedName>
    <definedName name="jiju">#REF!</definedName>
    <definedName name="jiju_dan">#REF!</definedName>
    <definedName name="JJ" localSheetId="8">#REF!</definedName>
    <definedName name="JJ" localSheetId="36">#REF!</definedName>
    <definedName name="jj">[92]횡배위치!$D$2:$H$15</definedName>
    <definedName name="jjj" localSheetId="36" hidden="1">{#N/A,#N/A,FALSE,"표지목차"}</definedName>
    <definedName name="jjj">#REF!</definedName>
    <definedName name="JJJJ">'[41]ABUT수량-A1'!$T$25</definedName>
    <definedName name="jjjjj" hidden="1">{#N/A,#N/A,FALSE,"운반시간"}</definedName>
    <definedName name="jjk" hidden="1">{#N/A,#N/A,FALSE,"조골재"}</definedName>
    <definedName name="JKJKJKJK" hidden="1">{#N/A,#N/A,FALSE,"포장1";#N/A,#N/A,FALSE,"포장1"}</definedName>
    <definedName name="JL">#REF!</definedName>
    <definedName name="jo">[52]DANGA!#REF!</definedName>
    <definedName name="JOINT">#REF!</definedName>
    <definedName name="Joint3">[93]입력DATA!#REF!</definedName>
    <definedName name="Joint4">[93]입력DATA!#REF!</definedName>
    <definedName name="JT">#REF!</definedName>
    <definedName name="jy">[94]일반공사!#REF!</definedName>
    <definedName name="JYH">#REF!</definedName>
    <definedName name="J형옹벽">#REF!</definedName>
    <definedName name="J형옹벽측구수량집계">#REF!</definedName>
    <definedName name="k">#REF!</definedName>
    <definedName name="K_PR">#REF!</definedName>
    <definedName name="k3fix">#REF!</definedName>
    <definedName name="k4fix">#REF!</definedName>
    <definedName name="K74086800">#REF!</definedName>
    <definedName name="KA" localSheetId="8">#REF!</definedName>
    <definedName name="KA">'[95]조도계산서 (도서)'!$B$61:$E$68</definedName>
    <definedName name="KAE">#REF!</definedName>
    <definedName name="KAED" localSheetId="8">#REF!</definedName>
    <definedName name="KAED" localSheetId="36">[82]안정계산!$Z$82</definedName>
    <definedName name="KAED">[83]안정계산!$Z$82</definedName>
    <definedName name="KANG1">#REF!</definedName>
    <definedName name="KANG2">#REF!</definedName>
    <definedName name="KAS">#REF!</definedName>
    <definedName name="kasp">#REF!</definedName>
    <definedName name="Ka일">#REF!</definedName>
    <definedName name="Ka투">#REF!</definedName>
    <definedName name="KB">'[96]3련 BOX'!#REF!</definedName>
    <definedName name="kbaesu">#REF!</definedName>
    <definedName name="kbang">#REF!</definedName>
    <definedName name="kconc1">#REF!</definedName>
    <definedName name="kconc2">#REF!</definedName>
    <definedName name="KD">#REF!</definedName>
    <definedName name="kdjf">#REF!</definedName>
    <definedName name="kdong">#REF!</definedName>
    <definedName name="Kea">#REF!</definedName>
    <definedName name="KFJG">#REF!</definedName>
    <definedName name="kger">#REF!</definedName>
    <definedName name="Kh">#REF!</definedName>
    <definedName name="KH.1">'[96]3련 BOX'!#REF!</definedName>
    <definedName name="KHE">#REF!</definedName>
    <definedName name="khl" hidden="1">{#N/A,#N/A,FALSE,"2~8번"}</definedName>
    <definedName name="KHN">#REF!</definedName>
    <definedName name="kim" localSheetId="8">#REF!</definedName>
    <definedName name="kim" localSheetId="36">'[97]001'!#REF!</definedName>
    <definedName name="kim">'[98]001'!#REF!</definedName>
    <definedName name="kjg" localSheetId="20" hidden="1">{#N/A,#N/A,FALSE,"조골재"}</definedName>
    <definedName name="kjg" localSheetId="8" hidden="1">{#N/A,#N/A,FALSE,"조골재"}</definedName>
    <definedName name="kjg" hidden="1">{#N/A,#N/A,FALSE,"조골재"}</definedName>
    <definedName name="kjibsu">#REF!</definedName>
    <definedName name="KJIUK">#REF!</definedName>
    <definedName name="kjj" localSheetId="36" hidden="1">{#N/A,#N/A,FALSE,"조골재"}</definedName>
    <definedName name="kjj">[99]토공A!$A$1:$IV$1</definedName>
    <definedName name="kjjh">#REF!</definedName>
    <definedName name="KJUGR">#REF!</definedName>
    <definedName name="kjun100">#REF!</definedName>
    <definedName name="kjun50">#REF!</definedName>
    <definedName name="kjunb">#REF!</definedName>
    <definedName name="KK">#REF!</definedName>
    <definedName name="KKK" localSheetId="8">#REF!</definedName>
    <definedName name="KKK" localSheetId="36">'[72]ABUT수량-A1'!$T$25</definedName>
    <definedName name="KKK">'[37]ABUT수량-A1'!$T$25</definedName>
    <definedName name="kkkk">#REF!</definedName>
    <definedName name="kkmp">#REF!</definedName>
    <definedName name="KKP">#REF!</definedName>
    <definedName name="kkyu">#REF!</definedName>
    <definedName name="kl" localSheetId="36" hidden="1">{#N/A,#N/A,FALSE,"단가표지"}</definedName>
    <definedName name="kl">#REF!</definedName>
    <definedName name="KLLKLKLK" hidden="1">{#N/A,#N/A,FALSE,"포장2"}</definedName>
    <definedName name="KMP">#REF!</definedName>
    <definedName name="kmu">#REF!</definedName>
    <definedName name="kmung">#REF!</definedName>
    <definedName name="knotch">#REF!</definedName>
    <definedName name="Ko">#REF!</definedName>
    <definedName name="KPSC">#REF!</definedName>
    <definedName name="KS">#REF!</definedName>
    <definedName name="ksin">#REF!</definedName>
    <definedName name="kslab">#REF!</definedName>
    <definedName name="ksmp">#REF!</definedName>
    <definedName name="kspace">#REF!</definedName>
    <definedName name="ktaek">#REF!</definedName>
    <definedName name="ktbm">#REF!</definedName>
    <definedName name="ktf" hidden="1">#REF!</definedName>
    <definedName name="kty" hidden="1">#REF!</definedName>
    <definedName name="KUP">#REF!</definedName>
    <definedName name="kv">#REF!</definedName>
    <definedName name="KVC">#REF!</definedName>
    <definedName name="KVO">#REF!</definedName>
    <definedName name="L" localSheetId="8">#REF!</definedName>
    <definedName name="l" localSheetId="36">#REF!</definedName>
    <definedName name="L">[97]BID!$A$3:$F$293</definedName>
    <definedName name="ℓ">#REF!</definedName>
    <definedName name="L_1">#REF!</definedName>
    <definedName name="L_2">#REF!</definedName>
    <definedName name="L_3">#REF!</definedName>
    <definedName name="L_4">#REF!</definedName>
    <definedName name="L_5">#REF!</definedName>
    <definedName name="L_6">#REF!</definedName>
    <definedName name="L_RIB">#REF!</definedName>
    <definedName name="L10L">#REF!</definedName>
    <definedName name="L1A1P">#REF!</definedName>
    <definedName name="l1a1t">#REF!</definedName>
    <definedName name="l1a2p">#REF!</definedName>
    <definedName name="l1a2t">#REF!</definedName>
    <definedName name="L1F">#REF!</definedName>
    <definedName name="L1L">#REF!</definedName>
    <definedName name="L1S">#REF!</definedName>
    <definedName name="L2A1P">#REF!</definedName>
    <definedName name="l2a1t">#REF!</definedName>
    <definedName name="l2a2p">#REF!</definedName>
    <definedName name="l2a2t">#REF!</definedName>
    <definedName name="L2L">#REF!</definedName>
    <definedName name="L2S">#REF!</definedName>
    <definedName name="L3A1P">#REF!</definedName>
    <definedName name="l3a1t">#REF!</definedName>
    <definedName name="l3a2p">#REF!</definedName>
    <definedName name="l3a2t">#REF!</definedName>
    <definedName name="L3L">#REF!</definedName>
    <definedName name="L4A1P">#REF!</definedName>
    <definedName name="l4a1t">#REF!</definedName>
    <definedName name="l4a2p">#REF!</definedName>
    <definedName name="l4a2t">#REF!</definedName>
    <definedName name="L4L">#REF!</definedName>
    <definedName name="L4S">[100]주형!#REF!</definedName>
    <definedName name="L5A1P">#REF!</definedName>
    <definedName name="l5a1t">#REF!</definedName>
    <definedName name="l5a2p">#REF!</definedName>
    <definedName name="l5a2t">#REF!</definedName>
    <definedName name="L5L">#REF!</definedName>
    <definedName name="L5S">#REF!</definedName>
    <definedName name="L6A1P">#REF!</definedName>
    <definedName name="l6a1t">#REF!</definedName>
    <definedName name="l6a2p">#REF!</definedName>
    <definedName name="l6a2t">#REF!</definedName>
    <definedName name="L6L">#REF!</definedName>
    <definedName name="L6S">[100]주형!#REF!</definedName>
    <definedName name="L7L">#REF!</definedName>
    <definedName name="L8L">#REF!</definedName>
    <definedName name="L9L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b" localSheetId="8">#REF!</definedName>
    <definedName name="LB">[67]말뚝지지력산정!$L$22</definedName>
    <definedName name="LBOX1">#REF!</definedName>
    <definedName name="LBOX2">#REF!</definedName>
    <definedName name="LC">#REF!</definedName>
    <definedName name="LCC">#REF!</definedName>
    <definedName name="LCL">#REF!</definedName>
    <definedName name="Lclb">#REF!</definedName>
    <definedName name="LD">#REF!</definedName>
    <definedName name="ldtype">#REF!</definedName>
    <definedName name="LEE" localSheetId="8">#REF!</definedName>
    <definedName name="LEE">'[57]1-1'!#REF!</definedName>
    <definedName name="Len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FF">#REF!</definedName>
    <definedName name="LFT">#REF!</definedName>
    <definedName name="LH">#REF!</definedName>
    <definedName name="LH.4">#REF!</definedName>
    <definedName name="LH.7">#REF!</definedName>
    <definedName name="LHMP">#REF!</definedName>
    <definedName name="lks">#N/A</definedName>
    <definedName name="LL">#REF!</definedName>
    <definedName name="LLF">#REF!</definedName>
    <definedName name="LLFE">#N/A</definedName>
    <definedName name="LLFO">#REF!</definedName>
    <definedName name="lll">#REF!</definedName>
    <definedName name="lllllll">#REF!</definedName>
    <definedName name="LMO">#REF!</definedName>
    <definedName name="lo">#REF!</definedName>
    <definedName name="LP1A">'[9]부하(성남)'!#REF!</definedName>
    <definedName name="LP1B">[8]부하계산서!#REF!</definedName>
    <definedName name="LP3A">'[9]부하(성남)'!#REF!</definedName>
    <definedName name="LPB">'[9]부하(성남)'!#REF!</definedName>
    <definedName name="LPBA">[8]부하계산서!#REF!</definedName>
    <definedName name="LPI">#REF!</definedName>
    <definedName name="LPKA">[8]부하계산서!#REF!</definedName>
    <definedName name="LPKB">#N/A</definedName>
    <definedName name="LPM">#N/A</definedName>
    <definedName name="LPMA">#N/A</definedName>
    <definedName name="LPO">#N/A</definedName>
    <definedName name="LPOA">#N/A</definedName>
    <definedName name="LS">[17]사용성검토!#REF!</definedName>
    <definedName name="LSA">#REF!</definedName>
    <definedName name="LSD">#REF!</definedName>
    <definedName name="LSE">#REF!</definedName>
    <definedName name="LSH">#REF!</definedName>
    <definedName name="LST">#REF!</definedName>
    <definedName name="LT">#REF!</definedName>
    <definedName name="LTL">#REF!</definedName>
    <definedName name="LU">#REF!</definedName>
    <definedName name="LUF">#REF!</definedName>
    <definedName name="LV02A">[8]부하계산서!#REF!</definedName>
    <definedName name="LV02B">#N/A</definedName>
    <definedName name="LV04A">#N/A</definedName>
    <definedName name="LV04B">#N/A</definedName>
    <definedName name="LWEB">#REF!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L형">[16]접속도로1!#REF!</definedName>
    <definedName name="L형옹벽">#REF!</definedName>
    <definedName name="L형옹벽측구수량집계">#REF!</definedName>
    <definedName name="L형측구" localSheetId="35">[9]!수식입력매크로</definedName>
    <definedName name="L형측구" localSheetId="8">#REF!</definedName>
    <definedName name="L형측구" localSheetId="36">[101]!수식입력매크로</definedName>
    <definedName name="L형측구">[9]!수식입력매크로</definedName>
    <definedName name="L형측구깨기">#REF!</definedName>
    <definedName name="L형측구수량집계">#REF!</definedName>
    <definedName name="M">#REF!</definedName>
    <definedName name="M_EF">#REF!</definedName>
    <definedName name="M_pl1">#REF!</definedName>
    <definedName name="m1864Y19">[102]총괄직영!#REF!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acro1" localSheetId="35">'[103]ⴭⴭⴭⴭ'!Macro1</definedName>
    <definedName name="Macro1" localSheetId="20">'[103]ⴭⴭⴭⴭ'!Macro1</definedName>
    <definedName name="Macro1" localSheetId="8">#REF!</definedName>
    <definedName name="Macro1" localSheetId="36">'[103]ⴭⴭⴭⴭ'!Macro1</definedName>
    <definedName name="Macro1">'[103]ⴭⴭⴭⴭ'!Macro1</definedName>
    <definedName name="Macro10" localSheetId="35">[104]!Macro10</definedName>
    <definedName name="Macro10" localSheetId="36">[105]!Macro10</definedName>
    <definedName name="Macro10">[104]!Macro10</definedName>
    <definedName name="Macro12" localSheetId="35">[104]!Macro12</definedName>
    <definedName name="Macro12" localSheetId="36">#N/A</definedName>
    <definedName name="Macro12">[104]!Macro12</definedName>
    <definedName name="Macro13">#N/A</definedName>
    <definedName name="Macro14" localSheetId="35">[104]!Macro14</definedName>
    <definedName name="Macro14" localSheetId="36">#N/A</definedName>
    <definedName name="Macro14">[104]!Macro14</definedName>
    <definedName name="Macro2">#N/A</definedName>
    <definedName name="Macro5" localSheetId="35">[104]!Macro5</definedName>
    <definedName name="Macro5" localSheetId="36">#N/A</definedName>
    <definedName name="Macro5">[104]!Macro5</definedName>
    <definedName name="Macro6" localSheetId="35">[104]!Macro6</definedName>
    <definedName name="Macro6" localSheetId="36">#N/A</definedName>
    <definedName name="Macro6">[104]!Macro6</definedName>
    <definedName name="Macro7">#N/A</definedName>
    <definedName name="Macro8" localSheetId="35">[104]!Macro8</definedName>
    <definedName name="Macro8" localSheetId="36">#N/A</definedName>
    <definedName name="Macro8">[104]!Macro8</definedName>
    <definedName name="Macro9" localSheetId="35">[104]!Macro9</definedName>
    <definedName name="Macro9" localSheetId="36">#N/A</definedName>
    <definedName name="Macro9">[104]!Macro9</definedName>
    <definedName name="MaH">#REF!</definedName>
    <definedName name="MARGINPLAN">#REF!</definedName>
    <definedName name="MARGINPROJ">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B.1">#REF!</definedName>
    <definedName name="MB.2">#REF!</definedName>
    <definedName name="MC">#REF!</definedName>
    <definedName name="Mc3Span">#REF!</definedName>
    <definedName name="MCB">#REF!</definedName>
    <definedName name="MCCEA">[8]부하계산서!#REF!</definedName>
    <definedName name="MCCEB">#N/A</definedName>
    <definedName name="MCCF">#N/A</definedName>
    <definedName name="MCCN">'[9]부하(성남)'!#REF!</definedName>
    <definedName name="MCCP">[8]부하계산서!#REF!</definedName>
    <definedName name="MCCS">#N/A</definedName>
    <definedName name="MCH">#REF!</definedName>
    <definedName name="MCON">#REF!</definedName>
    <definedName name="Md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ll1">#REF!</definedName>
    <definedName name="mhpe2">#REF!</definedName>
    <definedName name="mhpw">#REF!</definedName>
    <definedName name="mhw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KJIUCX">#REF!</definedName>
    <definedName name="ML">#REF!</definedName>
    <definedName name="mm" hidden="1">{#N/A,#N/A,TRUE,"토적및재료집계";#N/A,#N/A,TRUE,"토적및재료집계";#N/A,#N/A,TRUE,"단위량"}</definedName>
    <definedName name="MO">#REF!</definedName>
    <definedName name="MONEY" localSheetId="36">'[62]Y-WORK'!$F$21:$M$417,'[62]Y-WORK'!$F$427:$M$450</definedName>
    <definedName name="MONEY">#REF!,#REF!</definedName>
    <definedName name="MOO">[106]우각부보강!#REF!</definedName>
    <definedName name="MOR10L">[42]INPUT!#REF!</definedName>
    <definedName name="MOR10R">[42]INPUT!#REF!</definedName>
    <definedName name="MOR3L">[42]INPUT!#REF!</definedName>
    <definedName name="MOR3R">[42]INPUT!#REF!</definedName>
    <definedName name="MOR4L">[42]INPUT!#REF!</definedName>
    <definedName name="MOR4R">[42]INPUT!#REF!</definedName>
    <definedName name="MOR5L">[42]INPUT!#REF!</definedName>
    <definedName name="MOR5R">[42]INPUT!#REF!</definedName>
    <definedName name="MOR6L">[42]INPUT!#REF!</definedName>
    <definedName name="MOR6R">[42]INPUT!#REF!</definedName>
    <definedName name="MOR7L">[42]INPUT!#REF!</definedName>
    <definedName name="MOR7R">[42]INPUT!#REF!</definedName>
    <definedName name="MOR8L">[42]INPUT!#REF!</definedName>
    <definedName name="MOR8R">[42]INPUT!#REF!</definedName>
    <definedName name="MOR9L">[42]INPUT!#REF!</definedName>
    <definedName name="MOR9R">[42]INPUT!#REF!</definedName>
    <definedName name="MOTOR">#REF!</definedName>
    <definedName name="MOTOR__농형_전폐">#REF!</definedName>
    <definedName name="MOVE1">[107]자압1!$B$1:$B$59,[107]자압1!$D$1:$E$59</definedName>
    <definedName name="MOVE2">#N/A</definedName>
    <definedName name="MOVE3">#N/A</definedName>
    <definedName name="MOVE4">#N/A</definedName>
    <definedName name="MRD">#REF!</definedName>
    <definedName name="MRL">#REF!</definedName>
    <definedName name="MS">#REF!</definedName>
    <definedName name="MT">#REF!</definedName>
    <definedName name="MTT">#REF!</definedName>
    <definedName name="MU">#REF!</definedName>
    <definedName name="MUO_REA">#REF!</definedName>
    <definedName name="MUO_TOE">#REF!</definedName>
    <definedName name="musu">'[108]수안보-MBR1'!$AN$247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XX">#REF!</definedName>
    <definedName name="My">#REF!</definedName>
    <definedName name="MYB.1">#REF!</definedName>
    <definedName name="MYB.2">#REF!</definedName>
    <definedName name="MYH">#REF!</definedName>
    <definedName name="Myw">#REF!</definedName>
    <definedName name="MZ">#REF!</definedName>
    <definedName name="MZZ">#REF!</definedName>
    <definedName name="M당무게" localSheetId="8">#REF!</definedName>
    <definedName name="M당무게" localSheetId="36">[37]DATE!$E$24:$E$85</definedName>
    <definedName name="M당무게">[109]DATE!$E$24:$E$85</definedName>
    <definedName name="N" localSheetId="8">#REF!</definedName>
    <definedName name="n" hidden="1">[110]실행철강하도!$A$1:$A$4</definedName>
    <definedName name="N_C">#REF!</definedName>
    <definedName name="N_Q">#REF!</definedName>
    <definedName name="N_R">#REF!</definedName>
    <definedName name="N1_">#REF!</definedName>
    <definedName name="N1A">#REF!</definedName>
    <definedName name="N1D">#REF!</definedName>
    <definedName name="N1S">#REF!</definedName>
    <definedName name="N2_">#REF!</definedName>
    <definedName name="N2S">#REF!</definedName>
    <definedName name="N3S">#REF!</definedName>
    <definedName name="NA">#REF!</definedName>
    <definedName name="NAFS3">#REF!</definedName>
    <definedName name="NAME">#REF!</definedName>
    <definedName name="NB">[111]설계!$O$78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W">#N/A</definedName>
    <definedName name="NHM">#REF!</definedName>
    <definedName name="NL">#REF!</definedName>
    <definedName name="NN">#REF!</definedName>
    <definedName name="NNN">#REF!</definedName>
    <definedName name="NNNN" localSheetId="8">#REF!</definedName>
    <definedName name="NNNN" localSheetId="36">'[109]ABUT수량-A1'!$T$25</definedName>
    <definedName name="NNNN">'[41]ABUT수량-A1'!$T$25</definedName>
    <definedName name="NO">#REF!</definedName>
    <definedName name="no4fix">#REF!</definedName>
    <definedName name="NOT">#REF!</definedName>
    <definedName name="NOTCH">#REF!</definedName>
    <definedName name="NP">#REF!</definedName>
    <definedName name="NPANAL">#REF!</definedName>
    <definedName name="NPG">#REF!</definedName>
    <definedName name="NPI">#REF!</definedName>
    <definedName name="NPZ">#REF!</definedName>
    <definedName name="NRN">#REF!</definedName>
    <definedName name="NS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lastrow">#REF!</definedName>
    <definedName name="NSO">#REF!</definedName>
    <definedName name="NSP">#REF!</definedName>
    <definedName name="NST">#REF!</definedName>
    <definedName name="NSUP">#REF!</definedName>
    <definedName name="Nsup1">#REF!</definedName>
    <definedName name="NSV">#REF!</definedName>
    <definedName name="NT">#REF!</definedName>
    <definedName name="null">#REF!</definedName>
    <definedName name="NUMBER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 localSheetId="35">BlankMacro1</definedName>
    <definedName name="O" localSheetId="8">#REF!</definedName>
    <definedName name="o">BlankMacro1</definedName>
    <definedName name="o_m">#REF!</definedName>
    <definedName name="º¸Ce">#REF!</definedName>
    <definedName name="º¸Çè">#REF!</definedName>
    <definedName name="OIO">#REF!</definedName>
    <definedName name="OOO">#REF!</definedName>
    <definedName name="oooo" localSheetId="8">#REF!</definedName>
    <definedName name="oooo" localSheetId="36">'[41]ABUT수량-A1'!$T$25</definedName>
    <definedName name="oooo">'[112]ABUT수량-A1'!$T$25</definedName>
    <definedName name="ooop">#REF!</definedName>
    <definedName name="oop">#REF!</definedName>
    <definedName name="OP">#REF!</definedName>
    <definedName name="OUTD">#REF!</definedName>
    <definedName name="P">#REF!</definedName>
    <definedName name="P.E관">#REF!</definedName>
    <definedName name="P_A">#REF!</definedName>
    <definedName name="P_D">#REF!</definedName>
    <definedName name="P_E">#REF!</definedName>
    <definedName name="P_H2" localSheetId="8">#REF!</definedName>
    <definedName name="P_H2" localSheetId="36">#REF!</definedName>
    <definedName name="P_H2">[113]기둥!$L$12</definedName>
    <definedName name="p_m">#REF!</definedName>
    <definedName name="P10TL">[42]INPUT!#REF!</definedName>
    <definedName name="P10TR">[42]INPUT!#REF!</definedName>
    <definedName name="P1693a3">#REF!</definedName>
    <definedName name="P1X">#REF!</definedName>
    <definedName name="P1Z">#REF!</definedName>
    <definedName name="P2X">#REF!</definedName>
    <definedName name="P2Z">#REF!</definedName>
    <definedName name="P3TL">[42]INPUT!#REF!</definedName>
    <definedName name="P3TR">[42]INPUT!#REF!</definedName>
    <definedName name="P3X">#REF!</definedName>
    <definedName name="P4TL">[42]INPUT!#REF!</definedName>
    <definedName name="P4TR">[42]INPUT!#REF!</definedName>
    <definedName name="P4X">#REF!</definedName>
    <definedName name="P5TL">[42]INPUT!#REF!</definedName>
    <definedName name="P5TR">[42]INPUT!#REF!</definedName>
    <definedName name="P6TL">[42]INPUT!#REF!</definedName>
    <definedName name="P6TR">[42]INPUT!#REF!</definedName>
    <definedName name="P7TL">[42]INPUT!#REF!</definedName>
    <definedName name="P7TR">[42]INPUT!#REF!</definedName>
    <definedName name="P8TL">[42]INPUT!#REF!</definedName>
    <definedName name="P8TR">[42]INPUT!#REF!</definedName>
    <definedName name="P9TL">[42]INPUT!#REF!</definedName>
    <definedName name="P9TR">[42]INPUT!#REF!</definedName>
    <definedName name="Pa">#REF!</definedName>
    <definedName name="PALLET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B" localSheetId="8">#REF!</definedName>
    <definedName name="PB">'[9]부하(성남)'!#REF!</definedName>
    <definedName name="PBB">#REF!</definedName>
    <definedName name="PC">#REF!</definedName>
    <definedName name="PC_BEAM">#REF!</definedName>
    <definedName name="pcase">#REF!</definedName>
    <definedName name="pcaseout">#REF!</definedName>
    <definedName name="PCEN">#REF!</definedName>
    <definedName name="PCO">#REF!</definedName>
    <definedName name="PD">#REF!</definedName>
    <definedName name="PDIA">#REF!</definedName>
    <definedName name="PE">#REF!</definedName>
    <definedName name="pe22c1">#REF!</definedName>
    <definedName name="pe22c2">#REF!</definedName>
    <definedName name="PEA">#REF!</definedName>
    <definedName name="PEL">#REF!</definedName>
    <definedName name="PES">#REF!</definedName>
    <definedName name="pet매트" localSheetId="8">#REF!</definedName>
    <definedName name="pet매트">[114]unitpric!#REF!</definedName>
    <definedName name="PE관보호공">#REF!</definedName>
    <definedName name="pe빗물받이" localSheetId="20" hidden="1">{#N/A,#N/A,FALSE,"현장 NCR 분석";#N/A,#N/A,FALSE,"현장품질감사";#N/A,#N/A,FALSE,"현장품질감사"}</definedName>
    <definedName name="pe빗물받이" localSheetId="8" hidden="1">{#N/A,#N/A,FALSE,"현장 NCR 분석";#N/A,#N/A,FALSE,"현장품질감사";#N/A,#N/A,FALSE,"현장품질감사"}</definedName>
    <definedName name="pe빗물받이" hidden="1">{#N/A,#N/A,FALSE,"현장 NCR 분석";#N/A,#N/A,FALSE,"현장품질감사";#N/A,#N/A,FALSE,"현장품질감사"}</definedName>
    <definedName name="pe플륨관" localSheetId="8">#REF!</definedName>
    <definedName name="pe플륨관">[114]unitpric!#REF!</definedName>
    <definedName name="PF">#REF!</definedName>
    <definedName name="PFD">#REF!</definedName>
    <definedName name="PFO">[115]주형!#REF!</definedName>
    <definedName name="PG">#REF!</definedName>
    <definedName name="PH">#REF!</definedName>
    <definedName name="PHG">#REF!</definedName>
    <definedName name="phi">#REF!</definedName>
    <definedName name="phiVn">#REF!</definedName>
    <definedName name="PI">#REF!</definedName>
    <definedName name="PIB" localSheetId="8">#REF!</definedName>
    <definedName name="PIB" localSheetId="36">[82]단면검토!$K$4</definedName>
    <definedName name="PIB">[83]단면검토!$K$4</definedName>
    <definedName name="PIBA" localSheetId="8">#REF!</definedName>
    <definedName name="PIBA" localSheetId="36">#N/A</definedName>
    <definedName name="PIBA">[83]설계조건!$I$41</definedName>
    <definedName name="picture26">#REF!</definedName>
    <definedName name="PILE">#REF!</definedName>
    <definedName name="pile_s">[67]말뚝지지력산정!$F$116</definedName>
    <definedName name="PILEA">#REF!</definedName>
    <definedName name="PILED10L">[42]INPUT!#REF!</definedName>
    <definedName name="PILED10R">[42]INPUT!#REF!</definedName>
    <definedName name="PILED3L">[42]INPUT!#REF!</definedName>
    <definedName name="PILED3R">[42]INPUT!#REF!</definedName>
    <definedName name="PILED4L">[42]INPUT!#REF!</definedName>
    <definedName name="PILED4R">[42]INPUT!#REF!</definedName>
    <definedName name="PILED5L">[42]INPUT!#REF!</definedName>
    <definedName name="PILED5R">[42]INPUT!#REF!</definedName>
    <definedName name="PILED6L">[42]INPUT!#REF!</definedName>
    <definedName name="PILED6R">[42]INPUT!#REF!</definedName>
    <definedName name="PILED7L">[42]INPUT!#REF!</definedName>
    <definedName name="PILED7R">[42]INPUT!#REF!</definedName>
    <definedName name="PILED8L">[42]INPUT!#REF!</definedName>
    <definedName name="PILED8R">[42]INPUT!#REF!</definedName>
    <definedName name="PILED9L">[42]INPUT!#REF!</definedName>
    <definedName name="PILED9R">[42]INPUT!#REF!</definedName>
    <definedName name="PILEL">#REF!</definedName>
    <definedName name="PILET10L">[42]INPUT!#REF!</definedName>
    <definedName name="PILET10R">[42]INPUT!#REF!</definedName>
    <definedName name="PILET3L">[42]INPUT!#REF!</definedName>
    <definedName name="PILET3R">[42]INPUT!#REF!</definedName>
    <definedName name="PILET4L">[42]INPUT!#REF!</definedName>
    <definedName name="PILET4R">[42]INPUT!#REF!</definedName>
    <definedName name="PILET5L">[42]INPUT!#REF!</definedName>
    <definedName name="PILET5R">[42]INPUT!#REF!</definedName>
    <definedName name="PILET6L">[42]INPUT!#REF!</definedName>
    <definedName name="PILET6R">[42]INPUT!#REF!</definedName>
    <definedName name="PILET7L">[42]INPUT!#REF!</definedName>
    <definedName name="PILET7R">[42]INPUT!#REF!</definedName>
    <definedName name="PILET8L">[42]INPUT!#REF!</definedName>
    <definedName name="PILET8R">[42]INPUT!#REF!</definedName>
    <definedName name="PILET9L">[42]INPUT!#REF!</definedName>
    <definedName name="PILET9R">[42]INPUT!#REF!</definedName>
    <definedName name="PILEZ">#REF!</definedName>
    <definedName name="PILE규격">#REF!</definedName>
    <definedName name="pile길이">#REF!</definedName>
    <definedName name="pile연결">#REF!</definedName>
    <definedName name="PIM">#REF!</definedName>
    <definedName name="PIPE">[23]수로단위수량!#REF!</definedName>
    <definedName name="PIS" localSheetId="8">#REF!</definedName>
    <definedName name="PIS" localSheetId="36">#REF!</definedName>
    <definedName name="PIS">[83]단면검토!$AA$4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max">#REF!</definedName>
    <definedName name="pmin">#REF!</definedName>
    <definedName name="pmin3">#REF!</definedName>
    <definedName name="PN" localSheetId="8">#REF!</definedName>
    <definedName name="PN">[51]교각1!#REF!</definedName>
    <definedName name="PNLW10">[8]부하계산서!#REF!</definedName>
    <definedName name="PNLW8">#N/A</definedName>
    <definedName name="PO">#REF!</definedName>
    <definedName name="poo">#REF!</definedName>
    <definedName name="POT_BEARING">#REF!</definedName>
    <definedName name="PP">'[9]부하(성남)'!#REF!</definedName>
    <definedName name="PPP">#REF!</definedName>
    <definedName name="pppp">#REF!</definedName>
    <definedName name="pppppp">#REF!</definedName>
    <definedName name="ppppppppp">#REF!</definedName>
    <definedName name="ppppppppppppp">#REF!</definedName>
    <definedName name="ppppppppppppppp">#REF!</definedName>
    <definedName name="pp마대" localSheetId="8">#REF!</definedName>
    <definedName name="pp마대">[114]unitpric!#REF!</definedName>
    <definedName name="PQ">#REF!</definedName>
    <definedName name="pr">#REF!</definedName>
    <definedName name="PRC">#REF!</definedName>
    <definedName name="PRDump">#REF!</definedName>
    <definedName name="prin">#REF!</definedName>
    <definedName name="PRINT">#REF!</definedName>
    <definedName name="PRINT.TIELES">#REF!</definedName>
    <definedName name="PRINT.TITLES">#REF!</definedName>
    <definedName name="_xlnm.Print_Area" localSheetId="33">' 1-0-1입목파쇄'!$B$1:$CJ$36</definedName>
    <definedName name="_xlnm.Print_Area" localSheetId="27">'1. GPS좌표 및 흉고(훈증더미제거-인력)'!$A$1:$G$170</definedName>
    <definedName name="_xlnm.Print_Area" localSheetId="26">'1.단가산출서(훈증더미제거-인력)'!$A$1:$N$26</definedName>
    <definedName name="_xlnm.Print_Area" localSheetId="32">'1-0-1 원목대운반'!$B$1:$CJ$62</definedName>
    <definedName name="_xlnm.Print_Area" localSheetId="31">'1-0-1임목소운반(비-포)'!$B$1:$CE$64</definedName>
    <definedName name="_xlnm.Print_Area" localSheetId="34">'1-0-1중기운반'!$B$1:$CK$42</definedName>
    <definedName name="_xlnm.Print_Area" localSheetId="35">'1-0-1중기운반(0.7)'!$B$1:$CK$42</definedName>
    <definedName name="_xlnm.Print_Area" localSheetId="29">'2. GPS좌표 및 흉고(훈증더미제거-파쇄)'!$A$1:$G$161</definedName>
    <definedName name="_xlnm.Print_Area" localSheetId="28">'2. 단가산출서(훈증더미제거-파쇄)'!$A$1:$N$53</definedName>
    <definedName name="_xlnm.Print_Area" localSheetId="12">'가.1-0-1 단가산출서(소구역모두베기)'!$A$1:$N$121</definedName>
    <definedName name="_xlnm.Print_Area" localSheetId="9">가.사업비원가계산서!$A$1:$O$31</definedName>
    <definedName name="_xlnm.Print_Area" localSheetId="4">가.설계설명서!$A$2:$O$31</definedName>
    <definedName name="_xlnm.Print_Area" localSheetId="0">간지!$A$1:$M$300</definedName>
    <definedName name="_xlnm.Print_Area" localSheetId="39">기계경비!$B$1:$AD$53</definedName>
    <definedName name="_xlnm.Print_Area" localSheetId="38">기계경비총괄표!$B$1:$J$11</definedName>
    <definedName name="_xlnm.Print_Area" localSheetId="13">'나.1-0-1총수량산출(벌목+조재)'!$A$1:$G$45</definedName>
    <definedName name="_xlnm.Print_Area" localSheetId="5">나.설계적용기준!$A$2:$P$51</definedName>
    <definedName name="_xlnm.Print_Area" localSheetId="10">나.총괄설계내역서!$A$1:$H$8</definedName>
    <definedName name="_xlnm.Print_Area" localSheetId="41">노임단가!$B$1:$O$11</definedName>
    <definedName name="_xlnm.Print_Area" localSheetId="11">다.설계내역서!$A$1:$K$16</definedName>
    <definedName name="_xlnm.Print_Area" localSheetId="6">다.예정공정표!$A$1:$AB$35</definedName>
    <definedName name="_xlnm.Print_Area" localSheetId="14">'다-1.1-0-1 수량산출(소구역-소나무)'!$A$1:$T$42</definedName>
    <definedName name="_xlnm.Print_Area" localSheetId="18">'다-1.1-0-1 수량산출(소구역-해송)'!$A$1:$T$42</definedName>
    <definedName name="_xlnm.Print_Area" localSheetId="30">단가산출총괄표!$B$1:$J$7</definedName>
    <definedName name="_xlnm.Print_Area" localSheetId="15">'라-1.1-0-1 GPS좌표 및 흉고(소구역-소나무)'!$A$1:$J$140</definedName>
    <definedName name="_xlnm.Print_Area" localSheetId="19">'라-1.1-0-1 GPS좌표 및 흉고(소구역-해송)'!$A$1:$J$154</definedName>
    <definedName name="_xlnm.Print_Area" localSheetId="16">'마-1.1-0-1 수량산출(소구역-소나무-위험목)'!$A$1:$T$42</definedName>
    <definedName name="_xlnm.Print_Area" localSheetId="22">'마-1.1-0-1 수량산출(소구역-해송-위험목)'!$A$1:$T$42</definedName>
    <definedName name="_xlnm.Print_Area" localSheetId="2">메인!$A$2:$W$27</definedName>
    <definedName name="_xlnm.Print_Area" localSheetId="3">목차!$A$2:$AR$34</definedName>
    <definedName name="_xlnm.Print_Area" localSheetId="17">'바-1.1-0-1 GPS좌표 및 흉고(소구역-소나무위험목'!$A$1:$J$23</definedName>
    <definedName name="_xlnm.Print_Area" localSheetId="23">'바-1.1-0-1 GPS좌표 및 흉고(소구역-해송 위험목'!$A$1:$J$23</definedName>
    <definedName name="_xlnm.Print_Area" localSheetId="44">산출기초조사서!$A$1:$O$54</definedName>
    <definedName name="_xlnm.Print_Area" localSheetId="8">안전시방서!$A$1:$L$523</definedName>
    <definedName name="_xlnm.Print_Area" localSheetId="36">운반거리표!$A$1:$H$22</definedName>
    <definedName name="_xlnm.Print_Area" localSheetId="25">일위대가!$B$1:$O$49</definedName>
    <definedName name="_xlnm.Print_Area" localSheetId="24">일위대가총괄표!$B$1:$J$11</definedName>
    <definedName name="_xlnm.Print_Area" localSheetId="42">자재단가!$B$1:$S$15</definedName>
    <definedName name="_xlnm.Print_Area" localSheetId="21">'작업로개설단가산출조서(단목)'!$A$1:$U$27</definedName>
    <definedName name="_xlnm.Print_Area" localSheetId="37">조재율표!$A$1:$H$30</definedName>
    <definedName name="_xlnm.Print_Area" localSheetId="1">표지!$A$2:$M$29</definedName>
    <definedName name="_xlnm.Print_Area" localSheetId="43">품셈적용기준!$A$1:$S$78</definedName>
    <definedName name="_xlnm.Print_Area" localSheetId="7">필지별조서!$A$1:$G$32</definedName>
    <definedName name="_xlnm.Print_Area">#REF!</definedName>
    <definedName name="Print_Area_MI">#REF!</definedName>
    <definedName name="PRINT_AREA_MI1">#REF!</definedName>
    <definedName name="Print_Area1">#REF!</definedName>
    <definedName name="PRINT_T">#REF!</definedName>
    <definedName name="print_tieles">#REF!</definedName>
    <definedName name="PRINT_TILIES">#REF!,#REF!,#REF!,#REF!,#REF!</definedName>
    <definedName name="PRINT_TILLES">[116]우수!$A$1:$IV$3,[116]우수!$A$1:$D$65536</definedName>
    <definedName name="print_tital">#REF!</definedName>
    <definedName name="print_titele">#REF!</definedName>
    <definedName name="PRINT_TITELES">#REF!</definedName>
    <definedName name="print_tites">#REF!</definedName>
    <definedName name="PRINT_TITLE">#REF!</definedName>
    <definedName name="PRINT_TITLEN">#REF!</definedName>
    <definedName name="_xlnm.Print_Titles" localSheetId="33">' 1-0-1입목파쇄'!$1:$3</definedName>
    <definedName name="_xlnm.Print_Titles" localSheetId="27">'1. GPS좌표 및 흉고(훈증더미제거-인력)'!$1:$3</definedName>
    <definedName name="_xlnm.Print_Titles" localSheetId="26">'1.단가산출서(훈증더미제거-인력)'!$4:$7</definedName>
    <definedName name="_xlnm.Print_Titles" localSheetId="32">'1-0-1 원목대운반'!$1:$3</definedName>
    <definedName name="_xlnm.Print_Titles" localSheetId="31">'1-0-1임목소운반(비-포)'!$1:$3</definedName>
    <definedName name="_xlnm.Print_Titles" localSheetId="34">'1-0-1중기운반'!$1:$3</definedName>
    <definedName name="_xlnm.Print_Titles" localSheetId="35">'1-0-1중기운반(0.7)'!$1:$3</definedName>
    <definedName name="_xlnm.Print_Titles" localSheetId="29">'2. GPS좌표 및 흉고(훈증더미제거-파쇄)'!$1:$3</definedName>
    <definedName name="_xlnm.Print_Titles" localSheetId="28">'2. 단가산출서(훈증더미제거-파쇄)'!$4:$7</definedName>
    <definedName name="_xlnm.Print_Titles" localSheetId="12">'가.1-0-1 단가산출서(소구역모두베기)'!$1:$7</definedName>
    <definedName name="_xlnm.Print_Titles" localSheetId="39">기계경비!$1:$3</definedName>
    <definedName name="_xlnm.Print_Titles" localSheetId="38">기계경비총괄표!$1:$3</definedName>
    <definedName name="_xlnm.Print_Titles" localSheetId="41">노임단가!$1:$3</definedName>
    <definedName name="_xlnm.Print_Titles" localSheetId="6">다.예정공정표!$1:$5</definedName>
    <definedName name="_xlnm.Print_Titles" localSheetId="14">'다-1.1-0-1 수량산출(소구역-소나무)'!$1:$3</definedName>
    <definedName name="_xlnm.Print_Titles" localSheetId="18">'다-1.1-0-1 수량산출(소구역-해송)'!$1:$3</definedName>
    <definedName name="_xlnm.Print_Titles" localSheetId="30">단가산출총괄표!$1:$3</definedName>
    <definedName name="_xlnm.Print_Titles" localSheetId="15">'라-1.1-0-1 GPS좌표 및 흉고(소구역-소나무)'!$1:$3</definedName>
    <definedName name="_xlnm.Print_Titles" localSheetId="19">'라-1.1-0-1 GPS좌표 및 흉고(소구역-해송)'!$1:$3</definedName>
    <definedName name="_xlnm.Print_Titles" localSheetId="16">'마-1.1-0-1 수량산출(소구역-소나무-위험목)'!$1:$3</definedName>
    <definedName name="_xlnm.Print_Titles" localSheetId="22">'마-1.1-0-1 수량산출(소구역-해송-위험목)'!$1:$3</definedName>
    <definedName name="_xlnm.Print_Titles" localSheetId="17">'바-1.1-0-1 GPS좌표 및 흉고(소구역-소나무위험목'!$1:$3</definedName>
    <definedName name="_xlnm.Print_Titles" localSheetId="23">'바-1.1-0-1 GPS좌표 및 흉고(소구역-해송 위험목'!$1:$3</definedName>
    <definedName name="_xlnm.Print_Titles" localSheetId="36">#REF!</definedName>
    <definedName name="_xlnm.Print_Titles" localSheetId="25">일위대가!$1:$4</definedName>
    <definedName name="_xlnm.Print_Titles" localSheetId="24">일위대가총괄표!$1:$3</definedName>
    <definedName name="_xlnm.Print_Titles" localSheetId="42">자재단가!$1:$4</definedName>
    <definedName name="_xlnm.Print_Titles" localSheetId="21">'작업로개설단가산출조서(단목)'!$A:$V,'작업로개설단가산출조서(단목)'!$2:$3</definedName>
    <definedName name="_xlnm.Print_Titles">#N/A</definedName>
    <definedName name="Print_Titles_MI">#REF!</definedName>
    <definedName name="PRINT_TITLES_MI1">#REF!</definedName>
    <definedName name="Print_TitlLes">#REF!</definedName>
    <definedName name="print_tltes">#REF!</definedName>
    <definedName name="printgka">#REF!</definedName>
    <definedName name="PRO">#N/A</definedName>
    <definedName name="PS">#REF!</definedName>
    <definedName name="PSS">#REF!</definedName>
    <definedName name="PT" localSheetId="8">#REF!</definedName>
    <definedName name="PT">[51]교각1!#REF!</definedName>
    <definedName name="PTINT" localSheetId="36">운반거리표!PTINT</definedName>
    <definedName name="PTINT">#N/A</definedName>
    <definedName name="PTK">#REF!</definedName>
    <definedName name="PTT">#REF!</definedName>
    <definedName name="PU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vc코팅망" localSheetId="8">#REF!</definedName>
    <definedName name="pvc코팅망">[114]unitpric!#REF!</definedName>
    <definedName name="pvc코팅선" localSheetId="8">#REF!</definedName>
    <definedName name="pvc코팅선">[114]unitpric!#REF!</definedName>
    <definedName name="pvc파이프100" localSheetId="8">#REF!</definedName>
    <definedName name="pvc파이프100">[114]unitpric!#REF!</definedName>
    <definedName name="pvc파이프50" localSheetId="8">#REF!</definedName>
    <definedName name="pvc파이프50">[114]unitpric!#REF!</definedName>
    <definedName name="PVI">#REF!</definedName>
    <definedName name="PVT">#REF!</definedName>
    <definedName name="PWP">#REF!</definedName>
    <definedName name="PWS" localSheetId="36">[10]교각계산!$G$108</definedName>
    <definedName name="PWS">[19]교각계산!$G$108</definedName>
    <definedName name="PWW">#REF!</definedName>
    <definedName name="pwwc1">#REF!</definedName>
    <definedName name="pwwc2">#REF!</definedName>
    <definedName name="Q" localSheetId="8">#REF!</definedName>
    <definedName name="q" localSheetId="36" hidden="1">#REF!</definedName>
    <definedName name="q">#N/A</definedName>
    <definedName name="Q0" localSheetId="35">BlankMacro1</definedName>
    <definedName name="Q0">BlankMacro1</definedName>
    <definedName name="Q3WEE" localSheetId="20" hidden="1">{#N/A,#N/A,FALSE,"조골재"}</definedName>
    <definedName name="Q3WEE" localSheetId="8" hidden="1">{#N/A,#N/A,FALSE,"조골재"}</definedName>
    <definedName name="Q3WEE" localSheetId="36" hidden="1">{#N/A,#N/A,FALSE,"조골재"}</definedName>
    <definedName name="Q3WEE" hidden="1">{#N/A,#N/A,FALSE,"조골재"}</definedName>
    <definedName name="QA">#REF!</definedName>
    <definedName name="QAE">#REF!</definedName>
    <definedName name="QAQA" localSheetId="8">#REF!</definedName>
    <definedName name="QAQA" localSheetId="36">'[72]ABUT수량-A1'!$T$25</definedName>
    <definedName name="QAQA">'[37]ABUT수량-A1'!$T$25</definedName>
    <definedName name="qax">#REF!</definedName>
    <definedName name="qe">#REF!</definedName>
    <definedName name="Qe앨">#REF!</definedName>
    <definedName name="qi">[4]Sheet1!#REF!</definedName>
    <definedName name="QKQH">'[44]횡배수관재료-'!$A$1:$J$23</definedName>
    <definedName name="qkr" localSheetId="35">[117]!수식입력매크로</definedName>
    <definedName name="qkr">[117]!수식입력매크로</definedName>
    <definedName name="QL" localSheetId="8">#REF!</definedName>
    <definedName name="QL" localSheetId="36">[82]설계조건!$Y$40</definedName>
    <definedName name="QL">[83]설계조건!$Y$40</definedName>
    <definedName name="qor" hidden="1">[118]실행철강하도!$A$1:$A$4</definedName>
    <definedName name="qpp">'[119]tggwan(mac)'!$A$1:$A$65536</definedName>
    <definedName name="qq" localSheetId="8">#REF!</definedName>
    <definedName name="QQ" localSheetId="36">'[120]1. 설계조건 2.단면가정 3. 하중계산'!$I$89</definedName>
    <definedName name="QQ">'[121]1. 설계조건 2.단면가정 3. 하중계산'!$I$89</definedName>
    <definedName name="qqaa" localSheetId="8">#REF!</definedName>
    <definedName name="qqaa" localSheetId="36">'[41]ABUT수량-A1'!$T$25</definedName>
    <definedName name="qqaa">'[112]ABUT수량-A1'!$T$25</definedName>
    <definedName name="qqq" localSheetId="8">#REF!</definedName>
    <definedName name="qqq" localSheetId="36">'[121]ABUT수량-A1'!$T$25</definedName>
    <definedName name="qqq">'[122]ABUT수량-A1'!$T$25</definedName>
    <definedName name="QQQQ" localSheetId="8">#REF!</definedName>
    <definedName name="QQQQ" localSheetId="36">'[122]ABUT수량-A1'!$T$25</definedName>
    <definedName name="QQQQ">'[123]ABUT수량-A1'!$T$25</definedName>
    <definedName name="qqqqq">#REF!</definedName>
    <definedName name="QQQQQQQ" localSheetId="8">#REF!</definedName>
    <definedName name="QQQQQQQ" localSheetId="36">'[120]DATA 입력란'!$G$5</definedName>
    <definedName name="QQQQQQQ">'[121]DATA 입력란'!$G$5</definedName>
    <definedName name="QQQQQQQQQQ" localSheetId="8">#REF!</definedName>
    <definedName name="QQQQQQQQQQ" localSheetId="36">'[120]DATA 입력란'!$D$34</definedName>
    <definedName name="QQQQQQQQQQ">'[121]DATA 입력란'!$D$34</definedName>
    <definedName name="qqqqqqqqqqqq">#REF!</definedName>
    <definedName name="QQQQQQQQQQQQQ" localSheetId="8">#REF!</definedName>
    <definedName name="QQQQQQQQQQQQQ" localSheetId="36">'[120]DATA 입력란'!$D$29</definedName>
    <definedName name="QQQQQQQQQQQQQ">'[121]DATA 입력란'!$D$29</definedName>
    <definedName name="QQQQQQQQQQQQQQQ" localSheetId="8">#REF!</definedName>
    <definedName name="QQQQQQQQQQQQQQQ" localSheetId="36">'[120]1. 설계조건 2.단면가정 3. 하중계산'!$I$69</definedName>
    <definedName name="QQQQQQQQQQQQQQQ">'[121]1. 설계조건 2.단면가정 3. 하중계산'!$I$69</definedName>
    <definedName name="QQQQQQQQQQQQQQQQ" localSheetId="8">#REF!</definedName>
    <definedName name="QQQQQQQQQQQQQQQQ" localSheetId="36">'[120]DATA 입력란'!$D$31</definedName>
    <definedName name="QQQQQQQQQQQQQQQQ">'[121]DATA 입력란'!$D$31</definedName>
    <definedName name="QQQQQQQQQQQQQQQQQ" localSheetId="35">BlankMacro1</definedName>
    <definedName name="QQQQQQQQQQQQQQQQQ" localSheetId="20">BlankMacro1</definedName>
    <definedName name="QQQQQQQQQQQQQQQQQ">BlankMacro1</definedName>
    <definedName name="qqqqqqqqqqqqqqqqqqqqqq">#REF!</definedName>
    <definedName name="QQQQQQQQQQQQQQQQQQQQQQQ" localSheetId="8">#REF!</definedName>
    <definedName name="QQQQQQQQQQQQQQQQQQQQQQQ" localSheetId="36">'[120]DATA 입력란'!$D$26</definedName>
    <definedName name="QQQQQQQQQQQQQQQQQQQQQQQ">'[121]DATA 입력란'!$D$26</definedName>
    <definedName name="QQQQQQQQQQQQQQQQQQQQQQQQQQQ" localSheetId="8">#REF!</definedName>
    <definedName name="QQQQQQQQQQQQQQQQQQQQQQQQQQQ" localSheetId="36">'[120]DATA 입력란'!$D$33</definedName>
    <definedName name="QQQQQQQQQQQQQQQQQQQQQQQQQQQ">'[121]DATA 입력란'!$D$33</definedName>
    <definedName name="QQQQQQQQQQQQQQQQQQQQQQQQQQQQQQQQQQQQQQ" localSheetId="8">#REF!</definedName>
    <definedName name="QQQQQQQQQQQQQQQQQQQQQQQQQQQQQQQQQQQQQQ" localSheetId="36">'[120]DATA 입력란'!$D$28</definedName>
    <definedName name="QQQQQQQQQQQQQQQQQQQQQQQQQQQQQQQQQQQQQQ">'[121]DATA 입력란'!$D$28</definedName>
    <definedName name="Qten">#REF!</definedName>
    <definedName name="QTY">#N/A</definedName>
    <definedName name="qu">#REF!</definedName>
    <definedName name="QW" localSheetId="36" hidden="1">{#N/A,#N/A,FALSE,"배수2"}</definedName>
    <definedName name="qw">[124]터파기및재료!#REF!</definedName>
    <definedName name="qwe">#REF!</definedName>
    <definedName name="QWQ" hidden="1">{#N/A,#N/A,FALSE,"배수2"}</definedName>
    <definedName name="QWQW" localSheetId="8">#REF!</definedName>
    <definedName name="QWQW" localSheetId="36">'[72]ABUT수량-A1'!$T$25</definedName>
    <definedName name="QWQW">'[37]ABUT수량-A1'!$T$25</definedName>
    <definedName name="QWT">'[96]3련 BOX'!#REF!</definedName>
    <definedName name="QX">#REF!</definedName>
    <definedName name="q디">#REF!</definedName>
    <definedName name="q앨">#REF!</definedName>
    <definedName name="R_">#REF!</definedName>
    <definedName name="R00">#REF!</definedName>
    <definedName name="RA">#REF!</definedName>
    <definedName name="RAD">#REF!</definedName>
    <definedName name="rar43fref" localSheetId="8">#REF!</definedName>
    <definedName name="rar43fref" localSheetId="36">'[71]DATA 입력란'!$D$26</definedName>
    <definedName name="rar43fref">'[72]DATA 입력란'!$D$26</definedName>
    <definedName name="RawAgencyPrice">#REF!</definedName>
    <definedName name="RB">#REF!</definedName>
    <definedName name="RBData">#REF!</definedName>
    <definedName name="RC_B">#REF!</definedName>
    <definedName name="RCC">#REF!</definedName>
    <definedName name="rcon">#REF!</definedName>
    <definedName name="RC플륨관">#N/A</definedName>
    <definedName name="RD">#REF!</definedName>
    <definedName name="RE6Y">#REF!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eeeeeeeeee" localSheetId="8">#REF!</definedName>
    <definedName name="reeeeeeeeeee" localSheetId="36">'[71]DATA 입력란'!$D$29</definedName>
    <definedName name="reeeeeeeeeee">'[72]DATA 입력란'!$D$29</definedName>
    <definedName name="reewe" localSheetId="8">#REF!</definedName>
    <definedName name="reewe" localSheetId="36">'[71]1. 설계조건 2.단면가정 3. 하중계산'!$I$89</definedName>
    <definedName name="reewe">'[72]1. 설계조건 2.단면가정 3. 하중계산'!$I$89</definedName>
    <definedName name="ref">#REF!</definedName>
    <definedName name="reinftype">#REF!</definedName>
    <definedName name="ReqAs">#REF!</definedName>
    <definedName name="reqbar">#REF!</definedName>
    <definedName name="Reselects">#REF!</definedName>
    <definedName name="REY" localSheetId="8">#REF!</definedName>
    <definedName name="rey">{"Book1","부대-(표지판,데리,가드).xls","부대-(낙,차,중분대).xls"}</definedName>
    <definedName name="REYUH">#REF!</definedName>
    <definedName name="RF">#N/A</definedName>
    <definedName name="RFYIFIOYGOPIO" hidden="1">#REF!</definedName>
    <definedName name="RH.4">#REF!</definedName>
    <definedName name="RH.7">#REF!</definedName>
    <definedName name="rho">#REF!</definedName>
    <definedName name="rib_h">'[13]1.설계조건'!$Q$31</definedName>
    <definedName name="rib_n">'[13]1.설계조건'!$R$31</definedName>
    <definedName name="rib_t">'[13]1.설계조건'!$P$31</definedName>
    <definedName name="rib_uh">'[13]1.설계조건'!$Q$30</definedName>
    <definedName name="rib_un">'[13]1.설계조건'!$R$30</definedName>
    <definedName name="rib_ut">'[13]1.설계조건'!$P$30</definedName>
    <definedName name="RI집계2">#REF!</definedName>
    <definedName name="RJRJ" localSheetId="35">BlankMacro1</definedName>
    <definedName name="RJRJ" localSheetId="20">BlankMacro1</definedName>
    <definedName name="RJRJ" localSheetId="36">BlankMacro1</definedName>
    <definedName name="RJRJ">BlankMacro1</definedName>
    <definedName name="RJRKJRKJR" localSheetId="35">BlankMacro1</definedName>
    <definedName name="RJRKJRKJR" localSheetId="20">BlankMacro1</definedName>
    <definedName name="RJRKJRKJR" localSheetId="36">BlankMacro1</definedName>
    <definedName name="RJRKJRKJR">BlankMacro1</definedName>
    <definedName name="RK" localSheetId="36">[125]위치조서!$J$8</definedName>
    <definedName name="RK">[126]위치조서!$J$8</definedName>
    <definedName name="rkrfkfk" hidden="1">#REF!</definedName>
    <definedName name="RL" localSheetId="35">BlankMacro1</definedName>
    <definedName name="RL" localSheetId="20">BlankMacro1</definedName>
    <definedName name="RL" localSheetId="8">#REF!</definedName>
    <definedName name="RL" localSheetId="36">#REF!</definedName>
    <definedName name="RL">BlankMacro1</definedName>
    <definedName name="RL1D">#REF!</definedName>
    <definedName name="RL2D">#REF!</definedName>
    <definedName name="RL3D">#REF!</definedName>
    <definedName name="RL4D">#REF!</definedName>
    <definedName name="RL5D" localSheetId="36">[10]교각계산!$K$98</definedName>
    <definedName name="RL5D">[19]교각계산!$K$98</definedName>
    <definedName name="RL6D">#REF!</definedName>
    <definedName name="RL7D">#REF!</definedName>
    <definedName name="RLA">[127]터파기및재료!#REF!</definedName>
    <definedName name="RLD">#REF!</definedName>
    <definedName name="rlr">#REF!</definedName>
    <definedName name="RLTJD" localSheetId="35">BlankMacro1</definedName>
    <definedName name="RLTJD" localSheetId="20">BlankMacro1</definedName>
    <definedName name="RLTJD" localSheetId="36">BlankMacro1</definedName>
    <definedName name="RLTJD">BlankMacro1</definedName>
    <definedName name="Rl이">#REF!</definedName>
    <definedName name="Rl일">#REF!</definedName>
    <definedName name="Rn">#REF!</definedName>
    <definedName name="ROCK_AUGER">[89]장비집계!#REF!</definedName>
    <definedName name="round">#REF!</definedName>
    <definedName name="rounddown">#REF!</definedName>
    <definedName name="rp">#REF!</definedName>
    <definedName name="RPE">#REF!</definedName>
    <definedName name="rr" localSheetId="36" hidden="1">{#N/A,#N/A,FALSE,"조골재"}</definedName>
    <definedName name="rr">#REF!</definedName>
    <definedName name="rrew" localSheetId="35">BlankMacro1</definedName>
    <definedName name="rrew">BlankMacro1</definedName>
    <definedName name="RRR">#REF!</definedName>
    <definedName name="rrrr" localSheetId="8">BlankMacro1</definedName>
    <definedName name="rrrr" localSheetId="36">BlankMacro1</definedName>
    <definedName name="rrrr">[128]위치조서!$J$8</definedName>
    <definedName name="rrrrrr">#REF!</definedName>
    <definedName name="rs">#REF!</definedName>
    <definedName name="rt">#REF!</definedName>
    <definedName name="Rten">#REF!</definedName>
    <definedName name="RTR">#REF!</definedName>
    <definedName name="RTRT">[129]말뚝지지력산정!$J$19</definedName>
    <definedName name="RTS">#REF!</definedName>
    <definedName name="rtt">#REF!</definedName>
    <definedName name="ru">#REF!</definedName>
    <definedName name="ruswjrsodur">#REF!</definedName>
    <definedName name="Rx">#REF!</definedName>
    <definedName name="Rxw">#REF!</definedName>
    <definedName name="Ry">#REF!</definedName>
    <definedName name="Ryw">#REF!</definedName>
    <definedName name="S" localSheetId="8">#REF!</definedName>
    <definedName name="S" localSheetId="36">[37]DATE!$I$24:$I$85</definedName>
    <definedName name="S">[109]DATE!$I$24:$I$85</definedName>
    <definedName name="S.1">#REF!</definedName>
    <definedName name="S.2">#REF!</definedName>
    <definedName name="S.3">#REF!</definedName>
    <definedName name="S.4">#REF!</definedName>
    <definedName name="S_1">#REF!</definedName>
    <definedName name="S_10">#REF!</definedName>
    <definedName name="S_11">#REF!</definedName>
    <definedName name="S_2">#REF!</definedName>
    <definedName name="S_3">#REF!</definedName>
    <definedName name="S_4">#REF!</definedName>
    <definedName name="S_5">#REF!</definedName>
    <definedName name="S_6">#REF!</definedName>
    <definedName name="S_7">#REF!</definedName>
    <definedName name="S_8">#REF!</definedName>
    <definedName name="S_9">#REF!</definedName>
    <definedName name="S_B">#REF!</definedName>
    <definedName name="S_BB">#REF!</definedName>
    <definedName name="S_BU">#REF!</definedName>
    <definedName name="S_EF">#REF!</definedName>
    <definedName name="S_L">#REF!</definedName>
    <definedName name="S_TO">#REF!</definedName>
    <definedName name="S_W_시험기사">#REF!</definedName>
    <definedName name="S_본">#REF!</definedName>
    <definedName name="S10FL">[32]INPUT!#REF!</definedName>
    <definedName name="S10FR">[32]INPUT!#REF!</definedName>
    <definedName name="S10L">[32]INPUT!#REF!</definedName>
    <definedName name="S10R">[32]INPUT!#REF!</definedName>
    <definedName name="S10RL">[32]INPUT!#REF!</definedName>
    <definedName name="S10RR">[32]INPUT!#REF!</definedName>
    <definedName name="S10TL">[42]INPUT!#REF!</definedName>
    <definedName name="S10TR">[42]INPUT!#REF!</definedName>
    <definedName name="S14731843">#REF!</definedName>
    <definedName name="S2L">#REF!</definedName>
    <definedName name="S2L2">#REF!</definedName>
    <definedName name="S3FL">[32]INPUT!#REF!</definedName>
    <definedName name="S3FR">[32]INPUT!#REF!</definedName>
    <definedName name="S3L">[32]INPUT!#REF!</definedName>
    <definedName name="S3R">[32]INPUT!#REF!</definedName>
    <definedName name="S3RL">[32]INPUT!#REF!</definedName>
    <definedName name="S3RR">[32]INPUT!#REF!</definedName>
    <definedName name="S3TL">[42]INPUT!#REF!</definedName>
    <definedName name="S3TR">[42]INPUT!#REF!</definedName>
    <definedName name="S4FL">[32]INPUT!#REF!</definedName>
    <definedName name="S4FR">[32]INPUT!#REF!</definedName>
    <definedName name="S4L">[32]INPUT!#REF!</definedName>
    <definedName name="S4R">[32]INPUT!#REF!</definedName>
    <definedName name="S4RL">[32]INPUT!#REF!</definedName>
    <definedName name="S4RR">[32]INPUT!#REF!</definedName>
    <definedName name="S4TL">[42]INPUT!#REF!</definedName>
    <definedName name="S4TR">[42]INPUT!#REF!</definedName>
    <definedName name="S5FL">[32]INPUT!#REF!</definedName>
    <definedName name="S5FR">[32]INPUT!#REF!</definedName>
    <definedName name="S5L">[32]INPUT!#REF!</definedName>
    <definedName name="S5R">[32]INPUT!#REF!</definedName>
    <definedName name="S5RL">[32]INPUT!#REF!</definedName>
    <definedName name="S5RR">[32]INPUT!#REF!</definedName>
    <definedName name="S5TL">[42]INPUT!#REF!</definedName>
    <definedName name="S5TR">[42]INPUT!#REF!</definedName>
    <definedName name="S6FL">[32]INPUT!#REF!</definedName>
    <definedName name="S6FR">[32]INPUT!#REF!</definedName>
    <definedName name="S6L">[32]INPUT!#REF!</definedName>
    <definedName name="S6R">[32]INPUT!#REF!</definedName>
    <definedName name="S6RL">[32]INPUT!#REF!</definedName>
    <definedName name="S6RR">[32]INPUT!#REF!</definedName>
    <definedName name="S6TL">[42]INPUT!#REF!</definedName>
    <definedName name="S6TR">[42]INPUT!#REF!</definedName>
    <definedName name="S7FL">[32]INPUT!#REF!</definedName>
    <definedName name="S7FR">[32]INPUT!#REF!</definedName>
    <definedName name="S7L">[32]INPUT!#REF!</definedName>
    <definedName name="S7R">[32]INPUT!#REF!</definedName>
    <definedName name="S7RL">[32]INPUT!#REF!</definedName>
    <definedName name="S7RR">[32]INPUT!#REF!</definedName>
    <definedName name="S7TL">[42]INPUT!#REF!</definedName>
    <definedName name="S7TR">[42]INPUT!#REF!</definedName>
    <definedName name="S8FL">[32]INPUT!#REF!</definedName>
    <definedName name="S8FR">[32]INPUT!#REF!</definedName>
    <definedName name="S8L">[32]INPUT!#REF!</definedName>
    <definedName name="S8R">[32]INPUT!#REF!</definedName>
    <definedName name="S8RL">[32]INPUT!#REF!</definedName>
    <definedName name="S8RR">[32]INPUT!#REF!</definedName>
    <definedName name="S8TL">[42]INPUT!#REF!</definedName>
    <definedName name="S8TR">[42]INPUT!#REF!</definedName>
    <definedName name="S9FL">[32]INPUT!#REF!</definedName>
    <definedName name="S9FR">[32]INPUT!#REF!</definedName>
    <definedName name="S9L">[32]INPUT!#REF!</definedName>
    <definedName name="S9R">[32]INPUT!#REF!</definedName>
    <definedName name="S9RL">[32]INPUT!#REF!</definedName>
    <definedName name="S9RR">[32]INPUT!#REF!</definedName>
    <definedName name="S9TL">[42]INPUT!#REF!</definedName>
    <definedName name="S9TR">[42]INPUT!#REF!</definedName>
    <definedName name="Sa">#REF!</definedName>
    <definedName name="SADE">#REF!</definedName>
    <definedName name="SALESPLAN">#REF!</definedName>
    <definedName name="SALI">#REF!</definedName>
    <definedName name="sallow">#REF!</definedName>
    <definedName name="sanch_2">#REF!</definedName>
    <definedName name="sanch_3">#REF!</definedName>
    <definedName name="sanch_4">#REF!</definedName>
    <definedName name="sand">#REF!,#REF!</definedName>
    <definedName name="Sare">#REF!</definedName>
    <definedName name="SASL">'[96]3련 BOX'!#REF!</definedName>
    <definedName name="SB">#REF!</definedName>
    <definedName name="sbarea">#REF!</definedName>
    <definedName name="SC">#REF!</definedName>
    <definedName name="Sca">#REF!</definedName>
    <definedName name="SCK">#REF!</definedName>
    <definedName name="sd" localSheetId="36">#REF!</definedName>
    <definedName name="sd">[56]input!$P$1</definedName>
    <definedName name="SdAS" hidden="1">'[47]98수문일위'!$A$1:$P$2004</definedName>
    <definedName name="SDCFG\" hidden="1">{#N/A,#N/A,FALSE,"운반시간"}</definedName>
    <definedName name="SDDFD" hidden="1">{#N/A,#N/A,FALSE,"배수1"}</definedName>
    <definedName name="sdf" localSheetId="8">#REF!</definedName>
    <definedName name="SDF" localSheetId="36" hidden="1">#REF!</definedName>
    <definedName name="SDF">{"Book1"}</definedName>
    <definedName name="SDFDFD" hidden="1">{#N/A,#N/A,FALSE,"운반시간"}</definedName>
    <definedName name="sdfg" localSheetId="8">#REF!</definedName>
    <definedName name="sdfg" localSheetId="36">'[41]ABUT수량-A1'!$T$25</definedName>
    <definedName name="sdfg">'[112]ABUT수량-A1'!$T$25</definedName>
    <definedName name="SDFGFGDFGDFGDFG">#REF!</definedName>
    <definedName name="sdfsf" hidden="1">[28]간지!#REF!</definedName>
    <definedName name="sdg" hidden="1">#REF!</definedName>
    <definedName name="SDS" localSheetId="20" hidden="1">{#N/A,#N/A,FALSE,"2~8번"}</definedName>
    <definedName name="SDS" localSheetId="8" hidden="1">{#N/A,#N/A,FALSE,"2~8번"}</definedName>
    <definedName name="sds" localSheetId="36">BlankMacro1</definedName>
    <definedName name="SDS" hidden="1">{#N/A,#N/A,FALSE,"2~8번"}</definedName>
    <definedName name="sdsdddd" hidden="1">{#N/A,#N/A,FALSE,"토공2"}</definedName>
    <definedName name="sdsds" localSheetId="8">#REF!</definedName>
    <definedName name="sdsds">[130]단재적표!#REF!</definedName>
    <definedName name="sdsss">#REF!</definedName>
    <definedName name="SEVSE">#REF!</definedName>
    <definedName name="SFA" hidden="1">{#N/A,#N/A,FALSE,"포장1";#N/A,#N/A,FALSE,"포장1"}</definedName>
    <definedName name="sfggf" hidden="1">{#N/A,#N/A,FALSE,"배수1"}</definedName>
    <definedName name="SFSDFDSF" hidden="1">{#N/A,#N/A,FALSE,"운반시간"}</definedName>
    <definedName name="sh">#REF!</definedName>
    <definedName name="SH10L">[32]INPUT!#REF!</definedName>
    <definedName name="SH10R">[32]INPUT!#REF!</definedName>
    <definedName name="SH3L">[32]INPUT!#REF!</definedName>
    <definedName name="SH3R">[32]INPUT!#REF!</definedName>
    <definedName name="SH4L">[32]INPUT!#REF!</definedName>
    <definedName name="SH4R">[32]INPUT!#REF!</definedName>
    <definedName name="SH5L">[32]INPUT!#REF!</definedName>
    <definedName name="SH5R">[32]INPUT!#REF!</definedName>
    <definedName name="SH6L">[32]INPUT!#REF!</definedName>
    <definedName name="SH6R">[32]INPUT!#REF!</definedName>
    <definedName name="SH7L">[32]INPUT!#REF!</definedName>
    <definedName name="SH7R">[32]INPUT!#REF!</definedName>
    <definedName name="SH8L">[32]INPUT!#REF!</definedName>
    <definedName name="SH8R">[32]INPUT!#REF!</definedName>
    <definedName name="SH9L">[32]INPUT!#REF!</definedName>
    <definedName name="SH9R">[32]INPUT!#REF!</definedName>
    <definedName name="SHE">#REF!</definedName>
    <definedName name="shear">#REF!</definedName>
    <definedName name="SHO">#REF!</definedName>
    <definedName name="SHOE10L">[42]INPUT!#REF!</definedName>
    <definedName name="SHOE10R">[42]INPUT!#REF!</definedName>
    <definedName name="SHOE3L">[42]INPUT!#REF!</definedName>
    <definedName name="SHOE3R">[42]INPUT!#REF!</definedName>
    <definedName name="SHOE4L">[42]INPUT!#REF!</definedName>
    <definedName name="SHOE4R">[42]INPUT!#REF!</definedName>
    <definedName name="SHOE5L">[42]INPUT!#REF!</definedName>
    <definedName name="SHOE5R">[42]INPUT!#REF!</definedName>
    <definedName name="SHOE6L">[42]INPUT!#REF!</definedName>
    <definedName name="SHOE6R">[42]INPUT!#REF!</definedName>
    <definedName name="SHOE7L">[42]INPUT!#REF!</definedName>
    <definedName name="SHOE7R">[42]INPUT!#REF!</definedName>
    <definedName name="SHOE8L">[42]INPUT!#REF!</definedName>
    <definedName name="SHOE8R">[42]INPUT!#REF!</definedName>
    <definedName name="SHOE9L">[42]INPUT!#REF!</definedName>
    <definedName name="SHOE9R">[42]INPUT!#REF!</definedName>
    <definedName name="SHT">#REF!</definedName>
    <definedName name="SIDE_PILE">#REF!</definedName>
    <definedName name="SIGCK1" localSheetId="8">#REF!</definedName>
    <definedName name="SIGCK1" localSheetId="36">[82]설계조건!$I$64</definedName>
    <definedName name="SIGCK1">[83]설계조건!$I$64</definedName>
    <definedName name="SIGCK2">#REF!</definedName>
    <definedName name="SIGY1" localSheetId="8">#REF!</definedName>
    <definedName name="SIGY1" localSheetId="36">#N/A</definedName>
    <definedName name="SIGY1">[83]설계조건!$M$64</definedName>
    <definedName name="SIGY2">#REF!</definedName>
    <definedName name="sikje">#REF!</definedName>
    <definedName name="sin" localSheetId="8">#REF!</definedName>
    <definedName name="sin">[123]단면!#REF!</definedName>
    <definedName name="sinchook">#REF!</definedName>
    <definedName name="SK">#REF!</definedName>
    <definedName name="SK10L">[42]INPUT!#REF!</definedName>
    <definedName name="SK10R">[42]INPUT!#REF!</definedName>
    <definedName name="SK3L">[42]INPUT!#REF!</definedName>
    <definedName name="SK3R">[42]INPUT!#REF!</definedName>
    <definedName name="SK4L">[42]INPUT!#REF!</definedName>
    <definedName name="SK4R">[42]INPUT!#REF!</definedName>
    <definedName name="SK5L">[42]INPUT!#REF!</definedName>
    <definedName name="SK5R">[42]INPUT!#REF!</definedName>
    <definedName name="SK6L">[42]INPUT!#REF!</definedName>
    <definedName name="SK6R">[42]INPUT!#REF!</definedName>
    <definedName name="SK7L">[42]INPUT!#REF!</definedName>
    <definedName name="SK7R">[42]INPUT!#REF!</definedName>
    <definedName name="SK8L">[42]INPUT!#REF!</definedName>
    <definedName name="SK8R">[42]INPUT!#REF!</definedName>
    <definedName name="SK9L">[42]INPUT!#REF!</definedName>
    <definedName name="SK9R">[42]INPUT!#REF!</definedName>
    <definedName name="SKD">'[44]계산서(직선부)'!$A$1:$J$23</definedName>
    <definedName name="SKE">#REF!</definedName>
    <definedName name="SKE10L">[42]INPUT!#REF!</definedName>
    <definedName name="SKE10R">[42]INPUT!#REF!</definedName>
    <definedName name="SKE3L">[42]INPUT!#REF!</definedName>
    <definedName name="SKE3R">[42]INPUT!#REF!</definedName>
    <definedName name="SKE4L">[42]INPUT!#REF!</definedName>
    <definedName name="SKE4R">[42]INPUT!#REF!</definedName>
    <definedName name="SKE5L">[42]INPUT!#REF!</definedName>
    <definedName name="SKE5R">[42]INPUT!#REF!</definedName>
    <definedName name="SKE6L">[42]INPUT!#REF!</definedName>
    <definedName name="SKE6R">[42]INPUT!#REF!</definedName>
    <definedName name="SKE7L">[42]INPUT!#REF!</definedName>
    <definedName name="SKE7R">[42]INPUT!#REF!</definedName>
    <definedName name="SKE8L">[42]INPUT!#REF!</definedName>
    <definedName name="SKE8R">[42]INPUT!#REF!</definedName>
    <definedName name="SKE9L">[42]INPUT!#REF!</definedName>
    <definedName name="SKE9R">[42]INPUT!#REF!</definedName>
    <definedName name="SKEW" localSheetId="8">#REF!</definedName>
    <definedName name="skew">[123]단면!#REF!</definedName>
    <definedName name="SKEW1">#REF!</definedName>
    <definedName name="skew2">#REF!</definedName>
    <definedName name="SKIN">#REF!</definedName>
    <definedName name="sksssk">#REF!</definedName>
    <definedName name="SL">#REF!</definedName>
    <definedName name="slab">#REF!</definedName>
    <definedName name="SLAB1">#REF!</definedName>
    <definedName name="SLAB2">#REF!</definedName>
    <definedName name="SLAB3">#REF!</definedName>
    <definedName name="sldd">#REF!</definedName>
    <definedName name="SLFE">#REF!</definedName>
    <definedName name="SLFO">#REF!</definedName>
    <definedName name="slo">#REF!</definedName>
    <definedName name="SLOP">#REF!</definedName>
    <definedName name="SMP">#REF!</definedName>
    <definedName name="SN">#REF!</definedName>
    <definedName name="SOIL">#REF!</definedName>
    <definedName name="SORTCODE">#N/A</definedName>
    <definedName name="sortt" hidden="1">#REF!</definedName>
    <definedName name="SPA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s">#REF!</definedName>
    <definedName name="SS10L">[42]INPUT!#REF!</definedName>
    <definedName name="SS10TR">[42]INPUT!#REF!</definedName>
    <definedName name="SS3L">[42]INPUT!#REF!</definedName>
    <definedName name="SS3R">[42]INPUT!#REF!</definedName>
    <definedName name="SS4L">[42]INPUT!#REF!</definedName>
    <definedName name="SS4R">[42]INPUT!#REF!</definedName>
    <definedName name="SS5L">[42]INPUT!#REF!</definedName>
    <definedName name="SS5R">[42]INPUT!#REF!</definedName>
    <definedName name="SS6L">[42]INPUT!#REF!</definedName>
    <definedName name="SS6R">[42]INPUT!#REF!</definedName>
    <definedName name="SS7L">[42]INPUT!#REF!</definedName>
    <definedName name="SS7R">[42]INPUT!#REF!</definedName>
    <definedName name="SS8L">[42]INPUT!#REF!</definedName>
    <definedName name="SS8R">[42]INPUT!#REF!</definedName>
    <definedName name="SS9L">[42]INPUT!#REF!</definedName>
    <definedName name="SS9R">[42]INPUT!#REF!</definedName>
    <definedName name="ssafsaf">#REF!</definedName>
    <definedName name="SSC10L">[42]INPUT!#REF!</definedName>
    <definedName name="SSC10R">[42]INPUT!#REF!</definedName>
    <definedName name="SSC3L">[42]INPUT!#REF!</definedName>
    <definedName name="SSC3R">[42]INPUT!#REF!</definedName>
    <definedName name="SSC4L">[42]INPUT!#REF!</definedName>
    <definedName name="SSC4R">[42]INPUT!#REF!</definedName>
    <definedName name="SSC5L">[42]INPUT!#REF!</definedName>
    <definedName name="SSC5R">[42]INPUT!#REF!</definedName>
    <definedName name="SSC6L">[42]INPUT!#REF!</definedName>
    <definedName name="SSC6R">[42]INPUT!#REF!</definedName>
    <definedName name="SSC7L">[42]INPUT!#REF!</definedName>
    <definedName name="SSC7R">[42]INPUT!#REF!</definedName>
    <definedName name="SSC8L">[42]INPUT!#REF!</definedName>
    <definedName name="SSC8R">[42]INPUT!#REF!</definedName>
    <definedName name="SSC9L">[42]INPUT!#REF!</definedName>
    <definedName name="SSC9R">[42]INPUT!#REF!</definedName>
    <definedName name="SSS">#REF!</definedName>
    <definedName name="SSSS">#REF!</definedName>
    <definedName name="ssssssss">#REF!</definedName>
    <definedName name="SSSSSSSSSS">#REF!</definedName>
    <definedName name="SSSSSSSSSSSSS" localSheetId="35">BlankMacro1</definedName>
    <definedName name="SSSSSSSSSSSSS" localSheetId="20">BlankMacro1</definedName>
    <definedName name="SSSSSSSSSSSSS">BlankMacro1</definedName>
    <definedName name="SST10L">[42]INPUT!#REF!</definedName>
    <definedName name="SST10R">[42]INPUT!#REF!</definedName>
    <definedName name="SST3L">[42]INPUT!#REF!</definedName>
    <definedName name="SST3R">[42]INPUT!#REF!</definedName>
    <definedName name="SST4L">[42]INPUT!#REF!</definedName>
    <definedName name="SST4R">[42]INPUT!#REF!</definedName>
    <definedName name="SST5L">[42]INPUT!#REF!</definedName>
    <definedName name="SST5R">[42]INPUT!#REF!</definedName>
    <definedName name="SST6L">[42]INPUT!#REF!</definedName>
    <definedName name="SST6R">[42]INPUT!#REF!</definedName>
    <definedName name="SST7L">[42]INPUT!#REF!</definedName>
    <definedName name="SST7R">[42]INPUT!#REF!</definedName>
    <definedName name="SST8L">[42]INPUT!#REF!</definedName>
    <definedName name="SST8R">[42]INPUT!#REF!</definedName>
    <definedName name="SST9L">[42]INPUT!#REF!</definedName>
    <definedName name="SST9R">[42]INPUT!#REF!</definedName>
    <definedName name="ssw">#REF!</definedName>
    <definedName name="SSZ10XL">[42]INPUT!#REF!</definedName>
    <definedName name="SSZ10XR">[42]INPUT!#REF!</definedName>
    <definedName name="SSZ10YL">[42]INPUT!#REF!</definedName>
    <definedName name="SSZ10YR">[42]INPUT!#REF!</definedName>
    <definedName name="SSZ3XL">[42]INPUT!#REF!</definedName>
    <definedName name="SSZ3XR">[42]INPUT!#REF!</definedName>
    <definedName name="SSZ3YL">[42]INPUT!#REF!</definedName>
    <definedName name="SSZ3YR">[42]INPUT!#REF!</definedName>
    <definedName name="SSZ4XL">[42]INPUT!#REF!</definedName>
    <definedName name="SSZ4XR">[42]INPUT!#REF!</definedName>
    <definedName name="SSZ4YL">[42]INPUT!#REF!</definedName>
    <definedName name="SSZ4YR">[42]INPUT!#REF!</definedName>
    <definedName name="SSZ5XL">[42]INPUT!#REF!</definedName>
    <definedName name="SSZ5XR">[42]INPUT!#REF!</definedName>
    <definedName name="SSZ5YL">[42]INPUT!#REF!</definedName>
    <definedName name="SSZ5YR">[42]INPUT!#REF!</definedName>
    <definedName name="SSZ6XL">[42]INPUT!#REF!</definedName>
    <definedName name="SSZ6XR">[42]INPUT!#REF!</definedName>
    <definedName name="SSZ6YL">[42]INPUT!#REF!</definedName>
    <definedName name="SSZ6YR">[42]INPUT!#REF!</definedName>
    <definedName name="SSZ7XL">[42]INPUT!#REF!</definedName>
    <definedName name="SSZ7XR">[42]INPUT!#REF!</definedName>
    <definedName name="SSZ7YL">[42]INPUT!#REF!</definedName>
    <definedName name="SSZ7YR">[42]INPUT!#REF!</definedName>
    <definedName name="SSZ8XL">[42]INPUT!#REF!</definedName>
    <definedName name="SSZ8XR">[42]INPUT!#REF!</definedName>
    <definedName name="SSZ8YL">[42]INPUT!#REF!</definedName>
    <definedName name="SSZ8YR">[42]INPUT!#REF!</definedName>
    <definedName name="SSZ9XL">[42]INPUT!#REF!</definedName>
    <definedName name="SSZ9XR">[42]INPUT!#REF!</definedName>
    <definedName name="SSZ9YL">[42]INPUT!#REF!</definedName>
    <definedName name="SSZ9YR">[42]INPUT!#REF!</definedName>
    <definedName name="SSZQ10L">[42]INPUT!#REF!</definedName>
    <definedName name="SSZQ10R">[42]INPUT!#REF!</definedName>
    <definedName name="SSZQ3L">[42]INPUT!#REF!</definedName>
    <definedName name="SSZQ3R">[42]INPUT!#REF!</definedName>
    <definedName name="SSZQ4L">[42]INPUT!#REF!</definedName>
    <definedName name="SSZQ4R">[42]INPUT!#REF!</definedName>
    <definedName name="SSZQ5L">[42]INPUT!#REF!</definedName>
    <definedName name="SSZQ5R">[42]INPUT!#REF!</definedName>
    <definedName name="SSZQ6L">[42]INPUT!#REF!</definedName>
    <definedName name="SSZQ6R">[42]INPUT!#REF!</definedName>
    <definedName name="SSZQ7L">[42]INPUT!#REF!</definedName>
    <definedName name="SSZQ7R">[42]INPUT!#REF!</definedName>
    <definedName name="SSZQ8L">[42]INPUT!#REF!</definedName>
    <definedName name="SSZQ8R">[42]INPUT!#REF!</definedName>
    <definedName name="SSZQ9L">[42]INPUT!#REF!</definedName>
    <definedName name="SSZQ9R">[42]INPUT!#REF!</definedName>
    <definedName name="ST" localSheetId="35">BlankMacro1</definedName>
    <definedName name="ST" localSheetId="8">#REF!</definedName>
    <definedName name="ST">BlankMacro1</definedName>
    <definedName name="START">'[35]3.골재원검토의견서 갑지'!#REF!</definedName>
    <definedName name="STATION">#REF!</definedName>
    <definedName name="stmin">#REF!</definedName>
    <definedName name="STOWH">'[96]3련 BOX'!#REF!</definedName>
    <definedName name="Strand가닥수">#REF!</definedName>
    <definedName name="Strand단면적">#REF!</definedName>
    <definedName name="Strand직경">#REF!</definedName>
    <definedName name="stratio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32">#REF!</definedName>
    <definedName name="STSELBOW50">#REF!</definedName>
    <definedName name="STSNIFFLE50">#REF!</definedName>
    <definedName name="STSSOCKET20">#REF!</definedName>
    <definedName name="STSTEE50">#REF!</definedName>
    <definedName name="STSUNION32">#REF!</definedName>
    <definedName name="STSUNION50">#REF!</definedName>
    <definedName name="STS앵글">#REF!</definedName>
    <definedName name="STS평철">#REF!</definedName>
    <definedName name="su">#REF!</definedName>
    <definedName name="SUM">#REF!</definedName>
    <definedName name="SUM10L">[32]INPUT!#REF!</definedName>
    <definedName name="SUM10R">[32]INPUT!#REF!</definedName>
    <definedName name="SUM3L">[32]INPUT!#REF!</definedName>
    <definedName name="SUM3R">[32]INPUT!#REF!</definedName>
    <definedName name="SUM4L">[32]INPUT!#REF!</definedName>
    <definedName name="SUM4R">[32]INPUT!#REF!</definedName>
    <definedName name="SUM5L">[32]INPUT!#REF!</definedName>
    <definedName name="SUM5R">[32]INPUT!#REF!</definedName>
    <definedName name="SUM6L">[32]INPUT!#REF!</definedName>
    <definedName name="SUM6R">[32]INPUT!#REF!</definedName>
    <definedName name="SUM7L">[32]INPUT!#REF!</definedName>
    <definedName name="SUM7R">[32]INPUT!#REF!</definedName>
    <definedName name="SUM8L">[32]INPUT!#REF!</definedName>
    <definedName name="SUM8R">[32]INPUT!#REF!</definedName>
    <definedName name="SUM9L">[32]INPUT!#REF!</definedName>
    <definedName name="SUM9R">[32]INPUT!#REF!</definedName>
    <definedName name="SUO_REA">#REF!</definedName>
    <definedName name="SUO_TOE">#REF!</definedName>
    <definedName name="sv">#REF!</definedName>
    <definedName name="svsdvsvsv" localSheetId="20">{"Book1"}</definedName>
    <definedName name="svsdvsvsv" localSheetId="8">{"Book1"}</definedName>
    <definedName name="svsdvsvsv">{"Book1"}</definedName>
    <definedName name="svsvvbs" localSheetId="20">{"Book1"}</definedName>
    <definedName name="svsvvbs" localSheetId="8">{"Book1"}</definedName>
    <definedName name="svsvvbs">{"Book1"}</definedName>
    <definedName name="SWH.1">'[96]3련 BOX'!#REF!</definedName>
    <definedName name="SWH.2">'[96]3련 BOX'!#REF!</definedName>
    <definedName name="SWH.3">'[96]3련 BOX'!#REF!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.B.M.설치">[61]진주방향!$AS$433</definedName>
    <definedName name="T_AMOUNT">#N/A</definedName>
    <definedName name="T_UPRICE">#N/A</definedName>
    <definedName name="T10L">[32]INPUT!#REF!</definedName>
    <definedName name="T10R">[32]INPUT!#REF!</definedName>
    <definedName name="t1a1p">#REF!</definedName>
    <definedName name="t1a1t">#REF!</definedName>
    <definedName name="t1a2p">#REF!</definedName>
    <definedName name="t1a2t">#REF!</definedName>
    <definedName name="T1L">[32]INPUT!$C$3</definedName>
    <definedName name="T1R">[32]INPUT!$E$3</definedName>
    <definedName name="T1S">#REF!</definedName>
    <definedName name="T1T">#REF!</definedName>
    <definedName name="t2a1p">#REF!</definedName>
    <definedName name="t2a1t">#REF!</definedName>
    <definedName name="t2a2p">#REF!</definedName>
    <definedName name="t2a2t">#REF!</definedName>
    <definedName name="T2L">[32]INPUT!$C$18</definedName>
    <definedName name="T2R">[32]INPUT!$E$18</definedName>
    <definedName name="T2S">#REF!</definedName>
    <definedName name="T2T">#REF!</definedName>
    <definedName name="T3A1P">#REF!</definedName>
    <definedName name="t3a1t">#REF!</definedName>
    <definedName name="t3a2p">#REF!</definedName>
    <definedName name="t3a2t">#REF!</definedName>
    <definedName name="T3L">[32]INPUT!#REF!</definedName>
    <definedName name="T3R">[32]INPUT!#REF!</definedName>
    <definedName name="T3S">#REF!</definedName>
    <definedName name="T3T">#REF!</definedName>
    <definedName name="T4L">[32]INPUT!#REF!</definedName>
    <definedName name="T4R">[32]INPUT!#REF!</definedName>
    <definedName name="T5L">[32]INPUT!#REF!</definedName>
    <definedName name="T5R">[32]INPUT!#REF!</definedName>
    <definedName name="T6L">[32]INPUT!#REF!</definedName>
    <definedName name="T6R">[32]INPUT!#REF!</definedName>
    <definedName name="T7L">[32]INPUT!#REF!</definedName>
    <definedName name="T7R">[32]INPUT!#REF!</definedName>
    <definedName name="T8L">[32]INPUT!#REF!</definedName>
    <definedName name="T8R">[32]INPUT!#REF!</definedName>
    <definedName name="T9L">[32]INPUT!#REF!</definedName>
    <definedName name="T9R">[32]INPUT!#REF!</definedName>
    <definedName name="Ta">#REF!</definedName>
    <definedName name="TA1P">#REF!</definedName>
    <definedName name="ta1t">#REF!</definedName>
    <definedName name="ta2p">#REF!</definedName>
    <definedName name="ta2t">#REF!</definedName>
    <definedName name="Table">#REF!</definedName>
    <definedName name="Table1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">#REF!</definedName>
    <definedName name="Tba">#REF!</definedName>
    <definedName name="TBDK" localSheetId="35">BlankMacro1</definedName>
    <definedName name="TBDK" localSheetId="20">BlankMacro1</definedName>
    <definedName name="TBDK">BlankMacro1</definedName>
    <definedName name="TBM" localSheetId="8">#REF!</definedName>
    <definedName name="tbm">[131]Sheet1!$K$186</definedName>
    <definedName name="TC">#REF!</definedName>
    <definedName name="TCA">#REF!</definedName>
    <definedName name="TCB">#REF!</definedName>
    <definedName name="tcw">#REF!</definedName>
    <definedName name="tcwds">#REF!</definedName>
    <definedName name="tdl">#REF!</definedName>
    <definedName name="tdlp">#REF!</definedName>
    <definedName name="teb">#REF!</definedName>
    <definedName name="Ted">#REF!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endon단면적">#REF!</definedName>
    <definedName name="TEST">#N/A</definedName>
    <definedName name="text1">[132]가도공!#REF!</definedName>
    <definedName name="TF">#REF!</definedName>
    <definedName name="TFN">#REF!</definedName>
    <definedName name="TH">#REF!</definedName>
    <definedName name="THN">#REF!</definedName>
    <definedName name="TITLE">#REF!</definedName>
    <definedName name="TITLE_AEAR">[133]우수공!$A$1:$IV$3,[133]우수공!$A$1:$D$65536</definedName>
    <definedName name="TJDWO">#REF!</definedName>
    <definedName name="Tjoshogh">[42]INPUT!#REF!</definedName>
    <definedName name="TKH">'[96]3련 BOX'!#REF!</definedName>
    <definedName name="Tkqkfksod">[42]INPUT!#REF!</definedName>
    <definedName name="Tl">#REF!</definedName>
    <definedName name="tll">#REF!</definedName>
    <definedName name="tllp">#REF!</definedName>
    <definedName name="TLN">#REF!</definedName>
    <definedName name="TMF">[134]산출근거!$J$6</definedName>
    <definedName name="TMO">#REF!</definedName>
    <definedName name="TO">#REF!</definedName>
    <definedName name="TOB">#REF!</definedName>
    <definedName name="TOH">#REF!</definedName>
    <definedName name="TOLB">#REF!</definedName>
    <definedName name="TON">#REF!</definedName>
    <definedName name="top">#REF!</definedName>
    <definedName name="TORS">#REF!</definedName>
    <definedName name="TOWB">#REF!</definedName>
    <definedName name="TOWH">#REF!</definedName>
    <definedName name="TPF">#REF!</definedName>
    <definedName name="TPH">#REF!</definedName>
    <definedName name="TPM">#REF!</definedName>
    <definedName name="tr" hidden="1">#REF!</definedName>
    <definedName name="Tra">#REF!</definedName>
    <definedName name="TRETETT">#REF!</definedName>
    <definedName name="trrrrrrrrrrrrrrrrrrrrr" localSheetId="8">#REF!</definedName>
    <definedName name="trrrrrrrrrrrrrrrrrrrrr" localSheetId="36">'[71]1. 설계조건 2.단면가정 3. 하중계산'!$I$69</definedName>
    <definedName name="trrrrrrrrrrrrrrrrrrrrr">'[72]1. 설계조건 2.단면가정 3. 하중계산'!$I$69</definedName>
    <definedName name="TS">#REF!</definedName>
    <definedName name="Tsa">#REF!</definedName>
    <definedName name="tsell_prc">#REF!</definedName>
    <definedName name="TSN">#REF!</definedName>
    <definedName name="TSS">[106]우각부보강!#REF!</definedName>
    <definedName name="tsup">#REF!</definedName>
    <definedName name="tsup1">#REF!</definedName>
    <definedName name="tt">#REF!</definedName>
    <definedName name="TTT">#REF!</definedName>
    <definedName name="tttt">#REF!</definedName>
    <definedName name="tttttt" hidden="1">{#N/A,#N/A,FALSE,"골재소요량";#N/A,#N/A,FALSE,"골재소요량"}</definedName>
    <definedName name="ttttttt">#REF!</definedName>
    <definedName name="tttttttttttttttt">#REF!</definedName>
    <definedName name="TU">#REF!</definedName>
    <definedName name="TV">#REF!</definedName>
    <definedName name="TVN">#REF!</definedName>
    <definedName name="TW">#REF!</definedName>
    <definedName name="TWA">#REF!</definedName>
    <definedName name="TWEB">#REF!</definedName>
    <definedName name="TWI">#REF!</definedName>
    <definedName name="TWL">#REF!</definedName>
    <definedName name="TWN">#REF!</definedName>
    <definedName name="TWR">#REF!</definedName>
    <definedName name="TWW">#REF!</definedName>
    <definedName name="ty" localSheetId="35">BlankMacro1</definedName>
    <definedName name="ty">BlankMacro1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'[96]3련 BOX'!#REF!</definedName>
    <definedName name="TYEU">#REF!</definedName>
    <definedName name="TYHFDGFD" hidden="1">{#N/A,#N/A,FALSE,"배수2"}</definedName>
    <definedName name="TYPE">#REF!</definedName>
    <definedName name="TYTY">#REF!</definedName>
    <definedName name="U" localSheetId="8">#REF!</definedName>
    <definedName name="U" localSheetId="36">[135]대치판정!#REF!</definedName>
    <definedName name="U">[136]대치판정!#REF!</definedName>
    <definedName name="U_RIB">#REF!</definedName>
    <definedName name="uasp">#REF!</definedName>
    <definedName name="ubaesu">#REF!</definedName>
    <definedName name="ubang">#REF!</definedName>
    <definedName name="uconc1">#REF!</definedName>
    <definedName name="uconc2">#REF!</definedName>
    <definedName name="udong">#REF!</definedName>
    <definedName name="UFB">#REF!</definedName>
    <definedName name="UFT">#REF!</definedName>
    <definedName name="uger">#REF!</definedName>
    <definedName name="uio">#REF!</definedName>
    <definedName name="UJI">[137]DATE!$I$24:$I$85</definedName>
    <definedName name="ujibsu">#REF!</definedName>
    <definedName name="UJJ">#REF!</definedName>
    <definedName name="ujun">[131]Sheet1!$K$152</definedName>
    <definedName name="ujun100">#REF!</definedName>
    <definedName name="ujun50">#REF!</definedName>
    <definedName name="ujunb">#REF!</definedName>
    <definedName name="ukmp">#REF!</definedName>
    <definedName name="ukyu">#REF!</definedName>
    <definedName name="ul">[4]Sheet1!#REF!</definedName>
    <definedName name="ULB">#REF!</definedName>
    <definedName name="um">[4]Sheet1!#REF!</definedName>
    <definedName name="UMh">#REF!</definedName>
    <definedName name="umu">#REF!</definedName>
    <definedName name="umung">#REF!</definedName>
    <definedName name="UMv">#REF!</definedName>
    <definedName name="UNITA">[8]부하계산서!#REF!</definedName>
    <definedName name="UNITAA">#N/A</definedName>
    <definedName name="UNITB">#N/A</definedName>
    <definedName name="UNITBB">#N/A</definedName>
    <definedName name="UNITC">#N/A</definedName>
    <definedName name="UNITC1">#N/A</definedName>
    <definedName name="UNITCA">#N/A</definedName>
    <definedName name="UNITD">#N/A</definedName>
    <definedName name="UNITDA">#N/A</definedName>
    <definedName name="unotch">#REF!</definedName>
    <definedName name="UPSC">#REF!</definedName>
    <definedName name="UPSR">[8]부하계산서!#REF!</definedName>
    <definedName name="usin">#REF!</definedName>
    <definedName name="uslab">#REF!</definedName>
    <definedName name="usmp">#REF!</definedName>
    <definedName name="uspace">#REF!</definedName>
    <definedName name="UT">#REF!</definedName>
    <definedName name="utaek">#REF!</definedName>
    <definedName name="utbm">#REF!</definedName>
    <definedName name="UTU">#REF!</definedName>
    <definedName name="UU">#REF!</definedName>
    <definedName name="UVh">#REF!</definedName>
    <definedName name="UVv">#REF!</definedName>
    <definedName name="uw">[4]Sheet1!#REF!</definedName>
    <definedName name="U측구">#REF!</definedName>
    <definedName name="U형수로">'[138]집수정(600-700)'!$P$4</definedName>
    <definedName name="U형시가지측구수량집계">#REF!</definedName>
    <definedName name="U형측구">#REF!</definedName>
    <definedName name="U형측구수량집계">#REF!</definedName>
    <definedName name="U형측구임" localSheetId="35">[138]!수식입력매크로</definedName>
    <definedName name="U형측구임" localSheetId="36">[139]!수식입력매크로</definedName>
    <definedName name="U형측구임">[138]!수식입력매크로</definedName>
    <definedName name="v" localSheetId="35">BlankMacro1</definedName>
    <definedName name="v" localSheetId="20">BlankMacro1</definedName>
    <definedName name="v" localSheetId="8">BlankMacro1</definedName>
    <definedName name="v" localSheetId="36">BlankMacro1</definedName>
    <definedName name="v">BlankMacro1</definedName>
    <definedName name="VAFP">#REF!</definedName>
    <definedName name="vbbb" localSheetId="35">BlankMacro1</definedName>
    <definedName name="vbbb" localSheetId="20">BlankMacro1</definedName>
    <definedName name="vbbb">BlankMacro1</definedName>
    <definedName name="VBV">#REF!</definedName>
    <definedName name="Vc">#REF!</definedName>
    <definedName name="VCR">#REF!</definedName>
    <definedName name="VDSVP">#REF!</definedName>
    <definedName name="VHAF">#REF!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MF">#REF!</definedName>
    <definedName name="vhpe2">#REF!</definedName>
    <definedName name="vhpw">#REF!</definedName>
    <definedName name="vhw">#REF!</definedName>
    <definedName name="Vl">#REF!</definedName>
    <definedName name="VMAX">#N/A</definedName>
    <definedName name="VMF">#REF!</definedName>
    <definedName name="VMOTOR">#REF!</definedName>
    <definedName name="VPUMP">#REF!</definedName>
    <definedName name="vsl_ds">#REF!</definedName>
    <definedName name="vsl_fts">#REF!</definedName>
    <definedName name="vsl_is">#REF!</definedName>
    <definedName name="vsl_notcor">#REF!</definedName>
    <definedName name="vsl_notcorrected">#REF!</definedName>
    <definedName name="vsl_notsea">#REF!</definedName>
    <definedName name="vsl_notsearched">#REF!</definedName>
    <definedName name="vsl_ns">#REF!</definedName>
    <definedName name="vsl_ow">#REF!</definedName>
    <definedName name="vsl_vol">#REF!</definedName>
    <definedName name="vsl_wfwv">#REF!</definedName>
    <definedName name="vsl_ws">#REF!</definedName>
    <definedName name="VSV">#REF!</definedName>
    <definedName name="Vu">#REF!</definedName>
    <definedName name="vv">[140]터파기및재료!#REF!</definedName>
    <definedName name="VVAFP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MF">#REF!</definedName>
    <definedName name="vvpe2">#REF!</definedName>
    <definedName name="vvpw">#REF!</definedName>
    <definedName name="VVV">#REF!</definedName>
    <definedName name="vvvv">{"Book1","부대-(표지판,데리,가드).xls","부대-(낙,차,중분대).xls"}</definedName>
    <definedName name="vvw">#REF!</definedName>
    <definedName name="Vw">#REF!</definedName>
    <definedName name="VWEI">#REF!</definedName>
    <definedName name="V형측구수량집계">#REF!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10L">[32]INPUT!#REF!</definedName>
    <definedName name="W10R">[32]INPUT!#REF!</definedName>
    <definedName name="W1C">#REF!</definedName>
    <definedName name="W2C">#REF!</definedName>
    <definedName name="W3C">#REF!</definedName>
    <definedName name="W3L">[32]INPUT!#REF!</definedName>
    <definedName name="W3R">[32]INPUT!#REF!</definedName>
    <definedName name="W4L">[32]INPUT!#REF!</definedName>
    <definedName name="W4R">[32]INPUT!#REF!</definedName>
    <definedName name="W5L">[32]INPUT!#REF!</definedName>
    <definedName name="W5R">[32]INPUT!#REF!</definedName>
    <definedName name="W6L">[32]INPUT!#REF!</definedName>
    <definedName name="W6R">[32]INPUT!#REF!</definedName>
    <definedName name="W7L">[32]INPUT!#REF!</definedName>
    <definedName name="W7R">[32]INPUT!#REF!</definedName>
    <definedName name="W8L">[32]INPUT!#REF!</definedName>
    <definedName name="W8R">[32]INPUT!#REF!</definedName>
    <definedName name="W9L">[32]INPUT!#REF!</definedName>
    <definedName name="W9R">[32]INPUT!#REF!</definedName>
    <definedName name="WA" localSheetId="8">#REF!</definedName>
    <definedName name="WA">[51]교각1!#REF!</definedName>
    <definedName name="WALL">[4]Sheet1!#REF!</definedName>
    <definedName name="Was">#REF!</definedName>
    <definedName name="WB">#REF!</definedName>
    <definedName name="WB.1">#REF!</definedName>
    <definedName name="WB.2">#REF!</definedName>
    <definedName name="WB.3">#REF!</definedName>
    <definedName name="wbeta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dc">#REF!</definedName>
    <definedName name="wdg">'[43]1.설계조건'!#REF!</definedName>
    <definedName name="Wds">#REF!</definedName>
    <definedName name="WEG">#REF!</definedName>
    <definedName name="WEI">#REF!</definedName>
    <definedName name="WEQ">#REF!</definedName>
    <definedName name="wer" localSheetId="20" hidden="1">{#N/A,#N/A,FALSE,"골재소요량";#N/A,#N/A,FALSE,"골재소요량"}</definedName>
    <definedName name="wer" localSheetId="8" hidden="1">{#N/A,#N/A,FALSE,"골재소요량";#N/A,#N/A,FALSE,"골재소요량"}</definedName>
    <definedName name="wer" localSheetId="36" hidden="1">{#N/A,#N/A,FALSE,"골재소요량";#N/A,#N/A,FALSE,"골재소요량"}</definedName>
    <definedName name="wer" hidden="1">{#N/A,#N/A,FALSE,"골재소요량";#N/A,#N/A,FALSE,"골재소요량"}</definedName>
    <definedName name="wessdd">#REF!</definedName>
    <definedName name="wew">{"Book1","부대-(표지판,데리,가드).xls","부대-(낙,차,중분대).xls"}</definedName>
    <definedName name="WF">#REF!</definedName>
    <definedName name="WFF">#REF!</definedName>
    <definedName name="wfs">#REF!</definedName>
    <definedName name="WG">#REF!</definedName>
    <definedName name="WH" localSheetId="8">#REF!</definedName>
    <definedName name="WH" localSheetId="36">#REF!</definedName>
    <definedName name="WH">[134]산출근거!$J$17</definedName>
    <definedName name="WH.1">#REF!</definedName>
    <definedName name="WH.2">#REF!</definedName>
    <definedName name="WH.3">#REF!</definedName>
    <definedName name="WHW">#REF!</definedName>
    <definedName name="WI">#REF!</definedName>
    <definedName name="wing_l">#REF!</definedName>
    <definedName name="WING_T">#REF!</definedName>
    <definedName name="wing_tt" localSheetId="8">#REF!</definedName>
    <definedName name="wing_tt">'[80]역T형교대-2수량'!#REF!</definedName>
    <definedName name="WIT">#REF!</definedName>
    <definedName name="wjd">#REF!</definedName>
    <definedName name="wkqcjf">#REF!</definedName>
    <definedName name="WL" localSheetId="8">#REF!</definedName>
    <definedName name="WL">[51]교각1!#REF!</definedName>
    <definedName name="wla">[4]Sheet1!#REF!</definedName>
    <definedName name="WLT">#REF!</definedName>
    <definedName name="Wm">[4]Sheet1!#REF!</definedName>
    <definedName name="WN" localSheetId="8">#REF!</definedName>
    <definedName name="WN">[51]교각1!#REF!</definedName>
    <definedName name="WPP">#REF!</definedName>
    <definedName name="wrn.2번." localSheetId="20" hidden="1">{#N/A,#N/A,FALSE,"2~8번"}</definedName>
    <definedName name="wrn.2번." localSheetId="8" hidden="1">{#N/A,#N/A,FALSE,"2~8번"}</definedName>
    <definedName name="wrn.2번." localSheetId="36" hidden="1">{#N/A,#N/A,FALSE,"2~8번"}</definedName>
    <definedName name="wrn.2번." hidden="1">{#N/A,#N/A,FALSE,"2~8번"}</definedName>
    <definedName name="wrn.3번." hidden="1">{#N/A,#N/A,FALSE,"2~8번"}</definedName>
    <definedName name="wrn.97년도수지계산서." hidden="1">{#N/A,#N/A,FALSE,"Sheet1"}</definedName>
    <definedName name="wrn.골재소요량." localSheetId="20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localSheetId="36" hidden="1">{#N/A,#N/A,FALSE,"골재소요량";#N/A,#N/A,FALSE,"골재소요량"}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localSheetId="20" hidden="1">{#N/A,#N/A,FALSE,"단가표지"}</definedName>
    <definedName name="wrn.단가표지." localSheetId="8" hidden="1">{#N/A,#N/A,FALSE,"단가표지"}</definedName>
    <definedName name="wrn.단가표지." localSheetId="36" hidden="1">{#N/A,#N/A,FALSE,"단가표지"}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연동제." hidden="1">{#N/A,#N/A,TRUE,"총괄"}</definedName>
    <definedName name="wrn.운반시간." localSheetId="20" hidden="1">{#N/A,#N/A,FALSE,"운반시간"}</definedName>
    <definedName name="wrn.운반시간." localSheetId="8" hidden="1">{#N/A,#N/A,FALSE,"운반시간"}</definedName>
    <definedName name="wrn.운반시간." localSheetId="36" hidden="1">{#N/A,#N/A,FALSE,"운반시간"}</definedName>
    <definedName name="wrn.운반시간." hidden="1">{#N/A,#N/A,FALSE,"운반시간"}</definedName>
    <definedName name="wrn.이정표." hidden="1">{#N/A,#N/A,FALSE,"이정표"}</definedName>
    <definedName name="wrn.일위대가." localSheetId="8" hidden="1">{#N/A,#N/A,TRUE,"대가1"}</definedName>
    <definedName name="wrn.일위대가." hidden="1">{#N/A,#N/A,TRUE,"대가1"}</definedName>
    <definedName name="wrn.조골재." localSheetId="20" hidden="1">{#N/A,#N/A,FALSE,"조골재"}</definedName>
    <definedName name="wrn.조골재." localSheetId="8" hidden="1">{#N/A,#N/A,FALSE,"조골재"}</definedName>
    <definedName name="wrn.조골재." localSheetId="36" hidden="1">{#N/A,#N/A,FALSE,"조골재"}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localSheetId="8" hidden="1">{#N/A,#N/A,FALSE,"포장단가"}</definedName>
    <definedName name="wrn.포장단가." hidden="1">{#N/A,#N/A,FALSE,"포장단가"}</definedName>
    <definedName name="wrn.표지목차." localSheetId="20" hidden="1">{#N/A,#N/A,FALSE,"표지목차"}</definedName>
    <definedName name="wrn.표지목차." localSheetId="8" hidden="1">{#N/A,#N/A,FALSE,"표지목차"}</definedName>
    <definedName name="wrn.표지목차." localSheetId="36" hidden="1">{#N/A,#N/A,FALSE,"표지목차"}</definedName>
    <definedName name="wrn.표지목차." hidden="1">{#N/A,#N/A,FALSE,"표지목차"}</definedName>
    <definedName name="wrn.현장._.NCR._.분석." localSheetId="20" hidden="1">{#N/A,#N/A,FALSE,"현장 NCR 분석";#N/A,#N/A,FALSE,"현장품질감사";#N/A,#N/A,FALSE,"현장품질감사"}</definedName>
    <definedName name="wrn.현장._.NCR._.분석." localSheetId="8" hidden="1">{#N/A,#N/A,FALSE,"현장 NCR 분석";#N/A,#N/A,FALSE,"현장품질감사";#N/A,#N/A,FALSE,"현장품질감사"}</definedName>
    <definedName name="wrn.현장._.NCR._.분석." localSheetId="36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0" hidden="1">{#N/A,#N/A,FALSE,"혼합골재"}</definedName>
    <definedName name="wrn.혼합골재." localSheetId="8" hidden="1">{#N/A,#N/A,FALSE,"혼합골재"}</definedName>
    <definedName name="wrn.혼합골재." localSheetId="36" hidden="1">{#N/A,#N/A,FALSE,"혼합골재"}</definedName>
    <definedName name="wrn.혼합골재." hidden="1">{#N/A,#N/A,FALSE,"혼합골재"}</definedName>
    <definedName name="WS">#REF!</definedName>
    <definedName name="WSO">#REF!</definedName>
    <definedName name="WSS">[141]날개벽!#REF!</definedName>
    <definedName name="WST">#REF!</definedName>
    <definedName name="WSUM">#REF!</definedName>
    <definedName name="Ws삼">#REF!</definedName>
    <definedName name="Ws이">#REF!</definedName>
    <definedName name="Ws일">#REF!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TW">#REF!</definedName>
    <definedName name="WW" localSheetId="8">#REF!</definedName>
    <definedName name="WW" localSheetId="36">'[72]ABUT수량-A1'!$T$25</definedName>
    <definedName name="WW">'[37]ABUT수량-A1'!$T$25</definedName>
    <definedName name="www" localSheetId="8">#REF!</definedName>
    <definedName name="www" localSheetId="36">'[41]ABUT수량-A1'!$T$25</definedName>
    <definedName name="www">'[112]ABUT수량-A1'!$T$25</definedName>
    <definedName name="wwww">#REF!</definedName>
    <definedName name="x">#REF!</definedName>
    <definedName name="X48호선_1_구조물철거집계표_국도48__List" localSheetId="8">#REF!</definedName>
    <definedName name="X48호선_1_구조물철거집계표_국도48__List">[142]구조물철거타공정이월!#REF!</definedName>
    <definedName name="XCVBGSDFGSER" hidden="1">#REF!</definedName>
    <definedName name="xm">#REF!</definedName>
    <definedName name="XNUM1">#REF!</definedName>
    <definedName name="xv">{"Book1","부대-(표지판,데리,가드).xls","부대-(낙,차,중분대).xls"}</definedName>
    <definedName name="XX">#REF!</definedName>
    <definedName name="xxaa" localSheetId="35">BlankMacro1</definedName>
    <definedName name="xxaa" localSheetId="20">BlankMacro1</definedName>
    <definedName name="xxaa" localSheetId="8">BlankMacro1</definedName>
    <definedName name="xxaa" localSheetId="36">BlankMacro1</definedName>
    <definedName name="xxaa">BlankMacro1</definedName>
    <definedName name="xxx">#REF!</definedName>
    <definedName name="xxxx" localSheetId="36" hidden="1">{#N/A,#N/A,FALSE,"표지목차"}</definedName>
    <definedName name="xxxx">#REF!</definedName>
    <definedName name="xxxxc" hidden="1">{#N/A,#N/A,FALSE,"조골재"}</definedName>
    <definedName name="y">#REF!</definedName>
    <definedName name="Y.S.KIM">#REF!,#REF!,#REF!,#REF!,#REF!,#REF!,#REF!,#REF!,#REF!,#REF!,#REF!,#REF!,#REF!,#REF!,#REF!,#REF!,#REF!,#REF!,#REF!</definedName>
    <definedName name="Y1Y">#REF!</definedName>
    <definedName name="Y2Y">#REF!</definedName>
    <definedName name="Y3Y">#REF!</definedName>
    <definedName name="YA">#REF!</definedName>
    <definedName name="YC" localSheetId="8">#REF!</definedName>
    <definedName name="YC">[4]Sheet1!$P$16</definedName>
    <definedName name="YCSU1">#REF!</definedName>
    <definedName name="YFRL">#REF!</definedName>
    <definedName name="YFRU">#REF!</definedName>
    <definedName name="YFSL">#REF!</definedName>
    <definedName name="YFSU">#REF!</definedName>
    <definedName name="YH">'[96]3련 BOX'!#REF!</definedName>
    <definedName name="YHJ" localSheetId="8">#REF!</definedName>
    <definedName name="YHJ">[4]Sheet1!$AF$2</definedName>
    <definedName name="YOO" localSheetId="8">#REF!</definedName>
    <definedName name="YOO">'[2]01'!#REF!</definedName>
    <definedName name="yoo10">#REF!</definedName>
    <definedName name="yoo2">#REF!</definedName>
    <definedName name="yoo3">#REF!</definedName>
    <definedName name="yoo4">#REF!</definedName>
    <definedName name="YOO5" localSheetId="8">#REF!</definedName>
    <definedName name="YOO5">'[2]01'!#REF!</definedName>
    <definedName name="YOO6" localSheetId="8">#REF!</definedName>
    <definedName name="YOO6">'[2]01'!#REF!</definedName>
    <definedName name="YOO7" localSheetId="8">#REF!</definedName>
    <definedName name="YOO7">'[2]01'!#REF!</definedName>
    <definedName name="yoo8">#REF!</definedName>
    <definedName name="YOO9" localSheetId="8">#REF!</definedName>
    <definedName name="YOO9">'[2]01'!#REF!</definedName>
    <definedName name="YOON" localSheetId="8">#REF!</definedName>
    <definedName name="YOON">'[2]01'!#REF!</definedName>
    <definedName name="YOON2" localSheetId="8">#REF!</definedName>
    <definedName name="YOON2">'[2]01'!#REF!</definedName>
    <definedName name="YOON3" localSheetId="8">#REF!</definedName>
    <definedName name="YOON3">'[2]01'!#REF!</definedName>
    <definedName name="YOON4" localSheetId="8">#REF!</definedName>
    <definedName name="YOON4">'[2]01'!#REF!</definedName>
    <definedName name="YSL">#REF!</definedName>
    <definedName name="ysu">#REF!</definedName>
    <definedName name="YUSU">#REF!</definedName>
    <definedName name="YUSU1">#REF!</definedName>
    <definedName name="YUYUY" hidden="1">{#N/A,#N/A,FALSE,"혼합골재"}</definedName>
    <definedName name="YVCL">#REF!</definedName>
    <definedName name="YVCL1">#REF!</definedName>
    <definedName name="YVCL2">#REF!</definedName>
    <definedName name="YVCU">#REF!</definedName>
    <definedName name="YVCU1">#REF!</definedName>
    <definedName name="YVCU2">#REF!</definedName>
    <definedName name="YVSL">#REF!</definedName>
    <definedName name="YVSL1">#REF!</definedName>
    <definedName name="YVSL2">#REF!</definedName>
    <definedName name="YVSU">#REF!</definedName>
    <definedName name="YVSU1">#REF!</definedName>
    <definedName name="YVSU2">#REF!</definedName>
    <definedName name="YYY" localSheetId="36">#REF!</definedName>
    <definedName name="yyy">#N/A</definedName>
    <definedName name="yyyyyy" hidden="1">{#N/A,#N/A,FALSE,"조골재"}</definedName>
    <definedName name="yyyyyyyyyyyy">#REF!</definedName>
    <definedName name="Z">#REF!</definedName>
    <definedName name="Z_4F74ED08_7DE6_11D4_BC29_005004C1F3AD_.wvu.PrintTitles" hidden="1">#N/A</definedName>
    <definedName name="z4vjv">[42]INPUT!#REF!</definedName>
    <definedName name="za" hidden="1">[110]실행철강하도!$A$1:$A$4</definedName>
    <definedName name="zm">#REF!</definedName>
    <definedName name="ZR">#REF!</definedName>
    <definedName name="zx" localSheetId="36" hidden="1">[24]사통!#REF!</definedName>
    <definedName name="zx" hidden="1">[24]노임단가!#REF!</definedName>
    <definedName name="zxxc" localSheetId="8">#REF!</definedName>
    <definedName name="zxxc" localSheetId="36">[143]세월교산출기초!$N$48</definedName>
    <definedName name="zxxc">[144]세월교산출기초!$N$48</definedName>
    <definedName name="zz">#REF!</definedName>
    <definedName name="zzz">#REF!</definedName>
    <definedName name="zzzz">#REF!</definedName>
    <definedName name="zzzzz">#REF!</definedName>
    <definedName name="zzzzzz">#REF!</definedName>
    <definedName name="zzzzzzzz">#REF!</definedName>
    <definedName name="λ">#REF!</definedName>
    <definedName name="σCK__160">[23]수로단위수량!#REF!</definedName>
    <definedName name="σCK__210">[23]수로단위수량!#REF!</definedName>
    <definedName name="σCK__240">[23]수로단위수량!#REF!</definedName>
    <definedName name="φ_100">[23]수로단위수량!#REF!</definedName>
    <definedName name="ㄱ" localSheetId="8">#N/A</definedName>
    <definedName name="ㄱ" localSheetId="36">'[144]기슭막이(야면석찰쌓기)'!$A$1</definedName>
    <definedName name="ㄱ">'[145]기슭막이(야면석찰쌓기)'!$A$1</definedName>
    <definedName name="ㄱ1" localSheetId="8">#N/A</definedName>
    <definedName name="ㄱ1">[146]수량산출표!$U$130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2" localSheetId="8">#N/A</definedName>
    <definedName name="ㄱ2">#REF!</definedName>
    <definedName name="ㄱ25x25x3t_단중">#REF!</definedName>
    <definedName name="ㄱ3">#N/A</definedName>
    <definedName name="ㄱ30x30x5t_단중">#REF!</definedName>
    <definedName name="ㄱ4">#N/A</definedName>
    <definedName name="ㄱ40x40x5t_단중">#REF!</definedName>
    <definedName name="ㄱ5">#N/A</definedName>
    <definedName name="ㄱ50x50x6t_단중">#REF!</definedName>
    <definedName name="ㄱ6">#N/A</definedName>
    <definedName name="ㄱ60x60x6t_단중">#REF!</definedName>
    <definedName name="ㄱ65x65x6t_단중">#REF!</definedName>
    <definedName name="ㄱ7">#N/A</definedName>
    <definedName name="ㄱ75x75x9t_단중">#REF!</definedName>
    <definedName name="ㄱ8">#N/A</definedName>
    <definedName name="ㄱ9">#N/A</definedName>
    <definedName name="ㄱㄱ" localSheetId="20" hidden="1">{#N/A,#N/A,FALSE,"운반시간"}</definedName>
    <definedName name="ㄱㄱ" localSheetId="8" hidden="1">{#N/A,#N/A,FALSE,"운반시간"}</definedName>
    <definedName name="ㄱㄱ" localSheetId="36" hidden="1">{#N/A,#N/A,FALSE,"단가표지"}</definedName>
    <definedName name="ㄱㄱ" hidden="1">{#N/A,#N/A,FALSE,"운반시간"}</definedName>
    <definedName name="ㄱㄱㄱ">#REF!</definedName>
    <definedName name="ㄱㄱㄱㄱ" localSheetId="35">BlankMacro1</definedName>
    <definedName name="ㄱㄱㄱㄱ" localSheetId="20">BlankMacro1</definedName>
    <definedName name="ㄱㄱㄱㄱ" localSheetId="8">BlankMacro1</definedName>
    <definedName name="ㄱㄱㄱㄱ" localSheetId="36">BlankMacro1</definedName>
    <definedName name="ㄱㄱㄱㄱ">BlankMacro1</definedName>
    <definedName name="ㄱㄱㄱㄱㄱ" localSheetId="36" hidden="1">{#N/A,#N/A,FALSE,"2~8번"}</definedName>
    <definedName name="ㄱㄱㄱㄱㄱ">#REF!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ㄱㄷㄷㄷㄱ">#REF!</definedName>
    <definedName name="ㄱㄳㄳ" hidden="1">{#N/A,#N/A,FALSE,"2~8번"}</definedName>
    <definedName name="ㄱㄴ슌ㄱ" hidden="1">{#N/A,#N/A,FALSE,"단가표지"}</definedName>
    <definedName name="ㄱㄷ">[147]대치판정!#REF!</definedName>
    <definedName name="ㄱㄷㄱ">#REF!</definedName>
    <definedName name="ㄱㄷㄱㄷ" localSheetId="20" hidden="1">{#N/A,#N/A,FALSE,"2~8번"}</definedName>
    <definedName name="ㄱㄷㄱㄷ" localSheetId="8" hidden="1">{#N/A,#N/A,FALSE,"2~8번"}</definedName>
    <definedName name="ㄱㄷㄱㄷ" hidden="1">{#N/A,#N/A,FALSE,"2~8번"}</definedName>
    <definedName name="ㄱㄷㄴ슌ㄱ" hidden="1">{#N/A,#N/A,FALSE,"골재소요량";#N/A,#N/A,FALSE,"골재소요량"}</definedName>
    <definedName name="ㄱㄷㅁㅍㅅㅂ" hidden="1">{#N/A,#N/A,FALSE,"골재소요량";#N/A,#N/A,FALSE,"골재소요량"}</definedName>
    <definedName name="ㄱㄷㅈ" hidden="1">{#N/A,#N/A,FALSE,"골재소요량";#N/A,#N/A,FALSE,"골재소요량"}</definedName>
    <definedName name="ㄱㄷㅈㅂㅂ">#REF!</definedName>
    <definedName name="ㄱㄷㅎㅅㄷ4" hidden="1">{#N/A,#N/A,FALSE,"운반시간"}</definedName>
    <definedName name="ㄱㅁ" hidden="1">[28]간지!#REF!</definedName>
    <definedName name="ㄱ슈" hidden="1">{#N/A,#N/A,FALSE,"혼합골재"}</definedName>
    <definedName name="ㄱ형강" localSheetId="8">#REF!</definedName>
    <definedName name="ㄱ형강">[114]unitpric!#REF!</definedName>
    <definedName name="가" localSheetId="8">#N/A</definedName>
    <definedName name="가" localSheetId="36">[148]재정비직인!$J$11</definedName>
    <definedName name="가">[149]암거단위!$C$34</definedName>
    <definedName name="가.건축공사">'[150]1차증가원가계산'!#REF!</definedName>
    <definedName name="가.공원시설물공">'[150]1차증가원가계산'!#REF!</definedName>
    <definedName name="가1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7">#REF!</definedName>
    <definedName name="가8">#REF!</definedName>
    <definedName name="가건물">#REF!</definedName>
    <definedName name="가격">#REF!</definedName>
    <definedName name="가나">'[5]#REF'!#REF!</definedName>
    <definedName name="가나다">#N/A</definedName>
    <definedName name="가나다람ㅁㅁㅁ">#REF!</definedName>
    <definedName name="가나다바">#REF!</definedName>
    <definedName name="가나다사">#N/A</definedName>
    <definedName name="가나다아">#N/A</definedName>
    <definedName name="가나라">#N/A</definedName>
    <definedName name="가나마">#REF!</definedName>
    <definedName name="가노">#REF!</definedName>
    <definedName name="가도" localSheetId="36">[151]터파기및재료!#REF!</definedName>
    <definedName name="가도" hidden="1">#REF!</definedName>
    <definedName name="가도설치">[152]터파기및재료!#REF!</definedName>
    <definedName name="가드">[153]접속도로!#REF!</definedName>
    <definedName name="가드레">[16]접속도로1!#REF!</definedName>
    <definedName name="가드레일" localSheetId="8">#REF!</definedName>
    <definedName name="가드레일">[114]unitpric!#REF!</definedName>
    <definedName name="가드레일개소별명세">#REF!</definedName>
    <definedName name="가드레일기초단위수량">#REF!</definedName>
    <definedName name="가드레일수량집계">#REF!</definedName>
    <definedName name="가드레일지주" localSheetId="8">#REF!</definedName>
    <definedName name="가드레일지주">[114]unitpric!#REF!</definedName>
    <definedName name="가로간지" localSheetId="20" hidden="1">{#N/A,#N/A,FALSE,"현장 NCR 분석";#N/A,#N/A,FALSE,"현장품질감사";#N/A,#N/A,FALSE,"현장품질감사"}</definedName>
    <definedName name="가로간지" localSheetId="8" hidden="1">{#N/A,#N/A,FALSE,"현장 NCR 분석";#N/A,#N/A,FALSE,"현장품질감사";#N/A,#N/A,FALSE,"현장품질감사"}</definedName>
    <definedName name="가로간지" hidden="1">{#N/A,#N/A,FALSE,"현장 NCR 분석";#N/A,#N/A,FALSE,"현장품질감사";#N/A,#N/A,FALSE,"현장품질감사"}</definedName>
    <definedName name="가물막이단위수량">#REF!</definedName>
    <definedName name="가벽" hidden="1">{#N/A,#N/A,FALSE,"조골재"}</definedName>
    <definedName name="가설공사" hidden="1">#REF!</definedName>
    <definedName name="가설공사집계">#REF!</definedName>
    <definedName name="가설방우판넬">[154]데리네이타현황!$A$4,[154]데리네이타현황!$A$2,[154]데리네이타현황!$A$1,[154]데리네이타현황!$A$279,[154]데리네이타현황!$A$1:$A$65536</definedName>
    <definedName name="가시R4">#REF!</definedName>
    <definedName name="가시R4경">#REF!</definedName>
    <definedName name="가시R4노">#REF!</definedName>
    <definedName name="가시R4재">#REF!</definedName>
    <definedName name="가시나무">'[155]자재단가조사표-수목'!#REF!</definedName>
    <definedName name="가시나무H4.5">#REF!</definedName>
    <definedName name="가시나무R4" localSheetId="8">#REF!</definedName>
    <definedName name="가시나무R4">[156]데이타!$E$2</definedName>
    <definedName name="가시나무R5" localSheetId="8">#REF!</definedName>
    <definedName name="가시나무R5">[156]데이타!$E$3</definedName>
    <definedName name="가시나무R6" localSheetId="8">#REF!</definedName>
    <definedName name="가시나무R6">[156]데이타!$E$4</definedName>
    <definedName name="가시나무R8" localSheetId="8">#REF!</definedName>
    <definedName name="가시나무R8">[156]데이타!$E$5</definedName>
    <definedName name="가식장">#REF!</definedName>
    <definedName name="가이즈까향1204" localSheetId="8">#REF!</definedName>
    <definedName name="가이즈까향1204">[156]데이타!$E$6</definedName>
    <definedName name="가이즈까향1505" localSheetId="8">#REF!</definedName>
    <definedName name="가이즈까향1505">[156]데이타!$E$7</definedName>
    <definedName name="가이즈까향2006" localSheetId="8">#REF!</definedName>
    <definedName name="가이즈까향2006">[156]데이타!$E$8</definedName>
    <definedName name="가이즈까향2008" localSheetId="8">#REF!</definedName>
    <definedName name="가이즈까향2008">[156]데이타!$E$9</definedName>
    <definedName name="가이즈까향2510" localSheetId="8">#REF!</definedName>
    <definedName name="가이즈까향2510">[156]데이타!$E$10</definedName>
    <definedName name="가정">[157]Sheet1!$A$773</definedName>
    <definedName name="가제당경비">[158]가제당공사비!$L$19</definedName>
    <definedName name="가제당노무비">[158]가제당공사비!$H$19</definedName>
    <definedName name="가제당재료비">[158]가제당공사비!$J$19</definedName>
    <definedName name="가중나무B10" localSheetId="8">#REF!</definedName>
    <definedName name="가중나무B10">[156]데이타!$E$19</definedName>
    <definedName name="가중나무B4" localSheetId="8">#REF!</definedName>
    <definedName name="가중나무B4">[156]데이타!$E$15</definedName>
    <definedName name="가중나무B5" localSheetId="8">#REF!</definedName>
    <definedName name="가중나무B5">[156]데이타!$E$16</definedName>
    <definedName name="가중나무B6" localSheetId="8">#REF!</definedName>
    <definedName name="가중나무B6">[156]데이타!$E$17</definedName>
    <definedName name="가중나무B8" localSheetId="8">#REF!</definedName>
    <definedName name="가중나무B8">[156]데이타!$E$18</definedName>
    <definedName name="가지치기">#REF!</definedName>
    <definedName name="가총괄표">#REF!</definedName>
    <definedName name="각">#REF!</definedName>
    <definedName name="각도">#REF!</definedName>
    <definedName name="각재" localSheetId="8">#REF!</definedName>
    <definedName name="각재">[114]unitpric!#REF!</definedName>
    <definedName name="간">[159]COPING!#REF!</definedName>
    <definedName name="간격1">#REF!</definedName>
    <definedName name="간격10">#REF!</definedName>
    <definedName name="간격11">#REF!</definedName>
    <definedName name="간격2">#REF!</definedName>
    <definedName name="간격3">#REF!</definedName>
    <definedName name="간격4">#REF!</definedName>
    <definedName name="간격5">#REF!</definedName>
    <definedName name="간격6">#REF!</definedName>
    <definedName name="간격7">#REF!</definedName>
    <definedName name="간격8">#REF!</definedName>
    <definedName name="간격9">#REF!</definedName>
    <definedName name="간노">#REF!</definedName>
    <definedName name="간노비">#REF!</definedName>
    <definedName name="간다">#REF!</definedName>
    <definedName name="간벌흉고직경구분" localSheetId="8">#REF!</definedName>
    <definedName name="간벌흉고직경구분" localSheetId="36">[160]인자기준_2007!$T$15:$T$20</definedName>
    <definedName name="간벌흉고직경구분">[161]인자기준_2007!$T$15:$T$20</definedName>
    <definedName name="간사석" localSheetId="8">#REF!</definedName>
    <definedName name="간사석">[114]unitpric!#REF!</definedName>
    <definedName name="간선합계">#REF!</definedName>
    <definedName name="간재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 localSheetId="8">#REF!</definedName>
    <definedName name="간접노무비율" localSheetId="36">[162]요율!$F$5</definedName>
    <definedName name="간접노무비율">[163]요율!$F$5</definedName>
    <definedName name="간접비명세서">#REF!</definedName>
    <definedName name="간지" localSheetId="35">BlankMacro1</definedName>
    <definedName name="간지" localSheetId="20">BlankMacro1</definedName>
    <definedName name="간지" localSheetId="8">#REF!</definedName>
    <definedName name="간지" localSheetId="36">BlankMacro1</definedName>
    <definedName name="간지">BlankMacro1</definedName>
    <definedName name="간지1">#REF!</definedName>
    <definedName name="간지2">#REF!</definedName>
    <definedName name="간지4" localSheetId="35">BlankMacro1</definedName>
    <definedName name="간지4" localSheetId="20">BlankMacro1</definedName>
    <definedName name="간지4" localSheetId="8">BlankMacro1</definedName>
    <definedName name="간지4" localSheetId="36">BlankMacro1</definedName>
    <definedName name="간지4">BlankMacro1</definedName>
    <definedName name="갈매기기">[16]접속도로1!#REF!</definedName>
    <definedName name="갈매기표지판개소별명세">#REF!</definedName>
    <definedName name="갈빌1호">#REF!</definedName>
    <definedName name="갈빌2호">#REF!</definedName>
    <definedName name="갈빌3호">#REF!</definedName>
    <definedName name="감R10" localSheetId="8">#REF!</definedName>
    <definedName name="감R10">[156]데이타!$E$24</definedName>
    <definedName name="감R12" localSheetId="8">#REF!</definedName>
    <definedName name="감R12">[156]데이타!$E$25</definedName>
    <definedName name="감R15" localSheetId="8">#REF!</definedName>
    <definedName name="감R15">[156]데이타!$E$26</definedName>
    <definedName name="감R5" localSheetId="8">#REF!</definedName>
    <definedName name="감R5">[156]데이타!$E$20</definedName>
    <definedName name="감R6" localSheetId="8">#REF!</definedName>
    <definedName name="감R6">[156]데이타!$E$21</definedName>
    <definedName name="감R7" localSheetId="8">#REF!</definedName>
    <definedName name="감R7">[156]데이타!$E$22</definedName>
    <definedName name="감R8" localSheetId="8">#REF!</definedName>
    <definedName name="감R8">[156]데이타!$E$23</definedName>
    <definedName name="감나무">#REF!</definedName>
    <definedName name="감나무H2.5">#REF!</definedName>
    <definedName name="감나무H3.0">#REF!</definedName>
    <definedName name="감속턱수량">#REF!</definedName>
    <definedName name="감자" localSheetId="35">BlankMacro1</definedName>
    <definedName name="감자" localSheetId="20">BlankMacro1</definedName>
    <definedName name="감자" localSheetId="8">BlankMacro1</definedName>
    <definedName name="감자" localSheetId="36">BlankMacro1</definedName>
    <definedName name="감자">BlankMacro1</definedName>
    <definedName name="갑">#REF!</definedName>
    <definedName name="갑03">#REF!</definedName>
    <definedName name="갑근세">OFFSET(#REF!,,,COUNTA(#REF!)-1)</definedName>
    <definedName name="갑지" localSheetId="35">BlankMacro1</definedName>
    <definedName name="갑지" localSheetId="8">#REF!</definedName>
    <definedName name="갑지">BlankMacro1</definedName>
    <definedName name="갑지2">#REF!</definedName>
    <definedName name="값정산">#REF!</definedName>
    <definedName name="강">#REF!</definedName>
    <definedName name="강_동바리">[164]수량산출!#REF!</definedName>
    <definedName name="강_비계">[164]수량산출!#REF!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감찬">#REF!</definedName>
    <definedName name="강관동바리교량용">#REF!</definedName>
    <definedName name="강관동바리교량용12개월">#REF!</definedName>
    <definedName name="강관동바리교량용3개월">#REF!</definedName>
    <definedName name="강관동바리교량용6개월">#REF!</definedName>
    <definedName name="강관동바리암거용">#REF!</definedName>
    <definedName name="강관동바리암거용12개월">#REF!</definedName>
    <definedName name="강관동바리암거용3개월">#REF!</definedName>
    <definedName name="강관동바리암거용6개월">#REF!</definedName>
    <definedName name="강관말뚝공">#REF!</definedName>
    <definedName name="강관비계" localSheetId="36">[114]unitpric!#REF!</definedName>
    <definedName name="강관비계">#REF!</definedName>
    <definedName name="강관비계12개월">#REF!</definedName>
    <definedName name="강관비계18개월">#REF!</definedName>
    <definedName name="강관비계24개월">#REF!</definedName>
    <definedName name="강관비계3개월">#REF!</definedName>
    <definedName name="강관비계6개월">#REF!</definedName>
    <definedName name="강교스치로폴_채움">#REF!</definedName>
    <definedName name="강단면적">#REF!</definedName>
    <definedName name="강성3Span">#REF!</definedName>
    <definedName name="강송재적" localSheetId="8">#REF!</definedName>
    <definedName name="강송재적" localSheetId="36">[165]강원소나무!$B$2:$AW$32</definedName>
    <definedName name="강송재적">[164]강원소나무!$B$2:$AW$32</definedName>
    <definedName name="강재DATA">[90]단위수량!$A$4:$Z$7</definedName>
    <definedName name="강재거푸집">#REF!</definedName>
    <definedName name="강재규격">[90]단위수량!$B$4:$B$7</definedName>
    <definedName name="강재운반">[90]가시설수량!$AE$235</definedName>
    <definedName name="강탄성계수">#REF!</definedName>
    <definedName name="개거" localSheetId="36" hidden="1">#REF!</definedName>
    <definedName name="개거">#N/A</definedName>
    <definedName name="개거거">[166]날개벽!$AB$25</definedName>
    <definedName name="개거공">#N/A</definedName>
    <definedName name="개고">#REF!</definedName>
    <definedName name="개고분">#REF!</definedName>
    <definedName name="개나리">#REF!</definedName>
    <definedName name="개나리12" localSheetId="8">#REF!</definedName>
    <definedName name="개나리12">[156]데이타!$E$31</definedName>
    <definedName name="개나리3" localSheetId="8">#REF!</definedName>
    <definedName name="개나리3">[156]데이타!$E$27</definedName>
    <definedName name="개나리5" localSheetId="8">#REF!</definedName>
    <definedName name="개나리5">[156]데이타!$E$28</definedName>
    <definedName name="개나리7" localSheetId="8">#REF!</definedName>
    <definedName name="개나리7">[156]데이타!$E$29</definedName>
    <definedName name="개나리9" localSheetId="8">#REF!</definedName>
    <definedName name="개나리9">[156]데이타!$E$30</definedName>
    <definedName name="개량철거연장">#REF!</definedName>
    <definedName name="개량폐쇄연장">#REF!</definedName>
    <definedName name="개미">#REF!</definedName>
    <definedName name="개보">#REF!</definedName>
    <definedName name="개보분">#REF!</definedName>
    <definedName name="개비">#REF!</definedName>
    <definedName name="개비분">#REF!</definedName>
    <definedName name="개비온58m미만발파암유용">#REF!</definedName>
    <definedName name="개비온58m미만조약돌">#REF!</definedName>
    <definedName name="개비온5m미만발파암">#REF!</definedName>
    <definedName name="개비온5m미만조약돌">#REF!</definedName>
    <definedName name="개소">#REF!</definedName>
    <definedName name="개쉬땅1204" localSheetId="8">#REF!</definedName>
    <definedName name="개쉬땅1204">[156]데이타!$E$32</definedName>
    <definedName name="개쉬땅1506" localSheetId="8">#REF!</definedName>
    <definedName name="개쉬땅1506">[156]데이타!$E$33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갱_____________________부">#REF!</definedName>
    <definedName name="갱부">#REF!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" localSheetId="8">#REF!</definedName>
    <definedName name="거">'[167]SLAB"1"'!#REF!</definedName>
    <definedName name="거_3">[164]수량산출!#REF!</definedName>
    <definedName name="거_4">#REF!</definedName>
    <definedName name="거_44">[164]수량산출!$R$20</definedName>
    <definedName name="거_5">#REF!</definedName>
    <definedName name="거_6">#REF!</definedName>
    <definedName name="거리">'[168]H-PILE수량집계'!#REF!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시기">#REF!</definedName>
    <definedName name="거친마감">#REF!</definedName>
    <definedName name="거푸4재" localSheetId="8">#REF!</definedName>
    <definedName name="거푸4재">[169]관급자재대!#REF!</definedName>
    <definedName name="거푸집" localSheetId="8">#REF!</definedName>
    <definedName name="거푸집">[23]수로단위수량!#REF!</definedName>
    <definedName name="거푸집3회">'[55]돌담교 상부수량'!#REF!</definedName>
    <definedName name="거푸집3회.J">'[55]돌담교 상부수량'!#REF!</definedName>
    <definedName name="거푸집6">23.81</definedName>
    <definedName name="거푸집소형1회" localSheetId="8">#REF!</definedName>
    <definedName name="거푸집소형1회">[170]산출1!#REF!</definedName>
    <definedName name="거푸집소형2회" localSheetId="8">#REF!</definedName>
    <definedName name="거푸집소형2회">[170]산출1!#REF!</definedName>
    <definedName name="거푸집소형3회">#REF!</definedName>
    <definedName name="거푸집소형4회" localSheetId="8">#REF!</definedName>
    <definedName name="거푸집소형4회">[170]산출1!#REF!</definedName>
    <definedName name="거푸집소형5회" localSheetId="8">#REF!</definedName>
    <definedName name="거푸집소형5회">[170]산출1!#REF!</definedName>
    <definedName name="거푸집소형6회" localSheetId="8">#REF!</definedName>
    <definedName name="거푸집소형6회">[170]산출1!$A$723</definedName>
    <definedName name="건" localSheetId="35">[171]!일위코드입력매크로</definedName>
    <definedName name="건">[171]!일위코드입력매크로</definedName>
    <definedName name="건강보험">OFFSET(#REF!,,,COUNTA(#REF!)-1)</definedName>
    <definedName name="건설과">#REF!</definedName>
    <definedName name="건설기계가격" localSheetId="35">BlankMacro1</definedName>
    <definedName name="건설기계가격" localSheetId="20">BlankMacro1</definedName>
    <definedName name="건설기계가격" localSheetId="8">BlankMacro1</definedName>
    <definedName name="건설기계가격" localSheetId="36">BlankMacro1</definedName>
    <definedName name="건설기계가격">BlankMacro1</definedName>
    <definedName name="건설기계운전기사" localSheetId="8">#REF!</definedName>
    <definedName name="건설기계운전기사">[172]노임자재단가!#REF!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조수축율">#REF!</definedName>
    <definedName name="건축" hidden="1">{#N/A,#N/A,TRUE,"토적및재료집계";#N/A,#N/A,TRUE,"토적및재료집계";#N/A,#N/A,TRUE,"단위량"}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건축총괄">'[5]#REF'!#REF!</definedName>
    <definedName name="건축폐기물">#REF!</definedName>
    <definedName name="걷기고압">#REF!</definedName>
    <definedName name="걷기일반">#REF!</definedName>
    <definedName name="검___조___부">[173]노임단가!#REF!</definedName>
    <definedName name="검조부">#REF!</definedName>
    <definedName name="검토서D" localSheetId="20" hidden="1">{#N/A,#N/A,FALSE,"현장 NCR 분석";#N/A,#N/A,FALSE,"현장품질감사";#N/A,#N/A,FALSE,"현장품질감사"}</definedName>
    <definedName name="검토서D" localSheetId="8" hidden="1">{#N/A,#N/A,FALSE,"현장 NCR 분석";#N/A,#N/A,FALSE,"현장품질감사";#N/A,#N/A,FALSE,"현장품질감사"}</definedName>
    <definedName name="검토서D" hidden="1">{#N/A,#N/A,FALSE,"현장 NCR 분석";#N/A,#N/A,FALSE,"현장품질감사";#N/A,#N/A,FALSE,"현장품질감사"}</definedName>
    <definedName name="견___출___공">#REF!</definedName>
    <definedName name="견적" localSheetId="8">#REF!</definedName>
    <definedName name="견적">[174]Sheet2!#REF!</definedName>
    <definedName name="견적내역">#REF!</definedName>
    <definedName name="견적대비" localSheetId="35">BlankMacro1</definedName>
    <definedName name="견적대비" localSheetId="20">BlankMacro1</definedName>
    <definedName name="견적대비" localSheetId="36">BlankMacro1</definedName>
    <definedName name="견적대비">BlankMacro1</definedName>
    <definedName name="견적대비권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탱크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__과">[23]수로단위수량!#REF!</definedName>
    <definedName name="결속선" localSheetId="8">#REF!</definedName>
    <definedName name="결속선">[114]unitpric!#REF!</definedName>
    <definedName name="결재" localSheetId="8" hidden="1">{#N/A,#N/A,FALSE,"포장단가"}</definedName>
    <definedName name="결재" hidden="1">{#N/A,#N/A,FALSE,"포장단가"}</definedName>
    <definedName name="결재란1" localSheetId="8" hidden="1">{#N/A,#N/A,FALSE,"포장단가"}</definedName>
    <definedName name="결재란1" hidden="1">{#N/A,#N/A,FALSE,"포장단가"}</definedName>
    <definedName name="결정치">#REF!</definedName>
    <definedName name="겹동백1002" localSheetId="8">#REF!</definedName>
    <definedName name="겹동백1002">[156]데이타!$E$145</definedName>
    <definedName name="겹동백1204" localSheetId="8">#REF!</definedName>
    <definedName name="겹동백1204">[156]데이타!$E$146</definedName>
    <definedName name="겹동백1506" localSheetId="8">#REF!</definedName>
    <definedName name="겹동백1506">[156]데이타!$E$147</definedName>
    <definedName name="겹벗R6" localSheetId="8">#REF!</definedName>
    <definedName name="겹벗R6">[156]데이타!$E$34</definedName>
    <definedName name="겹벗R8" localSheetId="8">#REF!</definedName>
    <definedName name="겹벗R8">[156]데이타!$E$35</definedName>
    <definedName name="겹철쭉0304" localSheetId="8">#REF!</definedName>
    <definedName name="겹철쭉0304">[156]데이타!$E$36</definedName>
    <definedName name="겹철쭉0506" localSheetId="8">#REF!</definedName>
    <definedName name="겹철쭉0506">[156]데이타!$E$37</definedName>
    <definedName name="겹철쭉0608" localSheetId="8">#REF!</definedName>
    <definedName name="겹철쭉0608">[156]데이타!$E$38</definedName>
    <definedName name="겹철쭉0810" localSheetId="8">#REF!</definedName>
    <definedName name="겹철쭉0810">[156]데이타!$E$39</definedName>
    <definedName name="겹철쭉0812" localSheetId="8">#REF!</definedName>
    <definedName name="겹철쭉0812">[156]데이타!$E$40</definedName>
    <definedName name="경">#REF!</definedName>
    <definedName name="경관석">#REF!</definedName>
    <definedName name="경비">#REF!</definedName>
    <definedName name="경비금액">#REF!</definedName>
    <definedName name="경비단가">#REF!</definedName>
    <definedName name="경비선택">#REF!</definedName>
    <definedName name="경비율" localSheetId="36">[162]요율!$F$6</definedName>
    <definedName name="경비율">[163]요율!$F$6</definedName>
    <definedName name="경비합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사도" localSheetId="8">#REF!</definedName>
    <definedName name="경사도" localSheetId="36">[160]할인_할증률산정!$B$4:$B$7</definedName>
    <definedName name="경사도">[161]할인_할증률산정!$B$4:$B$7</definedName>
    <definedName name="경암">#REF!</definedName>
    <definedName name="경운기" localSheetId="8" hidden="1">{#N/A,#N/A,FALSE,"포장단가"}</definedName>
    <definedName name="경운기" hidden="1">{#N/A,#N/A,FALSE,"포장단가"}</definedName>
    <definedName name="경유">#REF!</definedName>
    <definedName name="경첩" localSheetId="8">#REF!</definedName>
    <definedName name="경첩">[114]unitpric!#REF!</definedName>
    <definedName name="계">#REF!</definedName>
    <definedName name="계___령___공">[173]노임단가!#REF!</definedName>
    <definedName name="계___장___공">#REF!</definedName>
    <definedName name="계_①___⑦">#REF!</definedName>
    <definedName name="계_장_공">#REF!</definedName>
    <definedName name="계령공">#REF!</definedName>
    <definedName name="계산1">'[35]3.골재원검토의견서 갑지'!#REF!</definedName>
    <definedName name="계상">#REF!</definedName>
    <definedName name="계수B5" localSheetId="8">#REF!</definedName>
    <definedName name="계수B5">[156]데이타!$E$41</definedName>
    <definedName name="계수B6" localSheetId="8">#REF!</definedName>
    <definedName name="계수B6">[156]데이타!$E$42</definedName>
    <definedName name="계수B8" localSheetId="8">#REF!</definedName>
    <definedName name="계수B8">[156]데이타!$E$43</definedName>
    <definedName name="계약공기">#REF!</definedName>
    <definedName name="계약표지">#REF!</definedName>
    <definedName name="계장공">#REF!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계장단가">[175]일위산출!$A:$IV</definedName>
    <definedName name="계획">#REF!</definedName>
    <definedName name="계획표" localSheetId="35">[176]!일위코드입력매크로</definedName>
    <definedName name="계획표">[176]!일위코드입력매크로</definedName>
    <definedName name="고" localSheetId="8">#REF!</definedName>
    <definedName name="고" localSheetId="36" hidden="1">{#N/A,#N/A,FALSE,"단가표지"}</definedName>
    <definedName name="고">[177]설계내역!#REF!</definedName>
    <definedName name="고_급__선_원">#REF!</definedName>
    <definedName name="고_압_호_스">[89]장비집계!#REF!</definedName>
    <definedName name="고강직경D13">#REF!</definedName>
    <definedName name="고강직경D16_25">#REF!</definedName>
    <definedName name="고강직경D29_35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 localSheetId="8">#REF!</definedName>
    <definedName name="고광3">[156]데이타!$E$44</definedName>
    <definedName name="고광5" localSheetId="8">#REF!</definedName>
    <definedName name="고광5">[156]데이타!$E$45</definedName>
    <definedName name="고급단가">[178]data!$C$10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급할증">[178]data!$D$10</definedName>
    <definedName name="고무판" localSheetId="8">#REF!</definedName>
    <definedName name="고무판">[114]unitpric!#REF!</definedName>
    <definedName name="고문" localSheetId="20" hidden="1">{#N/A,#N/A,FALSE,"현장 NCR 분석";#N/A,#N/A,FALSE,"현장품질감사";#N/A,#N/A,FALSE,"현장품질감사"}</definedName>
    <definedName name="고문" localSheetId="8" hidden="1">{#N/A,#N/A,FALSE,"현장 NCR 분석";#N/A,#N/A,FALSE,"현장품질감사";#N/A,#N/A,FALSE,"현장품질감사"}</definedName>
    <definedName name="고문" hidden="1">{#N/A,#N/A,FALSE,"현장 NCR 분석";#N/A,#N/A,FALSE,"현장품질감사";#N/A,#N/A,FALSE,"현장품질감사"}</definedName>
    <definedName name="고압복구" localSheetId="8">#REF!</definedName>
    <definedName name="고압복구">[179]일위대가!#REF!</definedName>
    <definedName name="고압블럭수량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영서">#REF!</definedName>
    <definedName name="고용">#REF!</definedName>
    <definedName name="고용.">#REF!</definedName>
    <definedName name="고용보">#REF!</definedName>
    <definedName name="고용보험">OFFSET(#REF!,,,COUNTA(#REF!)-1)</definedName>
    <definedName name="고용보험료">#REF!</definedName>
    <definedName name="고용보험료요율">#REF!</definedName>
    <definedName name="고용보험료요율_변경">#REF!</definedName>
    <definedName name="고용보험료율" localSheetId="8">#REF!</definedName>
    <definedName name="고용보험료율">[162]요율!#REF!</definedName>
    <definedName name="고철">#REF!</definedName>
    <definedName name="고철_알루미늄">#REF!</definedName>
    <definedName name="곡관135.J">'[55]돌담교 상부수량'!#REF!</definedName>
    <definedName name="곡관135.M">#REF!</definedName>
    <definedName name="곡관90.J">'[55]돌담교 상부수량'!#REF!</definedName>
    <definedName name="곡관90.M">#REF!</definedName>
    <definedName name="곡부">'[180]계산서(곡선부)'!$A$1:$M$24</definedName>
    <definedName name="곡선부" localSheetId="8">#REF!</definedName>
    <definedName name="곡선부">'[181]계산서(곡선부)'!$A$1:$M$24</definedName>
    <definedName name="골" localSheetId="36">'[182]골막이(야매)'!$A$1</definedName>
    <definedName name="골">'[183]골막이(야매)'!$A$1</definedName>
    <definedName name="골막이1" localSheetId="36">'[183]골막이(야매)'!$A$1</definedName>
    <definedName name="골막이1">'[184]골막이(야매)'!$A$1</definedName>
    <definedName name="골막이2">'[183]골막이(야매)'!#REF!</definedName>
    <definedName name="골막이3">'[183]골막이(야매)'!#REF!</definedName>
    <definedName name="골막이4">'[183]골막이(야매)'!#REF!</definedName>
    <definedName name="골재" hidden="1">{#N/A,#N/A,FALSE,"골재소요량";#N/A,#N/A,FALSE,"골재소요량"}</definedName>
    <definedName name="골재1">#REF!</definedName>
    <definedName name="골재집계" localSheetId="8">#REF!</definedName>
    <definedName name="골재집계">[185]골재집계!$A$1:$K$11</definedName>
    <definedName name="골조">#REF!</definedName>
    <definedName name="곰솔2508" localSheetId="8">#REF!</definedName>
    <definedName name="곰솔2508">[186]데이타!$E$46</definedName>
    <definedName name="곰솔3010" localSheetId="8">#REF!</definedName>
    <definedName name="곰솔3010">[156]데이타!$E$47</definedName>
    <definedName name="곰솔H3.0xW1.0">#REF!</definedName>
    <definedName name="곰솔H3.0xW1.2xR10">#REF!</definedName>
    <definedName name="곰솔H3.5xW1.5xR12">#REF!</definedName>
    <definedName name="곰솔R10" localSheetId="8">#REF!</definedName>
    <definedName name="곰솔R10">[156]데이타!$E$48</definedName>
    <definedName name="곰솔R12" localSheetId="8">#REF!</definedName>
    <definedName name="곰솔R12">[156]데이타!$E$49</definedName>
    <definedName name="곰솔R15" localSheetId="8">#REF!</definedName>
    <definedName name="곰솔R15">[156]데이타!$E$50</definedName>
    <definedName name="곱" localSheetId="8">#REF!</definedName>
    <definedName name="곱" localSheetId="36">[37]DATE!$I$24:$I$85</definedName>
    <definedName name="곱">[109]DATE!$I$24:$I$85</definedName>
    <definedName name="곱곱">#N/A</definedName>
    <definedName name="공">#REF!</definedName>
    <definedName name="공_____종">[187]일위대가!#REF!</definedName>
    <definedName name="공___종">#REF!</definedName>
    <definedName name="공_기_압_축_기">[89]장비집계!#REF!</definedName>
    <definedName name="공_종">[23]수로단위수량!#REF!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감비">#REF!</definedName>
    <definedName name="공감비수">#REF!</definedName>
    <definedName name="공감비율">#REF!</definedName>
    <definedName name="공감비평">#REF!</definedName>
    <definedName name="공급가액">#REF!</definedName>
    <definedName name="공기">#REF!</definedName>
    <definedName name="공기_압축기">[89]장비집계!#REF!</definedName>
    <definedName name="공기_압축기__주간">[89]장비집계!#REF!</definedName>
    <definedName name="공기1" localSheetId="8" hidden="1">#REF!</definedName>
    <definedName name="공기1" hidden="1">[188]설계내역서!#REF!</definedName>
    <definedName name="공기압축경비">[189]중기집계!$G$76</definedName>
    <definedName name="공기압축노무">[189]중기집계!$E$76</definedName>
    <definedName name="공기압축재료">[189]중기집계!$F$76</definedName>
    <definedName name="공도구수량">#REF!</definedName>
    <definedName name="공동공">#REF!</definedName>
    <definedName name="공동구공">#REF!</definedName>
    <definedName name="공동구공집계표">#REF!</definedName>
    <definedName name="공동구집계표">#REF!</definedName>
    <definedName name="공문">#REF!</definedName>
    <definedName name="공비집계1">#REF!</definedName>
    <definedName name="공사" localSheetId="35">BlankMacro1</definedName>
    <definedName name="공사">BlankMacro1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구분">#N/A</definedName>
    <definedName name="공사명" localSheetId="8">#REF!</definedName>
    <definedName name="공사명" localSheetId="36">#REF!</definedName>
    <definedName name="공사명">[190]내역서!$A$3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집">#REF!</definedName>
    <definedName name="공사비총액">[191]공사비!$F$1:$F$65536</definedName>
    <definedName name="공사예정11">#REF!</definedName>
    <definedName name="공사원가1" hidden="1">{#N/A,#N/A,FALSE,"조골재"}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원가명세서분석표1">[192]경산!#REF!</definedName>
    <definedName name="공사자료">#N/A</definedName>
    <definedName name="공사자재조서" localSheetId="8">#REF!</definedName>
    <definedName name="공사자재조서" localSheetId="36">[193]일위대가목록!$A$1:$IV$2</definedName>
    <definedName name="공사자재조서">[193]일위대가목록!$1:$2</definedName>
    <definedName name="공원식재공">#REF!</definedName>
    <definedName name="공자수">#REF!</definedName>
    <definedName name="공자평">#REF!</definedName>
    <definedName name="공작조직">[194]범례표!#REF!</definedName>
    <definedName name="공정">[157]Sheet1!#REF!</definedName>
    <definedName name="공정예정표">[157]Sheet1!$F$933</definedName>
    <definedName name="공정표" localSheetId="36" hidden="1">{#N/A,#N/A,FALSE,"현장 NCR 분석";#N/A,#N/A,FALSE,"현장품질감사";#N/A,#N/A,FALSE,"현장품질감사"}</definedName>
    <definedName name="공정표">[195]내역서!#REF!</definedName>
    <definedName name="공제">#REF!</definedName>
    <definedName name="공제길이">#REF!</definedName>
    <definedName name="공제떼">#REF!</definedName>
    <definedName name="공제수량">#REF!</definedName>
    <definedName name="공제토">#REF!</definedName>
    <definedName name="공종" localSheetId="8">OFFSET(#REF!,,,COUNTA(#REF!)-1)</definedName>
    <definedName name="공종" localSheetId="36">운반거리표!공종</definedName>
    <definedName name="공종">#REF!</definedName>
    <definedName name="공종1">#REF!</definedName>
    <definedName name="공종A">#REF!</definedName>
    <definedName name="공종AC">#REF!</definedName>
    <definedName name="공종간지" hidden="1">[196]수량집계!#REF!</definedName>
    <definedName name="공종고압">#REF!</definedName>
    <definedName name="공종단가">#REF!</definedName>
    <definedName name="공종명">#REF!</definedName>
    <definedName name="공종보기">[0]!공종보기</definedName>
    <definedName name="공종분류">OFFSET([197]파일의이용!$P$2,0,0,COUNTA([197]파일의이용!$P$2:$P$34),1)</definedName>
    <definedName name="공종산출서">#REF!</definedName>
    <definedName name="공통일위">#REF!</definedName>
    <definedName name="관_상접">#REF!</definedName>
    <definedName name="관_상직">#REF!</definedName>
    <definedName name="관_주접">#REF!</definedName>
    <definedName name="관_지">#REF!</definedName>
    <definedName name="관_직주">#REF!</definedName>
    <definedName name="관0.3_0.7">#REF!</definedName>
    <definedName name="관0.3m미만">#REF!</definedName>
    <definedName name="관0.8_1.1">#REF!</definedName>
    <definedName name="관1.2_1.5">#REF!</definedName>
    <definedName name="관T">#REF!</definedName>
    <definedName name="관경">#REF!</definedName>
    <definedName name="관경1" localSheetId="8">#REF!</definedName>
    <definedName name="관경1">'[198]토사(PE)'!#REF!</definedName>
    <definedName name="관경2">#REF!</definedName>
    <definedName name="관경4">#REF!</definedName>
    <definedName name="관경ㄴ">[199]배수관집계!$AS$14:$AT$24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급자재대">#REF!</definedName>
    <definedName name="관급자재집계표">#N/A</definedName>
    <definedName name="관두께">[1]원가계산서!#REF!</definedName>
    <definedName name="관람로단가산출">'[5]#REF'!#REF!</definedName>
    <definedName name="관레221">#REF!</definedName>
    <definedName name="관레224">#REF!</definedName>
    <definedName name="관레240">#REF!</definedName>
    <definedName name="관레410">#REF!</definedName>
    <definedName name="관레413">#REF!</definedName>
    <definedName name="관레418">#REF!</definedName>
    <definedName name="관레421">#REF!</definedName>
    <definedName name="관로공내부">#REF!</definedName>
    <definedName name="관로연장거리">#REF!</definedName>
    <definedName name="관로조서">#REF!</definedName>
    <definedName name="관리비수">#REF!</definedName>
    <definedName name="관리비율">#REF!</definedName>
    <definedName name="관리비평">#REF!</definedName>
    <definedName name="관목">#REF!</definedName>
    <definedName name="관목계">#REF!</definedName>
    <definedName name="관악IC교">[184]TOTAL_BOQ!#REF!</definedName>
    <definedName name="관정지반고">#REF!</definedName>
    <definedName name="관지수판">#REF!</definedName>
    <definedName name="관체적">#REF!</definedName>
    <definedName name="관총자재">#REF!</definedName>
    <definedName name="관토피">[1]원가계산서!#REF!</definedName>
    <definedName name="광나무" localSheetId="8">#REF!</definedName>
    <definedName name="광나무">[114]unitpric!#REF!</definedName>
    <definedName name="광나무1003" localSheetId="8">#REF!</definedName>
    <definedName name="광나무1003">[156]데이타!$E$51</definedName>
    <definedName name="광나무1203" localSheetId="8">#REF!</definedName>
    <definedName name="광나무1203">[156]데이타!$E$52</definedName>
    <definedName name="광나무1506" localSheetId="8">#REF!</definedName>
    <definedName name="광나무1506">[156]데이타!$E$53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섬유일위">#REF!</definedName>
    <definedName name="광케이블기사">#REF!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#REF!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 localSheetId="8">#REF!</definedName>
    <definedName name="광편백0405">[156]데이타!$E$153</definedName>
    <definedName name="광편백0507" localSheetId="8">#REF!</definedName>
    <definedName name="광편백0507">[156]데이타!$E$154</definedName>
    <definedName name="광편백0509" localSheetId="8">#REF!</definedName>
    <definedName name="광편백0509">[156]데이타!$E$155</definedName>
    <definedName name="교">#REF!</definedName>
    <definedName name="교각">#REF!</definedName>
    <definedName name="교대보호블럭_설치">#REF!</definedName>
    <definedName name="교대펄근집계" hidden="1">{#N/A,#N/A,FALSE,"배수1"}</definedName>
    <definedName name="교량깨기" localSheetId="20">{"'산출근거'!$B$4:$D$8"}</definedName>
    <definedName name="교량깨기" localSheetId="8" hidden="1">{"'산출근거'!$B$4:$D$8"}</definedName>
    <definedName name="교량깨기">{"'산출근거'!$B$4:$D$8"}</definedName>
    <definedName name="교량배수시설공">#REF!</definedName>
    <definedName name="교량터파기용수46">#REF!</definedName>
    <definedName name="교량터파기토가수중02">#REF!</definedName>
    <definedName name="교량터파기토사수중24">#REF!</definedName>
    <definedName name="교량터파기토사수중46">#REF!</definedName>
    <definedName name="교량터파기토사수중68">#REF!</definedName>
    <definedName name="교량터파기토사용수02">#REF!</definedName>
    <definedName name="교량터파기토사용수24">#REF!</definedName>
    <definedName name="교량터파기토사용수68">#REF!</definedName>
    <definedName name="교량터파기토사육상02">#REF!</definedName>
    <definedName name="교량터파기토사육상24">#REF!</definedName>
    <definedName name="교량터파기토사육상46">#REF!</definedName>
    <definedName name="교량터파기토사육상68">#REF!</definedName>
    <definedName name="교명주">#REF!</definedName>
    <definedName name="교명판">#REF!</definedName>
    <definedName name="교목계">#REF!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통">#REF!</definedName>
    <definedName name="교통표지판개소별명세">#REF!</definedName>
    <definedName name="교통표지판기초단위수량">#REF!</definedName>
    <definedName name="교통표지판수량명세">#REF!</definedName>
    <definedName name="교통표지판수량집계">#REF!</definedName>
    <definedName name="교폭">#REF!</definedName>
    <definedName name="구">#REF!</definedName>
    <definedName name="구______분">#REF!</definedName>
    <definedName name="구구">#REF!</definedName>
    <definedName name="구구구">#REF!</definedName>
    <definedName name="구구구구">#REF!</definedName>
    <definedName name="구랑2교">#REF!</definedName>
    <definedName name="구랑교">#REF!</definedName>
    <definedName name="구랑착공내역">#REF!</definedName>
    <definedName name="구미제">#REF!</definedName>
    <definedName name="구분" localSheetId="35">BlankMacro1</definedName>
    <definedName name="구분">BlankMacro1</definedName>
    <definedName name="구분1" localSheetId="35">BlankMacro1</definedName>
    <definedName name="구분1" localSheetId="20">BlankMacro1</definedName>
    <definedName name="구분1" localSheetId="36">BlankMacro1</definedName>
    <definedName name="구분1">BlankMacro1</definedName>
    <definedName name="구분12" localSheetId="35">BlankMacro1</definedName>
    <definedName name="구분12" localSheetId="20">BlankMacro1</definedName>
    <definedName name="구분12">BlankMacro1</definedName>
    <definedName name="구분2" localSheetId="35">BlankMacro1</definedName>
    <definedName name="구분2" localSheetId="20">BlankMacro1</definedName>
    <definedName name="구분2">BlankMacro1</definedName>
    <definedName name="구분3">#REF!</definedName>
    <definedName name="구분A">#REF!</definedName>
    <definedName name="구분AC">#REF!</definedName>
    <definedName name="구분고압">#REF!</definedName>
    <definedName name="구상나무1505" localSheetId="8">#REF!</definedName>
    <definedName name="구상나무1505">[156]데이타!$E$69</definedName>
    <definedName name="구상나무2008" localSheetId="8">#REF!</definedName>
    <definedName name="구상나무2008">[156]데이타!$E$70</definedName>
    <definedName name="구상나무2510" localSheetId="8">#REF!</definedName>
    <definedName name="구상나무2510">[156]데이타!$E$71</definedName>
    <definedName name="구상나무3012" localSheetId="8">#REF!</definedName>
    <definedName name="구상나무3012">[156]데이타!$E$72</definedName>
    <definedName name="구실R12경">#REF!</definedName>
    <definedName name="구실R12노">#REF!</definedName>
    <definedName name="구실R12재">#REF!</definedName>
    <definedName name="구실잣밤R12">'[155]자재단가조사표-수목'!$K$27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실잣밤나무">'[155]자재단가조사표-수목'!#REF!</definedName>
    <definedName name="구조">'[35]3.골재원검토의견서 갑지'!#REF!</definedName>
    <definedName name="구조물">#REF!</definedName>
    <definedName name="구조물공수량집계표">#REF!</definedName>
    <definedName name="구조물공집계표">#REF!</definedName>
    <definedName name="구조물깨기">#REF!</definedName>
    <definedName name="구조물깨기간지" localSheetId="20">{"'산출근거'!$B$4:$D$8"}</definedName>
    <definedName name="구조물깨기간지" localSheetId="8" hidden="1">{"'산출근거'!$B$4:$D$8"}</definedName>
    <definedName name="구조물깨기간지">{"'산출근거'!$B$4:$D$8"}</definedName>
    <definedName name="구조물되메우기">#REF!</definedName>
    <definedName name="구조물되메우기교량">#REF!</definedName>
    <definedName name="구조물뒷채움성토부막자갈">#REF!</definedName>
    <definedName name="구조물뒷채움성토부발파암유용">#REF!</definedName>
    <definedName name="구조물뒷채움운반">#REF!</definedName>
    <definedName name="구조물뒷채움절토부막자갈">#REF!</definedName>
    <definedName name="구조물집계">[200]터파기및재료!#REF!</definedName>
    <definedName name="구조물집계2">[201]터파기및재료!#REF!</definedName>
    <definedName name="구조물터파기리핑암브레이카">#REF!</definedName>
    <definedName name="구조물터파기리핑암화약">#REF!</definedName>
    <definedName name="구조물터파기발파암브레이카">#REF!</definedName>
    <definedName name="구조물터파기발파암화약">#REF!</definedName>
    <definedName name="구조물터파기육상01">#REF!</definedName>
    <definedName name="구조물터파기절토부발파암유용">#REF!</definedName>
    <definedName name="구조물터파기토사수중01">#REF!</definedName>
    <definedName name="구조물터파기토사수중12">#REF!</definedName>
    <definedName name="구조물터파기토사용수01">#REF!</definedName>
    <definedName name="구조물터파기토사용수12">#REF!</definedName>
    <definedName name="구조물터파기토사육상12">#REF!</definedName>
    <definedName name="구조물헐기무근대형30cm미만">#REF!</definedName>
    <definedName name="구철거구경">#REF!</definedName>
    <definedName name="구체콘">#REF!</definedName>
    <definedName name="구축철거연장">#REF!</definedName>
    <definedName name="구축폐쇄연장">#REF!</definedName>
    <definedName name="국민연금">OFFSET(#REF!,,,COUNTA(#REF!)-1)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굴취자재" localSheetId="35">BlankMacro1</definedName>
    <definedName name="굴취자재">BlankMacro1</definedName>
    <definedName name="권">#REF!</definedName>
    <definedName name="권권">[202]DATE!$I$24:$I$85</definedName>
    <definedName name="궤___도___공">#REF!</definedName>
    <definedName name="궤도공">#REF!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규___격">#REF!</definedName>
    <definedName name="규격" localSheetId="8">#REF!</definedName>
    <definedName name="규격" localSheetId="36">[37]DATE!$C$24:$C$85</definedName>
    <definedName name="규격">[109]DATE!$C$24:$C$85</definedName>
    <definedName name="귯ㄳ" hidden="1">{#N/A,#N/A,FALSE,"표지목차"}</definedName>
    <definedName name="귯늇ㄳ" hidden="1">{#N/A,#N/A,FALSE,"단가표지"}</definedName>
    <definedName name="그">#REF!</definedName>
    <definedName name="그라우트제" localSheetId="8">#REF!</definedName>
    <definedName name="그라우트제">[114]unitpric!#REF!</definedName>
    <definedName name="그라우팅_펌프">[89]장비집계!#REF!</definedName>
    <definedName name="그룹1">#REF!</definedName>
    <definedName name="그룹2">#REF!</definedName>
    <definedName name="그룹3">#REF!</definedName>
    <definedName name="그룹4">#REF!</definedName>
    <definedName name="극한모멘트">#REF!</definedName>
    <definedName name="근로자">OFFSET(#REF!,,,COUNTA(#REF!)-1)</definedName>
    <definedName name="근로자단가">OFFSET(#REF!,,,COUNTA(#REF!)-1)</definedName>
    <definedName name="근로자명단">OFFSET(#REF!,,,COUNTA(#REF!)-1,13)</definedName>
    <definedName name="근입_TO">#REF!</definedName>
    <definedName name="근입_TO_C">#REF!</definedName>
    <definedName name="근입장">#REF!</definedName>
    <definedName name="금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송1006" localSheetId="8">#REF!</definedName>
    <definedName name="금송1006">[156]데이타!$E$73</definedName>
    <definedName name="금송1208" localSheetId="8">#REF!</definedName>
    <definedName name="금송1208">[156]데이타!$E$74</definedName>
    <definedName name="금송1510" localSheetId="8">#REF!</definedName>
    <definedName name="금송1510">[156]데이타!$E$75</definedName>
    <definedName name="금액">#REF!</definedName>
    <definedName name="금액단가표" localSheetId="8">OFFSET(#REF!,0,0,COUNTA(#REF!),5)</definedName>
    <definedName name="금액단가표" localSheetId="36">OFFSET([160]금액단가표!$B$5,0,0,COUNTA([160]금액단가표!$B$1:$B$65536),5)</definedName>
    <definedName name="금액단가표">OFFSET([161]금액단가표!$B$5,0,0,COUNTA([161]금액단가표!$B$1:$B$65536),5)</definedName>
    <definedName name="금액명칭" localSheetId="8">OFFSET(#REF!,0,0,COUNTA(#REF!),1)</definedName>
    <definedName name="금액명칭" localSheetId="36">OFFSET([160]금액단가표!$B$5,0,0,COUNTA([160]금액단가표!$A$1:$A$65536),1)</definedName>
    <definedName name="금액명칭">OFFSET([161]금액단가표!$B$5,0,0,COUNTA([161]금액단가표!$A$1:$A$65536),1)</definedName>
    <definedName name="금액참조" localSheetId="8">#REF!</definedName>
    <definedName name="금액참조">[203]예가평정서표지!#REF!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수관">#REF!</definedName>
    <definedName name="급수산출">[204]양수장내역!#REF!</definedName>
    <definedName name="기" localSheetId="35">[205]!일위규격매크로</definedName>
    <definedName name="기" localSheetId="8">#N/A</definedName>
    <definedName name="기" localSheetId="36">#N/A</definedName>
    <definedName name="기">[205]!일위규격매크로</definedName>
    <definedName name="기___계___공">#REF!</definedName>
    <definedName name="기___와___공">[173]노임단가!#REF!</definedName>
    <definedName name="기_2">#REF!</definedName>
    <definedName name="기_3">#REF!</definedName>
    <definedName name="기_5">#REF!</definedName>
    <definedName name="기_6">#REF!</definedName>
    <definedName name="기_9">#REF!</definedName>
    <definedName name="기1">#REF!</definedName>
    <definedName name="기2">#REF!</definedName>
    <definedName name="기3" localSheetId="35">BlankMacro1</definedName>
    <definedName name="기3" localSheetId="8">#REF!</definedName>
    <definedName name="기3">BlankMacro1</definedName>
    <definedName name="기Q">"기성세부내역서!$B$89"</definedName>
    <definedName name="기경수정">#REF!</definedName>
    <definedName name="기계" localSheetId="35">BlankMacro1</definedName>
    <definedName name="기계" localSheetId="20">BlankMacro1</definedName>
    <definedName name="기계" localSheetId="8">BlankMacro1</definedName>
    <definedName name="기계" localSheetId="36">BlankMacro1</definedName>
    <definedName name="기계">BlankMacro1</definedName>
    <definedName name="기계__설치공">#REF!</definedName>
    <definedName name="기계3" localSheetId="35">BlankMacro1</definedName>
    <definedName name="기계3" localSheetId="20">BlankMacro1</definedName>
    <definedName name="기계3" localSheetId="36">BlankMacro1</definedName>
    <definedName name="기계3">BlankMacro1</definedName>
    <definedName name="기계4" localSheetId="35">BlankMacro1</definedName>
    <definedName name="기계4" localSheetId="20">BlankMacro1</definedName>
    <definedName name="기계4">BlankMacro1</definedName>
    <definedName name="기계경비">#REF!</definedName>
    <definedName name="기계경비9" localSheetId="8">#REF!</definedName>
    <definedName name="기계경비9">[206]일위대가!#REF!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[1]원가계산서!#REF!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기사">#REF!</definedName>
    <definedName name="기계운전사">#REF!</definedName>
    <definedName name="기계톱">#REF!</definedName>
    <definedName name="기계하역료크레인" localSheetId="8">#REF!</definedName>
    <definedName name="기계하역료크레인">[114]unitpric!#REF!</definedName>
    <definedName name="기계하역료포크레인" localSheetId="8">#REF!</definedName>
    <definedName name="기계하역료포크레인">[114]unitpric!#REF!</definedName>
    <definedName name="기관명">#REF!</definedName>
    <definedName name="기기">'[207]#REF'!$A$1:$M$303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별" localSheetId="20" hidden="1">{#N/A,#N/A,FALSE,"현장 NCR 분석";#N/A,#N/A,FALSE,"현장품질감사";#N/A,#N/A,FALSE,"현장품질감사"}</definedName>
    <definedName name="기별" localSheetId="8" hidden="1">{#N/A,#N/A,FALSE,"현장 NCR 분석";#N/A,#N/A,FALSE,"현장품질감사";#N/A,#N/A,FALSE,"현장품질감사"}</definedName>
    <definedName name="기별" hidden="1">{#N/A,#N/A,FALSE,"현장 NCR 분석";#N/A,#N/A,FALSE,"현장품질감사";#N/A,#N/A,FALSE,"현장품질감사"}</definedName>
    <definedName name="기본">[208]데리네이타현황!$A$4,[208]데리네이타현황!$A$2,[208]데리네이타현황!$A$1,[208]데리네이타현황!$A$279,[208]데리네이타현황!$A$1:$A$65536</definedName>
    <definedName name="기본1">[208]데리네이타현황!$A$4,[208]데리네이타현황!$A$2,[208]데리네이타현황!$A$1,[208]데리네이타현황!$A$279,[208]데리네이타현황!$A$1:$A$65536</definedName>
    <definedName name="기본2">#REF!</definedName>
    <definedName name="기본조사율">#REF!</definedName>
    <definedName name="기성품" localSheetId="35">BlankMacro1</definedName>
    <definedName name="기성품" localSheetId="20">BlankMacro1</definedName>
    <definedName name="기성품" localSheetId="36">BlankMacro1</definedName>
    <definedName name="기성품">BlankMacro1</definedName>
    <definedName name="기성품2" localSheetId="35">BlankMacro1</definedName>
    <definedName name="기성품2">BlankMacro1</definedName>
    <definedName name="기슬막이1">#REF!</definedName>
    <definedName name="기슭">#REF!</definedName>
    <definedName name="기슭2">#REF!</definedName>
    <definedName name="기슭3">#REF!</definedName>
    <definedName name="기슭4">#REF!</definedName>
    <definedName name="기슭막이2">#REF!</definedName>
    <definedName name="기슭막이3">#REF!</definedName>
    <definedName name="기슭막이4">#REF!</definedName>
    <definedName name="기슭막이5">#REF!</definedName>
    <definedName name="기슭막이6">#REF!</definedName>
    <definedName name="기슭야">#REF!</definedName>
    <definedName name="기슭찰">#REF!</definedName>
    <definedName name="기와공">#REF!</definedName>
    <definedName name="기작업지" localSheetId="35">BlankMacro1</definedName>
    <definedName name="기작업지" localSheetId="20">BlankMacro1</definedName>
    <definedName name="기작업지" localSheetId="8">BlankMacro1</definedName>
    <definedName name="기작업지" localSheetId="36">BlankMacro1</definedName>
    <definedName name="기작업지">BlankMacro1</definedName>
    <definedName name="기존1">#REF!</definedName>
    <definedName name="기존2">'[207]#REF'!$A$1:$N$65536</definedName>
    <definedName name="기존구조깨기" localSheetId="35">[209]!일위코드입력매크로</definedName>
    <definedName name="기존구조깨기">[209]!일위코드입력매크로</definedName>
    <definedName name="기존포장깨기2" localSheetId="20">{"'산출근거'!$B$4:$D$8"}</definedName>
    <definedName name="기존포장깨기2" localSheetId="8" hidden="1">{"'산출근거'!$B$4:$D$8"}</definedName>
    <definedName name="기존포장깨기2">{"'산출근거'!$B$4:$D$8"}</definedName>
    <definedName name="기초">#REF!</definedName>
    <definedName name="기초강성2">[210]단위중량!#REF!</definedName>
    <definedName name="기초길이">#REF!</definedName>
    <definedName name="기초단가" localSheetId="8">#REF!</definedName>
    <definedName name="기초단가" localSheetId="36">[211]기초일위!$G$1:$M$65536</definedName>
    <definedName name="기초단가">[211]기초일위!$G:$M</definedName>
    <definedName name="기초단가1" localSheetId="8">#REF!</definedName>
    <definedName name="기초단가1" localSheetId="36">[211]기초일위!$B$1:$G$65536</definedName>
    <definedName name="기초단가1">[211]기초일위!$B:$G</definedName>
    <definedName name="기초데이타">#REF!</definedName>
    <definedName name="기초두께">#REF!</definedName>
    <definedName name="기초여유">[212]대로근거!$B$17</definedName>
    <definedName name="기초자료">#REF!</definedName>
    <definedName name="기초잡석막자갈">#REF!</definedName>
    <definedName name="기초집석발파암">#REF!</definedName>
    <definedName name="기초처리경비">[158]기초처리공사비!$L$18</definedName>
    <definedName name="기초처리노무비">[158]기초처리공사비!$H$18</definedName>
    <definedName name="기초처리재료비">[158]기초처리공사비!$J$18</definedName>
    <definedName name="기초콘">#REF!</definedName>
    <definedName name="기초폭300">[3]대로근거!#REF!</definedName>
    <definedName name="기초폭350">[3]대로근거!#REF!</definedName>
    <definedName name="기층">[213]Sheet1!$C$12</definedName>
    <definedName name="기층t">#REF!</definedName>
    <definedName name="기층량">[214]Sheet1!$F$9</definedName>
    <definedName name="기층면적">[214]Sheet1!$C$12</definedName>
    <definedName name="기층면적계">[214]Sheet1!$F$10</definedName>
    <definedName name="기층총량">[214]Sheet1!$F$9</definedName>
    <definedName name="기타" localSheetId="35">[205]!수식입력매크로</definedName>
    <definedName name="기타" localSheetId="36">#REF!</definedName>
    <definedName name="기타">[205]!수식입력매크로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기타경비율">#REF!</definedName>
    <definedName name="기타공">[215]Sheet1!$J$33</definedName>
    <definedName name="기타규격">[216]규격!$D$1:$D$2</definedName>
    <definedName name="기타이설비">#REF!</definedName>
    <definedName name="기타적용">#REF!</definedName>
    <definedName name="기흑ㄱ5">#REF!</definedName>
    <definedName name="기흙">#REF!</definedName>
    <definedName name="길">#REF!</definedName>
    <definedName name="길이">#REF!</definedName>
    <definedName name="길이1">#REF!</definedName>
    <definedName name="김">#REF!</definedName>
    <definedName name="김고복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유신">#REF!</definedName>
    <definedName name="김종현">#REF!</definedName>
    <definedName name="김준형" hidden="1">{#N/A,#N/A,FALSE,"골재소요량";#N/A,#N/A,FALSE,"골재소요량"}</definedName>
    <definedName name="김학민" localSheetId="8">#REF!,#REF!</definedName>
    <definedName name="김학민">[217]현장관리비!$F$12:$H$127,[217]현장관리비!$J$12:$L$127</definedName>
    <definedName name="깊이">#REF!</definedName>
    <definedName name="ㄲㄲ" localSheetId="35">BlankMacro1</definedName>
    <definedName name="ㄲㄲ" localSheetId="20">BlankMacro1</definedName>
    <definedName name="ㄲㄲ" localSheetId="8">BlankMacro1</definedName>
    <definedName name="ㄲㄲ" localSheetId="36">BlankMacro1</definedName>
    <definedName name="ㄲㄲ">BlankMacro1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콤A">#REF!</definedName>
    <definedName name="깨기콤ACA">#REF!</definedName>
    <definedName name="깨기콤ACC">#REF!</definedName>
    <definedName name="깨기콤C">#REF!</definedName>
    <definedName name="깬바닥막이" localSheetId="36">'[218]골막이(야매)'!$A$1</definedName>
    <definedName name="깬바닥막이">'[219]골막이(야매)'!$A$1</definedName>
    <definedName name="깬잡석" localSheetId="36">[114]unitpric!#REF!</definedName>
    <definedName name="깬잡석">800</definedName>
    <definedName name="깬잡석바닥막이">'[218]골막이(야매)'!#REF!</definedName>
    <definedName name="꺽쇠">#REF!</definedName>
    <definedName name="꽃복숭아R3" localSheetId="8">#REF!</definedName>
    <definedName name="꽃복숭아R3">[156]데이타!$E$58</definedName>
    <definedName name="꽃복숭아R4" localSheetId="8">#REF!</definedName>
    <definedName name="꽃복숭아R4">[156]데이타!$E$59</definedName>
    <definedName name="꽃복숭아R5" localSheetId="8">#REF!</definedName>
    <definedName name="꽃복숭아R5">[156]데이타!$E$60</definedName>
    <definedName name="꽃사과R10" localSheetId="8">#REF!</definedName>
    <definedName name="꽃사과R10">[156]데이타!$E$64</definedName>
    <definedName name="꽃사과R4" localSheetId="8">#REF!</definedName>
    <definedName name="꽃사과R4">[156]데이타!$E$61</definedName>
    <definedName name="꽃사과R6" localSheetId="8">#REF!</definedName>
    <definedName name="꽃사과R6">[156]데이타!$E$62</definedName>
    <definedName name="꽃사과R8" localSheetId="8">#REF!</definedName>
    <definedName name="꽃사과R8">[156]데이타!$E$63</definedName>
    <definedName name="꽃아그배R10" localSheetId="8">#REF!</definedName>
    <definedName name="꽃아그배R10">[156]데이타!$E$68</definedName>
    <definedName name="꽃아그배R4" localSheetId="8">#REF!</definedName>
    <definedName name="꽃아그배R4">[156]데이타!$E$65</definedName>
    <definedName name="꽃아그배R6" localSheetId="8">#REF!</definedName>
    <definedName name="꽃아그배R6">[156]데이타!$E$66</definedName>
    <definedName name="꽃아그배R8" localSheetId="8">#REF!</definedName>
    <definedName name="꽃아그배R8">[156]데이타!$E$67</definedName>
    <definedName name="꽃창포">#REF!</definedName>
    <definedName name="꽃향유">#REF!</definedName>
    <definedName name="꽝꽝0304" localSheetId="8">#REF!</definedName>
    <definedName name="꽝꽝0304">[156]데이타!$E$54</definedName>
    <definedName name="꽝꽝0406" localSheetId="8">#REF!</definedName>
    <definedName name="꽝꽝0406">[156]데이타!$E$55</definedName>
    <definedName name="꽝꽝0508" localSheetId="8">#REF!</definedName>
    <definedName name="꽝꽝0508">[156]데이타!$E$56</definedName>
    <definedName name="꽝꽝0610" localSheetId="8">#REF!</definedName>
    <definedName name="꽝꽝0610">[156]데이타!$E$57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ㄳㄳ">#REF!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ㅍㅁㅁ규" hidden="1">{#N/A,#N/A,FALSE,"표지목차"}</definedName>
    <definedName name="ㄴ" localSheetId="8">#N/A</definedName>
    <definedName name="ㄴ" localSheetId="36">[112]unitpric!#REF!</definedName>
    <definedName name="ㄴ">[149]날개벽!$AC$25</definedName>
    <definedName name="ㄴ1" localSheetId="8">#N/A</definedName>
    <definedName name="ㄴ1">#REF!</definedName>
    <definedName name="ㄴ2" localSheetId="8">#N/A</definedName>
    <definedName name="ㄴ2">#REF!</definedName>
    <definedName name="ㄴ3">#N/A</definedName>
    <definedName name="ㄴ4">#N/A</definedName>
    <definedName name="ㄴ5">#N/A</definedName>
    <definedName name="ㄴ6">#N/A</definedName>
    <definedName name="ㄴㄱㄹ" hidden="1">#REF!</definedName>
    <definedName name="ㄴㄴ" localSheetId="35">[220]!일위규격매크로</definedName>
    <definedName name="ㄴㄴ" localSheetId="8">#REF!</definedName>
    <definedName name="ㄴㄴ" localSheetId="36">BlankMacro1</definedName>
    <definedName name="ㄴㄴ">[220]!일위규격매크로</definedName>
    <definedName name="ㄴㄴㄴ" localSheetId="20" hidden="1">{#N/A,#N/A,FALSE,"골재소요량";#N/A,#N/A,FALSE,"골재소요량"}</definedName>
    <definedName name="ㄴㄴㄴ" localSheetId="8" hidden="1">{#N/A,#N/A,FALSE,"골재소요량";#N/A,#N/A,FALSE,"골재소요량"}</definedName>
    <definedName name="ㄴㄴㄴ" localSheetId="36" hidden="1">{#N/A,#N/A,FALSE,"골재소요량";#N/A,#N/A,FALSE,"골재소요량"}</definedName>
    <definedName name="ㄴㄴㄴ" hidden="1">{#N/A,#N/A,FALSE,"골재소요량";#N/A,#N/A,FALSE,"골재소요량"}</definedName>
    <definedName name="ㄴㄴㄴㄴ" localSheetId="35">BlankMacro1</definedName>
    <definedName name="ㄴㄴㄴㄴ" localSheetId="20">BlankMacro1</definedName>
    <definedName name="ㄴㄴㄴㄴ" localSheetId="8">BlankMacro1</definedName>
    <definedName name="ㄴㄴㄴㄴ" localSheetId="36">BlankMacro1</definedName>
    <definedName name="ㄴㄴㄴㄴ">BlankMacro1</definedName>
    <definedName name="ㄴㄴㄴㄴㄴ" localSheetId="36" hidden="1">#REF!</definedName>
    <definedName name="ㄴㄴㄴㄴㄴ">[221]경산!#REF!</definedName>
    <definedName name="ㄴㄴㄴㄴㄴㄴ" localSheetId="35">BlankMacro1</definedName>
    <definedName name="ㄴㄴㄴㄴㄴㄴ" localSheetId="20">BlankMacro1</definedName>
    <definedName name="ㄴㄴㄴㄴㄴㄴ">BlankMacro1</definedName>
    <definedName name="ㄴㄴㄴㄴㄴㄴㄴㄴ" localSheetId="20">{"'산출근거'!$B$4:$D$8"}</definedName>
    <definedName name="ㄴㄴㄴㄴㄴㄴㄴㄴ" localSheetId="8" hidden="1">{"'산출근거'!$B$4:$D$8"}</definedName>
    <definedName name="ㄴㄴㄴㄴㄴㄴㄴㄴ">{"'산출근거'!$B$4:$D$8"}</definedName>
    <definedName name="ㄴㄴㄴㅁ">#REF!</definedName>
    <definedName name="ㄴㄴㅇ">#REF!</definedName>
    <definedName name="ㄴㄹ" localSheetId="20" hidden="1">{#N/A,#N/A,FALSE,"2~8번"}</definedName>
    <definedName name="ㄴㄹ" localSheetId="8" hidden="1">{#N/A,#N/A,FALSE,"2~8번"}</definedName>
    <definedName name="ㄴㄹ" hidden="1">{#N/A,#N/A,FALSE,"2~8번"}</definedName>
    <definedName name="ㄴㄹㅇㅁㄴ" hidden="1">#REF!</definedName>
    <definedName name="ㄴㅁ" hidden="1">#REF!</definedName>
    <definedName name="ㄴㅁㄴㅇㄹ" hidden="1">#REF!</definedName>
    <definedName name="ㄴㅇ">#REF!</definedName>
    <definedName name="ㄴㅇㄴㅇㄴㅇㄴ" localSheetId="20" hidden="1">{#N/A,#N/A,FALSE,"골재소요량";#N/A,#N/A,FALSE,"골재소요량"}</definedName>
    <definedName name="ㄴㅇㄴㅇㄴㅇㄴ" localSheetId="8" hidden="1">{#N/A,#N/A,FALSE,"골재소요량";#N/A,#N/A,FALSE,"골재소요량"}</definedName>
    <definedName name="ㄴㅇㄴㅇㄴㅇㄴ" hidden="1">{#N/A,#N/A,FALSE,"골재소요량";#N/A,#N/A,FALSE,"골재소요량"}</definedName>
    <definedName name="ㄴㅇㄹ" hidden="1">{#N/A,#N/A,FALSE,"2~8번"}</definedName>
    <definedName name="ㄴㅇㄹㄴㄹ" localSheetId="20">{"'Sheet1'!$A$4","'Sheet1'!$A$9:$G$28"}</definedName>
    <definedName name="ㄴㅇㄹㄴㄹ" localSheetId="8">{"'Sheet1'!$A$4","'Sheet1'!$A$9:$G$28"}</definedName>
    <definedName name="ㄴㅇㄹㄴㄹ">{"'Sheet1'!$A$4","'Sheet1'!$A$9:$G$28"}</definedName>
    <definedName name="ㄴㅇㄹㄷ" hidden="1">#REF!</definedName>
    <definedName name="ㄴㅇㄻ" hidden="1">#REF!</definedName>
    <definedName name="ㄴㅇㄼㅈㄷㄹ" hidden="1">'[48]98수문일위'!$A$1:$P$2004</definedName>
    <definedName name="ㄴㅇㅀㅇㅀ" localSheetId="20">{"'Sheet1'!$A$4","'Sheet1'!$A$9:$G$28"}</definedName>
    <definedName name="ㄴㅇㅀㅇㅀ" localSheetId="8">{"'Sheet1'!$A$4","'Sheet1'!$A$9:$G$28"}</definedName>
    <definedName name="ㄴㅇㅀㅇㅀ">{"'Sheet1'!$A$4","'Sheet1'!$A$9:$G$28"}</definedName>
    <definedName name="ㄴㅇㅇ" localSheetId="36" hidden="1">#REF!</definedName>
    <definedName name="ㄴㅇㅇ">#REF!</definedName>
    <definedName name="ㄴㅇㅍㅁㄴㅇㄹ" hidden="1">'[47]98수문일위'!$A$1:$P$2004</definedName>
    <definedName name="ㄴㅇㅎ">#REF!</definedName>
    <definedName name="나" localSheetId="8">#N/A</definedName>
    <definedName name="나" localSheetId="36">#REF!</definedName>
    <definedName name="나">[149]암거단위!$G$34</definedName>
    <definedName name="나.">#REF!</definedName>
    <definedName name="나.주거공단완충녹지시설물공">'[150]1차증가원가계산'!#REF!</definedName>
    <definedName name="나라">#REF!</definedName>
    <definedName name="나라문비" localSheetId="35">[222]!일위코드입력매크로</definedName>
    <definedName name="나라문비">[222]!일위코드입력매크로</definedName>
    <definedName name="나무">#REF!</definedName>
    <definedName name="나무심기">#REF!</definedName>
    <definedName name="나사식_이음">#REF!</definedName>
    <definedName name="나용재">#REF!</definedName>
    <definedName name="낙상홍1004" localSheetId="8">#REF!</definedName>
    <definedName name="낙상홍1004">[156]데이타!$E$76</definedName>
    <definedName name="낙상홍1506" localSheetId="8">#REF!</definedName>
    <definedName name="낙상홍1506">[156]데이타!$E$77</definedName>
    <definedName name="낙상홍1808" localSheetId="8">#REF!</definedName>
    <definedName name="낙상홍1808">[156]데이타!$E$78</definedName>
    <definedName name="낙상홍2010" localSheetId="8">#REF!</definedName>
    <definedName name="낙상홍2010">[156]데이타!$E$79</definedName>
    <definedName name="낙상홍2515" localSheetId="8">#REF!</definedName>
    <definedName name="낙상홍2515">[156]데이타!$E$80</definedName>
    <definedName name="낙석방지망">#REF!,#REF!,#REF!,#REF!,#REF!</definedName>
    <definedName name="낙석방지망개소별명세">#REF!</definedName>
    <definedName name="낙석방지책개소별명세">#REF!</definedName>
    <definedName name="낙석방지책단위수량">#REF!</definedName>
    <definedName name="낙석방지책수량집계">#REF!</definedName>
    <definedName name="낙엽송재적" localSheetId="8">#REF!</definedName>
    <definedName name="낙엽송재적" localSheetId="36">[165]낙엽송!$B$2:$AW$32</definedName>
    <definedName name="낙엽송재적">[164]낙엽송!$B$2:$AW$32</definedName>
    <definedName name="낙우송R10" localSheetId="8">#REF!</definedName>
    <definedName name="낙우송R10">[156]데이타!$E$84</definedName>
    <definedName name="낙우송R12" localSheetId="8">#REF!</definedName>
    <definedName name="낙우송R12">[156]데이타!$E$85</definedName>
    <definedName name="낙우송R5" localSheetId="8">#REF!</definedName>
    <definedName name="낙우송R5">[156]데이타!$E$81</definedName>
    <definedName name="낙우송R6" localSheetId="8">#REF!</definedName>
    <definedName name="낙우송R6">[156]데이타!$E$82</definedName>
    <definedName name="낙우송R8" localSheetId="8">#REF!</definedName>
    <definedName name="낙우송R8">[156]데이타!$E$83</definedName>
    <definedName name="낙차공" localSheetId="20" hidden="1">{#N/A,#N/A,FALSE,"2~8번"}</definedName>
    <definedName name="낙차공" localSheetId="8" hidden="1">{#N/A,#N/A,FALSE,"2~8번"}</definedName>
    <definedName name="낙차공" hidden="1">{#N/A,#N/A,FALSE,"2~8번"}</definedName>
    <definedName name="낙찰가">#N/A</definedName>
    <definedName name="낙찰고산">[223]산수배수!$A$140:$M$140</definedName>
    <definedName name="낙찰내촌">[223]산수배수!$A$140:$M$140</definedName>
    <definedName name="낙찰율적용가">#REF!</definedName>
    <definedName name="낙찰총괄">[223]산수배수!$A$140:$M$140</definedName>
    <definedName name="낙책">{"Book1","부대-(표지판,데리,가드).xls","부대-(낙,차,중분대).xls"}</definedName>
    <definedName name="낙하물방지">[61]진주방향!$AS$440</definedName>
    <definedName name="낙하물방지.">[61]마산방향!$AS$453</definedName>
    <definedName name="낙하물방지.J">'[55]돌담교 상부수량'!#REF!</definedName>
    <definedName name="난_경">[164]수량산출!#REF!</definedName>
    <definedName name="난_수">[164]수량산출!$R$39</definedName>
    <definedName name="난간설치.J">'[55]돌담교 상부수량'!#REF!</definedName>
    <definedName name="날개벽">#REF!</definedName>
    <definedName name="날개벽기초">#REF!</definedName>
    <definedName name="날짜" localSheetId="36">[224]자료!$G$3</definedName>
    <definedName name="날짜">[225]자료!$G$3</definedName>
    <definedName name="남산1호">#REF!</definedName>
    <definedName name="남산2호">#REF!</definedName>
    <definedName name="남천H1.0">#REF!</definedName>
    <definedName name="남천H1.0경">#REF!</definedName>
    <definedName name="남천H1.0노">#REF!</definedName>
    <definedName name="남천H1.0재">#REF!</definedName>
    <definedName name="남천H1.2">#REF!</definedName>
    <definedName name="남천H1.2노">#REF!</definedName>
    <definedName name="남천H1.2재">#REF!</definedName>
    <definedName name="내">#N/A</definedName>
    <definedName name="내___장___공">#REF!</definedName>
    <definedName name="내_선__전_공">#REF!</definedName>
    <definedName name="내공H">#REF!</definedName>
    <definedName name="내공V">#REF!</definedName>
    <definedName name="내공넓이">#REF!</definedName>
    <definedName name="내공높이">#REF!</definedName>
    <definedName name="내구공감율">[226]공사요율!#REF!</definedName>
    <definedName name="내구기본율">[226]공사요율!#REF!</definedName>
    <definedName name="내구사업율">[226]공사요율!#REF!</definedName>
    <definedName name="내구세부율">[226]공사요율!#REF!</definedName>
    <definedName name="내벽">#REF!</definedName>
    <definedName name="내벽방수" localSheetId="20">{"'별표'!$N$220"}</definedName>
    <definedName name="내벽방수">{"'별표'!$N$220"}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수합판">'[155]자재단가조사표-수목'!$K$19</definedName>
    <definedName name="내역" localSheetId="8">#REF!</definedName>
    <definedName name="내역" localSheetId="36">#REF!</definedName>
    <definedName name="내역">[169]관급자재대!#REF!</definedName>
    <definedName name="내역1">#REF!</definedName>
    <definedName name="내역2">#REF!</definedName>
    <definedName name="내역서">#REF!</definedName>
    <definedName name="내역서1" localSheetId="8">#REF!</definedName>
    <definedName name="내역서1">[227]피벗테이블데이터분석!#REF!</definedName>
    <definedName name="내역서2">'[227]종배수관(신)'!$A$27:$L$33</definedName>
    <definedName name="내역서3">[226]자료입력!$C$21</definedName>
    <definedName name="내역적용">#REF!</definedName>
    <definedName name="내장공">#REF!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내진">#REF!</definedName>
    <definedName name="낵역4">#REF!</definedName>
    <definedName name="냐">#REF!</definedName>
    <definedName name="너" localSheetId="36">#REF!</definedName>
    <definedName name="너">[228]날개벽!$AB$25</definedName>
    <definedName name="넝마" localSheetId="8">#REF!</definedName>
    <definedName name="넝마" localSheetId="36">[229]unitpric!$S$52</definedName>
    <definedName name="넝마">[230]unitpric!$S$144</definedName>
    <definedName name="네트">#REF!</definedName>
    <definedName name="녀">#REF!</definedName>
    <definedName name="노">#REF!</definedName>
    <definedName name="노___즐___공">#REF!</definedName>
    <definedName name="노곡1호">#REF!</definedName>
    <definedName name="노곡2호">#REF!</definedName>
    <definedName name="노곡3호">#REF!</definedName>
    <definedName name="노곡4호">#REF!</definedName>
    <definedName name="노라조">[231]INPUT!#REF!</definedName>
    <definedName name="노르웨이R12" localSheetId="8">#REF!</definedName>
    <definedName name="노르웨이R12">[156]데이타!$E$90</definedName>
    <definedName name="노르웨이R15" localSheetId="8">#REF!</definedName>
    <definedName name="노르웨이R15">[156]데이타!$E$91</definedName>
    <definedName name="노르웨이R4" localSheetId="8">#REF!</definedName>
    <definedName name="노르웨이R4">[156]데이타!$E$86</definedName>
    <definedName name="노르웨이R5" localSheetId="8">#REF!</definedName>
    <definedName name="노르웨이R5">[156]데이타!$E$87</definedName>
    <definedName name="노르웨이R6" localSheetId="8">#REF!</definedName>
    <definedName name="노르웨이R6">[156]데이타!$E$88</definedName>
    <definedName name="노르웨이R8" localSheetId="8">#REF!</definedName>
    <definedName name="노르웨이R8">[156]데이타!$E$89</definedName>
    <definedName name="노면표시개소별명세">#REF!</definedName>
    <definedName name="노무">#REF!</definedName>
    <definedName name="노무비" localSheetId="8">#REF!</definedName>
    <definedName name="노무비" localSheetId="36">[230]건축내역!#REF!</definedName>
    <definedName name="노무비">[232]건축내역!#REF!</definedName>
    <definedName name="노무비1" localSheetId="8">#REF!</definedName>
    <definedName name="노무비1" localSheetId="36">[233]수목표준대가!$J$1:$J$65536</definedName>
    <definedName name="노무비1">[233]수목표준대가!$J:$J</definedName>
    <definedName name="노무비금액">#REF!</definedName>
    <definedName name="노무비단가">#REF!</definedName>
    <definedName name="노무비선택">#REF!</definedName>
    <definedName name="노부비">#REF!</definedName>
    <definedName name="노산3교집계표">#REF!</definedName>
    <definedName name="노상준비공">#REF!</definedName>
    <definedName name="노임">#REF!</definedName>
    <definedName name="노임1" localSheetId="35">BlankMacro1</definedName>
    <definedName name="노임1" localSheetId="20">BlankMacro1</definedName>
    <definedName name="노임1" localSheetId="36">BlankMacro1</definedName>
    <definedName name="노임1">BlankMacro1</definedName>
    <definedName name="노임2" localSheetId="35">BlankMacro1</definedName>
    <definedName name="노임2" localSheetId="20">BlankMacro1</definedName>
    <definedName name="노임2" localSheetId="36">BlankMacro1</definedName>
    <definedName name="노임2">BlankMacro1</definedName>
    <definedName name="노임3" localSheetId="35">BlankMacro1</definedName>
    <definedName name="노임3" localSheetId="20">BlankMacro1</definedName>
    <definedName name="노임3">BlankMacro1</definedName>
    <definedName name="노임단가" localSheetId="8">#REF!</definedName>
    <definedName name="노임단가">[234]unitpric!#REF!</definedName>
    <definedName name="노즈2구간산출근거">{"Book1","부대-(표지판,데리,가드).xls","부대-(낙,차,중분대).xls"}</definedName>
    <definedName name="노즈구간">{"Book1","부대-(총집계,차선도색)-new.xls"}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노지">[235]경산!#REF!</definedName>
    <definedName name="노출직">#REF!</definedName>
    <definedName name="노출직부">#REF!</definedName>
    <definedName name="녹">#REF!</definedName>
    <definedName name="녹막이경" localSheetId="8">#REF!</definedName>
    <definedName name="녹막이경">[169]관급자재대!#REF!</definedName>
    <definedName name="녹막이노" localSheetId="8">#REF!</definedName>
    <definedName name="녹막이노">[169]관급자재대!#REF!</definedName>
    <definedName name="녹막이재" localSheetId="8">#REF!</definedName>
    <definedName name="녹막이재">[169]관급자재대!#REF!</definedName>
    <definedName name="녹막이페인트">#REF!</definedName>
    <definedName name="녹생토" localSheetId="8">#REF!</definedName>
    <definedName name="녹생토">[114]unitpric!#REF!</definedName>
    <definedName name="녹화마대" localSheetId="35">BlankMacro1</definedName>
    <definedName name="녹화마대" localSheetId="20">BlankMacro1</definedName>
    <definedName name="녹화마대">BlankMacro1</definedName>
    <definedName name="논">{"Book1","부대-(표지판,데리,가드).xls","부대-(낙,차,중분대).xls"}</definedName>
    <definedName name="농로">#REF!</definedName>
    <definedName name="농원1호">#REF!</definedName>
    <definedName name="농원2호">#REF!</definedName>
    <definedName name="높">#REF!</definedName>
    <definedName name="높1">#REF!</definedName>
    <definedName name="높이" localSheetId="8">#REF!</definedName>
    <definedName name="높이">'[33]DATA 입력란'!$G$5</definedName>
    <definedName name="높이1">#REF!</definedName>
    <definedName name="높이2">#REF!</definedName>
    <definedName name="높이300">[3]대로근거!#REF!</definedName>
    <definedName name="높이350">#N/A</definedName>
    <definedName name="높이보통">#REF!</definedName>
    <definedName name="높이우수">[236]터파기및재료!#REF!</definedName>
    <definedName name="높이조경공">#REF!</definedName>
    <definedName name="뇨ㅕ">#REF!</definedName>
    <definedName name="눈오는날">'[44]횡배수관재료-'!$A$1:$J$23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 localSheetId="8">#REF!</definedName>
    <definedName name="눈향L06">[156]데이타!$E$92</definedName>
    <definedName name="눈향L08" localSheetId="8">#REF!</definedName>
    <definedName name="눈향L08">[156]데이타!$E$93</definedName>
    <definedName name="눈향L10" localSheetId="8">#REF!</definedName>
    <definedName name="눈향L10">[156]데이타!$E$94</definedName>
    <definedName name="눈향L14" localSheetId="8">#REF!</definedName>
    <definedName name="눈향L14">[156]데이타!$E$95</definedName>
    <definedName name="눈향L20" localSheetId="8">#REF!</definedName>
    <definedName name="눈향L20">[156]데이타!$E$96</definedName>
    <definedName name="눔">#REF!</definedName>
    <definedName name="뉴">#REF!</definedName>
    <definedName name="뉵ㅎㅅㄳㅁ" hidden="1">{#N/A,#N/A,FALSE,"혼합골재"}</definedName>
    <definedName name="느">#REF!</definedName>
    <definedName name="느릅">{"Book1","부대-(표지판,데리,가드).xls","부대-(낙,차,중분대).xls"}</definedName>
    <definedName name="느릅R10" localSheetId="8">#REF!</definedName>
    <definedName name="느릅R10">[156]데이타!$E$100</definedName>
    <definedName name="느릅R4" localSheetId="8">#REF!</definedName>
    <definedName name="느릅R4">[156]데이타!$E$97</definedName>
    <definedName name="느릅R5" localSheetId="8">#REF!</definedName>
    <definedName name="느릅R5">[156]데이타!$E$98</definedName>
    <definedName name="느릅R8" localSheetId="8">#REF!</definedName>
    <definedName name="느릅R8">[186]데이타!$E$99</definedName>
    <definedName name="느티R10" localSheetId="8">#REF!</definedName>
    <definedName name="느티R10">[186]데이타!$E$104</definedName>
    <definedName name="느티R12" localSheetId="8">#REF!</definedName>
    <definedName name="느티R12">[156]데이타!$E$105</definedName>
    <definedName name="느티R12경">#REF!</definedName>
    <definedName name="느티R12노">#REF!</definedName>
    <definedName name="느티R12재">#REF!</definedName>
    <definedName name="느티R15" localSheetId="8">#REF!</definedName>
    <definedName name="느티R15">[156]데이타!$E$106</definedName>
    <definedName name="느티R15재">#REF!</definedName>
    <definedName name="느티R18" localSheetId="8">#REF!</definedName>
    <definedName name="느티R18">[156]데이타!$E$107</definedName>
    <definedName name="느티R20" localSheetId="8">#REF!</definedName>
    <definedName name="느티R20">[156]데이타!$E$108</definedName>
    <definedName name="느티R25" localSheetId="8">#REF!</definedName>
    <definedName name="느티R25">[156]데이타!$E$109</definedName>
    <definedName name="느티R25재">#REF!</definedName>
    <definedName name="느티R30" localSheetId="8">#REF!</definedName>
    <definedName name="느티R30">[156]데이타!$E$110</definedName>
    <definedName name="느티R5" localSheetId="8">#REF!</definedName>
    <definedName name="느티R5">[156]데이타!$E$101</definedName>
    <definedName name="느티R6" localSheetId="8">#REF!</definedName>
    <definedName name="느티R6">[156]데이타!$E$102</definedName>
    <definedName name="느티R8" localSheetId="8">#REF!</definedName>
    <definedName name="느티R8">[156]데이타!$E$103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 localSheetId="8">#REF!</definedName>
    <definedName name="능소화R2">[156]데이타!$E$111</definedName>
    <definedName name="능소화R4" localSheetId="8">#REF!</definedName>
    <definedName name="능소화R4">[156]데이타!$E$112</definedName>
    <definedName name="능소화R6" localSheetId="8">#REF!</definedName>
    <definedName name="능소화R6">[156]데이타!$E$113</definedName>
    <definedName name="ㄵㄴㄴㄴㅁㄴ">#REF!</definedName>
    <definedName name="ㄵㄹ">#REF!</definedName>
    <definedName name="ㄶ">#REF!</definedName>
    <definedName name="ㄶㄶㄴㅇㄹ" localSheetId="35">BlankMacro1</definedName>
    <definedName name="ㄶㄶㄴㅇㄹ" localSheetId="20">BlankMacro1</definedName>
    <definedName name="ㄶㄶㄴㅇㄹ" localSheetId="8">BlankMacro1</definedName>
    <definedName name="ㄶㄶㄴㅇㄹ" localSheetId="36">BlankMacro1</definedName>
    <definedName name="ㄶㄶㄴㅇㄹ">BlankMacro1</definedName>
    <definedName name="ㄷ" localSheetId="8">#N/A</definedName>
    <definedName name="ㄷ" localSheetId="36" hidden="1">{#N/A,#N/A,FALSE,"2~8번"}</definedName>
    <definedName name="ㄷ">[149]날개벽!$AD$25</definedName>
    <definedName name="ㄷ1" localSheetId="8">#N/A</definedName>
    <definedName name="ㄷ1">#REF!</definedName>
    <definedName name="ㄷ100x50x5x7.5t_단중">#REF!</definedName>
    <definedName name="ㄷ125x65x6x8t_단중">#REF!</definedName>
    <definedName name="ㄷ2" localSheetId="8">#N/A</definedName>
    <definedName name="ㄷ2">#REF!</definedName>
    <definedName name="ㄷ29">'[237]횡배수관집현황(2공구)'!#REF!</definedName>
    <definedName name="ㄷ3" localSheetId="8">#N/A</definedName>
    <definedName name="ㄷ3">#REF!</definedName>
    <definedName name="ㄷ4">#N/A</definedName>
    <definedName name="ㄷ59">#REF!</definedName>
    <definedName name="ㄷ75x40x5x7t_단중">#REF!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듀ㅜㅠㅗ">#REF!</definedName>
    <definedName name="ㄷㄱㅇㅇㅇㅇㅇㅇㅇㅇㅇㅇㅇㅇㅇㅇ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ㄴㅁㄱㅇ" hidden="1">{#N/A,#N/A,FALSE,"골재소요량";#N/A,#N/A,FALSE,"골재소요량"}</definedName>
    <definedName name="ㄷㄷ" localSheetId="36">'[238]이토변실(A3-LINE)'!$O$62</definedName>
    <definedName name="ㄷㄷ">[239]공사비!$M$1:$M$65536</definedName>
    <definedName name="ㄷㄷㄷ" localSheetId="8">#REF!</definedName>
    <definedName name="ㄷㄷㄷ" localSheetId="36">'[72]ABUT수량-A1'!$T$25</definedName>
    <definedName name="ㄷㄷㄷ">'[37]ABUT수량-A1'!$T$25</definedName>
    <definedName name="ㄷㄷㄷㄷㅅㅅㅅㅅ">#REF!</definedName>
    <definedName name="ㄷㄷㅈㅊㅍㅌㅋ" hidden="1">{#N/A,#N/A,FALSE,"조골재"}</definedName>
    <definedName name="ㄷㄹ1">#REF!</definedName>
    <definedName name="ㄷㅁ" hidden="1">[28]간지!#REF!</definedName>
    <definedName name="ㄷㅁㄱㅎㅁ">#REF!</definedName>
    <definedName name="ㄷㅁㅁ">#REF!</definedName>
    <definedName name="ㄷㅈㄱㄱ" hidden="1">{#N/A,#N/A,FALSE,"조골재"}</definedName>
    <definedName name="ㄷㅈㄹㄹㄷㄹㅇㄴㅇㄴㄹ" hidden="1">{#N/A,#N/A,FALSE,"조골재"}</definedName>
    <definedName name="ㄷㅈㅈㄱㄷㄱㄷㅈ" hidden="1">{#N/A,#N/A,FALSE,"운반시간"}</definedName>
    <definedName name="ㄷㅈㅍㄱㄷㅈㄱ" hidden="1">{#N/A,#N/A,FALSE,"2~8번"}</definedName>
    <definedName name="ㄷㅈㅎ">#REF!</definedName>
    <definedName name="ㄷㅎ">#REF!</definedName>
    <definedName name="ㄷㅎㄹㅇ" hidden="1">#REF!</definedName>
    <definedName name="다" localSheetId="8">#N/A</definedName>
    <definedName name="다" localSheetId="36">[148]재정비직인!$J$27</definedName>
    <definedName name="다">'[149]횡 연장'!$E$11</definedName>
    <definedName name="다.">#REF!</definedName>
    <definedName name="다1" localSheetId="35">BlankMacro1</definedName>
    <definedName name="다1">BlankMacro1</definedName>
    <definedName name="다나나난" hidden="1">{#N/A,#N/A,FALSE,"2~8번"}</definedName>
    <definedName name="다우웰바설치공">#REF!</definedName>
    <definedName name="다웰바" localSheetId="8">#REF!</definedName>
    <definedName name="다웰바">[114]unitpric!#REF!</definedName>
    <definedName name="다이아몬드">#REF!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다짐경">#REF!</definedName>
    <definedName name="다짐노">#REF!</definedName>
    <definedName name="다짐되메우기">#REF!</definedName>
    <definedName name="다짐재">#REF!</definedName>
    <definedName name="닥___트___공">#REF!</definedName>
    <definedName name="닥트공">#REF!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>#REF!</definedName>
    <definedName name="단가1" localSheetId="36">'[240]단가(1)'!$J$4:$K$323</definedName>
    <definedName name="단가1">[241]단가!$B$2:$I$520</definedName>
    <definedName name="단가2">#REF!</definedName>
    <definedName name="단가3">#REF!</definedName>
    <definedName name="단가다">#REF!</definedName>
    <definedName name="단가비교표">#REF!,#REF!</definedName>
    <definedName name="단가산출">#REF!</definedName>
    <definedName name="단가산출참고">#REF!</definedName>
    <definedName name="단가산출표" localSheetId="8">#REF!</definedName>
    <definedName name="단가산출표">'[231]06 일위대가목록'!#REF!</definedName>
    <definedName name="단가일람">[242]단가일람!$A$3:$K$112</definedName>
    <definedName name="단가임">#REF!</definedName>
    <definedName name="단가적용">[243]공량산출서!$A$1:$IV$1</definedName>
    <definedName name="단가적용표">#REF!</definedName>
    <definedName name="단가조사표">#REF!</definedName>
    <definedName name="단가집계">[191]단가집계!$A$5:$P$1000</definedName>
    <definedName name="단가집계목록">[244]단가집계목록!$B$3:$B$1000</definedName>
    <definedName name="단가코드">[244]단가집계목록!$A$3:$A$20000</definedName>
    <definedName name="단가표">#REF!</definedName>
    <definedName name="단관M" localSheetId="8">#REF!</definedName>
    <definedName name="단관M" localSheetId="36">[37]DATE!$H$24:$H$85</definedName>
    <definedName name="단관M">[109]DATE!$H$24:$H$85</definedName>
    <definedName name="단뉘중량">#REF!</definedName>
    <definedName name="단량1" localSheetId="20">{"'산출근거'!$B$4:$D$8"}</definedName>
    <definedName name="단량1" localSheetId="8" hidden="1">{"'산출근거'!$B$4:$D$8"}</definedName>
    <definedName name="단량1">{"'산출근거'!$B$4:$D$8"}</definedName>
    <definedName name="단면2모">#REF!</definedName>
    <definedName name="단면2모멘트">#REF!</definedName>
    <definedName name="단면적">#REF!</definedName>
    <definedName name="단면적3Span">#REF!</definedName>
    <definedName name="단면체크">[245]암거치수표!$AB$1:$AB$65536</definedName>
    <definedName name="단면코드">[243]암거치수표!$Z$1:$AA$65536</definedName>
    <definedName name="단면특성">#REF!</definedName>
    <definedName name="단부길이서천">#REF!</definedName>
    <definedName name="단수">#REF!</definedName>
    <definedName name="단위">#REF!</definedName>
    <definedName name="단위수량1" localSheetId="20">{"'산출근거'!$B$4:$D$8"}</definedName>
    <definedName name="단위수량1" localSheetId="8" hidden="1">{"'산출근거'!$B$4:$D$8"}</definedName>
    <definedName name="단위수량1">{"'산출근거'!$B$4:$D$8"}</definedName>
    <definedName name="단위수량2" localSheetId="20">{"'산출근거'!$B$4:$D$8"}</definedName>
    <definedName name="단위수량2" localSheetId="8" hidden="1">{"'산출근거'!$B$4:$D$8"}</definedName>
    <definedName name="단위수량2">{"'산출근거'!$B$4:$D$8"}</definedName>
    <definedName name="단위작업" localSheetId="8">#REF!</definedName>
    <definedName name="단위작업" localSheetId="36">[160]할인_할증률산정!$C$3:$V$3</definedName>
    <definedName name="단위작업">[161]할인_할증률산정!$C$3:$V$3</definedName>
    <definedName name="단인상" hidden="1">[34]수지예산!$O$59:$O$59</definedName>
    <definedName name="단재적수종" localSheetId="8">OFFSET(#REF!,0,0,COUNTA(#REF!),1)</definedName>
    <definedName name="단재적수종" localSheetId="36">OFFSET([160]자료기입!$A$1,0,0,COUNTA([160]자료기입!$A$1:$A$65536),1)</definedName>
    <definedName name="단재적수종">OFFSET([161]자료기입!$A$1,0,0,COUNTA([161]자료기입!$A$1:$A$65536),1)</definedName>
    <definedName name="단횡배단">#REF!</definedName>
    <definedName name="달라">#REF!</definedName>
    <definedName name="담1">#REF!</definedName>
    <definedName name="담2">#REF!</definedName>
    <definedName name="담쟁이L03" localSheetId="8">#REF!</definedName>
    <definedName name="담쟁이L03">[156]데이타!$E$114</definedName>
    <definedName name="담쟁이덩굴" localSheetId="8">#REF!</definedName>
    <definedName name="담쟁이덩굴">[114]unitpric!#REF!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당초직접공사비">#REF!</definedName>
    <definedName name="대" localSheetId="35">[171]!일위화면복귀매크로</definedName>
    <definedName name="대" localSheetId="36">#REF!</definedName>
    <definedName name="대">[171]!일위화면복귀매크로</definedName>
    <definedName name="대___장___공">[173]노임단가!#REF!</definedName>
    <definedName name="대_철선">[246]집계표_식재!#REF!</definedName>
    <definedName name="대2">#REF!</definedName>
    <definedName name="대3">#REF!</definedName>
    <definedName name="대4">#REF!</definedName>
    <definedName name="대5">#REF!</definedName>
    <definedName name="대6">#REF!</definedName>
    <definedName name="대개소">#REF!</definedName>
    <definedName name="대계">#REF!</definedName>
    <definedName name="대관경">#REF!</definedName>
    <definedName name="대관경1">#REF!</definedName>
    <definedName name="대기질">#REF!</definedName>
    <definedName name="대기질측정지점수">[178]data!$C$5</definedName>
    <definedName name="대나무">#REF!</definedName>
    <definedName name="대나무연계형">#REF!</definedName>
    <definedName name="대리">#REF!</definedName>
    <definedName name="대리계">#REF!</definedName>
    <definedName name="대리석포장" hidden="1">{#N/A,#N/A,TRUE,"총괄"}</definedName>
    <definedName name="대림견적">#REF!</definedName>
    <definedName name="대상" localSheetId="20">{"Book1"}</definedName>
    <definedName name="대상">{"Book1"}</definedName>
    <definedName name="대석1">#REF!</definedName>
    <definedName name="대석2">#REF!</definedName>
    <definedName name="대석3">#REF!</definedName>
    <definedName name="대석4">#REF!</definedName>
    <definedName name="대석5">#REF!</definedName>
    <definedName name="대석6">#REF!</definedName>
    <definedName name="대왕참R10" localSheetId="8">#REF!</definedName>
    <definedName name="대왕참R10">[156]데이타!$E$118</definedName>
    <definedName name="대왕참R4" localSheetId="8">#REF!</definedName>
    <definedName name="대왕참R4">[156]데이타!$E$115</definedName>
    <definedName name="대왕참R6" localSheetId="8">#REF!</definedName>
    <definedName name="대왕참R6">[156]데이타!$E$116</definedName>
    <definedName name="대왕참R8" localSheetId="8">#REF!</definedName>
    <definedName name="대왕참R8">[156]데이타!$E$117</definedName>
    <definedName name="대장공">#REF!</definedName>
    <definedName name="대추R10" localSheetId="8">#REF!</definedName>
    <definedName name="대추R10">[156]데이타!$E$123</definedName>
    <definedName name="대추R4" localSheetId="8">#REF!</definedName>
    <definedName name="대추R4">[156]데이타!$E$119</definedName>
    <definedName name="대추R5" localSheetId="8">#REF!</definedName>
    <definedName name="대추R5">[156]데이타!$E$120</definedName>
    <definedName name="대추R6" localSheetId="8">#REF!</definedName>
    <definedName name="대추R6">[156]데이타!$E$121</definedName>
    <definedName name="대추R6경">#REF!</definedName>
    <definedName name="대추R6노">#REF!</definedName>
    <definedName name="대추R6재">#REF!</definedName>
    <definedName name="대추R8" localSheetId="8">#REF!</definedName>
    <definedName name="대추R8">[156]데이타!$E$122</definedName>
    <definedName name="대형경">#REF!</definedName>
    <definedName name="대형노">#REF!</definedName>
    <definedName name="대형재">#REF!</definedName>
    <definedName name="댈타5">#REF!</definedName>
    <definedName name="더">'[247]000000'!$AD$25</definedName>
    <definedName name="더하기" localSheetId="8">#REF!</definedName>
    <definedName name="더하기" localSheetId="36">[37]DATE!$J$24:$J$85</definedName>
    <definedName name="더하기">[109]DATE!$J$24:$J$85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_15톤">#REF!</definedName>
    <definedName name="덤프_15톤경">#REF!</definedName>
    <definedName name="덤프_15톤노">#REF!</definedName>
    <definedName name="덤프_15톤재">#REF!</definedName>
    <definedName name="덤프2.5경비">[189]중기집계!$G$74</definedName>
    <definedName name="덤프2.5노무">[189]중기집계!$E$74</definedName>
    <definedName name="덤프2.5재료">[189]중기집계!$F$74</definedName>
    <definedName name="덤프발경비">[248]중기집계!$G$7</definedName>
    <definedName name="덤프발노무">[248]중기집계!$E$7</definedName>
    <definedName name="덤프발재료">[248]중기집계!$F$7</definedName>
    <definedName name="덤프토경비">[248]중기집계!$G$5</definedName>
    <definedName name="덤프토노무">[248]중기집계!$E$5</definedName>
    <definedName name="덤프토재료">[248]중기집계!$F$5</definedName>
    <definedName name="덤프트럭10.5">#REF!</definedName>
    <definedName name="덤프트럭15">#REF!</definedName>
    <definedName name="덩굴장미3" localSheetId="8">#REF!</definedName>
    <definedName name="덩굴장미3">[156]데이타!$E$128</definedName>
    <definedName name="덩굴장미4" localSheetId="8">#REF!</definedName>
    <definedName name="덩굴장미4">[156]데이타!$E$129</definedName>
    <definedName name="덩굴장미5" localSheetId="8">#REF!</definedName>
    <definedName name="덩굴장미5">[156]데이타!$E$130</definedName>
    <definedName name="데리네이터개소별명세">#REF!</definedName>
    <definedName name="데이타">#REF!</definedName>
    <definedName name="데크휘니샤면고르기">#REF!</definedName>
    <definedName name="도">#REF!</definedName>
    <definedName name="도_________목_________수">#REF!</definedName>
    <definedName name="도___배___공">#REF!</definedName>
    <definedName name="도___장___공">#REF!</definedName>
    <definedName name="도___편___수">#REF!</definedName>
    <definedName name="도_장_공">#REF!</definedName>
    <definedName name="도근점">#REF!</definedName>
    <definedName name="도급가">#REF!</definedName>
    <definedName name="도급공사비" localSheetId="8">#REF!</definedName>
    <definedName name="도급공사비">'[249]2공구산출내역'!#REF!</definedName>
    <definedName name="도급분경비">#REF!</definedName>
    <definedName name="도급분류">OFFSET(#REF!,0,0,COUNTA(#REF!),1)</definedName>
    <definedName name="도급액">#REF!</definedName>
    <definedName name="도급예정액">#REF!</definedName>
    <definedName name="도급재료비">#REF!</definedName>
    <definedName name="도로복구비">#REF!</definedName>
    <definedName name="도로연장">[214]Sheet1!$F$7</definedName>
    <definedName name="도로연장1">[214]Sheet1!$G$7</definedName>
    <definedName name="도로우측">#REF!</definedName>
    <definedName name="도로좌측">#REF!</definedName>
    <definedName name="도로중심">#REF!</definedName>
    <definedName name="도로폭">#REF!</definedName>
    <definedName name="도료용희석제" localSheetId="8">#REF!</definedName>
    <definedName name="도료용희석제">[114]unitpric!#REF!</definedName>
    <definedName name="도목수">[173]노임단가!#REF!</definedName>
    <definedName name="도배공">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수로1" localSheetId="35">[250]!일위규격매크로</definedName>
    <definedName name="도수로1">[250]!일위규격매크로</definedName>
    <definedName name="도수로수량집계">#REF!</definedName>
    <definedName name="도수로집계1" localSheetId="35">[250]!수식입력매크로</definedName>
    <definedName name="도수로집계1">[250]!수식입력매크로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쟈경비">[189]중기집계!$G$3</definedName>
    <definedName name="도쟈노무">[189]중기집계!$E$3</definedName>
    <definedName name="도쟈재료">[189]중기집계!$F$3</definedName>
    <definedName name="도종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산">#REF!</definedName>
    <definedName name="독야">#REF!</definedName>
    <definedName name="독일가문비1206" localSheetId="8">#REF!</definedName>
    <definedName name="독일가문비1206">[156]데이타!$E$131</definedName>
    <definedName name="독일가문비1508" localSheetId="8">#REF!</definedName>
    <definedName name="독일가문비1508">[156]데이타!$E$132</definedName>
    <definedName name="독일가문비2010" localSheetId="8">#REF!</definedName>
    <definedName name="독일가문비2010">[156]데이타!$E$133</definedName>
    <definedName name="독일가문비2512" localSheetId="8">#REF!</definedName>
    <definedName name="독일가문비2512">[156]데이타!$E$134</definedName>
    <definedName name="독일가문비3015" localSheetId="8">#REF!</definedName>
    <definedName name="독일가문비3015">[156]데이타!$E$135</definedName>
    <definedName name="독일가문비3518" localSheetId="8">#REF!</definedName>
    <definedName name="독일가문비3518">[156]데이타!$E$136</definedName>
    <definedName name="독평">#REF!</definedName>
    <definedName name="돈H1.2">'[155]자재단가조사표-수목'!$K$63</definedName>
    <definedName name="돈나무0504" localSheetId="8">#REF!</definedName>
    <definedName name="돈나무0504">[156]데이타!$E$137</definedName>
    <definedName name="돈나무0805" localSheetId="8">#REF!</definedName>
    <definedName name="돈나무0805">[156]데이타!$E$138</definedName>
    <definedName name="돈나무1007" localSheetId="8">#REF!</definedName>
    <definedName name="돈나무1007">[156]데이타!$E$139</definedName>
    <definedName name="돈나무1210" localSheetId="8">#REF!</definedName>
    <definedName name="돈나무1210">[156]데이타!$E$140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">#REF!</definedName>
    <definedName name="돌골">'[182]골막이(야매)'!#REF!</definedName>
    <definedName name="돌골깬">#REF!</definedName>
    <definedName name="돌골야">#REF!</definedName>
    <definedName name="돌기슭막이깬">#REF!</definedName>
    <definedName name="돌단풍">#REF!</definedName>
    <definedName name="돌망태">#REF!</definedName>
    <definedName name="돌망태개소별명세">#REF!</definedName>
    <definedName name="돌망태수량집계">#REF!</definedName>
    <definedName name="돌보">#REF!</definedName>
    <definedName name="돌붙임1.5">#REF!</definedName>
    <definedName name="돌붙임개소별명세">#REF!</definedName>
    <definedName name="돌붙임기초">#REF!</definedName>
    <definedName name="돌붙임기초1">#REF!</definedName>
    <definedName name="돌붙임깬잡석">#REF!</definedName>
    <definedName name="돌붙임단위수량">#REF!</definedName>
    <definedName name="돌붙임수량집계">#REF!</definedName>
    <definedName name="돌붙임재료집계">#REF!</definedName>
    <definedName name="돌수로">#REF!</definedName>
    <definedName name="돌수로내기">#REF!</definedName>
    <definedName name="돌찰쌓기바닥파기">#REF!</definedName>
    <definedName name="동_발_공__터_널">#REF!</definedName>
    <definedName name="동광건설" hidden="1">{#N/A,#N/A,FALSE,"골재소요량";#N/A,#N/A,FALSE,"골재소요량"}</definedName>
    <definedName name="동바리">#REF!</definedName>
    <definedName name="동바리목재10회">#REF!</definedName>
    <definedName name="동바리목재1회">#REF!</definedName>
    <definedName name="동바리목재2회">#REF!</definedName>
    <definedName name="동바리목재3회">#REF!</definedName>
    <definedName name="동바리목재4회">#REF!</definedName>
    <definedName name="동바리목재5회">#REF!</definedName>
    <definedName name="동바리목재6회">#REF!</definedName>
    <definedName name="동바리목재7회">#REF!</definedName>
    <definedName name="동바리목재8회">#REF!</definedName>
    <definedName name="동바리목재9회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 localSheetId="8">#REF!</definedName>
    <definedName name="동백1002">[156]데이타!$E$141</definedName>
    <definedName name="동백1204" localSheetId="8">#REF!</definedName>
    <definedName name="동백1204">[156]데이타!$E$142</definedName>
    <definedName name="동백1506" localSheetId="8">#REF!</definedName>
    <definedName name="동백1506">[156]데이타!$E$143</definedName>
    <definedName name="동백1808" localSheetId="8">#REF!</definedName>
    <definedName name="동백1808">[156]데이타!$E$144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">'[155]자재단가조사표-수목'!$K$28</definedName>
    <definedName name="동백H1.8경">#REF!</definedName>
    <definedName name="동백H1.8노">#REF!</definedName>
    <definedName name="동백H1.8재">#REF!</definedName>
    <definedName name="동백나무">'[155]자재단가조사표-수목'!#REF!</definedName>
    <definedName name="동백나무H2.0">#REF!</definedName>
    <definedName name="동상">#REF!</definedName>
    <definedName name="동상1">#REF!</definedName>
    <definedName name="동상2">#REF!</definedName>
    <definedName name="동상방지층">#REF!</definedName>
    <definedName name="동원">#REF!</definedName>
    <definedName name="동원1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경">#REF!</definedName>
    <definedName name="되메노">#REF!</definedName>
    <definedName name="되메우고다짐">#REF!</definedName>
    <definedName name="되메우기">#REF!</definedName>
    <definedName name="되메우기E16">#REF!</definedName>
    <definedName name="되메인A">#REF!</definedName>
    <definedName name="되메인AC">#REF!</definedName>
    <definedName name="되메인경">#REF!</definedName>
    <definedName name="되메인고압">#REF!</definedName>
    <definedName name="되메인노">#REF!</definedName>
    <definedName name="되메인재">#REF!</definedName>
    <definedName name="되메재">#REF!</definedName>
    <definedName name="됴">'[251]기둥(원형)'!#REF!</definedName>
    <definedName name="됴ㅠ굑ㅇ" hidden="1">{#N/A,#N/A,FALSE,"운반시간"}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[1]원가계산서!#REF!</definedName>
    <definedName name="두부">#REF!</definedName>
    <definedName name="두정1교A743">#REF!</definedName>
    <definedName name="두정터널A1489">#REF!</definedName>
    <definedName name="뒷채움">#REF!</definedName>
    <definedName name="뒷채움잡석운반">#REF!</definedName>
    <definedName name="뒷채움잡석운반1">#REF!</definedName>
    <definedName name="듀">#REF!</definedName>
    <definedName name="드">#REF!</definedName>
    <definedName name="드_잡_이__공">#REF!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 localSheetId="8">#REF!</definedName>
    <definedName name="등R2">[156]데이타!$E$156</definedName>
    <definedName name="등R4" localSheetId="8">#REF!</definedName>
    <definedName name="등R4">[156]데이타!$E$157</definedName>
    <definedName name="등R6" localSheetId="8">#REF!</definedName>
    <definedName name="등R6">[156]데이타!$E$158</definedName>
    <definedName name="등R8" localSheetId="8">#REF!</definedName>
    <definedName name="등R8">[156]데이타!$E$159</definedName>
    <definedName name="디">#REF!</definedName>
    <definedName name="디디디">[252]날개벽!$AB$25</definedName>
    <definedName name="디이젤엔진15HP">#REF!</definedName>
    <definedName name="ㄸㄱ구믇169873475" hidden="1">#REF!</definedName>
    <definedName name="ㄸㄱ구믇589792549" hidden="1">#N/A</definedName>
    <definedName name="땅깍기발파암리퍼병행">#REF!</definedName>
    <definedName name="땅속흙깬">#REF!</definedName>
    <definedName name="땅속흙막이1">#REF!</definedName>
    <definedName name="땅속흙막이2">'[253]땅속흙막이(야)'!#REF!</definedName>
    <definedName name="땅속흙막이3">'[253]땅속흙막이(야)'!#REF!</definedName>
    <definedName name="땅속흙야">#REF!</definedName>
    <definedName name="때죽R10" localSheetId="8">#REF!</definedName>
    <definedName name="때죽R10">[156]데이타!$E$127</definedName>
    <definedName name="때죽R4" localSheetId="8">#REF!</definedName>
    <definedName name="때죽R4">[156]데이타!$E$124</definedName>
    <definedName name="때죽R6" localSheetId="8">#REF!</definedName>
    <definedName name="때죽R6">[156]데이타!$E$125</definedName>
    <definedName name="때죽R8" localSheetId="8">#REF!</definedName>
    <definedName name="때죽R8">[156]데이타!$E$126</definedName>
    <definedName name="때죽나무H3.0">#REF!</definedName>
    <definedName name="떼1">#REF!</definedName>
    <definedName name="떼붙이기">#REF!</definedName>
    <definedName name="떼수로">#REF!</definedName>
    <definedName name="떼수로내기">#REF!</definedName>
    <definedName name="떼흙막이">#REF!</definedName>
    <definedName name="떼흙막이신규" localSheetId="36">'[254]5흙막이'!$A$1</definedName>
    <definedName name="떼흙막이신규">'[255]5흙막이'!$A$1</definedName>
    <definedName name="띠장규격">#REF!</definedName>
    <definedName name="띠장설치">[90]가시설수량!$AE$52</definedName>
    <definedName name="띠장연결개소">[90]가시설수량!$AE$79</definedName>
    <definedName name="ㄹ" localSheetId="8">#REF!</definedName>
    <definedName name="ㄹ" localSheetId="36">[255]일위대가!#REF!</definedName>
    <definedName name="ㄹ">[149]날개벽!$AE$25</definedName>
    <definedName name="ㄹ1" localSheetId="8">#N/A</definedName>
    <definedName name="ㄹ1">#REF!</definedName>
    <definedName name="ㄹ2" localSheetId="8">#N/A</definedName>
    <definedName name="ㄹ2">#REF!</definedName>
    <definedName name="ㄹ221">#REF!</definedName>
    <definedName name="ㄹ3">#N/A</definedName>
    <definedName name="ㄹ390">[256]내역서!$F$933</definedName>
    <definedName name="ㄹ4">#N/A</definedName>
    <definedName name="ㄹ400">[5]내역서!$F$933</definedName>
    <definedName name="ㄹ62">#REF!</definedName>
    <definedName name="ㄹㄴ" hidden="1">#REF!</definedName>
    <definedName name="ㄹㄹ" localSheetId="35">BlankMacro1</definedName>
    <definedName name="ㄹㄹ" localSheetId="20">BlankMacro1</definedName>
    <definedName name="ㄹㄹ" localSheetId="8">BlankMacro1</definedName>
    <definedName name="ㄹㄹ" localSheetId="36">BlankMacro1</definedName>
    <definedName name="ㄹㄹ">BlankMacro1</definedName>
    <definedName name="ㄹㄹㄹ" localSheetId="8">#REF!</definedName>
    <definedName name="ㄹㄹㄹ" localSheetId="36" hidden="1">#REF!</definedName>
    <definedName name="ㄹㄹㄹ">[257]날개벽!$U$25</definedName>
    <definedName name="ㄹㄹㄹㄹ">#REF!</definedName>
    <definedName name="ㄹㄹㄹㄹㄹ">#REF!</definedName>
    <definedName name="ㄹㄹㄹㄹㄹㄹㄹ" localSheetId="35">BlankMacro1</definedName>
    <definedName name="ㄹㄹㄹㄹㄹㄹㄹ" localSheetId="20">BlankMacro1</definedName>
    <definedName name="ㄹㄹㄹㄹㄹㄹㄹ" localSheetId="8">BlankMacro1</definedName>
    <definedName name="ㄹㄹㄹㄹㄹㄹㄹ" localSheetId="36">BlankMacro1</definedName>
    <definedName name="ㄹㄹㄹㄹㄹㄹㄹ">BlankMacro1</definedName>
    <definedName name="ㄹㄹㄹㅈㄹ" hidden="1">{#N/A,#N/A,FALSE,"혼합골재"}</definedName>
    <definedName name="ㄹㄹ로" hidden="1">{#N/A,#N/A,FALSE,"골재소요량";#N/A,#N/A,FALSE,"골재소요량"}</definedName>
    <definedName name="ㄹㄻㅈㄷㅇㅁㄴㅇㄹ">#REF!</definedName>
    <definedName name="ㄹㅇㄹ" localSheetId="20" hidden="1">{#N/A,#N/A,FALSE,"골재소요량";#N/A,#N/A,FALSE,"골재소요량"}</definedName>
    <definedName name="ㄹㅇㄹ" localSheetId="8" hidden="1">{#N/A,#N/A,FALSE,"골재소요량";#N/A,#N/A,FALSE,"골재소요량"}</definedName>
    <definedName name="ㄹㅇㄹ" hidden="1">{#N/A,#N/A,FALSE,"골재소요량";#N/A,#N/A,FALSE,"골재소요량"}</definedName>
    <definedName name="ㄹㅇㄹㄷㅈㅍ" hidden="1">{#N/A,#N/A,FALSE,"혼합골재"}</definedName>
    <definedName name="ㄹㅇㄹㅇ" localSheetId="35">BlankMacro1</definedName>
    <definedName name="ㄹㅇㄹㅇ" localSheetId="20">BlankMacro1</definedName>
    <definedName name="ㄹㅇㄹㅇ" localSheetId="8">BlankMacro1</definedName>
    <definedName name="ㄹㅇㄹㅇ" localSheetId="36">BlankMacro1</definedName>
    <definedName name="ㄹㅇㄹㅇ">BlankMacro1</definedName>
    <definedName name="ㄹㅇㄹㅈㄷㅊ" hidden="1">'[47]98수문일위'!$A$1:$P$2004</definedName>
    <definedName name="ㄹㅇㅅㄱㄷ">#REF!</definedName>
    <definedName name="ㄹ허ㅓㅅ" localSheetId="35">BlankMacro1</definedName>
    <definedName name="ㄹ허ㅓㅅ">BlankMacro1</definedName>
    <definedName name="ㄹ호" hidden="1">#REF!</definedName>
    <definedName name="ㄹ후">#REF!</definedName>
    <definedName name="ㄹ훓">#REF!</definedName>
    <definedName name="ㄹ흏">#REF!</definedName>
    <definedName name="라" localSheetId="8">#N/A</definedName>
    <definedName name="라" localSheetId="36">[148]재정비직인!$J$35</definedName>
    <definedName name="라">[149]날개벽!$U$25</definedName>
    <definedName name="라__인__마__카">[89]장비집계!#REF!</definedName>
    <definedName name="라디안" localSheetId="8">#REF!</definedName>
    <definedName name="라디안">[123]단면!#REF!</definedName>
    <definedName name="라인마킹">#REF!</definedName>
    <definedName name="락산">#REF!</definedName>
    <definedName name="락야">#REF!</definedName>
    <definedName name="락평">#REF!</definedName>
    <definedName name="랑">#REF!</definedName>
    <definedName name="램__________머">[89]장비집계!#REF!</definedName>
    <definedName name="램머경비">[189]중기집계!$G$31</definedName>
    <definedName name="램머노무">[189]중기집계!$E$31</definedName>
    <definedName name="램머재료">[189]중기집계!$F$31</definedName>
    <definedName name="램프A">[184]TOTAL_BOQ!#REF!</definedName>
    <definedName name="램프B">[184]TOTAL_BOQ!#REF!</definedName>
    <definedName name="램프D">[184]TOTAL_BOQ!#REF!</definedName>
    <definedName name="램픙">[184]TOTAL_BOQ!#REF!</definedName>
    <definedName name="랴">#REF!</definedName>
    <definedName name="러" localSheetId="36">#REF!</definedName>
    <definedName name="러">'[247]000000'!$U$25</definedName>
    <definedName name="레_무근">#REF!</definedName>
    <definedName name="레_무근1">[164]수량산출!$R$9</definedName>
    <definedName name="레_철근">#REF!</definedName>
    <definedName name="레미경">#REF!</definedName>
    <definedName name="레미노">#REF!</definedName>
    <definedName name="레미재">#REF!</definedName>
    <definedName name="레미콘">#REF!</definedName>
    <definedName name="레미콘251608" localSheetId="8">#REF!</definedName>
    <definedName name="레미콘251608">[114]unitpric!$S$13</definedName>
    <definedName name="레미콘251808" localSheetId="8">#REF!</definedName>
    <definedName name="레미콘251808">[114]unitpric!#REF!</definedName>
    <definedName name="레미콘252108" localSheetId="8">#REF!</definedName>
    <definedName name="레미콘252108">[114]unitpric!#REF!</definedName>
    <definedName name="레미콘252112" localSheetId="8">#REF!</definedName>
    <definedName name="레미콘252112">[114]unitpric!#REF!</definedName>
    <definedName name="레미콘252412" localSheetId="8">#REF!</definedName>
    <definedName name="레미콘252412">[114]unitpric!#REF!</definedName>
    <definedName name="레미콘집계" localSheetId="8">#REF!</definedName>
    <definedName name="레미콘집계">'[185]-레미콘집계'!$A$1:$H$22</definedName>
    <definedName name="려">#REF!</definedName>
    <definedName name="련수">#REF!</definedName>
    <definedName name="로">#REF!</definedName>
    <definedName name="로우더" localSheetId="35">BlankMacro1</definedName>
    <definedName name="로우더" localSheetId="20">BlankMacro1</definedName>
    <definedName name="로우더" localSheetId="8">BlankMacro1</definedName>
    <definedName name="로우더" localSheetId="36">BlankMacro1</definedName>
    <definedName name="로우더">BlankMacro1</definedName>
    <definedName name="론생네트" localSheetId="8">#REF!</definedName>
    <definedName name="론생네트">[114]unitpric!#REF!</definedName>
    <definedName name="론생백" localSheetId="8">#REF!</definedName>
    <definedName name="론생백">[114]unitpric!#REF!</definedName>
    <definedName name="론생볏짚" localSheetId="8">#REF!</definedName>
    <definedName name="론생볏짚">[114]unitpric!#REF!</definedName>
    <definedName name="료">#REF!</definedName>
    <definedName name="료ㅜㅇ교" hidden="1">{#N/A,#N/A,FALSE,"표지목차"}</definedName>
    <definedName name="루___핑___공">[173]노임단가!#REF!</definedName>
    <definedName name="루ㄴ" hidden="1">[258]노임단가!#REF!</definedName>
    <definedName name="루트">#REF!</definedName>
    <definedName name="루핑공">#REF!</definedName>
    <definedName name="룻우ㅕㄴ" hidden="1">{#N/A,#N/A,FALSE,"골재소요량";#N/A,#N/A,FALSE,"골재소요량"}</definedName>
    <definedName name="류">#REF!</definedName>
    <definedName name="륜ㅇㅀㅇㄹㄶ">#REF!</definedName>
    <definedName name="률류" hidden="1">{#N/A,#N/A,FALSE,"혼합골재"}</definedName>
    <definedName name="르">#REF!</definedName>
    <definedName name="리">#REF!</definedName>
    <definedName name="리___벳___공">[173]노임단가!#REF!</definedName>
    <definedName name="리벳공">#REF!</definedName>
    <definedName name="리브두께">#REF!</definedName>
    <definedName name="리브폭">#REF!</definedName>
    <definedName name="ㄻㅇㄴㄻㄴㅇ">#REF!</definedName>
    <definedName name="ㄼㅎㅅㄳㄺㅎㅇㅍㅎㅍㄴㅇㄹ">#REF!</definedName>
    <definedName name="ㅀ">#REF!</definedName>
    <definedName name="ㅀㄷㅎㄳ">#REF!</definedName>
    <definedName name="ㅀㅀㄴ" localSheetId="20" hidden="1">{#N/A,#N/A,FALSE,"조골재"}</definedName>
    <definedName name="ㅀㅀㄴ" localSheetId="8" hidden="1">{#N/A,#N/A,FALSE,"조골재"}</definedName>
    <definedName name="ㅀㅀㄴ" hidden="1">{#N/A,#N/A,FALSE,"조골재"}</definedName>
    <definedName name="ㅀㅀㅀㄹ" localSheetId="35">BlankMacro1</definedName>
    <definedName name="ㅀㅀㅀㄹ">BlankMacro1</definedName>
    <definedName name="ㅀㅁ" hidden="1">{#N/A,#N/A,FALSE,"조골재"}</definedName>
    <definedName name="ㅀㅇㅀㅎㅎㅎ">'[251]기둥(원형)'!#REF!</definedName>
    <definedName name="ㅀㅇㅎㅇㅎㅇ">#REF!</definedName>
    <definedName name="ㅀㅎ" localSheetId="20" hidden="1">{#N/A,#N/A,FALSE,"2~8번"}</definedName>
    <definedName name="ㅀㅎ" localSheetId="8" hidden="1">{#N/A,#N/A,FALSE,"2~8번"}</definedName>
    <definedName name="ㅀㅎ" hidden="1">{#N/A,#N/A,FALSE,"2~8번"}</definedName>
    <definedName name="ㅀㅎㅊㅌ">#REF!</definedName>
    <definedName name="ㅁ" localSheetId="8">#REF!</definedName>
    <definedName name="ㅁ" localSheetId="36" hidden="1">#REF!</definedName>
    <definedName name="ㅁ">[149]날개벽!$AF$25</definedName>
    <definedName name="ㅁ1">#REF!</definedName>
    <definedName name="ㅁ100">#REF!</definedName>
    <definedName name="ㅁ1000">#REF!</definedName>
    <definedName name="ㅁ1100">#REF!</definedName>
    <definedName name="ㅁ1140">#REF!</definedName>
    <definedName name="ㅁ1180">#REF!</definedName>
    <definedName name="ㅁ147" localSheetId="8">#REF!</definedName>
    <definedName name="ㅁ147">[259]일위대가!#REF!</definedName>
    <definedName name="ㅁ15">[260]연결관암거!#REF!</definedName>
    <definedName name="ㅁ1700">#REF!</definedName>
    <definedName name="ㅁ1800">#REF!</definedName>
    <definedName name="ㅁ1882">#REF!</definedName>
    <definedName name="ㅁ191">#REF!</definedName>
    <definedName name="ㅁ2">#REF!</definedName>
    <definedName name="ㅁ202">#REF!</definedName>
    <definedName name="ㅁ2200">#REF!</definedName>
    <definedName name="ㅁ2400">#REF!</definedName>
    <definedName name="ㅁ25">[261]적용건축!$A$558</definedName>
    <definedName name="ㅁ250">#REF!</definedName>
    <definedName name="ㅁ270">#REF!</definedName>
    <definedName name="ㅁ278">#REF!</definedName>
    <definedName name="ㅁ30">#REF!</definedName>
    <definedName name="ㅁ309">#REF!</definedName>
    <definedName name="ㅁ331">#REF!</definedName>
    <definedName name="ㅁ339">[102]총괄직영!#REF!</definedName>
    <definedName name="ㅁ411">#REF!</definedName>
    <definedName name="ㅁ459" localSheetId="8">#REF!</definedName>
    <definedName name="ㅁ459">[261]일위대가!#REF!</definedName>
    <definedName name="ㅁ497">#REF!</definedName>
    <definedName name="ㅁ500">#REF!</definedName>
    <definedName name="ㅁ536">#REF!</definedName>
    <definedName name="ㅁ540">#REF!</definedName>
    <definedName name="ㅁ545">#REF!</definedName>
    <definedName name="ㅁ60">[262]직노!#REF!</definedName>
    <definedName name="ㅁ636">#REF!</definedName>
    <definedName name="ㅁ700" localSheetId="8">#REF!</definedName>
    <definedName name="ㅁ700">[263]건축원가!#REF!</definedName>
    <definedName name="ㅁ750" localSheetId="8">#REF!</definedName>
    <definedName name="ㅁ750">[264]건축공사실행!#REF!</definedName>
    <definedName name="ㅁ752">#REF!</definedName>
    <definedName name="ㅁ76">#REF!</definedName>
    <definedName name="ㅁ760">#REF!</definedName>
    <definedName name="ㅁ8529">[265]일반공사!#REF!</definedName>
    <definedName name="ㅁ863">#REF!</definedName>
    <definedName name="ㅁ906">#REF!</definedName>
    <definedName name="ㅁa1140">#REF!</definedName>
    <definedName name="ㅁㄴ" localSheetId="20" hidden="1">{#N/A,#N/A,FALSE,"2~8번"}</definedName>
    <definedName name="ㅁㄴ" localSheetId="8" hidden="1">{#N/A,#N/A,FALSE,"2~8번"}</definedName>
    <definedName name="ㅁㄴ" localSheetId="36" hidden="1">#REF!</definedName>
    <definedName name="ㅁㄴ" hidden="1">{#N/A,#N/A,FALSE,"2~8번"}</definedName>
    <definedName name="ㅁㄴㄴ" hidden="1">{#N/A,#N/A,FALSE,"골재소요량";#N/A,#N/A,FALSE,"골재소요량"}</definedName>
    <definedName name="ㅁㄴㄹ" localSheetId="20" hidden="1">{#N/A,#N/A,FALSE,"골재소요량";#N/A,#N/A,FALSE,"골재소요량"}</definedName>
    <definedName name="ㅁㄴㄹ" localSheetId="8" hidden="1">{#N/A,#N/A,FALSE,"골재소요량";#N/A,#N/A,FALSE,"골재소요량"}</definedName>
    <definedName name="ㅁㄴㄹ" hidden="1">{#N/A,#N/A,FALSE,"골재소요량";#N/A,#N/A,FALSE,"골재소요량"}</definedName>
    <definedName name="ㅁㄴㅇ" localSheetId="8" hidden="1">{#N/A,#N/A,FALSE,"운반시간"}</definedName>
    <definedName name="ㅁㄴㅇ" localSheetId="36">[266]일위대가!$B$157</definedName>
    <definedName name="ㅁㄴㅇ">[267]일위대가!$B$157</definedName>
    <definedName name="ㅁㄴㅇㄱㄻㅈㄷㄱㄹ">#REF!</definedName>
    <definedName name="ㅁㄴㅇㄹ" localSheetId="8">#REF!</definedName>
    <definedName name="ㅁㄴㅇㄹ" localSheetId="36">[255]일위대가!$B$157</definedName>
    <definedName name="ㅁㄴㅇㄹ">[259]일위대가!$B$157</definedName>
    <definedName name="ㅁㄴㅇㄹ6156" localSheetId="20">{"'Sheet1'!$A$4","'Sheet1'!$A$9:$G$28"}</definedName>
    <definedName name="ㅁㄴㅇㄹ6156" localSheetId="8">{"'Sheet1'!$A$4","'Sheet1'!$A$9:$G$28"}</definedName>
    <definedName name="ㅁㄴㅇㄹ6156">{"'Sheet1'!$A$4","'Sheet1'!$A$9:$G$28"}</definedName>
    <definedName name="ㅁㄴㅇ류" hidden="1">#REF!</definedName>
    <definedName name="ㅁㄴㅇㄻㄴㅇㄹㄴ" hidden="1">#REF!</definedName>
    <definedName name="ㅁㄴㅇㄻㄷㅈㄱㄹ">#REF!</definedName>
    <definedName name="ㅁㄴㅇㄻㅁ">#REF!</definedName>
    <definedName name="ㅁㄴㅇㄻㅁㅁㅁ">#REF!</definedName>
    <definedName name="ㅁㄴㅇㄻㅈㄷㄱ">#REF!</definedName>
    <definedName name="ㅁㄴㅇㅁㄴㅇ" localSheetId="8" hidden="1">#N/A</definedName>
    <definedName name="ㅁㄴㅇㅁㄴㅇ" hidden="1">#REF!</definedName>
    <definedName name="ㅁㄴㅇㅁㄴㅇㅁ" localSheetId="35">BlankMacro1</definedName>
    <definedName name="ㅁㄴㅇㅁㄴㅇㅁ" localSheetId="20">BlankMacro1</definedName>
    <definedName name="ㅁㄴㅇㅁㄴㅇㅁ">BlankMacro1</definedName>
    <definedName name="ㅁㄴㅇㅍㄴㅇㄴ" hidden="1">'[48]98수문일위'!$A$1:$P$2004</definedName>
    <definedName name="ㅁㄴㅊㅍㅁㅌㅊ펌ㄴㅇㄹ" hidden="1">#REF!</definedName>
    <definedName name="ㅁㄷ" hidden="1">[28]간지!#REF!</definedName>
    <definedName name="ㅁㄷㄱ">#REF!</definedName>
    <definedName name="ㅁㄷㄱㄻ">#REF!</definedName>
    <definedName name="ㅁㄷㄱㅍㄱㅈㅁ" hidden="1">{#N/A,#N/A,FALSE,"골재소요량";#N/A,#N/A,FALSE,"골재소요량"}</definedName>
    <definedName name="ㅁㄷㄺㅁㄷㄹ">#REF!</definedName>
    <definedName name="ㅁㄷㅎㅁㅎㅁ" hidden="1">{#N/A,#N/A,FALSE,"조골재"}</definedName>
    <definedName name="ㅁㄹ" hidden="1">{#N/A,#N/A,TRUE,"총괄"}</definedName>
    <definedName name="ㅁㄻㄴㅇㄹㄴㅇㄹㄴ" hidden="1">#REF!</definedName>
    <definedName name="ㅁㅀㅁㅈㄷㄹ">#REF!</definedName>
    <definedName name="ㅁㅁ">#REF!</definedName>
    <definedName name="ㅁㅁ185" localSheetId="8">#REF!</definedName>
    <definedName name="ㅁㅁ185">[4]Sheet1!$R$14</definedName>
    <definedName name="ㅁㅁ59">#REF!</definedName>
    <definedName name="ㅁㅁ60">[102]총괄직영!#REF!</definedName>
    <definedName name="ㅁㅁㅁ" localSheetId="20" hidden="1">{#N/A,#N/A,FALSE,"운반시간"}</definedName>
    <definedName name="ㅁㅁㅁ" localSheetId="8" hidden="1">{#N/A,#N/A,FALSE,"운반시간"}</definedName>
    <definedName name="ㅁㅁㅁ" localSheetId="36" hidden="1">#REF!</definedName>
    <definedName name="ㅁㅁㅁ" hidden="1">{#N/A,#N/A,FALSE,"운반시간"}</definedName>
    <definedName name="ㅁㅁㅁㅁ" localSheetId="35">BlankMacro1</definedName>
    <definedName name="ㅁㅁㅁㅁ" localSheetId="36" hidden="1">{#N/A,#N/A,FALSE,"표지목차"}</definedName>
    <definedName name="ㅁㅁㅁㅁ">BlankMacro1</definedName>
    <definedName name="ㅁㅁㅁㅁㅁ" localSheetId="8">#REF!</definedName>
    <definedName name="ㅁㅁㅁㅁㅁ">[268]위치조서!#REF!</definedName>
    <definedName name="ㅁㅁㅁㅁㅁㅁ" localSheetId="36" hidden="1">{#N/A,#N/A,FALSE,"혼합골재"}</definedName>
    <definedName name="ㅁㅁㅁㅁㅁㅁ" hidden="1">#REF!</definedName>
    <definedName name="ㅁㅁㅁㅈ" localSheetId="35">'[103]ⴭⴭⴭⴭ'!Macro1</definedName>
    <definedName name="ㅁㅁㅁㅈ">'[103]ⴭⴭⴭⴭ'!Macro1</definedName>
    <definedName name="ㅁㅂ" localSheetId="35">BlankMacro1</definedName>
    <definedName name="ㅁㅂ" localSheetId="20">BlankMacro1</definedName>
    <definedName name="ㅁㅂ" localSheetId="8">#REF!</definedName>
    <definedName name="ㅁㅂ" localSheetId="36">BlankMacro1</definedName>
    <definedName name="ㅁㅂ">BlankMacro1</definedName>
    <definedName name="ㅁㅂㅁㅂ">#REF!</definedName>
    <definedName name="ㅁㅅ" hidden="1">[28]간지!#REF!</definedName>
    <definedName name="ㅁㅇ">#REF!</definedName>
    <definedName name="ㅁㅇㄹ">#REF!</definedName>
    <definedName name="ㅁㅇㄹㅈㄷㄱ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ㄷㄺ">#REF!</definedName>
    <definedName name="ㅁㅇㄻㅈㄷㄱ">#REF!</definedName>
    <definedName name="ㅁㅇㅇ" localSheetId="20" hidden="1">{#N/A,#N/A,FALSE,"조골재"}</definedName>
    <definedName name="ㅁㅇㅇ" localSheetId="8" hidden="1">{#N/A,#N/A,FALSE,"조골재"}</definedName>
    <definedName name="ㅁㅇㅇ" hidden="1">{#N/A,#N/A,FALSE,"조골재"}</definedName>
    <definedName name="ㅁㅇㅇㅁㅇㅁ">#REF!</definedName>
    <definedName name="ㅁㅇㅎㄻㄷㄱㄹ">#REF!</definedName>
    <definedName name="ㅁㅇㅎㅁㄷㄱ">#REF!</definedName>
    <definedName name="ㅁ인ㅍㅁ닟ㅍㅁㄴㅇㄹ" hidden="1">#REF!</definedName>
    <definedName name="ㅁ읾ㄴㅇㄻ" hidden="1">#REF!</definedName>
    <definedName name="ㅁㅈ" hidden="1">[28]간지!#REF!</definedName>
    <definedName name="ㅁㅈㄷㄱㅁㅈ3ㄱㄹㅇ">#REF!</definedName>
    <definedName name="ㅁㅈㄷㄱㅁㅈㄷㄱ">#REF!</definedName>
    <definedName name="ㅁㅈㄷㄱㅁㅈㄷㄱㄹ">#REF!</definedName>
    <definedName name="ㅁㅈㄷㅅㅂㄱ흎ㅊ퓨" hidden="1">#REF!</definedName>
    <definedName name="ㅁㅊ" localSheetId="20" hidden="1">{"'Sheet1'!$A$4","'Sheet1'!$A$9:$G$28"}</definedName>
    <definedName name="ㅁㅊ" localSheetId="8" hidden="1">{"'Sheet1'!$A$4","'Sheet1'!$A$9:$G$28"}</definedName>
    <definedName name="ㅁㅊ" hidden="1">{"'Sheet1'!$A$4","'Sheet1'!$A$9:$G$28"}</definedName>
    <definedName name="ㅁㅊㅇㅍㅁㄴㅇㄻㄴㅇㄹ" hidden="1">#REF!</definedName>
    <definedName name="ㅁㅋ29">#REF!</definedName>
    <definedName name="ㅁㅋ401">#REF!</definedName>
    <definedName name="ㅁㅌ280">#REF!</definedName>
    <definedName name="ㅁㅎ" localSheetId="20">{"Book1"}</definedName>
    <definedName name="ㅁㅎ" localSheetId="8">{"Book1"}</definedName>
    <definedName name="ㅁㅎ">{"Book1"}</definedName>
    <definedName name="ㅁㅎㅁ">#REF!</definedName>
    <definedName name="마" localSheetId="8">#N/A</definedName>
    <definedName name="마" localSheetId="36">[148]재정비직인!$J$43</definedName>
    <definedName name="마">[149]날개벽!$V$25</definedName>
    <definedName name="마1">#REF!</definedName>
    <definedName name="마가목R3" localSheetId="8">#REF!</definedName>
    <definedName name="마가목R3">[156]데이타!$E$160</definedName>
    <definedName name="마가목R5" localSheetId="8">#REF!</definedName>
    <definedName name="마가목R5">[156]데이타!$E$161</definedName>
    <definedName name="마가목R7" localSheetId="8">#REF!</definedName>
    <definedName name="마가목R7">[156]데이타!$E$162</definedName>
    <definedName name="마구리" localSheetId="20">{"Book1","토공.xls"}</definedName>
    <definedName name="마구리">{"Book1","토공.xls"}</definedName>
    <definedName name="마마마">#REF!</definedName>
    <definedName name="마부">#REF!</definedName>
    <definedName name="마부_우마차포함">[173]노임단가!#REF!</definedName>
    <definedName name="마스콘수량">#REF!</definedName>
    <definedName name="마찰각">#REF!</definedName>
    <definedName name="마킹테이프">#REF!</definedName>
    <definedName name="막이">'[182]골막이(야매)'!#REF!</definedName>
    <definedName name="말뚝길이">#REF!</definedName>
    <definedName name="말뚝두께">#REF!</definedName>
    <definedName name="말뚝속채움">#REF!</definedName>
    <definedName name="말뚝시험비">#REF!</definedName>
    <definedName name="말뚝열수">#REF!</definedName>
    <definedName name="말뚝이음">#REF!</definedName>
    <definedName name="말뚝직경">#REF!</definedName>
    <definedName name="말뚝행수">#REF!</definedName>
    <definedName name="말발도리1003" localSheetId="8">#REF!</definedName>
    <definedName name="말발도리1003">[156]데이타!$E$163</definedName>
    <definedName name="말발도리1204" localSheetId="8">#REF!</definedName>
    <definedName name="말발도리1204">[156]데이타!$E$164</definedName>
    <definedName name="말발도리1506" localSheetId="8">#REF!</definedName>
    <definedName name="말발도리1506">[156]데이타!$E$165</definedName>
    <definedName name="망고정클립" localSheetId="8">#REF!</definedName>
    <definedName name="망고정클립">[114]unitpric!#REF!</definedName>
    <definedName name="매끈한마감">#REF!</definedName>
    <definedName name="매몰본">#REF!</definedName>
    <definedName name="매자0804" localSheetId="8">#REF!</definedName>
    <definedName name="매자0804">[156]데이타!$E$166</definedName>
    <definedName name="매자1005" localSheetId="8">#REF!</definedName>
    <definedName name="매자1005">[156]데이타!$E$167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크로" localSheetId="35">[269]!수식입력매크로</definedName>
    <definedName name="매크로">[269]!수식입력매크로</definedName>
    <definedName name="매크로1">#REF!</definedName>
    <definedName name="매크로11" localSheetId="35">[269]!매크로11</definedName>
    <definedName name="매크로11" localSheetId="36">[270]!매크로11</definedName>
    <definedName name="매크로11">[269]!매크로11</definedName>
    <definedName name="매크로2">#N/A</definedName>
    <definedName name="매크로3">#N/A</definedName>
    <definedName name="매크로4" localSheetId="35">[270]!매크로4</definedName>
    <definedName name="매크로4">[270]!매크로4</definedName>
    <definedName name="매크로5">#N/A</definedName>
    <definedName name="매크로7">#N/A</definedName>
    <definedName name="매크로8">#N/A</definedName>
    <definedName name="매크로9">#N/A</definedName>
    <definedName name="매트스톤">'[155]자재단가조사표-수목'!$K$10</definedName>
    <definedName name="매홀2" localSheetId="20" hidden="1">{#N/A,#N/A,FALSE,"현장 NCR 분석";#N/A,#N/A,FALSE,"현장품질감사";#N/A,#N/A,FALSE,"현장품질감사"}</definedName>
    <definedName name="매홀2" localSheetId="8" hidden="1">{#N/A,#N/A,FALSE,"현장 NCR 분석";#N/A,#N/A,FALSE,"현장품질감사";#N/A,#N/A,FALSE,"현장품질감사"}</definedName>
    <definedName name="매홀2" hidden="1">{#N/A,#N/A,FALSE,"현장 NCR 분석";#N/A,#N/A,FALSE,"현장품질감사";#N/A,#N/A,FALSE,"현장품질감사"}</definedName>
    <definedName name="매화R10" localSheetId="8">#REF!</definedName>
    <definedName name="매화R10">[156]데이타!$E$174</definedName>
    <definedName name="매화R4" localSheetId="8">#REF!</definedName>
    <definedName name="매화R4">[156]데이타!$E$171</definedName>
    <definedName name="매화R6" localSheetId="8">#REF!</definedName>
    <definedName name="매화R6">[156]데이타!$E$172</definedName>
    <definedName name="매화R8" localSheetId="8">#REF!</definedName>
    <definedName name="매화R8">[156]데이타!$E$173</definedName>
    <definedName name="맥문동">#REF!</definedName>
    <definedName name="맨_두겅">[164]수량산출!$R$37</definedName>
    <definedName name="맨공">#REF!</definedName>
    <definedName name="맨홀규격">#REF!</definedName>
    <definedName name="맨홀단위1" localSheetId="35">[77]!일위규격매크로</definedName>
    <definedName name="맨홀단위1">[77]!일위규격매크로</definedName>
    <definedName name="맨홀단위수량">#REF!</definedName>
    <definedName name="맨홀수량1">#N/A</definedName>
    <definedName name="맨홀조서">#REF!</definedName>
    <definedName name="맨홀토공단위수량">#REF!</definedName>
    <definedName name="맨홀호수">#REF!</definedName>
    <definedName name="맹마">#REF!</definedName>
    <definedName name="맹암">[227]피벗테이블데이터분석!#REF!</definedName>
    <definedName name="맹암거" localSheetId="8">#REF!</definedName>
    <definedName name="맹암거" localSheetId="36">[271]적용단위길이!$AB$1:$AH$65536</definedName>
    <definedName name="맹암거">[272]적용단위길이!$AB$1:$AH$65536</definedName>
    <definedName name="맹암거간선">#REF!</definedName>
    <definedName name="맹암거수량집계">#REF!</definedName>
    <definedName name="맹암거지선">#REF!</definedName>
    <definedName name="맹암거형태" localSheetId="8">#REF!</definedName>
    <definedName name="맹암거형태" localSheetId="36">[271]피벗테이블데이터분석!#REF!</definedName>
    <definedName name="맹암거형태">[39]피벗테이블데이터분석!#REF!</definedName>
    <definedName name="맹앙" localSheetId="36">[227]적용단위길이!$AB$1:$AH$65536</definedName>
    <definedName name="맹앙">[273]적용단위길이!$AB$1:$AH$65536</definedName>
    <definedName name="먀" hidden="1">[30]간지!#REF!</definedName>
    <definedName name="머캐덤_로울러">[89]장비집계!#REF!</definedName>
    <definedName name="머캐덤롤러8의10톤">#REF!</definedName>
    <definedName name="메1">#REF!</definedName>
    <definedName name="메60">#REF!</definedName>
    <definedName name="메가마이트" localSheetId="8">#REF!</definedName>
    <definedName name="메가마이트">[114]unitpric!#REF!</definedName>
    <definedName name="메롱">#REF!</definedName>
    <definedName name="메타B10" localSheetId="8">#REF!</definedName>
    <definedName name="메타B10">[156]데이타!$E$179</definedName>
    <definedName name="메타B12" localSheetId="8">#REF!</definedName>
    <definedName name="메타B12">[156]데이타!$E$180</definedName>
    <definedName name="메타B15" localSheetId="8">#REF!</definedName>
    <definedName name="메타B15">[156]데이타!$E$181</definedName>
    <definedName name="메타B18" localSheetId="8">#REF!</definedName>
    <definedName name="메타B18">[156]데이타!$E$182</definedName>
    <definedName name="메타B4" localSheetId="8">#REF!</definedName>
    <definedName name="메타B4">[156]데이타!$E$175</definedName>
    <definedName name="메타B5" localSheetId="8">#REF!</definedName>
    <definedName name="메타B5">[156]데이타!$E$176</definedName>
    <definedName name="메타B6" localSheetId="8">#REF!</definedName>
    <definedName name="메타B6">[156]데이타!$E$177</definedName>
    <definedName name="메타B8" localSheetId="8">#REF!</definedName>
    <definedName name="메타B8">[156]데이타!$E$178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>'[155]자재단가조사표-수목'!#REF!</definedName>
    <definedName name="멘트">#REF!</definedName>
    <definedName name="며" hidden="1">[30]간지!#REF!</definedName>
    <definedName name="면목" localSheetId="8">#REF!</definedName>
    <definedName name="면목">[114]unitpric!#REF!</definedName>
    <definedName name="면벽." hidden="1">{#N/A,#N/A,FALSE,"표지목차"}</definedName>
    <definedName name="면벽높이">#REF!</definedName>
    <definedName name="면벽두께">#REF!</definedName>
    <definedName name="면벽조서">#REF!</definedName>
    <definedName name="면벽집" localSheetId="35">[274]!일위코드입력매크로</definedName>
    <definedName name="면벽집">[274]!일위코드입력매크로</definedName>
    <definedName name="면벽집계표" localSheetId="20">{"'산출근거'!$B$4:$D$8"}</definedName>
    <definedName name="면벽집계표" localSheetId="8" hidden="1">{"'산출근거'!$B$4:$D$8"}</definedName>
    <definedName name="면벽집계표">{"'산출근거'!$B$4:$D$8"}</definedName>
    <definedName name="면벽집곞" localSheetId="20">{"'산출근거'!$B$4:$D$8"}</definedName>
    <definedName name="면벽집곞" localSheetId="8" hidden="1">{"'산출근거'!$B$4:$D$8"}</definedName>
    <definedName name="면벽집곞">{"'산출근거'!$B$4:$D$8"}</definedName>
    <definedName name="면수">#REF!</definedName>
    <definedName name="면적" localSheetId="8">#REF!</definedName>
    <definedName name="면적" localSheetId="36">#REF!</definedName>
    <definedName name="면적">[275]단재적표!$B$1:$C$311</definedName>
    <definedName name="면적_원본_읍면삭제__Query_Query">#REF!</definedName>
    <definedName name="명_성">#REF!</definedName>
    <definedName name="명성">#REF!</definedName>
    <definedName name="명원">'[5]#REF'!#REF!</definedName>
    <definedName name="명자0604" localSheetId="8">#REF!</definedName>
    <definedName name="명자0604">[156]데이타!$E$183</definedName>
    <definedName name="명자0805" localSheetId="8">#REF!</definedName>
    <definedName name="명자0805">[156]데이타!$E$184</definedName>
    <definedName name="명자1006" localSheetId="8">#REF!</definedName>
    <definedName name="명자1006">[156]데이타!$E$185</definedName>
    <definedName name="명자1208" localSheetId="8">#REF!</definedName>
    <definedName name="명자1208">[156]데이타!$E$186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">'[155]자재단가조사표-수목'!$K$73</definedName>
    <definedName name="명자H1.0노">#REF!</definedName>
    <definedName name="명자H1.0재">#REF!</definedName>
    <definedName name="명진출력">#N/A</definedName>
    <definedName name="명칭">#REF!</definedName>
    <definedName name="명태">#REF!</definedName>
    <definedName name="모">#REF!</definedName>
    <definedName name="모________터">[89]장비집계!#REF!</definedName>
    <definedName name="모21">#REF!</definedName>
    <definedName name="모감주R10" localSheetId="8">#REF!</definedName>
    <definedName name="모감주R10">[156]데이타!$E$190</definedName>
    <definedName name="모감주R4" localSheetId="8">#REF!</definedName>
    <definedName name="모감주R4">[156]데이타!$E$187</definedName>
    <definedName name="모감주R6" localSheetId="8">#REF!</definedName>
    <definedName name="모감주R6">[156]데이타!$E$188</definedName>
    <definedName name="모감주R6경">#REF!</definedName>
    <definedName name="모감주R6노">#REF!</definedName>
    <definedName name="모감주R6재">#REF!</definedName>
    <definedName name="모감주R8" localSheetId="8">#REF!</definedName>
    <definedName name="모감주R8">[156]데이타!$E$189</definedName>
    <definedName name="모감주나무H3.0xR10">#REF!</definedName>
    <definedName name="모과2005" localSheetId="8">#REF!</definedName>
    <definedName name="모과2005">[156]데이타!$E$191</definedName>
    <definedName name="모과2507" localSheetId="8">#REF!</definedName>
    <definedName name="모과2507">[156]데이타!$E$192</definedName>
    <definedName name="모과R10" localSheetId="8">#REF!</definedName>
    <definedName name="모과R10">[156]데이타!$E$195</definedName>
    <definedName name="모과R12" localSheetId="8">#REF!</definedName>
    <definedName name="모과R12">[156]데이타!$E$196</definedName>
    <definedName name="모과R12경">#REF!</definedName>
    <definedName name="모과R12노">#REF!</definedName>
    <definedName name="모과R12재">#REF!</definedName>
    <definedName name="모과R15" localSheetId="8">#REF!</definedName>
    <definedName name="모과R15">[156]데이타!$E$197</definedName>
    <definedName name="모과R20" localSheetId="8">#REF!</definedName>
    <definedName name="모과R20">[156]데이타!$E$198</definedName>
    <definedName name="모과R25" localSheetId="8">#REF!</definedName>
    <definedName name="모과R25">[156]데이타!$E$199</definedName>
    <definedName name="모과R5" localSheetId="8">#REF!</definedName>
    <definedName name="모과R5">[156]데이타!$E$193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 localSheetId="8">#REF!</definedName>
    <definedName name="모과R8">[156]데이타!$E$194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니터">#REF!</definedName>
    <definedName name="모두">#REF!</definedName>
    <definedName name="모따기">#REF!</definedName>
    <definedName name="모란5가지" localSheetId="8">#REF!</definedName>
    <definedName name="모란5가지">[156]데이타!$E$200</definedName>
    <definedName name="모란6가지" localSheetId="8">#REF!</definedName>
    <definedName name="모란6가지">[156]데이타!$E$201</definedName>
    <definedName name="모랄">{"Book1","부대-(표지판,데리,가드).xls","부대-(낙,차,중분대).xls"}</definedName>
    <definedName name="모래">#REF!</definedName>
    <definedName name="모래__분사공">[173]노임단가!#REF!</definedName>
    <definedName name="모래1">#REF!</definedName>
    <definedName name="모래300">[3]대로근거!#REF!</definedName>
    <definedName name="모래350">[3]대로근거!#REF!</definedName>
    <definedName name="모래t">[212]대로근거!$B$13</definedName>
    <definedName name="모래분사공">#REF!</definedName>
    <definedName name="모래운반">#REF!</definedName>
    <definedName name="모래운반경">#REF!</definedName>
    <definedName name="모래운반노">#REF!</definedName>
    <definedName name="모래운반상차도" localSheetId="8">#REF!</definedName>
    <definedName name="모래운반상차도">[170]산출1!#REF!</definedName>
    <definedName name="모래운반재">#REF!</definedName>
    <definedName name="목">#REF!</definedName>
    <definedName name="목________도">#REF!</definedName>
    <definedName name="목____도">#REF!</definedName>
    <definedName name="목__조_각_공">#REF!</definedName>
    <definedName name="목도">#REF!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련R10" localSheetId="8">#REF!</definedName>
    <definedName name="목련R10">[156]데이타!$E$206</definedName>
    <definedName name="목련R12" localSheetId="8">#REF!</definedName>
    <definedName name="목련R12">[156]데이타!$E$207</definedName>
    <definedName name="목련R15" localSheetId="8">#REF!</definedName>
    <definedName name="목련R15">[156]데이타!$E$208</definedName>
    <definedName name="목련R20" localSheetId="8">#REF!</definedName>
    <definedName name="목련R20">[156]데이타!$E$209</definedName>
    <definedName name="목련R4" localSheetId="8">#REF!</definedName>
    <definedName name="목련R4">[156]데이타!$E$202</definedName>
    <definedName name="목련R5" localSheetId="8">#REF!</definedName>
    <definedName name="목련R5">[156]데이타!$E$203</definedName>
    <definedName name="목련R6" localSheetId="8">#REF!</definedName>
    <definedName name="목련R6">[156]데이타!$E$204</definedName>
    <definedName name="목련R8" localSheetId="8">#REF!</definedName>
    <definedName name="목련R8">[156]데이타!$E$205</definedName>
    <definedName name="목록1">#REF!</definedName>
    <definedName name="목록2">#REF!</definedName>
    <definedName name="목백합">#REF!</definedName>
    <definedName name="목서1506" localSheetId="8">#REF!</definedName>
    <definedName name="목서1506">[156]데이타!$E$213</definedName>
    <definedName name="목서2012" localSheetId="8">#REF!</definedName>
    <definedName name="목서2012">[156]데이타!$E$214</definedName>
    <definedName name="목서2515" localSheetId="8">#REF!</definedName>
    <definedName name="목서2515">[156]데이타!$E$215</definedName>
    <definedName name="목수국1006" localSheetId="8">#REF!</definedName>
    <definedName name="목수국1006">[156]데이타!$E$210</definedName>
    <definedName name="목수국1208" localSheetId="8">#REF!</definedName>
    <definedName name="목수국1208">[156]데이타!$E$211</definedName>
    <definedName name="목수국1510" localSheetId="8">#REF!</definedName>
    <definedName name="목수국1510">[156]데이타!$E$212</definedName>
    <definedName name="목재거푸집1회">#REF!</definedName>
    <definedName name="목재거푸집2회">#REF!</definedName>
    <definedName name="목재거푸집3회">#REF!</definedName>
    <definedName name="목재거푸집4회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" localSheetId="35">BlankMacro1</definedName>
    <definedName name="목차" localSheetId="20">BlankMacro1</definedName>
    <definedName name="목차" localSheetId="8">BlankMacro1</definedName>
    <definedName name="목차" localSheetId="36">BlankMacro1</definedName>
    <definedName name="목차">BlankMacro1</definedName>
    <definedName name="목차2">#REF!</definedName>
    <definedName name="목차31" localSheetId="35">BlankMacro1</definedName>
    <definedName name="목차31" localSheetId="20">BlankMacro1</definedName>
    <definedName name="목차31" localSheetId="8">BlankMacro1</definedName>
    <definedName name="목차31" localSheetId="36">BlankMacro1</definedName>
    <definedName name="목차31">BlankMacro1</definedName>
    <definedName name="목차갑지">#REF!</definedName>
    <definedName name="목차찿" localSheetId="35">BlankMacro1</definedName>
    <definedName name="목차찿" localSheetId="20">BlankMacro1</definedName>
    <definedName name="목차찿" localSheetId="8">BlankMacro1</definedName>
    <definedName name="목차찿" localSheetId="36">BlankMacro1</definedName>
    <definedName name="목차찿">BlankMacro1</definedName>
    <definedName name="몰라" localSheetId="35">BlankMacro1</definedName>
    <definedName name="몰라" localSheetId="20">BlankMacro1</definedName>
    <definedName name="몰라" localSheetId="36">{"Book1","부대-(표지판,데리,가드).xls","부대-(낙,차,중분대).xls"}</definedName>
    <definedName name="몰라">BlankMacro1</definedName>
    <definedName name="몰라2" localSheetId="35">BlankMacro1</definedName>
    <definedName name="몰라2" localSheetId="20">BlankMacro1</definedName>
    <definedName name="몰라2">BlankMacro1</definedName>
    <definedName name="몰탈">#REF!</definedName>
    <definedName name="몰탈2" localSheetId="8">#REF!</definedName>
    <definedName name="몰탈2">[170]산출1!#REF!</definedName>
    <definedName name="몰탈3" localSheetId="8">#REF!</definedName>
    <definedName name="몰탈3">[170]산출1!#REF!</definedName>
    <definedName name="몰탈콘크리트" localSheetId="8">#REF!</definedName>
    <definedName name="몰탈콘크리트">'[185]-몰탈콘크리트'!$A$1:$L$12</definedName>
    <definedName name="못" localSheetId="8">#REF!</definedName>
    <definedName name="못">[114]unitpric!#REF!</definedName>
    <definedName name="묘" hidden="1">[28]간지!#REF!</definedName>
    <definedName name="무궁화">#REF!</definedName>
    <definedName name="무궁화1003" localSheetId="8">#REF!</definedName>
    <definedName name="무궁화1003">[156]데이타!$E$216</definedName>
    <definedName name="무궁화1203" localSheetId="8">#REF!</definedName>
    <definedName name="무궁화1203">[156]데이타!$E$217</definedName>
    <definedName name="무궁화1504" localSheetId="8">#REF!</definedName>
    <definedName name="무궁화1504">[156]데이타!$E$218</definedName>
    <definedName name="무궁화1805" localSheetId="8">#REF!</definedName>
    <definedName name="무궁화1805">[156]데이타!$E$219</definedName>
    <definedName name="무궁화2006" localSheetId="8">#REF!</definedName>
    <definedName name="무궁화2006">[156]데이타!$E$220</definedName>
    <definedName name="무근" localSheetId="8">#REF!</definedName>
    <definedName name="무근">2.3</definedName>
    <definedName name="무근콘경" localSheetId="8">#REF!</definedName>
    <definedName name="무근콘경">[169]관급자재대!#REF!</definedName>
    <definedName name="무근콘노" localSheetId="8">#REF!</definedName>
    <definedName name="무근콘노">[169]관급자재대!#REF!</definedName>
    <definedName name="무근콘재" localSheetId="8">#REF!</definedName>
    <definedName name="무근콘재">[169]관급자재대!#REF!</definedName>
    <definedName name="무농1호">#REF!</definedName>
    <definedName name="무농2호">#REF!</definedName>
    <definedName name="무늬거푸집">#REF!</definedName>
    <definedName name="무사복구" localSheetId="8">#REF!</definedName>
    <definedName name="무사복구">[179]일위대가!#REF!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무수축몰탈">#REF!</definedName>
    <definedName name="무수축콘크리트">#REF!</definedName>
    <definedName name="무연휘발유">#REF!</definedName>
    <definedName name="무통">#REF!</definedName>
    <definedName name="문양수">'[276]2공구자재집'!#REF!</definedName>
    <definedName name="문양스치로폴" localSheetId="8">#REF!</definedName>
    <definedName name="문양스치로폴">[112]unitpric!#REF!</definedName>
    <definedName name="물">#REF!</definedName>
    <definedName name="물____탱____크">[89]장비집계!#REF!</definedName>
    <definedName name="물가">#REF!</definedName>
    <definedName name="물가2">#REF!</definedName>
    <definedName name="물가자료">#REF!</definedName>
    <definedName name="물가정보">#REF!</definedName>
    <definedName name="물리탐사">#REF!</definedName>
    <definedName name="물운반경비">#REF!</definedName>
    <definedName name="물운반노무비">#REF!</definedName>
    <definedName name="물운반재료비">#REF!</definedName>
    <definedName name="물운반총액">#REF!</definedName>
    <definedName name="물탱크5500L">#REF!</definedName>
    <definedName name="물탱크경">#REF!</definedName>
    <definedName name="물탱크경비">[189]중기집계!$G$52</definedName>
    <definedName name="물탱크노">#REF!</definedName>
    <definedName name="물탱크노무">[189]중기집계!$E$52</definedName>
    <definedName name="물탱크재">#REF!</definedName>
    <definedName name="물탱크재료">[189]중기집계!$F$52</definedName>
    <definedName name="물푸경">#REF!</definedName>
    <definedName name="물푸기">#REF!</definedName>
    <definedName name="물푸노">#REF!</definedName>
    <definedName name="물푸레R5" localSheetId="8">#REF!</definedName>
    <definedName name="물푸레R5">[156]데이타!$E$221</definedName>
    <definedName name="물푸레R6" localSheetId="8">#REF!</definedName>
    <definedName name="물푸레R6">[156]데이타!$E$222</definedName>
    <definedName name="물푸레R8" localSheetId="8">#REF!</definedName>
    <definedName name="물푸레R8">[156]데이타!$E$223</definedName>
    <definedName name="물푸재">#REF!</definedName>
    <definedName name="뭔가?">#REF!</definedName>
    <definedName name="뮤">#REF!</definedName>
    <definedName name="뮤174">#REF!</definedName>
    <definedName name="뮤18">#REF!</definedName>
    <definedName name="뮤2">#REF!</definedName>
    <definedName name="미" localSheetId="8">#REF!</definedName>
    <definedName name="미">[277]공통가설!#REF!</definedName>
    <definedName name="미___장___공">#REF!</definedName>
    <definedName name="미_장_공">#REF!</definedName>
    <definedName name="미끄럼방지그림">#REF!</definedName>
    <definedName name="미끄럼방지수량" localSheetId="8">#REF!</definedName>
    <definedName name="미끄럼방지수량" localSheetId="36">[278]DATE!$G$24:$G$79</definedName>
    <definedName name="미끄럼방지수량">[279]DATE!$G$24:$G$79</definedName>
    <definedName name="미래">'[280]단가산출 (2)'!$O$276</definedName>
    <definedName name="미래목">#REF!</definedName>
    <definedName name="미래목___가지치기">#REF!</definedName>
    <definedName name="미래목가지치기">#REF!</definedName>
    <definedName name="미선0804" localSheetId="8">#REF!</definedName>
    <definedName name="미선0804">[156]데이타!$E$224</definedName>
    <definedName name="미선1206" localSheetId="8">#REF!</definedName>
    <definedName name="미선1206">[156]데이타!$E$225</definedName>
    <definedName name="미순">[44]포장재료집계표!$A$1:$L$9</definedName>
    <definedName name="미순이">[44]콘크리트측구연장!$A$1:$P$22</definedName>
    <definedName name="미스미스타">#REF!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민">#REF!</definedName>
    <definedName name="밍" localSheetId="35">[220]!수식입력매크로</definedName>
    <definedName name="밍">[220]!수식입력매크로</definedName>
    <definedName name="ㅂ" localSheetId="35">[281]!일위코드입력매크로</definedName>
    <definedName name="ㅂ" localSheetId="8">#N/A</definedName>
    <definedName name="ㅂ" localSheetId="36">#REF!</definedName>
    <definedName name="ㅂ">[281]!일위코드입력매크로</definedName>
    <definedName name="ㅂ123" localSheetId="8">#REF!</definedName>
    <definedName name="ㅂ123">[279]일위대가!#REF!</definedName>
    <definedName name="ㅂ125" localSheetId="8">#REF!</definedName>
    <definedName name="ㅂ125">[279]일위대가!#REF!</definedName>
    <definedName name="ㅂㄷㅇ" hidden="1">{#N/A,#N/A,FALSE,"표지목차"}</definedName>
    <definedName name="ㅂㄹ">#REF!</definedName>
    <definedName name="ㅂㅁ" hidden="1">[28]간지!#REF!</definedName>
    <definedName name="ㅂㅁㄷㅎ">#REF!</definedName>
    <definedName name="ㅂㅂ" localSheetId="20" hidden="1">{#N/A,#N/A,FALSE,"조골재"}</definedName>
    <definedName name="ㅂㅂ" localSheetId="8" hidden="1">{#N/A,#N/A,FALSE,"조골재"}</definedName>
    <definedName name="ㅂㅂ" localSheetId="36" hidden="1">{#N/A,#N/A,FALSE,"표지목차"}</definedName>
    <definedName name="ㅂㅂ" hidden="1">{#N/A,#N/A,FALSE,"조골재"}</definedName>
    <definedName name="ㅂㅂㅂ" localSheetId="35">[220]!일위화면복귀매크로</definedName>
    <definedName name="ㅂㅂㅂ" localSheetId="36">#REF!</definedName>
    <definedName name="ㅂㅂㅂ">[220]!일위화면복귀매크로</definedName>
    <definedName name="ㅂㅂㅂㅁㅁㅂ">[282]Sheet1!$F$933</definedName>
    <definedName name="ㅂㅂㅂㅂ" localSheetId="20" hidden="1">{#N/A,#N/A,FALSE,"운반시간"}</definedName>
    <definedName name="ㅂㅂㅂㅂ" localSheetId="8" hidden="1">{#N/A,#N/A,FALSE,"운반시간"}</definedName>
    <definedName name="ㅂㅂㅂㅂ" localSheetId="36" hidden="1">{#N/A,#N/A,FALSE,"운반시간"}</definedName>
    <definedName name="ㅂㅂㅂㅂ" hidden="1">{#N/A,#N/A,FALSE,"운반시간"}</definedName>
    <definedName name="ㅂㅂㅂㅂㅂ" localSheetId="36" hidden="1">{#N/A,#N/A,FALSE,"혼합골재"}</definedName>
    <definedName name="ㅂㅂㅂㅂㅂ">#REF!</definedName>
    <definedName name="ㅂㅂㅂㅂㅂㅂㅂㅂㅂ" hidden="1">{#N/A,#N/A,FALSE,"표지목차"}</definedName>
    <definedName name="ㅂㅂㅈㅂㅈ">#REF!</definedName>
    <definedName name="ㅂㅇ">#REF!</definedName>
    <definedName name="ㅂㅇㄴㄻㅇ" localSheetId="20">{"'산출근거'!$B$4:$D$8"}</definedName>
    <definedName name="ㅂㅇㄴㄻㅇ" localSheetId="8" hidden="1">{"'산출근거'!$B$4:$D$8"}</definedName>
    <definedName name="ㅂㅇㄴㄻㅇ">{"'산출근거'!$B$4:$D$8"}</definedName>
    <definedName name="ㅂㅈ" localSheetId="20" hidden="1">{#N/A,#N/A,FALSE,"2~8번"}</definedName>
    <definedName name="ㅂㅈ" localSheetId="8" hidden="1">{#N/A,#N/A,FALSE,"2~8번"}</definedName>
    <definedName name="ㅂㅈ" localSheetId="36">[146]수량산출표!$U$130</definedName>
    <definedName name="ㅂㅈ" hidden="1">{#N/A,#N/A,FALSE,"2~8번"}</definedName>
    <definedName name="ㅂㅈ1" localSheetId="8">#REF!</definedName>
    <definedName name="ㅂㅈ1" localSheetId="36">[145]댐구조도!$BT$11</definedName>
    <definedName name="ㅂㅈ1">[283]댐구조도!$BT$11</definedName>
    <definedName name="ㅂㅈ12" localSheetId="8">#REF!</definedName>
    <definedName name="ㅂㅈ12" localSheetId="36">[145]댐구조도!$BT$11</definedName>
    <definedName name="ㅂㅈ12">[283]댐구조도!$BT$11</definedName>
    <definedName name="ㅂㅈㄷ" localSheetId="8">#REF!</definedName>
    <definedName name="ㅂㅈㄷ">[266]일위대가!#REF!</definedName>
    <definedName name="ㅂㅈㅂㅈ">#REF!</definedName>
    <definedName name="ㅂㅈㅈ" hidden="1">{#N/A,#N/A,FALSE,"운반시간"}</definedName>
    <definedName name="ㅂㅋ" hidden="1">[30]간지!#REF!</definedName>
    <definedName name="ㅂㅎ">#REF!</definedName>
    <definedName name="ㅂㅎㅁㅇㅀ">#REF!</definedName>
    <definedName name="ㅂㅎㅎㅁ">#REF!</definedName>
    <definedName name="바" localSheetId="8">#N/A</definedName>
    <definedName name="바" localSheetId="36">#REF!</definedName>
    <definedName name="바">[149]날개벽!$W$25</definedName>
    <definedName name="바닥" localSheetId="8">#REF!</definedName>
    <definedName name="바닥" localSheetId="36">[284]단가산출!$L$93</definedName>
    <definedName name="바닥">[285]단가산출!$L$93</definedName>
    <definedName name="바닥막이">'[218]골막이(야매)'!#REF!</definedName>
    <definedName name="바닥몰">#REF!</definedName>
    <definedName name="바닥파기">#REF!</definedName>
    <definedName name="바닥판부">#REF!</definedName>
    <definedName name="바보" localSheetId="8">#REF!</definedName>
    <definedName name="바보" localSheetId="36">[286]일위대가목록!$A$1:$IV$2</definedName>
    <definedName name="바보">[286]일위대가목록!$1:$2</definedName>
    <definedName name="바이_브레이트">[89]장비집계!#REF!</definedName>
    <definedName name="바이브레이타공">#REF!</definedName>
    <definedName name="바이브레타공">[173]노임단가!#REF!</definedName>
    <definedName name="바자얼기">#REF!</definedName>
    <definedName name="바주히" localSheetId="35">[287]!수식입력매크로</definedName>
    <definedName name="바주히">[287]!수식입력매크로</definedName>
    <definedName name="바탕">#REF!</definedName>
    <definedName name="박" localSheetId="35">[288]!일위코드입력매크로</definedName>
    <definedName name="박">[288]!일위코드입력매크로</definedName>
    <definedName name="박리재">'[155]자재단가조사표-수목'!$K$23</definedName>
    <definedName name="박리제">#REF!</definedName>
    <definedName name="박스" localSheetId="35">[289]!일위코드입력매크로</definedName>
    <definedName name="박스">[289]!일위코드입력매크로</definedName>
    <definedName name="박스고" localSheetId="8">#REF!</definedName>
    <definedName name="박스고" localSheetId="36">[285]일위대가!$M$144</definedName>
    <definedName name="박스고">[290]일위대가!$M$144</definedName>
    <definedName name="박준희" localSheetId="35">[287]!일위화면복귀매크로</definedName>
    <definedName name="박준희">[287]!일위화면복귀매크로</definedName>
    <definedName name="박태기">#REF!</definedName>
    <definedName name="박피">#REF!</definedName>
    <definedName name="반">#REF!</definedName>
    <definedName name="반딧불이블럭">'[155]자재단가조사표-수목'!$K$4</definedName>
    <definedName name="반딧불이블럭덮개">'[155]자재단가조사표-수목'!$K$5</definedName>
    <definedName name="반사경위치">#REF!</definedName>
    <definedName name="반송1012" localSheetId="8">#REF!</definedName>
    <definedName name="반송1012">[156]데이타!$E$148</definedName>
    <definedName name="반송1215" localSheetId="8">#REF!</definedName>
    <definedName name="반송1215">[156]데이타!$E$149</definedName>
    <definedName name="반송1518" localSheetId="8">#REF!</definedName>
    <definedName name="반송1518">[156]데이타!$E$150</definedName>
    <definedName name="반송1520" localSheetId="8">#REF!</definedName>
    <definedName name="반송1520">[156]데이타!$E$151</definedName>
    <definedName name="반송2022" localSheetId="8">#REF!</definedName>
    <definedName name="반송2022">[156]데이타!$E$152</definedName>
    <definedName name="반옹벽1">#REF!</definedName>
    <definedName name="반중력식옹벽개소별명세">#REF!</definedName>
    <definedName name="반중력식옹벽수량집계">#REF!</definedName>
    <definedName name="반토압도" localSheetId="8">#REF!</definedName>
    <definedName name="반토압도">'[33]DATA 입력란'!$D$34</definedName>
    <definedName name="반토압콘" localSheetId="8">#REF!</definedName>
    <definedName name="반토압콘">'[33]DATA 입력란'!$D$29</definedName>
    <definedName name="받침철물" localSheetId="8">#REF!</definedName>
    <definedName name="받침철물">[114]unitpric!#REF!</definedName>
    <definedName name="발">#REF!</definedName>
    <definedName name="발____전____기">[89]장비집계!#REF!</definedName>
    <definedName name="발전기">#REF!</definedName>
    <definedName name="발파암소할대형30cm미만">#REF!</definedName>
    <definedName name="밥">#REF!</definedName>
    <definedName name="밧데리">#REF!</definedName>
    <definedName name="방___수___공">#REF!</definedName>
    <definedName name="방_모">[164]수량산출!$R$47</definedName>
    <definedName name="방부B형" localSheetId="8">#REF!</definedName>
    <definedName name="방부B형">[261]일위대가!#REF!</definedName>
    <definedName name="방부대형" localSheetId="8">#REF!</definedName>
    <definedName name="방부대형">[261]일위대가!#REF!</definedName>
    <definedName name="방부이각" localSheetId="8">#REF!</definedName>
    <definedName name="방부이각">[261]일위대가!#REF!</definedName>
    <definedName name="방송설비">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로집계표" localSheetId="20">{"'산출근거'!$B$4:$D$8"}</definedName>
    <definedName name="방수로집계표" localSheetId="8" hidden="1">{"'산출근거'!$B$4:$D$8"}</definedName>
    <definedName name="방수로집계표">{"'산출근거'!$B$4:$D$8"}</definedName>
    <definedName name="방수몰탈">#REF!</definedName>
    <definedName name="방수액">#REF!</definedName>
    <definedName name="방음벽" localSheetId="20" hidden="1">{#N/A,#N/A,FALSE,"2~8번"}</definedName>
    <definedName name="방음벽" localSheetId="8" hidden="1">{#N/A,#N/A,FALSE,"2~8번"}</definedName>
    <definedName name="방음벽" localSheetId="36">#REF!</definedName>
    <definedName name="방음벽" hidden="1">{#N/A,#N/A,FALSE,"2~8번"}</definedName>
    <definedName name="방음벽1" localSheetId="20" hidden="1">{#N/A,#N/A,FALSE,"운반시간"}</definedName>
    <definedName name="방음벽1" localSheetId="8" hidden="1">{#N/A,#N/A,FALSE,"운반시간"}</definedName>
    <definedName name="방음벽1" hidden="1">{#N/A,#N/A,FALSE,"운반시간"}</definedName>
    <definedName name="방제면적" localSheetId="8">#REF!</definedName>
    <definedName name="방제면적">'[291]DATA 입력부'!$B$3</definedName>
    <definedName name="방진고무50">#REF!</definedName>
    <definedName name="방청페인트" localSheetId="8">#REF!</definedName>
    <definedName name="방청페인트">[114]unitpric!#REF!</definedName>
    <definedName name="방파제3" localSheetId="20">{"'산출근거'!$B$4:$D$8"}</definedName>
    <definedName name="방파제3" localSheetId="8" hidden="1">{"'산출근거'!$B$4:$D$8"}</definedName>
    <definedName name="방파제3">{"'산출근거'!$B$4:$D$8"}</definedName>
    <definedName name="방호벽">#REF!</definedName>
    <definedName name="방호벽조서">#REF!</definedName>
    <definedName name="방호벽철근">#REF!</definedName>
    <definedName name="방화문">#REF!</definedName>
    <definedName name="배">#REF!</definedName>
    <definedName name="배___관___공">#REF!</definedName>
    <definedName name="배_관_공">#REF!</definedName>
    <definedName name="배_전__전_공">#REF!</definedName>
    <definedName name="배강거몰" localSheetId="8">#REF!</definedName>
    <definedName name="배강거몰" localSheetId="36">[271]특수기호강도거푸집!$S$2:$V$7</definedName>
    <definedName name="배강거몰">[272]특수기호강도거푸집!$S$2:$V$7</definedName>
    <definedName name="배강거몰?">[292]특수기호강도거푸집!$S$2:$V$7</definedName>
    <definedName name="배경비">#REF!</definedName>
    <definedName name="배관">#REF!</definedName>
    <definedName name="배관공" localSheetId="36">[172]노임자재단가!#REF!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관자재중량">[293]단가!$C$51:$I$60</definedName>
    <definedName name="배노무비">#REF!</definedName>
    <definedName name="배롱R10">'[155]자재단가조사표-수목'!$K$49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공A83">#REF!</definedName>
    <definedName name="배수공수량집계" localSheetId="20">{"'산출근거'!$B$4:$D$8"}</definedName>
    <definedName name="배수공수량집계" localSheetId="8" hidden="1">{"'산출근거'!$B$4:$D$8"}</definedName>
    <definedName name="배수공수량집계">{"'산출근거'!$B$4:$D$8"}</definedName>
    <definedName name="배수공수량집계표">#REF!</definedName>
    <definedName name="배수공집계">#REF!</definedName>
    <definedName name="배수공집계표">#REF!</definedName>
    <definedName name="배수관">#REF!</definedName>
    <definedName name="배수관공수량집계표">#REF!</definedName>
    <definedName name="배수관날개벽">#REF!</definedName>
    <definedName name="배수관날개벽집계">#REF!</definedName>
    <definedName name="배수관집계표">#REF!</definedName>
    <definedName name="배수구조물공총재">#REF!</definedName>
    <definedName name="배수구조물토공">#REF!</definedName>
    <definedName name="배수수량집계">#REF!</definedName>
    <definedName name="배수토공계">#REF!</definedName>
    <definedName name="배수파이프설치35mm">#REF!</definedName>
    <definedName name="배수파이프설치50mm">#REF!</definedName>
    <definedName name="배재료비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관100" localSheetId="8">#REF!</definedName>
    <definedName name="백관100">[114]unitpric!#REF!</definedName>
    <definedName name="백관114.3">#REF!</definedName>
    <definedName name="백관125" localSheetId="8">#REF!</definedName>
    <definedName name="백관125">[114]unitpric!#REF!</definedName>
    <definedName name="백관139.8">#REF!</definedName>
    <definedName name="백관165.2">#REF!</definedName>
    <definedName name="백관216.5">#REF!</definedName>
    <definedName name="백관267.4">#REF!</definedName>
    <definedName name="백관318.5">#REF!</definedName>
    <definedName name="백관32" localSheetId="8">#REF!</definedName>
    <definedName name="백관32">[114]unitpric!#REF!</definedName>
    <definedName name="백관48.6">#REF!</definedName>
    <definedName name="백관50" localSheetId="8">#REF!</definedName>
    <definedName name="백관50">[114]unitpric!#REF!</definedName>
    <definedName name="백관76.3">#REF!</definedName>
    <definedName name="백관80" localSheetId="8">#REF!</definedName>
    <definedName name="백관80">[114]unitpric!#REF!</definedName>
    <definedName name="백관89.1">#REF!</definedName>
    <definedName name="백목련R10">'[155]자재단가조사표-수목'!$K$50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백호07경비">[189]중기집계!$G$9</definedName>
    <definedName name="백호07노무">[189]중기집계!$E$9</definedName>
    <definedName name="백호07재료">[189]중기집계!$F$9</definedName>
    <definedName name="백호10경비">[189]중기집계!$G$11</definedName>
    <definedName name="백호10노무">[189]중기집계!$E$11</definedName>
    <definedName name="백호10재료">[189]중기집계!$F$11</definedName>
    <definedName name="백호브경비">[189]중기집계!$G$66</definedName>
    <definedName name="백호브노무">[189]중기집계!$E$66</definedName>
    <definedName name="백호브재료">[189]중기집계!$F$66</definedName>
    <definedName name="백호우BH07">#REF!</definedName>
    <definedName name="백호티스0.2" localSheetId="8">#REF!</definedName>
    <definedName name="백호티스0.2">[290]unitpric!#REF!</definedName>
    <definedName name="백호티스0.7" localSheetId="8">#REF!</definedName>
    <definedName name="백호티스0.7">[290]unitpric!#REF!</definedName>
    <definedName name="백호티스1.0" localSheetId="8">#REF!</definedName>
    <definedName name="백호티스1.0">[114]unitpric!#REF!</definedName>
    <definedName name="밴드">#REF!</definedName>
    <definedName name="버_C.T.C">#REF!</definedName>
    <definedName name="버_단수">#REF!</definedName>
    <definedName name="버1">#REF!</definedName>
    <definedName name="버2">#REF!</definedName>
    <definedName name="버3">#REF!</definedName>
    <definedName name="버4">#REF!</definedName>
    <definedName name="버5">#REF!</definedName>
    <definedName name="버6">#REF!</definedName>
    <definedName name="버팀1단">[90]단위수량!$D$10</definedName>
    <definedName name="버팀2단">[90]단위수량!$D$11</definedName>
    <definedName name="버팀간격">#REF!</definedName>
    <definedName name="버팀규격">#REF!</definedName>
    <definedName name="버팀및띠장연결">[90]가시설수량!$AE$168</definedName>
    <definedName name="버팀수량">#REF!</definedName>
    <definedName name="버팀제작">[90]가시설수량!$AE$138</definedName>
    <definedName name="번들1호">#REF!</definedName>
    <definedName name="번들2호">#REF!</definedName>
    <definedName name="번들3호">#REF!</definedName>
    <definedName name="번호" localSheetId="8">#REF!</definedName>
    <definedName name="번호" localSheetId="36">#REF!</definedName>
    <definedName name="번호">'[294]Sheet1 (2)'!#REF!</definedName>
    <definedName name="번호1">#REF!</definedName>
    <definedName name="번호2">#REF!</definedName>
    <definedName name="벌___목___부">#REF!</definedName>
    <definedName name="벌목_조재및임내정리" localSheetId="8">#REF!</definedName>
    <definedName name="벌목_조재및임내정리" localSheetId="36">[295]인자기준!$A$3:$F$7</definedName>
    <definedName name="벌목_조재및임내정리">[296]인자기준!$A$3:$F$7</definedName>
    <definedName name="벌목공">#REF!</definedName>
    <definedName name="벌목공011">#REF!</definedName>
    <definedName name="벌목부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벌목야장" hidden="1">0</definedName>
    <definedName name="벌목인부">[297]노임단가!$G$9</definedName>
    <definedName name="벌집무늬">#REF!</definedName>
    <definedName name="법정">#REF!</definedName>
    <definedName name="벤치포륨">#REF!</definedName>
    <definedName name="벨트컨베이어작업공">[173]노임단가!#REF!</definedName>
    <definedName name="벨트콘베어작업공">#REF!</definedName>
    <definedName name="벽_16">#REF!</definedName>
    <definedName name="벽_2">#REF!</definedName>
    <definedName name="벽_3">#REF!</definedName>
    <definedName name="벽_5">#REF!</definedName>
    <definedName name="벽_6">#REF!</definedName>
    <definedName name="벽_9">#REF!</definedName>
    <definedName name="벽_돌__블_럭__제_작_공">#REF!</definedName>
    <definedName name="벽높이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두께">#REF!</definedName>
    <definedName name="벽체">#REF!</definedName>
    <definedName name="벽체높이">#REF!</definedName>
    <definedName name="변간접노무비">#REF!</definedName>
    <definedName name="변경" localSheetId="8" hidden="1">{#N/A,#N/A,FALSE,"현장 NCR 분석";#N/A,#N/A,FALSE,"현장품질감사";#N/A,#N/A,FALSE,"현장품질감사"}</definedName>
    <definedName name="변경" localSheetId="36">[298]표지!$T$7</definedName>
    <definedName name="변경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총괄">[223]산수배수!$L$3:$L$5</definedName>
    <definedName name="변경토공계">#REF!</definedName>
    <definedName name="변경폐기물">#REF!</definedName>
    <definedName name="변경폐기물2">#REF!</definedName>
    <definedName name="변경합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실심도">#REF!</definedName>
    <definedName name="변실잔토">#REF!</definedName>
    <definedName name="변실폭">#REF!</definedName>
    <definedName name="변실하단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변현평">#REF!</definedName>
    <definedName name="별책2" localSheetId="35">BlankMacro1</definedName>
    <definedName name="별책2" localSheetId="20">BlankMacro1</definedName>
    <definedName name="별책2" localSheetId="8">BlankMacro1</definedName>
    <definedName name="별책2" localSheetId="36">BlankMacro1</definedName>
    <definedName name="별책2">BlankMacro1</definedName>
    <definedName name="볏짚거적" localSheetId="8">#REF!</definedName>
    <definedName name="볏짚거적">[114]unitpric!#REF!</definedName>
    <definedName name="병경직접공사비">#REF!</definedName>
    <definedName name="보" localSheetId="8">#REF!</definedName>
    <definedName name="보">'[299]횡배수관집현황(2공구)'!#REF!</definedName>
    <definedName name="보___안___공">#REF!</definedName>
    <definedName name="보___온___공">#REF!</definedName>
    <definedName name="보_온_공">#REF!</definedName>
    <definedName name="보_일_러__공">#REF!</definedName>
    <definedName name="보_통__선_원">#REF!</definedName>
    <definedName name="보_통__인_부">#REF!</definedName>
    <definedName name="보1">#REF!</definedName>
    <definedName name="보12">#REF!</definedName>
    <definedName name="보강지선도면">#REF!</definedName>
    <definedName name="보강토" hidden="1">{#N/A,#N/A,FALSE,"운반시간"}</definedName>
    <definedName name="보걸이">[90]가시설수량!$AE$39</definedName>
    <definedName name="보도">#REF!</definedName>
    <definedName name="보도경계블럭수량">#REF!</definedName>
    <definedName name="보도폐기물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막이1">#REF!</definedName>
    <definedName name="보막이2">#REF!</definedName>
    <definedName name="보막이3">#REF!</definedName>
    <definedName name="보막이4">#REF!</definedName>
    <definedName name="보막이5">#REF!</definedName>
    <definedName name="보막이찰쌓기">#REF!</definedName>
    <definedName name="보상비">#REF!</definedName>
    <definedName name="보상비수">#REF!</definedName>
    <definedName name="보상비평">#REF!</definedName>
    <definedName name="보성토공">#N/A</definedName>
    <definedName name="보안공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오링_기계_JSP용">[89]장비집계!#REF!</definedName>
    <definedName name="보온공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30경" localSheetId="8">#REF!</definedName>
    <definedName name="보조30경">[169]관급자재대!#REF!</definedName>
    <definedName name="보조30노" localSheetId="8">#REF!</definedName>
    <definedName name="보조30노">[169]관급자재대!#REF!</definedName>
    <definedName name="보조30재" localSheetId="8">#REF!</definedName>
    <definedName name="보조30재">[169]관급자재대!#REF!</definedName>
    <definedName name="보조기층">#REF!</definedName>
    <definedName name="보조기층구입">[213]Sheet1!$C$21</definedName>
    <definedName name="보조기층ㄹ">#REF!</definedName>
    <definedName name="보조기층량">[214]Sheet1!$F$10</definedName>
    <definedName name="보조기층면적">[214]Sheet1!$C$20</definedName>
    <definedName name="보조기층면적계">[214]Sheet1!$F$12</definedName>
    <definedName name="보조기층부설">[300]기초일위!#REF!</definedName>
    <definedName name="보조기층총량">[214]Sheet1!$F$10</definedName>
    <definedName name="보조기층촟량">[214]Sheet1!$F$10</definedName>
    <definedName name="보차도경계블럭수량">#REF!</definedName>
    <definedName name="보통">37483</definedName>
    <definedName name="보통마감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암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1">[189]노임단가!$D$90</definedName>
    <definedName name="보통인부982">#REF!</definedName>
    <definedName name="보통인부991">#REF!</definedName>
    <definedName name="보통인부992">#REF!</definedName>
    <definedName name="보통인부B10" localSheetId="8">#REF!</definedName>
    <definedName name="보통인부B10">[156]식재인부!$C$24</definedName>
    <definedName name="보통인부B4이하" localSheetId="8">#REF!</definedName>
    <definedName name="보통인부B4이하">[156]식재인부!$C$18</definedName>
    <definedName name="보통인부B5" localSheetId="8">#REF!</definedName>
    <definedName name="보통인부B5">[156]식재인부!$C$19</definedName>
    <definedName name="보통인부B6" localSheetId="8">#REF!</definedName>
    <definedName name="보통인부B6">[156]식재인부!$C$20</definedName>
    <definedName name="보통인부B8" localSheetId="8">#REF!</definedName>
    <definedName name="보통인부B8">[156]식재인부!$C$22</definedName>
    <definedName name="보통인부R10" localSheetId="8">#REF!</definedName>
    <definedName name="보통인부R10">[156]식재인부!$C$54</definedName>
    <definedName name="보통인부R12" localSheetId="8">#REF!</definedName>
    <definedName name="보통인부R12">[156]식재인부!$C$56</definedName>
    <definedName name="보통인부R15" localSheetId="8">#REF!</definedName>
    <definedName name="보통인부R15">[156]식재인부!$C$59</definedName>
    <definedName name="보통인부R4이하" localSheetId="8">#REF!</definedName>
    <definedName name="보통인부R4이하">[156]식재인부!$C$48</definedName>
    <definedName name="보통인부R5" localSheetId="8">#REF!</definedName>
    <definedName name="보통인부R5">[156]식재인부!$C$49</definedName>
    <definedName name="보통인부R6" localSheetId="8">#REF!</definedName>
    <definedName name="보통인부R6">[156]식재인부!$C$50</definedName>
    <definedName name="보통인부R7" localSheetId="8">#REF!</definedName>
    <definedName name="보통인부R7">[156]식재인부!$C$51</definedName>
    <definedName name="보통인부R8" localSheetId="8">#REF!</definedName>
    <definedName name="보통인부R8">[156]식재인부!$C$52</definedName>
    <definedName name="보험">#REF!</definedName>
    <definedName name="보호공산출">[204]양수장내역!#REF!</definedName>
    <definedName name="보호몰탈1">#REF!</definedName>
    <definedName name="보호몰탈2">#REF!</definedName>
    <definedName name="보호몰탈3">#REF!</definedName>
    <definedName name="보호블럭_육교용_기초">#REF!</definedName>
    <definedName name="보호블럭_육교용_도수로">#REF!</definedName>
    <definedName name="보호블럭_하천용_기초">#REF!</definedName>
    <definedName name="보호블럭_하천용_도수로">#REF!</definedName>
    <definedName name="보호블록_육교용_기초">#REF!</definedName>
    <definedName name="보호상">#REF!</definedName>
    <definedName name="보호측">#REF!</definedName>
    <definedName name="보호통잔토">#REF!</definedName>
    <definedName name="보호통폭">#REF!</definedName>
    <definedName name="보호통하단">#REF!</definedName>
    <definedName name="보호하">#REF!</definedName>
    <definedName name="복공">#REF!</definedName>
    <definedName name="복구계획도2" localSheetId="20" hidden="1">{#N/A,#N/A,FALSE,"현장 NCR 분석";#N/A,#N/A,FALSE,"현장품질감사";#N/A,#N/A,FALSE,"현장품질감사"}</definedName>
    <definedName name="복구계획도2" localSheetId="8" hidden="1">{#N/A,#N/A,FALSE,"현장 NCR 분석";#N/A,#N/A,FALSE,"현장품질감사";#N/A,#N/A,FALSE,"현장품질감사"}</definedName>
    <definedName name="복구계획도2" hidden="1">{#N/A,#N/A,FALSE,"현장 NCR 분석";#N/A,#N/A,FALSE,"현장품질감사";#N/A,#N/A,FALSE,"현장품질감사"}</definedName>
    <definedName name="복부간격">'[301]4.2유효폭의 계산'!$N$26</definedName>
    <definedName name="복토">#REF!</definedName>
    <definedName name="복통경비">[302]수원공사비!#REF!</definedName>
    <definedName name="복통노무비">[302]수원공사비!#REF!</definedName>
    <definedName name="복통재료비">[302]수원공사비!#REF!</definedName>
    <definedName name="복합비료" localSheetId="8">#REF!</definedName>
    <definedName name="복합비료">[114]unitpric!#REF!</definedName>
    <definedName name="본선거리">#REF!</definedName>
    <definedName name="본선연장">#REF!</definedName>
    <definedName name="본선차도폭">#REF!</definedName>
    <definedName name="본선포장">#REF!</definedName>
    <definedName name="본제당경비">[158]본제당공사비!$L$43</definedName>
    <definedName name="본제당노무비">[158]본제당공사비!$H$43</definedName>
    <definedName name="본제당재료비">[158]본제당공사비!$J$43</definedName>
    <definedName name="볼트">#REF!</definedName>
    <definedName name="볼트16">#REF!</definedName>
    <definedName name="볼트18">#REF!</definedName>
    <definedName name="볼트20">#REF!</definedName>
    <definedName name="볼트6">#REF!</definedName>
    <definedName name="부">#REF!</definedName>
    <definedName name="부가11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" localSheetId="8">#REF!</definedName>
    <definedName name="부대">[16]접속도로1!#REF!</definedName>
    <definedName name="부대갑지1">#REF!</definedName>
    <definedName name="부대공">#REF!</definedName>
    <definedName name="부대공1">[303]!일위코드입력매크로</definedName>
    <definedName name="부대공A1078">#REF!</definedName>
    <definedName name="부대공계">#REF!</definedName>
    <definedName name="부대공사" hidden="1">#REF!</definedName>
    <definedName name="부대공수량명세서">#REF!</definedName>
    <definedName name="부대공집계">[200]터파기및재료!#REF!</definedName>
    <definedName name="부대공집계2">[201]터파기및재료!#REF!</definedName>
    <definedName name="부대공집계표">#REF!</definedName>
    <definedName name="부대일위대가">#REF!</definedName>
    <definedName name="부대집" localSheetId="35">BlankMacro1</definedName>
    <definedName name="부대집">BlankMacro1</definedName>
    <definedName name="부설공계">#REF!</definedName>
    <definedName name="부손익" localSheetId="20" hidden="1">{#N/A,#N/A,FALSE,"현장 NCR 분석";#N/A,#N/A,FALSE,"현장품질감사";#N/A,#N/A,FALSE,"현장품질감사"}</definedName>
    <definedName name="부손익" localSheetId="8" hidden="1">{#N/A,#N/A,FALSE,"현장 NCR 분석";#N/A,#N/A,FALSE,"현장품질감사";#N/A,#N/A,FALSE,"현장품질감사"}</definedName>
    <definedName name="부손익" localSheetId="36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연터널A1217">#REF!</definedName>
    <definedName name="부연터널A1221">#REF!</definedName>
    <definedName name="부직포" localSheetId="8">#REF!</definedName>
    <definedName name="부직포">[114]unitpric!#REF!</definedName>
    <definedName name="부포">#REF!</definedName>
    <definedName name="분강제">#REF!</definedName>
    <definedName name="분기" hidden="1">#REF!</definedName>
    <definedName name="분기상단">#REF!</definedName>
    <definedName name="분기심도">#REF!</definedName>
    <definedName name="분기폭">#REF!</definedName>
    <definedName name="분기하단">#REF!</definedName>
    <definedName name="분담13">#REF!</definedName>
    <definedName name="분담20">#REF!</definedName>
    <definedName name="분담25">#REF!</definedName>
    <definedName name="분담이행">#REF!</definedName>
    <definedName name="분리">'[304]빗물받이(910-510-410)'!$P$4</definedName>
    <definedName name="분체적">#REF!</definedName>
    <definedName name="불도우저">[89]장비집계!#REF!</definedName>
    <definedName name="불도우져_무한궤도_7톤">[305]중기손료!#REF!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랑누아">#REF!</definedName>
    <definedName name="브랑느아">#REF!</definedName>
    <definedName name="브이c">#REF!</definedName>
    <definedName name="블레이드" localSheetId="8">#REF!</definedName>
    <definedName name="블레이드">[114]unitpric!#REF!</definedName>
    <definedName name="블록H">#REF!</definedName>
    <definedName name="블록V">#REF!</definedName>
    <definedName name="비">#REF!</definedName>
    <definedName name="비___계___공">#REF!</definedName>
    <definedName name="비_계_공">#REF!</definedName>
    <definedName name="비계">#REF!</definedName>
    <definedName name="비계1">#REF!</definedName>
    <definedName name="비계2">#REF!</definedName>
    <definedName name="비계공" localSheetId="8">#REF!</definedName>
    <definedName name="비계공">[172]노임자재단가!#REF!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계목재10회">#REF!</definedName>
    <definedName name="비계목재1회">#REF!</definedName>
    <definedName name="비계목재2회">#REF!</definedName>
    <definedName name="비계목재3회">#REF!</definedName>
    <definedName name="비계목재4회">#REF!</definedName>
    <definedName name="비계목재5회">#REF!</definedName>
    <definedName name="비계목재6회">#REF!</definedName>
    <definedName name="비계목재7회">#REF!</definedName>
    <definedName name="비계목재8회">#REF!</definedName>
    <definedName name="비계목재9회">#REF!</definedName>
    <definedName name="비고">#REF!</definedName>
    <definedName name="비교1">#REF!</definedName>
    <definedName name="비닐0.05" localSheetId="8">#REF!</definedName>
    <definedName name="비닐0.05">[114]unitpric!#REF!</definedName>
    <definedName name="비닐0.1" localSheetId="8">#REF!</definedName>
    <definedName name="비닐0.1">[114]unitpric!#REF!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#REF!</definedName>
    <definedName name="비탈다듬기1">#REF!</definedName>
    <definedName name="비탈다듬기2">#REF!</definedName>
    <definedName name="비틀림모멘트">#REF!</definedName>
    <definedName name="빈호">#REF!</definedName>
    <definedName name="빗물받이1">#REF!</definedName>
    <definedName name="빗물받이2">#REF!</definedName>
    <definedName name="빗물받이연터">#REF!</definedName>
    <definedName name="빽업">[245]재료집계표빽업!$A$1:$IV$65536</definedName>
    <definedName name="ㅅ" localSheetId="8">#N/A</definedName>
    <definedName name="ㅅ">#REF!</definedName>
    <definedName name="ㅅ.." hidden="1">{#N/A,#N/A,FALSE,"골재소요량";#N/A,#N/A,FALSE,"골재소요량"}</definedName>
    <definedName name="ㅅㄱㄷ">#REF!</definedName>
    <definedName name="ㅅ곳ㄴ고" hidden="1">{#N/A,#N/A,FALSE,"2~8번"}</definedName>
    <definedName name="ㅅㄳ" hidden="1">{#N/A,#N/A,FALSE,"골재소요량";#N/A,#N/A,FALSE,"골재소요량"}</definedName>
    <definedName name="ㅅㅅ" hidden="1">{#N/A,#N/A,FALSE,"골재소요량";#N/A,#N/A,FALSE,"골재소요량"}</definedName>
    <definedName name="ㅅㅅㅅ" localSheetId="36" hidden="1">{#N/A,#N/A,FALSE,"2~8번"}</definedName>
    <definedName name="ㅅㅅㅅ">[306]단위중량!#REF!</definedName>
    <definedName name="ㅅㅅㅅㅅ" localSheetId="8">#REF!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ㅅ" hidden="1">{#N/A,#N/A,FALSE,"골재소요량";#N/A,#N/A,FALSE,"골재소요량"}</definedName>
    <definedName name="ㅅ여ㅛ윣ㄴ" hidden="1">{#N/A,#N/A,FALSE,"조골재"}</definedName>
    <definedName name="ㅅ융ㄴㄳ" hidden="1">{#N/A,#N/A,FALSE,"조골재"}</definedName>
    <definedName name="ㅅㅍ">#REF!</definedName>
    <definedName name="ㅅㅎ공ㅋ" hidden="1">{#N/A,#N/A,FALSE,"단가표지"}</definedName>
    <definedName name="사" localSheetId="8">#N/A</definedName>
    <definedName name="사" localSheetId="36">BlankMacro1</definedName>
    <definedName name="사">[149]날개벽!$X$25</definedName>
    <definedName name="사_TO">#REF!</definedName>
    <definedName name="사계변경" localSheetId="35">ErrorHandler_1</definedName>
    <definedName name="사계변경" localSheetId="20">ErrorHandler_1</definedName>
    <definedName name="사계변경">ErrorHandler_1</definedName>
    <definedName name="사공">#REF!</definedName>
    <definedName name="사공_배포함">[173]노임단가!#REF!</definedName>
    <definedName name="사급상수">#REF!</definedName>
    <definedName name="사급재료비">#REF!</definedName>
    <definedName name="사라">#REF!</definedName>
    <definedName name="사랑" localSheetId="35">BlankMacro1</definedName>
    <definedName name="사랑" localSheetId="20">BlankMacro1</definedName>
    <definedName name="사랑" localSheetId="8">BlankMacro1</definedName>
    <definedName name="사랑" localSheetId="36">BlankMacro1</definedName>
    <definedName name="사랑">BlankMacro1</definedName>
    <definedName name="사랑해">#REF!</definedName>
    <definedName name="사방댐">#REF!</definedName>
    <definedName name="사본" localSheetId="20">{"Book1"}</definedName>
    <definedName name="사본">{"Book1"}</definedName>
    <definedName name="사사">#REF!</definedName>
    <definedName name="사사사">#REF!</definedName>
    <definedName name="사사사사">#REF!</definedName>
    <definedName name="사석" localSheetId="20">{"'산출근거'!$B$4:$D$8"}</definedName>
    <definedName name="사석" localSheetId="8" hidden="1">{"'산출근거'!$B$4:$D$8"}</definedName>
    <definedName name="사석">{"'산출근거'!$B$4:$D$8"}</definedName>
    <definedName name="사석채움">#REF!</definedName>
    <definedName name="사업개요1">[307]기계공사!$V$2:$V$4</definedName>
    <definedName name="사업계획">#REF!</definedName>
    <definedName name="사업명" localSheetId="8">#REF!</definedName>
    <definedName name="사업명">'[291]DATA 입력부'!$B$1</definedName>
    <definedName name="사용">[308]노임단가!#REF!</definedName>
    <definedName name="사육칠">21700</definedName>
    <definedName name="사인" localSheetId="8">#REF!</definedName>
    <definedName name="사인">[123]단면!#REF!</definedName>
    <definedName name="사인일위">#REF!</definedName>
    <definedName name="사점오">[309]날개수량1.5!$C$32:$P$35</definedName>
    <definedName name="사질토">'[155]자재단가조사표-수목'!$K$12</definedName>
    <definedName name="사철나무" localSheetId="8">#REF!</definedName>
    <definedName name="사철나무">[114]unitpric!#REF!</definedName>
    <definedName name="사철나무H1.2">#REF!</definedName>
    <definedName name="사토" hidden="1">#REF!</definedName>
    <definedName name="사토인경우동일">#REF!</definedName>
    <definedName name="사통경비">[302]수원공사비!#REF!</definedName>
    <definedName name="사통노무비">[302]수원공사비!#REF!</definedName>
    <definedName name="사통재료비">[302]수원공사비!#REF!</definedName>
    <definedName name="사하중" localSheetId="8">#REF!</definedName>
    <definedName name="사하중">'[33]1. 설계조건 2.단면가정 3. 하중계산'!$I$69</definedName>
    <definedName name="사하중1">#REF!</definedName>
    <definedName name="사하중2">#REF!</definedName>
    <definedName name="사하중3">#REF!</definedName>
    <definedName name="사하중4">#REF!</definedName>
    <definedName name="사하중계수">#REF!</definedName>
    <definedName name="사하중도" localSheetId="8">#REF!</definedName>
    <definedName name="사하중도">'[33]DATA 입력란'!$D$31</definedName>
    <definedName name="사하중콘" localSheetId="8">#REF!</definedName>
    <definedName name="사하중콘">'[33]DATA 입력란'!$D$26</definedName>
    <definedName name="산___출___근___거">[23]수로단위수량!#REF!</definedName>
    <definedName name="산근목록표" localSheetId="20">{"'Sheet1'!$A$4","'Sheet1'!$A$9:$G$28"}</definedName>
    <definedName name="산근목록표" localSheetId="8">{"'Sheet1'!$A$4","'Sheet1'!$A$9:$G$28"}</definedName>
    <definedName name="산근목록표">{"'Sheet1'!$A$4","'Sheet1'!$A$9:$G$28"}</definedName>
    <definedName name="산돌깬">#REF!</definedName>
    <definedName name="산돌야">#REF!</definedName>
    <definedName name="산돌야찰">#REF!</definedName>
    <definedName name="산마루측구" localSheetId="35">BlankMacro1</definedName>
    <definedName name="산마루측구">BlankMacro1</definedName>
    <definedName name="산물대운반1구역">#REF!</definedName>
    <definedName name="산물대운반2구역">#REF!</definedName>
    <definedName name="산물임내정리" localSheetId="8">#REF!</definedName>
    <definedName name="산물임내정리" localSheetId="36">[160]인자기준_2007!$BS$6:$CD$7</definedName>
    <definedName name="산물임내정리">[161]인자기준_2007!$BS$6:$CD$7</definedName>
    <definedName name="산물임내정리구분" localSheetId="8">#REF!</definedName>
    <definedName name="산물임내정리구분" localSheetId="36">[160]인자기준_2007!$BT$6:$CC$6</definedName>
    <definedName name="산물임내정리구분">[161]인자기준_2007!$BT$6:$CC$6</definedName>
    <definedName name="산바">#REF!</definedName>
    <definedName name="산벚B8">#REF!</definedName>
    <definedName name="산벚B8경">#REF!</definedName>
    <definedName name="산벚B8노">#REF!</definedName>
    <definedName name="산벚B8재">#REF!</definedName>
    <definedName name="산보">#REF!</definedName>
    <definedName name="산비탈돌샇기1">#REF!</definedName>
    <definedName name="산비탈돌쌓기">#REF!</definedName>
    <definedName name="산비탈돌쌓기2">#REF!</definedName>
    <definedName name="산비탈돌쌓기3">#REF!</definedName>
    <definedName name="산비탈돌쌓기4">#REF!</definedName>
    <definedName name="산사태" hidden="1">{#N/A,#N/A,FALSE,"Sheet1"}</definedName>
    <definedName name="산사태도급" hidden="1">{#N/A,#N/A,FALSE,"Sheet1"}</definedName>
    <definedName name="산소" localSheetId="8">#REF!</definedName>
    <definedName name="산소">[114]unitpric!#REF!</definedName>
    <definedName name="산수" localSheetId="35">BlankMacro1</definedName>
    <definedName name="산수" localSheetId="20">BlankMacro1</definedName>
    <definedName name="산수">BlankMacro1</definedName>
    <definedName name="산식" localSheetId="35">EVALVATE(#REF!)</definedName>
    <definedName name="산식" localSheetId="20">EVALVATE(#REF!)</definedName>
    <definedName name="산식" localSheetId="8">#N/A</definedName>
    <definedName name="산식">EVALVATE(#REF!)</definedName>
    <definedName name="산업안전보건관리비">#REF!</definedName>
    <definedName name="산재보험료">#REF!</definedName>
    <definedName name="산재보험료요율">#REF!</definedName>
    <definedName name="산재보험료요율_변경">#REF!</definedName>
    <definedName name="산재보험료율" localSheetId="8">#REF!</definedName>
    <definedName name="산재보험료율" localSheetId="36">[162]요율!$F$8</definedName>
    <definedName name="산재보험료율">[163]요율!$F$8</definedName>
    <definedName name="산정">#REF!</definedName>
    <definedName name="산지흙" localSheetId="36">'[254]5흙막이'!$A$138</definedName>
    <definedName name="산지흙">'[255]5흙막이'!$A$138</definedName>
    <definedName name="산철쭉">#REF!</definedName>
    <definedName name="산출">#REF!</definedName>
    <definedName name="산출1">#N/A</definedName>
    <definedName name="산출3">#N/A</definedName>
    <definedName name="산출근거" localSheetId="35">BlankMacro1</definedName>
    <definedName name="산출근거" localSheetId="20">BlankMacro1</definedName>
    <definedName name="산출근거" localSheetId="36">BlankMacro1</definedName>
    <definedName name="산출근거">BlankMacro1</definedName>
    <definedName name="산출근거1" localSheetId="35">BlankMacro1</definedName>
    <definedName name="산출근거1" localSheetId="20">BlankMacro1</definedName>
    <definedName name="산출근거1" localSheetId="36">BlankMacro1</definedName>
    <definedName name="산출근거1">BlankMacro1</definedName>
    <definedName name="산출근거2" localSheetId="35">BlankMacro1</definedName>
    <definedName name="산출근거2" localSheetId="20">BlankMacro1</definedName>
    <definedName name="산출근거2">BlankMacro1</definedName>
    <definedName name="산출기초조사간지" localSheetId="35">BlankMacro1</definedName>
    <definedName name="산출기초조사간지" localSheetId="20">BlankMacro1</definedName>
    <definedName name="산출기초조사간지" localSheetId="8">BlankMacro1</definedName>
    <definedName name="산출기초조사간지" localSheetId="36">BlankMacro1</definedName>
    <definedName name="산출기초조사간지">BlankMacro1</definedName>
    <definedName name="산출집계표">#REF!</definedName>
    <definedName name="삼">#REF!</definedName>
    <definedName name="삼.관리및편익시설물공">'[150]1차증가원가계산'!#REF!</definedName>
    <definedName name="삼각노">#REF!</definedName>
    <definedName name="삼각재">#REF!</definedName>
    <definedName name="삼발대형">'[155]자재단가조사표-수목'!$K$85</definedName>
    <definedName name="삼발이대노">#REF!</definedName>
    <definedName name="삼발이대재">#REF!</definedName>
    <definedName name="삼발이대형">#REF!</definedName>
    <definedName name="삼발이소노">#REF!</definedName>
    <definedName name="삼발이소재">#REF!</definedName>
    <definedName name="삼발이소형">#REF!</definedName>
    <definedName name="삼삼">#REF!</definedName>
    <definedName name="삼삼삼">#REF!</definedName>
    <definedName name="삼삼삼삼">#REF!</definedName>
    <definedName name="삼점오">[309]날개수량1.5!$C$24:$P$27</definedName>
    <definedName name="상">#REF!</definedName>
    <definedName name="상_2">#REF!</definedName>
    <definedName name="상_3">#REF!</definedName>
    <definedName name="상_5">#REF!</definedName>
    <definedName name="상_6">#REF!</definedName>
    <definedName name="상_9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단">#REF!</definedName>
    <definedName name="상림1호">#REF!</definedName>
    <definedName name="상림2호">#REF!</definedName>
    <definedName name="상림3호">#REF!</definedName>
    <definedName name="상부" localSheetId="8">#REF!</definedName>
    <definedName name="상부">[1]원가계산서!#REF!</definedName>
    <definedName name="상부1">#REF!</definedName>
    <definedName name="상부2">#REF!</definedName>
    <definedName name="상부슬라브">#REF!</definedName>
    <definedName name="상부펌프카015">#REF!</definedName>
    <definedName name="상부펌프카15">#REF!</definedName>
    <definedName name="상부폭서천">#REF!</definedName>
    <definedName name="상부플랜지두께">#REF!</definedName>
    <definedName name="상수도공">#REF!</definedName>
    <definedName name="상수도공집계표">#REF!</definedName>
    <definedName name="상수도단위" localSheetId="35">[310]!일위코드입력매크로</definedName>
    <definedName name="상수도단위">[310]!일위코드입력매크로</definedName>
    <definedName name="상수리재적" localSheetId="8">#REF!</definedName>
    <definedName name="상수리재적" localSheetId="36">[165]상수리!$B$2:$AW$32</definedName>
    <definedName name="상수리재적">[164]상수리!$B$2:$AW$32</definedName>
    <definedName name="상수리재적표">#REF!</definedName>
    <definedName name="상수집">[311]터파기및재료!#REF!</definedName>
    <definedName name="상수집계">#N/A</definedName>
    <definedName name="새끼" localSheetId="8">#REF!</definedName>
    <definedName name="새끼">[114]unitpric!#REF!</definedName>
    <definedName name="새로">[199]배수관집계!$AU$14:$AV$24</definedName>
    <definedName name="새심기">#REF!</definedName>
    <definedName name="새이름">[199]배수관집계!$AW$14:$AX$24</definedName>
    <definedName name="새조공">#REF!</definedName>
    <definedName name="새쪽">#REF!</definedName>
    <definedName name="색소">'[155]자재단가조사표-수목'!$K$16</definedName>
    <definedName name="색인">[312]목록!$D$3:$O$782</definedName>
    <definedName name="색재2">#REF!</definedName>
    <definedName name="생">#REF!</definedName>
    <definedName name="생명정">#REF!</definedName>
    <definedName name="생사1호">#REF!</definedName>
    <definedName name="생사2호">#REF!</definedName>
    <definedName name="생사기존">#REF!</definedName>
    <definedName name="샤1">[313]산출근거!$J$17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">'[247]000000'!$X$25</definedName>
    <definedName name="서양측백H3.0">#REF!</definedName>
    <definedName name="석__조_각_공">#REF!</definedName>
    <definedName name="석_공">#REF!</definedName>
    <definedName name="석공" localSheetId="36">[172]노임자재단가!#REF!</definedName>
    <definedName name="석공">#REF!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축">#REF!</definedName>
    <definedName name="석축1" localSheetId="8">#REF!</definedName>
    <definedName name="석축1">#N/A</definedName>
    <definedName name="석축2">#REF!</definedName>
    <definedName name="석축3">#REF!</definedName>
    <definedName name="석축개소별명세">#REF!</definedName>
    <definedName name="석축기초03">#REF!</definedName>
    <definedName name="석축기초36">#REF!</definedName>
    <definedName name="석축기초69">#REF!</definedName>
    <definedName name="석축깬잡석03">#REF!</definedName>
    <definedName name="석축단위수량" localSheetId="36">[314]!수식입력매크로</definedName>
    <definedName name="석축단위수량">[312]!수식입력매크로</definedName>
    <definedName name="석축단위수량1" localSheetId="36">#N/A</definedName>
    <definedName name="석축단위수량1">[312]!일위규격매크로</definedName>
    <definedName name="석축수량집계">#REF!</definedName>
    <definedName name="석축쌓기" localSheetId="20">{"'산출근거'!$B$4:$D$8"}</definedName>
    <definedName name="석축쌓기" localSheetId="8" hidden="1">{"'산출근거'!$B$4:$D$8"}</definedName>
    <definedName name="석축쌓기">{"'산출근거'!$B$4:$D$8"}</definedName>
    <definedName name="석축조서">#REF!</definedName>
    <definedName name="석축집계">#REF!</definedName>
    <definedName name="석축찰쌓기03">#REF!</definedName>
    <definedName name="석축찰쌓기36">#REF!</definedName>
    <definedName name="석축찰쌓기깬잡석36">#REF!</definedName>
    <definedName name="석축찰쌓기깬잡석69">#REF!</definedName>
    <definedName name="석축찰쌓기야면석69">#REF!</definedName>
    <definedName name="석축철거">#REF!</definedName>
    <definedName name="석토공">#REF!</definedName>
    <definedName name="선________부">#REF!</definedName>
    <definedName name="선___반___공">[173]노임단가!#REF!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반공">#REF!</definedName>
    <definedName name="선부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선택측량">[214]Sheet1!$F$11</definedName>
    <definedName name="선택층">[213]Sheet1!$C$18</definedName>
    <definedName name="선택층구입">[213]Sheet1!$C$20</definedName>
    <definedName name="선택층면적">[214]Sheet1!$C$22</definedName>
    <definedName name="선택층면적계">[214]Sheet1!$F$13</definedName>
    <definedName name="선택층총량">[214]Sheet1!$F$11</definedName>
    <definedName name="선팽창계수">#REF!</definedName>
    <definedName name="설">#REF!</definedName>
    <definedName name="설계" localSheetId="8" hidden="1">#REF!</definedName>
    <definedName name="설계">'[207]#REF'!$A$3:$D$189</definedName>
    <definedName name="설계CBR">#REF!</definedName>
    <definedName name="설계가">#N/A</definedName>
    <definedName name="설계공사">#REF!</definedName>
    <definedName name="설계공사1">#REF!</definedName>
    <definedName name="설계내역">#REF!</definedName>
    <definedName name="설계단면력요약.SAP90Work">#N/A</definedName>
    <definedName name="설계변경5">#REF!</definedName>
    <definedName name="설계비율">#REF!</definedName>
    <definedName name="설계서갑지">#REF!</definedName>
    <definedName name="설계속도">#REF!</definedName>
    <definedName name="설계예산서1">#REF!</definedName>
    <definedName name="설계집계장">[315]BID!$A$1:$I$2091</definedName>
    <definedName name="설명판">#REF!</definedName>
    <definedName name="설변현">#REF!</definedName>
    <definedName name="설비기초일위">#REF!</definedName>
    <definedName name="설집">#REF!</definedName>
    <definedName name="설치">[23]수로단위수량!#REF!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설치현황">{"Book1","부대-(표지판,데리,가드).xls","부대-(낙,차,중분대).xls"}</definedName>
    <definedName name="섬유1종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'[155]자재단가조사표-수목'!#REF!</definedName>
    <definedName name="성">#REF!</definedName>
    <definedName name="성_문">#REF!</definedName>
    <definedName name="성명">OFFSET(#REF!,,,COUNTA(#REF!)-1)</definedName>
    <definedName name="성문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시경">[157]Sheet1!#REF!</definedName>
    <definedName name="성재">#REF!</definedName>
    <definedName name="성철" hidden="1">#REF!</definedName>
    <definedName name="성토부다짐램머">#REF!</definedName>
    <definedName name="성토부도수로단위수량산출_1">#REF!</definedName>
    <definedName name="성토부도수로단위수량표">#REF!</definedName>
    <definedName name="성토부도수로연장">#REF!</definedName>
    <definedName name="성토부도수로재료">#REF!</definedName>
    <definedName name="성토부도수로재료수량산출">#REF!</definedName>
    <definedName name="성토부도수로재료집계">#REF!</definedName>
    <definedName name="성토부도수로토공및공제단위수량산식">#REF!</definedName>
    <definedName name="성토부도수로토공수량산출">#REF!</definedName>
    <definedName name="세" localSheetId="8">#REF!</definedName>
    <definedName name="세">[143]일위대가!#REF!</definedName>
    <definedName name="세륜시설산출">#REF!</definedName>
    <definedName name="세부계획2">#REF!</definedName>
    <definedName name="세월" localSheetId="8">#REF!</definedName>
    <definedName name="세월">[206]일위대가!#REF!</definedName>
    <definedName name="세월교" localSheetId="8">#REF!</definedName>
    <definedName name="세월교">[143]일위대가!#REF!</definedName>
    <definedName name="셔ㅛ" localSheetId="20" hidden="1">{#N/A,#N/A,FALSE,"운반시간"}</definedName>
    <definedName name="셔ㅛ" localSheetId="8" hidden="1">{#N/A,#N/A,FALSE,"운반시간"}</definedName>
    <definedName name="셔ㅛ" hidden="1">{#N/A,#N/A,FALSE,"운반시간"}</definedName>
    <definedName name="셧터공" localSheetId="8">#REF!</definedName>
    <definedName name="셧터공">[173]노임단가!#REF!</definedName>
    <definedName name="소">[177]설계내역!#REF!</definedName>
    <definedName name="소개소">#REF!</definedName>
    <definedName name="소계">#REF!</definedName>
    <definedName name="소계구분">[191]공사비!$V$1:$V$65536</definedName>
    <definedName name="소관경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망아파트">#REF!</definedName>
    <definedName name="소반명" localSheetId="8">OFFSET(#REF!,0,0,1,COUNTA(#REF!))</definedName>
    <definedName name="소반명" localSheetId="36">OFFSET('[160]예정공정표(장기간)'!$AR$41,0,0,1,COUNTA('[160]예정공정표(장기간)'!$AR$41:$AU$41))</definedName>
    <definedName name="소반명">OFFSET('[161]예정공정표(장기간)'!$AR$41,0,0,1,COUNTA('[161]예정공정표(장기간)'!$AR$41:$AU$41))</definedName>
    <definedName name="소요인력">#REF!</definedName>
    <definedName name="소음진동">#REF!</definedName>
    <definedName name="소음진동측정지점수">[178]data!$F$5</definedName>
    <definedName name="소일위대가1">#REF!</definedName>
    <definedName name="소켓무게" localSheetId="8">#REF!</definedName>
    <definedName name="소켓무게" localSheetId="36">[37]DATE!$G$24:$G$79</definedName>
    <definedName name="소켓무게">[109]DATE!$G$24:$G$79</definedName>
    <definedName name="소콘경" localSheetId="8">#REF!</definedName>
    <definedName name="소콘경">[169]관급자재대!#REF!</definedName>
    <definedName name="소콘노" localSheetId="8">#REF!</definedName>
    <definedName name="소콘노">[169]관급자재대!#REF!</definedName>
    <definedName name="소콘재" localSheetId="8">#REF!</definedName>
    <definedName name="소콘재">[169]관급자재대!#REF!</definedName>
    <definedName name="소형경">#REF!</definedName>
    <definedName name="소형고압">#REF!</definedName>
    <definedName name="소형노">#REF!</definedName>
    <definedName name="소형재">#REF!</definedName>
    <definedName name="소화">#REF!</definedName>
    <definedName name="속">#REF!</definedName>
    <definedName name="속도랑내기">#REF!</definedName>
    <definedName name="속도자">#REF!</definedName>
    <definedName name="속도조">#REF!</definedName>
    <definedName name="손영주" localSheetId="20" hidden="1">{#N/A,#N/A,FALSE,"조골재"}</definedName>
    <definedName name="손영주" localSheetId="8" hidden="1">{#N/A,#N/A,FALSE,"조골재"}</definedName>
    <definedName name="손영주" hidden="1">{#N/A,#N/A,FALSE,"조골재"}</definedName>
    <definedName name="송_전__전__공">#REF!</definedName>
    <definedName name="송곡교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솧">#REF!</definedName>
    <definedName name="수" localSheetId="8">#REF!</definedName>
    <definedName name="수" localSheetId="36" hidden="1">#REF!</definedName>
    <definedName name="수">[316]단재적표!$B$1:$C$311</definedName>
    <definedName name="수________조">[89]장비집계!#REF!</definedName>
    <definedName name="수____종">#REF!</definedName>
    <definedName name="수경단가">#REF!</definedName>
    <definedName name="수경단가1">#REF!</definedName>
    <definedName name="수경일위">#REF!</definedName>
    <definedName name="수량">#REF!</definedName>
    <definedName name="수량1">#REF!</definedName>
    <definedName name="수량A">#REF!</definedName>
    <definedName name="수량AC">#REF!</definedName>
    <definedName name="수량계산">#REF!</definedName>
    <definedName name="수량고압">#REF!</definedName>
    <definedName name="수량구분" localSheetId="8">OFFSET(#REF!,0,0,COUNTA(#REF!),1)</definedName>
    <definedName name="수량구분" localSheetId="36">OFFSET([160]수량!$B$4,0,0,COUNTA([160]수량!$A$2:$IV$2),1)</definedName>
    <definedName name="수량구분">OFFSET([161]수량!$B$4,0,0,COUNTA([161]수량!$A$2:$IV$2),1)</definedName>
    <definedName name="수량산출" localSheetId="35">BlankMacro1</definedName>
    <definedName name="수량산출" localSheetId="20">BlankMacro1</definedName>
    <definedName name="수량산출" localSheetId="8">#REF!</definedName>
    <definedName name="수량산출" localSheetId="36">[317]일위대가목록!$A$1:$IV$2</definedName>
    <definedName name="수량산출">BlankMacro1</definedName>
    <definedName name="수량산출_1" localSheetId="35">BlankMacro1</definedName>
    <definedName name="수량산출_1">BlankMacro1</definedName>
    <definedName name="수량산출1" localSheetId="20">{"'산출근거'!$B$4:$D$8"}</definedName>
    <definedName name="수량산출1" localSheetId="8" hidden="1">{"'산출근거'!$B$4:$D$8"}</definedName>
    <definedName name="수량산출1">{"'산출근거'!$B$4:$D$8"}</definedName>
    <definedName name="수량산출2" localSheetId="35">BlankMacro1</definedName>
    <definedName name="수량산출2" localSheetId="20">BlankMacro1</definedName>
    <definedName name="수량산출2" localSheetId="8" hidden="1">{"'산출근거'!$B$4:$D$8"}</definedName>
    <definedName name="수량산출2" localSheetId="36">BlankMacro1</definedName>
    <definedName name="수량산출2">BlankMacro1</definedName>
    <definedName name="수량산출3" localSheetId="35">BlankMacro1</definedName>
    <definedName name="수량산출3" localSheetId="20">BlankMacro1</definedName>
    <definedName name="수량산출3">BlankMacro1</definedName>
    <definedName name="수량산출5" localSheetId="35">BlankMacro1</definedName>
    <definedName name="수량산출5" localSheetId="20">BlankMacro1</definedName>
    <definedName name="수량산출5" localSheetId="36">BlankMacro1</definedName>
    <definedName name="수량산출5">BlankMacro1</definedName>
    <definedName name="수량산출6" localSheetId="35">BlankMacro1</definedName>
    <definedName name="수량산출6" localSheetId="20">BlankMacro1</definedName>
    <definedName name="수량산출6">BlankMacro1</definedName>
    <definedName name="수량산출내역" localSheetId="8" hidden="1">{#N/A,#N/A,FALSE,"포장단가"}</definedName>
    <definedName name="수량산출내역" hidden="1">{#N/A,#N/A,FALSE,"포장단가"}</definedName>
    <definedName name="수량산출서" hidden="1">#REF!</definedName>
    <definedName name="수량산출서간지">#REF!</definedName>
    <definedName name="수량산출서표지" localSheetId="35">BlankMacro1</definedName>
    <definedName name="수량산출서표지" localSheetId="20">BlankMacro1</definedName>
    <definedName name="수량산출서표지" localSheetId="36">BlankMacro1</definedName>
    <definedName name="수량산출서표지">BlankMacro1</definedName>
    <definedName name="수량산출서표지1" localSheetId="35">BlankMacro1</definedName>
    <definedName name="수량산출서표지1" localSheetId="20">BlankMacro1</definedName>
    <definedName name="수량산출서표지1">BlankMacro1</definedName>
    <definedName name="수량시트" localSheetId="8">OFFSET(#REF!,0,0,COUNTA(안전시방서!수량구분)+14,COUNTA(안전시방서!표준지목록)+1)</definedName>
    <definedName name="수량시트">OFFSET([160]수량!$E$2,0,0,COUNTA(운반거리표!수량구분)+14,COUNTA(운반거리표!표준지목록)+1)</definedName>
    <definedName name="수량전체">#REF!</definedName>
    <definedName name="수량집계">#REF!</definedName>
    <definedName name="수량집계1">#REF!</definedName>
    <definedName name="수량토공">#REF!</definedName>
    <definedName name="수량폐" localSheetId="20">{"'산출근거'!$B$4:$D$8"}</definedName>
    <definedName name="수량폐" localSheetId="8" hidden="1">{"'산출근거'!$B$4:$D$8"}</definedName>
    <definedName name="수량폐">{"'산출근거'!$B$4:$D$8"}</definedName>
    <definedName name="수로관물량집계" localSheetId="35">BlankMacro1</definedName>
    <definedName name="수로관물량집계">BlankMacro1</definedName>
    <definedName name="수로집계">'[247]000000'!$AC$25</definedName>
    <definedName name="수리판단">[245]암거수리계산서!$T$1:$X$65536</definedName>
    <definedName name="수목">#REF!</definedName>
    <definedName name="수목2">#REF!</definedName>
    <definedName name="수목내역서">#REF!</definedName>
    <definedName name="수목단가">#REF!</definedName>
    <definedName name="수목목록">[318]일위대가표!#REF!</definedName>
    <definedName name="수목수량">#REF!</definedName>
    <definedName name="수목시비">[308]노임단가!#REF!</definedName>
    <definedName name="수목이식">#REF!</definedName>
    <definedName name="수목자재">#N/A</definedName>
    <definedName name="수문" localSheetId="35">BlankMacro1</definedName>
    <definedName name="수문">BlankMacro1</definedName>
    <definedName name="수성페인트" localSheetId="8">#REF!</definedName>
    <definedName name="수성페인트">[114]unitpric!#REF!</definedName>
    <definedName name="수수H2.5">'[155]자재단가조사표-수목'!$K$74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식입력매크로" localSheetId="35">[281]!수식입력매크로</definedName>
    <definedName name="수식입력매크로" localSheetId="8">#REF!</definedName>
    <definedName name="수식입력매크로" localSheetId="36">[296]!수식입력매크로</definedName>
    <definedName name="수식입력매크로">[281]!수식입력매크로</definedName>
    <definedName name="수안보견적내역">#REF!</definedName>
    <definedName name="수압1">#REF!</definedName>
    <definedName name="수압2">#REF!</definedName>
    <definedName name="수압3">#REF!</definedName>
    <definedName name="수자재단위당" localSheetId="36">[319]수자재단위당!$A$4:$M$38</definedName>
    <definedName name="수자재단위당">[320]수자재단위당!$A$4:$M$38</definedName>
    <definedName name="수작업__반장">#N/A</definedName>
    <definedName name="수작업반장">#REF!</definedName>
    <definedName name="수정일위대가">[321]수정일위대가!$A$1:$IV$65536</definedName>
    <definedName name="수정일위목록">#REF!</definedName>
    <definedName name="수종" localSheetId="8">#REF!</definedName>
    <definedName name="수종" localSheetId="36">[322]단재적표!$B$1:$C$311</definedName>
    <definedName name="수종">[323]단재적표!$B$1:$C$311</definedName>
    <definedName name="수중면고르기">#REF!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">#REF!</definedName>
    <definedName name="수중모터펌프">#REF!</definedName>
    <definedName name="수중모터펌프단가">#REF!</definedName>
    <definedName name="수중모터펌프중량">[293]단가!$C$66:$D$77</definedName>
    <definedName name="수중발파암06">#REF!</definedName>
    <definedName name="수중발파암6">#REF!</definedName>
    <definedName name="수중케이블단가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직">#REF!</definedName>
    <definedName name="수질">#REF!</definedName>
    <definedName name="수크령새">'[155]자재단가조사표-수목'!$K$18</definedName>
    <definedName name="수토1">#REF!</definedName>
    <definedName name="수퍼클레이">#REF!</definedName>
    <definedName name="수평">#REF!</definedName>
    <definedName name="숙">#REF!</definedName>
    <definedName name="순공">#REF!</definedName>
    <definedName name="순공사비수">#REF!</definedName>
    <definedName name="순공사비평">#REF!</definedName>
    <definedName name="순공사원가">#REF!</definedName>
    <definedName name="순단면적">#REF!</definedName>
    <definedName name="쉬트상">#REF!</definedName>
    <definedName name="쉬트시">#REF!</definedName>
    <definedName name="쉬트측">#REF!</definedName>
    <definedName name="쉬트하">#REF!</definedName>
    <definedName name="스1">#REF!</definedName>
    <definedName name="스2">#REF!</definedName>
    <definedName name="스3">#REF!</definedName>
    <definedName name="스4">#REF!</definedName>
    <definedName name="스치로폴10" localSheetId="8">#REF!</definedName>
    <definedName name="스치로폴10">[114]unitpric!#REF!</definedName>
    <definedName name="스치로폴20" localSheetId="8">#REF!</definedName>
    <definedName name="스치로폴20">[114]unitpric!#REF!</definedName>
    <definedName name="스텐레스간관89.1" localSheetId="8">#REF!</definedName>
    <definedName name="스텐레스간관89.1">[114]unitpric!#REF!</definedName>
    <definedName name="스텐레스강관101.6" localSheetId="8">#REF!</definedName>
    <definedName name="스텐레스강관101.6">[114]unitpric!#REF!</definedName>
    <definedName name="스텐레스강관127" localSheetId="8">#REF!</definedName>
    <definedName name="스텐레스강관127">[114]unitpric!#REF!</definedName>
    <definedName name="스텐레스강판0.3" localSheetId="8">#REF!</definedName>
    <definedName name="스텐레스강판0.3">[114]unitpric!#REF!</definedName>
    <definedName name="스텐레스강판1.2" localSheetId="8">#REF!</definedName>
    <definedName name="스텐레스강판1.2">[114]unitpric!#REF!</definedName>
    <definedName name="스텐레스볼트m12l70" localSheetId="8">#REF!</definedName>
    <definedName name="스텐레스볼트m12l70">[114]unitpric!#REF!</definedName>
    <definedName name="스텐레스볼트m8l60" localSheetId="8">#REF!</definedName>
    <definedName name="스텐레스볼트m8l60">[114]unitpric!#REF!</definedName>
    <definedName name="스티로폴">[49]마산방향!$AS$433</definedName>
    <definedName name="스틸그레이팅300" localSheetId="8">#REF!</definedName>
    <definedName name="스틸그레이팅300">[114]unitpric!#REF!</definedName>
    <definedName name="스틸그레이팅400" localSheetId="8">#REF!</definedName>
    <definedName name="스틸그레이팅400">[114]unitpric!#REF!</definedName>
    <definedName name="스틸그레이팅500" localSheetId="8">#REF!</definedName>
    <definedName name="스틸그레이팅500">[114]unitpric!#REF!</definedName>
    <definedName name="스페이서" localSheetId="8">#REF!</definedName>
    <definedName name="스페이서">[114]unitpric!#REF!</definedName>
    <definedName name="스페이셔_설치">#REF!</definedName>
    <definedName name="스프레이어경">#REF!</definedName>
    <definedName name="스프레이어노">#REF!</definedName>
    <definedName name="스프레이어재">#REF!</definedName>
    <definedName name="슬1">#REF!</definedName>
    <definedName name="슬2">#REF!</definedName>
    <definedName name="슬3">#REF!</definedName>
    <definedName name="슬9999">#REF!</definedName>
    <definedName name="슬라브중심">#REF!</definedName>
    <definedName name="슬래브">'[324]#REF'!$I$107</definedName>
    <definedName name="슬래브높이">#REF!</definedName>
    <definedName name="슬래브두께">#REF!</definedName>
    <definedName name="슬레이트__공">[173]노임단가!#REF!</definedName>
    <definedName name="슬레이트공">#REF!</definedName>
    <definedName name="습윤">#REF!</definedName>
    <definedName name="시">#REF!</definedName>
    <definedName name="시_이음">[164]수량산출!#REF!</definedName>
    <definedName name="시_행_전">#REF!</definedName>
    <definedName name="시_험_사_1급">#REF!</definedName>
    <definedName name="시_험_사_2급">#REF!</definedName>
    <definedName name="시_험_사_3급">#REF!</definedName>
    <definedName name="시_험_사_4급">[173]노임단가!#REF!</definedName>
    <definedName name="시3" localSheetId="35">BlankMacro1</definedName>
    <definedName name="시3" localSheetId="20">BlankMacro1</definedName>
    <definedName name="시3">BlankMacro1</definedName>
    <definedName name="시4" localSheetId="35">BlankMacro1</definedName>
    <definedName name="시4" localSheetId="20">BlankMacro1</definedName>
    <definedName name="시4">BlankMacro1</definedName>
    <definedName name="시간">'[325]예가 (2)'!$M$26:$M$44</definedName>
    <definedName name="시공__측량사">#REF!</definedName>
    <definedName name="시공세부">#REF!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">#REF!</definedName>
    <definedName name="시멘트">#REF!</definedName>
    <definedName name="시멘트1" localSheetId="35">BlankMacro1</definedName>
    <definedName name="시멘트1">BlankMacro1</definedName>
    <definedName name="시멘트6" localSheetId="35">BlankMacro1</definedName>
    <definedName name="시멘트6" localSheetId="20">BlankMacro1</definedName>
    <definedName name="시멘트6" localSheetId="36">BlankMacro1</definedName>
    <definedName name="시멘트6">BlankMacro1</definedName>
    <definedName name="시멘트단">#REF!</definedName>
    <definedName name="시멘트운반" localSheetId="8" hidden="1">{#N/A,#N/A,FALSE,"포장단가"}</definedName>
    <definedName name="시멘트운반" hidden="1">{#N/A,#N/A,FALSE,"포장단가"}</definedName>
    <definedName name="시멘트운반경">#REF!</definedName>
    <definedName name="시방">#REF!</definedName>
    <definedName name="시방1">#REF!</definedName>
    <definedName name="시선유도집계">[326]데리네이타현황!#REF!,[326]데리네이타현황!$A$2,[326]데리네이타현황!$A$1,[326]데리네이타현황!$A$278,[326]데리네이타현황!$A$1:$A$65536</definedName>
    <definedName name="시설물계" localSheetId="8">#REF!</definedName>
    <definedName name="시설물계">[327]총괄내역!#REF!</definedName>
    <definedName name="시설물공사비" localSheetId="8">#REF!</definedName>
    <definedName name="시설물공사비">[327]총괄내역!#REF!</definedName>
    <definedName name="시설물수량">#REF!</definedName>
    <definedName name="시설수량">#REF!</definedName>
    <definedName name="시설일위">#REF!</definedName>
    <definedName name="시설일위1">#REF!</definedName>
    <definedName name="시설일위금액" localSheetId="8">#REF!</definedName>
    <definedName name="시설일위금액" localSheetId="36">[211]시설일위!$G$1:$M$65536</definedName>
    <definedName name="시설일위금액">[211]시설일위!$G:$M</definedName>
    <definedName name="시중노임">#REF!</definedName>
    <definedName name="시중노임1">#N/A</definedName>
    <definedName name="시행">#REF!</definedName>
    <definedName name="시행111">#REF!</definedName>
    <definedName name="시험__보조수">[173]노임단가!#REF!</definedName>
    <definedName name="시험경비">[158]시험비!$L$23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[158]시험비!$H$23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재료비">[158]시험비!$J$23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'[155]자재단가조사표-수목'!$K$6</definedName>
    <definedName name="식재공">#REF!</definedName>
    <definedName name="식재공사비" localSheetId="8">#REF!</definedName>
    <definedName name="식재공사비">[327]총괄내역!#REF!</definedName>
    <definedName name="식재단가">#REF!</definedName>
    <definedName name="식재단가1">#REF!</definedName>
    <definedName name="식재방법">#REF!</definedName>
    <definedName name="식재소계" localSheetId="8">#REF!</definedName>
    <definedName name="식재소계">[327]총괄내역!#REF!</definedName>
    <definedName name="식재수량">#REF!</definedName>
    <definedName name="식재수량표">#REF!</definedName>
    <definedName name="식재일위">#REF!</definedName>
    <definedName name="식혈체적">#REF!</definedName>
    <definedName name="신가평품셈">#REF!</definedName>
    <definedName name="신갈재적" localSheetId="8">#REF!</definedName>
    <definedName name="신갈재적" localSheetId="36">[165]신갈!$B$2:$AW$32</definedName>
    <definedName name="신갈재적">[164]신갈!$B$2:$AW$32</definedName>
    <definedName name="신규계획97">#REF!</definedName>
    <definedName name="신규계획98">#REF!</definedName>
    <definedName name="신규사업97">#REF!</definedName>
    <definedName name="신너">#REF!</definedName>
    <definedName name="신설">[207]자재!$A$4:$IV$122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종면" localSheetId="8">#REF!</definedName>
    <definedName name="신종면" localSheetId="36">[271]종배수관면벽신!$A$34:$J$40</definedName>
    <definedName name="신종면">[272]종배수관면벽신!$A$34:$J$40</definedName>
    <definedName name="신종면?">[292]종배수관면벽신!$A$34:$J$40</definedName>
    <definedName name="신종배수" localSheetId="8">#REF!</definedName>
    <definedName name="신종배수" localSheetId="36">'[270]종배수관(신)'!$A$27:$L$33</definedName>
    <definedName name="신종배수">'[272]종배수관(신)'!$A$27:$L$33</definedName>
    <definedName name="신종배수?">'[292]종배수관(신)'!$A$27:$L$33</definedName>
    <definedName name="신청서출력">#N/A</definedName>
    <definedName name="신축">#REF!</definedName>
    <definedName name="신축이음각도">#REF!</definedName>
    <definedName name="신축이음갯수">#REF!</definedName>
    <definedName name="신축장치">#REF!</definedName>
    <definedName name="신흥1호">#REF!</definedName>
    <definedName name="신흥2호">#REF!</definedName>
    <definedName name="실유카">#REF!</definedName>
    <definedName name="실유카H0.5">'[155]자재단가조사표-수목'!$K$67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실행집계">#REF!</definedName>
    <definedName name="심산">#REF!</definedName>
    <definedName name="심야">#REF!</definedName>
    <definedName name="심우">#REF!</definedName>
    <definedName name="심우을">#REF!</definedName>
    <definedName name="심판대">#REF!</definedName>
    <definedName name="심평">#REF!</definedName>
    <definedName name="십">#REF!</definedName>
    <definedName name="십만달라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씨">#REF!</definedName>
    <definedName name="씨그마ck">#REF!</definedName>
    <definedName name="씨그마y">#REF!</definedName>
    <definedName name="씨발">#REF!</definedName>
    <definedName name="씨뿌리기">#REF!</definedName>
    <definedName name="ㅇ" localSheetId="36">#REF!</definedName>
    <definedName name="ㅇ">#N/A</definedName>
    <definedName name="ㅇ1">[30]수량산출!#REF!</definedName>
    <definedName name="ㅇ10">#REF!</definedName>
    <definedName name="ㅇ123">#REF!</definedName>
    <definedName name="ㅇ20">#REF!</definedName>
    <definedName name="ㅇ2240">#REF!</definedName>
    <definedName name="ㅇ48">#REF!</definedName>
    <definedName name="ㅇ560">#REF!</definedName>
    <definedName name="ㅇㄱ1">#REF!</definedName>
    <definedName name="ㅇㄴ">#REF!</definedName>
    <definedName name="ㅇㄴㄴㅇㅁㅇ">[251]기초공!#REF!</definedName>
    <definedName name="ㅇㄴㄹㄴㅇㅎㄹㄴㅇㅎㄴㅇ" localSheetId="8">#REF!</definedName>
    <definedName name="ㅇㄴㄹㄴㅇㅎㄹㄴㅇㅎㄴㅇ">[328]단재적표!#REF!</definedName>
    <definedName name="ㅇㄴㄹㄹㄴㄹㄹ" localSheetId="20" hidden="1">{#N/A,#N/A,FALSE,"운반시간"}</definedName>
    <definedName name="ㅇㄴㄹㄹㄴㄹㄹ" localSheetId="8" hidden="1">{#N/A,#N/A,FALSE,"운반시간"}</definedName>
    <definedName name="ㅇㄴㄹㄹㄴㄹㄹ" hidden="1">{#N/A,#N/A,FALSE,"운반시간"}</definedName>
    <definedName name="ㅇㄴㄹㅇㄴㄹㅇㄴ" hidden="1">{#N/A,#N/A,FALSE,"조골재"}</definedName>
    <definedName name="ㅇㄴㄹㅇㄹㅇㄴㄹ">#REF!</definedName>
    <definedName name="ㅇㄴ론">#REF!</definedName>
    <definedName name="ㅇㄴㅁㅇㅁㅇ">#REF!</definedName>
    <definedName name="ㅇㄴㅇㄴㅇ" localSheetId="20" hidden="1">{#N/A,#N/A,FALSE,"조골재"}</definedName>
    <definedName name="ㅇㄴㅇㄴㅇ" localSheetId="8" hidden="1">{#N/A,#N/A,FALSE,"조골재"}</definedName>
    <definedName name="ㅇㄴㅇㄴㅇ" hidden="1">{#N/A,#N/A,FALSE,"조골재"}</definedName>
    <definedName name="ㅇㄴㅋㅋㅌ" hidden="1">{#N/A,#N/A,FALSE,"혼합골재"}</definedName>
    <definedName name="ㅇㄴㅍㄴㄱ" hidden="1">{#N/A,#N/A,FALSE,"골재소요량";#N/A,#N/A,FALSE,"골재소요량"}</definedName>
    <definedName name="ㅇㄷ">#REF!</definedName>
    <definedName name="ㅇㄷ1" localSheetId="8">#REF!</definedName>
    <definedName name="ㅇㄷ1" localSheetId="36">[145]세월교산출기초!$J$11</definedName>
    <definedName name="ㅇㄷ1">[283]세월교산출기초!$J$11</definedName>
    <definedName name="ㅇㄷㄷㄷ">#REF!</definedName>
    <definedName name="ㅇㄷㅈㅂ">#REF!</definedName>
    <definedName name="ㅇㄹ" localSheetId="35">BlankMacro1</definedName>
    <definedName name="ㅇㄹ" localSheetId="20">BlankMacro1</definedName>
    <definedName name="ㅇㄹ" localSheetId="8">#REF!</definedName>
    <definedName name="ㅇㄹ" localSheetId="36" hidden="1">'[329]98수문일위'!$A$1:$P$2004</definedName>
    <definedName name="ㅇㄹ">BlankMacro1</definedName>
    <definedName name="ㅇㄹㄴㄹㅇ" localSheetId="35">BlankMacro1</definedName>
    <definedName name="ㅇㄹㄴㄹㅇ" localSheetId="20">BlankMacro1</definedName>
    <definedName name="ㅇㄹㄴㄹㅇ" localSheetId="8">BlankMacro1</definedName>
    <definedName name="ㅇㄹㄴㄹㅇ" localSheetId="36">BlankMacro1</definedName>
    <definedName name="ㅇㄹㄴㄹㅇ">BlankMacro1</definedName>
    <definedName name="ㅇㄹㄴㄹㅇ널ㅇ눌" localSheetId="35">BlankMacro1</definedName>
    <definedName name="ㅇㄹㄴㄹㅇ널ㅇ눌" localSheetId="20">BlankMacro1</definedName>
    <definedName name="ㅇㄹㄴㄹㅇ널ㅇ눌" localSheetId="8">BlankMacro1</definedName>
    <definedName name="ㅇㄹㄴㄹㅇ널ㅇ눌" localSheetId="36">BlankMacro1</definedName>
    <definedName name="ㅇㄹㄴㄹㅇ널ㅇ눌">BlankMacro1</definedName>
    <definedName name="ㅇㄹㄶ" localSheetId="20" hidden="1">{"'Sheet1'!$A$4","'Sheet1'!$A$9:$G$28"}</definedName>
    <definedName name="ㅇㄹㄶ" localSheetId="8" hidden="1">{"'Sheet1'!$A$4","'Sheet1'!$A$9:$G$28"}</definedName>
    <definedName name="ㅇㄹㄶ" hidden="1">{"'Sheet1'!$A$4","'Sheet1'!$A$9:$G$28"}</definedName>
    <definedName name="ㅇㄹㄹ" localSheetId="8" hidden="1">#N/A</definedName>
    <definedName name="ㅇㄹㄹ" localSheetId="36" hidden="1">#REF!</definedName>
    <definedName name="ㅇㄹㄹ" hidden="1">#REF!</definedName>
    <definedName name="ㅇㄹㄹㄹㄹㄹ">#REF!</definedName>
    <definedName name="ㅇㄹㄹㅇ" localSheetId="20" hidden="1">{#N/A,#N/A,FALSE,"2~8번"}</definedName>
    <definedName name="ㅇㄹㄹㅇ" localSheetId="8" hidden="1">{#N/A,#N/A,FALSE,"2~8번"}</definedName>
    <definedName name="ㅇㄹㄹㅇ" hidden="1">{#N/A,#N/A,FALSE,"2~8번"}</definedName>
    <definedName name="ㅇㄹㅇ" localSheetId="20" hidden="1">{#N/A,#N/A,FALSE,"운반시간"}</definedName>
    <definedName name="ㅇㄹㅇ" localSheetId="8" hidden="1">{#N/A,#N/A,FALSE,"운반시간"}</definedName>
    <definedName name="ㅇㄹㅇ" hidden="1">{#N/A,#N/A,FALSE,"운반시간"}</definedName>
    <definedName name="ㅇㄹㅇㄹ" localSheetId="36" hidden="1">#REF!</definedName>
    <definedName name="ㅇㄹㅇㄹ">#REF!</definedName>
    <definedName name="ㅇㄹㅇㄹㄹㄹ">'[330]골막이(야매)'!#REF!</definedName>
    <definedName name="ㅇㄹ이" localSheetId="20">{"'산출근거'!$B$4:$D$8"}</definedName>
    <definedName name="ㅇㄹ이" localSheetId="8" hidden="1">{"'산출근거'!$B$4:$D$8"}</definedName>
    <definedName name="ㅇㄹ이">{"'산출근거'!$B$4:$D$8"}</definedName>
    <definedName name="ㅇ러알ㅇㄹㅇㄹ" localSheetId="36" hidden="1">[30]조명시설!#REF!</definedName>
    <definedName name="ㅇ러알ㅇㄹㅇㄹ" hidden="1">#REF!</definedName>
    <definedName name="ㅇ롫">#REF!</definedName>
    <definedName name="ㅇㄺ" hidden="1">{#N/A,#N/A,FALSE,"혼합골재"}</definedName>
    <definedName name="ㅇㄻ">#REF!</definedName>
    <definedName name="ㅇㄻㄴㅇㄹ">#REF!</definedName>
    <definedName name="ㅇㄻㄴㅇㄻㄴㅇㄹ" hidden="1">#REF!</definedName>
    <definedName name="ㅇㄻㅇㄹ">#REF!</definedName>
    <definedName name="ㅇㄽ허ㅗ" localSheetId="35">BlankMacro1</definedName>
    <definedName name="ㅇㄽ허ㅗ" localSheetId="20">BlankMacro1</definedName>
    <definedName name="ㅇㄽ허ㅗ" localSheetId="8">BlankMacro1</definedName>
    <definedName name="ㅇㄽ허ㅗ" localSheetId="36">BlankMacro1</definedName>
    <definedName name="ㅇㄽ허ㅗ">BlankMacro1</definedName>
    <definedName name="ㅇㅀ">#REF!</definedName>
    <definedName name="ㅇㅀㄴㅇㅀ" localSheetId="20">{"'산출근거'!$B$4:$D$8"}</definedName>
    <definedName name="ㅇㅀㄴㅇㅀ" localSheetId="8" hidden="1">{"'산출근거'!$B$4:$D$8"}</definedName>
    <definedName name="ㅇㅀㄴㅇㅀ">{"'산출근거'!$B$4:$D$8"}</definedName>
    <definedName name="ㅇㅀㅇㅀㄴㅇㅀㅇㅀㄹㅇㅎ">#REF!</definedName>
    <definedName name="ㅇㅀㅇㅎㅇ">#REF!</definedName>
    <definedName name="ㅇㅀㅇㅎ오호" localSheetId="35">BlankMacro1</definedName>
    <definedName name="ㅇㅀㅇㅎ오호">BlankMacro1</definedName>
    <definedName name="ㅇㅁㅇ">#REF!</definedName>
    <definedName name="ㅇㅁㅇㅁㅇㅁㅇ">[159]COPING!#REF!</definedName>
    <definedName name="ㅇ쇼뉴굔" hidden="1">{#N/A,#N/A,FALSE,"조골재"}</definedName>
    <definedName name="ㅇ수ㅕㅜㅇ" hidden="1">{#N/A,#N/A,FALSE,"단가표지"}</definedName>
    <definedName name="ㅇㅇ" localSheetId="35">BlankMacro1</definedName>
    <definedName name="ㅇㅇ" localSheetId="20">BlankMacro1</definedName>
    <definedName name="ㅇㅇ" localSheetId="8">#REF!</definedName>
    <definedName name="ㅇㅇ" localSheetId="36">BlankMacro1</definedName>
    <definedName name="ㅇㅇ">BlankMacro1</definedName>
    <definedName name="ㅇㅇㄹ" localSheetId="36" hidden="1">#REF!</definedName>
    <definedName name="ㅇㅇㄹ">'[330]골막이(야매)'!#REF!</definedName>
    <definedName name="ㅇㅇㅁㅇ">#REF!</definedName>
    <definedName name="ㅇㅇ미가" localSheetId="35">BlankMacro1</definedName>
    <definedName name="ㅇㅇ미가" localSheetId="20">BlankMacro1</definedName>
    <definedName name="ㅇㅇ미가">BlankMacro1</definedName>
    <definedName name="ㅇㅇㅇ">#REF!</definedName>
    <definedName name="ㅇㅇㅇㅇ" localSheetId="36" hidden="1">{#N/A,#N/A,FALSE,"2~8번"}</definedName>
    <definedName name="ㅇㅇㅇㅇ">#REF!</definedName>
    <definedName name="ㅇㅇㅇㅇㅇ" localSheetId="35">BlankMacro1</definedName>
    <definedName name="ㅇㅇㅇㅇㅇ">BlankMacro1</definedName>
    <definedName name="ㅇㅇㅇㅇㅇㅇ" localSheetId="20" hidden="1">{#N/A,#N/A,FALSE,"조골재"}</definedName>
    <definedName name="ㅇㅇㅇㅇㅇㅇ" localSheetId="8" hidden="1">{#N/A,#N/A,FALSE,"조골재"}</definedName>
    <definedName name="ㅇㅇㅇㅇㅇㅇ" hidden="1">{#N/A,#N/A,FALSE,"조골재"}</definedName>
    <definedName name="ㅇ어ㅗ">#REF!</definedName>
    <definedName name="ㅇㅈㄷㅄㅂㅈㄷㄱ" hidden="1">#REF!</definedName>
    <definedName name="ㅇㅈㄷㅇㅁㄴ">#REF!</definedName>
    <definedName name="ㅇㅍㄴㅁ3" hidden="1">{#N/A,#N/A,FALSE,"조골재"}</definedName>
    <definedName name="ㅇㅎㄶ">#REF!</definedName>
    <definedName name="ㅇㅎㅇ" localSheetId="20">{"Book1","토공.xls"}</definedName>
    <definedName name="ㅇㅎㅇ">{"Book1","토공.xls"}</definedName>
    <definedName name="ㅇㅎㅇㅀㅇ" localSheetId="35">BlankMacro1</definedName>
    <definedName name="ㅇㅎㅇㅀㅇ" localSheetId="20">BlankMacro1</definedName>
    <definedName name="ㅇㅎㅇㅀㅇ" localSheetId="36">BlankMacro1</definedName>
    <definedName name="ㅇㅎㅇㅀㅇ">BlankMacro1</definedName>
    <definedName name="아" localSheetId="20">{"'산출근거'!$B$4:$D$8"}</definedName>
    <definedName name="아" localSheetId="8">#N/A</definedName>
    <definedName name="아" localSheetId="36">#REF!</definedName>
    <definedName name="아">{"'산출근거'!$B$4:$D$8"}</definedName>
    <definedName name="아나ㅏ난" localSheetId="35">BlankMacro1</definedName>
    <definedName name="아나ㅏ난">BlankMacro1</definedName>
    <definedName name="아나ㅏ난나라">{"Book1","부대-(총집계,차선도색)-new.xls"}</definedName>
    <definedName name="아난" localSheetId="35">BlankMacro1</definedName>
    <definedName name="아난">BlankMacro1</definedName>
    <definedName name="아날">{"Book1","부대-(표지판,데리,가드).xls","부대-(낙,차,중분대).xls"}</definedName>
    <definedName name="아랑" localSheetId="35">BlankMacro1</definedName>
    <definedName name="아랑">BlankMacro1</definedName>
    <definedName name="아르" localSheetId="35">BlankMacro1</definedName>
    <definedName name="아르" localSheetId="20">BlankMacro1</definedName>
    <definedName name="아르">BlankMacro1</definedName>
    <definedName name="아리앙">{"Book1","부대-(표지판,데리,가드).xls","부대-(낙,차,중분대).xls"}</definedName>
    <definedName name="아마" localSheetId="20" hidden="1">{#N/A,#N/A,FALSE,"현장 NCR 분석";#N/A,#N/A,FALSE,"현장품질감사";#N/A,#N/A,FALSE,"현장품질감사"}</definedName>
    <definedName name="아마" localSheetId="8" hidden="1">{#N/A,#N/A,FALSE,"현장 NCR 분석";#N/A,#N/A,FALSE,"현장품질감사";#N/A,#N/A,FALSE,"현장품질감사"}</definedName>
    <definedName name="아마" hidden="1">{#N/A,#N/A,FALSE,"현장 NCR 분석";#N/A,#N/A,FALSE,"현장품질감사";#N/A,#N/A,FALSE,"현장품질감사"}</definedName>
    <definedName name="아마로드" localSheetId="20" hidden="1">{#N/A,#N/A,FALSE,"현장 NCR 분석";#N/A,#N/A,FALSE,"현장품질감사";#N/A,#N/A,FALSE,"현장품질감사"}</definedName>
    <definedName name="아마로드" localSheetId="8" hidden="1">{#N/A,#N/A,FALSE,"현장 NCR 분석";#N/A,#N/A,FALSE,"현장품질감사";#N/A,#N/A,FALSE,"현장품질감사"}</definedName>
    <definedName name="아마로드" hidden="1">{#N/A,#N/A,FALSE,"현장 NCR 분석";#N/A,#N/A,FALSE,"현장품질감사";#N/A,#N/A,FALSE,"현장품질감사"}</definedName>
    <definedName name="아서">#REF!</definedName>
    <definedName name="아세칠렌" localSheetId="8">#REF!</definedName>
    <definedName name="아세칠렌">[114]unitpric!#REF!</definedName>
    <definedName name="아세틸렌">#REF!</definedName>
    <definedName name="아스1">[213]Sheet1!$C$16</definedName>
    <definedName name="아스4">[213]Sheet1!$C$10</definedName>
    <definedName name="아스관">#REF!</definedName>
    <definedName name="아스콘">#REF!</definedName>
    <definedName name="아스콘1">#REF!</definedName>
    <definedName name="아스콘2">#REF!</definedName>
    <definedName name="아스콘467">[213]Sheet1!$C$13</definedName>
    <definedName name="아스콘78">[213]Sheet1!$C$7</definedName>
    <definedName name="아스콘기층">#REF!</definedName>
    <definedName name="아스콘깨기" localSheetId="20" hidden="1">{#N/A,#N/A,FALSE,"골재소요량";#N/A,#N/A,FALSE,"골재소요량"}</definedName>
    <definedName name="아스콘깨기" localSheetId="8" hidden="1">{#N/A,#N/A,FALSE,"골재소요량";#N/A,#N/A,FALSE,"골재소요량"}</definedName>
    <definedName name="아스콘깨기" hidden="1">{#N/A,#N/A,FALSE,"골재소요량";#N/A,#N/A,FALSE,"골재소요량"}</definedName>
    <definedName name="아스콘량">[214]Sheet1!$F$8</definedName>
    <definedName name="아스콘복구비" localSheetId="8">#REF!</definedName>
    <definedName name="아스콘복구비">[179]일위대가!#REF!</definedName>
    <definedName name="아스콘복구비5" localSheetId="8">#REF!</definedName>
    <definedName name="아스콘복구비5">[179]일위대가!#REF!</definedName>
    <definedName name="아스콘수량">#REF!</definedName>
    <definedName name="아스콘중기운반경">#REF!</definedName>
    <definedName name="아스콘중기운반노">#REF!</definedName>
    <definedName name="아스콘중기운반재">#REF!</definedName>
    <definedName name="아스콘총량">[214]Sheet1!$F$8</definedName>
    <definedName name="아스콘토적">#REF!</definedName>
    <definedName name="아스콘파괴비" localSheetId="8">#REF!</definedName>
    <definedName name="아스콘파괴비">[179]일위대가!#REF!</definedName>
    <definedName name="아스콘포설경">#REF!</definedName>
    <definedName name="아스콘포설노">#REF!</definedName>
    <definedName name="아스콘포설재">#REF!</definedName>
    <definedName name="아스콘표층">#REF!</definedName>
    <definedName name="아스타일__공">[173]노임단가!#REF!</definedName>
    <definedName name="아스타일공">#REF!</definedName>
    <definedName name="아스팔트">#REF!</definedName>
    <definedName name="아스팔트_페이버">[89]장비집계!#REF!</definedName>
    <definedName name="아스팔트디스트리뷰터">[89]장비집계!#REF!</definedName>
    <definedName name="아스팔트디스트리뷰터3800L">#REF!</definedName>
    <definedName name="아스팔트루핑" localSheetId="8">#REF!</definedName>
    <definedName name="아스팔트루핑">[114]unitpric!#REF!</definedName>
    <definedName name="아스팔트믹싱플랜트80Ton">#REF!</definedName>
    <definedName name="아스팔트슁글" localSheetId="8">#REF!</definedName>
    <definedName name="아스팔트슁글">[114]unitpric!#REF!</definedName>
    <definedName name="아스팔트운반경">#REF!</definedName>
    <definedName name="아스팔트페이버3M">#REF!</definedName>
    <definedName name="아스팔트포장복구" localSheetId="20">{"Book1","토공.xls"}</definedName>
    <definedName name="아스팔트포장복구">{"Book1","토공.xls"}</definedName>
    <definedName name="아싸">#N/A</definedName>
    <definedName name="아아">'[331]#REF'!#REF!</definedName>
    <definedName name="아야">#REF!</definedName>
    <definedName name="아연도강관">#REF!</definedName>
    <definedName name="아연도강관단가">#REF!</definedName>
    <definedName name="아연도배관단가">#REF!</definedName>
    <definedName name="아연도배관자재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'[155]자재단가조사표-수목'!$K$35</definedName>
    <definedName name="아왜H2.0경">#REF!</definedName>
    <definedName name="아왜H2.0노">#REF!</definedName>
    <definedName name="아왜H2.0재">#REF!</definedName>
    <definedName name="아왜나무H2.0">'[155]자재단가조사표-수목'!#REF!</definedName>
    <definedName name="아왜나무H2.5">#REF!</definedName>
    <definedName name="아침">#REF!</definedName>
    <definedName name="아콘467">#REF!</definedName>
    <definedName name="아콘78">#REF!</definedName>
    <definedName name="아콘관">#REF!</definedName>
    <definedName name="아트관">#REF!</definedName>
    <definedName name="안">#REF!</definedName>
    <definedName name="안관">#REF!</definedName>
    <definedName name="안녕" hidden="1">#REF!</definedName>
    <definedName name="안방1호">#REF!</definedName>
    <definedName name="안방2호">#REF!</definedName>
    <definedName name="안전">'[35]3.골재원검토의견서 갑지'!#REF!</definedName>
    <definedName name="안전11">#REF!</definedName>
    <definedName name="안전A1219">#REF!</definedName>
    <definedName name="안전관리">#REF!</definedName>
    <definedName name="안전관리기사1급">[173]노임단가!#REF!</definedName>
    <definedName name="안전관리기사2급">#N/A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율" localSheetId="8">#REF!</definedName>
    <definedName name="안전관리비율" localSheetId="36">[162]요율!$F$9</definedName>
    <definedName name="안전관리비율">[163]요율!$F$9</definedName>
    <definedName name="안정수위">#REF!</definedName>
    <definedName name="알d">#REF!</definedName>
    <definedName name="알루미늄판">#REF!</definedName>
    <definedName name="알파1">#REF!</definedName>
    <definedName name="알파2">#REF!</definedName>
    <definedName name="암_TOTAL">#REF!</definedName>
    <definedName name="암1">#REF!</definedName>
    <definedName name="암각도">[212]대로근거!$B$16</definedName>
    <definedName name="암거">#REF!</definedName>
    <definedName name="암거공">#REF!</definedName>
    <definedName name="암거공자재집계">#REF!</definedName>
    <definedName name="암거공재료">[332]횡배수조서!$A$1:$IV$3</definedName>
    <definedName name="암거공집계표">#REF!</definedName>
    <definedName name="암거구체사보강철근수량산출">#REF!</definedName>
    <definedName name="암거구체상하부면벽재료및토공수량산출">#REF!</definedName>
    <definedName name="암거구체재료수량산출">#REF!</definedName>
    <definedName name="암거구체토공수량산출">#REF!</definedName>
    <definedName name="암거기초수량">#REF!</definedName>
    <definedName name="암거나">#REF!</definedName>
    <definedName name="암거날개벽" localSheetId="8" hidden="1">#REF!</definedName>
    <definedName name="암거날개벽" hidden="1">[333]덕전리!#REF!</definedName>
    <definedName name="암거날개벽재료및토공수량산출">#REF!</definedName>
    <definedName name="암거날개재료집계">#REF!</definedName>
    <definedName name="암거날개토공집계">#REF!</definedName>
    <definedName name="암거자재집계">[334]관로공표지!$K$3</definedName>
    <definedName name="암거조서">[245]◀암거수리계산조서!$A$1:$IV$65536</definedName>
    <definedName name="암거폭">#REF!</definedName>
    <definedName name="암구배">[212]대로근거!$B$15</definedName>
    <definedName name="암근">#REF!</definedName>
    <definedName name="암근C">#REF!</definedName>
    <definedName name="압축강도">#REF!</definedName>
    <definedName name="앙">{"Book1","부대-(표지판,데리,가드).xls","부대-(낙,차,중분대).xls"}</definedName>
    <definedName name="앙카볼트" localSheetId="8">#REF!</definedName>
    <definedName name="앙카볼트">[114]unitpric!#REF!</definedName>
    <definedName name="앙카핀" localSheetId="8">#REF!</definedName>
    <definedName name="앙카핀">[114]unitpric!#REF!</definedName>
    <definedName name="앞굽높이">#REF!</definedName>
    <definedName name="앞들1호">#REF!</definedName>
    <definedName name="앞들2호">#REF!</definedName>
    <definedName name="앞성토">#REF!</definedName>
    <definedName name="애자" localSheetId="20" hidden="1">{#N/A,#N/A,FALSE,"현장 NCR 분석";#N/A,#N/A,FALSE,"현장품질감사";#N/A,#N/A,FALSE,"현장품질감사"}</definedName>
    <definedName name="애자" localSheetId="8" hidden="1">{#N/A,#N/A,FALSE,"현장 NCR 분석";#N/A,#N/A,FALSE,"현장품질감사";#N/A,#N/A,FALSE,"현장품질감사"}</definedName>
    <definedName name="애자" hidden="1">{#N/A,#N/A,FALSE,"현장 NCR 분석";#N/A,#N/A,FALSE,"현장품질감사";#N/A,#N/A,FALSE,"현장품질감사"}</definedName>
    <definedName name="앨c">#REF!</definedName>
    <definedName name="앨e">#REF!</definedName>
    <definedName name="앵글">#REF!</definedName>
    <definedName name="앵커볼트">#REF!</definedName>
    <definedName name="앵커볼트1000">#REF!</definedName>
    <definedName name="앵커볼트700">#REF!</definedName>
    <definedName name="앵커철근13" localSheetId="8">#REF!</definedName>
    <definedName name="앵커철근13">[114]unitpric!#REF!</definedName>
    <definedName name="앵커철근16" localSheetId="8">#REF!</definedName>
    <definedName name="앵커철근16">[114]unitpric!#REF!</definedName>
    <definedName name="야근">#REF!</definedName>
    <definedName name="야면석경">#REF!</definedName>
    <definedName name="야면석노">#REF!</definedName>
    <definedName name="야면석재">#REF!</definedName>
    <definedName name="야용" localSheetId="35">BlankMacro1</definedName>
    <definedName name="야용">BlankMacro1</definedName>
    <definedName name="야장">#REF!</definedName>
    <definedName name="약제소요량" localSheetId="8">#REF!</definedName>
    <definedName name="약제소요량">'[291]DATA 입력부'!$B$6</definedName>
    <definedName name="약제주입본수" localSheetId="8">#REF!</definedName>
    <definedName name="약제주입본수">'[291]DATA 입력부'!$B$7</definedName>
    <definedName name="양" localSheetId="35">[171]!수식입력매크로</definedName>
    <definedName name="양">[171]!수식입력매크로</definedName>
    <definedName name="양___생___공">[173]노임단가!#REF!</definedName>
    <definedName name="양매자0403" localSheetId="8">#REF!</definedName>
    <definedName name="양매자0403">[156]데이타!$E$168</definedName>
    <definedName name="양매자0505" localSheetId="8">#REF!</definedName>
    <definedName name="양매자0505">[156]데이타!$E$169</definedName>
    <definedName name="양매자0606" localSheetId="8">#REF!</definedName>
    <definedName name="양매자0606">[156]데이타!$E$170</definedName>
    <definedName name="양생공">#REF!</definedName>
    <definedName name="양석">#REF!,#REF!,#REF!,#REF!,#REF!,#REF!,#REF!,#REF!,#REF!,#REF!,#REF!,#REF!,#REF!,#REF!,#REF!,#REF!,#REF!,#REF!,#REF!</definedName>
    <definedName name="양석김">#REF!</definedName>
    <definedName name="양수3.4산출">[204]양수장내역!#REF!</definedName>
    <definedName name="양수4.4산출">[204]양수장내역!#REF!</definedName>
    <definedName name="양수기_건설용펌프">#REF!</definedName>
    <definedName name="양수량">#REF!</definedName>
    <definedName name="양식">#REF!</definedName>
    <definedName name="양호">[335]XL4Poppy!$C$31</definedName>
    <definedName name="양호1">[335]XL4Poppy!$C$9</definedName>
    <definedName name="양호3">[335]XL4Poppy!$B$1:$B$16</definedName>
    <definedName name="어">[336]위치!#REF!</definedName>
    <definedName name="언체집계표">#N/A</definedName>
    <definedName name="업체" hidden="1">#REF!</definedName>
    <definedName name="없음">#REF!</definedName>
    <definedName name="에_어_호_스">[89]장비집계!#REF!</definedName>
    <definedName name="에쵸티">[44]포장공!$A$1:$J$11</definedName>
    <definedName name="엔드레일" localSheetId="8">#REF!</definedName>
    <definedName name="엔드레일">[114]unitpric!#REF!</definedName>
    <definedName name="여기">#REF!</definedName>
    <definedName name="여비">#REF!</definedName>
    <definedName name="여수토경비">#REF!</definedName>
    <definedName name="여수토노무비">#REF!</definedName>
    <definedName name="여수토재료비">#REF!</definedName>
    <definedName name="여유폭">[90]단위수량!$C$19</definedName>
    <definedName name="여ㅜㅅㅅㄱㅇ" hidden="1">{#N/A,#N/A,FALSE,"골재소요량";#N/A,#N/A,FALSE,"골재소요량"}</definedName>
    <definedName name="역L형옹벽개소별명세">#REF!</definedName>
    <definedName name="역L형옹벽수량집계">#REF!</definedName>
    <definedName name="역T형옹벽개소별명세">#REF!</definedName>
    <definedName name="역T형옹벽수량집계">#REF!</definedName>
    <definedName name="역ㄴ형" localSheetId="20">{"'산출근거'!$B$4:$D$8"}</definedName>
    <definedName name="역ㄴ형" localSheetId="8" hidden="1">{"'산출근거'!$B$4:$D$8"}</definedName>
    <definedName name="역ㄴ형">{"'산출근거'!$B$4:$D$8"}</definedName>
    <definedName name="연">[337]터파기및재료!#REF!</definedName>
    <definedName name="연___돌___공">[173]노임단가!#REF!</definedName>
    <definedName name="연___마___공">#REF!</definedName>
    <definedName name="연결로길어깨">{"Book1","부대-(표지판,데리,가드).xls","부대-(낙,차,중분대).xls"}</definedName>
    <definedName name="연결볼트" localSheetId="8">#REF!</definedName>
    <definedName name="연결볼트">[114]unitpric!#REF!</definedName>
    <definedName name="연계경">#REF!</definedName>
    <definedName name="연계노">#REF!</definedName>
    <definedName name="연계재">#REF!</definedName>
    <definedName name="연계형재">#REF!</definedName>
    <definedName name="연돌공">#REF!</definedName>
    <definedName name="연령">#REF!</definedName>
    <definedName name="연마공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숫돌">#REF!</definedName>
    <definedName name="연마지" localSheetId="8">#REF!</definedName>
    <definedName name="연마지">[114]unitpric!#REF!</definedName>
    <definedName name="연속">#REF!</definedName>
    <definedName name="연속3M">#REF!</definedName>
    <definedName name="연속3Mu">#REF!</definedName>
    <definedName name="연수">#REF!</definedName>
    <definedName name="연습" localSheetId="8">#REF!</definedName>
    <definedName name="연습">[338]선급금신청서!$A$1:$B$5</definedName>
    <definedName name="연암">#REF!</definedName>
    <definedName name="연암개소">#REF!</definedName>
    <definedName name="연장">#REF!</definedName>
    <definedName name="연장L형측구">#REF!</definedName>
    <definedName name="연장이름">#REF!</definedName>
    <definedName name="열수">#REF!</definedName>
    <definedName name="열연강판3045" localSheetId="8">#REF!</definedName>
    <definedName name="열연강판3045">[114]unitpric!#REF!</definedName>
    <definedName name="열연강판4560" localSheetId="8">#REF!</definedName>
    <definedName name="열연강판4560">[114]unitpric!#REF!</definedName>
    <definedName name="열연강판9.0" localSheetId="8">#REF!</definedName>
    <definedName name="열연강판9.0">[114]unitpric!#REF!</definedName>
    <definedName name="영_림__기_사">[173]노임단가!#REF!</definedName>
    <definedName name="영림기사">#REF!</definedName>
    <definedName name="영산홍">#REF!</definedName>
    <definedName name="영산홍H0.3">#REF!</definedName>
    <definedName name="영산홍식재">#REF!</definedName>
    <definedName name="영주">#REF!</definedName>
    <definedName name="예가작성">#N/A</definedName>
    <definedName name="예비비수">#REF!</definedName>
    <definedName name="예비비평">#REF!</definedName>
    <definedName name="예정공정표">[157]Sheet1!#REF!</definedName>
    <definedName name="오" hidden="1">#REF!</definedName>
    <definedName name="오." hidden="1">{#N/A,#N/A,FALSE,"혼합골재"}</definedName>
    <definedName name="오라1">#REF!</definedName>
    <definedName name="오리지널" hidden="1">{#N/A,#N/A,FALSE,"토공2"}</definedName>
    <definedName name="오벽높이">#REF!</definedName>
    <definedName name="오수">[140]터파기및재료!#REF!</definedName>
    <definedName name="오수1호맨홀">[140]터파기및재료!#REF!</definedName>
    <definedName name="오수공">#REF!</definedName>
    <definedName name="오수공수량">#REF!</definedName>
    <definedName name="오수공수량집계표">#REF!</definedName>
    <definedName name="오수관단위수량">[140]터파기및재료!#REF!</definedName>
    <definedName name="오수관로높이">#N/A</definedName>
    <definedName name="오수맨홀높이">#N/A</definedName>
    <definedName name="오수맨홀수량2">#REF!</definedName>
    <definedName name="오수맨홀위치" localSheetId="20" hidden="1">{"'Sheet1'!$A$4","'Sheet1'!$A$9:$G$28"}</definedName>
    <definedName name="오수맨홀위치" localSheetId="8" hidden="1">{"'Sheet1'!$A$4","'Sheet1'!$A$9:$G$28"}</definedName>
    <definedName name="오수맨홀위치" hidden="1">{"'Sheet1'!$A$4","'Sheet1'!$A$9:$G$28"}</definedName>
    <definedName name="오수맨홀조서" localSheetId="20">{"'산출근거'!$B$4:$D$8"}</definedName>
    <definedName name="오수맨홀조서" localSheetId="8" hidden="1">{"'산출근거'!$B$4:$D$8"}</definedName>
    <definedName name="오수맨홀조서">{"'산출근거'!$B$4:$D$8"}</definedName>
    <definedName name="오수맨홀집계">#REF!</definedName>
    <definedName name="오수받이">[339]위치조서!$J$8</definedName>
    <definedName name="오오">#REF!</definedName>
    <definedName name="오오오">#REF!</definedName>
    <definedName name="오오오오">#REF!</definedName>
    <definedName name="오일스테인" localSheetId="8">#REF!</definedName>
    <definedName name="오일스테인" localSheetId="36">[229]unitpric!$S$51</definedName>
    <definedName name="오일스테인">[230]unitpric!$S$143</definedName>
    <definedName name="오주1호">#REF!</definedName>
    <definedName name="오주2호">#REF!</definedName>
    <definedName name="오주3호">#REF!</definedName>
    <definedName name="오주4호">#REF!</definedName>
    <definedName name="옥매H1.0">#REF!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외시연">'[5]#REF'!#REF!</definedName>
    <definedName name="옥외시연토적표">[5]내역서!$F$933</definedName>
    <definedName name="옥향H0.5">#REF!</definedName>
    <definedName name="온___돌___공">[173]노임단가!#REF!</definedName>
    <definedName name="온도">#REF!</definedName>
    <definedName name="온돌공">#REF!</definedName>
    <definedName name="온천공검사적용단가">#N/A</definedName>
    <definedName name="옹" localSheetId="35">[340]!수식입력매크로</definedName>
    <definedName name="옹" localSheetId="36">#REF!</definedName>
    <definedName name="옹">[340]!수식입력매크로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localSheetId="8" hidden="1">{#N/A,#N/A,FALSE,"현장 NCR 분석";#N/A,#N/A,FALSE,"현장품질감사";#N/A,#N/A,FALSE,"현장품질감사"}</definedName>
    <definedName name="옹벽">#REF!</definedName>
    <definedName name="옹벽12" localSheetId="20" hidden="1">{#N/A,#N/A,FALSE,"현장 NCR 분석";#N/A,#N/A,FALSE,"현장품질감사";#N/A,#N/A,FALSE,"현장품질감사"}</definedName>
    <definedName name="옹벽12" localSheetId="8" hidden="1">{#N/A,#N/A,FALSE,"현장 NCR 분석";#N/A,#N/A,FALSE,"현장품질감사";#N/A,#N/A,FALSE,"현장품질감사"}</definedName>
    <definedName name="옹벽12" hidden="1">{#N/A,#N/A,FALSE,"현장 NCR 분석";#N/A,#N/A,FALSE,"현장품질감사";#N/A,#N/A,FALSE,"현장품질감사"}</definedName>
    <definedName name="옹벽공">#REF!</definedName>
    <definedName name="옹벽공집계표">#REF!</definedName>
    <definedName name="옹벽기초두께">[341]BOX!$AD$18</definedName>
    <definedName name="옹벽단위">[124]터파기및재료!#REF!</definedName>
    <definedName name="옹벽부용수로">#REF!</definedName>
    <definedName name="옹벽부용수로2">#REF!</definedName>
    <definedName name="옹벽지" hidden="1">{#N/A,#N/A,FALSE,"혼합골재"}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옿ㅇ론ㄹㅇ돌ㄴ온ㄹ오ㅗ">#REF!</definedName>
    <definedName name="와이어로프16" localSheetId="8">#REF!</definedName>
    <definedName name="와이어로프16">[114]unitpric!#REF!</definedName>
    <definedName name="와이어로프20" localSheetId="8">#REF!</definedName>
    <definedName name="와이어로프20">[114]unitpric!#REF!</definedName>
    <definedName name="와이어메쉬">#REF!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왕암내역">#REF!</definedName>
    <definedName name="왜성도라지">#REF!</definedName>
    <definedName name="왜이래">#REF!</definedName>
    <definedName name="외벽">#REF!</definedName>
    <definedName name="외벽1">#REF!</definedName>
    <definedName name="외벽2">#REF!</definedName>
    <definedName name="요동1호">#REF!</definedName>
    <definedName name="요동2호">#REF!</definedName>
    <definedName name="요소">#REF!</definedName>
    <definedName name="요율">#REF!</definedName>
    <definedName name="요율인쇄">#REF!</definedName>
    <definedName name="용과린">#REF!</definedName>
    <definedName name="용량">#REF!</definedName>
    <definedName name="용마" localSheetId="35">BlankMacro1</definedName>
    <definedName name="용마" localSheetId="20">BlankMacro1</definedName>
    <definedName name="용마">BlankMacro1</definedName>
    <definedName name="용마1" localSheetId="35">BlankMacro1</definedName>
    <definedName name="용마1" localSheetId="20">BlankMacro1</definedName>
    <definedName name="용마1">BlankMacro1</definedName>
    <definedName name="용수로" localSheetId="20">{"'산출근거'!$B$4:$D$8"}</definedName>
    <definedName name="용수로" localSheetId="8" hidden="1">{"'산출근거'!$B$4:$D$8"}</definedName>
    <definedName name="용수로">{"'산출근거'!$B$4:$D$8"}</definedName>
    <definedName name="용접공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기__교류">[89]장비집계!#REF!</definedName>
    <definedName name="용접봉" localSheetId="8">#REF!</definedName>
    <definedName name="용접봉">[114]unitpric!#REF!</definedName>
    <definedName name="용접봉알루미늄">#REF!</definedName>
    <definedName name="용접식_이음">#REF!</definedName>
    <definedName name="우___물___공">[173]노임단가!#REF!</definedName>
    <definedName name="우강공감율">[226]공사요율!#REF!</definedName>
    <definedName name="우강기본율">[226]공사요율!#REF!</definedName>
    <definedName name="우강사업율">[226]공사요율!#REF!</definedName>
    <definedName name="우강세부율">[226]공사요율!#REF!</definedName>
    <definedName name="우드">#REF!</definedName>
    <definedName name="우드그랩">#REF!</definedName>
    <definedName name="우리">#REF!</definedName>
    <definedName name="우물공">#REF!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공">#REF!</definedName>
    <definedName name="우수공수량집계표">#REF!</definedName>
    <definedName name="우수관수량산출">#REF!</definedName>
    <definedName name="우수관평면도">#REF!</definedName>
    <definedName name="우수맨홀수량집계">#REF!</definedName>
    <definedName name="우야">#REF!</definedName>
    <definedName name="우평">#REF!</definedName>
    <definedName name="운">#REF!</definedName>
    <definedName name="운반비" localSheetId="36">#REF!</definedName>
    <definedName name="운반비">[293]단가!$F$66:$G$77</definedName>
    <definedName name="운반산출">#REF!</definedName>
    <definedName name="운반수량">'[5]#REF'!#REF!</definedName>
    <definedName name="운반차운전사">#REF!</definedName>
    <definedName name="운암">#REF!</definedName>
    <definedName name="운전기사">#REF!</definedName>
    <definedName name="운전사">[342]노임!$B$12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자">[246]장비종합부표!#REF!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 localSheetId="8">#REF!</definedName>
    <definedName name="운전사기계">[343]노임단가!$C$94</definedName>
    <definedName name="운전사기계1">[343]노임단가!$D$94</definedName>
    <definedName name="운전사운반">#REF!</definedName>
    <definedName name="운전사운반차" localSheetId="8">#REF!</definedName>
    <definedName name="운전사운반차">[343]노임단가!$C$93</definedName>
    <definedName name="운전사운반차1">[343]노임단가!$D$93</definedName>
    <definedName name="운전운반차">#REF!</definedName>
    <definedName name="운호1호">#REF!</definedName>
    <definedName name="운호2호">#REF!</definedName>
    <definedName name="운호3호">#REF!</definedName>
    <definedName name="웃ㅇ국ㅇ" hidden="1">{#N/A,#N/A,FALSE,"혼합골재"}</definedName>
    <definedName name="원" localSheetId="8">#REF!</definedName>
    <definedName name="원" localSheetId="36">'[344]1'!$A$1:$O$51</definedName>
    <definedName name="원">'[345]1'!$A$1:$O$51</definedName>
    <definedName name="원1234">#REF!</definedName>
    <definedName name="원가" localSheetId="35">BlankMacro1</definedName>
    <definedName name="원가" localSheetId="8">#REF!</definedName>
    <definedName name="원가">BlankMacro1</definedName>
    <definedName name="원가1" hidden="1">{#N/A,#N/A,FALSE,"현장 NCR 분석";#N/A,#N/A,FALSE,"현장품질감사";#N/A,#N/A,FALSE,"현장품질감사"}</definedName>
    <definedName name="원가계산" localSheetId="35">[346]!원가계산</definedName>
    <definedName name="원가계산" localSheetId="8">#REF!</definedName>
    <definedName name="원가계산">[346]!원가계산</definedName>
    <definedName name="원가계산서" localSheetId="35">BlankMacro1</definedName>
    <definedName name="원가계산서" localSheetId="20">BlankMacro1</definedName>
    <definedName name="원가계산서" localSheetId="8">#REF!</definedName>
    <definedName name="원가계산서" localSheetId="36">BlankMacro1</definedName>
    <definedName name="원가계산서">BlankMacro1</definedName>
    <definedName name="원가계산서3" localSheetId="35">BlankMacro1</definedName>
    <definedName name="원가계산서3" localSheetId="20">BlankMacro1</definedName>
    <definedName name="원가계산서3" localSheetId="36">BlankMacro1</definedName>
    <definedName name="원가계산서3">BlankMacro1</definedName>
    <definedName name="원가계산서식" localSheetId="35">BlankMacro1</definedName>
    <definedName name="원가계산서식" localSheetId="20">BlankMacro1</definedName>
    <definedName name="원가계산서식" localSheetId="36">BlankMacro1</definedName>
    <definedName name="원가계산서식">BlankMacro1</definedName>
    <definedName name="원가계신">#REF!</definedName>
    <definedName name="원가율">#REF!</definedName>
    <definedName name="원거푸집2회">#REF!</definedName>
    <definedName name="원남내역" hidden="1">[347]실행철강하도!$A$1:$A$4</definedName>
    <definedName name="원돌11">#REF!</definedName>
    <definedName name="원돌흙1">#REF!</definedName>
    <definedName name="원본">{"Book1"}</definedName>
    <definedName name="원수">#REF!</definedName>
    <definedName name="원심력철근콘크리트관600" localSheetId="8">#REF!</definedName>
    <definedName name="원심력철근콘크리트관600">[114]unitpric!#REF!</definedName>
    <definedName name="원운1호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지반다짐">[300]기초일위!#REF!</definedName>
    <definedName name="원추리">#REF!</definedName>
    <definedName name="원추리노">#REF!</definedName>
    <definedName name="원추리재">#REF!</definedName>
    <definedName name="원형3">#REF!</definedName>
    <definedName name="원형거푸집1회">#REF!</definedName>
    <definedName name="원형거푸집3회">#REF!</definedName>
    <definedName name="원형돌망태">#REF!</definedName>
    <definedName name="원형돌망태골막이">#REF!</definedName>
    <definedName name="월">#REF!</definedName>
    <definedName name="월명출력">#N/A</definedName>
    <definedName name="웨브높이">#REF!</definedName>
    <definedName name="웨브두께">#REF!</definedName>
    <definedName name="웨이지핀" localSheetId="8">#REF!</definedName>
    <definedName name="웨이지핀">[114]unitpric!#REF!</definedName>
    <definedName name="위___생___공">#REF!</definedName>
    <definedName name="위병면회소" localSheetId="8">#REF!</definedName>
    <definedName name="위병면회소">[348]원가계산서!#REF!</definedName>
    <definedName name="위생공">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" localSheetId="8">#REF!</definedName>
    <definedName name="위치">[245]◀암거위치!$A$1:$IV$65536</definedName>
    <definedName name="위치조서">#REF!</definedName>
    <definedName name="유___리___공">#REF!</definedName>
    <definedName name="유관순">#REF!</definedName>
    <definedName name="유기질비료">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로폼패널" localSheetId="8">#REF!</definedName>
    <definedName name="유로폼패널">[114]unitpric!#REF!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복구" localSheetId="8">#REF!</definedName>
    <definedName name="유사복구">[179]일위대가!#REF!</definedName>
    <definedName name="유용성토도쟈운반토사">#REF!</definedName>
    <definedName name="유입부산근" localSheetId="20">{"'산출근거'!$B$4:$D$8"}</definedName>
    <definedName name="유입부산근" localSheetId="8" hidden="1">{"'산출근거'!$B$4:$D$8"}</definedName>
    <definedName name="유입부산근">{"'산출근거'!$B$4:$D$8"}</definedName>
    <definedName name="유입부산근33" localSheetId="20">{"'산출근거'!$B$4:$D$8"}</definedName>
    <definedName name="유입부산근33" localSheetId="8" hidden="1">{"'산출근거'!$B$4:$D$8"}</definedName>
    <definedName name="유입부산근33">{"'산출근거'!$B$4:$D$8"}</definedName>
    <definedName name="유주막조경시방" localSheetId="35">BlankMacro1</definedName>
    <definedName name="유주막조경시방">BlankMacro1</definedName>
    <definedName name="유효폭">#REF!</definedName>
    <definedName name="육">#REF!</definedName>
    <definedName name="육고">#REF!</definedName>
    <definedName name="육리1호">#REF!</definedName>
    <definedName name="육리2호">#REF!</definedName>
    <definedName name="육상면고르기">#REF!</definedName>
    <definedName name="육상면정리및청소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육육">#REF!</definedName>
    <definedName name="육육육">#REF!</definedName>
    <definedName name="육육육육">#REF!</definedName>
    <definedName name="윤">#REF!,#REF!,#REF!,#REF!,#REF!,#REF!,#REF!,#REF!,#REF!,#REF!,#REF!,#REF!,#REF!,#REF!,#REF!,#REF!,#REF!,#REF!,#REF!</definedName>
    <definedName name="은목서H1.5">#REF!</definedName>
    <definedName name="은목서H1.5노">#REF!</definedName>
    <definedName name="은목서H1.5재">#REF!</definedName>
    <definedName name="은산1호">#REF!</definedName>
    <definedName name="은산2호">#REF!</definedName>
    <definedName name="은산3호">#REF!</definedName>
    <definedName name="은산4호">#REF!</definedName>
    <definedName name="은종원" localSheetId="20">{"'산출근거'!$B$4:$D$8"}</definedName>
    <definedName name="은종원" localSheetId="8" hidden="1">{"'산출근거'!$B$4:$D$8"}</definedName>
    <definedName name="은종원">{"'산출근거'!$B$4:$D$8"}</definedName>
    <definedName name="은행B12">'[155]자재단가조사표-수목'!$K$53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음메">#N/A</definedName>
    <definedName name="이" localSheetId="8">#REF!</definedName>
    <definedName name="이" localSheetId="36">#REF!</definedName>
    <definedName name="이">#REF!,#REF!,#REF!,#REF!,#REF!,#REF!,#REF!,#REF!,#REF!,#REF!,#REF!,#REF!,#REF!,#REF!,#REF!,#REF!,#REF!,#REF!,#REF!</definedName>
    <definedName name="이가비">[228]날개벽!$AC$25</definedName>
    <definedName name="이각A형" localSheetId="8">#REF!</definedName>
    <definedName name="이각A형">[261]일위대가!#REF!</definedName>
    <definedName name="이각B형" localSheetId="8">#REF!</definedName>
    <definedName name="이각B형">[349]일위대가!#REF!</definedName>
    <definedName name="이각경">#REF!</definedName>
    <definedName name="이각노">#REF!</definedName>
    <definedName name="이각재">#REF!</definedName>
    <definedName name="이경훈">#REF!</definedName>
    <definedName name="이공구가설비">#REF!</definedName>
    <definedName name="이공구간접노무비">#REF!</definedName>
    <definedName name="이공구공사원가">#REF!</definedName>
    <definedName name="이공구기계경비">#REF!</definedName>
    <definedName name="이공구기타경비">#REF!</definedName>
    <definedName name="이공구부가가치세" localSheetId="8">#REF!</definedName>
    <definedName name="이공구부가가치세">'[249]2공구산출내역'!#REF!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공구직접노무비">#REF!</definedName>
    <definedName name="이공구직접재료비">#REF!</definedName>
    <definedName name="이공구품질관리비">[4]Sheet1!$D$31</definedName>
    <definedName name="이동23">[350]산수배수!$L$4:$L$5</definedName>
    <definedName name="이동조소">[350]산수배수!$M$8</definedName>
    <definedName name="이라라랄">#REF!</definedName>
    <definedName name="이런" localSheetId="35">BlankMacro1</definedName>
    <definedName name="이런" localSheetId="20">BlankMacro1</definedName>
    <definedName name="이런">BlankMacro1</definedName>
    <definedName name="이런1" localSheetId="35">BlankMacro1</definedName>
    <definedName name="이런1" localSheetId="20">BlankMacro1</definedName>
    <definedName name="이런1">BlankMacro1</definedName>
    <definedName name="이름">{"Book1","부대-(표지판,데리,가드).xls","부대-(낙,차,중분대).xls"}</definedName>
    <definedName name="이름이있따">#REF!</definedName>
    <definedName name="이미" localSheetId="36">'[330]골막이(야매)'!$A$1</definedName>
    <definedName name="이미">'[333]골막이(야매)'!$A$1</definedName>
    <definedName name="이삼">#REF!</definedName>
    <definedName name="이상">#REF!</definedName>
    <definedName name="이설수량산출" localSheetId="35">BlankMacro1</definedName>
    <definedName name="이설수량산출" localSheetId="20">BlankMacro1</definedName>
    <definedName name="이설수량산출">BlankMacro1</definedName>
    <definedName name="이순신">#REF!</definedName>
    <definedName name="이식">#REF!</definedName>
    <definedName name="이식단가">#REF!</definedName>
    <definedName name="이식단가1">#REF!</definedName>
    <definedName name="이식일위">#REF!</definedName>
    <definedName name="이영훈">#REF!</definedName>
    <definedName name="이영훈1">#REF!</definedName>
    <definedName name="이용시설">#REF!</definedName>
    <definedName name="이원걸">[351]단위중량!#REF!</definedName>
    <definedName name="이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율곡">#REF!</definedName>
    <definedName name="이음철물">#REF!</definedName>
    <definedName name="이응각">#REF!</definedName>
    <definedName name="이이">#REF!</definedName>
    <definedName name="이이이">'[5]#REF'!#REF!</definedName>
    <definedName name="이이이이">#REF!</definedName>
    <definedName name="이이이이잉">[228]날개벽!$U$25</definedName>
    <definedName name="이잉" localSheetId="8">#REF!</definedName>
    <definedName name="이잉">[352]XL4Poppy!$C$4</definedName>
    <definedName name="이점오">[309]날개수량1.5!$C$16:$P$19</definedName>
    <definedName name="이정" hidden="1">{#N/A,#N/A,FALSE,"2~8번"}</definedName>
    <definedName name="이태리">#REF!</definedName>
    <definedName name="이태리10">#REF!</definedName>
    <definedName name="이태리2">#REF!</definedName>
    <definedName name="이태리라">#REF!</definedName>
    <definedName name="이팝나무H3.5">#REF!</definedName>
    <definedName name="이형관" localSheetId="8">#REF!</definedName>
    <definedName name="이형관" localSheetId="36">[37]DATE!$B$24:$B$85</definedName>
    <definedName name="이형관">[109]DATE!$B$24:$B$85</definedName>
    <definedName name="이형철근">#REF!</definedName>
    <definedName name="이후">#REF!</definedName>
    <definedName name="이희선">#REF!,#REF!</definedName>
    <definedName name="이ㅛ사">#REF!</definedName>
    <definedName name="인건비">#REF!</definedName>
    <definedName name="인기300">[3]대로근거!#REF!</definedName>
    <definedName name="인기350">[3]대로근거!#REF!</definedName>
    <definedName name="인동덩쿨">#REF!</definedName>
    <definedName name="인력운반" localSheetId="20" hidden="1">{#N/A,#N/A,FALSE,"현장 NCR 분석";#N/A,#N/A,FALSE,"현장품질감사";#N/A,#N/A,FALSE,"현장품질감사"}</definedName>
    <definedName name="인력운반" localSheetId="8" hidden="1">{#N/A,#N/A,FALSE,"현장 NCR 분석";#N/A,#N/A,FALSE,"현장품질감사";#N/A,#N/A,FALSE,"현장품질감사"}</definedName>
    <definedName name="인력운반" hidden="1">{#N/A,#N/A,FALSE,"현장 NCR 분석";#N/A,#N/A,FALSE,"현장품질감사";#N/A,#N/A,FALSE,"현장품질감사"}</definedName>
    <definedName name="인력운반비">#REF!</definedName>
    <definedName name="인버트두께">#REF!</definedName>
    <definedName name="인부">#REF!</definedName>
    <definedName name="인산염">#REF!</definedName>
    <definedName name="인쇄">#REF!</definedName>
    <definedName name="인쇄비">#REF!</definedName>
    <definedName name="인쇄양식">#N/A</definedName>
    <definedName name="인쇄영역">#REF!</definedName>
    <definedName name="인쇄영역2">#REF!</definedName>
    <definedName name="인수">#REF!</definedName>
    <definedName name="인암300">[3]대로근거!#REF!</definedName>
    <definedName name="인암350">[3]대로근거!#REF!</definedName>
    <definedName name="인원">'[35]3.골재원검토의견서 갑지'!#REF!</definedName>
    <definedName name="인토300">#REF!</definedName>
    <definedName name="인토350">[3]대로근거!#REF!</definedName>
    <definedName name="인티ㅔㄹ">#REF!</definedName>
    <definedName name="일">#REF!</definedName>
    <definedName name="일.화장실및관리실">'[150]1차증가원가계산'!#REF!</definedName>
    <definedName name="일공구가설비">[4]Sheet1!$D$12</definedName>
    <definedName name="일공구간접노무비">[4]Sheet1!$D$5</definedName>
    <definedName name="일공구기계경비">#REF!</definedName>
    <definedName name="일공구기타경비">[4]Sheet1!$D$11</definedName>
    <definedName name="일공구부가가치세">#REF!</definedName>
    <definedName name="일공구산재보험료">[4]Sheet1!$D$9</definedName>
    <definedName name="일공구안전관리비">[4]Sheet1!$D$10</definedName>
    <definedName name="일공구이윤">[4]Sheet1!$D$17</definedName>
    <definedName name="일공구일반관리비">[4]Sheet1!$D$16</definedName>
    <definedName name="일공구직영비">#REF!</definedName>
    <definedName name="일공구직접노무비">#REF!</definedName>
    <definedName name="일공구직접재료비">#REF!</definedName>
    <definedName name="일공구품질관리비">[4]Sheet1!$D$13</definedName>
    <definedName name="일반11">#REF!</definedName>
    <definedName name="일반112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 localSheetId="8">#REF!</definedName>
    <definedName name="일반관리비율" localSheetId="36">[162]요율!$F$7</definedName>
    <definedName name="일반관리비율">[163]요율!$F$7</definedName>
    <definedName name="일반관부설">#REF!</definedName>
    <definedName name="일반부" localSheetId="20" hidden="1">{#N/A,#N/A,FALSE,"조골재"}</definedName>
    <definedName name="일반부" localSheetId="8" hidden="1">{#N/A,#N/A,FALSE,"조골재"}</definedName>
    <definedName name="일반부" localSheetId="36" hidden="1">{#N/A,#N/A,FALSE,"조골재"}</definedName>
    <definedName name="일반부" hidden="1">{#N/A,#N/A,FALSE,"조골재"}</definedName>
    <definedName name="일반비">#REF!</definedName>
    <definedName name="일반토공">#REF!</definedName>
    <definedName name="일반통신설비">#REF!</definedName>
    <definedName name="일용근로자">OFFSET(#REF!,,,COUNTA(#REF!)-1,19)</definedName>
    <definedName name="일용노무">OFFSET(#REF!,,,COUNTA(#REF!)-1,6)</definedName>
    <definedName name="일위" localSheetId="36">#REF!</definedName>
    <definedName name="일위">#REF!,#REF!</definedName>
    <definedName name="일위2">#REF!</definedName>
    <definedName name="일위규격" localSheetId="35">[269]!일위규격매크로</definedName>
    <definedName name="일위규격">[269]!일위규격매크로</definedName>
    <definedName name="일위규격매크로" localSheetId="35">[281]!일위규격매크로</definedName>
    <definedName name="일위규격매크로" localSheetId="8">#REF!</definedName>
    <definedName name="일위규격매크로" localSheetId="36">[296]!일위규격매크로</definedName>
    <definedName name="일위규격매크로">[281]!일위규격매크로</definedName>
    <definedName name="일위단가">#REF!</definedName>
    <definedName name="일위대가">#REF!</definedName>
    <definedName name="일위대가1">#REF!</definedName>
    <definedName name="일위대가11">#REF!</definedName>
    <definedName name="일위대가총괄">#REF!</definedName>
    <definedName name="일위대가표">#REF!</definedName>
    <definedName name="일위산출">#REF!</definedName>
    <definedName name="일위산출1">#REF!</definedName>
    <definedName name="일위신설">#REF!</definedName>
    <definedName name="일위코드입력매크로" localSheetId="35">[281]!일위코드입력매크로</definedName>
    <definedName name="일위코드입력매크로" localSheetId="8">#REF!</definedName>
    <definedName name="일위코드입력매크로" localSheetId="36">[296]!일위코드입력매크로</definedName>
    <definedName name="일위코드입력매크로">[281]!일위코드입력매크로</definedName>
    <definedName name="일위화면복귀매크로" localSheetId="35">[281]!일위화면복귀매크로</definedName>
    <definedName name="일위화면복귀매크로" localSheetId="8">#REF!</definedName>
    <definedName name="일위화면복귀매크로" localSheetId="36">[296]!일위화면복귀매크로</definedName>
    <definedName name="일위화면복귀매크로">[281]!일위화면복귀매크로</definedName>
    <definedName name="일의01">#REF!</definedName>
    <definedName name="일일">#REF!</definedName>
    <definedName name="일일일">#REF!</definedName>
    <definedName name="일일일일">#REF!</definedName>
    <definedName name="일점오">[309]날개수량1.5!$C$8:$P$11</definedName>
    <definedName name="임금">#REF!</definedName>
    <definedName name="임내">#REF!</definedName>
    <definedName name="임내정리" localSheetId="35">[346]!원가계산</definedName>
    <definedName name="임내정리" localSheetId="8">#REF!</definedName>
    <definedName name="임내정리">[346]!원가계산</definedName>
    <definedName name="임내정리본수" localSheetId="8">#REF!</definedName>
    <definedName name="임내정리본수">'[291]DATA 입력부'!$B$8</definedName>
    <definedName name="임상1" localSheetId="8">OFFSET(#REF!,0,0,COUNTA(#REF!),2)</definedName>
    <definedName name="임상1" localSheetId="36">OFFSET([160]자료기입!$A$1,0,0,COUNTA([160]자료기입!$A$1:$A$65536),2)</definedName>
    <definedName name="임상1">OFFSET([161]자료기입!$A$1,0,0,COUNTA([161]자료기입!$A$1:$A$65536),2)</definedName>
    <definedName name="임시" localSheetId="20">{"'산출근거'!$B$4:$D$8"}</definedName>
    <definedName name="임시" localSheetId="8" hidden="1">{"'산출근거'!$B$4:$D$8"}</definedName>
    <definedName name="임시" localSheetId="36">{"Book1","부대-(표지판,데리,가드).xls","부대-(낙,차,중분대).xls"}</definedName>
    <definedName name="임시">{"'산출근거'!$B$4:$D$8"}</definedName>
    <definedName name="임시1" localSheetId="20">{"'산출근거'!$B$4:$D$8"}</definedName>
    <definedName name="임시1" localSheetId="8" hidden="1">{"'산출근거'!$B$4:$D$8"}</definedName>
    <definedName name="임시1">{"'산출근거'!$B$4:$D$8"}</definedName>
    <definedName name="임자">{"Book1","부대-(표지판,데리,가드).xls","부대-(낙,차,중분대).xls"}</definedName>
    <definedName name="임직">'[35]3.골재원검토의견서 갑지'!#REF!</definedName>
    <definedName name="입력선택">#N/A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입출고료">#REF!</definedName>
    <definedName name="ㅈ" localSheetId="20">{"'산출근거'!$B$4:$D$8"}</definedName>
    <definedName name="ㅈ" localSheetId="8">#N/A</definedName>
    <definedName name="ㅈ" localSheetId="36" hidden="1">{#N/A,#N/A,FALSE,"골재소요량";#N/A,#N/A,FALSE,"골재소요량"}</definedName>
    <definedName name="ㅈ">{"'산출근거'!$B$4:$D$8"}</definedName>
    <definedName name="ㅈㄱ" localSheetId="20" hidden="1">{#N/A,#N/A,FALSE,"조골재"}</definedName>
    <definedName name="ㅈㄱ" localSheetId="8" hidden="1">{#N/A,#N/A,FALSE,"조골재"}</definedName>
    <definedName name="ㅈㄱ" localSheetId="36">BlankMacro1</definedName>
    <definedName name="ㅈㄱ" hidden="1">{#N/A,#N/A,FALSE,"조골재"}</definedName>
    <definedName name="ㅈㄴ" localSheetId="35">BlankMacro1</definedName>
    <definedName name="ㅈㄴ">BlankMacro1</definedName>
    <definedName name="ㅈㄷ" localSheetId="20" hidden="1">{"'Sheet1'!$A$4","'Sheet1'!$A$9:$G$28"}</definedName>
    <definedName name="ㅈㄷ" localSheetId="8" hidden="1">{"'Sheet1'!$A$4","'Sheet1'!$A$9:$G$28"}</definedName>
    <definedName name="ㅈㄷ" hidden="1">{"'Sheet1'!$A$4","'Sheet1'!$A$9:$G$28"}</definedName>
    <definedName name="ㅈㄷㄱㄷㅈㅂㄱㄷㅈㅅㄷㅈㅅ4ㅈㄱ됴" localSheetId="35">BlankMacro1</definedName>
    <definedName name="ㅈㄷㄱㄷㅈㅂㄱㄷㅈㅅㄷㅈㅅ4ㅈㄱ됴">BlankMacro1</definedName>
    <definedName name="ㅈㄷㄱㅂㄱㄷㅈㅂ" localSheetId="35">BlankMacro1</definedName>
    <definedName name="ㅈㄷㄱㅂㄱㄷㅈㅂ">BlankMacro1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ㄹ">#REF!</definedName>
    <definedName name="ㅈㄷㄻㅇㄹ" hidden="1">#REF!</definedName>
    <definedName name="ㅈㄷㄻㅈ" hidden="1">#REF!</definedName>
    <definedName name="ㅈㄷㅈ">#REF!</definedName>
    <definedName name="ㅈㄷㅈㄷㅈ">'[174]#REF'!#REF!</definedName>
    <definedName name="ㅈㅁAAㅍㅍ">'[174]#REF'!#REF!</definedName>
    <definedName name="ㅈㅁㄱㄷ" hidden="1">{#N/A,#N/A,FALSE,"단가표지"}</definedName>
    <definedName name="ㅈㅂ" localSheetId="35">BlankMacro1</definedName>
    <definedName name="ㅈㅂ">BlankMacro1</definedName>
    <definedName name="ㅈㅂㅈㅂ">#REF!</definedName>
    <definedName name="ㅈㅂㅈㅂㅈㅂ">#REF!</definedName>
    <definedName name="ㅈㅅ">#REF!</definedName>
    <definedName name="ㅈㅇ">[353]상수도토공집계표!$A$1:$H$13</definedName>
    <definedName name="ㅈㅈ" localSheetId="8">#REF!</definedName>
    <definedName name="ㅈㅈ" localSheetId="36" hidden="1">{#N/A,#N/A,FALSE,"표지목차"}</definedName>
    <definedName name="ㅈㅈ">[354]철근집계!$A$1:$K$10</definedName>
    <definedName name="ㅈㅈㅈ" localSheetId="36" hidden="1">{#N/A,#N/A,FALSE,"조골재"}</definedName>
    <definedName name="ㅈㅈㅈ">#REF!</definedName>
    <definedName name="ㅈㅈㅈㅈ" localSheetId="36" hidden="1">{#N/A,#N/A,FALSE,"골재소요량";#N/A,#N/A,FALSE,"골재소요량"}</definedName>
    <definedName name="ㅈㅈㅈㅈ">#REF!</definedName>
    <definedName name="ㅈㅈㅈㅈㅈ" hidden="1">{#N/A,#N/A,FALSE,"혼합골재"}</definedName>
    <definedName name="ㅈㅈㅈㅈㅈㅈ">#REF!</definedName>
    <definedName name="ㅈㅈㅈㅈㅈㅈㅈㅈㅈㅈㅈㅈㅈㅈ" localSheetId="35">BlankMacro1</definedName>
    <definedName name="ㅈㅈㅈㅈㅈㅈㅈㅈㅈㅈㅈㅈㅈㅈ">BlankMacro1</definedName>
    <definedName name="자" localSheetId="35">[287]!일위코드입력매크로</definedName>
    <definedName name="자" localSheetId="8">#N/A</definedName>
    <definedName name="자" localSheetId="36">#REF!</definedName>
    <definedName name="자">[287]!일위코드입력매크로</definedName>
    <definedName name="자_트">#REF!</definedName>
    <definedName name="자1">[355]자재단가비교표!#REF!</definedName>
    <definedName name="자10">#N/A</definedName>
    <definedName name="자11">#N/A</definedName>
    <definedName name="자12">#N/A</definedName>
    <definedName name="자13">#N/A</definedName>
    <definedName name="자14">#N/A</definedName>
    <definedName name="자15">#N/A</definedName>
    <definedName name="자16">#N/A</definedName>
    <definedName name="자17">#N/A</definedName>
    <definedName name="자18">#N/A</definedName>
    <definedName name="자19">#N/A</definedName>
    <definedName name="자2">#N/A</definedName>
    <definedName name="자20">#N/A</definedName>
    <definedName name="자21">#N/A</definedName>
    <definedName name="자22">#N/A</definedName>
    <definedName name="자23">#N/A</definedName>
    <definedName name="자24">#N/A</definedName>
    <definedName name="자25">#N/A</definedName>
    <definedName name="자26">#N/A</definedName>
    <definedName name="자27">#N/A</definedName>
    <definedName name="자28">#N/A</definedName>
    <definedName name="자29">#N/A</definedName>
    <definedName name="자3" localSheetId="35">BlankMacro1</definedName>
    <definedName name="자3" localSheetId="20">BlankMacro1</definedName>
    <definedName name="자3" localSheetId="36">#N/A</definedName>
    <definedName name="자3">BlankMacro1</definedName>
    <definedName name="자30">#N/A</definedName>
    <definedName name="자31">#N/A</definedName>
    <definedName name="자32">#N/A</definedName>
    <definedName name="자33">#N/A</definedName>
    <definedName name="자34">#N/A</definedName>
    <definedName name="자35">#N/A</definedName>
    <definedName name="자36">#N/A</definedName>
    <definedName name="자37">#N/A</definedName>
    <definedName name="자38">#N/A</definedName>
    <definedName name="자39">#N/A</definedName>
    <definedName name="자4" localSheetId="35">BlankMacro1</definedName>
    <definedName name="자4" localSheetId="20">BlankMacro1</definedName>
    <definedName name="자4" localSheetId="36">#N/A</definedName>
    <definedName name="자4">BlankMacro1</definedName>
    <definedName name="자40">#N/A</definedName>
    <definedName name="자41">#N/A</definedName>
    <definedName name="자42">#N/A</definedName>
    <definedName name="자43">#N/A</definedName>
    <definedName name="자44">#N/A</definedName>
    <definedName name="자45">#N/A</definedName>
    <definedName name="자46">#N/A</definedName>
    <definedName name="자47">#N/A</definedName>
    <definedName name="자48">#N/A</definedName>
    <definedName name="자49">#N/A</definedName>
    <definedName name="자5">#N/A</definedName>
    <definedName name="자50">#N/A</definedName>
    <definedName name="자51">#N/A</definedName>
    <definedName name="자52">#N/A</definedName>
    <definedName name="자53">#N/A</definedName>
    <definedName name="자54">#N/A</definedName>
    <definedName name="자55">#N/A</definedName>
    <definedName name="자56">#N/A</definedName>
    <definedName name="자57">#N/A</definedName>
    <definedName name="자58">#N/A</definedName>
    <definedName name="자59">#N/A</definedName>
    <definedName name="자6">#N/A</definedName>
    <definedName name="자60">#N/A</definedName>
    <definedName name="자61">#N/A</definedName>
    <definedName name="자62">#N/A</definedName>
    <definedName name="자63">#N/A</definedName>
    <definedName name="자64">#N/A</definedName>
    <definedName name="자65">#N/A</definedName>
    <definedName name="자66">#N/A</definedName>
    <definedName name="자67">#N/A</definedName>
    <definedName name="자68">#N/A</definedName>
    <definedName name="자69">#N/A</definedName>
    <definedName name="자7">#N/A</definedName>
    <definedName name="자70">#N/A</definedName>
    <definedName name="자71">#N/A</definedName>
    <definedName name="자72">#N/A</definedName>
    <definedName name="자73">#N/A</definedName>
    <definedName name="자74">#N/A</definedName>
    <definedName name="자75">#N/A</definedName>
    <definedName name="자76">#N/A</definedName>
    <definedName name="자77">#N/A</definedName>
    <definedName name="자78">#N/A</definedName>
    <definedName name="자79">#N/A</definedName>
    <definedName name="자8">#N/A</definedName>
    <definedName name="자80">#N/A</definedName>
    <definedName name="자81">#N/A</definedName>
    <definedName name="자9">#N/A</definedName>
    <definedName name="자갈">#REF!</definedName>
    <definedName name="자갈부설">#REF!</definedName>
    <definedName name="자갈시멘트모래" localSheetId="8">#REF!</definedName>
    <definedName name="자갈시멘트모래">'[185]자갈,시멘트,모래산출'!$A$1:$G$33</definedName>
    <definedName name="자갈운반40mm" localSheetId="8">#REF!</definedName>
    <definedName name="자갈운반40mm">[170]산출1!#REF!</definedName>
    <definedName name="자갈운반50mm" localSheetId="8">#REF!</definedName>
    <definedName name="자갈운반50mm">[170]산출1!#REF!</definedName>
    <definedName name="자갈운반경">#REF!</definedName>
    <definedName name="자갈운반노">#REF!</definedName>
    <definedName name="자갈운반상차도25mm">#REF!</definedName>
    <definedName name="자갈운반상차도50mm" localSheetId="8">#REF!</definedName>
    <definedName name="자갈운반상차도50mm">[170]산출1!#REF!</definedName>
    <definedName name="자갈운반재">#REF!</definedName>
    <definedName name="자귀나무">#REF!</definedName>
    <definedName name="자귀나무H3.0xR8">#REF!</definedName>
    <definedName name="자동차OD">[356]현장조사!$J$25</definedName>
    <definedName name="자동화재탐지설비">#REF!</definedName>
    <definedName name="자료">#N/A</definedName>
    <definedName name="자료1">#REF!</definedName>
    <definedName name="자료2">#REF!</definedName>
    <definedName name="자물쇠" localSheetId="8">#REF!</definedName>
    <definedName name="자물쇠">[114]unitpric!#REF!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연수위">#REF!</definedName>
    <definedName name="자재" localSheetId="8">#REF!</definedName>
    <definedName name="자재" localSheetId="36">[357]일위대가목록!$A$1:$IV$2</definedName>
    <definedName name="자재">[357]일위대가목록!$1:$2</definedName>
    <definedName name="자재2" localSheetId="8">#REF!</definedName>
    <definedName name="자재2" localSheetId="36">[358]일위대가목록!$A$1:$IV$2</definedName>
    <definedName name="자재2">[358]일위대가목록!$1:$2</definedName>
    <definedName name="자재단가">#REF!</definedName>
    <definedName name="자재단가근거" localSheetId="36" hidden="1">#REF!</definedName>
    <definedName name="자재단가근거" hidden="1">#REF!</definedName>
    <definedName name="자재단가표">#REF!</definedName>
    <definedName name="자재대경비">[158]자재대!$L$22</definedName>
    <definedName name="자재대노무비">[158]자재대!$H$22</definedName>
    <definedName name="자재대재료비">[158]자재대!$J$22</definedName>
    <definedName name="자재일람">[359]자재일람!$A$3:$K$32</definedName>
    <definedName name="자재조서" localSheetId="8">#REF!</definedName>
    <definedName name="자재조서" localSheetId="36">[360]일위대가목록!$A$1:$IV$2</definedName>
    <definedName name="자재조서">[360]일위대가목록!$1:$2</definedName>
    <definedName name="자재조서2" localSheetId="8">#REF!</definedName>
    <definedName name="자재조서2" localSheetId="36">[361]일위대가목록!$A$1:$IV$2</definedName>
    <definedName name="자재조서2">[361]일위대가목록!$1:$2</definedName>
    <definedName name="자재집계" localSheetId="8" hidden="1">{#N/A,#N/A,FALSE,"포장단가"}</definedName>
    <definedName name="자재집계" hidden="1">{#N/A,#N/A,FALSE,"포장단가"}</definedName>
    <definedName name="자재집계표">#REF!</definedName>
    <definedName name="자재총괄">#REF!</definedName>
    <definedName name="자재총괄집계2" localSheetId="20">{"Book1","토공.xls"}</definedName>
    <definedName name="자재총괄집계2">{"Book1","토공.xls"}</definedName>
    <definedName name="자재총괄집계3" localSheetId="20">{"Book1","토공.xls"}</definedName>
    <definedName name="자재총괄집계3">{"Book1","토공.xls"}</definedName>
    <definedName name="자전거" localSheetId="35">BlankMacro1</definedName>
    <definedName name="자전거">BlankMacro1</definedName>
    <definedName name="자전거보관소" localSheetId="35">BlankMacro1</definedName>
    <definedName name="자전거보관소">BlankMacro1</definedName>
    <definedName name="자탐">#REF!</definedName>
    <definedName name="작_업__반_장">#REF!</definedName>
    <definedName name="작업로구분" localSheetId="8">#REF!</definedName>
    <definedName name="작업로구분" localSheetId="36">[160]인자기준_2007!$A$49:$A$50</definedName>
    <definedName name="작업로구분">[161]인자기준_2007!$A$49:$A$50</definedName>
    <definedName name="작업로설치소요인력" localSheetId="8">#REF!</definedName>
    <definedName name="작업로설치소요인력" localSheetId="36">[160]인자기준_2007!$A$48:$C$50</definedName>
    <definedName name="작업로설치소요인력">[161]인자기준_2007!$A$48:$C$50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1">[189]노임단가!$D$86</definedName>
    <definedName name="작업반장982">#REF!</definedName>
    <definedName name="작업반장991">#REF!</definedName>
    <definedName name="작업반장992">#REF!</definedName>
    <definedName name="작업소요인력" localSheetId="8">OFFSET(#REF!,0,0,COUNTA(#REF!),COUNTA(#REF!))</definedName>
    <definedName name="작업소요인력" localSheetId="36">OFFSET('[160]예정공정표(장기간)'!$AQ$41,0,0,COUNTA('[160]예정공정표(장기간)'!$AQ$41:$AQ$52),COUNTA('[160]예정공정표(장기간)'!$AQ$41:$AV$41))</definedName>
    <definedName name="작업소요인력">OFFSET('[161]예정공정표(장기간)'!$AQ$41,0,0,COUNTA('[161]예정공정표(장기간)'!$AQ$41:$AQ$52),COUNTA('[161]예정공정표(장기간)'!$AQ$41:$AV$41))</definedName>
    <definedName name="작업종">#REF!</definedName>
    <definedName name="잔">{"Book1","부대-(표지판,데리,가드).xls","부대-(낙,차,중분대).xls"}</definedName>
    <definedName name="잔디">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잔토경">#REF!</definedName>
    <definedName name="잔토노">#REF!</definedName>
    <definedName name="잔토재">#REF!</definedName>
    <definedName name="잔토처리">#REF!</definedName>
    <definedName name="잔토처리____________인력" localSheetId="8">#REF!</definedName>
    <definedName name="잔토처리____________인력">[261]일위대가!#REF!</definedName>
    <definedName name="잔토처리경경">#REF!</definedName>
    <definedName name="잔토처리경노">#REF!</definedName>
    <definedName name="잔토처리경재">#REF!</definedName>
    <definedName name="잠___수___부">#REF!</definedName>
    <definedName name="잠___함___공">[173]노임단가!#REF!</definedName>
    <definedName name="잠수부">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걱">#REF!</definedName>
    <definedName name="잡공사">#REF!</definedName>
    <definedName name="잡문서_추__3__List">[362]범례표!#REF!</definedName>
    <definedName name="잡석" localSheetId="36">#REF!</definedName>
    <definedName name="잡석">8305</definedName>
    <definedName name="잡석50">'[155]자재단가조사표-수목'!#REF!</definedName>
    <definedName name="잡지출수">#REF!</definedName>
    <definedName name="잡지출평">#REF!</definedName>
    <definedName name="잡철">#REF!</definedName>
    <definedName name="잣나무" localSheetId="36">[114]unitpric!#REF!</definedName>
    <definedName name="잣나무">#REF!</definedName>
    <definedName name="잣재적" localSheetId="8">#REF!</definedName>
    <definedName name="잣재적" localSheetId="36">[165]잣나무!$B$2:$AW$32</definedName>
    <definedName name="잣재적">[164]잣나무!$B$2:$AW$32</definedName>
    <definedName name="장고개터널A1353">#REF!</definedName>
    <definedName name="장산1">#REF!</definedName>
    <definedName name="장산2">#REF!</definedName>
    <definedName name="장산3">#REF!</definedName>
    <definedName name="장산교">#REF!</definedName>
    <definedName name="장순상">#REF!</definedName>
    <definedName name="장애물정도" localSheetId="8">#REF!</definedName>
    <definedName name="장애물정도" localSheetId="36">[160]할인_할증률산정!$B$8:$B$10</definedName>
    <definedName name="장애물정도">[161]할인_할증률산정!$B$8:$B$10</definedName>
    <definedName name="장춘">#REF!</definedName>
    <definedName name="재" localSheetId="36">#REF!</definedName>
    <definedName name="재">299.4</definedName>
    <definedName name="재경비21">[363]원가계산서구조조정!$U$14</definedName>
    <definedName name="재경비22">[363]원가계산서구조조정!$U$15</definedName>
    <definedName name="재경비23">[363]원가계산서구조조정!$U$16</definedName>
    <definedName name="재경비24">[363]원가계산서구조조정!$U$17</definedName>
    <definedName name="재경비25">[363]원가계산서구조조정!$U$18</definedName>
    <definedName name="재경비26">[363]원가계산서구조조정!$U$19</definedName>
    <definedName name="재경비27">[363]원가계산서구조조정!$U$20</definedName>
    <definedName name="재경비28">[363]원가계산서구조조정!$U$21</definedName>
    <definedName name="재경비29">[363]원가계산서구조조정!$U$22</definedName>
    <definedName name="재경비30">[363]원가계산서구조조정!$U$23</definedName>
    <definedName name="재경비31">[363]원가계산서구조조정!$U$24</definedName>
    <definedName name="재경비32">[363]원가계산서구조조정!$U$25</definedName>
    <definedName name="재료">[302]자재대!#REF!</definedName>
    <definedName name="재료123">#REF!</definedName>
    <definedName name="재료비" localSheetId="8">#REF!</definedName>
    <definedName name="재료비">[364]건축내역!#REF!</definedName>
    <definedName name="재료비금액">#REF!</definedName>
    <definedName name="재료비단가">#REF!</definedName>
    <definedName name="재료비선택">#REF!</definedName>
    <definedName name="재료비합">#REF!</definedName>
    <definedName name="재료집계">#REF!</definedName>
    <definedName name="재료집계표">#N/A</definedName>
    <definedName name="재미">{"Book1","부대-(표지판,데리,가드).xls","부대-(낙,차,중분대).xls"}</definedName>
    <definedName name="재정비">[148]재정비내역!$F$20</definedName>
    <definedName name="재ㅖ">[180]포장재료집계표!$A$1:$L$9</definedName>
    <definedName name="쟁료비" localSheetId="8">#REF!</definedName>
    <definedName name="쟁료비" localSheetId="36">[230]건축내역!#REF!</definedName>
    <definedName name="쟁료비">[232]건축내역!#REF!</definedName>
    <definedName name="저">#REF!</definedName>
    <definedName name="저수조만수위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판">#REF!</definedName>
    <definedName name="저판두께" localSheetId="8">#REF!</definedName>
    <definedName name="저판두께" localSheetId="36">[4]Sheet1!$AJ$30</definedName>
    <definedName name="저판두께">'[365]#REF'!$AJ$30</definedName>
    <definedName name="전">#REF!</definedName>
    <definedName name="전간노">#REF!</definedName>
    <definedName name="전기공사">'[366]8설7발'!#REF!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 localSheetId="35">BlankMacro1</definedName>
    <definedName name="전기공사원가" localSheetId="20">BlankMacro1</definedName>
    <definedName name="전기공사원가" localSheetId="8">BlankMacro1</definedName>
    <definedName name="전기공사원가">BlankMacro1</definedName>
    <definedName name="전기공사원가내역" localSheetId="35">BlankMacro1</definedName>
    <definedName name="전기공사원가내역" localSheetId="20">BlankMacro1</definedName>
    <definedName name="전기공사원가내역" localSheetId="8">BlankMacro1</definedName>
    <definedName name="전기공사원가내역">BlankMacro1</definedName>
    <definedName name="전기노무원수">#REF!</definedName>
    <definedName name="전기뇌관" localSheetId="8">#REF!</definedName>
    <definedName name="전기뇌관">[114]unitpric!#REF!</definedName>
    <definedName name="전단면적">#REF!</definedName>
    <definedName name="전동기용량">#REF!</definedName>
    <definedName name="전등단가">#REF!</definedName>
    <definedName name="전등단가1">#REF!</definedName>
    <definedName name="전등수량">#REF!</definedName>
    <definedName name="전등수량1">#REF!</definedName>
    <definedName name="전등신설">#REF!</definedName>
    <definedName name="전등철거단가">#REF!</definedName>
    <definedName name="전등철거단가1">#REF!</definedName>
    <definedName name="전력">#REF!</definedName>
    <definedName name="전력비">#REF!</definedName>
    <definedName name="전사모멘트">#REF!</definedName>
    <definedName name="전사전단력">#REF!</definedName>
    <definedName name="전산자료" localSheetId="36">[367]교각계산!$E$34</definedName>
    <definedName name="전산자료">[368]교각계산!$E$34</definedName>
    <definedName name="전석11">#REF!</definedName>
    <definedName name="전석5">#REF!</definedName>
    <definedName name="전석9">#REF!</definedName>
    <definedName name="전석쌓기">#REF!</definedName>
    <definedName name="전석쌓기1">#REF!</definedName>
    <definedName name="전석쌓기2">#REF!</definedName>
    <definedName name="전석찰쌓기">#REF!</definedName>
    <definedName name="전석찰쌓기기슭막이">#REF!</definedName>
    <definedName name="전선30경">#REF!</definedName>
    <definedName name="전선30노">#REF!</definedName>
    <definedName name="전선30재">#REF!</definedName>
    <definedName name="전장">#REF!</definedName>
    <definedName name="전재료">#REF!</definedName>
    <definedName name="전토압1">#REF!</definedName>
    <definedName name="전토압2">#REF!</definedName>
    <definedName name="전토압3">#REF!</definedName>
    <definedName name="전토압4">#REF!</definedName>
    <definedName name="전토압도" localSheetId="8">#REF!</definedName>
    <definedName name="전토압도">'[33]DATA 입력란'!$D$33</definedName>
    <definedName name="전토압콘" localSheetId="8">#REF!</definedName>
    <definedName name="전토압콘">'[33]DATA 입력란'!$D$28</definedName>
    <definedName name="전토처리">#REF!</definedName>
    <definedName name="절_단_공">#REF!</definedName>
    <definedName name="절단" localSheetId="35">BlankMacro1</definedName>
    <definedName name="절단">BlankMacro1</definedName>
    <definedName name="절단A">#REF!</definedName>
    <definedName name="절단AC">#REF!</definedName>
    <definedName name="절단C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절단잔토">#REF!</definedName>
    <definedName name="절삭">#REF!</definedName>
    <definedName name="절삭2">#REF!</definedName>
    <definedName name="절토부도수로단위수량산출">#REF!</definedName>
    <definedName name="절토부도수로재료수량산출">#REF!</definedName>
    <definedName name="절토부도수로토공및공제단위수량산식">#REF!</definedName>
    <definedName name="절토부도수로토공수량산출">#REF!</definedName>
    <definedName name="점">#REF!</definedName>
    <definedName name="점검계단">#REF!</definedName>
    <definedName name="점수표">#REF!</definedName>
    <definedName name="점토0.5B">'[369]앉음벽 (2)'!$E$39</definedName>
    <definedName name="접_높">#REF!</definedName>
    <definedName name="접_폭">#REF!</definedName>
    <definedName name="접고">[339]위치조서!$J$8</definedName>
    <definedName name="접속">#REF!</definedName>
    <definedName name="접속도로">#REF!</definedName>
    <definedName name="접속면적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현황">#REF!</definedName>
    <definedName name="접착제" localSheetId="8">#REF!</definedName>
    <definedName name="접착제">[114]unitpric!#REF!</definedName>
    <definedName name="정___비___공">[173]노임단가!#REF!</definedName>
    <definedName name="정류기">#REF!</definedName>
    <definedName name="정부노임" localSheetId="35">BlankMacro1</definedName>
    <definedName name="정부노임">BlankMacro1</definedName>
    <definedName name="정비공">#REF!</definedName>
    <definedName name="정수시설">#REF!</definedName>
    <definedName name="정액초과20">#REF!</definedName>
    <definedName name="정열범위">#REF!</definedName>
    <definedName name="정전무사업">#REF!</definedName>
    <definedName name="정전무사업계획97">#REF!</definedName>
    <definedName name="정지">#REF!</definedName>
    <definedName name="정착장치set량">#REF!</definedName>
    <definedName name="정체인간격" localSheetId="8">#REF!</definedName>
    <definedName name="정체인간격" localSheetId="36">[271]자료입력!$C$21</definedName>
    <definedName name="정체인간격">[272]자료입력!$C$21</definedName>
    <definedName name="제___도___사">#REF!</definedName>
    <definedName name="제___재___공">[173]노임단가!#REF!</definedName>
    <definedName name="제1">#N/A</definedName>
    <definedName name="제5호표">#REF!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거대상식생" localSheetId="8">#REF!</definedName>
    <definedName name="제거대상식생" localSheetId="36">[160]할인_할증률산정!$B$11:$B$13</definedName>
    <definedName name="제거대상식생">[161]할인_할증률산정!$B$11:$B$13</definedName>
    <definedName name="제거목">#REF!</definedName>
    <definedName name="제경비율">#REF!</definedName>
    <definedName name="제당경비">[302]수원공사비!#REF!</definedName>
    <definedName name="제당노무비">[302]수원공사비!#REF!</definedName>
    <definedName name="제당재료비">[302]수원공사비!#REF!</definedName>
    <definedName name="제도사">#REF!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 localSheetId="8">#REF!</definedName>
    <definedName name="제목">'[33]DATA 입력란'!$C$1</definedName>
    <definedName name="제수">#REF!</definedName>
    <definedName name="제수문" hidden="1">#REF!</definedName>
    <definedName name="제수변설치노200" localSheetId="8">#REF!</definedName>
    <definedName name="제수변설치노200">[169]관급자재대!#REF!</definedName>
    <definedName name="제수변설치노80" localSheetId="8">#REF!</definedName>
    <definedName name="제수변설치노80">[169]관급자재대!#REF!</definedName>
    <definedName name="제잡">#REF!</definedName>
    <definedName name="제잡비">#REF!</definedName>
    <definedName name="제재공">#REF!</definedName>
    <definedName name="제철__축로공">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__경___공">#REF!</definedName>
    <definedName name="조___력___공">#REF!</definedName>
    <definedName name="조___적___공">#REF!</definedName>
    <definedName name="조_림__인_부">#REF!</definedName>
    <definedName name="조_적_공">#REF!</definedName>
    <definedName name="조1">#REF!</definedName>
    <definedName name="조2">[370]산출근거!$J$17</definedName>
    <definedName name="조경">54828</definedName>
    <definedName name="조경공">#REF!</definedName>
    <definedName name="조경공001">#REF!</definedName>
    <definedName name="조경공002">#REF!</definedName>
    <definedName name="조경공011">#REF!</definedName>
    <definedName name="조경공982">#REF!</definedName>
    <definedName name="조경공991">#REF!</definedName>
    <definedName name="조경공992">#REF!</definedName>
    <definedName name="조경공B10" localSheetId="8">#REF!</definedName>
    <definedName name="조경공B10">[156]식재인부!$B$24</definedName>
    <definedName name="조경공B4이하" localSheetId="8">#REF!</definedName>
    <definedName name="조경공B4이하">[156]식재인부!$B$18</definedName>
    <definedName name="조경공B5" localSheetId="8">#REF!</definedName>
    <definedName name="조경공B5">[156]식재인부!$B$19</definedName>
    <definedName name="조경공B6" localSheetId="8">#REF!</definedName>
    <definedName name="조경공B6">[156]식재인부!$B$20</definedName>
    <definedName name="조경공B8" localSheetId="8">#REF!</definedName>
    <definedName name="조경공B8">[156]식재인부!$B$22</definedName>
    <definedName name="조경공R10" localSheetId="8">#REF!</definedName>
    <definedName name="조경공R10">[156]식재인부!$B$54</definedName>
    <definedName name="조경공R12" localSheetId="8">#REF!</definedName>
    <definedName name="조경공R12">[156]식재인부!$B$56</definedName>
    <definedName name="조경공R15" localSheetId="8">#REF!</definedName>
    <definedName name="조경공R15">[156]식재인부!$B$59</definedName>
    <definedName name="조경공R4이하" localSheetId="8">#REF!</definedName>
    <definedName name="조경공R4이하">[156]식재인부!$B$48</definedName>
    <definedName name="조경공R5" localSheetId="8">#REF!</definedName>
    <definedName name="조경공R5">[156]식재인부!$B$49</definedName>
    <definedName name="조경공R6" localSheetId="8">#REF!</definedName>
    <definedName name="조경공R6">[156]식재인부!$B$50</definedName>
    <definedName name="조경공R7" localSheetId="8">#REF!</definedName>
    <definedName name="조경공R7">[156]식재인부!$B$51</definedName>
    <definedName name="조경공R8" localSheetId="8">#REF!</definedName>
    <definedName name="조경공R8">[156]식재인부!$B$52</definedName>
    <definedName name="조경공사" localSheetId="35">BlankMacro1</definedName>
    <definedName name="조경공사">BlankMacro1</definedName>
    <definedName name="조경석쌓기">[371]노임단가!#REF!</definedName>
    <definedName name="조경석쌓기단가">#REF!</definedName>
    <definedName name="조경시방서" localSheetId="35">BlankMacro1</definedName>
    <definedName name="조경시방서">BlankMacro1</definedName>
    <definedName name="조경일람">[242]조경일람!$A$3:$K$47</definedName>
    <definedName name="조달자재">#REF!</definedName>
    <definedName name="조력공">#REF!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" localSheetId="8">#REF!</definedName>
    <definedName name="조림인부">[172]노임자재단가!#REF!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단가" localSheetId="8">#REF!</definedName>
    <definedName name="조명단가" localSheetId="36">[211]조명일위!$G$1:$M$65536</definedName>
    <definedName name="조명단가">[211]조명일위!$G:$M</definedName>
    <definedName name="조명단가1" localSheetId="8">#REF!</definedName>
    <definedName name="조명단가1" localSheetId="36">[211]조명일위!$B$1:$G$65536</definedName>
    <definedName name="조명단가1">[211]조명일위!$B:$G</definedName>
    <definedName name="조서">#REF!</definedName>
    <definedName name="조약돌경">#REF!</definedName>
    <definedName name="조약돌노">#REF!</definedName>
    <definedName name="조약돌재">#REF!</definedName>
    <definedName name="조영">#REF!</definedName>
    <definedName name="조영수">#REF!</definedName>
    <definedName name="조원공_1.1_1.5" localSheetId="8">#REF!</definedName>
    <definedName name="조원공_1.1_1.5">[156]식재인부!$B$5</definedName>
    <definedName name="조임철물">#REF!</definedName>
    <definedName name="조적공">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합경" localSheetId="8">#REF!</definedName>
    <definedName name="조합경">[169]관급자재대!#REF!</definedName>
    <definedName name="조합노" localSheetId="8">#REF!</definedName>
    <definedName name="조합노">[169]관급자재대!#REF!</definedName>
    <definedName name="조합재" localSheetId="8">#REF!</definedName>
    <definedName name="조합재">[169]관급자재대!#REF!</definedName>
    <definedName name="조합페인트" localSheetId="8">#REF!</definedName>
    <definedName name="조합페인트">[114]unitpric!#REF!</definedName>
    <definedName name="조형가이즈까3010" localSheetId="8">#REF!</definedName>
    <definedName name="조형가이즈까3010">[156]데이타!$E$11</definedName>
    <definedName name="조형가이즈까3012" localSheetId="8">#REF!</definedName>
    <definedName name="조형가이즈까3012">[156]데이타!$E$12</definedName>
    <definedName name="조형가이즈까3014" localSheetId="8">#REF!</definedName>
    <definedName name="조형가이즈까3014">[156]데이타!$E$13</definedName>
    <definedName name="조형가이즈까3516" localSheetId="8">#REF!</definedName>
    <definedName name="조형가이즈까3516">[156]데이타!$E$14</definedName>
    <definedName name="종" localSheetId="35">BlankMacro1</definedName>
    <definedName name="종" localSheetId="20">BlankMacro1</definedName>
    <definedName name="종" localSheetId="8">#REF!</definedName>
    <definedName name="종" localSheetId="36">BlankMacro1</definedName>
    <definedName name="종">BlankMacro1</definedName>
    <definedName name="종구분" localSheetId="8">#REF!</definedName>
    <definedName name="종구분" localSheetId="36">[271]자료입력!$A$16</definedName>
    <definedName name="종구분">[272]자료입력!$A$16</definedName>
    <definedName name="종면벽">#REF!</definedName>
    <definedName name="종배수">#REF!</definedName>
    <definedName name="종배수공집계">#REF!</definedName>
    <definedName name="종배수관" localSheetId="20">{"'산출근거'!$B$4:$D$8"}</definedName>
    <definedName name="종배수관" localSheetId="8" hidden="1">{"'산출근거'!$B$4:$D$8"}</definedName>
    <definedName name="종배수관">{"'산출근거'!$B$4:$D$8"}</definedName>
    <definedName name="종배수관600mm">#REF!</definedName>
    <definedName name="종배수관800mm">#REF!</definedName>
    <definedName name="종배수관개소별명세">#REF!</definedName>
    <definedName name="종배수관공집계표">#REF!</definedName>
    <definedName name="종배수관구체토공량명세">#REF!</definedName>
    <definedName name="종배수관기초">#REF!</definedName>
    <definedName name="종배수관단위수량" localSheetId="35">[372]!일위코드입력매크로</definedName>
    <definedName name="종배수관단위수량">[372]!일위코드입력매크로</definedName>
    <definedName name="종배수관면벽단위수량">#REF!</definedName>
    <definedName name="종배수관수량집계">#REF!</definedName>
    <definedName name="종배수관연장" localSheetId="35">[372]!일위규격매크로</definedName>
    <definedName name="종배수관연장">[372]!일위규격매크로</definedName>
    <definedName name="종배수날개벽단위수량" localSheetId="35">BlankMacro1</definedName>
    <definedName name="종배수날개벽단위수량">BlankMacro1</definedName>
    <definedName name="종배수맨홀">#REF!</definedName>
    <definedName name="종배수위치">#REF!</definedName>
    <definedName name="종배수조서">#REF!</definedName>
    <definedName name="종수" localSheetId="35">BlankMacro1</definedName>
    <definedName name="종수" localSheetId="20">BlankMacro1</definedName>
    <definedName name="종수" localSheetId="8">BlankMacro1</definedName>
    <definedName name="종수" localSheetId="36">BlankMacro1</definedName>
    <definedName name="종수">BlankMacro1</definedName>
    <definedName name="종연장조서">#REF!</definedName>
    <definedName name="종자">#REF!</definedName>
    <definedName name="종현" localSheetId="35">BlankMacro1</definedName>
    <definedName name="종현" localSheetId="20">BlankMacro1</definedName>
    <definedName name="종현">BlankMacro1</definedName>
    <definedName name="좆도">#REF!</definedName>
    <definedName name="좌표">#REF!</definedName>
    <definedName name="죠">#REF!</definedName>
    <definedName name="주목">#REF!</definedName>
    <definedName name="주목H2.5">#REF!</definedName>
    <definedName name="주민">#REF!</definedName>
    <definedName name="주민세">OFFSET(#REF!,,,COUNTA(#REF!)-1)</definedName>
    <definedName name="주요" localSheetId="35">BlankMacro1</definedName>
    <definedName name="주요">BlankMacro1</definedName>
    <definedName name="주집">#REF!</definedName>
    <definedName name="주차장토공">#REF!</definedName>
    <definedName name="주형1">#REF!</definedName>
    <definedName name="주형2">#REF!</definedName>
    <definedName name="주형3">#REF!</definedName>
    <definedName name="주형4">#REF!</definedName>
    <definedName name="주형보공제량">#REF!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희" localSheetId="35">[373]!수식입력매크로</definedName>
    <definedName name="준희">[373]!수식입력매크로</definedName>
    <definedName name="줄___눈___공">#REF!</definedName>
    <definedName name="줄눈공">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떼">#REF!</definedName>
    <definedName name="줄떼5">#REF!</definedName>
    <definedName name="줄떼5객">#REF!</definedName>
    <definedName name="줄떼6">#REF!</definedName>
    <definedName name="줄떼7급">#REF!</definedName>
    <definedName name="줄떼공1">'[365]7급줄떼'!#REF!</definedName>
    <definedName name="줄떼공2">#REF!</definedName>
    <definedName name="줄사철">#REF!</definedName>
    <definedName name="중_2">#REF!</definedName>
    <definedName name="중_3">#REF!</definedName>
    <definedName name="중_5">#REF!</definedName>
    <definedName name="중_6">#REF!</definedName>
    <definedName name="중_9">#REF!</definedName>
    <definedName name="중_기__조_장">#REF!</definedName>
    <definedName name="중간">[1]원가계산서!#REF!</definedName>
    <definedName name="중계">#REF!</definedName>
    <definedName name="중급단가">[178]data!$C$11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급할증">[178]data!$D$11</definedName>
    <definedName name="중기기사">#REF!</definedName>
    <definedName name="중기목록">#REF!</definedName>
    <definedName name="중기산출서">#REF!</definedName>
    <definedName name="중기운반경">#REF!</definedName>
    <definedName name="중기운반경비">[158]중기운반비!$L$18</definedName>
    <definedName name="중기운반노">#REF!</definedName>
    <definedName name="중기운반노무비">[158]중기운반비!$H$18</definedName>
    <definedName name="중기운반식" localSheetId="8" hidden="1">{#N/A,#N/A,FALSE,"포장단가"}</definedName>
    <definedName name="중기운반식" hidden="1">{#N/A,#N/A,FALSE,"포장단가"}</definedName>
    <definedName name="중기운반재">#REF!</definedName>
    <definedName name="중기운반재료비">[158]중기운반비!$J$18</definedName>
    <definedName name="중기운전기사">#REF!</definedName>
    <definedName name="중기운전기사1">#REF!</definedName>
    <definedName name="중기운전조수">#REF!</definedName>
    <definedName name="중기운전조수1">#REF!</definedName>
    <definedName name="중기운전조장">#REF!</definedName>
    <definedName name="중기조수">#REF!</definedName>
    <definedName name="중기조장">#REF!</definedName>
    <definedName name="중기조장1">#REF!</definedName>
    <definedName name="중대가시설2">#N/A</definedName>
    <definedName name="중떼공3">'[365]7급줄떼'!#REF!</definedName>
    <definedName name="중력식옹벽개소별명세">#REF!</definedName>
    <definedName name="중력식옹벽수량집계">#REF!</definedName>
    <definedName name="중분대">#REF!</definedName>
    <definedName name="중분대부">#REF!</definedName>
    <definedName name="중분대설계">#REF!</definedName>
    <definedName name="중분대조서">#REF!,#REF!,#REF!,#REF!,#REF!</definedName>
    <definedName name="중분대중량">#REF!</definedName>
    <definedName name="중앙공제">#REF!</definedName>
    <definedName name="중앙길이">#REF!</definedName>
    <definedName name="중앙본">#REF!</definedName>
    <definedName name="중앙선추가">{"Book1","부대-(표지판,데리,가드).xls","부대-(낙,차,중분대).xls"}</definedName>
    <definedName name="중원1교A502">#REF!</definedName>
    <definedName name="중원대교A258">#REF!</definedName>
    <definedName name="중유">#REF!</definedName>
    <definedName name="중폭">#REF!</definedName>
    <definedName name="중형심도">#REF!</definedName>
    <definedName name="중형잔토">#REF!</definedName>
    <definedName name="중형폭">#REF!</definedName>
    <definedName name="중형하단">#REF!</definedName>
    <definedName name="쥐똥나무" localSheetId="8">#REF!</definedName>
    <definedName name="쥐똥나무">[114]unitpric!#REF!</definedName>
    <definedName name="증설13205계">#REF!</definedName>
    <definedName name="지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간1">[374]철근량!#REF!</definedName>
    <definedName name="지간2">#N/A</definedName>
    <definedName name="지간수">#REF!</definedName>
    <definedName name="지간장1">#REF!</definedName>
    <definedName name="지간장2">#REF!</definedName>
    <definedName name="지간장3">#REF!</definedName>
    <definedName name="지구명" localSheetId="36">[224]자료!$B$1:$C$65536</definedName>
    <definedName name="지구명">[225]자료!$B$1:$C$65536</definedName>
    <definedName name="지급부가제외" localSheetId="36">[374]지급자재!$J$22</definedName>
    <definedName name="지급부가제외">[375]지급자재!$J$22</definedName>
    <definedName name="지급자재">#REF!</definedName>
    <definedName name="지동">#REF!</definedName>
    <definedName name="지베타">#REF!</definedName>
    <definedName name="지부외배" localSheetId="36">[376]지급자재!$U$22</definedName>
    <definedName name="지부외배">[375]지급자재!$U$22</definedName>
    <definedName name="지부외평" localSheetId="36">[374]지급자재!$AF$22</definedName>
    <definedName name="지부외평">[375]지급자재!$AF$22</definedName>
    <definedName name="지부포배" localSheetId="36">[374]지급자재!$T$22</definedName>
    <definedName name="지부포배">[375]지급자재!$T$22</definedName>
    <definedName name="지부포수" localSheetId="36">[374]지급자재!$T$22</definedName>
    <definedName name="지부포수">[375]지급자재!$T$22</definedName>
    <definedName name="지부포평" localSheetId="36">[374]지급자재!$AE$22</definedName>
    <definedName name="지부포평">[375]지급자재!$AE$22</definedName>
    <definedName name="지붕__잇기공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선계1">#REF!</definedName>
    <definedName name="지선계2">#REF!</definedName>
    <definedName name="지시부" localSheetId="20" hidden="1">{#N/A,#N/A,FALSE,"현장 NCR 분석";#N/A,#N/A,FALSE,"현장품질감사";#N/A,#N/A,FALSE,"현장품질감사"}</definedName>
    <definedName name="지시부" localSheetId="8" hidden="1">{#N/A,#N/A,FALSE,"현장 NCR 분석";#N/A,#N/A,FALSE,"현장품질감사";#N/A,#N/A,FALSE,"현장품질감사"}</definedName>
    <definedName name="지시부" hidden="1">{#N/A,#N/A,FALSE,"현장 NCR 분석";#N/A,#N/A,FALSE,"현장품질감사";#N/A,#N/A,FALSE,"현장품질감사"}</definedName>
    <definedName name="지역">#N/A</definedName>
    <definedName name="지원시설">#REF!</definedName>
    <definedName name="지적고시">[148]지적고시내역!$F$16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기사1급">#REF!</definedName>
    <definedName name="지적기사2급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주캡" localSheetId="8">#REF!</definedName>
    <definedName name="지주캡">[114]unitpric!#REF!</definedName>
    <definedName name="지지">[377]암거단위!$G$34</definedName>
    <definedName name="지지대">#REF!</definedName>
    <definedName name="지표수">#REF!</definedName>
    <definedName name="지표수측정지점수">[178]data!$D$5</definedName>
    <definedName name="지하수">#REF!</definedName>
    <definedName name="지하수공사비">#REF!</definedName>
    <definedName name="지하수단위단가">#REF!</definedName>
    <definedName name="지하수측정지점수">[178]data!$E$5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각주차장">[378]터파기및재료!#REF!</definedName>
    <definedName name="직경">#REF!</definedName>
    <definedName name="직경구분" localSheetId="8">OFFSET(#REF!,0,0,8,1)</definedName>
    <definedName name="직경구분" localSheetId="36">OFFSET([160]수량!$A$4,0,0,8,1)</definedName>
    <definedName name="직경구분">OFFSET([161]수량!$A$4,0,0,8,1)</definedName>
    <definedName name="직공">'[35]3.골재원검토의견서 갑지'!#REF!</definedName>
    <definedName name="직관.M">#REF!</definedName>
    <definedName name="직노">#REF!</definedName>
    <definedName name="직노비">#REF!</definedName>
    <definedName name="직매54P" hidden="1">{#N/A,#N/A,TRUE,"토적및재료집계";#N/A,#N/A,TRUE,"토적및재료집계";#N/A,#N/A,TRUE,"단위량"}</definedName>
    <definedName name="직선부">#REF!</definedName>
    <definedName name="직영비" localSheetId="8">#REF!</definedName>
    <definedName name="직영비">'[249]2공구산출내역'!#REF!</definedName>
    <definedName name="직영시행계획2">#REF!</definedName>
    <definedName name="직재비">#REF!</definedName>
    <definedName name="직접_1_경">#REF!</definedName>
    <definedName name="직접_1_노">#REF!</definedName>
    <definedName name="직접_1_재">#REF!</definedName>
    <definedName name="직접_2_경">#REF!</definedName>
    <definedName name="직접_2_노">#REF!</definedName>
    <definedName name="직접_2_재">#REF!</definedName>
    <definedName name="직접경비">[178]직접경비!$F$3</definedName>
    <definedName name="직접공사비">#REF!</definedName>
    <definedName name="직접노무비">#REF!</definedName>
    <definedName name="직접인건비">[178]직접인건비!$F$3</definedName>
    <definedName name="직접재료비">#REF!</definedName>
    <definedName name="직종">#REF!</definedName>
    <definedName name="직종2">#REF!</definedName>
    <definedName name="직책">OFFSET(#REF!,,,COUNTA(#REF!)-1)</definedName>
    <definedName name="진달래H0.6">#REF!</definedName>
    <definedName name="진달래중량">ROUND((4/3*3.14*(0.075*0.075*0.075))*(1200*0.9),2)</definedName>
    <definedName name="진동_파일_햄머">#REF!</definedName>
    <definedName name="진동로라경비">#REF!</definedName>
    <definedName name="진동로라노무">#REF!</definedName>
    <definedName name="진동로라재료">#REF!</definedName>
    <definedName name="진동롤러">#REF!</definedName>
    <definedName name="진동콤펙경비">#REF!</definedName>
    <definedName name="진입도로경비">[158]진입도로공사비!$L$23</definedName>
    <definedName name="진입도로노무비">[158]진입도로공사비!$H$23</definedName>
    <definedName name="진입도로재료비">[158]진입도로공사비!$J$23</definedName>
    <definedName name="진입로">#REF!</definedName>
    <definedName name="진입로단가산출">#REF!</definedName>
    <definedName name="진재">{"Book1","부대-(표지판,데리,가드).xls","부대-(낙,차,중분대).xls"}</definedName>
    <definedName name="진재현">{"Book1","부대-(표지판,데리,가드).xls","부대-(낙,차,중분대).xls"}</definedName>
    <definedName name="진출일위">#REF!</definedName>
    <definedName name="집_수_정">#REF!</definedName>
    <definedName name="집1">#REF!</definedName>
    <definedName name="집계1">#REF!</definedName>
    <definedName name="집계2">#REF!</definedName>
    <definedName name="집계표">#REF!</definedName>
    <definedName name="집계표1">#REF!</definedName>
    <definedName name="집계표111">#REF!</definedName>
    <definedName name="집계표2">#REF!</definedName>
    <definedName name="집계표3">#REF!</definedName>
    <definedName name="집계표4">#REF!</definedName>
    <definedName name="집계표5">#REF!</definedName>
    <definedName name="집계표8">#REF!</definedName>
    <definedName name="집구">#REF!</definedName>
    <definedName name="집수정" localSheetId="36" hidden="1">{#N/A,#N/A,FALSE,"토공2"}</definedName>
    <definedName name="집수정" hidden="1">#REF!</definedName>
    <definedName name="집수정1" hidden="1">#REF!</definedName>
    <definedName name="집수정12">[379]!일위규격매크로</definedName>
    <definedName name="집수정T1" localSheetId="36">[314]!수식입력매크로</definedName>
    <definedName name="집수정T1">[312]!수식입력매크로</definedName>
    <definedName name="집수정관경">#REF!</definedName>
    <definedName name="집수정규격">#REF!</definedName>
    <definedName name="집수정단">#REF!</definedName>
    <definedName name="집수정단위수량_건설교통부">#REF!</definedName>
    <definedName name="집수정단위수량표_강원도">#REF!</definedName>
    <definedName name="집수정수">[380]산출근거!#REF!</definedName>
    <definedName name="집수정수량">#REF!</definedName>
    <definedName name="집수정수량1">#REF!</definedName>
    <definedName name="집수정수량산출">#REF!</definedName>
    <definedName name="집수정연장산출">#REF!</definedName>
    <definedName name="집수정재료집계">#REF!</definedName>
    <definedName name="집수정토공집계">#REF!</definedName>
    <definedName name="징검다리">#N/A</definedName>
    <definedName name="징산">#REF!</definedName>
    <definedName name="ㅊ" localSheetId="8">#N/A</definedName>
    <definedName name="ㅊ">#REF!</definedName>
    <definedName name="ㅊ1555">#REF!</definedName>
    <definedName name="ㅊ24">#REF!</definedName>
    <definedName name="ㅊ5">#REF!</definedName>
    <definedName name="ㅊ520">[381]적용토목!#REF!</definedName>
    <definedName name="ㅊㅅ">#REF!</definedName>
    <definedName name="ㅊㅇ">#REF!</definedName>
    <definedName name="ㅊㅇ1" localSheetId="8">#REF!</definedName>
    <definedName name="ㅊㅇ1">[146]수량산출표!$U$130</definedName>
    <definedName name="ㅊㅇ122">#REF!</definedName>
    <definedName name="ㅊㅊ" localSheetId="35">[220]!일위규격매크로</definedName>
    <definedName name="ㅊㅊ" localSheetId="8">#REF!</definedName>
    <definedName name="ㅊㅊ" localSheetId="36">#REF!</definedName>
    <definedName name="ㅊㅊ">[220]!일위규격매크로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ㅊㅍㅌ" localSheetId="35">BlankMacro1</definedName>
    <definedName name="ㅊㅊㅍㅌ" localSheetId="20">BlankMacro1</definedName>
    <definedName name="ㅊㅊㅍㅌ" localSheetId="8">BlankMacro1</definedName>
    <definedName name="ㅊㅊㅍㅌ" localSheetId="36">BlankMacro1</definedName>
    <definedName name="ㅊㅊㅍㅌ">BlankMacro1</definedName>
    <definedName name="ㅊㅌㅊㅊㅊ" localSheetId="35">BlankMacro1</definedName>
    <definedName name="ㅊㅌㅊㅊㅊ" localSheetId="20">BlankMacro1</definedName>
    <definedName name="ㅊㅌㅊㅊㅊ">BlankMacro1</definedName>
    <definedName name="ㅊㅍ" localSheetId="36" hidden="1">#REF!</definedName>
    <definedName name="ㅊㅍ">#REF!</definedName>
    <definedName name="ㅊㅍ튵츄" localSheetId="20">{"'Sheet1'!$A$4","'Sheet1'!$A$9:$G$28"}</definedName>
    <definedName name="ㅊㅍ튵츄" localSheetId="8">{"'Sheet1'!$A$4","'Sheet1'!$A$9:$G$28"}</definedName>
    <definedName name="ㅊㅍ튵츄">{"'Sheet1'!$A$4","'Sheet1'!$A$9:$G$28"}</definedName>
    <definedName name="차" localSheetId="35">BlankMacro1</definedName>
    <definedName name="차" localSheetId="8">#N/A</definedName>
    <definedName name="차">BlankMacro1</definedName>
    <definedName name="차선">#REF!</definedName>
    <definedName name="차선도">#REF!</definedName>
    <definedName name="차선도색경">#REF!</definedName>
    <definedName name="차선도색노">#REF!</definedName>
    <definedName name="차선도색단위수량">#REF!</definedName>
    <definedName name="차선도색설치현황1">#REF!,#REF!,#REF!,#REF!,#REF!</definedName>
    <definedName name="차선도색수">[303]!일위코드입력매크로</definedName>
    <definedName name="차선도색재">#REF!</definedName>
    <definedName name="차선도색중앙선수량">#REF!</definedName>
    <definedName name="차선도색직각주차수량">#REF!</definedName>
    <definedName name="차선도색집계" localSheetId="8">#REF!</definedName>
    <definedName name="차선도색집계" localSheetId="36">#REF!</definedName>
    <definedName name="차선도색집계">[303]!일위코드입력매크로</definedName>
    <definedName name="차선도색평행주차수량">#REF!</definedName>
    <definedName name="차수벽높이">#REF!</definedName>
    <definedName name="차수벽두께">#REF!</definedName>
    <definedName name="차수벽토공2" localSheetId="20">{"'산출근거'!$B$4:$D$8"}</definedName>
    <definedName name="차수벽토공2" localSheetId="8" hidden="1">{"'산출근거'!$B$4:$D$8"}</definedName>
    <definedName name="차수벽토공2">{"'산출근거'!$B$4:$D$8"}</definedName>
    <definedName name="착___암___공">#REF!</definedName>
    <definedName name="착_암_기__주간">#REF!</definedName>
    <definedName name="착공">#REF!</definedName>
    <definedName name="착공내역" localSheetId="8">#REF!</definedName>
    <definedName name="착공내역">[382]계약서!#REF!</definedName>
    <definedName name="착공년">#N/A</definedName>
    <definedName name="착공월">#N/A</definedName>
    <definedName name="착색제" localSheetId="8">#REF!</definedName>
    <definedName name="착색제">[114]unitpric!#REF!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>#REF!</definedName>
    <definedName name="찰쌓기깬잡석">#REF!</definedName>
    <definedName name="찰쌓기석축단위수량">#REF!</definedName>
    <definedName name="참" localSheetId="8">#REF!</definedName>
    <definedName name="참" localSheetId="36">[322]단재적표!#REF!</definedName>
    <definedName name="참">[383]단재적표!#REF!</definedName>
    <definedName name="참여자">#REF!</definedName>
    <definedName name="참여자1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챈널">#REF!</definedName>
    <definedName name="처얼근">#REF!</definedName>
    <definedName name="척" localSheetId="35">BlankMacro1</definedName>
    <definedName name="척">BlankMacro1</definedName>
    <definedName name="천공간격">#REF!</definedName>
    <definedName name="천막자갈">#REF!</definedName>
    <definedName name="천모래">#REF!</definedName>
    <definedName name="천자갈">#REF!</definedName>
    <definedName name="철">#REF!</definedName>
    <definedName name="철____공">#REF!</definedName>
    <definedName name="철_13">#REF!</definedName>
    <definedName name="철_16">#REF!</definedName>
    <definedName name="철_19">#REF!</definedName>
    <definedName name="철_199">#REF!</definedName>
    <definedName name="철_999">#REF!</definedName>
    <definedName name="철_골_공">#REF!</definedName>
    <definedName name="철_총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거" localSheetId="35">BlankMacro1</definedName>
    <definedName name="철거">BlankMacro1</definedName>
    <definedName name="철거자재">#REF!</definedName>
    <definedName name="철거전등단가">#REF!</definedName>
    <definedName name="철거전등단가1">#REF!</definedName>
    <definedName name="철거폭_m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고관ㄷㅇ">#REF!</definedName>
    <definedName name="철골공" localSheetId="8">#REF!</definedName>
    <definedName name="철골공">[172]노임자재단가!#REF!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관">#REF!</definedName>
    <definedName name="철근" localSheetId="8">#REF!</definedName>
    <definedName name="철근" localSheetId="36">2.4</definedName>
    <definedName name="철근">#N/A</definedName>
    <definedName name="철근1.51.5">#REF!</definedName>
    <definedName name="철근10">#REF!</definedName>
    <definedName name="철근13">#REF!</definedName>
    <definedName name="철근16">#REF!</definedName>
    <definedName name="철근22015">#REF!</definedName>
    <definedName name="철근22515">#REF!</definedName>
    <definedName name="철근경">#REF!</definedName>
    <definedName name="철근공" localSheetId="36">[172]노임자재단가!#REF!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깨기수량">#REF!</definedName>
    <definedName name="철근노">#REF!</definedName>
    <definedName name="철근단면적">#REF!</definedName>
    <definedName name="철근수량">#REF!</definedName>
    <definedName name="철근운반" localSheetId="8" hidden="1">{#N/A,#N/A,FALSE,"포장단가"}</definedName>
    <definedName name="철근운반" hidden="1">{#N/A,#N/A,FALSE,"포장단가"}</definedName>
    <definedName name="철근운반경">#REF!</definedName>
    <definedName name="철근재">#REF!</definedName>
    <definedName name="철근조립간단">#REF!</definedName>
    <definedName name="철근조립노" localSheetId="8">#REF!</definedName>
    <definedName name="철근조립노">[169]관급자재대!#REF!</definedName>
    <definedName name="철근조립매우복잡">#REF!</definedName>
    <definedName name="철근조립보통">#REF!</definedName>
    <definedName name="철근조립복잡">#REF!</definedName>
    <definedName name="철근조립재" localSheetId="8">#REF!</definedName>
    <definedName name="철근조립재">[169]관급자재대!#REF!</definedName>
    <definedName name="철근직경D13">#REF!</definedName>
    <definedName name="철근직경D16_25">#REF!</definedName>
    <definedName name="철근직경D29_35">#REF!</definedName>
    <definedName name="철근집계" localSheetId="8">#REF!</definedName>
    <definedName name="철근집계">'[185]-철근집계'!$A$1:$K$12</definedName>
    <definedName name="철근총괄1" hidden="1">{#N/A,#N/A,FALSE,"표지목차"}</definedName>
    <definedName name="철근콘크리트수로" localSheetId="8">#REF!</definedName>
    <definedName name="철근콘크리트수로">[384]일위대가!#REF!</definedName>
    <definedName name="철근콘크리트수로산출" localSheetId="8">#REF!</definedName>
    <definedName name="철근콘크리트수로산출">[384]일위대가!#REF!</definedName>
    <definedName name="철근항복응력" localSheetId="8">#REF!</definedName>
    <definedName name="철근항복응력" localSheetId="36">#REF!</definedName>
    <definedName name="철근항복응력">'[365]#REF'!$G$144</definedName>
    <definedName name="철도__궤도공">#REF!</definedName>
    <definedName name="철도__신호공">#REF!</definedName>
    <definedName name="철도궤도공">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물">#REF!</definedName>
    <definedName name="철선">#REF!</definedName>
    <definedName name="철제거푸집" localSheetId="8">#REF!</definedName>
    <definedName name="철제거푸집">[114]unitpric!#REF!</definedName>
    <definedName name="철제거푸집연결핀" localSheetId="8">#REF!</definedName>
    <definedName name="철제거푸집연결핀">[114]unitpric!#REF!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">#REF!</definedName>
    <definedName name="철쭉H0.4노">#REF!</definedName>
    <definedName name="철쭉H0.4재">#REF!</definedName>
    <definedName name="철쭉중량">ROUND((4/3*3.14*(0.075*0.075*0.075))*(1200*0.9),2)</definedName>
    <definedName name="철錐공982">#REF!</definedName>
    <definedName name="철콘">#REF!</definedName>
    <definedName name="철판10">#REF!</definedName>
    <definedName name="철판12">#REF!</definedName>
    <definedName name="철판15">#REF!</definedName>
    <definedName name="철판19">#REF!</definedName>
    <definedName name="철판6">#REF!</definedName>
    <definedName name="철판8">#REF!</definedName>
    <definedName name="철판9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림1호">#REF!</definedName>
    <definedName name="청림2호">#REF!</definedName>
    <definedName name="청림3호">#REF!</definedName>
    <definedName name="청마총괄">#REF!</definedName>
    <definedName name="체인톱">#REF!</definedName>
    <definedName name="초_고_압_펌_프">#REF!</definedName>
    <definedName name="초급단가">[178]data!$C$12</definedName>
    <definedName name="초급할증">[178]data!$D$12</definedName>
    <definedName name="초류종자국산">#REF!</definedName>
    <definedName name="초류종자외산">#REF!</definedName>
    <definedName name="초오오오오오오">#REF!</definedName>
    <definedName name="초화류">#REF!</definedName>
    <definedName name="총k44">#REF!</definedName>
    <definedName name="총계">#REF!</definedName>
    <definedName name="총공사비">#REF!</definedName>
    <definedName name="총괄" localSheetId="8">#REF!</definedName>
    <definedName name="총괄" localSheetId="36" hidden="1">{#N/A,#N/A,TRUE,"총괄"}</definedName>
    <definedName name="총괄" hidden="1">{#N/A,#N/A,FALSE,"포장단가"}</definedName>
    <definedName name="총괄시">[223]산수배수!$M$8</definedName>
    <definedName name="총괄표" localSheetId="36" hidden="1">{#N/A,#N/A,TRUE,"총괄"}</definedName>
    <definedName name="총괄표">#REF!</definedName>
    <definedName name="총괄표1">#N/A</definedName>
    <definedName name="총괄횡배수현황" localSheetId="35">BlankMacro1</definedName>
    <definedName name="총괄횡배수현황">BlankMacro1</definedName>
    <definedName name="총괄횡배수현황1" localSheetId="35">BlankMacro1</definedName>
    <definedName name="총괄횡배수현황1">BlankMacro1</definedName>
    <definedName name="총높이">[1]원가계산서!#REF!</definedName>
    <definedName name="총사업비" localSheetId="8">#REF!</definedName>
    <definedName name="총사업비">[291]원가계산서!$D$24</definedName>
    <definedName name="총사업비수">#REF!</definedName>
    <definedName name="총사업비평">#REF!</definedName>
    <definedName name="총수량">#REF!</definedName>
    <definedName name="총원가">#REF!</definedName>
    <definedName name="총체수량.XLS">'[385]수량산출서 갑지'!#REF!</definedName>
    <definedName name="총토탈">#REF!</definedName>
    <definedName name="총토탈1">#REF!</definedName>
    <definedName name="총토탈2">#REF!</definedName>
    <definedName name="총폭">#REF!</definedName>
    <definedName name="최대값">#REF!</definedName>
    <definedName name="최소값">#REF!</definedName>
    <definedName name="최이갑">[166]날개벽!$W$25</definedName>
    <definedName name="최종단면">[245]최종단면▶!$A$1:$IV$65536</definedName>
    <definedName name="최종조정">#REF!</definedName>
    <definedName name="추정사업계획">#REF!</definedName>
    <definedName name="출">#REF!</definedName>
    <definedName name="출력공사">#N/A</definedName>
    <definedName name="출력공수">OFFSET(#REF!,,,COUNTA(#REF!)-1)</definedName>
    <definedName name="출력명단">OFFSET(#REF!,,,COUNTA(#REF!)-1,42)</definedName>
    <definedName name="출력범위">OFFSET(#REF!,,,COUNTA(#REF!)-1,35)</definedName>
    <definedName name="출력월">OFFSET(#REF!,,,COUNTA(#REF!)-1)</definedName>
    <definedName name="출장지">INDIRECT("데이타!A4:a"&amp;COUNTA(#REF!)+3)</definedName>
    <definedName name="출처">#REF!</definedName>
    <definedName name="출처2">#REF!</definedName>
    <definedName name="충도리">#REF!</definedName>
    <definedName name="충돌">#N/A</definedName>
    <definedName name="취부볼트" localSheetId="8">#REF!</definedName>
    <definedName name="취부볼트">[114]unitpric!#REF!</definedName>
    <definedName name="취소" localSheetId="35">BlankMacro1</definedName>
    <definedName name="취소" localSheetId="20">BlankMacro1</definedName>
    <definedName name="취소" localSheetId="8">BlankMacro1</definedName>
    <definedName name="취소">BlankMacro1</definedName>
    <definedName name="취수탑경비">[158]취수탑공사비!$L$43</definedName>
    <definedName name="취수탑노무비">[158]취수탑공사비!$H$43</definedName>
    <definedName name="취수탑재료비">[158]취수탑공사비!$J$43</definedName>
    <definedName name="취수휀스">#REF!</definedName>
    <definedName name="취입보">#N/A</definedName>
    <definedName name="취입보1">#N/A</definedName>
    <definedName name="측________부">#REF!</definedName>
    <definedName name="측구공">#REF!</definedName>
    <definedName name="측구공개소별연장명세">#REF!</definedName>
    <definedName name="측구공집계표">#REF!</definedName>
    <definedName name="측구및맹암거단위수량">#REF!</definedName>
    <definedName name="측구연장">#REF!</definedName>
    <definedName name="측구연장조서">#REF!</definedName>
    <definedName name="측구조서" hidden="1">{#N/A,#N/A,FALSE,"2~8번"}</definedName>
    <definedName name="측구터파기">#REF!</definedName>
    <definedName name="측구터파기리핑브레이카" localSheetId="8">#REF!</definedName>
    <definedName name="측구터파기리핑브레이카">[170]산출1!#REF!</definedName>
    <definedName name="측구터파기리핑화약" localSheetId="8">#REF!</definedName>
    <definedName name="측구터파기리핑화약">[170]산출1!#REF!</definedName>
    <definedName name="측구터파기발파화약" localSheetId="8">#REF!</definedName>
    <definedName name="측구터파기발파화약">[170]산출1!#REF!</definedName>
    <definedName name="측량">'[35]3.골재원검토의견서 갑지'!#REF!</definedName>
    <definedName name="측면길이">#REF!</definedName>
    <definedName name="측면본">#REF!</definedName>
    <definedName name="측백H3.0">#REF!</definedName>
    <definedName name="측백H3.0경">#REF!</definedName>
    <definedName name="측백H3.0노">#REF!</definedName>
    <definedName name="측백H3.0재">#REF!</definedName>
    <definedName name="측백나무H3.0">#REF!</definedName>
    <definedName name="측부">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수">#REF!</definedName>
    <definedName name="측설평">#REF!</definedName>
    <definedName name="측정경비">#REF!</definedName>
    <definedName name="층따기">#REF!</definedName>
    <definedName name="치">#REF!</definedName>
    <definedName name="치_장_벽_돌_공">#REF!</definedName>
    <definedName name="치수표" localSheetId="8">#REF!</definedName>
    <definedName name="치수표">'[181]-치수표(곡선부)'!$A$1:$N$28</definedName>
    <definedName name="치장__벽돌공">#REF!</definedName>
    <definedName name="치장2.0B노">#REF!</definedName>
    <definedName name="치장2.0B재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장줄눈1.5B노">#REF!</definedName>
    <definedName name="치장줄눈1.5B재">#REF!</definedName>
    <definedName name="치장줄눈2.0B노">#REF!</definedName>
    <definedName name="치장줄눈2.0B재">#REF!</definedName>
    <definedName name="치즐" localSheetId="8">#REF!</definedName>
    <definedName name="치즐" localSheetId="36">#REF!</definedName>
    <definedName name="치즐">[386]표지!$E$194</definedName>
    <definedName name="친구">#REF!</definedName>
    <definedName name="칠">#REF!</definedName>
    <definedName name="칠칠">#REF!</definedName>
    <definedName name="칠칠칠">#REF!</definedName>
    <definedName name="칠칠칠칠">#REF!</definedName>
    <definedName name="칠팔">25800</definedName>
    <definedName name="침식안정제">#REF!</definedName>
    <definedName name="침엽수" localSheetId="8">#REF!</definedName>
    <definedName name="침엽수">[386]설계요소!#REF!</definedName>
    <definedName name="ㅋ" localSheetId="20" hidden="1">{#N/A,#N/A,FALSE,"조골재"}</definedName>
    <definedName name="ㅋ" localSheetId="8" hidden="1">{#N/A,#N/A,FALSE,"조골재"}</definedName>
    <definedName name="ㅋ" localSheetId="36">#REF!</definedName>
    <definedName name="ㅋ" hidden="1">{#N/A,#N/A,FALSE,"조골재"}</definedName>
    <definedName name="ㅋㅇㅁㄴㅇㅁㅇ">#REF!</definedName>
    <definedName name="ㅋㅇㅇ" localSheetId="8">#REF!</definedName>
    <definedName name="ㅋㅇㅇ" localSheetId="36">[387]부대공Ⅱ!#REF!</definedName>
    <definedName name="ㅋㅇㅇ">[388]부대공Ⅱ!#REF!</definedName>
    <definedName name="ㅋㅋ" localSheetId="20" hidden="1">{#N/A,#N/A,FALSE,"조골재"}</definedName>
    <definedName name="ㅋㅋ" localSheetId="8" hidden="1">{#N/A,#N/A,FALSE,"조골재"}</definedName>
    <definedName name="ㅋㅋ" localSheetId="36">#REF!</definedName>
    <definedName name="ㅋㅋ" hidden="1">{#N/A,#N/A,FALSE,"조골재"}</definedName>
    <definedName name="ㅋㅋㅋ" localSheetId="20">{"'산출근거'!$B$4:$D$8"}</definedName>
    <definedName name="ㅋㅋㅋ" localSheetId="8">#REF!</definedName>
    <definedName name="ㅋㅋㅋ" localSheetId="36">#REF!</definedName>
    <definedName name="ㅋㅋㅋ">{"'산출근거'!$B$4:$D$8"}</definedName>
    <definedName name="ㅋㅋㅋㅋ" hidden="1">{#N/A,#N/A,FALSE,"조골재"}</definedName>
    <definedName name="ㅋㅋㅋㅋㅋㅋ" hidden="1">{#N/A,#N/A,FALSE,"2~8번"}</definedName>
    <definedName name="ㅋㅌ1">#REF!</definedName>
    <definedName name="카" localSheetId="35">BlankMacro1</definedName>
    <definedName name="카" localSheetId="8">#N/A</definedName>
    <definedName name="카">BlankMacro1</definedName>
    <definedName name="카바이트">#REF!</definedName>
    <definedName name="칸수">#REF!</definedName>
    <definedName name="칼라샌드블록수량">#REF!</definedName>
    <definedName name="캡114.3">#REF!</definedName>
    <definedName name="캡139.8">#REF!</definedName>
    <definedName name="캡165.2">#REF!</definedName>
    <definedName name="캡216.5">#REF!</definedName>
    <definedName name="캡267.4">#REF!</definedName>
    <definedName name="캡318.5">#REF!</definedName>
    <definedName name="캡76.3">#REF!</definedName>
    <definedName name="캡89.1">#REF!</definedName>
    <definedName name="케이블간지" hidden="1">{#N/A,#N/A,TRUE,"토적및재료집계";#N/A,#N/A,TRUE,"토적및재료집계";#N/A,#N/A,TRUE,"단위량"}</definedName>
    <definedName name="코___킹___공">#REF!</definedName>
    <definedName name="코드" localSheetId="35">[269]!일위코드입력매크로</definedName>
    <definedName name="코드">[269]!일위코드입력매크로</definedName>
    <definedName name="코드및목록">[244]단가집계목록!$A$3:$B$20000</definedName>
    <definedName name="코딩">[355]현장조사!$J$51</definedName>
    <definedName name="코아네트" localSheetId="8">#REF!</definedName>
    <definedName name="코아네트">[114]unitpric!#REF!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 localSheetId="8">#REF!</definedName>
    <definedName name="콘">[389]토공사!$B$10</definedName>
    <definedName name="콘_크_리_트_진_동_기">#REF!</definedName>
    <definedName name="콘1">#REF!</definedName>
    <definedName name="콘100">#REF!</definedName>
    <definedName name="콘160">#REF!</definedName>
    <definedName name="콘180">#REF!</definedName>
    <definedName name="콘210">#REF!</definedName>
    <definedName name="콘240">#REF!</definedName>
    <definedName name="콘270">#REF!</definedName>
    <definedName name="콘관">#REF!</definedName>
    <definedName name="콘기슭">#REF!</definedName>
    <definedName name="콘단면적">#REF!</definedName>
    <definedName name="콘바닥">#REF!</definedName>
    <definedName name="콘사방댐">#REF!</definedName>
    <definedName name="콘소운반경">#REF!</definedName>
    <definedName name="콘소운반노">#REF!</definedName>
    <definedName name="콘소운반재">#REF!</definedName>
    <definedName name="콘크" localSheetId="8">#REF!</definedName>
    <definedName name="콘크" localSheetId="36">[390]바닥막이1.5!$AD$281</definedName>
    <definedName name="콘크">[391]바닥막이1.5!$AD$281</definedName>
    <definedName name="콘크낮바">#REF!</definedName>
    <definedName name="콘크리트">#REF!</definedName>
    <definedName name="콘크리트__공">#REF!</definedName>
    <definedName name="콘크리트_구입">#REF!</definedName>
    <definedName name="콘크리트_생산">#REF!</definedName>
    <definedName name="콘크리트_진동기">#REF!</definedName>
    <definedName name="콘크리트_커트">#REF!</definedName>
    <definedName name="콘크리트_타설">#REF!</definedName>
    <definedName name="콘크리트1" hidden="1">#REF!</definedName>
    <definedName name="콘크리트2" localSheetId="36" hidden="1">#REF!</definedName>
    <definedName name="콘크리트2" hidden="1">#REF!</definedName>
    <definedName name="콘크리트공" localSheetId="36">[172]노임자재단가!#REF!</definedName>
    <definedName name="콘크리트공">#REF!</definedName>
    <definedName name="콘크리트공_광의">[173]노임단가!#REF!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공칭강도" localSheetId="8">#REF!</definedName>
    <definedName name="콘크리트공칭강도" localSheetId="36">[4]Sheet1!$G$132</definedName>
    <definedName name="콘크리트공칭강도">'[365]#REF'!$G$132</definedName>
    <definedName name="콘크리트믹서" localSheetId="8">#REF!</definedName>
    <definedName name="콘크리트믹서">[170]산출1!#REF!</definedName>
    <definedName name="콘크리트복구비" localSheetId="8">#REF!</definedName>
    <definedName name="콘크리트복구비">[179]일위대가!#REF!</definedName>
    <definedName name="콘크리트수로관1000800" localSheetId="8">#REF!</definedName>
    <definedName name="콘크리트수로관1000800">[114]unitpric!#REF!</definedName>
    <definedName name="콘크리트수로관300300" localSheetId="8">#REF!</definedName>
    <definedName name="콘크리트수로관300300">[114]unitpric!#REF!</definedName>
    <definedName name="콘크리트수로관400400" localSheetId="8">#REF!</definedName>
    <definedName name="콘크리트수로관400400">[114]unitpric!#REF!</definedName>
    <definedName name="콘크리트수로관500400" localSheetId="8">#REF!</definedName>
    <definedName name="콘크리트수로관500400">[114]unitpric!#REF!</definedName>
    <definedName name="콘크리트접속면적">#REF!</definedName>
    <definedName name="콘크리트집ㄱㅖ">#N/A</definedName>
    <definedName name="콘크리트집계">#N/A</definedName>
    <definedName name="콘크리트측구연장">#REF!</definedName>
    <definedName name="콘크리트타설" localSheetId="35">[176]!일위화면복귀매크로</definedName>
    <definedName name="콘크리트타설" localSheetId="36">#REF!</definedName>
    <definedName name="콘크리트타설">[176]!일위화면복귀매크로</definedName>
    <definedName name="콘크리트타설무근vib제외">#REF!</definedName>
    <definedName name="콘크리트타설무근vib포함" localSheetId="8">#REF!</definedName>
    <definedName name="콘크리트타설무근vib포함">[170]산출1!#REF!</definedName>
    <definedName name="콘크리트타설무근믹서" localSheetId="8">#REF!</definedName>
    <definedName name="콘크리트타설무근믹서">[170]산출1!#REF!</definedName>
    <definedName name="콘크리트타설무근인력">#REF!</definedName>
    <definedName name="콘크리트타설무근펌프카" localSheetId="8">#REF!</definedName>
    <definedName name="콘크리트타설무근펌프카">[170]산출1!#REF!</definedName>
    <definedName name="콘크리트타설버림" localSheetId="8">#REF!</definedName>
    <definedName name="콘크리트타설버림">[170]산출1!#REF!</definedName>
    <definedName name="콘크리트타설소형vib제외" localSheetId="8">#REF!</definedName>
    <definedName name="콘크리트타설소형vib제외">[170]산출1!#REF!</definedName>
    <definedName name="콘크리트타설소형믹서" localSheetId="8">#REF!</definedName>
    <definedName name="콘크리트타설소형믹서">[170]산출1!#REF!</definedName>
    <definedName name="콘크리트타설소형인력" localSheetId="8">#REF!</definedName>
    <definedName name="콘크리트타설소형인력">[170]산출1!#REF!</definedName>
    <definedName name="콘크리트타설소형철근vib포함" localSheetId="8">#REF!</definedName>
    <definedName name="콘크리트타설소형철근vib포함">[170]산출1!#REF!</definedName>
    <definedName name="콘크리트타설철근vib제외" localSheetId="8">#REF!</definedName>
    <definedName name="콘크리트타설철근vib제외">[170]산출1!#REF!</definedName>
    <definedName name="콘크리트타설철근vib포함" localSheetId="8">#REF!</definedName>
    <definedName name="콘크리트타설철근vib포함">[170]산출1!#REF!</definedName>
    <definedName name="콘크리트타설철근믹서" localSheetId="8">#REF!</definedName>
    <definedName name="콘크리트타설철근믹서">[170]산출1!#REF!</definedName>
    <definedName name="콘크리트타설철근인력">#REF!</definedName>
    <definedName name="콘크리트타설철근펌프카" localSheetId="8">#REF!</definedName>
    <definedName name="콘크리트타설철근펌프카">[170]산출1!#REF!</definedName>
    <definedName name="콘크리트파괴비" localSheetId="8">#REF!</definedName>
    <definedName name="콘크리트파괴비">[179]일위대가!#REF!</definedName>
    <definedName name="콘크리트흄관" localSheetId="8">#REF!</definedName>
    <definedName name="콘크리트흄관">[391]수량집계!#REF!</definedName>
    <definedName name="콘크리트흄관k23" localSheetId="8">#REF!</definedName>
    <definedName name="콘크리트흄관k23">[391]수량집계!#REF!</definedName>
    <definedName name="콘크보">#REF!</definedName>
    <definedName name="콘크측구재료집계">#REF!</definedName>
    <definedName name="콘탄성계수">#REF!</definedName>
    <definedName name="콘포장수량" localSheetId="35">[222]!수식입력매크로</definedName>
    <definedName name="콘포장수량">[222]!수식입력매크로</definedName>
    <definedName name="콜타르" localSheetId="8">#REF!</definedName>
    <definedName name="콜타르">[114]unitpric!#REF!</definedName>
    <definedName name="콤푸빗트" localSheetId="8">#REF!</definedName>
    <definedName name="콤푸빗트">[114]unitpric!#REF!</definedName>
    <definedName name="크____람____셸">#REF!</definedName>
    <definedName name="크____레____인">#REF!</definedName>
    <definedName name="크_레_인__트럭">#REF!</definedName>
    <definedName name="크레인__트럭">#REF!</definedName>
    <definedName name="크레인_트럭탑재형">#REF!</definedName>
    <definedName name="크레인타이어">#REF!</definedName>
    <definedName name="크리프계수">#REF!</definedName>
    <definedName name="크립">#REF!</definedName>
    <definedName name="키버들">#REF!</definedName>
    <definedName name="ㅌ" localSheetId="20" hidden="1">{#N/A,#N/A,FALSE,"2~8번"}</definedName>
    <definedName name="ㅌ" localSheetId="8" hidden="1">{#N/A,#N/A,FALSE,"2~8번"}</definedName>
    <definedName name="ㅌ" localSheetId="36">BlankMacro1</definedName>
    <definedName name="ㅌ" hidden="1">{#N/A,#N/A,FALSE,"2~8번"}</definedName>
    <definedName name="ㅌㅋ">#REF!</definedName>
    <definedName name="ㅌㅌ" hidden="1">{#N/A,#N/A,FALSE,"조골재"}</definedName>
    <definedName name="ㅌㅌㅌ" hidden="1">{#N/A,#N/A,FALSE,"골재소요량";#N/A,#N/A,FALSE,"골재소요량"}</definedName>
    <definedName name="ㅌㅌㅌㅌ" hidden="1">{#N/A,#N/A,FALSE,"2~8번"}</definedName>
    <definedName name="ㅌㅌㅌㅌㅌ" hidden="1">{#N/A,#N/A,FALSE,"골재소요량";#N/A,#N/A,FALSE,"골재소요량"}</definedName>
    <definedName name="ㅌㅌㅌㅌㅌㅌ" hidden="1">{#N/A,#N/A,FALSE,"조골재"}</definedName>
    <definedName name="ㅌㅌㅌㅌㅌㅌㅌ">#REF!</definedName>
    <definedName name="타" localSheetId="8">#N/A</definedName>
    <definedName name="타">#REF!</definedName>
    <definedName name="타___일___공">#REF!</definedName>
    <definedName name="타원형돌망태단위수량">#REF!</definedName>
    <definedName name="타이어_롤러">#REF!</definedName>
    <definedName name="타이어로라경">#REF!</definedName>
    <definedName name="타이어로라노">#REF!</definedName>
    <definedName name="타이어로라재">#REF!</definedName>
    <definedName name="타이어롤러8의10Ton">#REF!</definedName>
    <definedName name="타일공">#REF!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뎀로라경">#REF!</definedName>
    <definedName name="탄뎀로라노">#REF!</definedName>
    <definedName name="탄뎀로라재">#REF!</definedName>
    <definedName name="탄성계수">#REF!</definedName>
    <definedName name="탄성계수비">#REF!</definedName>
    <definedName name="탄성고무받침">#REF!</definedName>
    <definedName name="탄성받침_스페리칼">#REF!</definedName>
    <definedName name="태산목H2.5">#REF!</definedName>
    <definedName name="태영" hidden="1">{#N/A,#N/A,FALSE,"골재소요량";#N/A,#N/A,FALSE,"골재소요량"}</definedName>
    <definedName name="택코">#REF!</definedName>
    <definedName name="택코팅">#REF!</definedName>
    <definedName name="택코팅경">#REF!</definedName>
    <definedName name="택코팅노">#REF!</definedName>
    <definedName name="택코팅량">#REF!</definedName>
    <definedName name="택코팅면적">#REF!</definedName>
    <definedName name="택코팅면적계">#REF!</definedName>
    <definedName name="택코팅재">#REF!</definedName>
    <definedName name="탠덤_로울러">#REF!</definedName>
    <definedName name="탠덤롤러10의14톤">#REF!</definedName>
    <definedName name="터">#REF!</definedName>
    <definedName name="터__파__기">#REF!</definedName>
    <definedName name="터_높">#REF!</definedName>
    <definedName name="터_폭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견경" localSheetId="8">#REF!</definedName>
    <definedName name="터견경">[169]관급자재대!#REF!</definedName>
    <definedName name="터견노" localSheetId="8">#REF!</definedName>
    <definedName name="터견노">[169]관급자재대!#REF!</definedName>
    <definedName name="터견재" localSheetId="8">#REF!</definedName>
    <definedName name="터견재">[169]관급자재대!#REF!</definedName>
    <definedName name="터보노">#REF!</definedName>
    <definedName name="터파기">#REF!</definedName>
    <definedName name="터파기경">#REF!</definedName>
    <definedName name="터파기노">#REF!</definedName>
    <definedName name="터파기량">#REF!</definedName>
    <definedName name="터파기리핑">#REF!</definedName>
    <definedName name="터파기발파암">#REF!</definedName>
    <definedName name="터파기재">#REF!</definedName>
    <definedName name="터파기토사">#REF!</definedName>
    <definedName name="터파노">#REF!</definedName>
    <definedName name="터파재">#REF!</definedName>
    <definedName name="테극기">#REF!</definedName>
    <definedName name="테니스지주">#REF!</definedName>
    <definedName name="테라코템">#REF!</definedName>
    <definedName name="테이블">#REF!</definedName>
    <definedName name="텍코팅경">#REF!</definedName>
    <definedName name="텍코팅노">#REF!</definedName>
    <definedName name="텍코팅재">#REF!</definedName>
    <definedName name="템11" localSheetId="35">BlankMacro1</definedName>
    <definedName name="템11" localSheetId="20">BlankMacro1</definedName>
    <definedName name="템11">BlankMacro1</definedName>
    <definedName name="템111" localSheetId="35">BlankMacro1</definedName>
    <definedName name="템111" localSheetId="20">BlankMacro1</definedName>
    <definedName name="템111">BlankMacro1</definedName>
    <definedName name="템13" localSheetId="35">BlankMacro1</definedName>
    <definedName name="템13" localSheetId="20">BlankMacro1</definedName>
    <definedName name="템13">BlankMacro1</definedName>
    <definedName name="템14" localSheetId="35">BlankMacro1</definedName>
    <definedName name="템14" localSheetId="20">BlankMacro1</definedName>
    <definedName name="템14">BlankMacro1</definedName>
    <definedName name="템15" localSheetId="35">BlankMacro1</definedName>
    <definedName name="템15" localSheetId="20">BlankMacro1</definedName>
    <definedName name="템15">BlankMacro1</definedName>
    <definedName name="템16" localSheetId="35">BlankMacro1</definedName>
    <definedName name="템16" localSheetId="20">BlankMacro1</definedName>
    <definedName name="템16">BlankMacro1</definedName>
    <definedName name="템2" localSheetId="35">BlankMacro1</definedName>
    <definedName name="템2" localSheetId="20">BlankMacro1</definedName>
    <definedName name="템2">BlankMacro1</definedName>
    <definedName name="템222" localSheetId="35">BlankMacro1</definedName>
    <definedName name="템222" localSheetId="20">BlankMacro1</definedName>
    <definedName name="템222">BlankMacro1</definedName>
    <definedName name="템3" localSheetId="35">BlankMacro1</definedName>
    <definedName name="템3" localSheetId="20">BlankMacro1</definedName>
    <definedName name="템3">BlankMacro1</definedName>
    <definedName name="템333" localSheetId="35">BlankMacro1</definedName>
    <definedName name="템333" localSheetId="20">BlankMacro1</definedName>
    <definedName name="템333">BlankMacro1</definedName>
    <definedName name="템4" localSheetId="35">BlankMacro1</definedName>
    <definedName name="템4" localSheetId="20">BlankMacro1</definedName>
    <definedName name="템4">BlankMacro1</definedName>
    <definedName name="템4444" localSheetId="35">BlankMacro1</definedName>
    <definedName name="템4444" localSheetId="20">BlankMacro1</definedName>
    <definedName name="템4444">BlankMacro1</definedName>
    <definedName name="템5" localSheetId="35">BlankMacro1</definedName>
    <definedName name="템5" localSheetId="20">BlankMacro1</definedName>
    <definedName name="템5">BlankMacro1</definedName>
    <definedName name="템5555" localSheetId="35">BlankMacro1</definedName>
    <definedName name="템5555" localSheetId="20">BlankMacro1</definedName>
    <definedName name="템5555">BlankMacro1</definedName>
    <definedName name="템6" localSheetId="35">BlankMacro1</definedName>
    <definedName name="템6" localSheetId="20">BlankMacro1</definedName>
    <definedName name="템6">BlankMacro1</definedName>
    <definedName name="템66666" localSheetId="35">BlankMacro1</definedName>
    <definedName name="템66666" localSheetId="20">BlankMacro1</definedName>
    <definedName name="템66666">BlankMacro1</definedName>
    <definedName name="템이1" localSheetId="35">BlankMacro1</definedName>
    <definedName name="템이1" localSheetId="20">BlankMacro1</definedName>
    <definedName name="템이1">BlankMacro1</definedName>
    <definedName name="템플리트모듈" localSheetId="35">BlankMacro1</definedName>
    <definedName name="템플리트모듈">BlankMacro1</definedName>
    <definedName name="템플리트모듈1" localSheetId="35">BlankMacro1</definedName>
    <definedName name="템플리트모듈1" localSheetId="20">BlankMacro1</definedName>
    <definedName name="템플리트모듈1" localSheetId="8">BlankMacro1</definedName>
    <definedName name="템플리트모듈1" localSheetId="36">BlankMacro1</definedName>
    <definedName name="템플리트모듈1">BlankMacro1</definedName>
    <definedName name="템플리트모듈10" localSheetId="35">BlankMacro1</definedName>
    <definedName name="템플리트모듈10" localSheetId="20">BlankMacro1</definedName>
    <definedName name="템플리트모듈10">BlankMacro1</definedName>
    <definedName name="템플리트모듈11" localSheetId="35">BlankMacro1</definedName>
    <definedName name="템플리트모듈11">BlankMacro1</definedName>
    <definedName name="템플리트모듈2" localSheetId="35">BlankMacro1</definedName>
    <definedName name="템플리트모듈2" localSheetId="20">BlankMacro1</definedName>
    <definedName name="템플리트모듈2" localSheetId="8">BlankMacro1</definedName>
    <definedName name="템플리트모듈2" localSheetId="36">BlankMacro1</definedName>
    <definedName name="템플리트모듈2">BlankMacro1</definedName>
    <definedName name="템플리트모듈3" localSheetId="35">BlankMacro1</definedName>
    <definedName name="템플리트모듈3" localSheetId="20">BlankMacro1</definedName>
    <definedName name="템플리트모듈3" localSheetId="8">BlankMacro1</definedName>
    <definedName name="템플리트모듈3" localSheetId="36">BlankMacro1</definedName>
    <definedName name="템플리트모듈3">BlankMacro1</definedName>
    <definedName name="템플리트모듈4" localSheetId="35">BlankMacro1</definedName>
    <definedName name="템플리트모듈4" localSheetId="20">BlankMacro1</definedName>
    <definedName name="템플리트모듈4" localSheetId="8">BlankMacro1</definedName>
    <definedName name="템플리트모듈4" localSheetId="36">BlankMacro1</definedName>
    <definedName name="템플리트모듈4">BlankMacro1</definedName>
    <definedName name="템플리트모듈5" localSheetId="35">BlankMacro1</definedName>
    <definedName name="템플리트모듈5" localSheetId="20">BlankMacro1</definedName>
    <definedName name="템플리트모듈5" localSheetId="8">BlankMacro1</definedName>
    <definedName name="템플리트모듈5" localSheetId="36">BlankMacro1</definedName>
    <definedName name="템플리트모듈5">BlankMacro1</definedName>
    <definedName name="템플리트모듈6" localSheetId="35">BlankMacro1</definedName>
    <definedName name="템플리트모듈6" localSheetId="20">BlankMacro1</definedName>
    <definedName name="템플리트모듈6" localSheetId="8">BlankMacro1</definedName>
    <definedName name="템플리트모듈6" localSheetId="36">BlankMacro1</definedName>
    <definedName name="템플리트모듈6">BlankMacro1</definedName>
    <definedName name="토">#REF!</definedName>
    <definedName name="토3" localSheetId="35">BlankMacro1</definedName>
    <definedName name="토3" localSheetId="20">BlankMacro1</definedName>
    <definedName name="토3">BlankMacro1</definedName>
    <definedName name="토3333" localSheetId="35">BlankMacro1</definedName>
    <definedName name="토3333" localSheetId="20">BlankMacro1</definedName>
    <definedName name="토3333">BlankMacro1</definedName>
    <definedName name="토공">#REF!</definedName>
    <definedName name="토공." hidden="1">{#N/A,#N/A,FALSE,"운반시간"}</definedName>
    <definedName name="토공1">#REF!</definedName>
    <definedName name="토공10">#REF!</definedName>
    <definedName name="토공2" localSheetId="8">#REF!</definedName>
    <definedName name="토공2" localSheetId="36">'[392]1'!$A$1:$O$51</definedName>
    <definedName name="토공2">'[393]1'!$A$1:$O$51</definedName>
    <definedName name="토공9">#REF!</definedName>
    <definedName name="토공A25">#REF!</definedName>
    <definedName name="토공계">#REF!</definedName>
    <definedName name="토공계획" localSheetId="35">[176]!수식입력매크로</definedName>
    <definedName name="토공계획">[176]!수식입력매크로</definedName>
    <definedName name="토공구조물잔토및발파암유용량집계표">#REF!</definedName>
    <definedName name="토공기존구조물철거량개소별집계">#REF!</definedName>
    <definedName name="토공량">#REF!</definedName>
    <definedName name="토공수량산출근거">#REF!</definedName>
    <definedName name="토공유동">#REF!</definedName>
    <definedName name="토공유동표">#REF!</definedName>
    <definedName name="토공집계" localSheetId="35">[394]!수식입력매크로</definedName>
    <definedName name="토공집계" localSheetId="36" hidden="1">{#N/A,#N/A,FALSE,"단가표지"}</definedName>
    <definedName name="토공집계">[394]!수식입력매크로</definedName>
    <definedName name="토공집계표">#REF!</definedName>
    <definedName name="토량계산" localSheetId="8" hidden="1">{#N/A,#N/A,FALSE,"포장단가"}</definedName>
    <definedName name="토량계산" hidden="1">{#N/A,#N/A,FALSE,"포장단가"}</definedName>
    <definedName name="토류벽">#REF!</definedName>
    <definedName name="토류판">#REF!</definedName>
    <definedName name="토목내역">#REF!</definedName>
    <definedName name="토목부대1">#REF!</definedName>
    <definedName name="토목원가계산서" localSheetId="35">BlankMacro1</definedName>
    <definedName name="토목원가계산서" localSheetId="20">BlankMacro1</definedName>
    <definedName name="토목원가계산서" localSheetId="8">BlankMacro1</definedName>
    <definedName name="토목원가계산서">BlankMacro1</definedName>
    <definedName name="토목원가내역" localSheetId="35">BlankMacro1</definedName>
    <definedName name="토목원가내역" localSheetId="20">BlankMacro1</definedName>
    <definedName name="토목원가내역" localSheetId="8">BlankMacro1</definedName>
    <definedName name="토목원가내역">BlankMacro1</definedName>
    <definedName name="토목일위대가">[204]양수장!#REF!</definedName>
    <definedName name="토사">#REF!</definedName>
    <definedName name="토사1">#REF!</definedName>
    <definedName name="토사2">#REF!</definedName>
    <definedName name="토사3">#REF!</definedName>
    <definedName name="토사구배">[212]대로근거!$B$14</definedName>
    <definedName name="토압계수">#REF!</definedName>
    <definedName name="토적">#REF!</definedName>
    <definedName name="토적1공구">#REF!</definedName>
    <definedName name="토적2공구">#REF!</definedName>
    <definedName name="토적계산" localSheetId="36" hidden="1">'[395]배수통관(좌)'!#REF!</definedName>
    <definedName name="토적계산">#REF!</definedName>
    <definedName name="토적표" hidden="1">#REF!</definedName>
    <definedName name="토적표1" hidden="1">#REF!</definedName>
    <definedName name="토적표1line" localSheetId="20">{"'산출근거'!$B$4:$D$8"}</definedName>
    <definedName name="토적표1line" localSheetId="8" hidden="1">{"'산출근거'!$B$4:$D$8"}</definedName>
    <definedName name="토적표1line">{"'산출근거'!$B$4:$D$8"}</definedName>
    <definedName name="토집" localSheetId="35">[396]!수식입력매크로</definedName>
    <definedName name="토집">[396]!수식입력매크로</definedName>
    <definedName name="토총">#REF!</definedName>
    <definedName name="토취장복구경비">[158]토취장복구!$L$23</definedName>
    <definedName name="토취장복구노무비">[158]토취장복구!$H$23</definedName>
    <definedName name="토취장복구재료비">[158]토취장복구!$J$23</definedName>
    <definedName name="토피">#REF!</definedName>
    <definedName name="토피고" localSheetId="8">#REF!</definedName>
    <definedName name="토피고">'[33]DATA 입력란'!$D$6</definedName>
    <definedName name="통나무">#REF!</definedName>
    <definedName name="통나무기슭">#REF!</definedName>
    <definedName name="통나무땅속흙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통일로">#REF!</definedName>
    <definedName name="통흙">#REF!</definedName>
    <definedName name="퇴비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찰표">#REF!</definedName>
    <definedName name="투폐기물처리비">#REF!</definedName>
    <definedName name="트럭트레일러20Ton">#REF!</definedName>
    <definedName name="트레일러경">#REF!</definedName>
    <definedName name="트레일러노">#REF!</definedName>
    <definedName name="트레일러재">#REF!</definedName>
    <definedName name="트렉터2.5톤경">#REF!</definedName>
    <definedName name="트렉터2.5톤노">#REF!</definedName>
    <definedName name="트렉터2.5톤재">#REF!</definedName>
    <definedName name="트렉트_및_트레일러">[89]장비집계!#REF!</definedName>
    <definedName name="특_별__인_부">#REF!</definedName>
    <definedName name="특_수_화__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단가">[178]data!$C$9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할증">[178]data!$D$9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인" localSheetId="8">#REF!</definedName>
    <definedName name="특인">[169]관급자재대!#REF!</definedName>
    <definedName name="티2">#REF!</definedName>
    <definedName name="ㅍ" localSheetId="20" hidden="1">{#N/A,#N/A,FALSE,"2~8번"}</definedName>
    <definedName name="ㅍ" localSheetId="8" hidden="1">{#N/A,#N/A,FALSE,"2~8번"}</definedName>
    <definedName name="ㅍ" localSheetId="36" hidden="1">'[329]98수문일위'!$A$1:$P$2004</definedName>
    <definedName name="ㅍ" hidden="1">{#N/A,#N/A,FALSE,"2~8번"}</definedName>
    <definedName name="ㅍ49">#REF!</definedName>
    <definedName name="ㅍㄴㅇㄹ" hidden="1">#REF!</definedName>
    <definedName name="ㅍㄹ" localSheetId="35">BlankMacro1</definedName>
    <definedName name="ㅍㄹ" localSheetId="20">BlankMacro1</definedName>
    <definedName name="ㅍㄹ" localSheetId="8">BlankMacro1</definedName>
    <definedName name="ㅍㄹ" localSheetId="36">BlankMacro1</definedName>
    <definedName name="ㅍㄹ">BlankMacro1</definedName>
    <definedName name="ㅍㅇㄴ" hidden="1">'[47]98수문일위'!$A$1:$P$2004</definedName>
    <definedName name="ㅍㅋㅌㅊㅍㅇㄷ" hidden="1">'[47]98수문일위'!$A$1:$P$2004</definedName>
    <definedName name="ㅍㅍ" hidden="1">{#N/A,#N/A,TRUE,"토적및재료집계";#N/A,#N/A,TRUE,"토적및재료집계";#N/A,#N/A,TRUE,"단위량"}</definedName>
    <definedName name="ㅍㅍㅍㅍㅍ" hidden="1">{#N/A,#N/A,FALSE,"표지목차"}</definedName>
    <definedName name="파" localSheetId="35">BlankMacro1</definedName>
    <definedName name="파" localSheetId="8">#N/A</definedName>
    <definedName name="파">BlankMacro1</definedName>
    <definedName name="파쇄암0.3">#REF!</definedName>
    <definedName name="파쇄암0.5" localSheetId="8">#REF!</definedName>
    <definedName name="파쇄암0.5">[114]unitpric!#REF!</definedName>
    <definedName name="파이1">#REF!</definedName>
    <definedName name="파이2">#REF!</definedName>
    <definedName name="파일" localSheetId="36" hidden="1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파형강관1000" localSheetId="8">#REF!</definedName>
    <definedName name="파형강관1000">[114]unitpric!#REF!</definedName>
    <definedName name="파형강관600" localSheetId="8">#REF!</definedName>
    <definedName name="파형강관600">[114]unitpric!#REF!</definedName>
    <definedName name="파형강관700" localSheetId="8">#REF!</definedName>
    <definedName name="파형강관700">[114]unitpric!#REF!</definedName>
    <definedName name="파형강관800" localSheetId="8">#REF!</definedName>
    <definedName name="파형강관800">[114]unitpric!#REF!</definedName>
    <definedName name="파형강관900" localSheetId="8">#REF!</definedName>
    <definedName name="파형강관900">[114]unitpric!#REF!</definedName>
    <definedName name="판교" localSheetId="35">BlankMacro1</definedName>
    <definedName name="판교" localSheetId="20">BlankMacro1</definedName>
    <definedName name="판교" localSheetId="8">BlankMacro1</definedName>
    <definedName name="판교" localSheetId="36">BlankMacro1</definedName>
    <definedName name="판교">BlankMacro1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" hidden="1">#REF!</definedName>
    <definedName name="팔팔">#REF!</definedName>
    <definedName name="팔팔팔">#REF!</definedName>
    <definedName name="팔팔팔팔">#REF!</definedName>
    <definedName name="팥배나무H3.0">#REF!</definedName>
    <definedName name="팽나무H4.0">#REF!</definedName>
    <definedName name="팽나무R10">#REF!</definedName>
    <definedName name="팽나무R10경">#REF!</definedName>
    <definedName name="팽나무R10노">#REF!</definedName>
    <definedName name="팽나무R10재">#REF!</definedName>
    <definedName name="퍼티" localSheetId="8">#REF!</definedName>
    <definedName name="퍼티">[114]unitpric!#REF!</definedName>
    <definedName name="펌프구경">#REF!</definedName>
    <definedName name="페이브먼트_브레카">#REF!</definedName>
    <definedName name="페인트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">#REF!</definedName>
    <definedName name="편백H2.5경">#REF!</definedName>
    <definedName name="편백H2.5노">#REF!</definedName>
    <definedName name="편백H2.5재">#REF!</definedName>
    <definedName name="평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">#REF!</definedName>
    <definedName name="평균H">#REF!</definedName>
    <definedName name="평균높이">#REF!</definedName>
    <definedName name="평균연장서천">#REF!</definedName>
    <definedName name="평균터파기산출근거" localSheetId="35">[397]!수식입력매크로</definedName>
    <definedName name="평균터파기산출근거">[397]!수식입력매크로</definedName>
    <definedName name="평떼">#REF!</definedName>
    <definedName name="평떼1">#REF!</definedName>
    <definedName name="평뗴붙이기">#REF!</definedName>
    <definedName name="평면선형">#REF!</definedName>
    <definedName name="평베타">#REF!</definedName>
    <definedName name="평의자">#REF!</definedName>
    <definedName name="평정서">#REF!</definedName>
    <definedName name="평정서2" localSheetId="35">BlankMacro1</definedName>
    <definedName name="평정서2" localSheetId="20">BlankMacro1</definedName>
    <definedName name="평정서2" localSheetId="36">BlankMacro1</definedName>
    <definedName name="평정서2">BlankMacro1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#REF!</definedName>
    <definedName name="폐기A">#REF!</definedName>
    <definedName name="폐기ACA">#REF!</definedName>
    <definedName name="폐기ACC">#REF!</definedName>
    <definedName name="폐기C">#REF!</definedName>
    <definedName name="폐기물">#REF!</definedName>
    <definedName name="폐기물1">#REF!</definedName>
    <definedName name="폐기물2">#REF!</definedName>
    <definedName name="폐기물상차" localSheetId="35">BlankMacro1</definedName>
    <definedName name="폐기물상차">BlankMacro1</definedName>
    <definedName name="폐기물처리3">#REF!</definedName>
    <definedName name="폐기물처리비">#REF!</definedName>
    <definedName name="포">#REF!</definedName>
    <definedName name="포___설___공">#REF!</definedName>
    <definedName name="포___장___공">#REF!</definedName>
    <definedName name="포설공" localSheetId="8">#REF!</definedName>
    <definedName name="포설공" localSheetId="36">#REF!</definedName>
    <definedName name="포설공">[169]관급자재대!#REF!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일" localSheetId="35">[373]!수식입력매크로</definedName>
    <definedName name="포일">[373]!수식입력매크로</definedName>
    <definedName name="포잔절단" localSheetId="35">BlankMacro1</definedName>
    <definedName name="포잔절단">BlankMacro1</definedName>
    <definedName name="포장" localSheetId="36">#REF!</definedName>
    <definedName name="포장">'[398]-배수구조총재료'!$A$1:$P$14</definedName>
    <definedName name="포장1">#REF!</definedName>
    <definedName name="포장T">#REF!</definedName>
    <definedName name="포장거푸집조서" localSheetId="8" hidden="1">{#N/A,#N/A,FALSE,"포장단가"}</definedName>
    <definedName name="포장거푸집조서" hidden="1">{#N/A,#N/A,FALSE,"포장단가"}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A985">#REF!</definedName>
    <definedName name="포장공수량집계표">#REF!</definedName>
    <definedName name="포장공집계" localSheetId="20">{"'산출근거'!$B$4:$D$8"}</definedName>
    <definedName name="포장공집계" localSheetId="8">#REF!</definedName>
    <definedName name="포장공집계">{"'산출근거'!$B$4:$D$8"}</definedName>
    <definedName name="포장공집계표">#REF!</definedName>
    <definedName name="포장깨기" localSheetId="35">[372]!수식입력매크로</definedName>
    <definedName name="포장깨기" localSheetId="8" hidden="1">{"'산출근거'!$B$4:$D$8"}</definedName>
    <definedName name="포장깨기">[372]!수식입력매크로</definedName>
    <definedName name="포장두께">#REF!</definedName>
    <definedName name="포장수량">#REF!</definedName>
    <definedName name="포장수량1">#REF!</definedName>
    <definedName name="포장절단" localSheetId="35">BlankMacro1</definedName>
    <definedName name="포장절단">BlankMacro1</definedName>
    <definedName name="포장증감단위수량">#REF!</definedName>
    <definedName name="포장집계" localSheetId="8">#REF!</definedName>
    <definedName name="포장집계">'[185]포장재료(1)'!$A$1:$H$14</definedName>
    <definedName name="포장집계2">#REF!</definedName>
    <definedName name="포장총">'[398]-배수구조총재료'!$A$1:$P$14</definedName>
    <definedName name="포장층_높이" localSheetId="8">#REF!</definedName>
    <definedName name="포장층_높이">'[33]DATA 입력란'!$D$7</definedName>
    <definedName name="포장토적015">#REF!</definedName>
    <definedName name="포장토적02">#REF!</definedName>
    <definedName name="포화">#REF!</definedName>
    <definedName name="폭" localSheetId="8">#REF!</definedName>
    <definedName name="폭">'[33]DATA 입력란'!$E$5</definedName>
    <definedName name="폭222">#REF!</definedName>
    <definedName name="폭300">#REF!</definedName>
    <definedName name="폭350">#REF!</definedName>
    <definedName name="폭원">#REF!</definedName>
    <definedName name="폭원.J">#REF!</definedName>
    <definedName name="표">#REF!</definedName>
    <definedName name="표시봉">#REF!</definedName>
    <definedName name="표주">#REF!</definedName>
    <definedName name="표준" localSheetId="35">BlankMacro1</definedName>
    <definedName name="표준">BlankMacro1</definedName>
    <definedName name="표준공종">#REF!</definedName>
    <definedName name="표준안전관리비">#REF!</definedName>
    <definedName name="표준양식">#REF!</definedName>
    <definedName name="표준지" localSheetId="8">#REF!</definedName>
    <definedName name="표준지">[399]단재적표!$B$1:$C$311</definedName>
    <definedName name="표준지목록" localSheetId="8">OFFSET(#REF!,0,0,1,COUNTA(#REF!))</definedName>
    <definedName name="표준지목록" localSheetId="36">OFFSET([160]수량!$E$2,0,0,1,COUNTA([160]수량!$A$2:$IV$2))</definedName>
    <definedName name="표준지목록">OFFSET([161]수량!$E$2,0,0,1,COUNTA([161]수량!$A$2:$IV$2))</definedName>
    <definedName name="표준지혼효율">#REF!</definedName>
    <definedName name="표지" localSheetId="36">BlankMacro1</definedName>
    <definedName name="표지" hidden="1">#REF!</definedName>
    <definedName name="표지2">#REF!</definedName>
    <definedName name="표지판">#REF!</definedName>
    <definedName name="표층">2.32</definedName>
    <definedName name="표층5경" localSheetId="8">#REF!</definedName>
    <definedName name="표층5경">[169]관급자재대!#REF!</definedName>
    <definedName name="표층5노" localSheetId="8">#REF!</definedName>
    <definedName name="표층5노">[169]관급자재대!#REF!</definedName>
    <definedName name="표층5재" localSheetId="8">#REF!</definedName>
    <definedName name="표층5재">[169]관급자재대!#REF!</definedName>
    <definedName name="표층t">#REF!</definedName>
    <definedName name="표층량">#REF!</definedName>
    <definedName name="표층면적">#REF!</definedName>
    <definedName name="표층면적계">#REF!</definedName>
    <definedName name="표층콘크리파괴" localSheetId="8">#REF!</definedName>
    <definedName name="표층콘크리파괴">[179]일위대가!#REF!</definedName>
    <definedName name="품명">#REF!</definedName>
    <definedName name="품명2">#REF!</definedName>
    <definedName name="품목">#REF!</definedName>
    <definedName name="품목1">#REF!</definedName>
    <definedName name="품목2">#REF!</definedName>
    <definedName name="품목3">#REF!</definedName>
    <definedName name="품목4">#REF!</definedName>
    <definedName name="품목5">#REF!</definedName>
    <definedName name="품셈1">#REF!</definedName>
    <definedName name="품셈3">#REF!</definedName>
    <definedName name="품셈공종">#REF!</definedName>
    <definedName name="품셈단가">#REF!</definedName>
    <definedName name="풍화암">#REF!</definedName>
    <definedName name="풍화암개소">#REF!</definedName>
    <definedName name="프라">#REF!</definedName>
    <definedName name="프라이머">#REF!</definedName>
    <definedName name="프라임경">#REF!</definedName>
    <definedName name="프라임노">#REF!</definedName>
    <definedName name="프라임재">#REF!</definedName>
    <definedName name="프라임코팅">#REF!</definedName>
    <definedName name="프라임코팅면적">#REF!</definedName>
    <definedName name="프라임코팅면적계">#REF!</definedName>
    <definedName name="프랜트전공">#REF!</definedName>
    <definedName name="프린터">#REF!</definedName>
    <definedName name="플라타너스B8" localSheetId="8">#REF!</definedName>
    <definedName name="플라타너스B8">[156]데이타!$E$552</definedName>
    <definedName name="플랜지돌출폭">#REF!</definedName>
    <definedName name="플랜지접합노200" localSheetId="8">#REF!</definedName>
    <definedName name="플랜지접합노200">[169]관급자재대!#REF!</definedName>
    <definedName name="플랜지접합노80" localSheetId="8">#REF!</definedName>
    <definedName name="플랜지접합노80">[169]관급자재대!#REF!</definedName>
    <definedName name="플랜지폭">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플랫타이" localSheetId="8">#REF!</definedName>
    <definedName name="플랫타이">[114]unitpric!#REF!</definedName>
    <definedName name="플레콤펙경비">#REF!</definedName>
    <definedName name="플레콤펙노무">#REF!</definedName>
    <definedName name="플레콤펙재료">#REF!</definedName>
    <definedName name="플륨관" localSheetId="20">{"'산출근거'!$B$4:$D$8"}</definedName>
    <definedName name="플륨관" localSheetId="8" hidden="1">{"'산출근거'!$B$4:$D$8"}</definedName>
    <definedName name="플륨관">{"'산출근거'!$B$4:$D$8"}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">#REF!</definedName>
    <definedName name="피복두께">#REF!</definedName>
    <definedName name="피복양생제">#REF!</definedName>
    <definedName name="ㅎ" localSheetId="8">#N/A</definedName>
    <definedName name="ㅎ">#REF!</definedName>
    <definedName name="ㅎ1">#REF!</definedName>
    <definedName name="ㅎ10">#REF!</definedName>
    <definedName name="ㅎ314">#REF!</definedName>
    <definedName name="ㅎ35">#REF!</definedName>
    <definedName name="ㅎ384">#REF!</definedName>
    <definedName name="ㅎ4" localSheetId="8">#REF!</definedName>
    <definedName name="ㅎ4" localSheetId="36">[145]세월교산출기초!$J$11</definedName>
    <definedName name="ㅎ4">[283]세월교산출기초!$J$11</definedName>
    <definedName name="ㅎ5" localSheetId="20" hidden="1">{#N/A,#N/A,FALSE,"골재소요량";#N/A,#N/A,FALSE,"골재소요량"}</definedName>
    <definedName name="ㅎ5" localSheetId="8" hidden="1">{#N/A,#N/A,FALSE,"골재소요량";#N/A,#N/A,FALSE,"골재소요량"}</definedName>
    <definedName name="ㅎ5" localSheetId="36" hidden="1">{#N/A,#N/A,FALSE,"골재소요량";#N/A,#N/A,FALSE,"골재소요량"}</definedName>
    <definedName name="ㅎ5" hidden="1">{#N/A,#N/A,FALSE,"골재소요량";#N/A,#N/A,FALSE,"골재소요량"}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ㅇㅁㄹ" hidden="1">'[400]98수문일위'!$A$1:$P$2004</definedName>
    <definedName name="ㅎㄹㄴ" hidden="1">{#N/A,#N/A,FALSE,"2~8번"}</definedName>
    <definedName name="ㅎㄹㄹ">#REF!</definedName>
    <definedName name="ㅎㄹㅇㄹㄴㅇㄴㄹ" hidden="1">{#N/A,#N/A,FALSE,"표지목차"}</definedName>
    <definedName name="ㅎㄹㅇㅀㅇㅀ">#REF!</definedName>
    <definedName name="ㅎㄹㅇㅎㅇㅀㅇㅎ">#REF!</definedName>
    <definedName name="ㅎ로">#REF!</definedName>
    <definedName name="ㅎ롱ㄹ호ㅗ" localSheetId="20">{"'산출근거'!$B$4:$D$8"}</definedName>
    <definedName name="ㅎ롱ㄹ호ㅗ" localSheetId="8" hidden="1">{"'산출근거'!$B$4:$D$8"}</definedName>
    <definedName name="ㅎ롱ㄹ호ㅗ">{"'산출근거'!$B$4:$D$8"}</definedName>
    <definedName name="ㅎ룬">#REF!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률" hidden="1">{#N/A,#N/A,FALSE,"조골재"}</definedName>
    <definedName name="ㅎㅀㄹ" localSheetId="20" hidden="1">{#N/A,#N/A,FALSE,"운반시간"}</definedName>
    <definedName name="ㅎㅀㄹ" localSheetId="8" hidden="1">{#N/A,#N/A,FALSE,"운반시간"}</definedName>
    <definedName name="ㅎㅀㄹ" hidden="1">{#N/A,#N/A,FALSE,"운반시간"}</definedName>
    <definedName name="ㅎㅁㅎ" localSheetId="35">BlankMacro1</definedName>
    <definedName name="ㅎㅁㅎ" localSheetId="20">BlankMacro1</definedName>
    <definedName name="ㅎㅁㅎ" localSheetId="8">BlankMacro1</definedName>
    <definedName name="ㅎㅁㅎ" localSheetId="36">BlankMacro1</definedName>
    <definedName name="ㅎㅁㅎ">BlankMacro1</definedName>
    <definedName name="ㅎㅂㄷㄱ">#REF!</definedName>
    <definedName name="ㅎㅇㄴ" hidden="1">{#N/A,#N/A,FALSE,"2~8번"}</definedName>
    <definedName name="ㅎㅇㅎ">{"Book1","부대-(표지판,데리,가드).xls","부대-(낙,차,중분대).xls"}</definedName>
    <definedName name="ㅎㅇㅎㅇ">#REF!</definedName>
    <definedName name="ㅎㅇㅎㅇㅎㅇㅎ">#REF!</definedName>
    <definedName name="ㅎㅇㅎㅇㅎㅇㅎㅇㅎ">#REF!</definedName>
    <definedName name="ㅎㅍ">#REF!</definedName>
    <definedName name="ㅎㅎ" localSheetId="8">#REF!</definedName>
    <definedName name="ㅎㅎ" localSheetId="36" hidden="1">{#N/A,#N/A,FALSE,"단가표지"}</definedName>
    <definedName name="ㅎㅎ">[401]계약서!#REF!</definedName>
    <definedName name="ㅎㅎㄷㅁㅂ">#REF!</definedName>
    <definedName name="ㅎㅎㅇㅎㅇ">#REF!</definedName>
    <definedName name="ㅎㅎㅎ" localSheetId="35">BlankMacro1</definedName>
    <definedName name="ㅎㅎㅎ" localSheetId="36" hidden="1">{#N/A,#N/A,FALSE,"혼합골재"}</definedName>
    <definedName name="ㅎㅎㅎ">BlankMacro1</definedName>
    <definedName name="ㅎㅎㅎㅇㄴ" hidden="1">{#N/A,#N/A,FALSE,"표지목차"}</definedName>
    <definedName name="ㅎㅎㅎㅎ" localSheetId="36" hidden="1">{#N/A,#N/A,FALSE,"2~8번"}</definedName>
    <definedName name="ㅎㅎㅎㅎ">#REF!</definedName>
    <definedName name="ㅎㅎㅎㅎㅎ" localSheetId="35">BlankMacro1</definedName>
    <definedName name="ㅎㅎㅎㅎㅎ" localSheetId="36" hidden="1">{#N/A,#N/A,FALSE,"골재소요량";#N/A,#N/A,FALSE,"골재소요량"}</definedName>
    <definedName name="ㅎㅎㅎㅎㅎ">BlankMacro1</definedName>
    <definedName name="ㅎㅎㅎㅎㅎㅎ">#REF!</definedName>
    <definedName name="ㅎㅎㅎㅎㅎㅎㅎ" localSheetId="35">BlankMacro1</definedName>
    <definedName name="ㅎㅎㅎㅎㅎㅎㅎ" localSheetId="20">BlankMacro1</definedName>
    <definedName name="ㅎㅎㅎㅎㅎㅎㅎ">BlankMacro1</definedName>
    <definedName name="ㅎㅎㅎㅎㅎㅎㅎㅎㅎㅎㅎㅎㅎ">#REF!</definedName>
    <definedName name="ㅎㅎㅎㅎㅎㅜㅜ" hidden="1">{#N/A,#N/A,FALSE,"조골재"}</definedName>
    <definedName name="ㅎ휴" localSheetId="35">BlankMacro1</definedName>
    <definedName name="ㅎ휴" localSheetId="20">BlankMacro1</definedName>
    <definedName name="ㅎ휴">BlankMacro1</definedName>
    <definedName name="하" localSheetId="8">#N/A</definedName>
    <definedName name="하">#REF!</definedName>
    <definedName name="하_지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ㄴ역">#REF!</definedName>
    <definedName name="하도급내역">#REF!</definedName>
    <definedName name="하도급원가1">#REF!</definedName>
    <definedName name="하도급원가2">#REF!</definedName>
    <definedName name="하도통" localSheetId="35">ErrorHandler_1</definedName>
    <definedName name="하도통" localSheetId="20">ErrorHandler_1</definedName>
    <definedName name="하도통">ErrorHandler_1</definedName>
    <definedName name="하론">#REF!</definedName>
    <definedName name="하부">#REF!</definedName>
    <definedName name="하부슬라브">#REF!</definedName>
    <definedName name="하부플랜지두께">#REF!</definedName>
    <definedName name="하자보수공종1">OFFSET(#REF!,0,0,COUNTA(#REF!),1)</definedName>
    <definedName name="하중">#REF!</definedName>
    <definedName name="하지">#REF!</definedName>
    <definedName name="하진이보" localSheetId="35">BlankMacro1</definedName>
    <definedName name="하진이보" localSheetId="20">BlankMacro1</definedName>
    <definedName name="하진이보" localSheetId="8">BlankMacro1</definedName>
    <definedName name="하진이보" localSheetId="36">BlankMacro1</definedName>
    <definedName name="하진이보">BlankMacro1</definedName>
    <definedName name="하하">#REF!</definedName>
    <definedName name="학교">#REF!</definedName>
    <definedName name="학교2">#REF!</definedName>
    <definedName name="한" hidden="1">#REF!</definedName>
    <definedName name="한_식__목_공">#REF!</definedName>
    <definedName name="한_식__와_공">#REF!</definedName>
    <definedName name="한_일">#REF!</definedName>
    <definedName name="한강">#REF!</definedName>
    <definedName name="한교1호">#REF!</definedName>
    <definedName name="한교2호">#REF!</definedName>
    <definedName name="한교3호">#REF!</definedName>
    <definedName name="한남">#N/A</definedName>
    <definedName name="한독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ㅇㅇㄹㅇ" localSheetId="8">#REF!</definedName>
    <definedName name="한ㅇㅇㄹㅇ">[275]단재적표!$B$239:$AY$273</definedName>
    <definedName name="한일">#REF!</definedName>
    <definedName name="한苝미장공982">#REF!</definedName>
    <definedName name="할">#REF!</definedName>
    <definedName name="할___석___공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할인할증표" localSheetId="8">#REF!</definedName>
    <definedName name="할인할증표" localSheetId="36">[160]할인_할증률산정!$B$3:$V$39</definedName>
    <definedName name="할인할증표">[161]할인_할증률산정!$B$3:$V$39</definedName>
    <definedName name="할증수량">#REF!</definedName>
    <definedName name="함" hidden="1">#REF!</definedName>
    <definedName name="함___석___공">#REF!</definedName>
    <definedName name="함계">#REF!</definedName>
    <definedName name="함두라">#REF!</definedName>
    <definedName name="함석공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함판3">#REF!</definedName>
    <definedName name="합_____계">#REF!</definedName>
    <definedName name="합계">#REF!</definedName>
    <definedName name="합병경">#REF!</definedName>
    <definedName name="합병노">#REF!</definedName>
    <definedName name="합병재">#REF!</definedName>
    <definedName name="합성강성3Span">#REF!</definedName>
    <definedName name="합성단면적3Span">#REF!</definedName>
    <definedName name="합의서전체">#REF!</definedName>
    <definedName name="합이서">#REF!</definedName>
    <definedName name="합판">#REF!</definedName>
    <definedName name="합판3">#REF!</definedName>
    <definedName name="합판3회">[23]수로단위수량!#REF!</definedName>
    <definedName name="합판4">#REF!</definedName>
    <definedName name="합판4회">[23]수로단위수량!#REF!</definedName>
    <definedName name="합판6">#REF!</definedName>
    <definedName name="합판거푸집">#REF!</definedName>
    <definedName name="합판거푸집1회" localSheetId="8">#REF!</definedName>
    <definedName name="합판거푸집1회">[170]산출1!#REF!</definedName>
    <definedName name="합판거푸집2회" localSheetId="8">#REF!</definedName>
    <definedName name="합판거푸집2회">[170]산출1!#REF!</definedName>
    <definedName name="합판거푸집3회">#REF!</definedName>
    <definedName name="합판거푸집4회" localSheetId="8">#REF!</definedName>
    <definedName name="합판거푸집4회">[170]산출1!#REF!</definedName>
    <definedName name="합판거푸집5회" localSheetId="8">#REF!</definedName>
    <definedName name="합판거푸집5회">[170]산출1!#REF!</definedName>
    <definedName name="합판거푸집6회">#REF!</definedName>
    <definedName name="항공장애구" localSheetId="20" hidden="1">{#N/A,#N/A,FALSE,"현장 NCR 분석";#N/A,#N/A,FALSE,"현장품질감사";#N/A,#N/A,FALSE,"현장품질감사"}</definedName>
    <definedName name="항공장애구" localSheetId="8" hidden="1">{#N/A,#N/A,FALSE,"현장 NCR 분석";#N/A,#N/A,FALSE,"현장품질감사";#N/A,#N/A,FALSE,"현장품질감사"}</definedName>
    <definedName name="항공장애구" hidden="1">{#N/A,#N/A,FALSE,"현장 NCR 분석";#N/A,#N/A,FALSE,"현장품질감사";#N/A,#N/A,FALSE,"현장품질감사"}</definedName>
    <definedName name="항타길이_경사">#REF!</definedName>
    <definedName name="항타길이_수직">#REF!</definedName>
    <definedName name="해" localSheetId="35">BlankMacro1</definedName>
    <definedName name="해">BlankMacro1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룡" localSheetId="35">BlankMacro1</definedName>
    <definedName name="해룡">BlankMacro1</definedName>
    <definedName name="해사">#REF!</definedName>
    <definedName name="해송" localSheetId="8">#REF!</definedName>
    <definedName name="해송">[114]unitpric!#REF!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#REF!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">#REF!</definedName>
    <definedName name="해송W1.0경">#REF!</definedName>
    <definedName name="해송W1.0노">#REF!</definedName>
    <definedName name="해송W1.0재">#REF!</definedName>
    <definedName name="해송W1.2">#REF!</definedName>
    <definedName name="해송W1.2경">#REF!</definedName>
    <definedName name="해송W1.2노">#REF!</definedName>
    <definedName name="해송W1.2재">#REF!</definedName>
    <definedName name="해자">#REF!</definedName>
    <definedName name="해창철콘">#N/A</definedName>
    <definedName name="행선안내게시기설비">#REF!</definedName>
    <definedName name="행창토건">#N/A</definedName>
    <definedName name="허">#REF!</definedName>
    <definedName name="허균">#REF!</definedName>
    <definedName name="허용전류">#REF!</definedName>
    <definedName name="헌치">#REF!</definedName>
    <definedName name="헌치1">#REF!</definedName>
    <definedName name="헌치2">#REF!</definedName>
    <definedName name="헌치H">#REF!</definedName>
    <definedName name="헌치V">#REF!</definedName>
    <definedName name="현___도___사">[173]노임단가!#REF!</definedName>
    <definedName name="현대내역서" localSheetId="20" hidden="1">{"'Sheet1'!$A$4","'Sheet1'!$A$9:$G$28"}</definedName>
    <definedName name="현대내역서" localSheetId="8" hidden="1">{"'Sheet1'!$A$4","'Sheet1'!$A$9:$G$28"}</definedName>
    <definedName name="현대내역서" hidden="1">{"'Sheet1'!$A$4","'Sheet1'!$A$9:$G$28"}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산">#REF!</definedName>
    <definedName name="현야">#REF!</definedName>
    <definedName name="현장">#REF!</definedName>
    <definedName name="현장명">#REF!</definedName>
    <definedName name="현장사진2">#REF!</definedName>
    <definedName name="현천기자재비">#REF!</definedName>
    <definedName name="현평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강100">#REF!</definedName>
    <definedName name="형강200">#REF!</definedName>
    <definedName name="형강250">#REF!</definedName>
    <definedName name="형상" localSheetId="8">#REF!</definedName>
    <definedName name="형상" localSheetId="36">[37]DATE!$D$24:$D$85</definedName>
    <definedName name="형상">[109]DATE!$D$24:$D$85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" localSheetId="35">BlankMacro1</definedName>
    <definedName name="호" localSheetId="20">BlankMacro1</definedName>
    <definedName name="호" localSheetId="8">#REF!</definedName>
    <definedName name="호" localSheetId="36">BlankMacro1</definedName>
    <definedName name="호">BlankMacro1</definedName>
    <definedName name="호도R6">#REF!</definedName>
    <definedName name="호도R6경">#REF!</definedName>
    <definedName name="호도R6노">#REF!</definedName>
    <definedName name="호도R6재">#REF!</definedName>
    <definedName name="호도R8">#REF!</definedName>
    <definedName name="호도R8경">#REF!</definedName>
    <definedName name="호도R8노">#REF!</definedName>
    <definedName name="호도R8재">#REF!</definedName>
    <definedName name="호랑이">#REF!</definedName>
    <definedName name="호성">#N/A</definedName>
    <definedName name="호안수량">#REF!</definedName>
    <definedName name="호지별번호">#REF!</definedName>
    <definedName name="호표">#REF!</definedName>
    <definedName name="호표목록" localSheetId="35">BlankMacro1</definedName>
    <definedName name="호표목록" localSheetId="20">BlankMacro1</definedName>
    <definedName name="호표목록">BlankMacro1</definedName>
    <definedName name="호호">#REF!</definedName>
    <definedName name="호호호" localSheetId="20" hidden="1">{#N/A,#N/A,FALSE,"현장 NCR 분석";#N/A,#N/A,FALSE,"현장품질감사";#N/A,#N/A,FALSE,"현장품질감사"}</definedName>
    <definedName name="호호호" localSheetId="8" hidden="1">{#N/A,#N/A,FALSE,"현장 NCR 분석";#N/A,#N/A,FALSE,"현장품질감사";#N/A,#N/A,FALSE,"현장품질감사"}</definedName>
    <definedName name="호호호" hidden="1">{#N/A,#N/A,FALSE,"현장 NCR 분석";#N/A,#N/A,FALSE,"현장품질감사";#N/A,#N/A,FALSE,"현장품질감사"}</definedName>
    <definedName name="호호호호">#REF!</definedName>
    <definedName name="호ㅠ포" hidden="1">{#N/A,#N/A,FALSE,"표지목차"}</definedName>
    <definedName name="혼합골재" localSheetId="8">#REF!</definedName>
    <definedName name="혼합골재">[114]unitpric!#REF!</definedName>
    <definedName name="혼합토사관창">8755</definedName>
    <definedName name="혼화제" localSheetId="8">#REF!</definedName>
    <definedName name="혼화제">[114]unitpric!#REF!</definedName>
    <definedName name="홈ㅂㄷㄱ">#REF!</definedName>
    <definedName name="홈통받이수량">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홓" localSheetId="20" hidden="1">{#N/A,#N/A,FALSE,"조골재"}</definedName>
    <definedName name="홓" localSheetId="8" hidden="1">{#N/A,#N/A,FALSE,"조골재"}</definedName>
    <definedName name="홓" hidden="1">{#N/A,#N/A,FALSE,"조골재"}</definedName>
    <definedName name="화">#REF!</definedName>
    <definedName name="화________공">#REF!</definedName>
    <definedName name="화강석" localSheetId="8">#REF!</definedName>
    <definedName name="화강석">[114]unitpric!#REF!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면" localSheetId="35">[269]!일위화면복귀매크로</definedName>
    <definedName name="화면">[269]!일위화면복귀매크로</definedName>
    <definedName name="화살H0.8">#REF!</definedName>
    <definedName name="화살H0.8경">#REF!</definedName>
    <definedName name="화살H0.8노">#REF!</definedName>
    <definedName name="화살H0.8재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화이바" localSheetId="8">#REF!</definedName>
    <definedName name="화이바">[114]unitpric!#REF!</definedName>
    <definedName name="화타A">#REF!</definedName>
    <definedName name="화타B">#REF!</definedName>
    <definedName name="확약서1" localSheetId="8">#REF!</definedName>
    <definedName name="확약서1">[402]낙찰표!#REF!</definedName>
    <definedName name="확폭구간">#REF!</definedName>
    <definedName name="확폭수량">#REF!</definedName>
    <definedName name="확폭수량집계">#REF!</definedName>
    <definedName name="환">#REF!</definedName>
    <definedName name="환경보전비">#REF!</definedName>
    <definedName name="환율" localSheetId="8">#REF!</definedName>
    <definedName name="환율">[172]노임자재단가!#REF!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활석공011">#REF!</definedName>
    <definedName name="활하중" localSheetId="8">#REF!</definedName>
    <definedName name="활하중">'[33]1. 설계조건 2.단면가정 3. 하중계산'!$G$73</definedName>
    <definedName name="활하중1">#REF!</definedName>
    <definedName name="활하중2">#REF!</definedName>
    <definedName name="활하중계수">#REF!</definedName>
    <definedName name="활하중도" localSheetId="8">#REF!</definedName>
    <definedName name="활하중도">'[33]DATA 입력란'!$D$32</definedName>
    <definedName name="활하중콘" localSheetId="8">#REF!</definedName>
    <definedName name="활하중콘">'[33]DATA 입력란'!$D$27</definedName>
    <definedName name="황룡강배수개선사업">#REF!</definedName>
    <definedName name="황룡지구">#REF!</definedName>
    <definedName name="회시1호">#REF!</definedName>
    <definedName name="회시2호">#REF!</definedName>
    <definedName name="회양목H0.3">#REF!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횡구체">#REF!</definedName>
    <definedName name="횡날개수집">#REF!,#REF!,#REF!,#REF!,#REF!,#REF!,#REF!</definedName>
    <definedName name="횡높산">[92]평균높이산출근거!$B$1:$L$65536</definedName>
    <definedName name="횡높산1">[92]평균높이산출근거!$A$1:$L$65536</definedName>
    <definedName name="횡면단" localSheetId="8">#REF!</definedName>
    <definedName name="횡면단" localSheetId="36">[271]적용단위길이!$L$1:$O$65536</definedName>
    <definedName name="횡면단">[272]적용단위길이!$L$1:$O$65536</definedName>
    <definedName name="횡배">#REF!</definedName>
    <definedName name="횡배구">#REF!</definedName>
    <definedName name="횡배단" localSheetId="8">#REF!</definedName>
    <definedName name="횡배단" localSheetId="36">[271]적용단위길이!$L$1:$V$65536</definedName>
    <definedName name="횡배단">[272]적용단위길이!$L$1:$V$65536</definedName>
    <definedName name="횡배단계">#REF!</definedName>
    <definedName name="횡배수공집계">#REF!</definedName>
    <definedName name="횡배수관공개소별명세">#REF!</definedName>
    <definedName name="횡배수관공집계표">#REF!</definedName>
    <definedName name="횡배수관구체단위수량산출">#REF!</definedName>
    <definedName name="횡배수관구체수량산출">#REF!</definedName>
    <definedName name="횡배수관구체토공단위수량산출">#REF!</definedName>
    <definedName name="횡배수관구체토공단위수량산출제목">#REF!</definedName>
    <definedName name="횡배수관기초">#REF!</definedName>
    <definedName name="횡배수관날개벽단위수량산출">#REF!</definedName>
    <definedName name="횡배수관날개벽수량산출">#REF!</definedName>
    <definedName name="횡배수관날개벽연결차수벽">#REF!</definedName>
    <definedName name="횡배수관연장">#REF!</definedName>
    <definedName name="횡배수관연장산출">#REF!</definedName>
    <definedName name="횡배수관재료집계">#REF!</definedName>
    <definedName name="횡배수관조ㅓ">#REF!</definedName>
    <definedName name="횡배수관집계본선" localSheetId="35">BlankMacro1</definedName>
    <definedName name="횡배수관집계본선">BlankMacro1</definedName>
    <definedName name="횡배수관차수벽수량산출">#REF!</definedName>
    <definedName name="횡배수위치">#REF!</definedName>
    <definedName name="횡위치" localSheetId="36">[245]재료집계표빽업!$A$1:$IV$65536</definedName>
    <definedName name="횡위치">[92]횡배수관위치조서!$A$12:$J$41</definedName>
    <definedName name="횡현황본선" localSheetId="35">BlankMacro1</definedName>
    <definedName name="횡현황본선">BlankMacro1</definedName>
    <definedName name="횡현황부체" localSheetId="35">BlankMacro1</definedName>
    <definedName name="횡현황부체">BlankMacro1</definedName>
    <definedName name="효ㅛㅛㅛㅛ" hidden="1">{#N/A,#N/A,FALSE,"조골재"}</definedName>
    <definedName name="후" localSheetId="35">[403]!일위코드입력매크로</definedName>
    <definedName name="후">[403]!일위코드입력매크로</definedName>
    <definedName name="후박H2.5">#REF!</definedName>
    <definedName name="후박R6경">#REF!</definedName>
    <definedName name="후박R6노">#REF!</definedName>
    <definedName name="후박R6재">#REF!</definedName>
    <definedName name="후박R7">#REF!</definedName>
    <definedName name="후박R7경">#REF!</definedName>
    <definedName name="후박R7노">#REF!</definedName>
    <definedName name="후박R7재">#REF!</definedName>
    <definedName name="후박나무">#REF!</definedName>
    <definedName name="후박나무H4.0">#REF!</definedName>
    <definedName name="후박나무R7">#REF!</definedName>
    <definedName name="후사모멘트">#REF!</definedName>
    <definedName name="후피향나무H1.8">#REF!</definedName>
    <definedName name="후활모멘트">#REF!</definedName>
    <definedName name="후활전단력">#REF!</definedName>
    <definedName name="훅크랭프" localSheetId="8">#REF!</definedName>
    <definedName name="훅크랭프">[114]unitpric!#REF!</definedName>
    <definedName name="휀스">#REF!</definedName>
    <definedName name="휀스스스" localSheetId="35">[296]!수식입력매크로</definedName>
    <definedName name="휀스스스" localSheetId="8">#REF!</definedName>
    <definedName name="휀스스스">[296]!수식입력매크로</definedName>
    <definedName name="휀스위치">[404]날개벽!$AD$25</definedName>
    <definedName name="휘발유">#REF!</definedName>
    <definedName name="휴게시설" hidden="1">{#N/A,#N/A,FALSE,"2~8번"}</definedName>
    <definedName name="흄______관">#REF!</definedName>
    <definedName name="흄100">#REF!</definedName>
    <definedName name="흄120">#REF!</definedName>
    <definedName name="흄150">#REF!</definedName>
    <definedName name="흄30">#REF!</definedName>
    <definedName name="흄45">#REF!</definedName>
    <definedName name="흄50">#REF!</definedName>
    <definedName name="흄60">#REF!</definedName>
    <definedName name="흄80">#REF!</definedName>
    <definedName name="흄90">#REF!</definedName>
    <definedName name="흄관">#REF!</definedName>
    <definedName name="흄관깨기" hidden="1">{#N/A,#N/A,FALSE,"포장1";#N/A,#N/A,FALSE,"포장1"}</definedName>
    <definedName name="흄관수량집계">#REF!</definedName>
    <definedName name="흄관운반" localSheetId="8" hidden="1">{#N/A,#N/A,FALSE,"포장단가"}</definedName>
    <definedName name="흄관운반" hidden="1">{#N/A,#N/A,FALSE,"포장단가"}</definedName>
    <definedName name="흄관위지">#REF!</definedName>
    <definedName name="흄관접합1000mm">#REF!</definedName>
    <definedName name="흄관접합1200mm">#REF!</definedName>
    <definedName name="흄관접합1200mm2련">#REF!</definedName>
    <definedName name="흄관접합300mm">#REF!</definedName>
    <definedName name="흄관접합450mm">#REF!</definedName>
    <definedName name="흄관접합600mm">#REF!</definedName>
    <definedName name="흄관접합800mm">#REF!</definedName>
    <definedName name="흄관집계" localSheetId="8">#REF!</definedName>
    <definedName name="흄관집계">'[185]-흄관집계'!$A$1:$J$9</definedName>
    <definedName name="흄관헐기" localSheetId="20">{"'산출근거'!$B$4:$D$8"}</definedName>
    <definedName name="흄관헐기" localSheetId="8" hidden="1">{"'산출근거'!$B$4:$D$8"}</definedName>
    <definedName name="흄관헐기">{"'산출근거'!$B$4:$D$8"}</definedName>
    <definedName name="흉직">#REF!</definedName>
    <definedName name="흑막이1">#REF!</definedName>
    <definedName name="흙막이2">#REF!</definedName>
    <definedName name="흙막이3">#REF!</definedName>
    <definedName name="흙막이새이름" localSheetId="36">'[254]5흙막이'!$A$36</definedName>
    <definedName name="흙막이새이름">'[255]5흙막이'!$A$36</definedName>
    <definedName name="흙쌓기노체">#REF!</definedName>
    <definedName name="희선">#REF!,#REF!,#REF!,#REF!,#REF!,#REF!,#REF!,#REF!,#REF!,#REF!,#REF!,#REF!,#REF!,#REF!,#REF!,#REF!,#REF!,#REF!,#REF!</definedName>
    <definedName name="히">#REF!</definedName>
    <definedName name="ㅏ" localSheetId="8">#REF!</definedName>
    <definedName name="ㅏ" localSheetId="36" hidden="1">{#N/A,#N/A,FALSE,"운반시간"}</definedName>
    <definedName name="ㅏ" hidden="1">{#N/A,#N/A,FALSE,"운반시간"}</definedName>
    <definedName name="ㅏ3">#REF!</definedName>
    <definedName name="ㅏ30">#REF!</definedName>
    <definedName name="ㅏ310">#REF!</definedName>
    <definedName name="ㅏ마나라나ㅏㄴ">{"Book1","부대-(표지판,데리,가드).xls","부대-(낙,차,중분대).xls"}</definedName>
    <definedName name="ㅏㅏ" localSheetId="35">BlankMacro1</definedName>
    <definedName name="ㅏㅏ" localSheetId="20">BlankMacro1</definedName>
    <definedName name="ㅏㅏ" localSheetId="8">BlankMacro1</definedName>
    <definedName name="ㅏㅏ" localSheetId="36" hidden="1">{#N/A,#N/A,FALSE,"2~8번"}</definedName>
    <definedName name="ㅏㅏ">BlankMacro1</definedName>
    <definedName name="ㅏㅏㅏ" hidden="1">{#N/A,#N/A,FALSE,"골재소요량";#N/A,#N/A,FALSE,"골재소요량"}</definedName>
    <definedName name="ㅏㅏㅏㅏㅏ" hidden="1">{#N/A,#N/A,FALSE,"단가표지"}</definedName>
    <definedName name="ㅏ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ㅓ" localSheetId="20" hidden="1">{#N/A,#N/A,FALSE,"골재소요량";#N/A,#N/A,FALSE,"골재소요량"}</definedName>
    <definedName name="ㅏㅓ" localSheetId="8" hidden="1">{#N/A,#N/A,FALSE,"골재소요량";#N/A,#N/A,FALSE,"골재소요량"}</definedName>
    <definedName name="ㅏㅓ" hidden="1">{#N/A,#N/A,FALSE,"골재소요량";#N/A,#N/A,FALSE,"골재소요량"}</definedName>
    <definedName name="ㅏㅓㅏ" localSheetId="20" hidden="1">{#N/A,#N/A,FALSE,"단가표지"}</definedName>
    <definedName name="ㅏㅓㅏ" localSheetId="8" hidden="1">{#N/A,#N/A,FALSE,"단가표지"}</definedName>
    <definedName name="ㅏㅓㅏ" hidden="1">{#N/A,#N/A,FALSE,"단가표지"}</definedName>
    <definedName name="ㅏㅓㅏㅓ" localSheetId="20" hidden="1">{#N/A,#N/A,FALSE,"2~8번"}</definedName>
    <definedName name="ㅏㅓㅏㅓ" localSheetId="8" hidden="1">{#N/A,#N/A,FALSE,"2~8번"}</definedName>
    <definedName name="ㅏㅓㅏㅓ" hidden="1">{#N/A,#N/A,FALSE,"2~8번"}</definedName>
    <definedName name="ㅏㅗ호ㅓㅠ">#REF!</definedName>
    <definedName name="ㅏㅣㅗㄹ">#REF!</definedName>
    <definedName name="ㅐ">#REF!</definedName>
    <definedName name="ㅐ520">#REF!</definedName>
    <definedName name="ㅐㅐ" localSheetId="36" hidden="1">{#N/A,#N/A,FALSE,"2~8번"}</definedName>
    <definedName name="ㅐㅐ">#REF!</definedName>
    <definedName name="ㅐㅐㅐ" localSheetId="8">#REF!</definedName>
    <definedName name="ㅐㅐㅐ" localSheetId="36">'[72]ABUT수량-A1'!$T$25</definedName>
    <definedName name="ㅐㅐㅐ">'[37]ABUT수량-A1'!$T$25</definedName>
    <definedName name="ㅐㅐㅐㅐㅐ" localSheetId="36" hidden="1">{#N/A,#N/A,FALSE,"단가표지"}</definedName>
    <definedName name="ㅐㅐㅐㅐㅐ">#REF!</definedName>
    <definedName name="ㅐㅑㅕㅐㅕㅑ">#REF!</definedName>
    <definedName name="ㅐㅓㅐ" localSheetId="20">{"Book1"}</definedName>
    <definedName name="ㅐㅓㅐ" localSheetId="8">{"Book1"}</definedName>
    <definedName name="ㅐㅓㅐ">{"Book1"}</definedName>
    <definedName name="ㅐㅕㅐㅕㅐㅕㅑㅐ">#REF!</definedName>
    <definedName name="ㅐㅕㅐㅕㅐㅕㅛㅐ">#REF!</definedName>
    <definedName name="ㅐㅕㅑㅐㅕㅐㅕㅑㅐ">#REF!</definedName>
    <definedName name="ㅑ" localSheetId="8">#REF!</definedName>
    <definedName name="ㅑ" hidden="1">{#N/A,#N/A,FALSE,"조골재"}</definedName>
    <definedName name="ㅑㅅ">#REF!</definedName>
    <definedName name="ㅑㅑㅑ" localSheetId="36">BlankMacro1</definedName>
    <definedName name="ㅑㅑㅑ">[405]위치조서!$J$8</definedName>
    <definedName name="ㅑㅑㅑㅅ">#REF!</definedName>
    <definedName name="ㅑㅕ사" hidden="1">{#N/A,#N/A,FALSE,"혼합골재"}</definedName>
    <definedName name="ㅑㅣㅕㅕㅣㅏㅎ" hidden="1">{#N/A,#N/A,FALSE,"골재소요량";#N/A,#N/A,FALSE,"골재소요량"}</definedName>
    <definedName name="ㅓ" localSheetId="36" hidden="1">{#N/A,#N/A,FALSE,"표지목차"}</definedName>
    <definedName name="ㅓ">#REF!</definedName>
    <definedName name="ㅓ102">#REF!</definedName>
    <definedName name="ㅓ1514">#REF!</definedName>
    <definedName name="ㅓ16">#REF!</definedName>
    <definedName name="ㅓ39">#REF!</definedName>
    <definedName name="ㅓ7" localSheetId="20" hidden="1">{#N/A,#N/A,FALSE,"단가표지"}</definedName>
    <definedName name="ㅓ7" localSheetId="8" hidden="1">{#N/A,#N/A,FALSE,"단가표지"}</definedName>
    <definedName name="ㅓ7" localSheetId="36" hidden="1">{#N/A,#N/A,FALSE,"단가표지"}</definedName>
    <definedName name="ㅓ7" hidden="1">{#N/A,#N/A,FALSE,"단가표지"}</definedName>
    <definedName name="ㅓ8">#REF!</definedName>
    <definedName name="ㅓㄴㄱ" hidden="1">[406]실행철강하도!$A$1:$A$4</definedName>
    <definedName name="ㅓㄴㅇ러" localSheetId="20" hidden="1">{#N/A,#N/A,FALSE,"골재소요량";#N/A,#N/A,FALSE,"골재소요량"}</definedName>
    <definedName name="ㅓㄴㅇ러" localSheetId="8" hidden="1">{#N/A,#N/A,FALSE,"골재소요량";#N/A,#N/A,FALSE,"골재소요량"}</definedName>
    <definedName name="ㅓㄴㅇ러" hidden="1">{#N/A,#N/A,FALSE,"골재소요량";#N/A,#N/A,FALSE,"골재소요량"}</definedName>
    <definedName name="ㅓ허" localSheetId="20">{"Book1"}</definedName>
    <definedName name="ㅓ허" localSheetId="8">{"Book1"}</definedName>
    <definedName name="ㅓ허">{"Book1"}</definedName>
    <definedName name="ㅓㅏ" localSheetId="20" hidden="1">{#N/A,#N/A,FALSE,"골재소요량";#N/A,#N/A,FALSE,"골재소요량"}</definedName>
    <definedName name="ㅓㅏ" localSheetId="8" hidden="1">{#N/A,#N/A,FALSE,"골재소요량";#N/A,#N/A,FALSE,"골재소요량"}</definedName>
    <definedName name="ㅓㅏ" localSheetId="36" hidden="1">{#N/A,#N/A,FALSE,"표지목차"}</definedName>
    <definedName name="ㅓㅏ" hidden="1">{#N/A,#N/A,FALSE,"골재소요량";#N/A,#N/A,FALSE,"골재소요량"}</definedName>
    <definedName name="ㅓㅏㄹ">#REF!</definedName>
    <definedName name="ㅓㅏㅓ" localSheetId="20" hidden="1">{#N/A,#N/A,FALSE,"조골재"}</definedName>
    <definedName name="ㅓㅏㅓ" localSheetId="8" hidden="1">{#N/A,#N/A,FALSE,"조골재"}</definedName>
    <definedName name="ㅓㅏㅓ" hidden="1">{#N/A,#N/A,FALSE,"조골재"}</definedName>
    <definedName name="ㅓㅏㅓㅎ" hidden="1">{#N/A,#N/A,FALSE,"단가표지"}</definedName>
    <definedName name="ㅓㅓㅓㅓ" localSheetId="35">[77]!수식입력매크로</definedName>
    <definedName name="ㅓㅓㅓㅓ">[77]!수식입력매크로</definedName>
    <definedName name="ㅓㅓㅓㅓㅓㅓㅓㅓㅓㅓㅓ" hidden="1">{#N/A,#N/A,FALSE,"골재소요량";#N/A,#N/A,FALSE,"골재소요량"}</definedName>
    <definedName name="ㅓㅓㅗ" localSheetId="20" hidden="1">{#N/A,#N/A,FALSE,"조골재"}</definedName>
    <definedName name="ㅓㅓㅗ" localSheetId="8" hidden="1">{#N/A,#N/A,FALSE,"조골재"}</definedName>
    <definedName name="ㅓㅓㅗ" hidden="1">{#N/A,#N/A,FALSE,"조골재"}</definedName>
    <definedName name="ㅓㅗㅓ" localSheetId="20" hidden="1">{#N/A,#N/A,FALSE,"2~8번"}</definedName>
    <definedName name="ㅓㅗㅓ" localSheetId="8" hidden="1">{#N/A,#N/A,FALSE,"2~8번"}</definedName>
    <definedName name="ㅓㅗㅓ" hidden="1">{#N/A,#N/A,FALSE,"2~8번"}</definedName>
    <definedName name="ㅓㅗㅗㅎㅎㄹㅇㅎㅀㅀㄹ">#REF!</definedName>
    <definedName name="ㅓㅡㄹ">#REF!</definedName>
    <definedName name="ㅔ" localSheetId="36" hidden="1">{#N/A,#N/A,FALSE,"운반시간"}</definedName>
    <definedName name="ㅔ">#REF!</definedName>
    <definedName name="ㅔ16">#REF!</definedName>
    <definedName name="ㅔ3" hidden="1">{#N/A,#N/A,FALSE,"배수1"}</definedName>
    <definedName name="ㅔㅔ" localSheetId="8" hidden="1">#REF!</definedName>
    <definedName name="ㅔㅔ" localSheetId="36" hidden="1">{#N/A,#N/A,FALSE,"조골재"}</definedName>
    <definedName name="ㅔㅔ" hidden="1">[407]집계표!#REF!</definedName>
    <definedName name="ㅔㅔㅔ">#REF!</definedName>
    <definedName name="ㅕ">#REF!</definedName>
    <definedName name="ㅕ130">#REF!</definedName>
    <definedName name="ㅕ25">#REF!</definedName>
    <definedName name="ㅕ422" localSheetId="8">#REF!</definedName>
    <definedName name="ㅕ422" localSheetId="36">[135]대치판정!#REF!</definedName>
    <definedName name="ㅕ422">[136]대치판정!#REF!</definedName>
    <definedName name="ㅕㅅ">#REF!</definedName>
    <definedName name="ㅕㅏ">#REF!</definedName>
    <definedName name="ㅕㅑ" hidden="1">{#N/A,#N/A,FALSE,"2~8번"}</definedName>
    <definedName name="ㅕㅑㅑㅑ" hidden="1">{#N/A,#N/A,FALSE,"조골재"}</definedName>
    <definedName name="ㅕㅕ" localSheetId="35">BlankMacro1</definedName>
    <definedName name="ㅕㅕ" localSheetId="20">BlankMacro1</definedName>
    <definedName name="ㅕㅕ" localSheetId="8">#REF!</definedName>
    <definedName name="ㅕㅕ" localSheetId="36" hidden="1">{#N/A,#N/A,FALSE,"표지목차"}</definedName>
    <definedName name="ㅕㅕ">BlankMacro1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ㅗ" localSheetId="36" hidden="1">{#N/A,#N/A,FALSE,"조골재"}</definedName>
    <definedName name="ㅗ">#REF!</definedName>
    <definedName name="ㅗ1019">#REF!</definedName>
    <definedName name="ㅗ115">#REF!</definedName>
    <definedName name="ㅗ315">#REF!</definedName>
    <definedName name="ㅗ32">#REF!</definedName>
    <definedName name="ㅗ461">#REF!</definedName>
    <definedName name="ㅗ60">#REF!</definedName>
    <definedName name="ㅗ65">#REF!</definedName>
    <definedName name="ㅗㄷㄱ">#REF!</definedName>
    <definedName name="ㅗㄹ">#REF!</definedName>
    <definedName name="ㅗ러">#REF!</definedName>
    <definedName name="ㅗㅅ20">#REF!</definedName>
    <definedName name="ㅗㅇㄹㅇㅎㅇ">#REF!</definedName>
    <definedName name="ㅗㅍ초" hidden="1">{#N/A,#N/A,FALSE,"2~8번"}</definedName>
    <definedName name="ㅗㅎ">#REF!</definedName>
    <definedName name="ㅗㅎㄴㄷㄳㅁ">#REF!</definedName>
    <definedName name="ㅗㅎㄹ튷ㅌ">#REF!</definedName>
    <definedName name="ㅗㅎ초ㅗㄹㅇㄹㅀㅀ초">#REF!</definedName>
    <definedName name="ㅗㅎㅎㅌㄹㅋㅅ" hidden="1">{#N/A,#N/A,FALSE,"2~8번"}</definedName>
    <definedName name="ㅗ호" localSheetId="20" hidden="1">{#N/A,#N/A,FALSE,"조골재"}</definedName>
    <definedName name="ㅗ호" localSheetId="8" hidden="1">{#N/A,#N/A,FALSE,"조골재"}</definedName>
    <definedName name="ㅗ호" hidden="1">{#N/A,#N/A,FALSE,"조골재"}</definedName>
    <definedName name="ㅗㅑㅐㅗ">#REF!</definedName>
    <definedName name="ㅗㅓ" localSheetId="20" hidden="1">{#N/A,#N/A,FALSE,"조골재"}</definedName>
    <definedName name="ㅗㅓ" localSheetId="8" hidden="1">{#N/A,#N/A,FALSE,"조골재"}</definedName>
    <definedName name="ㅗㅓ" hidden="1">{#N/A,#N/A,FALSE,"조골재"}</definedName>
    <definedName name="ㅗㅓㅏ">#REF!</definedName>
    <definedName name="ㅗㅓㅗ" localSheetId="20" hidden="1">{#N/A,#N/A,FALSE,"골재소요량";#N/A,#N/A,FALSE,"골재소요량"}</definedName>
    <definedName name="ㅗㅓㅗ" localSheetId="8" hidden="1">{#N/A,#N/A,FALSE,"골재소요량";#N/A,#N/A,FALSE,"골재소요량"}</definedName>
    <definedName name="ㅗㅓㅗ" hidden="1">{#N/A,#N/A,FALSE,"골재소요량";#N/A,#N/A,FALSE,"골재소요량"}</definedName>
    <definedName name="ㅗㅗ" localSheetId="35">BlankMacro1</definedName>
    <definedName name="ㅗㅗ" localSheetId="20">BlankMacro1</definedName>
    <definedName name="ㅗㅗ" localSheetId="8">BlankMacro1</definedName>
    <definedName name="ㅗㅗ" localSheetId="36">BlankMacro1</definedName>
    <definedName name="ㅗㅗ">BlankMacro1</definedName>
    <definedName name="ㅗㅗㅗ" localSheetId="35">[408]!일위화면복귀매크로</definedName>
    <definedName name="ㅗㅗㅗ">[408]!일위화면복귀매크로</definedName>
    <definedName name="ㅗㅗㅗㅗㅗㅗ" localSheetId="20">{"'산출근거'!$B$4:$D$8"}</definedName>
    <definedName name="ㅗㅗㅗㅗㅗㅗ" localSheetId="8" hidden="1">{"'산출근거'!$B$4:$D$8"}</definedName>
    <definedName name="ㅗㅗㅗㅗㅗㅗ" localSheetId="36" hidden="1">{#N/A,#N/A,FALSE,"2~8번"}</definedName>
    <definedName name="ㅗㅗㅗㅗㅗㅗ">{"'산출근거'!$B$4:$D$8"}</definedName>
    <definedName name="ㅗㅗㅗㅗㅗㅗㅗ" localSheetId="20">{"'산출근거'!$B$4:$D$8"}</definedName>
    <definedName name="ㅗㅗㅗㅗㅗㅗㅗ" localSheetId="8" hidden="1">{"'산출근거'!$B$4:$D$8"}</definedName>
    <definedName name="ㅗㅗㅗㅗㅗㅗㅗ">{"'산출근거'!$B$4:$D$8"}</definedName>
    <definedName name="ㅗㅗㅗㅗㅗㅗㅗㅗㅗㅗ" localSheetId="20">{"'산출근거'!$B$4:$D$8"}</definedName>
    <definedName name="ㅗㅗㅗㅗㅗㅗㅗㅗㅗㅗ" localSheetId="8" hidden="1">{"'산출근거'!$B$4:$D$8"}</definedName>
    <definedName name="ㅗㅗㅗㅗㅗㅗㅗㅗㅗㅗ">{"'산출근거'!$B$4:$D$8"}</definedName>
    <definedName name="ㅘㅇ" localSheetId="20">{"Book1"}</definedName>
    <definedName name="ㅘㅇ" localSheetId="8">{"Book1"}</definedName>
    <definedName name="ㅘㅇ">{"Book1"}</definedName>
    <definedName name="ㅘㅓ" localSheetId="20" hidden="1">{#N/A,#N/A,FALSE,"운반시간"}</definedName>
    <definedName name="ㅘㅓ" localSheetId="8" hidden="1">{#N/A,#N/A,FALSE,"운반시간"}</definedName>
    <definedName name="ㅘㅓ" hidden="1">{#N/A,#N/A,FALSE,"운반시간"}</definedName>
    <definedName name="ㅛ" localSheetId="35">BlankMacro1</definedName>
    <definedName name="ㅛ">BlankMacro1</definedName>
    <definedName name="ㅛ셔됴ㅕ" hidden="1">{#N/A,#N/A,FALSE,"운반시간"}</definedName>
    <definedName name="ㅛ셔으ㅜㅅ구" hidden="1">{#N/A,#N/A,FALSE,"2~8번"}</definedName>
    <definedName name="ㅛㅇ수ㅜㅛㅅㅇ" hidden="1">{#N/A,#N/A,FALSE,"2~8번"}</definedName>
    <definedName name="ㅛㅓㄴㄱ5" hidden="1">{#N/A,#N/A,FALSE,"단가표지"}</definedName>
    <definedName name="ㅛㅕㅕㅑㅓ" hidden="1">{#N/A,#N/A,FALSE,"표지목차"}</definedName>
    <definedName name="ㅛㅕㅛㅕ" localSheetId="35">BlankMacro1</definedName>
    <definedName name="ㅛㅕㅛㅕ">BlankMacro1</definedName>
    <definedName name="ㅛㅛ" hidden="1">{#N/A,#N/A,FALSE,"골재소요량";#N/A,#N/A,FALSE,"골재소요량"}</definedName>
    <definedName name="ㅛㅛㅛ" localSheetId="35">BlankMacro1</definedName>
    <definedName name="ㅛㅛㅛ">BlankMacro1</definedName>
    <definedName name="ㅛㅛㅛㅛ" localSheetId="8">#REF!</definedName>
    <definedName name="ㅛㅛㅛㅛ" hidden="1">{#N/A,#N/A,FALSE,"표지목차"}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ㅠㅗㄱ셔ㅛ" hidden="1">{#N/A,#N/A,FALSE,"조골재"}</definedName>
    <definedName name="ㅜ" localSheetId="36" hidden="1">{#N/A,#N/A,FALSE,"혼합골재"}</definedName>
    <definedName name="ㅜ">#REF!</definedName>
    <definedName name="ㅜ1">#REF!</definedName>
    <definedName name="ㅜㄴ" hidden="1">{#N/A,#N/A,FALSE,"운반시간"}</definedName>
    <definedName name="ㅜㄻ" hidden="1">[258]노임단가!#REF!</definedName>
    <definedName name="ㅜ여숫유" hidden="1">{#N/A,#N/A,FALSE,"운반시간"}</definedName>
    <definedName name="ㅜ후ㅗㅜㅗ" hidden="1">{#N/A,#N/A,FALSE,"단가표지"}</definedName>
    <definedName name="ㅜㅜ" localSheetId="35">BlankMacro1</definedName>
    <definedName name="ㅜㅜ" localSheetId="20">BlankMacro1</definedName>
    <definedName name="ㅜㅜ" localSheetId="8">BlankMacro1</definedName>
    <definedName name="ㅜㅜ" localSheetId="36" hidden="1">{#N/A,#N/A,FALSE,"골재소요량";#N/A,#N/A,FALSE,"골재소요량"}</definedName>
    <definedName name="ㅜㅜ">BlankMacro1</definedName>
    <definedName name="ㅜㅡㅜ" localSheetId="35">BlankMacro1</definedName>
    <definedName name="ㅜㅡㅜ">BlankMacro1</definedName>
    <definedName name="ㅝㅎㄹ촉ㅇ" hidden="1">{#N/A,#N/A,FALSE,"조골재"}</definedName>
    <definedName name="ㅠ" localSheetId="35">BlankMacro1</definedName>
    <definedName name="ㅠ" localSheetId="8">#REF!</definedName>
    <definedName name="ㅠ">BlankMacro1</definedName>
    <definedName name="ㅠ121">#REF!</definedName>
    <definedName name="ㅠㄱ소슈" hidden="1">{#N/A,#N/A,FALSE,"골재소요량";#N/A,#N/A,FALSE,"골재소요량"}</definedName>
    <definedName name="ㅠ뮤ㅐ" hidden="1">#REF!</definedName>
    <definedName name="ㅠㅅ롯고" hidden="1">{#N/A,#N/A,FALSE,"골재소요량";#N/A,#N/A,FALSE,"골재소요량"}</definedName>
    <definedName name="ㅠ숑ㄱ쇼ㅠㅠㅅ" hidden="1">{#N/A,#N/A,FALSE,"단가표지"}</definedName>
    <definedName name="ㅠ츄츄츛">#REF!</definedName>
    <definedName name="ㅠ츛">#REF!</definedName>
    <definedName name="ㅠㅎㅁ">#REF!</definedName>
    <definedName name="ㅠㅗㅁㅈㄷ">#REF!</definedName>
    <definedName name="ㅠㅗㅠㄷㄱㅁ">#REF!</definedName>
    <definedName name="ㅠㅠ">#REF!</definedName>
    <definedName name="ㅠㅠㅠ">#REF!</definedName>
    <definedName name="ㅠㅠㅠㅠ" hidden="1">{#N/A,#N/A,FALSE,"운반시간"}</definedName>
    <definedName name="ㅡ" localSheetId="8">#REF!</definedName>
    <definedName name="ㅡ" localSheetId="36" hidden="1">{#N/A,#N/A,FALSE,"조골재"}</definedName>
    <definedName name="ㅡ" hidden="1">{#N/A,#N/A,FALSE,"2~8번"}</definedName>
    <definedName name="ㅡ5">#REF!</definedName>
    <definedName name="ㅡ79" localSheetId="8">#REF!</definedName>
    <definedName name="ㅡ79">[409]일위대가!#REF!</definedName>
    <definedName name="ㅡㄹㄴㅁ르" hidden="1">#REF!</definedName>
    <definedName name="ㅡㅗㅓㅓㅡㅗㅗㅓㅓㅗ" hidden="1">{#N/A,#N/A,FALSE,"운반시간"}</definedName>
    <definedName name="ㅡㅡ" hidden="1">{#N/A,#N/A,FALSE,"표지목차"}</definedName>
    <definedName name="ㅡㅡㅡㅡㅡ" hidden="1">{#N/A,#N/A,FALSE,"운반시간"}</definedName>
    <definedName name="ㅢ">{"Book1","부대-(표지판,데리,가드).xls","부대-(낙,차,중분대).xls"}</definedName>
    <definedName name="ㅣ">#REF!</definedName>
    <definedName name="ㅣ1">#REF!</definedName>
    <definedName name="ㅣ12">#REF!</definedName>
    <definedName name="ㅣ1517">'[410]96보완계획7.12'!$L$76</definedName>
    <definedName name="ㅣ1549" localSheetId="36">'[406]96보완계획7.12'!$L$76</definedName>
    <definedName name="ㅣ1549">'[410]96보완계획7.12'!$L$76</definedName>
    <definedName name="ㅣ189">#REF!</definedName>
    <definedName name="ㅣ206">#REF!</definedName>
    <definedName name="ㅣ275">#REF!</definedName>
    <definedName name="ㅣ384">#REF!</definedName>
    <definedName name="ㅣ4">#REF!</definedName>
    <definedName name="ㅣ50" localSheetId="8">#REF!</definedName>
    <definedName name="ㅣ50">[411]토적기초!#REF!</definedName>
    <definedName name="ㅣ618">'[410]96보완계획7.12'!$L$76</definedName>
    <definedName name="ㅣ81">#REF!</definedName>
    <definedName name="ㅣㅣ">#REF!</definedName>
    <definedName name="ㅣㅣㅣ" localSheetId="35">BlankMacro1</definedName>
    <definedName name="ㅣㅣㅣ" localSheetId="20">BlankMacro1</definedName>
    <definedName name="ㅣㅣㅣ" localSheetId="8">BlankMacro1</definedName>
    <definedName name="ㅣㅣㅣ" localSheetId="36" hidden="1">{#N/A,#N/A,FALSE,"조골재"}</definedName>
    <definedName name="ㅣㅣㅣ">BlankMacro1</definedName>
    <definedName name="ㅣ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8" l="1"/>
  <c r="T28" i="8"/>
  <c r="T29" i="8"/>
  <c r="U28" i="8"/>
  <c r="L26" i="8" s="1"/>
  <c r="E26" i="8" s="1"/>
  <c r="T27" i="8"/>
  <c r="L19" i="8"/>
  <c r="F11" i="3"/>
  <c r="X26" i="19" l="1"/>
  <c r="D39" i="33"/>
  <c r="I4" i="40"/>
  <c r="R6" i="27"/>
  <c r="R5" i="27"/>
  <c r="G11" i="5"/>
  <c r="F11" i="5"/>
  <c r="E11" i="5"/>
  <c r="B8" i="10"/>
  <c r="F8" i="10"/>
  <c r="K12" i="10"/>
  <c r="K11" i="10"/>
  <c r="K10" i="10"/>
  <c r="K9" i="10"/>
  <c r="K8" i="10"/>
  <c r="F14" i="10"/>
  <c r="J8" i="10"/>
  <c r="F9" i="10"/>
  <c r="J9" i="10"/>
  <c r="J13" i="10"/>
  <c r="F13" i="10"/>
  <c r="H38" i="50"/>
  <c r="M38" i="50" s="1"/>
  <c r="N38" i="50" s="1"/>
  <c r="H36" i="50"/>
  <c r="K36" i="50" s="1"/>
  <c r="N36" i="50" s="1"/>
  <c r="C38" i="50"/>
  <c r="C37" i="50"/>
  <c r="H30" i="50"/>
  <c r="H28" i="50"/>
  <c r="H25" i="50"/>
  <c r="E25" i="50"/>
  <c r="O24" i="50"/>
  <c r="H40" i="50"/>
  <c r="I40" i="50"/>
  <c r="G4" i="50"/>
  <c r="C163" i="51"/>
  <c r="C164" i="51"/>
  <c r="C165" i="51" l="1"/>
  <c r="I7" i="15"/>
  <c r="G7" i="15"/>
  <c r="H14" i="48"/>
  <c r="I14" i="48"/>
  <c r="H10" i="48" l="1"/>
  <c r="C20" i="48"/>
  <c r="C12" i="48" s="1"/>
  <c r="G12" i="48" s="1"/>
  <c r="C19" i="48"/>
  <c r="C11" i="48" s="1"/>
  <c r="G45" i="50"/>
  <c r="G44" i="50"/>
  <c r="C174" i="49"/>
  <c r="C173" i="49"/>
  <c r="C172" i="49"/>
  <c r="G4" i="48"/>
  <c r="C44" i="50"/>
  <c r="K495" i="51"/>
  <c r="E53" i="50"/>
  <c r="J10" i="50" s="1"/>
  <c r="P50" i="50"/>
  <c r="H19" i="50"/>
  <c r="H17" i="50"/>
  <c r="H15" i="50"/>
  <c r="H13" i="50"/>
  <c r="E13" i="50"/>
  <c r="C13" i="50"/>
  <c r="E15" i="50" s="1"/>
  <c r="Q12" i="50"/>
  <c r="H11" i="50"/>
  <c r="G11" i="50"/>
  <c r="H10" i="50"/>
  <c r="G10" i="50"/>
  <c r="C40" i="50" l="1"/>
  <c r="G40" i="50" s="1"/>
  <c r="K40" i="50" s="1"/>
  <c r="C45" i="50"/>
  <c r="J44" i="50" s="1"/>
  <c r="J4" i="50" s="1"/>
  <c r="K11" i="50" s="1"/>
  <c r="N11" i="50" s="1"/>
  <c r="G14" i="48"/>
  <c r="G18" i="48"/>
  <c r="J4" i="48" s="1"/>
  <c r="G13" i="50"/>
  <c r="C10" i="48"/>
  <c r="G11" i="48"/>
  <c r="G10" i="48" s="1"/>
  <c r="G15" i="50"/>
  <c r="N40" i="50" l="1"/>
  <c r="N39" i="50" s="1"/>
  <c r="Q32" i="50"/>
  <c r="M15" i="50"/>
  <c r="K10" i="50"/>
  <c r="C46" i="50"/>
  <c r="L13" i="50"/>
  <c r="C25" i="50" l="1"/>
  <c r="G25" i="50" s="1"/>
  <c r="C21" i="50"/>
  <c r="C17" i="50"/>
  <c r="C32" i="50"/>
  <c r="N10" i="50"/>
  <c r="N9" i="50" s="1"/>
  <c r="N15" i="50"/>
  <c r="N13" i="50"/>
  <c r="C14" i="50" s="1"/>
  <c r="L14" i="50" s="1"/>
  <c r="C28" i="50" l="1"/>
  <c r="K25" i="50"/>
  <c r="N25" i="50" s="1"/>
  <c r="F11" i="10" s="1"/>
  <c r="C23" i="50"/>
  <c r="G23" i="50" s="1"/>
  <c r="C22" i="50"/>
  <c r="G22" i="50" s="1"/>
  <c r="G21" i="50"/>
  <c r="C18" i="50"/>
  <c r="G18" i="50" s="1"/>
  <c r="G17" i="50"/>
  <c r="K17" i="50" s="1"/>
  <c r="C19" i="50"/>
  <c r="G19" i="50" s="1"/>
  <c r="M19" i="50" s="1"/>
  <c r="C33" i="50"/>
  <c r="G33" i="50" s="1"/>
  <c r="G32" i="50"/>
  <c r="C34" i="50"/>
  <c r="G34" i="50" s="1"/>
  <c r="N14" i="50"/>
  <c r="N12" i="50" s="1"/>
  <c r="N8" i="50" l="1"/>
  <c r="H8" i="10"/>
  <c r="D8" i="10" s="1"/>
  <c r="G28" i="50"/>
  <c r="L28" i="50" s="1"/>
  <c r="N28" i="50" s="1"/>
  <c r="C29" i="50" s="1"/>
  <c r="L29" i="50" s="1"/>
  <c r="N29" i="50" s="1"/>
  <c r="N27" i="50" s="1"/>
  <c r="C30" i="50"/>
  <c r="M30" i="50" s="1"/>
  <c r="N30" i="50" s="1"/>
  <c r="J11" i="10" s="1"/>
  <c r="N19" i="50"/>
  <c r="N17" i="50"/>
  <c r="K504" i="49"/>
  <c r="E26" i="48"/>
  <c r="J10" i="48" s="1"/>
  <c r="K10" i="48" s="1"/>
  <c r="P23" i="48"/>
  <c r="D6" i="5"/>
  <c r="N24" i="50" l="1"/>
  <c r="H11" i="10"/>
  <c r="D11" i="10" s="1"/>
  <c r="N11" i="48"/>
  <c r="C18" i="48"/>
  <c r="E78" i="11"/>
  <c r="N10" i="48" l="1"/>
  <c r="N9" i="48" s="1"/>
  <c r="N8" i="48" s="1"/>
  <c r="AN33" i="35"/>
  <c r="AR32" i="35"/>
  <c r="AN31" i="35"/>
  <c r="AN33" i="21"/>
  <c r="AR32" i="21"/>
  <c r="AN31" i="21"/>
  <c r="Q22" i="42"/>
  <c r="Q21" i="42"/>
  <c r="G26" i="37"/>
  <c r="E26" i="37"/>
  <c r="R9" i="45"/>
  <c r="R24" i="45"/>
  <c r="R25" i="45"/>
  <c r="R26" i="45"/>
  <c r="R27" i="45"/>
  <c r="R28" i="45"/>
  <c r="R29" i="45"/>
  <c r="R30" i="45"/>
  <c r="R31" i="45"/>
  <c r="P8" i="45" l="1"/>
  <c r="K14" i="48" l="1"/>
  <c r="L20" i="8"/>
  <c r="C6" i="34"/>
  <c r="C7" i="34"/>
  <c r="C8" i="34"/>
  <c r="C9" i="34"/>
  <c r="C10" i="34"/>
  <c r="C11" i="34"/>
  <c r="C12" i="34"/>
  <c r="C5" i="34"/>
  <c r="R28" i="47"/>
  <c r="R29" i="47"/>
  <c r="R30" i="47"/>
  <c r="R31" i="47"/>
  <c r="R32" i="47"/>
  <c r="R33" i="47"/>
  <c r="R34" i="47"/>
  <c r="R35" i="47"/>
  <c r="R16" i="47"/>
  <c r="R17" i="47"/>
  <c r="R18" i="47"/>
  <c r="R19" i="47"/>
  <c r="R20" i="47"/>
  <c r="R21" i="47"/>
  <c r="R22" i="47"/>
  <c r="R23" i="47"/>
  <c r="R24" i="47"/>
  <c r="R25" i="47"/>
  <c r="R26" i="47"/>
  <c r="R27" i="47"/>
  <c r="D33" i="37"/>
  <c r="D34" i="37"/>
  <c r="D35" i="37"/>
  <c r="D36" i="37"/>
  <c r="D37" i="37"/>
  <c r="D38" i="37"/>
  <c r="D7" i="37"/>
  <c r="D8" i="37"/>
  <c r="D9" i="37"/>
  <c r="D10" i="37"/>
  <c r="D11" i="37"/>
  <c r="D12" i="37"/>
  <c r="D13" i="37"/>
  <c r="D14" i="37"/>
  <c r="D15" i="37"/>
  <c r="D16" i="37"/>
  <c r="D17" i="37"/>
  <c r="D18" i="37"/>
  <c r="D19" i="37"/>
  <c r="D20" i="37"/>
  <c r="D21" i="37"/>
  <c r="D22" i="37"/>
  <c r="D23" i="37"/>
  <c r="D24" i="37"/>
  <c r="D25" i="37"/>
  <c r="D26" i="37"/>
  <c r="D27" i="37"/>
  <c r="D28" i="37"/>
  <c r="D29" i="37"/>
  <c r="D30" i="37"/>
  <c r="D31" i="37"/>
  <c r="D32" i="37"/>
  <c r="G29" i="46"/>
  <c r="D29" i="46"/>
  <c r="C29" i="46"/>
  <c r="E29" i="46" s="1"/>
  <c r="C30" i="46"/>
  <c r="C31" i="46"/>
  <c r="G23" i="46"/>
  <c r="D34" i="46"/>
  <c r="D27" i="46"/>
  <c r="D26" i="46"/>
  <c r="D23" i="46"/>
  <c r="G34" i="46"/>
  <c r="G26" i="46"/>
  <c r="G27" i="46"/>
  <c r="G32" i="37"/>
  <c r="C25" i="37"/>
  <c r="C26" i="37"/>
  <c r="C27" i="37"/>
  <c r="C28" i="37"/>
  <c r="C29" i="37"/>
  <c r="C30" i="37"/>
  <c r="C31" i="37"/>
  <c r="C32" i="37"/>
  <c r="E32" i="37" s="1"/>
  <c r="C33" i="37"/>
  <c r="C5" i="37"/>
  <c r="C4" i="37"/>
  <c r="G24" i="44"/>
  <c r="D11" i="44"/>
  <c r="D10" i="44"/>
  <c r="C24" i="44"/>
  <c r="E24" i="44" s="1"/>
  <c r="C25" i="44"/>
  <c r="C29" i="44"/>
  <c r="C10" i="44"/>
  <c r="C11" i="44"/>
  <c r="C5" i="44"/>
  <c r="C4" i="44"/>
  <c r="R15" i="47"/>
  <c r="R14" i="47"/>
  <c r="R13" i="47"/>
  <c r="R12" i="47"/>
  <c r="D24" i="44"/>
  <c r="D25" i="44"/>
  <c r="D29" i="44"/>
  <c r="D30" i="44"/>
  <c r="D9" i="44"/>
  <c r="D16" i="44"/>
  <c r="D17" i="44"/>
  <c r="D18" i="44"/>
  <c r="D19" i="44"/>
  <c r="D21" i="44"/>
  <c r="D22" i="44"/>
  <c r="D23" i="44"/>
  <c r="D6" i="37"/>
  <c r="D8" i="46"/>
  <c r="D9" i="46"/>
  <c r="D10" i="46"/>
  <c r="D12" i="46"/>
  <c r="D14" i="46"/>
  <c r="D15" i="46"/>
  <c r="D17" i="46"/>
  <c r="D19" i="46"/>
  <c r="D20" i="46"/>
  <c r="D21" i="46"/>
  <c r="D22" i="46"/>
  <c r="D24" i="46"/>
  <c r="D7" i="13"/>
  <c r="D8" i="13"/>
  <c r="D9" i="13"/>
  <c r="D10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G29" i="13"/>
  <c r="G28" i="13"/>
  <c r="G27" i="13"/>
  <c r="G26" i="13"/>
  <c r="G25" i="13"/>
  <c r="G23" i="13"/>
  <c r="G22" i="13"/>
  <c r="G21" i="13"/>
  <c r="G20" i="13"/>
  <c r="G15" i="13"/>
  <c r="D5" i="13"/>
  <c r="C15" i="13"/>
  <c r="E15" i="13" s="1"/>
  <c r="C16" i="13"/>
  <c r="C17" i="13"/>
  <c r="C18" i="13"/>
  <c r="C19" i="13"/>
  <c r="C20" i="13"/>
  <c r="C21" i="13"/>
  <c r="C22" i="13"/>
  <c r="C23" i="13"/>
  <c r="E23" i="13" s="1"/>
  <c r="C24" i="13"/>
  <c r="C25" i="13"/>
  <c r="E25" i="13" s="1"/>
  <c r="C26" i="13"/>
  <c r="E26" i="13" s="1"/>
  <c r="C27" i="13"/>
  <c r="C28" i="13"/>
  <c r="E28" i="13" s="1"/>
  <c r="C29" i="13"/>
  <c r="C30" i="13"/>
  <c r="C12" i="46"/>
  <c r="C10" i="46"/>
  <c r="C9" i="46"/>
  <c r="C8" i="46"/>
  <c r="C6" i="46"/>
  <c r="C5" i="46"/>
  <c r="C4" i="46"/>
  <c r="S6" i="35"/>
  <c r="S6" i="21"/>
  <c r="E6" i="34"/>
  <c r="E7" i="34"/>
  <c r="E8" i="34"/>
  <c r="E9" i="34"/>
  <c r="E11" i="34"/>
  <c r="E12" i="34"/>
  <c r="G31" i="5"/>
  <c r="H25" i="11"/>
  <c r="H23" i="11"/>
  <c r="D14" i="10" l="1"/>
  <c r="L15" i="48"/>
  <c r="N14" i="48"/>
  <c r="K15" i="48"/>
  <c r="M15" i="48"/>
  <c r="P6" i="47"/>
  <c r="P8" i="47"/>
  <c r="P5" i="47"/>
  <c r="P7" i="47"/>
  <c r="E29" i="13"/>
  <c r="E27" i="13"/>
  <c r="E22" i="13"/>
  <c r="E21" i="13"/>
  <c r="E20" i="13"/>
  <c r="N13" i="48" l="1"/>
  <c r="N15" i="48" s="1"/>
  <c r="H55" i="11"/>
  <c r="G55" i="11"/>
  <c r="H53" i="11"/>
  <c r="R5" i="45"/>
  <c r="R6" i="45"/>
  <c r="R7" i="45"/>
  <c r="R8" i="45"/>
  <c r="R10" i="45"/>
  <c r="R11" i="45"/>
  <c r="R12" i="45"/>
  <c r="R13" i="45"/>
  <c r="R14" i="45"/>
  <c r="R15" i="45"/>
  <c r="R16" i="45"/>
  <c r="R17" i="45"/>
  <c r="R18" i="45"/>
  <c r="R19" i="45"/>
  <c r="R20" i="45"/>
  <c r="R21" i="45"/>
  <c r="R22" i="45"/>
  <c r="R23" i="45"/>
  <c r="R4" i="45"/>
  <c r="R10" i="47"/>
  <c r="R9" i="47"/>
  <c r="R8" i="47"/>
  <c r="R7" i="47"/>
  <c r="R6" i="47"/>
  <c r="R5" i="47"/>
  <c r="R4" i="47"/>
  <c r="R11" i="47"/>
  <c r="C31" i="47"/>
  <c r="I29" i="47"/>
  <c r="H29" i="47"/>
  <c r="M1" i="47" s="1"/>
  <c r="G29" i="47"/>
  <c r="E26" i="47"/>
  <c r="C26" i="47"/>
  <c r="C23" i="47"/>
  <c r="N4" i="47"/>
  <c r="X47" i="46"/>
  <c r="M41" i="46"/>
  <c r="K41" i="46"/>
  <c r="L41" i="46" s="1"/>
  <c r="J41" i="46"/>
  <c r="O41" i="46" s="1"/>
  <c r="H41" i="46"/>
  <c r="D41" i="46"/>
  <c r="C41" i="46"/>
  <c r="M40" i="46"/>
  <c r="L40" i="46"/>
  <c r="K40" i="46"/>
  <c r="J40" i="46"/>
  <c r="O40" i="46" s="1"/>
  <c r="H40" i="46"/>
  <c r="D40" i="46"/>
  <c r="C40" i="46"/>
  <c r="O39" i="46"/>
  <c r="M39" i="46"/>
  <c r="L39" i="46"/>
  <c r="K39" i="46"/>
  <c r="J39" i="46"/>
  <c r="N39" i="46" s="1"/>
  <c r="H39" i="46"/>
  <c r="D39" i="46"/>
  <c r="C39" i="46"/>
  <c r="L38" i="46"/>
  <c r="K38" i="46"/>
  <c r="H38" i="46"/>
  <c r="M38" i="46" s="1"/>
  <c r="C38" i="46"/>
  <c r="K37" i="46"/>
  <c r="H37" i="46"/>
  <c r="M37" i="46" s="1"/>
  <c r="C37" i="46"/>
  <c r="K36" i="46"/>
  <c r="L36" i="46" s="1"/>
  <c r="H36" i="46"/>
  <c r="J36" i="46" s="1"/>
  <c r="P36" i="46" s="1"/>
  <c r="D36" i="46"/>
  <c r="C36" i="46"/>
  <c r="L35" i="46"/>
  <c r="K35" i="46"/>
  <c r="H35" i="46"/>
  <c r="M35" i="46" s="1"/>
  <c r="D35" i="46"/>
  <c r="C35" i="46"/>
  <c r="AB35" i="46" s="1"/>
  <c r="C34" i="46"/>
  <c r="K33" i="46"/>
  <c r="L33" i="46" s="1"/>
  <c r="H33" i="46"/>
  <c r="M33" i="46" s="1"/>
  <c r="D33" i="46"/>
  <c r="C33" i="46"/>
  <c r="AB33" i="46" s="1"/>
  <c r="R32" i="46"/>
  <c r="L32" i="46"/>
  <c r="K32" i="46"/>
  <c r="H32" i="46"/>
  <c r="M32" i="46" s="1"/>
  <c r="D32" i="46"/>
  <c r="C32" i="46"/>
  <c r="AB32" i="46" s="1"/>
  <c r="K31" i="46"/>
  <c r="L31" i="46" s="1"/>
  <c r="H31" i="46"/>
  <c r="M31" i="46" s="1"/>
  <c r="D31" i="46"/>
  <c r="AB31" i="46"/>
  <c r="AE30" i="46"/>
  <c r="V30" i="46"/>
  <c r="L30" i="46"/>
  <c r="K30" i="46"/>
  <c r="H30" i="46"/>
  <c r="J30" i="46" s="1"/>
  <c r="AB30" i="46"/>
  <c r="AE29" i="46"/>
  <c r="AB29" i="46"/>
  <c r="K29" i="46"/>
  <c r="L29" i="46" s="1"/>
  <c r="H29" i="46"/>
  <c r="M29" i="46" s="1"/>
  <c r="AE28" i="46"/>
  <c r="L28" i="46"/>
  <c r="K28" i="46"/>
  <c r="H28" i="46"/>
  <c r="M28" i="46" s="1"/>
  <c r="D28" i="46"/>
  <c r="C28" i="46"/>
  <c r="AB28" i="46" s="1"/>
  <c r="AE27" i="46"/>
  <c r="R27" i="46"/>
  <c r="C27" i="46"/>
  <c r="AE26" i="46"/>
  <c r="C26" i="46"/>
  <c r="AE25" i="46"/>
  <c r="R25" i="46"/>
  <c r="L25" i="46"/>
  <c r="K25" i="46"/>
  <c r="H25" i="46"/>
  <c r="M25" i="46" s="1"/>
  <c r="D25" i="46"/>
  <c r="C25" i="46"/>
  <c r="AB25" i="46" s="1"/>
  <c r="AE24" i="46"/>
  <c r="R24" i="46"/>
  <c r="G24" i="46"/>
  <c r="V24" i="46"/>
  <c r="C24" i="46"/>
  <c r="AB24" i="46" s="1"/>
  <c r="AE23" i="46"/>
  <c r="R23" i="46"/>
  <c r="C23" i="46"/>
  <c r="AE22" i="46"/>
  <c r="R22" i="46"/>
  <c r="M22" i="46"/>
  <c r="K22" i="46"/>
  <c r="L22" i="46" s="1"/>
  <c r="X22" i="46" s="1"/>
  <c r="J22" i="46"/>
  <c r="Q22" i="46" s="1"/>
  <c r="S22" i="46" s="1"/>
  <c r="H22" i="46"/>
  <c r="C22" i="46"/>
  <c r="AB22" i="46" s="1"/>
  <c r="AE21" i="46"/>
  <c r="R21" i="46"/>
  <c r="G21" i="46"/>
  <c r="V21" i="46"/>
  <c r="C21" i="46"/>
  <c r="E21" i="46" s="1"/>
  <c r="AE20" i="46"/>
  <c r="V20" i="46"/>
  <c r="R20" i="46"/>
  <c r="G20" i="46"/>
  <c r="C20" i="46"/>
  <c r="E20" i="46" s="1"/>
  <c r="AE19" i="46"/>
  <c r="V19" i="46"/>
  <c r="R19" i="46"/>
  <c r="G19" i="46"/>
  <c r="C19" i="46"/>
  <c r="AB19" i="46" s="1"/>
  <c r="AE18" i="46"/>
  <c r="V18" i="46"/>
  <c r="R18" i="46"/>
  <c r="AE17" i="46"/>
  <c r="V17" i="46"/>
  <c r="R17" i="46"/>
  <c r="G17" i="46"/>
  <c r="C17" i="46"/>
  <c r="AB17" i="46" s="1"/>
  <c r="AE16" i="46"/>
  <c r="R16" i="46"/>
  <c r="V16" i="46"/>
  <c r="AE15" i="46"/>
  <c r="V15" i="46"/>
  <c r="R15" i="46"/>
  <c r="G15" i="46"/>
  <c r="C15" i="46"/>
  <c r="AB15" i="46" s="1"/>
  <c r="AE14" i="46"/>
  <c r="R14" i="46"/>
  <c r="G14" i="46"/>
  <c r="V14" i="46"/>
  <c r="C14" i="46"/>
  <c r="E14" i="46" s="1"/>
  <c r="AE13" i="46"/>
  <c r="R13" i="46"/>
  <c r="V13" i="46"/>
  <c r="AE12" i="46"/>
  <c r="R12" i="46"/>
  <c r="V12" i="46"/>
  <c r="AE11" i="46"/>
  <c r="R11" i="46"/>
  <c r="V11" i="46"/>
  <c r="AE10" i="46"/>
  <c r="V10" i="46"/>
  <c r="R10" i="46"/>
  <c r="G10" i="46"/>
  <c r="E10" i="46"/>
  <c r="AE9" i="46"/>
  <c r="R9" i="46"/>
  <c r="V9" i="46"/>
  <c r="AE8" i="46"/>
  <c r="R8" i="46"/>
  <c r="V8" i="46"/>
  <c r="AE7" i="46"/>
  <c r="R7" i="46"/>
  <c r="V7" i="46"/>
  <c r="AB7" i="46"/>
  <c r="AE6" i="46"/>
  <c r="R6" i="46"/>
  <c r="V6" i="46"/>
  <c r="AE5" i="46"/>
  <c r="Z5" i="46"/>
  <c r="V5" i="46"/>
  <c r="R5" i="46"/>
  <c r="L5" i="46"/>
  <c r="X5" i="46" s="1"/>
  <c r="K5" i="46"/>
  <c r="H5" i="46"/>
  <c r="J5" i="46" s="1"/>
  <c r="AB5" i="46"/>
  <c r="AE4" i="46"/>
  <c r="Y4" i="46"/>
  <c r="V4" i="46"/>
  <c r="R4" i="46"/>
  <c r="R42" i="46" s="1"/>
  <c r="AB4" i="46"/>
  <c r="AA3" i="46"/>
  <c r="AA2" i="46"/>
  <c r="AB2" i="46" s="1"/>
  <c r="C31" i="45"/>
  <c r="I29" i="45"/>
  <c r="H29" i="45"/>
  <c r="M1" i="45" s="1"/>
  <c r="G29" i="45"/>
  <c r="E26" i="45"/>
  <c r="C26" i="45"/>
  <c r="C23" i="45"/>
  <c r="X47" i="44"/>
  <c r="M41" i="44"/>
  <c r="L41" i="44"/>
  <c r="K41" i="44"/>
  <c r="H41" i="44"/>
  <c r="J41" i="44" s="1"/>
  <c r="D41" i="44"/>
  <c r="C41" i="44"/>
  <c r="K40" i="44"/>
  <c r="L40" i="44" s="1"/>
  <c r="H40" i="44"/>
  <c r="M40" i="44" s="1"/>
  <c r="D40" i="44"/>
  <c r="C40" i="44"/>
  <c r="K39" i="44"/>
  <c r="L39" i="44" s="1"/>
  <c r="H39" i="44"/>
  <c r="J39" i="44" s="1"/>
  <c r="D39" i="44"/>
  <c r="C39" i="44"/>
  <c r="K38" i="44"/>
  <c r="L38" i="44" s="1"/>
  <c r="H38" i="44"/>
  <c r="M38" i="44" s="1"/>
  <c r="C38" i="44"/>
  <c r="O37" i="44"/>
  <c r="L37" i="44"/>
  <c r="K37" i="44"/>
  <c r="J37" i="44"/>
  <c r="N37" i="44" s="1"/>
  <c r="H37" i="44"/>
  <c r="M37" i="44" s="1"/>
  <c r="C37" i="44"/>
  <c r="K36" i="44"/>
  <c r="L36" i="44" s="1"/>
  <c r="X36" i="44" s="1"/>
  <c r="H36" i="44"/>
  <c r="M36" i="44" s="1"/>
  <c r="D36" i="44"/>
  <c r="C36" i="44"/>
  <c r="AB35" i="44"/>
  <c r="K35" i="44"/>
  <c r="L35" i="44" s="1"/>
  <c r="X35" i="44" s="1"/>
  <c r="H35" i="44"/>
  <c r="M35" i="44" s="1"/>
  <c r="AB34" i="44"/>
  <c r="K34" i="44"/>
  <c r="L34" i="44" s="1"/>
  <c r="X34" i="44" s="1"/>
  <c r="H34" i="44"/>
  <c r="J34" i="44" s="1"/>
  <c r="R32" i="44"/>
  <c r="K32" i="44"/>
  <c r="L32" i="44" s="1"/>
  <c r="X32" i="44" s="1"/>
  <c r="H32" i="44"/>
  <c r="J32" i="44" s="1"/>
  <c r="AB32" i="44"/>
  <c r="K31" i="44"/>
  <c r="L31" i="44" s="1"/>
  <c r="X31" i="44" s="1"/>
  <c r="H31" i="44"/>
  <c r="M31" i="44" s="1"/>
  <c r="AB31" i="44"/>
  <c r="AE30" i="44"/>
  <c r="V30" i="44"/>
  <c r="AE29" i="44"/>
  <c r="G29" i="44"/>
  <c r="E29" i="44"/>
  <c r="AE28" i="44"/>
  <c r="AB28" i="44"/>
  <c r="K28" i="44"/>
  <c r="L28" i="44" s="1"/>
  <c r="X28" i="44" s="1"/>
  <c r="H28" i="44"/>
  <c r="M28" i="44" s="1"/>
  <c r="AE27" i="44"/>
  <c r="AB27" i="44"/>
  <c r="R27" i="44"/>
  <c r="K27" i="44"/>
  <c r="L27" i="44" s="1"/>
  <c r="X27" i="44" s="1"/>
  <c r="H27" i="44"/>
  <c r="M27" i="44" s="1"/>
  <c r="AE26" i="44"/>
  <c r="V26" i="44"/>
  <c r="AE25" i="44"/>
  <c r="AB25" i="44"/>
  <c r="V25" i="44"/>
  <c r="R25" i="44"/>
  <c r="K25" i="44"/>
  <c r="L25" i="44" s="1"/>
  <c r="X25" i="44" s="1"/>
  <c r="H25" i="44"/>
  <c r="M25" i="44" s="1"/>
  <c r="AE24" i="44"/>
  <c r="R24" i="44"/>
  <c r="V24" i="44"/>
  <c r="AB24" i="44"/>
  <c r="AE23" i="44"/>
  <c r="V23" i="44"/>
  <c r="R23" i="44"/>
  <c r="G23" i="44"/>
  <c r="C23" i="44"/>
  <c r="E23" i="44" s="1"/>
  <c r="AE22" i="44"/>
  <c r="R22" i="44"/>
  <c r="G22" i="44"/>
  <c r="V22" i="44"/>
  <c r="C22" i="44"/>
  <c r="AB22" i="44" s="1"/>
  <c r="AE21" i="44"/>
  <c r="R21" i="44"/>
  <c r="G21" i="44"/>
  <c r="V21" i="44"/>
  <c r="C21" i="44"/>
  <c r="E21" i="44" s="1"/>
  <c r="AE20" i="44"/>
  <c r="V20" i="44"/>
  <c r="R20" i="44"/>
  <c r="AE19" i="44"/>
  <c r="R19" i="44"/>
  <c r="G19" i="44"/>
  <c r="V19" i="44"/>
  <c r="C19" i="44"/>
  <c r="AB19" i="44" s="1"/>
  <c r="AE18" i="44"/>
  <c r="V18" i="44"/>
  <c r="R18" i="44"/>
  <c r="G18" i="44"/>
  <c r="C18" i="44"/>
  <c r="AB18" i="44" s="1"/>
  <c r="AE17" i="44"/>
  <c r="V17" i="44"/>
  <c r="R17" i="44"/>
  <c r="G17" i="44"/>
  <c r="C17" i="44"/>
  <c r="AB17" i="44" s="1"/>
  <c r="AE16" i="44"/>
  <c r="R16" i="44"/>
  <c r="G16" i="44"/>
  <c r="V16" i="44"/>
  <c r="C16" i="44"/>
  <c r="E16" i="44" s="1"/>
  <c r="AE15" i="44"/>
  <c r="V15" i="44"/>
  <c r="R15" i="44"/>
  <c r="AB15" i="44"/>
  <c r="AE14" i="44"/>
  <c r="R14" i="44"/>
  <c r="V14" i="44"/>
  <c r="AB14" i="44"/>
  <c r="AE13" i="44"/>
  <c r="V13" i="44"/>
  <c r="R13" i="44"/>
  <c r="AB13" i="44"/>
  <c r="AE12" i="44"/>
  <c r="V12" i="44"/>
  <c r="R12" i="44"/>
  <c r="AB12" i="44"/>
  <c r="AE11" i="44"/>
  <c r="R11" i="44"/>
  <c r="V11" i="44"/>
  <c r="AE10" i="44"/>
  <c r="V10" i="44"/>
  <c r="R10" i="44"/>
  <c r="AB10" i="44"/>
  <c r="AE9" i="44"/>
  <c r="R9" i="44"/>
  <c r="G9" i="44"/>
  <c r="C9" i="44"/>
  <c r="AB9" i="44" s="1"/>
  <c r="AE8" i="44"/>
  <c r="V8" i="44"/>
  <c r="R8" i="44"/>
  <c r="AE7" i="44"/>
  <c r="V7" i="44"/>
  <c r="R7" i="44"/>
  <c r="AB7" i="44"/>
  <c r="AE6" i="44"/>
  <c r="R6" i="44"/>
  <c r="D6" i="44"/>
  <c r="V6" i="44" s="1"/>
  <c r="C6" i="44"/>
  <c r="AE5" i="44"/>
  <c r="AB5" i="44"/>
  <c r="Z5" i="44"/>
  <c r="V5" i="44"/>
  <c r="R5" i="44"/>
  <c r="K5" i="44"/>
  <c r="L5" i="44" s="1"/>
  <c r="X5" i="44" s="1"/>
  <c r="H5" i="44"/>
  <c r="M5" i="44" s="1"/>
  <c r="AE4" i="44"/>
  <c r="AB4" i="44"/>
  <c r="Y4" i="44"/>
  <c r="V4" i="44"/>
  <c r="R4" i="44"/>
  <c r="R42" i="44" s="1"/>
  <c r="K4" i="44"/>
  <c r="L4" i="44" s="1"/>
  <c r="H4" i="44"/>
  <c r="M4" i="44" s="1"/>
  <c r="AA3" i="44"/>
  <c r="AA2" i="44"/>
  <c r="AB2" i="44" s="1"/>
  <c r="H29" i="11"/>
  <c r="H27" i="11"/>
  <c r="M10" i="28"/>
  <c r="O10" i="28"/>
  <c r="M61" i="42"/>
  <c r="I61" i="42"/>
  <c r="M55" i="42"/>
  <c r="I55" i="42"/>
  <c r="I60" i="42"/>
  <c r="G60" i="42" s="1"/>
  <c r="I59" i="42"/>
  <c r="J59" i="42" s="1"/>
  <c r="I58" i="42"/>
  <c r="J58" i="42" s="1"/>
  <c r="H58" i="42" s="1"/>
  <c r="I54" i="42"/>
  <c r="I53" i="42"/>
  <c r="I52" i="42"/>
  <c r="I48" i="42"/>
  <c r="G48" i="42" s="1"/>
  <c r="I47" i="42"/>
  <c r="J47" i="42" s="1"/>
  <c r="H47" i="42" s="1"/>
  <c r="I46" i="42"/>
  <c r="I42" i="42"/>
  <c r="I41" i="42"/>
  <c r="G41" i="42" s="1"/>
  <c r="I40" i="42"/>
  <c r="I36" i="42"/>
  <c r="G36" i="42" s="1"/>
  <c r="I35" i="42"/>
  <c r="I34" i="42"/>
  <c r="I30" i="42"/>
  <c r="I29" i="42"/>
  <c r="I28" i="42"/>
  <c r="J28" i="42" s="1"/>
  <c r="I24" i="42"/>
  <c r="I23" i="42"/>
  <c r="G23" i="42" s="1"/>
  <c r="I22" i="42"/>
  <c r="J22" i="42" s="1"/>
  <c r="I31" i="42"/>
  <c r="I25" i="42"/>
  <c r="M6" i="42"/>
  <c r="N6" i="42"/>
  <c r="I7" i="42"/>
  <c r="J9" i="42"/>
  <c r="N9" i="42"/>
  <c r="G10" i="42"/>
  <c r="L10" i="42"/>
  <c r="L9" i="42" s="1"/>
  <c r="G11" i="42"/>
  <c r="H11" i="42"/>
  <c r="L11" i="42"/>
  <c r="G12" i="42"/>
  <c r="H12" i="42"/>
  <c r="L12" i="42"/>
  <c r="G13" i="42"/>
  <c r="L13" i="42"/>
  <c r="H13" i="42" s="1"/>
  <c r="G14" i="42"/>
  <c r="H14" i="42"/>
  <c r="J14" i="42"/>
  <c r="G15" i="42"/>
  <c r="H15" i="42"/>
  <c r="J15" i="42"/>
  <c r="J17" i="42"/>
  <c r="G6" i="41" s="1"/>
  <c r="L17" i="42"/>
  <c r="K7" i="42" s="1"/>
  <c r="L7" i="42" s="1"/>
  <c r="N17" i="42"/>
  <c r="M7" i="42" s="1"/>
  <c r="N7" i="42" s="1"/>
  <c r="G18" i="42"/>
  <c r="H18" i="42"/>
  <c r="J18" i="42"/>
  <c r="L18" i="42"/>
  <c r="N18" i="42"/>
  <c r="G19" i="42"/>
  <c r="J19" i="42"/>
  <c r="H19" i="42" s="1"/>
  <c r="L19" i="42"/>
  <c r="N19" i="42"/>
  <c r="L22" i="42"/>
  <c r="G24" i="42"/>
  <c r="J24" i="42"/>
  <c r="H24" i="42" s="1"/>
  <c r="L24" i="42"/>
  <c r="G28" i="42"/>
  <c r="L28" i="42"/>
  <c r="G29" i="42"/>
  <c r="J29" i="42"/>
  <c r="H29" i="42" s="1"/>
  <c r="G30" i="42"/>
  <c r="J30" i="42"/>
  <c r="H30" i="42" s="1"/>
  <c r="L30" i="42"/>
  <c r="G34" i="42"/>
  <c r="J34" i="42"/>
  <c r="H34" i="42" s="1"/>
  <c r="L34" i="42"/>
  <c r="G35" i="42"/>
  <c r="J35" i="42"/>
  <c r="H35" i="42" s="1"/>
  <c r="L36" i="42"/>
  <c r="G40" i="42"/>
  <c r="J40" i="42"/>
  <c r="H40" i="42" s="1"/>
  <c r="L40" i="42"/>
  <c r="J41" i="42"/>
  <c r="G42" i="42"/>
  <c r="J42" i="42"/>
  <c r="L42" i="42"/>
  <c r="G46" i="42"/>
  <c r="J46" i="42"/>
  <c r="L46" i="42"/>
  <c r="L48" i="42"/>
  <c r="G52" i="42"/>
  <c r="J52" i="42"/>
  <c r="L52" i="42"/>
  <c r="G53" i="42"/>
  <c r="J53" i="42"/>
  <c r="H53" i="42" s="1"/>
  <c r="G54" i="42"/>
  <c r="J54" i="42"/>
  <c r="H54" i="42" s="1"/>
  <c r="L54" i="42"/>
  <c r="J55" i="42"/>
  <c r="N55" i="42"/>
  <c r="N51" i="42" s="1"/>
  <c r="I12" i="41" s="1"/>
  <c r="L58" i="42"/>
  <c r="N58" i="42"/>
  <c r="L60" i="42"/>
  <c r="N60" i="42"/>
  <c r="N61" i="42"/>
  <c r="N57" i="42" s="1"/>
  <c r="I13" i="41" s="1"/>
  <c r="G64" i="42"/>
  <c r="L64" i="42"/>
  <c r="L63" i="42" s="1"/>
  <c r="G66" i="42"/>
  <c r="L66" i="42"/>
  <c r="H66" i="42" s="1"/>
  <c r="G67" i="42"/>
  <c r="L67" i="42"/>
  <c r="H67" i="42" s="1"/>
  <c r="G68" i="42"/>
  <c r="J68" i="42"/>
  <c r="H68" i="42" s="1"/>
  <c r="G69" i="42"/>
  <c r="J69" i="42"/>
  <c r="H69" i="42" s="1"/>
  <c r="L73" i="42"/>
  <c r="G74" i="42"/>
  <c r="J74" i="42"/>
  <c r="J73" i="42" s="1"/>
  <c r="L74" i="42"/>
  <c r="N74" i="42"/>
  <c r="N73" i="42" s="1"/>
  <c r="J75" i="42"/>
  <c r="L75" i="42"/>
  <c r="N75" i="42"/>
  <c r="I5" i="41"/>
  <c r="D14" i="41"/>
  <c r="E14" i="41"/>
  <c r="D15" i="41"/>
  <c r="E15" i="41"/>
  <c r="H15" i="41"/>
  <c r="I15" i="41"/>
  <c r="P7" i="45" l="1"/>
  <c r="R32" i="45"/>
  <c r="AB26" i="46"/>
  <c r="E26" i="46"/>
  <c r="AB27" i="46"/>
  <c r="E27" i="46"/>
  <c r="AB34" i="46"/>
  <c r="E34" i="46"/>
  <c r="AB23" i="46"/>
  <c r="E23" i="46"/>
  <c r="J32" i="46"/>
  <c r="Q32" i="46" s="1"/>
  <c r="S32" i="46" s="1"/>
  <c r="X32" i="46"/>
  <c r="X33" i="46"/>
  <c r="X31" i="46"/>
  <c r="X36" i="46"/>
  <c r="M36" i="46"/>
  <c r="J37" i="46"/>
  <c r="O37" i="46" s="1"/>
  <c r="N37" i="46"/>
  <c r="J35" i="46"/>
  <c r="P35" i="46" s="1"/>
  <c r="X25" i="46"/>
  <c r="X30" i="46"/>
  <c r="X35" i="46"/>
  <c r="X28" i="46"/>
  <c r="J31" i="46"/>
  <c r="Q31" i="46" s="1"/>
  <c r="J33" i="46"/>
  <c r="X29" i="46"/>
  <c r="J31" i="44"/>
  <c r="Q31" i="44" s="1"/>
  <c r="M34" i="44"/>
  <c r="C49" i="11"/>
  <c r="G49" i="11" s="1"/>
  <c r="P4" i="47"/>
  <c r="R36" i="47"/>
  <c r="P6" i="45"/>
  <c r="P5" i="45"/>
  <c r="E17" i="44"/>
  <c r="H17" i="44" s="1"/>
  <c r="M17" i="44" s="1"/>
  <c r="K55" i="11"/>
  <c r="N55" i="11" s="1"/>
  <c r="P4" i="45"/>
  <c r="Q5" i="46"/>
  <c r="S5" i="46" s="1"/>
  <c r="P5" i="46"/>
  <c r="O5" i="46"/>
  <c r="M5" i="46"/>
  <c r="J29" i="47"/>
  <c r="AF9" i="46"/>
  <c r="AB16" i="46"/>
  <c r="AB21" i="46"/>
  <c r="E19" i="46"/>
  <c r="K19" i="46" s="1"/>
  <c r="L19" i="46" s="1"/>
  <c r="K4" i="46"/>
  <c r="L4" i="46" s="1"/>
  <c r="AE31" i="46"/>
  <c r="AB11" i="46"/>
  <c r="AB6" i="46"/>
  <c r="K10" i="46"/>
  <c r="L10" i="46" s="1"/>
  <c r="H10" i="46"/>
  <c r="M10" i="46" s="1"/>
  <c r="H21" i="46"/>
  <c r="M21" i="46" s="1"/>
  <c r="K21" i="46"/>
  <c r="L21" i="46" s="1"/>
  <c r="K13" i="46"/>
  <c r="L13" i="46" s="1"/>
  <c r="H13" i="46"/>
  <c r="M13" i="46" s="1"/>
  <c r="K16" i="46"/>
  <c r="L16" i="46" s="1"/>
  <c r="H16" i="46"/>
  <c r="M16" i="46" s="1"/>
  <c r="K14" i="46"/>
  <c r="L14" i="46" s="1"/>
  <c r="H14" i="46"/>
  <c r="M14" i="46" s="1"/>
  <c r="Q30" i="46"/>
  <c r="P30" i="46"/>
  <c r="O30" i="46"/>
  <c r="N30" i="46"/>
  <c r="K6" i="46"/>
  <c r="L6" i="46" s="1"/>
  <c r="H6" i="46"/>
  <c r="M6" i="46" s="1"/>
  <c r="H9" i="46"/>
  <c r="M9" i="46" s="1"/>
  <c r="K9" i="46"/>
  <c r="L9" i="46" s="1"/>
  <c r="X9" i="46" s="1"/>
  <c r="K20" i="46"/>
  <c r="L20" i="46" s="1"/>
  <c r="H20" i="46"/>
  <c r="M20" i="46" s="1"/>
  <c r="K8" i="46"/>
  <c r="L8" i="46" s="1"/>
  <c r="H8" i="46"/>
  <c r="M8" i="46" s="1"/>
  <c r="H11" i="46"/>
  <c r="M11" i="46" s="1"/>
  <c r="K11" i="46"/>
  <c r="L11" i="46" s="1"/>
  <c r="K12" i="46"/>
  <c r="L12" i="46" s="1"/>
  <c r="H12" i="46"/>
  <c r="M12" i="46" s="1"/>
  <c r="K18" i="46"/>
  <c r="L18" i="46" s="1"/>
  <c r="H18" i="46"/>
  <c r="M18" i="46" s="1"/>
  <c r="AB12" i="46"/>
  <c r="N5" i="46"/>
  <c r="E17" i="46"/>
  <c r="J29" i="46"/>
  <c r="M30" i="46"/>
  <c r="N41" i="46"/>
  <c r="AB8" i="46"/>
  <c r="AB13" i="46"/>
  <c r="E24" i="46"/>
  <c r="AB18" i="46"/>
  <c r="J38" i="46"/>
  <c r="C42" i="46"/>
  <c r="C47" i="46" s="1"/>
  <c r="AB9" i="46"/>
  <c r="N22" i="46"/>
  <c r="N36" i="46"/>
  <c r="AB14" i="46"/>
  <c r="O22" i="46"/>
  <c r="J25" i="46"/>
  <c r="J28" i="46"/>
  <c r="O36" i="46"/>
  <c r="P22" i="46"/>
  <c r="AB10" i="46"/>
  <c r="E15" i="46"/>
  <c r="AB20" i="46"/>
  <c r="N35" i="46"/>
  <c r="N40" i="46"/>
  <c r="O35" i="46"/>
  <c r="L37" i="46"/>
  <c r="M32" i="44"/>
  <c r="K7" i="44"/>
  <c r="L7" i="44" s="1"/>
  <c r="J29" i="45"/>
  <c r="AB26" i="44"/>
  <c r="AE31" i="44"/>
  <c r="K13" i="44"/>
  <c r="L13" i="44" s="1"/>
  <c r="AB23" i="44"/>
  <c r="AB30" i="44"/>
  <c r="E9" i="44"/>
  <c r="H9" i="44" s="1"/>
  <c r="M9" i="44" s="1"/>
  <c r="E22" i="44"/>
  <c r="H22" i="44" s="1"/>
  <c r="AF9" i="44"/>
  <c r="H12" i="44"/>
  <c r="M12" i="44" s="1"/>
  <c r="O41" i="44"/>
  <c r="N41" i="44"/>
  <c r="K21" i="44"/>
  <c r="L21" i="44" s="1"/>
  <c r="H21" i="44"/>
  <c r="M21" i="44" s="1"/>
  <c r="H30" i="44"/>
  <c r="M30" i="44" s="1"/>
  <c r="K30" i="44"/>
  <c r="L30" i="44" s="1"/>
  <c r="N34" i="44"/>
  <c r="P34" i="44"/>
  <c r="Q34" i="44"/>
  <c r="O34" i="44"/>
  <c r="K16" i="44"/>
  <c r="L16" i="44" s="1"/>
  <c r="H16" i="44"/>
  <c r="M16" i="44" s="1"/>
  <c r="K11" i="44"/>
  <c r="L11" i="44" s="1"/>
  <c r="H11" i="44"/>
  <c r="M11" i="44" s="1"/>
  <c r="X4" i="44"/>
  <c r="K20" i="44"/>
  <c r="L20" i="44" s="1"/>
  <c r="H20" i="44"/>
  <c r="M20" i="44" s="1"/>
  <c r="N39" i="44"/>
  <c r="O39" i="44"/>
  <c r="H23" i="44"/>
  <c r="M23" i="44" s="1"/>
  <c r="K23" i="44"/>
  <c r="L23" i="44" s="1"/>
  <c r="Q32" i="44"/>
  <c r="S32" i="44" s="1"/>
  <c r="P32" i="44"/>
  <c r="O32" i="44"/>
  <c r="N32" i="44"/>
  <c r="K26" i="44"/>
  <c r="L26" i="44" s="1"/>
  <c r="H26" i="44"/>
  <c r="M26" i="44" s="1"/>
  <c r="H33" i="44"/>
  <c r="M33" i="44" s="1"/>
  <c r="K33" i="44"/>
  <c r="L33" i="44" s="1"/>
  <c r="K6" i="44"/>
  <c r="L6" i="44" s="1"/>
  <c r="H6" i="44"/>
  <c r="M6" i="44" s="1"/>
  <c r="K29" i="44"/>
  <c r="L29" i="44" s="1"/>
  <c r="H29" i="44"/>
  <c r="M29" i="44" s="1"/>
  <c r="H8" i="44"/>
  <c r="M8" i="44" s="1"/>
  <c r="K8" i="44"/>
  <c r="L8" i="44" s="1"/>
  <c r="V9" i="44"/>
  <c r="E18" i="44"/>
  <c r="M39" i="44"/>
  <c r="J28" i="44"/>
  <c r="J36" i="44"/>
  <c r="J25" i="44"/>
  <c r="J27" i="44"/>
  <c r="J38" i="44"/>
  <c r="E19" i="44"/>
  <c r="AB20" i="44"/>
  <c r="C42" i="44"/>
  <c r="C47" i="44" s="1"/>
  <c r="J35" i="44"/>
  <c r="J40" i="44"/>
  <c r="J4" i="44"/>
  <c r="J5" i="44"/>
  <c r="AB6" i="44"/>
  <c r="AB11" i="44"/>
  <c r="AB16" i="44"/>
  <c r="AB21" i="44"/>
  <c r="AB33" i="44"/>
  <c r="AB29" i="44"/>
  <c r="AB8" i="44"/>
  <c r="J61" i="42"/>
  <c r="H59" i="42"/>
  <c r="J60" i="42"/>
  <c r="H60" i="42" s="1"/>
  <c r="G59" i="42"/>
  <c r="G58" i="42"/>
  <c r="J48" i="42"/>
  <c r="H48" i="42" s="1"/>
  <c r="H46" i="42"/>
  <c r="G47" i="42"/>
  <c r="H42" i="42"/>
  <c r="J36" i="42"/>
  <c r="H36" i="42" s="1"/>
  <c r="G22" i="42"/>
  <c r="G15" i="41"/>
  <c r="F15" i="41" s="1"/>
  <c r="I65" i="42"/>
  <c r="H73" i="42"/>
  <c r="H5" i="41"/>
  <c r="K6" i="42"/>
  <c r="L6" i="42" s="1"/>
  <c r="L5" i="42" s="1"/>
  <c r="H4" i="41" s="1"/>
  <c r="H9" i="42"/>
  <c r="G7" i="42"/>
  <c r="J27" i="42"/>
  <c r="N5" i="42"/>
  <c r="I4" i="41" s="1"/>
  <c r="M70" i="42"/>
  <c r="H14" i="41"/>
  <c r="G70" i="42"/>
  <c r="N70" i="42" s="1"/>
  <c r="J7" i="42"/>
  <c r="H7" i="42" s="1"/>
  <c r="H64" i="42"/>
  <c r="J25" i="42"/>
  <c r="H22" i="42"/>
  <c r="I6" i="41"/>
  <c r="H17" i="42"/>
  <c r="H6" i="41"/>
  <c r="F6" i="41" s="1"/>
  <c r="H41" i="42"/>
  <c r="H10" i="42"/>
  <c r="H28" i="42"/>
  <c r="H74" i="42"/>
  <c r="I6" i="42"/>
  <c r="J51" i="42"/>
  <c r="G5" i="41"/>
  <c r="F5" i="41" s="1"/>
  <c r="J31" i="42"/>
  <c r="J23" i="42"/>
  <c r="H23" i="42" s="1"/>
  <c r="H52" i="42"/>
  <c r="P9" i="45" l="1"/>
  <c r="J17" i="44"/>
  <c r="K17" i="44"/>
  <c r="L17" i="44" s="1"/>
  <c r="X17" i="44" s="1"/>
  <c r="K23" i="46"/>
  <c r="L23" i="46" s="1"/>
  <c r="H23" i="46"/>
  <c r="C50" i="11"/>
  <c r="G50" i="11" s="1"/>
  <c r="H34" i="46"/>
  <c r="K34" i="46"/>
  <c r="L34" i="46" s="1"/>
  <c r="X34" i="46" s="1"/>
  <c r="K27" i="46"/>
  <c r="L27" i="46" s="1"/>
  <c r="H27" i="46"/>
  <c r="M27" i="46" s="1"/>
  <c r="H26" i="46"/>
  <c r="K26" i="46"/>
  <c r="L26" i="46" s="1"/>
  <c r="X26" i="46" s="1"/>
  <c r="N54" i="11"/>
  <c r="O32" i="46"/>
  <c r="P32" i="46"/>
  <c r="N32" i="46"/>
  <c r="O33" i="46"/>
  <c r="P33" i="46"/>
  <c r="N33" i="46"/>
  <c r="Q33" i="46"/>
  <c r="P31" i="46"/>
  <c r="O31" i="46"/>
  <c r="N31" i="46"/>
  <c r="N31" i="44"/>
  <c r="O31" i="44"/>
  <c r="P31" i="44"/>
  <c r="C51" i="11"/>
  <c r="G51" i="11" s="1"/>
  <c r="C45" i="11"/>
  <c r="C47" i="11" s="1"/>
  <c r="G47" i="11" s="1"/>
  <c r="C27" i="11"/>
  <c r="C29" i="11" s="1"/>
  <c r="G29" i="11" s="1"/>
  <c r="M29" i="11" s="1"/>
  <c r="N29" i="11" s="1"/>
  <c r="C41" i="11"/>
  <c r="G41" i="11" s="1"/>
  <c r="P9" i="47"/>
  <c r="K9" i="44"/>
  <c r="L9" i="44" s="1"/>
  <c r="X9" i="44" s="1"/>
  <c r="C23" i="11"/>
  <c r="J9" i="46"/>
  <c r="P9" i="46" s="1"/>
  <c r="J14" i="46"/>
  <c r="O14" i="46" s="1"/>
  <c r="X8" i="46"/>
  <c r="X20" i="46"/>
  <c r="H19" i="46"/>
  <c r="X19" i="46" s="1"/>
  <c r="H4" i="46"/>
  <c r="M4" i="46" s="1"/>
  <c r="J13" i="46"/>
  <c r="O13" i="46" s="1"/>
  <c r="J11" i="46"/>
  <c r="N11" i="46" s="1"/>
  <c r="X21" i="46"/>
  <c r="J10" i="46"/>
  <c r="O10" i="46" s="1"/>
  <c r="X10" i="46"/>
  <c r="X11" i="46"/>
  <c r="E42" i="46"/>
  <c r="E50" i="46" s="1"/>
  <c r="Q29" i="46"/>
  <c r="P29" i="46"/>
  <c r="O29" i="46"/>
  <c r="N29" i="46"/>
  <c r="J8" i="46"/>
  <c r="H7" i="46"/>
  <c r="M7" i="46" s="1"/>
  <c r="K7" i="46"/>
  <c r="J20" i="46"/>
  <c r="X14" i="46"/>
  <c r="J18" i="46"/>
  <c r="X18" i="46"/>
  <c r="K17" i="46"/>
  <c r="L17" i="46" s="1"/>
  <c r="H17" i="46"/>
  <c r="J16" i="46"/>
  <c r="K24" i="46"/>
  <c r="L24" i="46" s="1"/>
  <c r="H24" i="46"/>
  <c r="M24" i="46" s="1"/>
  <c r="J12" i="46"/>
  <c r="J6" i="46"/>
  <c r="X13" i="46"/>
  <c r="O38" i="46"/>
  <c r="N38" i="46"/>
  <c r="X16" i="46"/>
  <c r="Q28" i="46"/>
  <c r="P28" i="46"/>
  <c r="O28" i="46"/>
  <c r="N28" i="46"/>
  <c r="X12" i="46"/>
  <c r="X6" i="46"/>
  <c r="J21" i="46"/>
  <c r="K15" i="46"/>
  <c r="L15" i="46" s="1"/>
  <c r="H15" i="46"/>
  <c r="Q25" i="46"/>
  <c r="S25" i="46" s="1"/>
  <c r="P25" i="46"/>
  <c r="O25" i="46"/>
  <c r="N25" i="46"/>
  <c r="H7" i="44"/>
  <c r="M7" i="44" s="1"/>
  <c r="X33" i="44"/>
  <c r="H13" i="44"/>
  <c r="M13" i="44" s="1"/>
  <c r="X23" i="44"/>
  <c r="J33" i="44"/>
  <c r="O33" i="44" s="1"/>
  <c r="X6" i="44"/>
  <c r="J16" i="44"/>
  <c r="O16" i="44" s="1"/>
  <c r="X16" i="44"/>
  <c r="J30" i="44"/>
  <c r="N30" i="44" s="1"/>
  <c r="J6" i="44"/>
  <c r="O6" i="44" s="1"/>
  <c r="X30" i="44"/>
  <c r="X21" i="44"/>
  <c r="X26" i="44"/>
  <c r="J12" i="44"/>
  <c r="X8" i="44"/>
  <c r="M22" i="44"/>
  <c r="J22" i="44"/>
  <c r="E42" i="44"/>
  <c r="E50" i="44" s="1"/>
  <c r="H10" i="44"/>
  <c r="K10" i="44"/>
  <c r="L10" i="44" s="1"/>
  <c r="J20" i="44"/>
  <c r="P20" i="44" s="1"/>
  <c r="X20" i="44"/>
  <c r="K22" i="44"/>
  <c r="L22" i="44" s="1"/>
  <c r="X22" i="44" s="1"/>
  <c r="K12" i="44"/>
  <c r="L12" i="44" s="1"/>
  <c r="X12" i="44" s="1"/>
  <c r="J26" i="44"/>
  <c r="O26" i="44" s="1"/>
  <c r="Q25" i="44"/>
  <c r="S25" i="44" s="1"/>
  <c r="P25" i="44"/>
  <c r="O25" i="44"/>
  <c r="N25" i="44"/>
  <c r="X29" i="44"/>
  <c r="K24" i="44"/>
  <c r="L24" i="44" s="1"/>
  <c r="H24" i="44"/>
  <c r="M24" i="44" s="1"/>
  <c r="K19" i="44"/>
  <c r="L19" i="44" s="1"/>
  <c r="H19" i="44"/>
  <c r="M19" i="44" s="1"/>
  <c r="O38" i="44"/>
  <c r="N38" i="44"/>
  <c r="Q27" i="44"/>
  <c r="S27" i="44" s="1"/>
  <c r="P27" i="44"/>
  <c r="O27" i="44"/>
  <c r="N27" i="44"/>
  <c r="Q4" i="44"/>
  <c r="P4" i="44"/>
  <c r="O4" i="44"/>
  <c r="N4" i="44"/>
  <c r="P36" i="44"/>
  <c r="O36" i="44"/>
  <c r="N36" i="44"/>
  <c r="J29" i="44"/>
  <c r="X11" i="44"/>
  <c r="J21" i="44"/>
  <c r="J11" i="44"/>
  <c r="Q28" i="44"/>
  <c r="P28" i="44"/>
  <c r="O28" i="44"/>
  <c r="N28" i="44"/>
  <c r="J23" i="44"/>
  <c r="J9" i="44"/>
  <c r="K15" i="44"/>
  <c r="L15" i="44" s="1"/>
  <c r="H15" i="44"/>
  <c r="J15" i="44" s="1"/>
  <c r="Q5" i="44"/>
  <c r="S5" i="44" s="1"/>
  <c r="P5" i="44"/>
  <c r="O5" i="44"/>
  <c r="N5" i="44"/>
  <c r="Q17" i="44"/>
  <c r="S17" i="44" s="1"/>
  <c r="P17" i="44"/>
  <c r="O17" i="44"/>
  <c r="N17" i="44"/>
  <c r="J8" i="44"/>
  <c r="O40" i="44"/>
  <c r="N40" i="44"/>
  <c r="H18" i="44"/>
  <c r="J18" i="44" s="1"/>
  <c r="K18" i="44"/>
  <c r="L18" i="44" s="1"/>
  <c r="P35" i="44"/>
  <c r="O35" i="44"/>
  <c r="N35" i="44"/>
  <c r="K14" i="44"/>
  <c r="L14" i="44" s="1"/>
  <c r="H14" i="44"/>
  <c r="J57" i="42"/>
  <c r="J21" i="42"/>
  <c r="G8" i="41"/>
  <c r="G12" i="41"/>
  <c r="G6" i="42"/>
  <c r="J6" i="42"/>
  <c r="H70" i="42"/>
  <c r="N63" i="42"/>
  <c r="I14" i="41" s="1"/>
  <c r="G65" i="42"/>
  <c r="J65" i="42"/>
  <c r="X27" i="46" l="1"/>
  <c r="J27" i="46"/>
  <c r="P27" i="46" s="1"/>
  <c r="N27" i="46"/>
  <c r="O27" i="46"/>
  <c r="Q27" i="46"/>
  <c r="S27" i="46" s="1"/>
  <c r="M26" i="46"/>
  <c r="J26" i="46"/>
  <c r="M34" i="46"/>
  <c r="J34" i="46"/>
  <c r="M23" i="46"/>
  <c r="J23" i="46"/>
  <c r="X23" i="46"/>
  <c r="J7" i="46"/>
  <c r="O7" i="46" s="1"/>
  <c r="G27" i="11"/>
  <c r="K27" i="11" s="1"/>
  <c r="N27" i="11" s="1"/>
  <c r="C28" i="11"/>
  <c r="G28" i="11" s="1"/>
  <c r="C46" i="11"/>
  <c r="G46" i="11" s="1"/>
  <c r="G45" i="11"/>
  <c r="X7" i="44"/>
  <c r="C42" i="11"/>
  <c r="G42" i="11" s="1"/>
  <c r="C43" i="11"/>
  <c r="G43" i="11" s="1"/>
  <c r="O23" i="11"/>
  <c r="N10" i="46"/>
  <c r="G23" i="11"/>
  <c r="K23" i="11" s="1"/>
  <c r="N23" i="11" s="1"/>
  <c r="O22" i="11"/>
  <c r="C24" i="11"/>
  <c r="G24" i="11" s="1"/>
  <c r="C25" i="11"/>
  <c r="G25" i="11" s="1"/>
  <c r="M25" i="11" s="1"/>
  <c r="N25" i="11" s="1"/>
  <c r="X18" i="44"/>
  <c r="Q10" i="46"/>
  <c r="S10" i="46" s="1"/>
  <c r="X4" i="46"/>
  <c r="P13" i="46"/>
  <c r="Q13" i="46"/>
  <c r="S13" i="46" s="1"/>
  <c r="P10" i="46"/>
  <c r="N14" i="46"/>
  <c r="Q14" i="46"/>
  <c r="S14" i="46" s="1"/>
  <c r="Q11" i="46"/>
  <c r="S11" i="46" s="1"/>
  <c r="P14" i="46"/>
  <c r="P11" i="46"/>
  <c r="I4" i="46"/>
  <c r="O9" i="46"/>
  <c r="J4" i="46"/>
  <c r="P4" i="46" s="1"/>
  <c r="N13" i="46"/>
  <c r="N9" i="46"/>
  <c r="Q9" i="46"/>
  <c r="S9" i="46" s="1"/>
  <c r="O11" i="46"/>
  <c r="M19" i="46"/>
  <c r="J19" i="46"/>
  <c r="X15" i="46"/>
  <c r="Q21" i="46"/>
  <c r="S21" i="46" s="1"/>
  <c r="P21" i="46"/>
  <c r="O21" i="46"/>
  <c r="N21" i="46"/>
  <c r="J24" i="46"/>
  <c r="X24" i="46"/>
  <c r="O12" i="46"/>
  <c r="N12" i="46"/>
  <c r="Q12" i="46"/>
  <c r="S12" i="46" s="1"/>
  <c r="P12" i="46"/>
  <c r="Q18" i="46"/>
  <c r="S18" i="46" s="1"/>
  <c r="P18" i="46"/>
  <c r="O18" i="46"/>
  <c r="N18" i="46"/>
  <c r="Q8" i="46"/>
  <c r="S8" i="46" s="1"/>
  <c r="P8" i="46"/>
  <c r="O8" i="46"/>
  <c r="N8" i="46"/>
  <c r="Q6" i="46"/>
  <c r="S6" i="46" s="1"/>
  <c r="P6" i="46"/>
  <c r="O6" i="46"/>
  <c r="N6" i="46"/>
  <c r="H42" i="46"/>
  <c r="N20" i="46"/>
  <c r="Q20" i="46"/>
  <c r="S20" i="46" s="1"/>
  <c r="P20" i="46"/>
  <c r="O20" i="46"/>
  <c r="Q16" i="46"/>
  <c r="S16" i="46" s="1"/>
  <c r="P16" i="46"/>
  <c r="O16" i="46"/>
  <c r="N16" i="46"/>
  <c r="M17" i="46"/>
  <c r="I17" i="46"/>
  <c r="L7" i="46"/>
  <c r="K42" i="46"/>
  <c r="I15" i="46"/>
  <c r="M15" i="46"/>
  <c r="J17" i="46"/>
  <c r="J15" i="46"/>
  <c r="X17" i="46"/>
  <c r="O30" i="44"/>
  <c r="P30" i="44"/>
  <c r="J7" i="44"/>
  <c r="Q7" i="44" s="1"/>
  <c r="S7" i="44" s="1"/>
  <c r="J13" i="44"/>
  <c r="P13" i="44" s="1"/>
  <c r="X13" i="44"/>
  <c r="Q12" i="44"/>
  <c r="S12" i="44" s="1"/>
  <c r="Q30" i="44"/>
  <c r="N16" i="44"/>
  <c r="Q16" i="44"/>
  <c r="S16" i="44" s="1"/>
  <c r="P16" i="44"/>
  <c r="P6" i="44"/>
  <c r="X10" i="44"/>
  <c r="Q6" i="44"/>
  <c r="S6" i="44" s="1"/>
  <c r="N33" i="44"/>
  <c r="Q33" i="44"/>
  <c r="P33" i="44"/>
  <c r="N6" i="44"/>
  <c r="N12" i="44"/>
  <c r="O12" i="44"/>
  <c r="P12" i="44"/>
  <c r="O22" i="44"/>
  <c r="P22" i="44"/>
  <c r="H42" i="44"/>
  <c r="N26" i="44"/>
  <c r="P26" i="44"/>
  <c r="Q26" i="44"/>
  <c r="Q22" i="44"/>
  <c r="S22" i="44" s="1"/>
  <c r="Q20" i="44"/>
  <c r="S20" i="44" s="1"/>
  <c r="M10" i="44"/>
  <c r="J10" i="44"/>
  <c r="N22" i="44"/>
  <c r="O20" i="44"/>
  <c r="N20" i="44"/>
  <c r="P15" i="44"/>
  <c r="O15" i="44"/>
  <c r="N15" i="44"/>
  <c r="Q15" i="44"/>
  <c r="S15" i="44" s="1"/>
  <c r="X19" i="44"/>
  <c r="X15" i="44"/>
  <c r="P9" i="44"/>
  <c r="O9" i="44"/>
  <c r="Q9" i="44"/>
  <c r="S9" i="44" s="1"/>
  <c r="N9" i="44"/>
  <c r="M18" i="44"/>
  <c r="I17" i="44"/>
  <c r="J24" i="44"/>
  <c r="Q18" i="44"/>
  <c r="S18" i="44" s="1"/>
  <c r="P18" i="44"/>
  <c r="O18" i="44"/>
  <c r="N18" i="44"/>
  <c r="Q29" i="44"/>
  <c r="P29" i="44"/>
  <c r="O29" i="44"/>
  <c r="N29" i="44"/>
  <c r="X24" i="44"/>
  <c r="J19" i="44"/>
  <c r="K42" i="44"/>
  <c r="Q23" i="44"/>
  <c r="S23" i="44" s="1"/>
  <c r="P23" i="44"/>
  <c r="O23" i="44"/>
  <c r="N23" i="44"/>
  <c r="O8" i="44"/>
  <c r="Q8" i="44"/>
  <c r="S8" i="44" s="1"/>
  <c r="P8" i="44"/>
  <c r="N8" i="44"/>
  <c r="P21" i="44"/>
  <c r="O21" i="44"/>
  <c r="Q21" i="44"/>
  <c r="S21" i="44" s="1"/>
  <c r="N21" i="44"/>
  <c r="S4" i="44"/>
  <c r="X14" i="44"/>
  <c r="P11" i="44"/>
  <c r="O11" i="44"/>
  <c r="Q11" i="44"/>
  <c r="S11" i="44" s="1"/>
  <c r="N11" i="44"/>
  <c r="L42" i="44"/>
  <c r="I15" i="44"/>
  <c r="M15" i="44"/>
  <c r="M14" i="44"/>
  <c r="I4" i="44"/>
  <c r="J14" i="44"/>
  <c r="G13" i="41"/>
  <c r="H65" i="42"/>
  <c r="H63" i="42" s="1"/>
  <c r="J63" i="42"/>
  <c r="G14" i="41" s="1"/>
  <c r="F14" i="41" s="1"/>
  <c r="J5" i="42"/>
  <c r="H6" i="42"/>
  <c r="G7" i="41"/>
  <c r="Q23" i="46" l="1"/>
  <c r="S23" i="46" s="1"/>
  <c r="P23" i="46"/>
  <c r="O23" i="46"/>
  <c r="N23" i="46"/>
  <c r="N26" i="46"/>
  <c r="O26" i="46"/>
  <c r="P26" i="46"/>
  <c r="Q26" i="46"/>
  <c r="P34" i="46"/>
  <c r="N34" i="46"/>
  <c r="Q34" i="46"/>
  <c r="O34" i="46"/>
  <c r="N7" i="46"/>
  <c r="P7" i="46"/>
  <c r="Q7" i="46"/>
  <c r="S7" i="46" s="1"/>
  <c r="M42" i="46"/>
  <c r="N4" i="46"/>
  <c r="Q4" i="46"/>
  <c r="S4" i="46" s="1"/>
  <c r="O4" i="46"/>
  <c r="J42" i="46"/>
  <c r="N19" i="46"/>
  <c r="P19" i="46"/>
  <c r="Q19" i="46"/>
  <c r="S19" i="46" s="1"/>
  <c r="O19" i="46"/>
  <c r="X7" i="46"/>
  <c r="X42" i="46" s="1"/>
  <c r="L42" i="46"/>
  <c r="Q17" i="46"/>
  <c r="S17" i="46" s="1"/>
  <c r="P17" i="46"/>
  <c r="O17" i="46"/>
  <c r="N17" i="46"/>
  <c r="Q24" i="46"/>
  <c r="S24" i="46" s="1"/>
  <c r="P24" i="46"/>
  <c r="O24" i="46"/>
  <c r="N24" i="46"/>
  <c r="N15" i="46"/>
  <c r="Q15" i="46"/>
  <c r="S15" i="46" s="1"/>
  <c r="P15" i="46"/>
  <c r="O15" i="46"/>
  <c r="O7" i="44"/>
  <c r="N7" i="44"/>
  <c r="P7" i="44"/>
  <c r="Q13" i="44"/>
  <c r="S13" i="44" s="1"/>
  <c r="O13" i="44"/>
  <c r="N13" i="44"/>
  <c r="X42" i="44"/>
  <c r="N10" i="44"/>
  <c r="P10" i="44"/>
  <c r="O10" i="44"/>
  <c r="Q10" i="44"/>
  <c r="S10" i="44" s="1"/>
  <c r="Q24" i="44"/>
  <c r="S24" i="44" s="1"/>
  <c r="P24" i="44"/>
  <c r="O24" i="44"/>
  <c r="N24" i="44"/>
  <c r="J42" i="44"/>
  <c r="Q19" i="44"/>
  <c r="S19" i="44" s="1"/>
  <c r="O19" i="44"/>
  <c r="N19" i="44"/>
  <c r="P19" i="44"/>
  <c r="P14" i="44"/>
  <c r="O14" i="44"/>
  <c r="N14" i="44"/>
  <c r="Q14" i="44"/>
  <c r="S14" i="44" s="1"/>
  <c r="M42" i="44"/>
  <c r="H5" i="42"/>
  <c r="G4" i="41"/>
  <c r="F4" i="41" s="1"/>
  <c r="N42" i="46" l="1"/>
  <c r="P42" i="46"/>
  <c r="O42" i="46"/>
  <c r="O45" i="46" s="1"/>
  <c r="S42" i="46"/>
  <c r="Q42" i="46"/>
  <c r="O42" i="44"/>
  <c r="O45" i="44" s="1"/>
  <c r="P42" i="44"/>
  <c r="S42" i="44"/>
  <c r="N42" i="44"/>
  <c r="Q42" i="44"/>
  <c r="G7" i="37" l="1"/>
  <c r="G6" i="37"/>
  <c r="G4" i="13"/>
  <c r="D4" i="13"/>
  <c r="C5" i="13"/>
  <c r="C4" i="13"/>
  <c r="G8" i="13"/>
  <c r="G6" i="13"/>
  <c r="E16" i="33"/>
  <c r="E15" i="33"/>
  <c r="F30" i="33"/>
  <c r="K27" i="33"/>
  <c r="K28" i="33" s="1"/>
  <c r="K29" i="33" s="1"/>
  <c r="J27" i="33"/>
  <c r="J28" i="33" s="1"/>
  <c r="J29" i="33" s="1"/>
  <c r="C154" i="38"/>
  <c r="C140" i="14"/>
  <c r="P102" i="11" s="1"/>
  <c r="P103" i="11" s="1"/>
  <c r="O102" i="11" l="1"/>
  <c r="O77" i="11"/>
  <c r="C102" i="11"/>
  <c r="E4" i="13"/>
  <c r="AL14" i="35"/>
  <c r="AL14" i="21"/>
  <c r="B3" i="40" l="1"/>
  <c r="D3" i="40"/>
  <c r="O103" i="11"/>
  <c r="AQ26" i="18" l="1"/>
  <c r="C35" i="12"/>
  <c r="C34" i="12"/>
  <c r="G29" i="37"/>
  <c r="C8" i="12"/>
  <c r="C39" i="12"/>
  <c r="C40" i="12"/>
  <c r="C41" i="12"/>
  <c r="C42" i="12"/>
  <c r="C43" i="12"/>
  <c r="C44" i="12"/>
  <c r="C7" i="12"/>
  <c r="C162" i="38"/>
  <c r="I160" i="38"/>
  <c r="H160" i="38"/>
  <c r="M1" i="38" s="1"/>
  <c r="G160" i="38"/>
  <c r="E157" i="38"/>
  <c r="C157" i="38"/>
  <c r="X47" i="37"/>
  <c r="M41" i="37"/>
  <c r="K41" i="37"/>
  <c r="L41" i="37" s="1"/>
  <c r="J41" i="37"/>
  <c r="O41" i="37" s="1"/>
  <c r="H41" i="37"/>
  <c r="D41" i="37"/>
  <c r="C41" i="37"/>
  <c r="L40" i="37"/>
  <c r="K40" i="37"/>
  <c r="H40" i="37"/>
  <c r="M40" i="37" s="1"/>
  <c r="D40" i="37"/>
  <c r="C40" i="37"/>
  <c r="L39" i="37"/>
  <c r="K39" i="37"/>
  <c r="H39" i="37"/>
  <c r="J39" i="37" s="1"/>
  <c r="D39" i="37"/>
  <c r="C39" i="37"/>
  <c r="K38" i="37"/>
  <c r="L38" i="37" s="1"/>
  <c r="H38" i="37"/>
  <c r="M38" i="37" s="1"/>
  <c r="C38" i="37"/>
  <c r="M37" i="37"/>
  <c r="K37" i="37"/>
  <c r="L37" i="37" s="1"/>
  <c r="J37" i="37"/>
  <c r="O37" i="37" s="1"/>
  <c r="H37" i="37"/>
  <c r="C37" i="37"/>
  <c r="P36" i="37"/>
  <c r="M36" i="37"/>
  <c r="K36" i="37"/>
  <c r="L36" i="37" s="1"/>
  <c r="X36" i="37" s="1"/>
  <c r="J36" i="37"/>
  <c r="O36" i="37" s="1"/>
  <c r="H36" i="37"/>
  <c r="C36" i="37"/>
  <c r="AB35" i="37"/>
  <c r="AB34" i="37"/>
  <c r="AB33" i="37"/>
  <c r="R32" i="37"/>
  <c r="AB32" i="37"/>
  <c r="AB31" i="37"/>
  <c r="AE30" i="37"/>
  <c r="AB30" i="37"/>
  <c r="AE29" i="37"/>
  <c r="AB29" i="37"/>
  <c r="AE28" i="37"/>
  <c r="AB28" i="37"/>
  <c r="AE27" i="37"/>
  <c r="R27" i="37"/>
  <c r="AB27" i="37"/>
  <c r="AE26" i="37"/>
  <c r="V26" i="37"/>
  <c r="AB26" i="37"/>
  <c r="AE25" i="37"/>
  <c r="R25" i="37"/>
  <c r="V25" i="37"/>
  <c r="AB25" i="37"/>
  <c r="AE24" i="37"/>
  <c r="R24" i="37"/>
  <c r="G24" i="37"/>
  <c r="V24" i="37"/>
  <c r="C24" i="37"/>
  <c r="AB24" i="37" s="1"/>
  <c r="AE23" i="37"/>
  <c r="R23" i="37"/>
  <c r="G23" i="37"/>
  <c r="V23" i="37"/>
  <c r="C23" i="37"/>
  <c r="AE22" i="37"/>
  <c r="R22" i="37"/>
  <c r="G22" i="37"/>
  <c r="V22" i="37"/>
  <c r="C22" i="37"/>
  <c r="AB22" i="37" s="1"/>
  <c r="AE21" i="37"/>
  <c r="R21" i="37"/>
  <c r="G21" i="37"/>
  <c r="V21" i="37"/>
  <c r="C21" i="37"/>
  <c r="AB21" i="37" s="1"/>
  <c r="AE20" i="37"/>
  <c r="R20" i="37"/>
  <c r="G20" i="37"/>
  <c r="V20" i="37"/>
  <c r="C20" i="37"/>
  <c r="AB20" i="37" s="1"/>
  <c r="AE19" i="37"/>
  <c r="R19" i="37"/>
  <c r="G19" i="37"/>
  <c r="V19" i="37"/>
  <c r="C19" i="37"/>
  <c r="AE18" i="37"/>
  <c r="R18" i="37"/>
  <c r="G18" i="37"/>
  <c r="V18" i="37"/>
  <c r="C18" i="37"/>
  <c r="AB18" i="37" s="1"/>
  <c r="AE17" i="37"/>
  <c r="R17" i="37"/>
  <c r="G17" i="37"/>
  <c r="V17" i="37"/>
  <c r="C17" i="37"/>
  <c r="AB17" i="37" s="1"/>
  <c r="AE16" i="37"/>
  <c r="R16" i="37"/>
  <c r="G16" i="37"/>
  <c r="V16" i="37"/>
  <c r="C16" i="37"/>
  <c r="AB16" i="37" s="1"/>
  <c r="AE15" i="37"/>
  <c r="R15" i="37"/>
  <c r="G15" i="37"/>
  <c r="V15" i="37"/>
  <c r="C15" i="37"/>
  <c r="AB15" i="37" s="1"/>
  <c r="AE14" i="37"/>
  <c r="R14" i="37"/>
  <c r="G14" i="37"/>
  <c r="V14" i="37"/>
  <c r="C14" i="37"/>
  <c r="AB14" i="37" s="1"/>
  <c r="AE13" i="37"/>
  <c r="R13" i="37"/>
  <c r="G13" i="37"/>
  <c r="V13" i="37"/>
  <c r="C13" i="37"/>
  <c r="AE12" i="37"/>
  <c r="R12" i="37"/>
  <c r="G12" i="37"/>
  <c r="V12" i="37"/>
  <c r="C12" i="37"/>
  <c r="AB12" i="37" s="1"/>
  <c r="AE11" i="37"/>
  <c r="R11" i="37"/>
  <c r="G11" i="37"/>
  <c r="C11" i="37"/>
  <c r="AB11" i="37" s="1"/>
  <c r="AE10" i="37"/>
  <c r="R10" i="37"/>
  <c r="G10" i="37"/>
  <c r="V10" i="37"/>
  <c r="C10" i="37"/>
  <c r="AB10" i="37" s="1"/>
  <c r="AE9" i="37"/>
  <c r="R9" i="37"/>
  <c r="G9" i="37"/>
  <c r="V9" i="37"/>
  <c r="C9" i="37"/>
  <c r="AB9" i="37" s="1"/>
  <c r="AE8" i="37"/>
  <c r="R8" i="37"/>
  <c r="G8" i="37"/>
  <c r="V8" i="37"/>
  <c r="C8" i="37"/>
  <c r="AE7" i="37"/>
  <c r="R7" i="37"/>
  <c r="V7" i="37"/>
  <c r="C7" i="37"/>
  <c r="AE6" i="37"/>
  <c r="R6" i="37"/>
  <c r="C6" i="37"/>
  <c r="AE5" i="37"/>
  <c r="AB5" i="37"/>
  <c r="Z5" i="37"/>
  <c r="V5" i="37"/>
  <c r="R5" i="37"/>
  <c r="P5" i="37"/>
  <c r="O5" i="37"/>
  <c r="M5" i="37"/>
  <c r="K5" i="37"/>
  <c r="Q5" i="37" s="1"/>
  <c r="S5" i="37" s="1"/>
  <c r="J5" i="37"/>
  <c r="N5" i="37" s="1"/>
  <c r="H5" i="37"/>
  <c r="AE4" i="37"/>
  <c r="AB4" i="37"/>
  <c r="Y4" i="37"/>
  <c r="V4" i="37"/>
  <c r="R4" i="37"/>
  <c r="R42" i="37" s="1"/>
  <c r="M4" i="37"/>
  <c r="K4" i="37"/>
  <c r="H4" i="37"/>
  <c r="AA3" i="37"/>
  <c r="AA2" i="37"/>
  <c r="AB2" i="37" s="1"/>
  <c r="AB6" i="37" l="1"/>
  <c r="E6" i="37"/>
  <c r="K6" i="37" s="1"/>
  <c r="L6" i="37" s="1"/>
  <c r="AB7" i="37"/>
  <c r="E7" i="37"/>
  <c r="K30" i="37"/>
  <c r="L30" i="37" s="1"/>
  <c r="K26" i="37"/>
  <c r="L26" i="37" s="1"/>
  <c r="J160" i="38"/>
  <c r="K27" i="37"/>
  <c r="L27" i="37" s="1"/>
  <c r="H28" i="37"/>
  <c r="M28" i="37" s="1"/>
  <c r="E29" i="37"/>
  <c r="K29" i="37" s="1"/>
  <c r="L29" i="37" s="1"/>
  <c r="H34" i="37"/>
  <c r="M34" i="37" s="1"/>
  <c r="V30" i="37"/>
  <c r="H31" i="37"/>
  <c r="M31" i="37" s="1"/>
  <c r="K32" i="37"/>
  <c r="L32" i="37" s="1"/>
  <c r="H32" i="37"/>
  <c r="J32" i="37" s="1"/>
  <c r="K31" i="37"/>
  <c r="E11" i="37"/>
  <c r="K11" i="37" s="1"/>
  <c r="L11" i="37" s="1"/>
  <c r="E20" i="37"/>
  <c r="K20" i="37" s="1"/>
  <c r="L20" i="37" s="1"/>
  <c r="AF9" i="37"/>
  <c r="AE31" i="37"/>
  <c r="E10" i="37"/>
  <c r="K10" i="37" s="1"/>
  <c r="L10" i="37" s="1"/>
  <c r="E16" i="37"/>
  <c r="E23" i="37"/>
  <c r="K23" i="37" s="1"/>
  <c r="L23" i="37" s="1"/>
  <c r="V6" i="37"/>
  <c r="E14" i="37"/>
  <c r="K14" i="37" s="1"/>
  <c r="L14" i="37" s="1"/>
  <c r="E21" i="37"/>
  <c r="E13" i="37"/>
  <c r="K13" i="37" s="1"/>
  <c r="L13" i="37" s="1"/>
  <c r="E19" i="37"/>
  <c r="H19" i="37" s="1"/>
  <c r="M19" i="37" s="1"/>
  <c r="V11" i="37"/>
  <c r="K7" i="37"/>
  <c r="L7" i="37" s="1"/>
  <c r="E24" i="37"/>
  <c r="K24" i="37" s="1"/>
  <c r="L24" i="37" s="1"/>
  <c r="E12" i="37"/>
  <c r="H12" i="37" s="1"/>
  <c r="M12" i="37" s="1"/>
  <c r="E9" i="37"/>
  <c r="K9" i="37" s="1"/>
  <c r="L9" i="37" s="1"/>
  <c r="E22" i="37"/>
  <c r="H22" i="37" s="1"/>
  <c r="M22" i="37" s="1"/>
  <c r="E8" i="37"/>
  <c r="K8" i="37" s="1"/>
  <c r="L8" i="37" s="1"/>
  <c r="O39" i="37"/>
  <c r="N39" i="37"/>
  <c r="E18" i="37"/>
  <c r="N37" i="37"/>
  <c r="M39" i="37"/>
  <c r="AB19" i="37"/>
  <c r="N41" i="37"/>
  <c r="E15" i="37"/>
  <c r="J38" i="37"/>
  <c r="AB8" i="37"/>
  <c r="AB13" i="37"/>
  <c r="C42" i="37"/>
  <c r="N36" i="37"/>
  <c r="J40" i="37"/>
  <c r="J4" i="37"/>
  <c r="L4" i="37"/>
  <c r="L5" i="37"/>
  <c r="X5" i="37" s="1"/>
  <c r="E17" i="37"/>
  <c r="AB23" i="37"/>
  <c r="Q32" i="37" l="1"/>
  <c r="S32" i="37" s="1"/>
  <c r="M32" i="37"/>
  <c r="N32" i="37"/>
  <c r="C47" i="37"/>
  <c r="H30" i="37"/>
  <c r="M30" i="37" s="1"/>
  <c r="C33" i="12"/>
  <c r="K28" i="37"/>
  <c r="L28" i="37" s="1"/>
  <c r="X28" i="37" s="1"/>
  <c r="H26" i="37"/>
  <c r="M26" i="37" s="1"/>
  <c r="H27" i="37"/>
  <c r="M27" i="37" s="1"/>
  <c r="K25" i="37"/>
  <c r="L25" i="37" s="1"/>
  <c r="H25" i="37"/>
  <c r="C37" i="12"/>
  <c r="K34" i="37"/>
  <c r="L34" i="37" s="1"/>
  <c r="X34" i="37" s="1"/>
  <c r="J34" i="37"/>
  <c r="H33" i="37"/>
  <c r="K33" i="37"/>
  <c r="L33" i="37" s="1"/>
  <c r="C36" i="12"/>
  <c r="H29" i="37"/>
  <c r="H35" i="37"/>
  <c r="K35" i="37"/>
  <c r="L35" i="37" s="1"/>
  <c r="C38" i="12"/>
  <c r="J31" i="37"/>
  <c r="P31" i="37" s="1"/>
  <c r="J28" i="37"/>
  <c r="X32" i="37"/>
  <c r="P32" i="37"/>
  <c r="O32" i="37"/>
  <c r="L31" i="37"/>
  <c r="X31" i="37" s="1"/>
  <c r="H20" i="37"/>
  <c r="X20" i="37" s="1"/>
  <c r="H10" i="37"/>
  <c r="X10" i="37" s="1"/>
  <c r="H11" i="37"/>
  <c r="M11" i="37" s="1"/>
  <c r="H8" i="37"/>
  <c r="M8" i="37" s="1"/>
  <c r="H13" i="37"/>
  <c r="M13" i="37" s="1"/>
  <c r="H6" i="37"/>
  <c r="M6" i="37" s="1"/>
  <c r="K22" i="37"/>
  <c r="L22" i="37" s="1"/>
  <c r="X22" i="37" s="1"/>
  <c r="H9" i="37"/>
  <c r="M9" i="37" s="1"/>
  <c r="H7" i="37"/>
  <c r="M7" i="37" s="1"/>
  <c r="K19" i="37"/>
  <c r="L19" i="37" s="1"/>
  <c r="X19" i="37" s="1"/>
  <c r="H24" i="37"/>
  <c r="M24" i="37" s="1"/>
  <c r="H14" i="37"/>
  <c r="M14" i="37" s="1"/>
  <c r="K12" i="37"/>
  <c r="L12" i="37" s="1"/>
  <c r="X12" i="37" s="1"/>
  <c r="H23" i="37"/>
  <c r="M23" i="37" s="1"/>
  <c r="K21" i="37"/>
  <c r="L21" i="37" s="1"/>
  <c r="H21" i="37"/>
  <c r="M21" i="37" s="1"/>
  <c r="K16" i="37"/>
  <c r="L16" i="37" s="1"/>
  <c r="H16" i="37"/>
  <c r="M16" i="37" s="1"/>
  <c r="J22" i="37"/>
  <c r="K15" i="37"/>
  <c r="L15" i="37" s="1"/>
  <c r="H15" i="37"/>
  <c r="Q4" i="37"/>
  <c r="N4" i="37"/>
  <c r="P4" i="37"/>
  <c r="O4" i="37"/>
  <c r="O38" i="37"/>
  <c r="N38" i="37"/>
  <c r="J19" i="37"/>
  <c r="K18" i="37"/>
  <c r="L18" i="37" s="1"/>
  <c r="H18" i="37"/>
  <c r="M18" i="37" s="1"/>
  <c r="E42" i="37"/>
  <c r="E50" i="37" s="1"/>
  <c r="O40" i="37"/>
  <c r="N40" i="37"/>
  <c r="J12" i="37"/>
  <c r="X4" i="37"/>
  <c r="H17" i="37"/>
  <c r="J17" i="37" s="1"/>
  <c r="K17" i="37"/>
  <c r="L17" i="37" s="1"/>
  <c r="N34" i="37" l="1"/>
  <c r="X33" i="37"/>
  <c r="X35" i="37"/>
  <c r="Q34" i="37"/>
  <c r="J30" i="37"/>
  <c r="X30" i="37"/>
  <c r="M20" i="37"/>
  <c r="J20" i="37"/>
  <c r="O20" i="37" s="1"/>
  <c r="J10" i="37"/>
  <c r="P10" i="37" s="1"/>
  <c r="M10" i="37"/>
  <c r="X26" i="37"/>
  <c r="P34" i="37"/>
  <c r="X27" i="37"/>
  <c r="O34" i="37"/>
  <c r="J26" i="37"/>
  <c r="Q26" i="37" s="1"/>
  <c r="J27" i="37"/>
  <c r="J24" i="37"/>
  <c r="P24" i="37" s="1"/>
  <c r="X25" i="37"/>
  <c r="J35" i="37"/>
  <c r="M35" i="37"/>
  <c r="M29" i="37"/>
  <c r="J29" i="37"/>
  <c r="J25" i="37"/>
  <c r="M25" i="37"/>
  <c r="K42" i="37"/>
  <c r="J33" i="37"/>
  <c r="M33" i="37"/>
  <c r="J11" i="37"/>
  <c r="O11" i="37" s="1"/>
  <c r="X29" i="37"/>
  <c r="P28" i="37"/>
  <c r="Q28" i="37"/>
  <c r="O28" i="37"/>
  <c r="N28" i="37"/>
  <c r="Q31" i="37"/>
  <c r="O31" i="37"/>
  <c r="N31" i="37"/>
  <c r="X17" i="37"/>
  <c r="X23" i="37"/>
  <c r="X14" i="37"/>
  <c r="X11" i="37"/>
  <c r="J8" i="37"/>
  <c r="P8" i="37" s="1"/>
  <c r="X13" i="37"/>
  <c r="X6" i="37"/>
  <c r="X8" i="37"/>
  <c r="J6" i="37"/>
  <c r="O6" i="37" s="1"/>
  <c r="J13" i="37"/>
  <c r="Q13" i="37" s="1"/>
  <c r="S13" i="37" s="1"/>
  <c r="X21" i="37"/>
  <c r="X24" i="37"/>
  <c r="J14" i="37"/>
  <c r="N14" i="37" s="1"/>
  <c r="J23" i="37"/>
  <c r="O23" i="37" s="1"/>
  <c r="X9" i="37"/>
  <c r="J9" i="37"/>
  <c r="N9" i="37" s="1"/>
  <c r="J7" i="37"/>
  <c r="O7" i="37" s="1"/>
  <c r="I4" i="37"/>
  <c r="X7" i="37"/>
  <c r="J21" i="37"/>
  <c r="X16" i="37"/>
  <c r="J16" i="37"/>
  <c r="X15" i="37"/>
  <c r="M15" i="37"/>
  <c r="I15" i="37"/>
  <c r="J15" i="37"/>
  <c r="Q12" i="37"/>
  <c r="S12" i="37" s="1"/>
  <c r="P12" i="37"/>
  <c r="O12" i="37"/>
  <c r="N12" i="37"/>
  <c r="I17" i="37"/>
  <c r="M17" i="37"/>
  <c r="X18" i="37"/>
  <c r="P17" i="37"/>
  <c r="Q17" i="37"/>
  <c r="S17" i="37" s="1"/>
  <c r="O17" i="37"/>
  <c r="N17" i="37"/>
  <c r="J18" i="37"/>
  <c r="Q22" i="37"/>
  <c r="S22" i="37" s="1"/>
  <c r="P22" i="37"/>
  <c r="O22" i="37"/>
  <c r="N22" i="37"/>
  <c r="P19" i="37"/>
  <c r="O19" i="37"/>
  <c r="N19" i="37"/>
  <c r="Q19" i="37"/>
  <c r="S19" i="37" s="1"/>
  <c r="S4" i="37"/>
  <c r="H42" i="37"/>
  <c r="L42" i="37"/>
  <c r="O30" i="37" l="1"/>
  <c r="Q30" i="37"/>
  <c r="N30" i="37"/>
  <c r="P30" i="37"/>
  <c r="P26" i="37"/>
  <c r="Q10" i="37"/>
  <c r="S10" i="37" s="1"/>
  <c r="O10" i="37"/>
  <c r="N10" i="37"/>
  <c r="M42" i="37"/>
  <c r="Q20" i="37"/>
  <c r="S20" i="37" s="1"/>
  <c r="P20" i="37"/>
  <c r="N20" i="37"/>
  <c r="O26" i="37"/>
  <c r="N24" i="37"/>
  <c r="O24" i="37"/>
  <c r="Q24" i="37"/>
  <c r="S24" i="37" s="1"/>
  <c r="N27" i="37"/>
  <c r="Q27" i="37"/>
  <c r="S27" i="37" s="1"/>
  <c r="O27" i="37"/>
  <c r="N26" i="37"/>
  <c r="P11" i="37"/>
  <c r="P27" i="37"/>
  <c r="Q11" i="37"/>
  <c r="S11" i="37" s="1"/>
  <c r="N11" i="37"/>
  <c r="N25" i="37"/>
  <c r="P25" i="37"/>
  <c r="Q25" i="37"/>
  <c r="S25" i="37" s="1"/>
  <c r="O25" i="37"/>
  <c r="Q29" i="37"/>
  <c r="P29" i="37"/>
  <c r="N29" i="37"/>
  <c r="O29" i="37"/>
  <c r="P33" i="37"/>
  <c r="N33" i="37"/>
  <c r="Q33" i="37"/>
  <c r="O33" i="37"/>
  <c r="O14" i="37"/>
  <c r="P14" i="37"/>
  <c r="O35" i="37"/>
  <c r="P35" i="37"/>
  <c r="N35" i="37"/>
  <c r="P7" i="37"/>
  <c r="N7" i="37"/>
  <c r="Q7" i="37"/>
  <c r="S7" i="37" s="1"/>
  <c r="Q14" i="37"/>
  <c r="S14" i="37" s="1"/>
  <c r="N13" i="37"/>
  <c r="O13" i="37"/>
  <c r="P13" i="37"/>
  <c r="Q6" i="37"/>
  <c r="S6" i="37" s="1"/>
  <c r="O9" i="37"/>
  <c r="P6" i="37"/>
  <c r="N6" i="37"/>
  <c r="O8" i="37"/>
  <c r="N8" i="37"/>
  <c r="X42" i="37"/>
  <c r="Q8" i="37"/>
  <c r="S8" i="37" s="1"/>
  <c r="P23" i="37"/>
  <c r="Q9" i="37"/>
  <c r="S9" i="37" s="1"/>
  <c r="Q23" i="37"/>
  <c r="S23" i="37" s="1"/>
  <c r="P9" i="37"/>
  <c r="N23" i="37"/>
  <c r="P16" i="37"/>
  <c r="N16" i="37"/>
  <c r="O16" i="37"/>
  <c r="Q16" i="37"/>
  <c r="S16" i="37" s="1"/>
  <c r="Q21" i="37"/>
  <c r="S21" i="37" s="1"/>
  <c r="P21" i="37"/>
  <c r="O21" i="37"/>
  <c r="N21" i="37"/>
  <c r="J42" i="37"/>
  <c r="P15" i="37"/>
  <c r="N15" i="37"/>
  <c r="O15" i="37"/>
  <c r="Q15" i="37"/>
  <c r="Q18" i="37"/>
  <c r="S18" i="37" s="1"/>
  <c r="P18" i="37"/>
  <c r="O18" i="37"/>
  <c r="N18" i="37"/>
  <c r="P42" i="37" l="1"/>
  <c r="N42" i="37"/>
  <c r="O42" i="37"/>
  <c r="O45" i="37" s="1"/>
  <c r="S15" i="37"/>
  <c r="S42" i="37" s="1"/>
  <c r="Q42" i="37"/>
  <c r="D6" i="13" l="1"/>
  <c r="H21" i="11" l="1"/>
  <c r="R16" i="11"/>
  <c r="BM33" i="35" l="1"/>
  <c r="P33" i="35"/>
  <c r="AT33" i="35" s="1"/>
  <c r="BV32" i="35"/>
  <c r="BS32" i="35"/>
  <c r="BM31" i="35"/>
  <c r="X27" i="35"/>
  <c r="K27" i="35"/>
  <c r="AA23" i="35"/>
  <c r="AV25" i="35" s="1"/>
  <c r="L23" i="35"/>
  <c r="AQ25" i="35" s="1"/>
  <c r="AK21" i="35"/>
  <c r="BB21" i="35" s="1"/>
  <c r="AH21" i="35"/>
  <c r="AY21" i="35" s="1"/>
  <c r="L21" i="35"/>
  <c r="Z19" i="35"/>
  <c r="AB27" i="35" s="1"/>
  <c r="K19" i="35"/>
  <c r="AT21" i="35" s="1"/>
  <c r="BJ31" i="35"/>
  <c r="AQ21" i="35"/>
  <c r="BJ33" i="35" l="1"/>
  <c r="AG25" i="35"/>
  <c r="BG21" i="35"/>
  <c r="AL25" i="35" s="1"/>
  <c r="AO29" i="35"/>
  <c r="AR29" i="35"/>
  <c r="BC25" i="35" l="1"/>
  <c r="AG29" i="35" l="1"/>
  <c r="BH29" i="35"/>
  <c r="BN32" i="35" s="1"/>
  <c r="AY29" i="35"/>
  <c r="AH27" i="35"/>
  <c r="AQ27" i="35"/>
  <c r="BD33" i="35" l="1"/>
  <c r="BD31" i="35"/>
  <c r="AB33" i="35"/>
  <c r="BH32" i="35"/>
  <c r="AB31" i="35"/>
  <c r="AB32" i="35"/>
  <c r="BR33" i="35"/>
  <c r="CJ34" i="35" s="1"/>
  <c r="Q40" i="35" s="1"/>
  <c r="CJ41" i="35" s="1"/>
  <c r="CJ4" i="35" s="1"/>
  <c r="H93" i="11" s="1"/>
  <c r="G18" i="34" l="1"/>
  <c r="E48" i="33"/>
  <c r="L4" i="11" s="1"/>
  <c r="C9" i="11" s="1"/>
  <c r="F10" i="28"/>
  <c r="L10" i="28" s="1"/>
  <c r="F9" i="28"/>
  <c r="L9" i="28" s="1"/>
  <c r="F8" i="28"/>
  <c r="L8" i="28" s="1"/>
  <c r="H15" i="11" s="1"/>
  <c r="F7" i="28"/>
  <c r="L7" i="28" s="1"/>
  <c r="F6" i="28"/>
  <c r="L6" i="28" s="1"/>
  <c r="O5" i="28"/>
  <c r="O6" i="28" s="1"/>
  <c r="O7" i="28" s="1"/>
  <c r="O8" i="28" s="1"/>
  <c r="M5" i="28"/>
  <c r="M6" i="28" s="1"/>
  <c r="M7" i="28" s="1"/>
  <c r="M8" i="28" s="1"/>
  <c r="F5" i="28"/>
  <c r="L5" i="28" s="1"/>
  <c r="F4" i="28"/>
  <c r="L4" i="28" s="1"/>
  <c r="H78" i="11" s="1"/>
  <c r="R14" i="27"/>
  <c r="F14" i="27"/>
  <c r="F13" i="27"/>
  <c r="R13" i="27" s="1"/>
  <c r="R12" i="27"/>
  <c r="R11" i="27"/>
  <c r="R10" i="27"/>
  <c r="R9" i="27"/>
  <c r="R8" i="27"/>
  <c r="R7" i="27"/>
  <c r="S6" i="27"/>
  <c r="G6" i="27"/>
  <c r="K67" i="25"/>
  <c r="AC67" i="25" s="1"/>
  <c r="K61" i="25"/>
  <c r="AC61" i="25" s="1"/>
  <c r="AC55" i="25"/>
  <c r="Z55" i="25" s="1"/>
  <c r="AC54" i="25"/>
  <c r="AC49" i="25"/>
  <c r="AC48" i="25" s="1"/>
  <c r="I11" i="24" s="1"/>
  <c r="P33" i="21" s="1"/>
  <c r="Z49" i="25"/>
  <c r="AC43" i="25"/>
  <c r="AC37" i="25"/>
  <c r="AC36" i="25" s="1"/>
  <c r="I9" i="24" s="1"/>
  <c r="Q53" i="19" s="1"/>
  <c r="Z37" i="25"/>
  <c r="AC31" i="25"/>
  <c r="Z31" i="25" s="1"/>
  <c r="AC25" i="25"/>
  <c r="Z25" i="25" s="1"/>
  <c r="D24" i="25"/>
  <c r="AC24" i="25" s="1"/>
  <c r="AC18" i="25"/>
  <c r="AC16" i="25" s="1"/>
  <c r="I6" i="24" s="1"/>
  <c r="AC17" i="25"/>
  <c r="Z17" i="25" s="1"/>
  <c r="D17" i="25"/>
  <c r="AC11" i="25"/>
  <c r="AC10" i="25" s="1"/>
  <c r="I5" i="24" s="1"/>
  <c r="AC5" i="25"/>
  <c r="I12" i="24"/>
  <c r="K7" i="23"/>
  <c r="J210" i="22"/>
  <c r="J209" i="22"/>
  <c r="J208" i="22"/>
  <c r="O199" i="22"/>
  <c r="L197" i="22"/>
  <c r="L196" i="22"/>
  <c r="M195" i="22"/>
  <c r="O194" i="22" s="1"/>
  <c r="I193" i="22" s="1"/>
  <c r="I190" i="22"/>
  <c r="R187" i="22"/>
  <c r="O187" i="22"/>
  <c r="J185" i="22"/>
  <c r="J184" i="22"/>
  <c r="J183" i="22"/>
  <c r="O174" i="22"/>
  <c r="I170" i="22"/>
  <c r="K180" i="22" s="1"/>
  <c r="I167" i="22"/>
  <c r="L164" i="22"/>
  <c r="J164" i="22"/>
  <c r="J163" i="22"/>
  <c r="J162" i="22"/>
  <c r="O153" i="22"/>
  <c r="L150" i="22"/>
  <c r="K159" i="22" s="1"/>
  <c r="I147" i="22"/>
  <c r="I144" i="22"/>
  <c r="M25" i="22"/>
  <c r="M24" i="22"/>
  <c r="M23" i="22"/>
  <c r="K23" i="22"/>
  <c r="L19" i="22"/>
  <c r="K25" i="22" s="1"/>
  <c r="M10" i="22"/>
  <c r="BM33" i="21"/>
  <c r="BV32" i="21"/>
  <c r="BM31" i="21"/>
  <c r="K27" i="21"/>
  <c r="X27" i="21" s="1"/>
  <c r="AQ25" i="21"/>
  <c r="AG25" i="21"/>
  <c r="AA23" i="21"/>
  <c r="AV25" i="21" s="1"/>
  <c r="L23" i="21"/>
  <c r="AR29" i="21" s="1"/>
  <c r="AK21" i="21"/>
  <c r="BB21" i="21" s="1"/>
  <c r="AH21" i="21"/>
  <c r="AY21" i="21" s="1"/>
  <c r="L21" i="21"/>
  <c r="Z19" i="21"/>
  <c r="K19" i="21"/>
  <c r="AT21" i="21" s="1"/>
  <c r="BJ33" i="21"/>
  <c r="BG21" i="21"/>
  <c r="AL25" i="21" s="1"/>
  <c r="BC28" i="20"/>
  <c r="D19" i="20"/>
  <c r="AS17" i="20"/>
  <c r="AD17" i="20"/>
  <c r="D15" i="20"/>
  <c r="K8" i="20"/>
  <c r="D6" i="20"/>
  <c r="AC47" i="19"/>
  <c r="L47" i="19"/>
  <c r="BE45" i="19"/>
  <c r="AL43" i="19"/>
  <c r="BS45" i="19" s="1"/>
  <c r="Y43" i="19"/>
  <c r="BL45" i="19" s="1"/>
  <c r="L43" i="19"/>
  <c r="AQ40" i="19"/>
  <c r="Y40" i="19"/>
  <c r="AL37" i="19"/>
  <c r="Y37" i="19"/>
  <c r="BA37" i="19" s="1"/>
  <c r="AS35" i="19"/>
  <c r="V33" i="19"/>
  <c r="BF31" i="19"/>
  <c r="AS47" i="19" s="1"/>
  <c r="AS31" i="19"/>
  <c r="AE33" i="19" s="1"/>
  <c r="AA31" i="19"/>
  <c r="Z33" i="19" s="1"/>
  <c r="K31" i="19"/>
  <c r="AL33" i="19" s="1"/>
  <c r="W29" i="19"/>
  <c r="AK41" i="19" s="1"/>
  <c r="W28" i="19"/>
  <c r="AF41" i="19" s="1"/>
  <c r="AU16" i="19"/>
  <c r="AY14" i="19"/>
  <c r="AT14" i="19"/>
  <c r="K14" i="19"/>
  <c r="AH14" i="19" s="1"/>
  <c r="AE12" i="19"/>
  <c r="Z12" i="19"/>
  <c r="L12" i="19"/>
  <c r="BG37" i="19" s="1"/>
  <c r="AU10" i="19"/>
  <c r="AM47" i="19" s="1"/>
  <c r="AN10" i="19"/>
  <c r="AH10" i="19"/>
  <c r="W10" i="19"/>
  <c r="AG8" i="19"/>
  <c r="AB8" i="19"/>
  <c r="V8" i="19"/>
  <c r="D58" i="18"/>
  <c r="AW54" i="18"/>
  <c r="AP51" i="18"/>
  <c r="AS47" i="18"/>
  <c r="AM47" i="18"/>
  <c r="L47" i="18"/>
  <c r="AC47" i="18" s="1"/>
  <c r="AL43" i="18"/>
  <c r="BN45" i="18" s="1"/>
  <c r="Y43" i="18"/>
  <c r="BG45" i="18" s="1"/>
  <c r="L43" i="18"/>
  <c r="AZ45" i="18" s="1"/>
  <c r="AW41" i="18"/>
  <c r="AR41" i="18"/>
  <c r="BO40" i="18"/>
  <c r="AK40" i="18"/>
  <c r="BI39" i="18"/>
  <c r="BA37" i="18"/>
  <c r="AL37" i="18"/>
  <c r="Y37" i="18"/>
  <c r="AS35" i="18"/>
  <c r="AE33" i="18"/>
  <c r="Z33" i="18"/>
  <c r="BF31" i="18"/>
  <c r="AS31" i="18"/>
  <c r="AA31" i="18"/>
  <c r="K31" i="18"/>
  <c r="V33" i="18" s="1"/>
  <c r="AQ29" i="18"/>
  <c r="BI41" i="18" s="1"/>
  <c r="R29" i="18"/>
  <c r="AQ28" i="18"/>
  <c r="BD41" i="18" s="1"/>
  <c r="R28" i="18"/>
  <c r="BD39" i="18"/>
  <c r="S26" i="18"/>
  <c r="D23" i="18"/>
  <c r="AU16" i="18"/>
  <c r="AY14" i="18"/>
  <c r="AT14" i="18"/>
  <c r="K14" i="18"/>
  <c r="AH14" i="18" s="1"/>
  <c r="AE12" i="18"/>
  <c r="Z12" i="18"/>
  <c r="L12" i="18"/>
  <c r="BE14" i="18" s="1"/>
  <c r="AU10" i="18"/>
  <c r="AN10" i="18"/>
  <c r="AH10" i="18"/>
  <c r="W10" i="18"/>
  <c r="AG8" i="18"/>
  <c r="AB8" i="18"/>
  <c r="V8" i="18"/>
  <c r="D6" i="18"/>
  <c r="C148" i="14"/>
  <c r="I146" i="14"/>
  <c r="H146" i="14"/>
  <c r="M1" i="14" s="1"/>
  <c r="G146" i="14"/>
  <c r="E143" i="14"/>
  <c r="C143" i="14"/>
  <c r="X47" i="13"/>
  <c r="L41" i="13"/>
  <c r="K41" i="13"/>
  <c r="H41" i="13"/>
  <c r="M41" i="13" s="1"/>
  <c r="D41" i="13"/>
  <c r="C41" i="13"/>
  <c r="K40" i="13"/>
  <c r="L40" i="13" s="1"/>
  <c r="H40" i="13"/>
  <c r="D40" i="13"/>
  <c r="C40" i="13"/>
  <c r="O39" i="13"/>
  <c r="M39" i="13"/>
  <c r="L39" i="13"/>
  <c r="K39" i="13"/>
  <c r="J39" i="13"/>
  <c r="N39" i="13" s="1"/>
  <c r="H39" i="13"/>
  <c r="D39" i="13"/>
  <c r="C39" i="13"/>
  <c r="M38" i="13"/>
  <c r="K38" i="13"/>
  <c r="H38" i="13"/>
  <c r="J38" i="13" s="1"/>
  <c r="C38" i="13"/>
  <c r="O37" i="13"/>
  <c r="M37" i="13"/>
  <c r="L37" i="13"/>
  <c r="K37" i="13"/>
  <c r="J37" i="13"/>
  <c r="N37" i="13" s="1"/>
  <c r="H37" i="13"/>
  <c r="C37" i="13"/>
  <c r="K36" i="13"/>
  <c r="L36" i="13" s="1"/>
  <c r="X36" i="13" s="1"/>
  <c r="H36" i="13"/>
  <c r="M36" i="13" s="1"/>
  <c r="D36" i="13"/>
  <c r="C36" i="13"/>
  <c r="M35" i="13"/>
  <c r="K35" i="13"/>
  <c r="J35" i="13"/>
  <c r="H35" i="13"/>
  <c r="D35" i="13"/>
  <c r="C35" i="13"/>
  <c r="AB35" i="13" s="1"/>
  <c r="X34" i="13"/>
  <c r="P34" i="13"/>
  <c r="N34" i="13"/>
  <c r="M34" i="13"/>
  <c r="K34" i="13"/>
  <c r="L34" i="13" s="1"/>
  <c r="J34" i="13"/>
  <c r="O34" i="13" s="1"/>
  <c r="H34" i="13"/>
  <c r="D34" i="13"/>
  <c r="C34" i="13"/>
  <c r="AB34" i="13" s="1"/>
  <c r="M33" i="13"/>
  <c r="K33" i="13"/>
  <c r="J33" i="13"/>
  <c r="H33" i="13"/>
  <c r="D33" i="13"/>
  <c r="C33" i="13"/>
  <c r="AB33" i="13" s="1"/>
  <c r="R32" i="13"/>
  <c r="L32" i="13"/>
  <c r="K32" i="13"/>
  <c r="H32" i="13"/>
  <c r="D32" i="13"/>
  <c r="C32" i="13"/>
  <c r="AB32" i="13" s="1"/>
  <c r="K31" i="13"/>
  <c r="L31" i="13" s="1"/>
  <c r="H31" i="13"/>
  <c r="D31" i="13"/>
  <c r="C31" i="13"/>
  <c r="AB31" i="13" s="1"/>
  <c r="AE30" i="13"/>
  <c r="V30" i="13"/>
  <c r="M30" i="13"/>
  <c r="L30" i="13"/>
  <c r="X30" i="13" s="1"/>
  <c r="K30" i="13"/>
  <c r="H30" i="13"/>
  <c r="J30" i="13" s="1"/>
  <c r="AB30" i="13"/>
  <c r="AE29" i="13"/>
  <c r="AE28" i="13"/>
  <c r="AE27" i="13"/>
  <c r="R27" i="13"/>
  <c r="AE26" i="13"/>
  <c r="V26" i="13"/>
  <c r="AE25" i="13"/>
  <c r="R25" i="13"/>
  <c r="V25" i="13"/>
  <c r="AE24" i="13"/>
  <c r="R24" i="13"/>
  <c r="G24" i="13"/>
  <c r="V24" i="13"/>
  <c r="AB24" i="13"/>
  <c r="AE23" i="13"/>
  <c r="R23" i="13"/>
  <c r="V23" i="13"/>
  <c r="AE22" i="13"/>
  <c r="R22" i="13"/>
  <c r="V22" i="13"/>
  <c r="AB22" i="13"/>
  <c r="AE21" i="13"/>
  <c r="R21" i="13"/>
  <c r="V21" i="13"/>
  <c r="AE20" i="13"/>
  <c r="R20" i="13"/>
  <c r="V20" i="13"/>
  <c r="AB20" i="13"/>
  <c r="AE19" i="13"/>
  <c r="R19" i="13"/>
  <c r="G19" i="13"/>
  <c r="V19" i="13"/>
  <c r="AB19" i="13"/>
  <c r="AE18" i="13"/>
  <c r="R18" i="13"/>
  <c r="G18" i="13"/>
  <c r="V18" i="13"/>
  <c r="AB18" i="13"/>
  <c r="AE17" i="13"/>
  <c r="R17" i="13"/>
  <c r="G17" i="13"/>
  <c r="AB17" i="13"/>
  <c r="AE16" i="13"/>
  <c r="R16" i="13"/>
  <c r="G16" i="13"/>
  <c r="V16" i="13"/>
  <c r="AE15" i="13"/>
  <c r="R15" i="13"/>
  <c r="V15" i="13"/>
  <c r="AE14" i="13"/>
  <c r="R14" i="13"/>
  <c r="G14" i="13"/>
  <c r="V14" i="13"/>
  <c r="C14" i="13"/>
  <c r="AB14" i="13" s="1"/>
  <c r="AE13" i="13"/>
  <c r="R13" i="13"/>
  <c r="G13" i="13"/>
  <c r="C13" i="13"/>
  <c r="AB13" i="13" s="1"/>
  <c r="AE12" i="13"/>
  <c r="R12" i="13"/>
  <c r="G12" i="13"/>
  <c r="V12" i="13"/>
  <c r="C12" i="13"/>
  <c r="AE11" i="13"/>
  <c r="R11" i="13"/>
  <c r="G11" i="13"/>
  <c r="V11" i="13"/>
  <c r="C11" i="13"/>
  <c r="AE10" i="13"/>
  <c r="R10" i="13"/>
  <c r="G10" i="13"/>
  <c r="V10" i="13"/>
  <c r="C10" i="13"/>
  <c r="AB10" i="13" s="1"/>
  <c r="AE9" i="13"/>
  <c r="R9" i="13"/>
  <c r="G9" i="13"/>
  <c r="V9" i="13"/>
  <c r="C9" i="13"/>
  <c r="AB9" i="13" s="1"/>
  <c r="AE8" i="13"/>
  <c r="R8" i="13"/>
  <c r="V8" i="13"/>
  <c r="C8" i="13"/>
  <c r="E8" i="13" s="1"/>
  <c r="AE7" i="13"/>
  <c r="R7" i="13"/>
  <c r="G7" i="13"/>
  <c r="C7" i="13"/>
  <c r="AB7" i="13" s="1"/>
  <c r="AE6" i="13"/>
  <c r="R6" i="13"/>
  <c r="V6" i="13"/>
  <c r="C6" i="13"/>
  <c r="E6" i="13" s="1"/>
  <c r="AE5" i="13"/>
  <c r="AB5" i="13"/>
  <c r="Z5" i="13"/>
  <c r="V5" i="13"/>
  <c r="R5" i="13"/>
  <c r="K5" i="13"/>
  <c r="L5" i="13" s="1"/>
  <c r="H5" i="13"/>
  <c r="AE4" i="13"/>
  <c r="AB4" i="13"/>
  <c r="Y4" i="13"/>
  <c r="V4" i="13"/>
  <c r="R4" i="13"/>
  <c r="K4" i="13"/>
  <c r="L4" i="13" s="1"/>
  <c r="H4" i="13"/>
  <c r="M4" i="13" s="1"/>
  <c r="AA3" i="13"/>
  <c r="AB2" i="13"/>
  <c r="AA2" i="13"/>
  <c r="E44" i="12"/>
  <c r="G44" i="12" s="1"/>
  <c r="E43" i="12"/>
  <c r="G43" i="12"/>
  <c r="G42" i="12"/>
  <c r="E42" i="12"/>
  <c r="G41" i="12"/>
  <c r="E41" i="12"/>
  <c r="E40" i="12"/>
  <c r="G40" i="12"/>
  <c r="E39" i="12"/>
  <c r="G39" i="12"/>
  <c r="E38" i="12"/>
  <c r="G38" i="12"/>
  <c r="E37" i="12"/>
  <c r="G37" i="12" s="1"/>
  <c r="E36" i="12"/>
  <c r="G36" i="12" s="1"/>
  <c r="E35" i="12"/>
  <c r="E34" i="12"/>
  <c r="G34" i="12" s="1"/>
  <c r="E33" i="12"/>
  <c r="G33" i="12" s="1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G8" i="12" s="1"/>
  <c r="N7" i="12"/>
  <c r="E7" i="12"/>
  <c r="G7" i="12"/>
  <c r="O125" i="11"/>
  <c r="I121" i="11"/>
  <c r="J31" i="11" s="1"/>
  <c r="G121" i="11"/>
  <c r="E121" i="11"/>
  <c r="J14" i="11" s="1"/>
  <c r="C97" i="11"/>
  <c r="C96" i="11"/>
  <c r="H85" i="11"/>
  <c r="H66" i="11"/>
  <c r="C37" i="11"/>
  <c r="H35" i="11"/>
  <c r="H31" i="11"/>
  <c r="G31" i="11"/>
  <c r="H11" i="11"/>
  <c r="J9" i="11"/>
  <c r="H9" i="11"/>
  <c r="L28" i="8"/>
  <c r="L24" i="8"/>
  <c r="L22" i="8"/>
  <c r="L21" i="8"/>
  <c r="L18" i="8"/>
  <c r="L17" i="8"/>
  <c r="L16" i="8"/>
  <c r="L15" i="8"/>
  <c r="L14" i="8"/>
  <c r="L13" i="8"/>
  <c r="L10" i="8"/>
  <c r="F13" i="5"/>
  <c r="F12" i="5"/>
  <c r="E12" i="5"/>
  <c r="D8" i="5"/>
  <c r="AV42" i="4"/>
  <c r="Z15" i="4"/>
  <c r="J24" i="3"/>
  <c r="F24" i="3"/>
  <c r="L19" i="3"/>
  <c r="F19" i="3"/>
  <c r="L18" i="3"/>
  <c r="F18" i="3"/>
  <c r="O15" i="3"/>
  <c r="I15" i="3"/>
  <c r="I11" i="3"/>
  <c r="F9" i="3"/>
  <c r="A4" i="3"/>
  <c r="B3" i="3"/>
  <c r="A14" i="2"/>
  <c r="A6" i="2"/>
  <c r="O2" i="2" s="1"/>
  <c r="X5" i="13" l="1"/>
  <c r="C53" i="11"/>
  <c r="G53" i="11" s="1"/>
  <c r="K53" i="11" s="1"/>
  <c r="N53" i="11" s="1"/>
  <c r="H83" i="11"/>
  <c r="M31" i="42"/>
  <c r="M25" i="42"/>
  <c r="AC30" i="25"/>
  <c r="I8" i="24" s="1"/>
  <c r="Q55" i="18" s="1"/>
  <c r="AC23" i="25"/>
  <c r="I7" i="24" s="1"/>
  <c r="Z24" i="25"/>
  <c r="Z18" i="25"/>
  <c r="H71" i="11"/>
  <c r="Z11" i="25"/>
  <c r="J4" i="13"/>
  <c r="H76" i="11"/>
  <c r="H16" i="11"/>
  <c r="H14" i="11" s="1"/>
  <c r="O164" i="22"/>
  <c r="T164" i="22" s="1"/>
  <c r="U164" i="22" s="1"/>
  <c r="AB29" i="13"/>
  <c r="AB27" i="13"/>
  <c r="AB25" i="13"/>
  <c r="AB28" i="13"/>
  <c r="AB26" i="13"/>
  <c r="G9" i="11"/>
  <c r="K9" i="11" s="1"/>
  <c r="N9" i="11" s="1"/>
  <c r="G37" i="11"/>
  <c r="E16" i="13"/>
  <c r="C19" i="12" s="1"/>
  <c r="G19" i="12" s="1"/>
  <c r="E11" i="13"/>
  <c r="K11" i="13" s="1"/>
  <c r="L11" i="13" s="1"/>
  <c r="J146" i="14"/>
  <c r="C9" i="12"/>
  <c r="G9" i="12" s="1"/>
  <c r="C24" i="12"/>
  <c r="G24" i="12" s="1"/>
  <c r="C11" i="12"/>
  <c r="G11" i="12" s="1"/>
  <c r="C26" i="12"/>
  <c r="G26" i="12" s="1"/>
  <c r="K31" i="11"/>
  <c r="N31" i="11" s="1"/>
  <c r="C38" i="11"/>
  <c r="G38" i="11" s="1"/>
  <c r="C39" i="11"/>
  <c r="G39" i="11" s="1"/>
  <c r="C11" i="11"/>
  <c r="G11" i="11" s="1"/>
  <c r="L11" i="11" s="1"/>
  <c r="E24" i="13"/>
  <c r="E7" i="13"/>
  <c r="E19" i="13"/>
  <c r="AF9" i="13"/>
  <c r="E18" i="13"/>
  <c r="E14" i="13"/>
  <c r="E9" i="13"/>
  <c r="K9" i="13" s="1"/>
  <c r="L9" i="13" s="1"/>
  <c r="I58" i="25"/>
  <c r="AA58" i="25" s="1"/>
  <c r="AA54" i="25" s="1"/>
  <c r="I34" i="25"/>
  <c r="AA34" i="25" s="1"/>
  <c r="R17" i="20"/>
  <c r="BA17" i="20" s="1"/>
  <c r="H67" i="11"/>
  <c r="H65" i="11" s="1"/>
  <c r="H73" i="11"/>
  <c r="C42" i="13"/>
  <c r="M32" i="13"/>
  <c r="J32" i="13"/>
  <c r="AB15" i="13"/>
  <c r="C18" i="12"/>
  <c r="E17" i="13"/>
  <c r="C20" i="12" s="1"/>
  <c r="V17" i="13"/>
  <c r="X32" i="13"/>
  <c r="L8" i="19"/>
  <c r="L8" i="18"/>
  <c r="Q8" i="18"/>
  <c r="Q8" i="19"/>
  <c r="V13" i="13"/>
  <c r="E13" i="13"/>
  <c r="C16" i="12" s="1"/>
  <c r="N30" i="13"/>
  <c r="Q30" i="13"/>
  <c r="P30" i="13"/>
  <c r="O30" i="13"/>
  <c r="X4" i="13"/>
  <c r="V7" i="13"/>
  <c r="C33" i="11"/>
  <c r="C35" i="11"/>
  <c r="M35" i="11" s="1"/>
  <c r="N35" i="11" s="1"/>
  <c r="M40" i="13"/>
  <c r="J40" i="13"/>
  <c r="Q33" i="13"/>
  <c r="P33" i="13"/>
  <c r="O33" i="13"/>
  <c r="L33" i="13"/>
  <c r="X33" i="13" s="1"/>
  <c r="R42" i="13"/>
  <c r="E12" i="13"/>
  <c r="C15" i="12" s="1"/>
  <c r="AB21" i="13"/>
  <c r="N33" i="13"/>
  <c r="N35" i="13"/>
  <c r="L35" i="13"/>
  <c r="X35" i="13" s="1"/>
  <c r="N38" i="13"/>
  <c r="X31" i="13"/>
  <c r="M31" i="13"/>
  <c r="J31" i="13"/>
  <c r="O38" i="13"/>
  <c r="L38" i="13"/>
  <c r="AE31" i="13"/>
  <c r="AB6" i="13"/>
  <c r="M5" i="13"/>
  <c r="J5" i="13"/>
  <c r="Q34" i="13"/>
  <c r="J73" i="11"/>
  <c r="J36" i="13"/>
  <c r="P20" i="19"/>
  <c r="P20" i="18"/>
  <c r="AB8" i="13"/>
  <c r="AB23" i="13"/>
  <c r="AB11" i="20"/>
  <c r="AL17" i="20"/>
  <c r="AB10" i="20"/>
  <c r="AB23" i="20"/>
  <c r="AB22" i="20"/>
  <c r="AB21" i="20"/>
  <c r="AB12" i="20"/>
  <c r="L184" i="22"/>
  <c r="L183" i="22"/>
  <c r="L185" i="22"/>
  <c r="O185" i="22" s="1"/>
  <c r="AB16" i="13"/>
  <c r="Z61" i="25"/>
  <c r="AC60" i="25"/>
  <c r="I13" i="24" s="1"/>
  <c r="O183" i="22"/>
  <c r="R183" i="22" s="1"/>
  <c r="U183" i="22" s="1"/>
  <c r="O35" i="13"/>
  <c r="BC25" i="21"/>
  <c r="Z67" i="25"/>
  <c r="AC66" i="25"/>
  <c r="I14" i="24" s="1"/>
  <c r="AV40" i="19"/>
  <c r="AW45" i="19" s="1"/>
  <c r="AJ39" i="19"/>
  <c r="AE39" i="19"/>
  <c r="O184" i="22"/>
  <c r="AL33" i="18"/>
  <c r="Z5" i="25"/>
  <c r="AC4" i="25"/>
  <c r="I4" i="24" s="1"/>
  <c r="I25" i="22" s="1"/>
  <c r="O25" i="22" s="1"/>
  <c r="S25" i="22" s="1"/>
  <c r="AB11" i="13"/>
  <c r="AC35" i="19"/>
  <c r="AG47" i="19"/>
  <c r="AA30" i="25"/>
  <c r="Z34" i="25"/>
  <c r="E10" i="13"/>
  <c r="C13" i="12" s="1"/>
  <c r="P35" i="13"/>
  <c r="J41" i="13"/>
  <c r="I52" i="25"/>
  <c r="AA52" i="25" s="1"/>
  <c r="I14" i="25"/>
  <c r="AA14" i="25" s="1"/>
  <c r="I70" i="25"/>
  <c r="AA70" i="25" s="1"/>
  <c r="I64" i="25"/>
  <c r="AA64" i="25" s="1"/>
  <c r="I28" i="25"/>
  <c r="AA28" i="25" s="1"/>
  <c r="I21" i="25"/>
  <c r="AA21" i="25" s="1"/>
  <c r="I46" i="25"/>
  <c r="AA46" i="25" s="1"/>
  <c r="I8" i="25"/>
  <c r="AA8" i="25" s="1"/>
  <c r="G35" i="12"/>
  <c r="AB12" i="13"/>
  <c r="BT40" i="18"/>
  <c r="AR45" i="18" s="1"/>
  <c r="AV39" i="18"/>
  <c r="AQ39" i="18"/>
  <c r="L162" i="22"/>
  <c r="L163" i="22"/>
  <c r="O163" i="22" s="1"/>
  <c r="S163" i="22" s="1"/>
  <c r="Z43" i="25"/>
  <c r="AC42" i="25"/>
  <c r="I10" i="24" s="1"/>
  <c r="P12" i="20" s="1"/>
  <c r="AI12" i="20" s="1"/>
  <c r="CI13" i="20" s="1"/>
  <c r="BG37" i="18"/>
  <c r="O162" i="22"/>
  <c r="R162" i="22" s="1"/>
  <c r="K205" i="22"/>
  <c r="AT33" i="21"/>
  <c r="AB27" i="21"/>
  <c r="I40" i="25"/>
  <c r="AA40" i="25" s="1"/>
  <c r="AQ21" i="21"/>
  <c r="AO29" i="21"/>
  <c r="BS32" i="21"/>
  <c r="K24" i="22"/>
  <c r="BE14" i="19"/>
  <c r="BJ31" i="21"/>
  <c r="T165" i="22" l="1"/>
  <c r="N52" i="11"/>
  <c r="C14" i="11"/>
  <c r="G4" i="11" s="1"/>
  <c r="D5" i="34" s="1"/>
  <c r="F124" i="11"/>
  <c r="P23" i="20"/>
  <c r="AI23" i="20" s="1"/>
  <c r="CI24" i="20" s="1"/>
  <c r="AA34" i="20" s="1"/>
  <c r="M49" i="42"/>
  <c r="M43" i="42"/>
  <c r="M37" i="42"/>
  <c r="N25" i="42"/>
  <c r="N31" i="42"/>
  <c r="O4" i="13"/>
  <c r="N4" i="13"/>
  <c r="P4" i="13"/>
  <c r="Q4" i="13"/>
  <c r="S4" i="13" s="1"/>
  <c r="K23" i="13"/>
  <c r="L23" i="13" s="1"/>
  <c r="Z58" i="25"/>
  <c r="C14" i="12"/>
  <c r="G14" i="12" s="1"/>
  <c r="H11" i="13"/>
  <c r="M11" i="13" s="1"/>
  <c r="C32" i="12"/>
  <c r="G32" i="12" s="1"/>
  <c r="K29" i="13"/>
  <c r="L29" i="13" s="1"/>
  <c r="H29" i="13"/>
  <c r="H26" i="13"/>
  <c r="C29" i="12"/>
  <c r="G29" i="12" s="1"/>
  <c r="K26" i="13"/>
  <c r="L26" i="13" s="1"/>
  <c r="K16" i="13"/>
  <c r="L16" i="13" s="1"/>
  <c r="H28" i="13"/>
  <c r="M28" i="13" s="1"/>
  <c r="C31" i="12"/>
  <c r="G31" i="12" s="1"/>
  <c r="K28" i="13"/>
  <c r="L28" i="13" s="1"/>
  <c r="H25" i="13"/>
  <c r="M25" i="13" s="1"/>
  <c r="C28" i="12"/>
  <c r="G28" i="12" s="1"/>
  <c r="K25" i="13"/>
  <c r="H16" i="13"/>
  <c r="M16" i="13" s="1"/>
  <c r="H27" i="13"/>
  <c r="M27" i="13" s="1"/>
  <c r="C30" i="12"/>
  <c r="G30" i="12" s="1"/>
  <c r="K27" i="13"/>
  <c r="L27" i="13" s="1"/>
  <c r="H6" i="13"/>
  <c r="J6" i="13" s="1"/>
  <c r="K6" i="13"/>
  <c r="L6" i="13" s="1"/>
  <c r="K8" i="13"/>
  <c r="L8" i="13" s="1"/>
  <c r="H23" i="13"/>
  <c r="M23" i="13" s="1"/>
  <c r="H8" i="13"/>
  <c r="M8" i="13" s="1"/>
  <c r="H21" i="13"/>
  <c r="M21" i="13" s="1"/>
  <c r="K21" i="13"/>
  <c r="L21" i="13" s="1"/>
  <c r="H20" i="13"/>
  <c r="M20" i="13" s="1"/>
  <c r="C23" i="12"/>
  <c r="G23" i="12" s="1"/>
  <c r="H19" i="13"/>
  <c r="M19" i="13" s="1"/>
  <c r="C22" i="12"/>
  <c r="G22" i="12" s="1"/>
  <c r="K7" i="13"/>
  <c r="L7" i="13" s="1"/>
  <c r="C10" i="12"/>
  <c r="G10" i="12" s="1"/>
  <c r="K24" i="13"/>
  <c r="L24" i="13" s="1"/>
  <c r="C27" i="12"/>
  <c r="G27" i="12" s="1"/>
  <c r="K22" i="13"/>
  <c r="L22" i="13" s="1"/>
  <c r="C25" i="12"/>
  <c r="G25" i="12" s="1"/>
  <c r="C12" i="12"/>
  <c r="G12" i="12" s="1"/>
  <c r="K14" i="13"/>
  <c r="L14" i="13" s="1"/>
  <c r="C17" i="12"/>
  <c r="G17" i="12" s="1"/>
  <c r="H18" i="13"/>
  <c r="M18" i="13" s="1"/>
  <c r="C21" i="12"/>
  <c r="G21" i="12" s="1"/>
  <c r="H22" i="13"/>
  <c r="M22" i="13" s="1"/>
  <c r="H24" i="13"/>
  <c r="M24" i="13" s="1"/>
  <c r="H7" i="13"/>
  <c r="M7" i="13" s="1"/>
  <c r="H14" i="13"/>
  <c r="M14" i="13" s="1"/>
  <c r="H9" i="13"/>
  <c r="M9" i="13" s="1"/>
  <c r="K19" i="13"/>
  <c r="L19" i="13" s="1"/>
  <c r="K20" i="13"/>
  <c r="L20" i="13" s="1"/>
  <c r="E42" i="13"/>
  <c r="K18" i="13"/>
  <c r="L18" i="13" s="1"/>
  <c r="AK8" i="19"/>
  <c r="L10" i="19" s="1"/>
  <c r="BA35" i="19" s="1"/>
  <c r="AR37" i="19" s="1"/>
  <c r="Q32" i="13"/>
  <c r="S32" i="13" s="1"/>
  <c r="P32" i="13"/>
  <c r="O32" i="13"/>
  <c r="N32" i="13"/>
  <c r="N11" i="11"/>
  <c r="T185" i="22"/>
  <c r="T188" i="22" s="1"/>
  <c r="R185" i="22"/>
  <c r="G12" i="24"/>
  <c r="AA16" i="25"/>
  <c r="Z21" i="25"/>
  <c r="F6" i="27"/>
  <c r="H18" i="11" s="1"/>
  <c r="H33" i="11"/>
  <c r="AA4" i="25"/>
  <c r="Z8" i="25"/>
  <c r="AA42" i="25"/>
  <c r="Z46" i="25"/>
  <c r="Q34" i="20"/>
  <c r="AA23" i="25"/>
  <c r="Z28" i="25"/>
  <c r="Q6" i="13"/>
  <c r="S6" i="13" s="1"/>
  <c r="G16" i="12"/>
  <c r="K13" i="13"/>
  <c r="L13" i="13" s="1"/>
  <c r="H13" i="13"/>
  <c r="M13" i="13" s="1"/>
  <c r="C47" i="13"/>
  <c r="AA10" i="25"/>
  <c r="Z14" i="25"/>
  <c r="P5" i="13"/>
  <c r="O5" i="13"/>
  <c r="N5" i="13"/>
  <c r="Q5" i="13"/>
  <c r="O31" i="13"/>
  <c r="Q31" i="13"/>
  <c r="P31" i="13"/>
  <c r="N31" i="13"/>
  <c r="H12" i="13"/>
  <c r="M12" i="13" s="1"/>
  <c r="K12" i="13"/>
  <c r="L12" i="13" s="1"/>
  <c r="G15" i="12"/>
  <c r="S27" i="22"/>
  <c r="I9" i="15" s="1"/>
  <c r="H39" i="11" s="1"/>
  <c r="M39" i="11" s="1"/>
  <c r="N39" i="11" s="1"/>
  <c r="T25" i="22"/>
  <c r="F5" i="27"/>
  <c r="AA48" i="25"/>
  <c r="Z52" i="25"/>
  <c r="P36" i="13"/>
  <c r="O36" i="13"/>
  <c r="N36" i="13"/>
  <c r="AK8" i="18"/>
  <c r="L10" i="18" s="1"/>
  <c r="BA35" i="18" s="1"/>
  <c r="Z64" i="25"/>
  <c r="AA60" i="25"/>
  <c r="S165" i="22"/>
  <c r="U163" i="22"/>
  <c r="O41" i="13"/>
  <c r="N41" i="13"/>
  <c r="BH29" i="21"/>
  <c r="BN32" i="21" s="1"/>
  <c r="AY29" i="21"/>
  <c r="AG29" i="21"/>
  <c r="AH27" i="21"/>
  <c r="AA36" i="25"/>
  <c r="Z40" i="25"/>
  <c r="Z70" i="25"/>
  <c r="AA66" i="25"/>
  <c r="AG47" i="18"/>
  <c r="AC35" i="18"/>
  <c r="L210" i="22"/>
  <c r="O210" i="22" s="1"/>
  <c r="T210" i="22" s="1"/>
  <c r="L209" i="22"/>
  <c r="O209" i="22" s="1"/>
  <c r="S209" i="22" s="1"/>
  <c r="L208" i="22"/>
  <c r="O208" i="22" s="1"/>
  <c r="R208" i="22" s="1"/>
  <c r="AQ27" i="21"/>
  <c r="R165" i="22"/>
  <c r="U162" i="22"/>
  <c r="S184" i="22"/>
  <c r="S188" i="22" s="1"/>
  <c r="R184" i="22"/>
  <c r="O40" i="13"/>
  <c r="N40" i="13"/>
  <c r="H17" i="13"/>
  <c r="J17" i="13" s="1"/>
  <c r="G20" i="12"/>
  <c r="K17" i="13"/>
  <c r="L17" i="13" s="1"/>
  <c r="G18" i="12"/>
  <c r="K15" i="13"/>
  <c r="L15" i="13" s="1"/>
  <c r="H15" i="13"/>
  <c r="J15" i="13" s="1"/>
  <c r="K10" i="13"/>
  <c r="H10" i="13"/>
  <c r="CG17" i="20"/>
  <c r="U28" i="20"/>
  <c r="G33" i="11"/>
  <c r="O33" i="11"/>
  <c r="G8" i="24"/>
  <c r="X6" i="13" l="1"/>
  <c r="B10" i="34"/>
  <c r="H10" i="34"/>
  <c r="B9" i="34"/>
  <c r="B12" i="34"/>
  <c r="H13" i="34"/>
  <c r="H17" i="34"/>
  <c r="H7" i="34"/>
  <c r="H11" i="34"/>
  <c r="H16" i="34"/>
  <c r="H9" i="34"/>
  <c r="H15" i="34"/>
  <c r="B7" i="34"/>
  <c r="B11" i="34"/>
  <c r="H12" i="34"/>
  <c r="H14" i="34"/>
  <c r="H5" i="34"/>
  <c r="B8" i="34"/>
  <c r="H8" i="34"/>
  <c r="X8" i="13"/>
  <c r="X11" i="13"/>
  <c r="P6" i="13"/>
  <c r="BG34" i="20"/>
  <c r="CI35" i="20" s="1"/>
  <c r="CI4" i="20" s="1"/>
  <c r="I6" i="15" s="1"/>
  <c r="N37" i="42"/>
  <c r="N43" i="42"/>
  <c r="N49" i="42"/>
  <c r="N27" i="42"/>
  <c r="N21" i="42"/>
  <c r="J11" i="13"/>
  <c r="Q11" i="13" s="1"/>
  <c r="S11" i="13" s="1"/>
  <c r="X26" i="13"/>
  <c r="J25" i="13"/>
  <c r="O25" i="13" s="1"/>
  <c r="J23" i="13"/>
  <c r="Q23" i="13" s="1"/>
  <c r="S23" i="13" s="1"/>
  <c r="J29" i="13"/>
  <c r="M29" i="13"/>
  <c r="X29" i="13"/>
  <c r="X23" i="13"/>
  <c r="J28" i="13"/>
  <c r="N28" i="13" s="1"/>
  <c r="X27" i="13"/>
  <c r="X28" i="13"/>
  <c r="X21" i="13"/>
  <c r="X16" i="13"/>
  <c r="J21" i="13"/>
  <c r="P21" i="13" s="1"/>
  <c r="Q25" i="13"/>
  <c r="S25" i="13" s="1"/>
  <c r="L25" i="13"/>
  <c r="X25" i="13" s="1"/>
  <c r="B5" i="34"/>
  <c r="B17" i="34"/>
  <c r="B16" i="34"/>
  <c r="B14" i="34"/>
  <c r="B15" i="34"/>
  <c r="B13" i="34"/>
  <c r="X19" i="13"/>
  <c r="J16" i="13"/>
  <c r="Q16" i="13" s="1"/>
  <c r="S16" i="13" s="1"/>
  <c r="J27" i="13"/>
  <c r="M26" i="13"/>
  <c r="J26" i="13"/>
  <c r="M6" i="13"/>
  <c r="N6" i="13"/>
  <c r="O6" i="13"/>
  <c r="J8" i="13"/>
  <c r="O8" i="13" s="1"/>
  <c r="X20" i="13"/>
  <c r="J19" i="13"/>
  <c r="P19" i="13" s="1"/>
  <c r="J20" i="13"/>
  <c r="P20" i="13" s="1"/>
  <c r="J18" i="13"/>
  <c r="O18" i="13" s="1"/>
  <c r="J7" i="13"/>
  <c r="P7" i="13" s="1"/>
  <c r="X18" i="13"/>
  <c r="E50" i="13"/>
  <c r="J24" i="13"/>
  <c r="O24" i="13" s="1"/>
  <c r="U165" i="22"/>
  <c r="C85" i="11"/>
  <c r="X24" i="13"/>
  <c r="J22" i="13"/>
  <c r="N22" i="13" s="1"/>
  <c r="X22" i="13"/>
  <c r="X9" i="13"/>
  <c r="J14" i="13"/>
  <c r="P14" i="13" s="1"/>
  <c r="X14" i="13"/>
  <c r="X7" i="13"/>
  <c r="J9" i="13"/>
  <c r="P9" i="13" s="1"/>
  <c r="X17" i="13"/>
  <c r="BP37" i="19"/>
  <c r="BX45" i="19" s="1"/>
  <c r="I4" i="13"/>
  <c r="BM15" i="19"/>
  <c r="AM20" i="19" s="1"/>
  <c r="CI21" i="19" s="1"/>
  <c r="Q60" i="19" s="1"/>
  <c r="X15" i="13"/>
  <c r="AL35" i="19"/>
  <c r="AO14" i="19"/>
  <c r="O17" i="13"/>
  <c r="P17" i="13"/>
  <c r="N17" i="13"/>
  <c r="Q17" i="13"/>
  <c r="S17" i="13" s="1"/>
  <c r="AO14" i="18"/>
  <c r="AL35" i="18"/>
  <c r="BM15" i="18"/>
  <c r="X12" i="13"/>
  <c r="G10" i="24"/>
  <c r="U185" i="22"/>
  <c r="P53" i="18"/>
  <c r="T211" i="22"/>
  <c r="U210" i="22"/>
  <c r="C12" i="11"/>
  <c r="L12" i="11" s="1"/>
  <c r="L33" i="11"/>
  <c r="N33" i="11" s="1"/>
  <c r="L10" i="13"/>
  <c r="K42" i="13"/>
  <c r="C107" i="11" s="1"/>
  <c r="G5" i="24"/>
  <c r="G14" i="24"/>
  <c r="G4" i="24"/>
  <c r="K8" i="26"/>
  <c r="I17" i="13"/>
  <c r="M17" i="13"/>
  <c r="J12" i="13"/>
  <c r="CF17" i="20"/>
  <c r="AA32" i="20"/>
  <c r="G9" i="24"/>
  <c r="F127" i="11"/>
  <c r="O11" i="3"/>
  <c r="C101" i="11"/>
  <c r="C76" i="11"/>
  <c r="O116" i="11"/>
  <c r="G13" i="12"/>
  <c r="G45" i="12" s="1"/>
  <c r="G14" i="11" s="1"/>
  <c r="C45" i="12"/>
  <c r="J10" i="13"/>
  <c r="BD33" i="21"/>
  <c r="BD31" i="21"/>
  <c r="AB33" i="21"/>
  <c r="AB31" i="21"/>
  <c r="BH32" i="21"/>
  <c r="AB32" i="21"/>
  <c r="BR33" i="21"/>
  <c r="CJ34" i="21" s="1"/>
  <c r="Q40" i="21" s="1"/>
  <c r="CJ41" i="21" s="1"/>
  <c r="CJ4" i="21" s="1"/>
  <c r="S5" i="13"/>
  <c r="M10" i="13"/>
  <c r="H42" i="13"/>
  <c r="C104" i="11" s="1"/>
  <c r="U209" i="22"/>
  <c r="S211" i="22"/>
  <c r="G11" i="24"/>
  <c r="P31" i="35" s="1"/>
  <c r="Q15" i="13"/>
  <c r="S15" i="13" s="1"/>
  <c r="O15" i="13"/>
  <c r="N15" i="13"/>
  <c r="P15" i="13"/>
  <c r="G13" i="24"/>
  <c r="M15" i="13"/>
  <c r="I15" i="13"/>
  <c r="U184" i="22"/>
  <c r="R188" i="22"/>
  <c r="U188" i="22" s="1"/>
  <c r="G6" i="24"/>
  <c r="AR37" i="18"/>
  <c r="BP37" i="18"/>
  <c r="J26" i="25"/>
  <c r="AB26" i="25" s="1"/>
  <c r="J32" i="25"/>
  <c r="AB32" i="25" s="1"/>
  <c r="J38" i="25"/>
  <c r="AB38" i="25" s="1"/>
  <c r="J19" i="25"/>
  <c r="AB19" i="25" s="1"/>
  <c r="J44" i="25"/>
  <c r="AB44" i="25" s="1"/>
  <c r="J6" i="25"/>
  <c r="AB6" i="25" s="1"/>
  <c r="J68" i="25"/>
  <c r="AB68" i="25" s="1"/>
  <c r="J62" i="25"/>
  <c r="AB62" i="25" s="1"/>
  <c r="J56" i="25"/>
  <c r="AB56" i="25" s="1"/>
  <c r="K7" i="26"/>
  <c r="J12" i="25"/>
  <c r="AB12" i="25" s="1"/>
  <c r="H81" i="11"/>
  <c r="J50" i="25"/>
  <c r="AB50" i="25" s="1"/>
  <c r="H69" i="11"/>
  <c r="G7" i="24"/>
  <c r="J13" i="13"/>
  <c r="U208" i="22"/>
  <c r="R211" i="22"/>
  <c r="X13" i="13"/>
  <c r="I49" i="42" l="1"/>
  <c r="J49" i="42" s="1"/>
  <c r="J45" i="42" s="1"/>
  <c r="G11" i="41" s="1"/>
  <c r="I43" i="42"/>
  <c r="J43" i="42" s="1"/>
  <c r="J39" i="42" s="1"/>
  <c r="G10" i="41" s="1"/>
  <c r="I37" i="42"/>
  <c r="J37" i="42" s="1"/>
  <c r="J33" i="42" s="1"/>
  <c r="G9" i="41" s="1"/>
  <c r="H34" i="50"/>
  <c r="M34" i="50" s="1"/>
  <c r="H89" i="11"/>
  <c r="P25" i="13"/>
  <c r="P28" i="13"/>
  <c r="Q28" i="13"/>
  <c r="O28" i="13"/>
  <c r="C19" i="11"/>
  <c r="G19" i="11" s="1"/>
  <c r="L19" i="11" s="1"/>
  <c r="N19" i="11" s="1"/>
  <c r="O54" i="11"/>
  <c r="O55" i="11" s="1"/>
  <c r="N11" i="13"/>
  <c r="O11" i="13"/>
  <c r="O21" i="13"/>
  <c r="Q8" i="13"/>
  <c r="S8" i="13" s="1"/>
  <c r="N8" i="13"/>
  <c r="P8" i="13"/>
  <c r="P11" i="13"/>
  <c r="N45" i="42"/>
  <c r="N39" i="42"/>
  <c r="N33" i="42"/>
  <c r="I7" i="41"/>
  <c r="I8" i="41"/>
  <c r="O23" i="13"/>
  <c r="N23" i="13"/>
  <c r="P23" i="13"/>
  <c r="N25" i="13"/>
  <c r="N16" i="13"/>
  <c r="N21" i="13"/>
  <c r="N18" i="13"/>
  <c r="Q18" i="13"/>
  <c r="S18" i="13" s="1"/>
  <c r="P18" i="13"/>
  <c r="N7" i="13"/>
  <c r="O16" i="13"/>
  <c r="O7" i="13"/>
  <c r="P16" i="13"/>
  <c r="P29" i="13"/>
  <c r="O29" i="13"/>
  <c r="N29" i="13"/>
  <c r="Q29" i="13"/>
  <c r="AT31" i="35"/>
  <c r="BQ31" i="35"/>
  <c r="Q21" i="13"/>
  <c r="S21" i="13" s="1"/>
  <c r="O19" i="13"/>
  <c r="Q20" i="13"/>
  <c r="S20" i="13" s="1"/>
  <c r="N26" i="13"/>
  <c r="P26" i="13"/>
  <c r="O26" i="13"/>
  <c r="Q26" i="13"/>
  <c r="N20" i="13"/>
  <c r="O20" i="13"/>
  <c r="O27" i="13"/>
  <c r="P27" i="13"/>
  <c r="Q27" i="13"/>
  <c r="S27" i="13" s="1"/>
  <c r="N27" i="13"/>
  <c r="Q19" i="13"/>
  <c r="S19" i="13" s="1"/>
  <c r="N19" i="13"/>
  <c r="P24" i="13"/>
  <c r="Q24" i="13"/>
  <c r="S24" i="13" s="1"/>
  <c r="N24" i="13"/>
  <c r="Q7" i="13"/>
  <c r="S7" i="13" s="1"/>
  <c r="G76" i="11"/>
  <c r="K76" i="11" s="1"/>
  <c r="N76" i="11" s="1"/>
  <c r="G85" i="11"/>
  <c r="K85" i="11" s="1"/>
  <c r="N85" i="11" s="1"/>
  <c r="M93" i="11"/>
  <c r="N93" i="11" s="1"/>
  <c r="H97" i="11"/>
  <c r="M97" i="11" s="1"/>
  <c r="N97" i="11" s="1"/>
  <c r="C18" i="11"/>
  <c r="G18" i="11" s="1"/>
  <c r="L18" i="11" s="1"/>
  <c r="N18" i="11" s="1"/>
  <c r="C20" i="11" s="1"/>
  <c r="L20" i="11" s="1"/>
  <c r="N20" i="11" s="1"/>
  <c r="C21" i="11"/>
  <c r="M21" i="11" s="1"/>
  <c r="N21" i="11" s="1"/>
  <c r="K14" i="11"/>
  <c r="N14" i="11" s="1"/>
  <c r="U211" i="22"/>
  <c r="N14" i="13"/>
  <c r="P22" i="13"/>
  <c r="O14" i="13"/>
  <c r="O9" i="13"/>
  <c r="Q14" i="13"/>
  <c r="S14" i="13" s="1"/>
  <c r="Q22" i="13"/>
  <c r="S22" i="13" s="1"/>
  <c r="O22" i="13"/>
  <c r="Q9" i="13"/>
  <c r="S9" i="13" s="1"/>
  <c r="N9" i="13"/>
  <c r="M42" i="13"/>
  <c r="AB18" i="19"/>
  <c r="AB19" i="19"/>
  <c r="AB20" i="19"/>
  <c r="AP45" i="19"/>
  <c r="AJ49" i="19"/>
  <c r="AZ48" i="19"/>
  <c r="C78" i="11"/>
  <c r="F104" i="11"/>
  <c r="C110" i="11"/>
  <c r="C65" i="11"/>
  <c r="P51" i="19"/>
  <c r="J7" i="25"/>
  <c r="AB7" i="25" s="1"/>
  <c r="Z7" i="25" s="1"/>
  <c r="Z6" i="25"/>
  <c r="Q10" i="13"/>
  <c r="S10" i="13" s="1"/>
  <c r="P10" i="13"/>
  <c r="N10" i="13"/>
  <c r="O10" i="13"/>
  <c r="J57" i="25"/>
  <c r="AB57" i="25" s="1"/>
  <c r="Z57" i="25" s="1"/>
  <c r="Z56" i="25"/>
  <c r="J63" i="25"/>
  <c r="AB63" i="25" s="1"/>
  <c r="Z63" i="25" s="1"/>
  <c r="Z62" i="25"/>
  <c r="P10" i="20"/>
  <c r="AI10" i="20" s="1"/>
  <c r="J13" i="25"/>
  <c r="AB13" i="25" s="1"/>
  <c r="Z13" i="25" s="1"/>
  <c r="Z12" i="25"/>
  <c r="J69" i="25"/>
  <c r="AB69" i="25" s="1"/>
  <c r="Z69" i="25" s="1"/>
  <c r="Z68" i="25"/>
  <c r="X10" i="13"/>
  <c r="X42" i="13" s="1"/>
  <c r="L42" i="13"/>
  <c r="C105" i="11" s="1"/>
  <c r="J45" i="25"/>
  <c r="AB45" i="25" s="1"/>
  <c r="Z45" i="25" s="1"/>
  <c r="Z44" i="25"/>
  <c r="C34" i="11"/>
  <c r="L34" i="11" s="1"/>
  <c r="N34" i="11" s="1"/>
  <c r="N32" i="11" s="1"/>
  <c r="AB18" i="18"/>
  <c r="AB20" i="18"/>
  <c r="AB19" i="18"/>
  <c r="AM20" i="18"/>
  <c r="CD21" i="18" s="1"/>
  <c r="P12" i="13"/>
  <c r="O12" i="13"/>
  <c r="N12" i="13"/>
  <c r="Q12" i="13"/>
  <c r="S12" i="13" s="1"/>
  <c r="J39" i="25"/>
  <c r="AB39" i="25" s="1"/>
  <c r="Z39" i="25" s="1"/>
  <c r="Z38" i="25"/>
  <c r="J20" i="25"/>
  <c r="AB20" i="25" s="1"/>
  <c r="Z20" i="25" s="1"/>
  <c r="Z19" i="25"/>
  <c r="Q13" i="13"/>
  <c r="S13" i="13" s="1"/>
  <c r="P13" i="13"/>
  <c r="N13" i="13"/>
  <c r="O13" i="13"/>
  <c r="Z26" i="25"/>
  <c r="J27" i="25"/>
  <c r="AB27" i="25" s="1"/>
  <c r="Z27" i="25" s="1"/>
  <c r="BU45" i="18"/>
  <c r="AK45" i="18"/>
  <c r="AK51" i="18"/>
  <c r="J42" i="13"/>
  <c r="C106" i="11" s="1"/>
  <c r="J33" i="25"/>
  <c r="AB33" i="25" s="1"/>
  <c r="Z33" i="25" s="1"/>
  <c r="Z32" i="25"/>
  <c r="P21" i="20"/>
  <c r="AI21" i="20" s="1"/>
  <c r="P18" i="19"/>
  <c r="AM18" i="19" s="1"/>
  <c r="P18" i="18"/>
  <c r="AM18" i="18" s="1"/>
  <c r="P31" i="21"/>
  <c r="N12" i="11"/>
  <c r="N10" i="11" s="1"/>
  <c r="J51" i="25"/>
  <c r="AB51" i="25" s="1"/>
  <c r="Z51" i="25" s="1"/>
  <c r="Z50" i="25"/>
  <c r="I23" i="22"/>
  <c r="O23" i="22" s="1"/>
  <c r="Q23" i="22" s="1"/>
  <c r="H41" i="11" l="1"/>
  <c r="K41" i="11" s="1"/>
  <c r="N41" i="11" s="1"/>
  <c r="H45" i="11"/>
  <c r="K45" i="11" s="1"/>
  <c r="N45" i="11" s="1"/>
  <c r="H49" i="11"/>
  <c r="K49" i="11" s="1"/>
  <c r="N49" i="11" s="1"/>
  <c r="N34" i="50"/>
  <c r="J12" i="10" s="1"/>
  <c r="I9" i="41"/>
  <c r="I10" i="41"/>
  <c r="I11" i="41"/>
  <c r="N17" i="11"/>
  <c r="N13" i="11" s="1"/>
  <c r="AB16" i="25"/>
  <c r="Z16" i="25" s="1"/>
  <c r="CH34" i="35"/>
  <c r="N75" i="11"/>
  <c r="C73" i="11"/>
  <c r="N84" i="11"/>
  <c r="P42" i="13"/>
  <c r="S42" i="13"/>
  <c r="AB30" i="25"/>
  <c r="Z30" i="25" s="1"/>
  <c r="AB60" i="25"/>
  <c r="AB4" i="25"/>
  <c r="H4" i="24" s="1"/>
  <c r="AB23" i="25"/>
  <c r="H7" i="24" s="1"/>
  <c r="AB10" i="25"/>
  <c r="Z10" i="25" s="1"/>
  <c r="K28" i="20"/>
  <c r="CG13" i="20"/>
  <c r="AD13" i="20"/>
  <c r="AP28" i="20"/>
  <c r="BI28" i="20" s="1"/>
  <c r="CH28" i="20" s="1"/>
  <c r="CG21" i="19"/>
  <c r="AB36" i="25"/>
  <c r="AB42" i="25"/>
  <c r="CB21" i="18"/>
  <c r="AJ49" i="18"/>
  <c r="BD51" i="18"/>
  <c r="AI54" i="18" s="1"/>
  <c r="AW51" i="18"/>
  <c r="AD51" i="18"/>
  <c r="AZ48" i="18"/>
  <c r="H13" i="24"/>
  <c r="Z60" i="25"/>
  <c r="AJ51" i="19"/>
  <c r="CG24" i="20"/>
  <c r="AE28" i="20"/>
  <c r="J4" i="11"/>
  <c r="T23" i="22"/>
  <c r="Q27" i="22"/>
  <c r="G9" i="15" s="1"/>
  <c r="O64" i="11"/>
  <c r="G65" i="11"/>
  <c r="AB48" i="25"/>
  <c r="AB54" i="25"/>
  <c r="G13" i="5"/>
  <c r="AB53" i="19"/>
  <c r="AA52" i="19"/>
  <c r="AB51" i="19"/>
  <c r="AL53" i="19"/>
  <c r="CI54" i="19" s="1"/>
  <c r="N30" i="11"/>
  <c r="Q62" i="18"/>
  <c r="O42" i="13"/>
  <c r="O45" i="13" s="1"/>
  <c r="AB66" i="25"/>
  <c r="N42" i="13"/>
  <c r="G78" i="11"/>
  <c r="N8" i="11"/>
  <c r="AT31" i="21"/>
  <c r="BQ31" i="21"/>
  <c r="Q42" i="13"/>
  <c r="H51" i="11" l="1"/>
  <c r="M51" i="11" s="1"/>
  <c r="N51" i="11" s="1"/>
  <c r="H47" i="11"/>
  <c r="M47" i="11" s="1"/>
  <c r="N47" i="11" s="1"/>
  <c r="H43" i="11"/>
  <c r="M43" i="11" s="1"/>
  <c r="N43" i="11" s="1"/>
  <c r="H6" i="24"/>
  <c r="P19" i="19" s="1"/>
  <c r="AM19" i="19" s="1"/>
  <c r="F13" i="24"/>
  <c r="K61" i="42"/>
  <c r="K55" i="42"/>
  <c r="K49" i="42"/>
  <c r="K43" i="42"/>
  <c r="K37" i="42"/>
  <c r="H5" i="24"/>
  <c r="F5" i="24" s="1"/>
  <c r="H37" i="11"/>
  <c r="K37" i="11" s="1"/>
  <c r="N37" i="11" s="1"/>
  <c r="Q38" i="35"/>
  <c r="C103" i="11"/>
  <c r="F102" i="11" s="1"/>
  <c r="O72" i="11"/>
  <c r="G73" i="11"/>
  <c r="K73" i="11" s="1"/>
  <c r="N73" i="11" s="1"/>
  <c r="Z4" i="25"/>
  <c r="H8" i="24"/>
  <c r="F8" i="24" s="1"/>
  <c r="Z23" i="25"/>
  <c r="F20" i="3"/>
  <c r="L20" i="3"/>
  <c r="AL32" i="20"/>
  <c r="Q58" i="19"/>
  <c r="CH34" i="21"/>
  <c r="CG54" i="19"/>
  <c r="H11" i="24"/>
  <c r="P32" i="35" s="1"/>
  <c r="Z48" i="25"/>
  <c r="AM33" i="20"/>
  <c r="CF28" i="20"/>
  <c r="C69" i="11"/>
  <c r="K65" i="11"/>
  <c r="N65" i="11" s="1"/>
  <c r="I24" i="22"/>
  <c r="O24" i="22" s="1"/>
  <c r="R24" i="22" s="1"/>
  <c r="F4" i="24"/>
  <c r="AB55" i="18"/>
  <c r="AB53" i="18"/>
  <c r="AA54" i="18"/>
  <c r="AL55" i="18"/>
  <c r="CD56" i="18" s="1"/>
  <c r="AJ53" i="18"/>
  <c r="BG32" i="20"/>
  <c r="Q32" i="20"/>
  <c r="H14" i="24"/>
  <c r="F14" i="24" s="1"/>
  <c r="Z66" i="25"/>
  <c r="P22" i="20"/>
  <c r="AI22" i="20" s="1"/>
  <c r="F7" i="24"/>
  <c r="Q32" i="22"/>
  <c r="Y60" i="19"/>
  <c r="AH60" i="19"/>
  <c r="CI61" i="19" s="1"/>
  <c r="CI4" i="19" s="1"/>
  <c r="I5" i="15" s="1"/>
  <c r="Q60" i="18"/>
  <c r="C81" i="11"/>
  <c r="K78" i="11"/>
  <c r="N78" i="11" s="1"/>
  <c r="H10" i="24"/>
  <c r="Z42" i="25"/>
  <c r="H12" i="24"/>
  <c r="F12" i="24" s="1"/>
  <c r="Z54" i="25"/>
  <c r="H9" i="24"/>
  <c r="Z36" i="25"/>
  <c r="H63" i="11" l="1"/>
  <c r="H23" i="50"/>
  <c r="M23" i="50" s="1"/>
  <c r="P19" i="18"/>
  <c r="AM19" i="18" s="1"/>
  <c r="CC21" i="18" s="1"/>
  <c r="F6" i="24"/>
  <c r="L43" i="42"/>
  <c r="G43" i="42"/>
  <c r="G55" i="42"/>
  <c r="L55" i="42"/>
  <c r="L49" i="42"/>
  <c r="G49" i="42"/>
  <c r="L61" i="42"/>
  <c r="G61" i="42"/>
  <c r="L37" i="42"/>
  <c r="G37" i="42"/>
  <c r="K31" i="42"/>
  <c r="K25" i="42"/>
  <c r="P54" i="18"/>
  <c r="AP54" i="18" s="1"/>
  <c r="CC56" i="18" s="1"/>
  <c r="W61" i="18" s="1"/>
  <c r="AX32" i="35"/>
  <c r="BZ32" i="35"/>
  <c r="C108" i="11"/>
  <c r="C87" i="11" s="1"/>
  <c r="C109" i="11"/>
  <c r="U11" i="3" s="1"/>
  <c r="CH41" i="35"/>
  <c r="N72" i="11"/>
  <c r="T24" i="22"/>
  <c r="T27" i="22" s="1"/>
  <c r="T32" i="22" s="1"/>
  <c r="R27" i="22"/>
  <c r="H9" i="15" s="1"/>
  <c r="Y58" i="19"/>
  <c r="CG35" i="20"/>
  <c r="CH24" i="20"/>
  <c r="AD24" i="20"/>
  <c r="Q38" i="21"/>
  <c r="G69" i="11"/>
  <c r="L69" i="11" s="1"/>
  <c r="N69" i="11" s="1"/>
  <c r="C71" i="11"/>
  <c r="M71" i="11" s="1"/>
  <c r="N71" i="11" s="1"/>
  <c r="CH21" i="19"/>
  <c r="AH21" i="19"/>
  <c r="C83" i="11"/>
  <c r="M83" i="11" s="1"/>
  <c r="N83" i="11" s="1"/>
  <c r="G81" i="11"/>
  <c r="L81" i="11" s="1"/>
  <c r="N81" i="11" s="1"/>
  <c r="AJ58" i="19"/>
  <c r="P11" i="20"/>
  <c r="AI11" i="20" s="1"/>
  <c r="CH13" i="20" s="1"/>
  <c r="F10" i="24"/>
  <c r="P52" i="19"/>
  <c r="AI52" i="19" s="1"/>
  <c r="F9" i="24"/>
  <c r="CB56" i="18"/>
  <c r="Y62" i="18"/>
  <c r="AH62" i="18"/>
  <c r="CD63" i="18" s="1"/>
  <c r="CD4" i="18" s="1"/>
  <c r="I4" i="15" s="1"/>
  <c r="H59" i="11" s="1"/>
  <c r="P32" i="21"/>
  <c r="F11" i="24"/>
  <c r="N23" i="50" l="1"/>
  <c r="J10" i="10" s="1"/>
  <c r="J15" i="10" s="1"/>
  <c r="G6" i="9" s="1"/>
  <c r="M41" i="50"/>
  <c r="AH21" i="18"/>
  <c r="L25" i="42"/>
  <c r="G25" i="42"/>
  <c r="L31" i="42"/>
  <c r="G31" i="42"/>
  <c r="L57" i="42"/>
  <c r="H61" i="42"/>
  <c r="L45" i="42"/>
  <c r="H49" i="42"/>
  <c r="L51" i="42"/>
  <c r="H55" i="42"/>
  <c r="L33" i="42"/>
  <c r="H37" i="42"/>
  <c r="L39" i="42"/>
  <c r="H43" i="42"/>
  <c r="G12" i="5"/>
  <c r="H38" i="11"/>
  <c r="L38" i="11" s="1"/>
  <c r="N38" i="11" s="1"/>
  <c r="F9" i="15"/>
  <c r="CI34" i="35"/>
  <c r="BL34" i="35"/>
  <c r="C57" i="11"/>
  <c r="C61" i="11"/>
  <c r="CH4" i="35"/>
  <c r="CH54" i="19"/>
  <c r="AH59" i="19" s="1"/>
  <c r="CH61" i="19" s="1"/>
  <c r="CH4" i="19" s="1"/>
  <c r="H5" i="15" s="1"/>
  <c r="AG54" i="19"/>
  <c r="C70" i="11"/>
  <c r="L70" i="11" s="1"/>
  <c r="N70" i="11" s="1"/>
  <c r="N68" i="11" s="1"/>
  <c r="CG4" i="20"/>
  <c r="G6" i="15" s="1"/>
  <c r="BG33" i="20"/>
  <c r="Q33" i="20"/>
  <c r="CF13" i="20"/>
  <c r="AH61" i="18"/>
  <c r="CC63" i="18" s="1"/>
  <c r="CC4" i="18" s="1"/>
  <c r="H4" i="15" s="1"/>
  <c r="Q61" i="18"/>
  <c r="CA21" i="18"/>
  <c r="CG61" i="19"/>
  <c r="G87" i="11"/>
  <c r="C89" i="11"/>
  <c r="G89" i="11" s="1"/>
  <c r="M89" i="11" s="1"/>
  <c r="N89" i="11" s="1"/>
  <c r="C88" i="11"/>
  <c r="G88" i="11" s="1"/>
  <c r="AX32" i="21"/>
  <c r="BZ32" i="21"/>
  <c r="Y60" i="18"/>
  <c r="CA56" i="18"/>
  <c r="AJ60" i="18"/>
  <c r="CH41" i="21"/>
  <c r="AG56" i="18"/>
  <c r="C82" i="11"/>
  <c r="L82" i="11" s="1"/>
  <c r="N82" i="11" s="1"/>
  <c r="N80" i="11" s="1"/>
  <c r="AA33" i="20"/>
  <c r="CF24" i="20"/>
  <c r="Q59" i="19"/>
  <c r="CF21" i="19"/>
  <c r="H62" i="11" l="1"/>
  <c r="H22" i="50"/>
  <c r="L22" i="50" s="1"/>
  <c r="N22" i="50" s="1"/>
  <c r="H58" i="11"/>
  <c r="H18" i="50"/>
  <c r="L18" i="50" s="1"/>
  <c r="N18" i="50" s="1"/>
  <c r="H32" i="50"/>
  <c r="K32" i="50" s="1"/>
  <c r="H87" i="11"/>
  <c r="K87" i="11" s="1"/>
  <c r="N87" i="11" s="1"/>
  <c r="H10" i="41"/>
  <c r="H39" i="42"/>
  <c r="H9" i="41"/>
  <c r="H33" i="42"/>
  <c r="H12" i="41"/>
  <c r="F12" i="41" s="1"/>
  <c r="H51" i="42"/>
  <c r="H11" i="41"/>
  <c r="H45" i="42"/>
  <c r="H13" i="41"/>
  <c r="F13" i="41" s="1"/>
  <c r="H57" i="42"/>
  <c r="L27" i="42"/>
  <c r="H31" i="42"/>
  <c r="L21" i="42"/>
  <c r="H25" i="42"/>
  <c r="G61" i="11"/>
  <c r="C58" i="11"/>
  <c r="G58" i="11" s="1"/>
  <c r="C59" i="11"/>
  <c r="G59" i="11" s="1"/>
  <c r="M59" i="11" s="1"/>
  <c r="N59" i="11" s="1"/>
  <c r="G57" i="11"/>
  <c r="C62" i="11"/>
  <c r="G62" i="11" s="1"/>
  <c r="C63" i="11"/>
  <c r="G63" i="11" s="1"/>
  <c r="M63" i="11" s="1"/>
  <c r="N63" i="11" s="1"/>
  <c r="Q39" i="35"/>
  <c r="CG34" i="35"/>
  <c r="N36" i="11"/>
  <c r="H91" i="11"/>
  <c r="L58" i="11"/>
  <c r="N58" i="11" s="1"/>
  <c r="N64" i="11"/>
  <c r="CH4" i="21"/>
  <c r="CH35" i="20"/>
  <c r="Q35" i="20"/>
  <c r="N77" i="11"/>
  <c r="R63" i="18"/>
  <c r="CB63" i="18"/>
  <c r="CG4" i="19"/>
  <c r="G5" i="15" s="1"/>
  <c r="H21" i="50" s="1"/>
  <c r="K21" i="50" s="1"/>
  <c r="N21" i="50" s="1"/>
  <c r="F10" i="10" s="1"/>
  <c r="CF61" i="19"/>
  <c r="CF4" i="19" s="1"/>
  <c r="CI34" i="21"/>
  <c r="BL34" i="21"/>
  <c r="R61" i="19"/>
  <c r="W59" i="19"/>
  <c r="CF54" i="19"/>
  <c r="L62" i="11" l="1"/>
  <c r="N62" i="11" s="1"/>
  <c r="H9" i="10"/>
  <c r="D9" i="10" s="1"/>
  <c r="N16" i="50"/>
  <c r="H10" i="10"/>
  <c r="D10" i="10" s="1"/>
  <c r="N20" i="50"/>
  <c r="K41" i="50"/>
  <c r="N32" i="50"/>
  <c r="H8" i="41"/>
  <c r="H27" i="42"/>
  <c r="H50" i="11"/>
  <c r="L50" i="11" s="1"/>
  <c r="N50" i="11" s="1"/>
  <c r="F11" i="41"/>
  <c r="H7" i="41"/>
  <c r="H21" i="42"/>
  <c r="H42" i="11"/>
  <c r="L42" i="11" s="1"/>
  <c r="N42" i="11" s="1"/>
  <c r="F9" i="41"/>
  <c r="H46" i="11"/>
  <c r="L46" i="11" s="1"/>
  <c r="N46" i="11" s="1"/>
  <c r="F10" i="41"/>
  <c r="M98" i="11"/>
  <c r="CI41" i="35"/>
  <c r="Q41" i="35"/>
  <c r="K91" i="11"/>
  <c r="N91" i="11" s="1"/>
  <c r="CH4" i="20"/>
  <c r="H6" i="15" s="1"/>
  <c r="CF35" i="20"/>
  <c r="CF4" i="20" s="1"/>
  <c r="CO28" i="20" s="1"/>
  <c r="Q39" i="21"/>
  <c r="CG34" i="21"/>
  <c r="H61" i="11"/>
  <c r="K61" i="11" s="1"/>
  <c r="N61" i="11" s="1"/>
  <c r="F5" i="15"/>
  <c r="CB4" i="18"/>
  <c r="G4" i="15" s="1"/>
  <c r="CA63" i="18"/>
  <c r="CA4" i="18" s="1"/>
  <c r="F12" i="10" l="1"/>
  <c r="H33" i="50"/>
  <c r="L33" i="50" s="1"/>
  <c r="N44" i="11"/>
  <c r="N40" i="11"/>
  <c r="H24" i="11"/>
  <c r="L24" i="11" s="1"/>
  <c r="N24" i="11" s="1"/>
  <c r="F7" i="41"/>
  <c r="N48" i="11"/>
  <c r="F6" i="15"/>
  <c r="H88" i="11"/>
  <c r="L88" i="11" s="1"/>
  <c r="N88" i="11" s="1"/>
  <c r="H28" i="11"/>
  <c r="L28" i="11" s="1"/>
  <c r="N28" i="11" s="1"/>
  <c r="F8" i="41"/>
  <c r="CI4" i="35"/>
  <c r="CG41" i="35"/>
  <c r="CG4" i="35" s="1"/>
  <c r="H95" i="11"/>
  <c r="K95" i="11" s="1"/>
  <c r="N95" i="11" s="1"/>
  <c r="F4" i="15"/>
  <c r="H57" i="11"/>
  <c r="K57" i="11" s="1"/>
  <c r="CI41" i="21"/>
  <c r="Q41" i="21"/>
  <c r="N60" i="11"/>
  <c r="N33" i="50" l="1"/>
  <c r="F15" i="10"/>
  <c r="E6" i="9" s="1"/>
  <c r="G7" i="9"/>
  <c r="E12" i="8" s="1"/>
  <c r="N86" i="11"/>
  <c r="N22" i="11"/>
  <c r="N26" i="11"/>
  <c r="H96" i="11"/>
  <c r="L96" i="11" s="1"/>
  <c r="N96" i="11" s="1"/>
  <c r="H92" i="11"/>
  <c r="CI4" i="21"/>
  <c r="H7" i="15" s="1"/>
  <c r="CG41" i="21"/>
  <c r="CG4" i="21" s="1"/>
  <c r="N57" i="11"/>
  <c r="K98" i="11"/>
  <c r="H37" i="50" l="1"/>
  <c r="L37" i="50" s="1"/>
  <c r="F7" i="15"/>
  <c r="H12" i="10"/>
  <c r="N31" i="50"/>
  <c r="N94" i="11"/>
  <c r="L92" i="11"/>
  <c r="N56" i="11"/>
  <c r="N37" i="50" l="1"/>
  <c r="L41" i="50"/>
  <c r="D12" i="10"/>
  <c r="N92" i="11"/>
  <c r="L98" i="11"/>
  <c r="E7" i="9"/>
  <c r="H13" i="10" l="1"/>
  <c r="N35" i="50"/>
  <c r="N41" i="50" s="1"/>
  <c r="N90" i="11"/>
  <c r="N98" i="11" s="1"/>
  <c r="E9" i="8"/>
  <c r="D13" i="10" l="1"/>
  <c r="D15" i="10" s="1"/>
  <c r="D21" i="10" s="1"/>
  <c r="H15" i="10"/>
  <c r="F6" i="9" s="1"/>
  <c r="E16" i="8"/>
  <c r="E22" i="8"/>
  <c r="E10" i="8"/>
  <c r="E11" i="8" l="1"/>
  <c r="E19" i="8"/>
  <c r="E20" i="8"/>
  <c r="F7" i="9"/>
  <c r="E6" i="8" s="1"/>
  <c r="E8" i="8" s="1"/>
  <c r="E21" i="8" s="1"/>
  <c r="D6" i="9"/>
  <c r="D7" i="9" s="1"/>
  <c r="E14" i="8"/>
  <c r="E13" i="8"/>
  <c r="S4" i="8" l="1"/>
  <c r="V17" i="8"/>
  <c r="S5" i="8"/>
  <c r="E18" i="8"/>
  <c r="E23" i="8" s="1"/>
  <c r="V18" i="8"/>
  <c r="V16" i="8"/>
  <c r="E24" i="8" l="1"/>
  <c r="E27" i="8" s="1"/>
  <c r="E25" i="8" l="1"/>
  <c r="E28" i="8" l="1"/>
  <c r="F17" i="3" l="1"/>
  <c r="C3" i="40"/>
  <c r="D37" i="40" s="1"/>
  <c r="H6" i="34"/>
  <c r="H18" i="34" s="1"/>
  <c r="L17" i="3" l="1"/>
  <c r="E31" i="8"/>
  <c r="L21" i="3" s="1"/>
  <c r="B6" i="34"/>
  <c r="B18" i="34"/>
  <c r="F21" i="3" l="1"/>
</calcChain>
</file>

<file path=xl/sharedStrings.xml><?xml version="1.0" encoding="utf-8"?>
<sst xmlns="http://schemas.openxmlformats.org/spreadsheetml/2006/main" count="7077" uniqueCount="2056">
  <si>
    <t>1.사업설명서</t>
    <phoneticPr fontId="4" type="noConversion"/>
  </si>
  <si>
    <t>가. 설계설명서</t>
    <phoneticPr fontId="4" type="noConversion"/>
  </si>
  <si>
    <t>나. 설계적용기준</t>
    <phoneticPr fontId="4" type="noConversion"/>
  </si>
  <si>
    <t>다. 예정공정표</t>
    <phoneticPr fontId="4" type="noConversion"/>
  </si>
  <si>
    <t>2.시방서</t>
    <phoneticPr fontId="4" type="noConversion"/>
  </si>
  <si>
    <t>가. 일반시방서</t>
    <phoneticPr fontId="4" type="noConversion"/>
  </si>
  <si>
    <t>나. 특별시방서</t>
    <phoneticPr fontId="4" type="noConversion"/>
  </si>
  <si>
    <t>다. 전문시방서</t>
    <phoneticPr fontId="4" type="noConversion"/>
  </si>
  <si>
    <t>일반시방서</t>
    <phoneticPr fontId="4" type="noConversion"/>
  </si>
  <si>
    <t>특별시방서</t>
    <phoneticPr fontId="4" type="noConversion"/>
  </si>
  <si>
    <t>전문시방서</t>
    <phoneticPr fontId="4" type="noConversion"/>
  </si>
  <si>
    <t>3.설계내역서</t>
    <phoneticPr fontId="4" type="noConversion"/>
  </si>
  <si>
    <t>가. 사업비원가계산서</t>
    <phoneticPr fontId="4" type="noConversion"/>
  </si>
  <si>
    <t>나. 총괄설계내역서</t>
    <phoneticPr fontId="4" type="noConversion"/>
  </si>
  <si>
    <t>다. 설계내역서</t>
    <phoneticPr fontId="4" type="noConversion"/>
  </si>
  <si>
    <t>목    차</t>
    <phoneticPr fontId="4" type="noConversion"/>
  </si>
  <si>
    <t>1. 사업설명서</t>
    <phoneticPr fontId="4" type="noConversion"/>
  </si>
  <si>
    <t>7. 4-0-1 단목벌채</t>
    <phoneticPr fontId="4" type="noConversion"/>
  </si>
  <si>
    <t>나. 총수량산출(벌목+조재,소운반)</t>
    <phoneticPr fontId="4" type="noConversion"/>
  </si>
  <si>
    <t>가.</t>
    <phoneticPr fontId="4" type="noConversion"/>
  </si>
  <si>
    <t>설계설명서</t>
    <phoneticPr fontId="4" type="noConversion"/>
  </si>
  <si>
    <t>단가산출서(단목벌채-파쇄)</t>
    <phoneticPr fontId="4" type="noConversion"/>
  </si>
  <si>
    <t>나.</t>
    <phoneticPr fontId="4" type="noConversion"/>
  </si>
  <si>
    <t>설계적용기준</t>
    <phoneticPr fontId="4" type="noConversion"/>
  </si>
  <si>
    <t>총수량산출(벌목+조재)</t>
    <phoneticPr fontId="4" type="noConversion"/>
  </si>
  <si>
    <t>다. 수량산출(소나무)</t>
    <phoneticPr fontId="4" type="noConversion"/>
  </si>
  <si>
    <t>다.</t>
    <phoneticPr fontId="4" type="noConversion"/>
  </si>
  <si>
    <t>예정공정표</t>
    <phoneticPr fontId="4" type="noConversion"/>
  </si>
  <si>
    <t>재선충피해목수량산출(소나무)</t>
    <phoneticPr fontId="4" type="noConversion"/>
  </si>
  <si>
    <t>라.</t>
    <phoneticPr fontId="4" type="noConversion"/>
  </si>
  <si>
    <t>GPS좌표 및 흉고(소나무)</t>
    <phoneticPr fontId="4" type="noConversion"/>
  </si>
  <si>
    <t>라. GPS좌표 및 흉고(소나무)</t>
    <phoneticPr fontId="4" type="noConversion"/>
  </si>
  <si>
    <t>2. 시방서</t>
    <phoneticPr fontId="4" type="noConversion"/>
  </si>
  <si>
    <t>마.</t>
    <phoneticPr fontId="4" type="noConversion"/>
  </si>
  <si>
    <t>단가산출조서(작업로개설, 운반, 파쇄)</t>
    <phoneticPr fontId="4" type="noConversion"/>
  </si>
  <si>
    <t>마. 단가산출조서(운반, 파쇄)</t>
    <phoneticPr fontId="4" type="noConversion"/>
  </si>
  <si>
    <t>8. 5-0-1 예방나무주사(표준지조사)</t>
    <phoneticPr fontId="4" type="noConversion"/>
  </si>
  <si>
    <t>단가산출서(예방나무주사)</t>
    <phoneticPr fontId="4" type="noConversion"/>
  </si>
  <si>
    <t>예방나무주사수량산출(소나무, 해송)</t>
    <phoneticPr fontId="4" type="noConversion"/>
  </si>
  <si>
    <t>3. 설계내역서</t>
    <phoneticPr fontId="4" type="noConversion"/>
  </si>
  <si>
    <t>재적조서(소나무, 해송)</t>
    <phoneticPr fontId="4" type="noConversion"/>
  </si>
  <si>
    <t>사업비원가계산서</t>
    <phoneticPr fontId="4" type="noConversion"/>
  </si>
  <si>
    <t>총괄설계내역서</t>
    <phoneticPr fontId="4" type="noConversion"/>
  </si>
  <si>
    <t>9. 5-0-2 예방나무주사(전수조사)</t>
    <phoneticPr fontId="4" type="noConversion"/>
  </si>
  <si>
    <t>설계내역서</t>
    <phoneticPr fontId="4" type="noConversion"/>
  </si>
  <si>
    <t>4. 1-0-1 단목벌채</t>
    <phoneticPr fontId="4" type="noConversion"/>
  </si>
  <si>
    <t>재적조서(소나무, 해송)</t>
  </si>
  <si>
    <t>5. 일위대가표</t>
    <phoneticPr fontId="4" type="noConversion"/>
  </si>
  <si>
    <t>6. 기계경비</t>
    <phoneticPr fontId="4" type="noConversion"/>
  </si>
  <si>
    <t>7. 자재단가 및 노임단가</t>
    <phoneticPr fontId="4" type="noConversion"/>
  </si>
  <si>
    <t>참고자료 및 등록증 사본</t>
    <phoneticPr fontId="4" type="noConversion"/>
  </si>
  <si>
    <t xml:space="preserve"> </t>
    <phoneticPr fontId="4" type="noConversion"/>
  </si>
  <si>
    <t>설 계</t>
    <phoneticPr fontId="4" type="noConversion"/>
  </si>
  <si>
    <t>설계자</t>
    <phoneticPr fontId="4" type="noConversion"/>
  </si>
  <si>
    <t>검토자</t>
    <phoneticPr fontId="4" type="noConversion"/>
  </si>
  <si>
    <t>심사자</t>
    <phoneticPr fontId="4" type="noConversion"/>
  </si>
  <si>
    <t>담당자</t>
    <phoneticPr fontId="4" type="noConversion"/>
  </si>
  <si>
    <t>팀장</t>
    <phoneticPr fontId="4" type="noConversion"/>
  </si>
  <si>
    <t>과장</t>
    <phoneticPr fontId="4" type="noConversion"/>
  </si>
  <si>
    <t>심 사</t>
    <phoneticPr fontId="4" type="noConversion"/>
  </si>
  <si>
    <t>○</t>
    <phoneticPr fontId="4" type="noConversion"/>
  </si>
  <si>
    <t>소재지</t>
    <phoneticPr fontId="4" type="noConversion"/>
  </si>
  <si>
    <t>:</t>
    <phoneticPr fontId="4" type="noConversion"/>
  </si>
  <si>
    <t>면적</t>
    <phoneticPr fontId="4" type="noConversion"/>
  </si>
  <si>
    <t>ha</t>
    <phoneticPr fontId="4" type="noConversion"/>
  </si>
  <si>
    <t>1.</t>
    <phoneticPr fontId="4" type="noConversion"/>
  </si>
  <si>
    <t>본</t>
    <phoneticPr fontId="4" type="noConversion"/>
  </si>
  <si>
    <t>2.</t>
  </si>
  <si>
    <t>개</t>
    <phoneticPr fontId="4" type="noConversion"/>
  </si>
  <si>
    <t>3.</t>
    <phoneticPr fontId="4" type="noConversion"/>
  </si>
  <si>
    <t>5.</t>
    <phoneticPr fontId="4" type="noConversion"/>
  </si>
  <si>
    <t>총원가</t>
    <phoneticPr fontId="4" type="noConversion"/>
  </si>
  <si>
    <t>원목매각대</t>
  </si>
  <si>
    <t>도급금액</t>
  </si>
  <si>
    <t>관급자재대</t>
  </si>
  <si>
    <t>총사업비</t>
  </si>
  <si>
    <t>(인)</t>
    <phoneticPr fontId="4" type="noConversion"/>
  </si>
  <si>
    <t>나주시장 귀하</t>
    <phoneticPr fontId="4" type="noConversion"/>
  </si>
  <si>
    <t>5. 1-0-2 소구역골라베기</t>
    <phoneticPr fontId="4" type="noConversion"/>
  </si>
  <si>
    <t>단가산출서(소구역골라베기)</t>
    <phoneticPr fontId="4" type="noConversion"/>
  </si>
  <si>
    <t>수량산출(소나무, 해송)</t>
    <phoneticPr fontId="4" type="noConversion"/>
  </si>
  <si>
    <t>조사야장(소나무, 해송)</t>
    <phoneticPr fontId="4" type="noConversion"/>
  </si>
  <si>
    <t>GPS좌표 및 흉고(소나무, 해송)</t>
    <phoneticPr fontId="4" type="noConversion"/>
  </si>
  <si>
    <t>바.</t>
    <phoneticPr fontId="4" type="noConversion"/>
  </si>
  <si>
    <t>단가산출조서(운반, 파쇄)</t>
    <phoneticPr fontId="4" type="noConversion"/>
  </si>
  <si>
    <t>첨부. 참고자료 및 등록증 사본</t>
    <phoneticPr fontId="4" type="noConversion"/>
  </si>
  <si>
    <t>총수량산출(예방나무주사)</t>
    <phoneticPr fontId="4" type="noConversion"/>
  </si>
  <si>
    <t>예방나무주사 표준지집계표</t>
    <phoneticPr fontId="4" type="noConversion"/>
  </si>
  <si>
    <t>6. 일위대가</t>
    <phoneticPr fontId="4" type="noConversion"/>
  </si>
  <si>
    <t>7. 기계경비</t>
    <phoneticPr fontId="4" type="noConversion"/>
  </si>
  <si>
    <t>8. 자재단가 및 노임단가</t>
    <phoneticPr fontId="4" type="noConversion"/>
  </si>
  <si>
    <t>설 계 설 명 서</t>
    <phoneticPr fontId="4" type="noConversion"/>
  </si>
  <si>
    <t xml:space="preserve">사 업 명   </t>
    <phoneticPr fontId="4" type="noConversion"/>
  </si>
  <si>
    <t>2.</t>
    <phoneticPr fontId="4" type="noConversion"/>
  </si>
  <si>
    <t xml:space="preserve">소 재 지   </t>
    <phoneticPr fontId="4" type="noConversion"/>
  </si>
  <si>
    <t>본수</t>
    <phoneticPr fontId="4" type="noConversion"/>
  </si>
  <si>
    <t>(</t>
    <phoneticPr fontId="4" type="noConversion"/>
  </si>
  <si>
    <t>예방나무주사-전수</t>
    <phoneticPr fontId="4" type="noConversion"/>
  </si>
  <si>
    <t>예방나무주사-표준지</t>
    <phoneticPr fontId="4" type="noConversion"/>
  </si>
  <si>
    <t>4.</t>
    <phoneticPr fontId="4" type="noConversion"/>
  </si>
  <si>
    <t>설계목적</t>
    <phoneticPr fontId="4" type="noConversion"/>
  </si>
  <si>
    <t>재선충병 방제사업지에 대하여 적기에 방제작업을 실시하여 가치있는 임목을 보호함에 있으며, 피해목 조사와</t>
    <phoneticPr fontId="4" type="noConversion"/>
  </si>
  <si>
    <t>방제방법, 작업난이도에 따라 사업비를 산출하여 소나무재선충병 방제 성과를 제고하는데 있다.</t>
    <phoneticPr fontId="4" type="noConversion"/>
  </si>
  <si>
    <t>제거목선정방법</t>
    <phoneticPr fontId="4" type="noConversion"/>
  </si>
  <si>
    <t>①</t>
    <phoneticPr fontId="4" type="noConversion"/>
  </si>
  <si>
    <t>소나무재선충에 의한 고사목 및 의심목, 매개충 서식처가 될 수 있는 피압목, 여타 병해로 인한 고사목을 제거대상목</t>
    <phoneticPr fontId="4" type="noConversion"/>
  </si>
  <si>
    <t xml:space="preserve">으로 선정하였다. </t>
    <phoneticPr fontId="4" type="noConversion"/>
  </si>
  <si>
    <t>②</t>
    <phoneticPr fontId="4" type="noConversion"/>
  </si>
  <si>
    <t>③</t>
    <phoneticPr fontId="4" type="noConversion"/>
  </si>
  <si>
    <t xml:space="preserve">수종에 따라 입목의 크고 작음을 구분하지 않고 경급  6㎝이상 되는 입목은 모두 조사하였다. </t>
    <phoneticPr fontId="4" type="noConversion"/>
  </si>
  <si>
    <t>④</t>
    <phoneticPr fontId="4" type="noConversion"/>
  </si>
  <si>
    <t>표준지 위치는 GPS를 이용한 세계측지계 좌표로 표기하였다.</t>
    <phoneticPr fontId="4" type="noConversion"/>
  </si>
  <si>
    <t>⑤</t>
    <phoneticPr fontId="4" type="noConversion"/>
  </si>
  <si>
    <t>예방나무주사 구간은 전수조사를 조사하였다.</t>
    <phoneticPr fontId="4" type="noConversion"/>
  </si>
  <si>
    <t>⑥</t>
    <phoneticPr fontId="4" type="noConversion"/>
  </si>
  <si>
    <t>예방나무주사 일부지역 및 소군락골라베기는 전수조사를 하였다.</t>
    <phoneticPr fontId="4" type="noConversion"/>
  </si>
  <si>
    <t>⑦</t>
    <phoneticPr fontId="4" type="noConversion"/>
  </si>
  <si>
    <t>⑧</t>
    <phoneticPr fontId="4" type="noConversion"/>
  </si>
  <si>
    <t>6.</t>
    <phoneticPr fontId="4" type="noConversion"/>
  </si>
  <si>
    <t>원목 운반장소</t>
    <phoneticPr fontId="4" type="noConversion"/>
  </si>
  <si>
    <t>유니드 군산공장(전북 군산시 외항1길 56)</t>
    <phoneticPr fontId="4" type="noConversion"/>
  </si>
  <si>
    <t>사업기간</t>
    <phoneticPr fontId="4" type="noConversion"/>
  </si>
  <si>
    <t>사업착공일로부터</t>
    <phoneticPr fontId="4" type="noConversion"/>
  </si>
  <si>
    <t>일간</t>
    <phoneticPr fontId="4" type="noConversion"/>
  </si>
  <si>
    <t>설 계 적 용 기 준</t>
    <phoneticPr fontId="4" type="noConversion"/>
  </si>
  <si>
    <t>설계적용기준은 산림청 제정 “지속가능한산림자원관리지침”과 “산림병해충 방제사업 설계·감리 및 사업시행요령", "소</t>
    <phoneticPr fontId="4" type="noConversion"/>
  </si>
  <si>
    <t>1)</t>
    <phoneticPr fontId="4" type="noConversion"/>
  </si>
  <si>
    <t>수량의 계산법</t>
    <phoneticPr fontId="4" type="noConversion"/>
  </si>
  <si>
    <t>품셈에 의한 재적 및 인원의 계산은 소수점 3째자리에서 반올림, 둘째자리로 표시.</t>
    <phoneticPr fontId="4" type="noConversion"/>
  </si>
  <si>
    <t>면적의 계산은 전자면적계산의 방법을 사용하였고 소수점 셋째자리 이하는 절사.</t>
    <phoneticPr fontId="4" type="noConversion"/>
  </si>
  <si>
    <t>수고의 계산은 임분수고의 최저, 최고 및 평균을 측정하여 임분수고의 범위를 분모로 하고 평균 수고를 분자로하여 표시.</t>
    <phoneticPr fontId="4" type="noConversion"/>
  </si>
  <si>
    <t>(예 : 15 / 10~20)</t>
    <phoneticPr fontId="4" type="noConversion"/>
  </si>
  <si>
    <t>경급의 계산은 입목 가슴높이 지름을 2cm 괄약으로 측정하여 임목가슴높이 지름의 범위를 분모로, 평균 가슴높이</t>
    <phoneticPr fontId="4" type="noConversion"/>
  </si>
  <si>
    <t>지름을 분자로 표시.(예 : 20 / 14~26)</t>
    <phoneticPr fontId="4" type="noConversion"/>
  </si>
  <si>
    <t>2)</t>
    <phoneticPr fontId="4" type="noConversion"/>
  </si>
  <si>
    <t>노임단가</t>
    <phoneticPr fontId="4" type="noConversion"/>
  </si>
  <si>
    <t>엔지니어링기술자노임 단가는 엔지니어링협회 공표를 적용.</t>
    <phoneticPr fontId="4" type="noConversion"/>
  </si>
  <si>
    <t>3)</t>
    <phoneticPr fontId="4" type="noConversion"/>
  </si>
  <si>
    <t>재료,자재단가</t>
    <phoneticPr fontId="4" type="noConversion"/>
  </si>
  <si>
    <t xml:space="preserve">재료 및 자재의 단가는 거래실례가격 또는 통계법 제24조의 규정에 의한 지정기관이 조사하여 공표한 가격을 적용. </t>
    <phoneticPr fontId="4" type="noConversion"/>
  </si>
  <si>
    <t>4)</t>
    <phoneticPr fontId="4" type="noConversion"/>
  </si>
  <si>
    <t>할인,할증적용</t>
    <phoneticPr fontId="4" type="noConversion"/>
  </si>
  <si>
    <t xml:space="preserve">품의 할인 및 할증은 각 단위 작업종별로 표준품셈에서 정한 할증요소를 적용.  </t>
    <phoneticPr fontId="4" type="noConversion"/>
  </si>
  <si>
    <t xml:space="preserve">단, 재료비의 경우는 할인 및 할증 요소를 적용하지 않았다. </t>
    <phoneticPr fontId="4" type="noConversion"/>
  </si>
  <si>
    <t>중복가산 요령</t>
    <phoneticPr fontId="4" type="noConversion"/>
  </si>
  <si>
    <t>W = P × (1+a1+a2+a3+·······+an)</t>
    <phoneticPr fontId="4" type="noConversion"/>
  </si>
  <si>
    <t>W : 할증이 포함된 품 (소요인력)</t>
    <phoneticPr fontId="4" type="noConversion"/>
  </si>
  <si>
    <t>P  : 기본품 또는 각장 해설란의 필요한 증·감 요소가 감안된 품</t>
    <phoneticPr fontId="4" type="noConversion"/>
  </si>
  <si>
    <t>a1 ~ an : 품 할증요소</t>
    <phoneticPr fontId="4" type="noConversion"/>
  </si>
  <si>
    <t>5)</t>
    <phoneticPr fontId="4" type="noConversion"/>
  </si>
  <si>
    <t>금액의 단위</t>
    <phoneticPr fontId="4" type="noConversion"/>
  </si>
  <si>
    <t>설계서의 총액은 1,000원단위 이며 "미만 버림"을, 설계서(단가산출서)의 소계와 금액란은 1원단위이며</t>
    <phoneticPr fontId="4" type="noConversion"/>
  </si>
  <si>
    <t>"미만 버림"을 적용.</t>
    <phoneticPr fontId="4" type="noConversion"/>
  </si>
  <si>
    <t>6)</t>
    <phoneticPr fontId="4" type="noConversion"/>
  </si>
  <si>
    <t>사업비산출</t>
    <phoneticPr fontId="4" type="noConversion"/>
  </si>
  <si>
    <t>국민연금, 건강보험료, 고용·산재보험, 노인장기요양보험은 최근에 나온 토목공사원가계산 제비율 적용기준 및</t>
    <phoneticPr fontId="4" type="noConversion"/>
  </si>
  <si>
    <t>단가기준</t>
    <phoneticPr fontId="4" type="noConversion"/>
  </si>
  <si>
    <t>노동부(고용보험)요율 적용.</t>
    <phoneticPr fontId="4" type="noConversion"/>
  </si>
  <si>
    <t>작업현장에서 산업재해 및 건강장해 예방을 위하여 관계법령 (산업안전보건법)에 의거 요구되는 산업안전보건</t>
    <phoneticPr fontId="4" type="noConversion"/>
  </si>
  <si>
    <t>관리비는 건설공사에 준하여 별도 계상.</t>
    <phoneticPr fontId="4" type="noConversion"/>
  </si>
  <si>
    <t>산업재해보상보험률은 고용노동부고시를 적용.</t>
    <phoneticPr fontId="4" type="noConversion"/>
  </si>
  <si>
    <t>단가적용인자</t>
    <phoneticPr fontId="4" type="noConversion"/>
  </si>
  <si>
    <t>소구역모두베기</t>
    <phoneticPr fontId="4" type="noConversion"/>
  </si>
  <si>
    <t>모두베기</t>
    <phoneticPr fontId="4" type="noConversion"/>
  </si>
  <si>
    <t>임내정리</t>
    <phoneticPr fontId="4" type="noConversion"/>
  </si>
  <si>
    <t>산지집재 및 집적작업</t>
    <phoneticPr fontId="4" type="noConversion"/>
  </si>
  <si>
    <t>작업로개설</t>
    <phoneticPr fontId="4" type="noConversion"/>
  </si>
  <si>
    <t>잔가지줍기</t>
    <phoneticPr fontId="4" type="noConversion"/>
  </si>
  <si>
    <t>훈증더미제거</t>
    <phoneticPr fontId="4" type="noConversion"/>
  </si>
  <si>
    <t>예방나무주사</t>
    <phoneticPr fontId="4" type="noConversion"/>
  </si>
  <si>
    <t>작업재료 공급방법</t>
    <phoneticPr fontId="4" type="noConversion"/>
  </si>
  <si>
    <t>사업계약자 자율적으로 구입(사급자재)하여 사업에 사용.</t>
    <phoneticPr fontId="4" type="noConversion"/>
  </si>
  <si>
    <t>나무주사는 발주처에서 제공.</t>
    <phoneticPr fontId="4" type="noConversion"/>
  </si>
  <si>
    <t>공   종</t>
    <phoneticPr fontId="4" type="noConversion"/>
  </si>
  <si>
    <t>10일</t>
    <phoneticPr fontId="4" type="noConversion"/>
  </si>
  <si>
    <t>비   고</t>
    <phoneticPr fontId="4" type="noConversion"/>
  </si>
  <si>
    <t>설계서 검토 및 
대상지경계 확인</t>
    <phoneticPr fontId="4" type="noConversion"/>
  </si>
  <si>
    <t>벌채</t>
    <phoneticPr fontId="4" type="noConversion"/>
  </si>
  <si>
    <t>작업로 구축 및 복구</t>
    <phoneticPr fontId="4" type="noConversion"/>
  </si>
  <si>
    <t>소운반</t>
    <phoneticPr fontId="4" type="noConversion"/>
  </si>
  <si>
    <t>대운반</t>
    <phoneticPr fontId="4" type="noConversion"/>
  </si>
  <si>
    <t>파쇄</t>
    <phoneticPr fontId="4" type="noConversion"/>
  </si>
  <si>
    <t>나무주사</t>
    <phoneticPr fontId="4" type="noConversion"/>
  </si>
  <si>
    <t>작업로복구</t>
    <phoneticPr fontId="4" type="noConversion"/>
  </si>
  <si>
    <t>작업장정리ㆍ보완</t>
    <phoneticPr fontId="4" type="noConversion"/>
  </si>
  <si>
    <t>사 업 비 원 가 계 산 서</t>
    <phoneticPr fontId="4" type="noConversion"/>
  </si>
  <si>
    <t>( 단위 : 원)</t>
    <phoneticPr fontId="4" type="noConversion"/>
  </si>
  <si>
    <t>비목</t>
    <phoneticPr fontId="4" type="noConversion"/>
  </si>
  <si>
    <t>금액</t>
    <phoneticPr fontId="4" type="noConversion"/>
  </si>
  <si>
    <t>적용기준</t>
    <phoneticPr fontId="4" type="noConversion"/>
  </si>
  <si>
    <t>순사업원가</t>
    <phoneticPr fontId="4" type="noConversion"/>
  </si>
  <si>
    <t>재료비</t>
    <phoneticPr fontId="4" type="noConversion"/>
  </si>
  <si>
    <t>직접재료비</t>
    <phoneticPr fontId="4" type="noConversion"/>
  </si>
  <si>
    <t>간접재료비</t>
    <phoneticPr fontId="4" type="noConversion"/>
  </si>
  <si>
    <t>소계</t>
    <phoneticPr fontId="4" type="noConversion"/>
  </si>
  <si>
    <t>노무비</t>
    <phoneticPr fontId="4" type="noConversion"/>
  </si>
  <si>
    <t>직접노무비</t>
    <phoneticPr fontId="4" type="noConversion"/>
  </si>
  <si>
    <t>간접노무비</t>
    <phoneticPr fontId="4" type="noConversion"/>
  </si>
  <si>
    <t>×</t>
    <phoneticPr fontId="4" type="noConversion"/>
  </si>
  <si>
    <t>%</t>
    <phoneticPr fontId="4" type="noConversion"/>
  </si>
  <si>
    <t>경  비</t>
    <phoneticPr fontId="4" type="noConversion"/>
  </si>
  <si>
    <t>기계경비</t>
    <phoneticPr fontId="4" type="noConversion"/>
  </si>
  <si>
    <t>기계손료×적용일수×장비단가</t>
    <phoneticPr fontId="4" type="noConversion"/>
  </si>
  <si>
    <t>산업재해보상보험</t>
    <phoneticPr fontId="4" type="noConversion"/>
  </si>
  <si>
    <t>(직접노무비+간접노무비)</t>
    <phoneticPr fontId="4" type="noConversion"/>
  </si>
  <si>
    <t>※ 총공사금액 2천만원 미만 제외</t>
    <phoneticPr fontId="4" type="noConversion"/>
  </si>
  <si>
    <t>고용보험료</t>
    <phoneticPr fontId="4" type="noConversion"/>
  </si>
  <si>
    <t>국민건강보험료</t>
    <phoneticPr fontId="4" type="noConversion"/>
  </si>
  <si>
    <t>※ 1개월 미만 제외</t>
    <phoneticPr fontId="4" type="noConversion"/>
  </si>
  <si>
    <t>노인장기요양보험료</t>
    <phoneticPr fontId="4" type="noConversion"/>
  </si>
  <si>
    <t>(재+직노)*율</t>
    <phoneticPr fontId="4" type="noConversion"/>
  </si>
  <si>
    <t>관급미포함</t>
    <phoneticPr fontId="4" type="noConversion"/>
  </si>
  <si>
    <t>국민연금보험료</t>
    <phoneticPr fontId="4" type="noConversion"/>
  </si>
  <si>
    <t>(재+직노+도급자관급)*율</t>
    <phoneticPr fontId="4" type="noConversion"/>
  </si>
  <si>
    <t>관급포함</t>
    <phoneticPr fontId="4" type="noConversion"/>
  </si>
  <si>
    <t>산업안전보건관리비</t>
    <phoneticPr fontId="4" type="noConversion"/>
  </si>
  <si>
    <t>(재료비+직접노무비)</t>
    <phoneticPr fontId="4" type="noConversion"/>
  </si>
  <si>
    <t>※ 4천만원 미만 제외</t>
    <phoneticPr fontId="4" type="noConversion"/>
  </si>
  <si>
    <t>(재+직노)*율*1.2</t>
    <phoneticPr fontId="4" type="noConversion"/>
  </si>
  <si>
    <t>기타경비</t>
    <phoneticPr fontId="4" type="noConversion"/>
  </si>
  <si>
    <t>(재료비+노무비)</t>
    <phoneticPr fontId="4" type="noConversion"/>
  </si>
  <si>
    <t>퇴직공제부금비</t>
    <phoneticPr fontId="4" type="noConversion"/>
  </si>
  <si>
    <t>(직접노무비)</t>
    <phoneticPr fontId="4" type="noConversion"/>
  </si>
  <si>
    <t>일반관리비</t>
    <phoneticPr fontId="4" type="noConversion"/>
  </si>
  <si>
    <t>(재료비+노무비+경비)</t>
    <phoneticPr fontId="4" type="noConversion"/>
  </si>
  <si>
    <t xml:space="preserve">5억원~30억미만 미만 5.5% </t>
    <phoneticPr fontId="4" type="noConversion"/>
  </si>
  <si>
    <t>재료비+노무비+경비+일반관리비</t>
    <phoneticPr fontId="4" type="noConversion"/>
  </si>
  <si>
    <t>이윤</t>
    <phoneticPr fontId="4" type="noConversion"/>
  </si>
  <si>
    <t>(노무비+경비+ 일반관리비)</t>
    <phoneticPr fontId="4" type="noConversion"/>
  </si>
  <si>
    <t>원가</t>
    <phoneticPr fontId="4" type="noConversion"/>
  </si>
  <si>
    <t>부 가 가 치 세</t>
    <phoneticPr fontId="4" type="noConversion"/>
  </si>
  <si>
    <t>원가+부가가치세(천원미만절사)</t>
    <phoneticPr fontId="4" type="noConversion"/>
  </si>
  <si>
    <t>관급자재대</t>
    <phoneticPr fontId="4" type="noConversion"/>
  </si>
  <si>
    <t>조달수수료 포함</t>
    <phoneticPr fontId="4" type="noConversion"/>
  </si>
  <si>
    <t>총사업비</t>
    <phoneticPr fontId="4" type="noConversion"/>
  </si>
  <si>
    <t>도급급액 (천원미만절사)</t>
    <phoneticPr fontId="4" type="noConversion"/>
  </si>
  <si>
    <t>총 괄 설 계 내 역 서</t>
    <phoneticPr fontId="4" type="noConversion"/>
  </si>
  <si>
    <t>구분</t>
    <phoneticPr fontId="4" type="noConversion"/>
  </si>
  <si>
    <t>수량</t>
    <phoneticPr fontId="4" type="noConversion"/>
  </si>
  <si>
    <t>단위</t>
    <phoneticPr fontId="4" type="noConversion"/>
  </si>
  <si>
    <t>합계</t>
    <phoneticPr fontId="4" type="noConversion"/>
  </si>
  <si>
    <t>비고</t>
    <phoneticPr fontId="4" type="noConversion"/>
  </si>
  <si>
    <t>식</t>
    <phoneticPr fontId="4" type="noConversion"/>
  </si>
  <si>
    <t>훈증약제</t>
    <phoneticPr fontId="4" type="noConversion"/>
  </si>
  <si>
    <t>%</t>
  </si>
  <si>
    <t>공종</t>
    <phoneticPr fontId="4" type="noConversion"/>
  </si>
  <si>
    <t>단가</t>
    <phoneticPr fontId="4" type="noConversion"/>
  </si>
  <si>
    <t>단위</t>
  </si>
  <si>
    <t>재료비</t>
  </si>
  <si>
    <t>기계경비</t>
  </si>
  <si>
    <t>비고</t>
  </si>
  <si>
    <t>작업량</t>
    <phoneticPr fontId="4" type="noConversion"/>
  </si>
  <si>
    <t>피해목 벌채량</t>
    <phoneticPr fontId="4" type="noConversion"/>
  </si>
  <si>
    <t>파쇄량</t>
    <phoneticPr fontId="4" type="noConversion"/>
  </si>
  <si>
    <t>단위품</t>
    <phoneticPr fontId="4" type="noConversion"/>
  </si>
  <si>
    <t>소요품</t>
    <phoneticPr fontId="4" type="noConversion"/>
  </si>
  <si>
    <t>단  가</t>
    <phoneticPr fontId="4" type="noConversion"/>
  </si>
  <si>
    <t>경비</t>
    <phoneticPr fontId="4" type="noConversion"/>
  </si>
  <si>
    <t>(인원,수량,요율)</t>
    <phoneticPr fontId="4" type="noConversion"/>
  </si>
  <si>
    <t>단위작업</t>
    <phoneticPr fontId="4" type="noConversion"/>
  </si>
  <si>
    <t>종류</t>
    <phoneticPr fontId="4" type="noConversion"/>
  </si>
  <si>
    <t>o 경계표시</t>
    <phoneticPr fontId="4" type="noConversion"/>
  </si>
  <si>
    <t xml:space="preserve"> - 직접노무비</t>
    <phoneticPr fontId="4" type="noConversion"/>
  </si>
  <si>
    <t>인/ha</t>
    <phoneticPr fontId="4" type="noConversion"/>
  </si>
  <si>
    <t>보통인부</t>
    <phoneticPr fontId="4" type="noConversion"/>
  </si>
  <si>
    <t xml:space="preserve"> - 재료비</t>
    <phoneticPr fontId="4" type="noConversion"/>
  </si>
  <si>
    <t xml:space="preserve">   페인트</t>
    <phoneticPr fontId="4" type="noConversion"/>
  </si>
  <si>
    <t>ℓ/ha</t>
    <phoneticPr fontId="4" type="noConversion"/>
  </si>
  <si>
    <t>페인트(ℓ)</t>
    <phoneticPr fontId="4" type="noConversion"/>
  </si>
  <si>
    <t xml:space="preserve">   잡품</t>
    <phoneticPr fontId="4" type="noConversion"/>
  </si>
  <si>
    <t>원</t>
    <phoneticPr fontId="4" type="noConversion"/>
  </si>
  <si>
    <t>o 벌목+조재</t>
    <phoneticPr fontId="4" type="noConversion"/>
  </si>
  <si>
    <t>벌0.5+보0.5</t>
    <phoneticPr fontId="4" type="noConversion"/>
  </si>
  <si>
    <t>(벌목부)</t>
    <phoneticPr fontId="4" type="noConversion"/>
  </si>
  <si>
    <t>(보통인부)</t>
    <phoneticPr fontId="4" type="noConversion"/>
  </si>
  <si>
    <t xml:space="preserve"> - 재료비(체인톱)</t>
    <phoneticPr fontId="4" type="noConversion"/>
  </si>
  <si>
    <t xml:space="preserve">   연료</t>
    <phoneticPr fontId="4" type="noConversion"/>
  </si>
  <si>
    <t>ℓ(2인1조)</t>
    <phoneticPr fontId="4" type="noConversion"/>
  </si>
  <si>
    <t>휘발유(ℓ)</t>
    <phoneticPr fontId="4" type="noConversion"/>
  </si>
  <si>
    <t xml:space="preserve"> - 기계손료(체인톱)</t>
    <phoneticPr fontId="4" type="noConversion"/>
  </si>
  <si>
    <t>인</t>
    <phoneticPr fontId="4" type="noConversion"/>
  </si>
  <si>
    <t>(2인1대)</t>
    <phoneticPr fontId="4" type="noConversion"/>
  </si>
  <si>
    <t>기계톱(45cc)</t>
    <phoneticPr fontId="4" type="noConversion"/>
  </si>
  <si>
    <t xml:space="preserve"> - 기계경비</t>
    <phoneticPr fontId="4" type="noConversion"/>
  </si>
  <si>
    <t>km</t>
    <phoneticPr fontId="4" type="noConversion"/>
  </si>
  <si>
    <t>km</t>
  </si>
  <si>
    <t>초급기술자</t>
    <phoneticPr fontId="4" type="noConversion"/>
  </si>
  <si>
    <t>원</t>
  </si>
  <si>
    <t>o 작업로설치(기계톱)</t>
    <phoneticPr fontId="4" type="noConversion"/>
  </si>
  <si>
    <t xml:space="preserve"> - 직접노무비(대작업로)</t>
    <phoneticPr fontId="4" type="noConversion"/>
  </si>
  <si>
    <t>인/km</t>
    <phoneticPr fontId="4" type="noConversion"/>
  </si>
  <si>
    <t>ℓ(2인1조)</t>
  </si>
  <si>
    <t>(2인1대)</t>
  </si>
  <si>
    <t>o 작업로개설(굴삭기 0.2㎥당)</t>
    <phoneticPr fontId="4" type="noConversion"/>
  </si>
  <si>
    <t>원/km</t>
    <phoneticPr fontId="4" type="noConversion"/>
  </si>
  <si>
    <r>
      <t>o 소운반(1ton트럭)</t>
    </r>
    <r>
      <rPr>
        <b/>
        <sz val="6"/>
        <color rgb="FFFF0000"/>
        <rFont val="맑은 고딕"/>
        <family val="3"/>
        <charset val="129"/>
      </rPr>
      <t>(총입목재적)→중토장</t>
    </r>
    <phoneticPr fontId="4" type="noConversion"/>
  </si>
  <si>
    <t>㎥</t>
    <phoneticPr fontId="4" type="noConversion"/>
  </si>
  <si>
    <t>원/Ton트럭</t>
    <phoneticPr fontId="4" type="noConversion"/>
  </si>
  <si>
    <t>원/ton</t>
    <phoneticPr fontId="4" type="noConversion"/>
  </si>
  <si>
    <t>일</t>
    <phoneticPr fontId="4" type="noConversion"/>
  </si>
  <si>
    <t>ℓ/일</t>
    <phoneticPr fontId="4" type="noConversion"/>
  </si>
  <si>
    <t>경유(ℓ)</t>
    <phoneticPr fontId="4" type="noConversion"/>
  </si>
  <si>
    <t>%(주연료의)</t>
    <phoneticPr fontId="4" type="noConversion"/>
  </si>
  <si>
    <t>시간/일</t>
    <phoneticPr fontId="4" type="noConversion"/>
  </si>
  <si>
    <t>원/시간</t>
    <phoneticPr fontId="4" type="noConversion"/>
  </si>
  <si>
    <t>o 산지집재(원목재적)</t>
    <phoneticPr fontId="4" type="noConversion"/>
  </si>
  <si>
    <t>㎥/대,일</t>
    <phoneticPr fontId="4" type="noConversion"/>
  </si>
  <si>
    <t>건1+보1</t>
    <phoneticPr fontId="4" type="noConversion"/>
  </si>
  <si>
    <t>건설기계운전사</t>
    <phoneticPr fontId="4" type="noConversion"/>
  </si>
  <si>
    <t>보통인부1인</t>
    <phoneticPr fontId="4" type="noConversion"/>
  </si>
  <si>
    <t xml:space="preserve"> - 기계경비(굴삭기+우드그랩)</t>
    <phoneticPr fontId="4" type="noConversion"/>
  </si>
  <si>
    <r>
      <t>o 재해산물수집</t>
    </r>
    <r>
      <rPr>
        <b/>
        <sz val="7"/>
        <rFont val="맑은 고딕"/>
        <family val="3"/>
        <charset val="129"/>
        <scheme val="minor"/>
      </rPr>
      <t>(지조+조재)</t>
    </r>
    <phoneticPr fontId="4" type="noConversion"/>
  </si>
  <si>
    <t>㎥/일</t>
    <phoneticPr fontId="4" type="noConversion"/>
  </si>
  <si>
    <t>o 잔가지줍기</t>
    <phoneticPr fontId="4" type="noConversion"/>
  </si>
  <si>
    <t>인/본당</t>
    <phoneticPr fontId="4" type="noConversion"/>
  </si>
  <si>
    <t>o 집적작업(원목)</t>
    <phoneticPr fontId="4" type="noConversion"/>
  </si>
  <si>
    <t>o 이동식임목파쇄기93.25kW</t>
    <phoneticPr fontId="4" type="noConversion"/>
  </si>
  <si>
    <t>원/㎥</t>
    <phoneticPr fontId="4" type="noConversion"/>
  </si>
  <si>
    <t>o 중기운반(파쇄장비)</t>
    <phoneticPr fontId="4" type="noConversion"/>
  </si>
  <si>
    <t>○ 작업량 산정</t>
    <phoneticPr fontId="4" type="noConversion"/>
  </si>
  <si>
    <t xml:space="preserve">└ 벌채본수 : </t>
    <phoneticPr fontId="4" type="noConversion"/>
  </si>
  <si>
    <t xml:space="preserve">└ 평 균 경 급 : </t>
    <phoneticPr fontId="4" type="noConversion"/>
  </si>
  <si>
    <t>㎝</t>
    <phoneticPr fontId="4" type="noConversion"/>
  </si>
  <si>
    <t xml:space="preserve">└ 산물수집량 : </t>
    <phoneticPr fontId="4" type="noConversion"/>
  </si>
  <si>
    <r>
      <t xml:space="preserve">㎥) - </t>
    </r>
    <r>
      <rPr>
        <b/>
        <sz val="10"/>
        <color rgb="FFFF0000"/>
        <rFont val="맑은 고딕"/>
        <family val="3"/>
        <charset val="129"/>
      </rPr>
      <t>※ 벌채목의 총재적(원목+지조+조재)</t>
    </r>
    <phoneticPr fontId="4" type="noConversion"/>
  </si>
  <si>
    <t>(원목재적</t>
    <phoneticPr fontId="4" type="noConversion"/>
  </si>
  <si>
    <t>㎥)</t>
    <phoneticPr fontId="4" type="noConversion"/>
  </si>
  <si>
    <t>㎥ - ha당 원목수집재적량</t>
    <phoneticPr fontId="4" type="noConversion"/>
  </si>
  <si>
    <t>(총입목재적</t>
    <phoneticPr fontId="4" type="noConversion"/>
  </si>
  <si>
    <r>
      <t xml:space="preserve">㎥) - </t>
    </r>
    <r>
      <rPr>
        <b/>
        <sz val="10"/>
        <color rgb="FFFF0000"/>
        <rFont val="맑은 고딕"/>
        <family val="3"/>
        <charset val="129"/>
      </rPr>
      <t>※ 지조량+조재량+원목</t>
    </r>
    <phoneticPr fontId="4" type="noConversion"/>
  </si>
  <si>
    <t>(조재량</t>
    <phoneticPr fontId="4" type="noConversion"/>
  </si>
  <si>
    <r>
      <t xml:space="preserve">㎥) - </t>
    </r>
    <r>
      <rPr>
        <b/>
        <sz val="10"/>
        <color rgb="FF00B050"/>
        <rFont val="맑은 고딕"/>
        <family val="3"/>
        <charset val="129"/>
      </rPr>
      <t>'조재율표 참고'</t>
    </r>
    <phoneticPr fontId="4" type="noConversion"/>
  </si>
  <si>
    <t>(지조량</t>
    <phoneticPr fontId="4" type="noConversion"/>
  </si>
  <si>
    <r>
      <t xml:space="preserve">㎥) - </t>
    </r>
    <r>
      <rPr>
        <b/>
        <sz val="10"/>
        <color rgb="FF00B050"/>
        <rFont val="맑은 고딕"/>
        <family val="3"/>
        <charset val="129"/>
      </rPr>
      <t>'임목재적·바이오매스 및 임분수확표 참고-입목바이오매스표 참고'</t>
    </r>
    <phoneticPr fontId="4" type="noConversion"/>
  </si>
  <si>
    <t>(파쇄량</t>
    <phoneticPr fontId="4" type="noConversion"/>
  </si>
  <si>
    <t>(제거산물소운반량</t>
    <phoneticPr fontId="4" type="noConversion"/>
  </si>
  <si>
    <t>(원목대운반량</t>
    <phoneticPr fontId="4" type="noConversion"/>
  </si>
  <si>
    <r>
      <t xml:space="preserve">㎥) - </t>
    </r>
    <r>
      <rPr>
        <b/>
        <sz val="10"/>
        <color rgb="FFFF0000"/>
        <rFont val="맑은 고딕"/>
        <family val="3"/>
        <charset val="129"/>
      </rPr>
      <t>※ 원목재적</t>
    </r>
    <phoneticPr fontId="4" type="noConversion"/>
  </si>
  <si>
    <t>○ 할인.할증률 산정</t>
    <phoneticPr fontId="4" type="noConversion"/>
  </si>
  <si>
    <t>할인.할증</t>
    <phoneticPr fontId="4" type="noConversion"/>
  </si>
  <si>
    <t>구  분</t>
    <phoneticPr fontId="4" type="noConversion"/>
  </si>
  <si>
    <t>할인.할증요소</t>
    <phoneticPr fontId="4" type="noConversion"/>
  </si>
  <si>
    <t>단위작업 (%)</t>
    <phoneticPr fontId="4" type="noConversion"/>
  </si>
  <si>
    <t>벌목 + 조재</t>
    <phoneticPr fontId="4" type="noConversion"/>
  </si>
  <si>
    <t>재해산물수집</t>
    <phoneticPr fontId="4" type="noConversion"/>
  </si>
  <si>
    <t>작업로선정및설치</t>
    <phoneticPr fontId="4" type="noConversion"/>
  </si>
  <si>
    <t>o 경사도</t>
    <phoneticPr fontId="4" type="noConversion"/>
  </si>
  <si>
    <t>중</t>
    <phoneticPr fontId="4" type="noConversion"/>
  </si>
  <si>
    <t>o 수종</t>
    <phoneticPr fontId="4" type="noConversion"/>
  </si>
  <si>
    <t>소나무, 해송</t>
    <phoneticPr fontId="4" type="noConversion"/>
  </si>
  <si>
    <t>o 대상목분포</t>
    <phoneticPr fontId="4" type="noConversion"/>
  </si>
  <si>
    <t>가슴높이 이상의 초본·관목</t>
    <phoneticPr fontId="4" type="noConversion"/>
  </si>
  <si>
    <t>o 집재방향</t>
    <phoneticPr fontId="4" type="noConversion"/>
  </si>
  <si>
    <t>하향집재</t>
    <phoneticPr fontId="4" type="noConversion"/>
  </si>
  <si>
    <t>o 제거대상식생</t>
    <phoneticPr fontId="4" type="noConversion"/>
  </si>
  <si>
    <t>어렵다</t>
    <phoneticPr fontId="4" type="noConversion"/>
  </si>
  <si>
    <t>o 집단화정도</t>
    <phoneticPr fontId="4" type="noConversion"/>
  </si>
  <si>
    <t>o 합계</t>
    <phoneticPr fontId="4" type="noConversion"/>
  </si>
  <si>
    <t>구          분</t>
    <phoneticPr fontId="4" type="noConversion"/>
  </si>
  <si>
    <t>흉고직경</t>
    <phoneticPr fontId="4" type="noConversion"/>
  </si>
  <si>
    <t xml:space="preserve">   6㎝</t>
    <phoneticPr fontId="4" type="noConversion"/>
  </si>
  <si>
    <t>㎥/인</t>
    <phoneticPr fontId="4" type="noConversion"/>
  </si>
  <si>
    <t xml:space="preserve">   8㎝</t>
    <phoneticPr fontId="4" type="noConversion"/>
  </si>
  <si>
    <t xml:space="preserve">   10㎝</t>
  </si>
  <si>
    <t xml:space="preserve">   12㎝</t>
  </si>
  <si>
    <t xml:space="preserve">   14㎝</t>
  </si>
  <si>
    <t xml:space="preserve">   16㎝</t>
  </si>
  <si>
    <t xml:space="preserve">   18㎝</t>
  </si>
  <si>
    <t xml:space="preserve">   20㎝</t>
  </si>
  <si>
    <t xml:space="preserve">   22㎝</t>
  </si>
  <si>
    <t xml:space="preserve">   24㎝</t>
  </si>
  <si>
    <t xml:space="preserve">   26㎝</t>
  </si>
  <si>
    <t xml:space="preserve">   28㎝</t>
  </si>
  <si>
    <t xml:space="preserve">   30㎝</t>
  </si>
  <si>
    <t xml:space="preserve">   32㎝</t>
  </si>
  <si>
    <t xml:space="preserve">   34㎝</t>
  </si>
  <si>
    <t xml:space="preserve">   36㎝</t>
  </si>
  <si>
    <t xml:space="preserve">   38㎝</t>
  </si>
  <si>
    <t xml:space="preserve">   40㎝</t>
  </si>
  <si>
    <t xml:space="preserve">   42㎝</t>
  </si>
  <si>
    <t xml:space="preserve">   44㎝</t>
  </si>
  <si>
    <t xml:space="preserve">   46㎝</t>
  </si>
  <si>
    <t xml:space="preserve">   48㎝</t>
  </si>
  <si>
    <t xml:space="preserve">   50㎝</t>
  </si>
  <si>
    <t xml:space="preserve">   52㎝</t>
  </si>
  <si>
    <t xml:space="preserve">   54㎝</t>
  </si>
  <si>
    <t xml:space="preserve">   56㎝</t>
  </si>
  <si>
    <t xml:space="preserve">   58㎝</t>
  </si>
  <si>
    <t xml:space="preserve">   60㎝</t>
  </si>
  <si>
    <t xml:space="preserve">   62㎝</t>
  </si>
  <si>
    <t xml:space="preserve">   64㎝</t>
  </si>
  <si>
    <t xml:space="preserve">   66㎝</t>
  </si>
  <si>
    <t xml:space="preserve">   68㎝</t>
  </si>
  <si>
    <t xml:space="preserve">   70㎝</t>
  </si>
  <si>
    <t xml:space="preserve">   72㎝</t>
    <phoneticPr fontId="4" type="noConversion"/>
  </si>
  <si>
    <t xml:space="preserve">   74㎝</t>
    <phoneticPr fontId="4" type="noConversion"/>
  </si>
  <si>
    <t xml:space="preserve">   76㎝</t>
    <phoneticPr fontId="4" type="noConversion"/>
  </si>
  <si>
    <t xml:space="preserve">   78㎝</t>
    <phoneticPr fontId="4" type="noConversion"/>
  </si>
  <si>
    <t xml:space="preserve">   80㎝</t>
    <phoneticPr fontId="4" type="noConversion"/>
  </si>
  <si>
    <t>※위험목 제거는 제외</t>
    <phoneticPr fontId="4" type="noConversion"/>
  </si>
  <si>
    <t>경급
(㎝)</t>
    <phoneticPr fontId="55" type="noConversion"/>
  </si>
  <si>
    <t>수고
(m)</t>
    <phoneticPr fontId="55" type="noConversion"/>
  </si>
  <si>
    <t>본수
(본)</t>
    <phoneticPr fontId="55" type="noConversion"/>
  </si>
  <si>
    <t>수간재적
(㎥/본)</t>
    <phoneticPr fontId="4" type="noConversion"/>
  </si>
  <si>
    <t>총재적
(㎥)</t>
    <phoneticPr fontId="4" type="noConversion"/>
  </si>
  <si>
    <t>지조율
(%)</t>
    <phoneticPr fontId="4" type="noConversion"/>
  </si>
  <si>
    <t>조재율
(%)</t>
    <phoneticPr fontId="4" type="noConversion"/>
  </si>
  <si>
    <t>총원목량
(㎥)</t>
    <phoneticPr fontId="4" type="noConversion"/>
  </si>
  <si>
    <t>원목집재
재적별
집계
(㎥)</t>
    <phoneticPr fontId="4" type="noConversion"/>
  </si>
  <si>
    <t>총조재량
(㎥)</t>
    <phoneticPr fontId="4" type="noConversion"/>
  </si>
  <si>
    <t>총지조량
(㎥)</t>
    <phoneticPr fontId="4" type="noConversion"/>
  </si>
  <si>
    <t>총입목재적
(㎥)</t>
    <phoneticPr fontId="4" type="noConversion"/>
  </si>
  <si>
    <t>총원목
운반량
(㎥)</t>
    <phoneticPr fontId="4" type="noConversion"/>
  </si>
  <si>
    <r>
      <t xml:space="preserve">총잔가지
운반량
(㎥)
</t>
    </r>
    <r>
      <rPr>
        <sz val="9"/>
        <color rgb="FFFF0000"/>
        <rFont val="맑은 고딕"/>
        <family val="3"/>
        <charset val="129"/>
        <scheme val="minor"/>
      </rPr>
      <t>층적부피rm=
총잔가지량*1.81</t>
    </r>
    <phoneticPr fontId="4" type="noConversion"/>
  </si>
  <si>
    <t>총파쇄량
=총지조+총조재
(㎥)</t>
    <phoneticPr fontId="4" type="noConversion"/>
  </si>
  <si>
    <t>총파쇄량
=조재량+지조량
(㎥)</t>
    <phoneticPr fontId="4" type="noConversion"/>
  </si>
  <si>
    <t>총소각량
(㎥)</t>
  </si>
  <si>
    <t>소각
단위품
(㎥/인)</t>
  </si>
  <si>
    <t>총소각
소요품
(㎥/인)</t>
  </si>
  <si>
    <t>순번</t>
    <phoneticPr fontId="55" type="noConversion"/>
  </si>
  <si>
    <t>일련번호</t>
    <phoneticPr fontId="4" type="noConversion"/>
  </si>
  <si>
    <t>GRS80좌표-(TM 중부)</t>
    <phoneticPr fontId="55" type="noConversion"/>
  </si>
  <si>
    <t>주 소</t>
    <phoneticPr fontId="55" type="noConversion"/>
  </si>
  <si>
    <t>피해고사목</t>
    <phoneticPr fontId="4" type="noConversion"/>
  </si>
  <si>
    <t>기타고사목</t>
    <phoneticPr fontId="4" type="noConversion"/>
  </si>
  <si>
    <t>비병징목</t>
    <phoneticPr fontId="4" type="noConversion"/>
  </si>
  <si>
    <t>x</t>
    <phoneticPr fontId="55" type="noConversion"/>
  </si>
  <si>
    <t>y</t>
    <phoneticPr fontId="55" type="noConversion"/>
  </si>
  <si>
    <t>읍면동리</t>
    <phoneticPr fontId="55" type="noConversion"/>
  </si>
  <si>
    <t>○</t>
    <phoneticPr fontId="61" type="noConversion"/>
  </si>
  <si>
    <t/>
  </si>
  <si>
    <t>평균경급</t>
    <phoneticPr fontId="4" type="noConversion"/>
  </si>
  <si>
    <t>단가산출총괄표</t>
  </si>
  <si>
    <t>No</t>
  </si>
  <si>
    <t>품    명</t>
  </si>
  <si>
    <t>규   격</t>
  </si>
  <si>
    <t>합    계</t>
  </si>
  <si>
    <t>노무비</t>
  </si>
  <si>
    <t>경    비</t>
  </si>
  <si>
    <t>비    고</t>
  </si>
  <si>
    <t>당초합계</t>
  </si>
  <si>
    <t>당초노무비</t>
  </si>
  <si>
    <t>당초재료비</t>
  </si>
  <si>
    <t>당초경비</t>
  </si>
  <si>
    <t>원목소운반</t>
    <phoneticPr fontId="4" type="noConversion"/>
  </si>
  <si>
    <t>덤프1.0톤+백호0.2㎥</t>
    <phoneticPr fontId="4" type="noConversion"/>
  </si>
  <si>
    <t>㎥</t>
  </si>
  <si>
    <t>덤프4.5톤+백호0.2㎥</t>
    <phoneticPr fontId="4" type="noConversion"/>
  </si>
  <si>
    <t>임목파쇄</t>
    <phoneticPr fontId="4" type="noConversion"/>
  </si>
  <si>
    <t>93.25kW</t>
    <phoneticPr fontId="4" type="noConversion"/>
  </si>
  <si>
    <t>굴삭기( 0.2㎥급 )-폭 2.5m</t>
    <phoneticPr fontId="4" type="noConversion"/>
  </si>
  <si>
    <t>산    출    근    거</t>
  </si>
  <si>
    <t>합  계</t>
  </si>
  <si>
    <t>경  비</t>
  </si>
  <si>
    <t>1.임목소운반 (덤프1.0톤+백호0.2㎥부착용집게) [㎥]</t>
    <phoneticPr fontId="4" type="noConversion"/>
  </si>
  <si>
    <t>적재</t>
  </si>
  <si>
    <t>:</t>
  </si>
  <si>
    <t>굴삭기(무한궤도)</t>
  </si>
  <si>
    <t>(0.2㎥)</t>
    <phoneticPr fontId="4" type="noConversion"/>
  </si>
  <si>
    <t>qs</t>
    <phoneticPr fontId="61" type="noConversion"/>
  </si>
  <si>
    <t>=</t>
  </si>
  <si>
    <t>x</t>
    <phoneticPr fontId="61" type="noConversion"/>
  </si>
  <si>
    <t>x</t>
  </si>
  <si>
    <t>qs</t>
  </si>
  <si>
    <t>k</t>
  </si>
  <si>
    <t>f</t>
  </si>
  <si>
    <t>/</t>
  </si>
  <si>
    <t>Es</t>
  </si>
  <si>
    <t>Cms</t>
  </si>
  <si>
    <t>초</t>
  </si>
  <si>
    <t>(</t>
  </si>
  <si>
    <t>˚</t>
  </si>
  <si>
    <t>)</t>
  </si>
  <si>
    <t>×</t>
  </si>
  <si>
    <t>Q</t>
  </si>
  <si>
    <t>─</t>
  </si>
  <si>
    <t>hr</t>
  </si>
  <si>
    <t>÷</t>
  </si>
  <si>
    <t>경</t>
  </si>
  <si>
    <t>비</t>
  </si>
  <si>
    <t>소</t>
  </si>
  <si>
    <t>계</t>
  </si>
  <si>
    <t>운</t>
  </si>
  <si>
    <t>반</t>
  </si>
  <si>
    <t>덤프트럭</t>
  </si>
  <si>
    <t>(1.0Ton)</t>
    <phoneticPr fontId="4" type="noConversion"/>
  </si>
  <si>
    <t>비포장</t>
  </si>
  <si>
    <t>2</t>
  </si>
  <si>
    <t>차선포장</t>
  </si>
  <si>
    <t>현장</t>
  </si>
  <si>
    <t>L1</t>
  </si>
  <si>
    <t>포장도</t>
  </si>
  <si>
    <t>L2</t>
  </si>
  <si>
    <t>중토장</t>
    <phoneticPr fontId="4" type="noConversion"/>
  </si>
  <si>
    <t>⊙</t>
  </si>
  <si>
    <t>-</t>
  </si>
  <si>
    <t>V1</t>
  </si>
  <si>
    <t>V3</t>
  </si>
  <si>
    <t>V2</t>
  </si>
  <si>
    <t>V4</t>
  </si>
  <si>
    <t>T</t>
  </si>
  <si>
    <t>ton</t>
  </si>
  <si>
    <t>rt</t>
  </si>
  <si>
    <t>Lo</t>
  </si>
  <si>
    <t>E</t>
  </si>
  <si>
    <t>q</t>
  </si>
  <si>
    <t>n</t>
  </si>
  <si>
    <t>회</t>
  </si>
  <si>
    <t>t1</t>
  </si>
  <si>
    <t>t2</t>
  </si>
  <si>
    <t>+</t>
  </si>
  <si>
    <t>t3</t>
  </si>
  <si>
    <t>t4</t>
  </si>
  <si>
    <t>t5</t>
  </si>
  <si>
    <t>Cm</t>
  </si>
  <si>
    <t>To</t>
    <phoneticPr fontId="4" type="noConversion"/>
  </si>
  <si>
    <t>=</t>
    <phoneticPr fontId="4" type="noConversion"/>
  </si>
  <si>
    <t>Cm</t>
    <phoneticPr fontId="4" type="noConversion"/>
  </si>
  <si>
    <t>-</t>
    <phoneticPr fontId="4" type="noConversion"/>
  </si>
  <si>
    <t>t1</t>
    <phoneticPr fontId="4" type="noConversion"/>
  </si>
  <si>
    <t>+</t>
    <phoneticPr fontId="4" type="noConversion"/>
  </si>
  <si>
    <t>t3</t>
    <phoneticPr fontId="4" type="noConversion"/>
  </si>
  <si>
    <t>)</t>
    <phoneticPr fontId="4" type="noConversion"/>
  </si>
  <si>
    <t>합</t>
  </si>
  <si>
    <t>2.원목대운반 (덤프4.5톤+백호0.2㎥+부착용집게) [㎥]</t>
    <phoneticPr fontId="4" type="noConversion"/>
  </si>
  <si>
    <t>1.</t>
  </si>
  <si>
    <t>굴착</t>
  </si>
  <si>
    <t>및</t>
  </si>
  <si>
    <t>(4.5Ton)</t>
  </si>
  <si>
    <t>원목집하장</t>
    <phoneticPr fontId="4" type="noConversion"/>
  </si>
  <si>
    <t>t6</t>
  </si>
  <si>
    <t>3.</t>
  </si>
  <si>
    <t>단가산출</t>
  </si>
  <si>
    <t>비 고</t>
    <phoneticPr fontId="4" type="noConversion"/>
  </si>
  <si>
    <t>3.임목파쇄(93.25kW)[㎥]</t>
    <phoneticPr fontId="4" type="noConversion"/>
  </si>
  <si>
    <t>이동식임목파쇄기</t>
  </si>
  <si>
    <t>(93.25kW)</t>
  </si>
  <si>
    <t>보조작업</t>
  </si>
  <si>
    <t>필요시계상</t>
  </si>
  <si>
    <t>보통인부</t>
  </si>
  <si>
    <t>인</t>
  </si>
  <si>
    <t>목재투입</t>
  </si>
  <si>
    <t>(0.7㎥+부착용집게)</t>
  </si>
  <si>
    <t>잡재료비</t>
  </si>
  <si>
    <t>노무비의</t>
  </si>
  <si>
    <t>5</t>
  </si>
  <si>
    <t>비  고</t>
    <phoneticPr fontId="4" type="noConversion"/>
  </si>
  <si>
    <t>4.중기운반(파쇄장비93.25kw),(0.7㎥백호)[식]</t>
    <phoneticPr fontId="4" type="noConversion"/>
  </si>
  <si>
    <t>L</t>
  </si>
  <si>
    <t>관</t>
  </si>
  <si>
    <t>내</t>
  </si>
  <si>
    <t>현</t>
  </si>
  <si>
    <t>장</t>
  </si>
  <si>
    <t>◈</t>
  </si>
  <si>
    <t>트레일러</t>
  </si>
  <si>
    <t>20</t>
  </si>
  <si>
    <t>Ton</t>
  </si>
  <si>
    <t>93.25</t>
  </si>
  <si>
    <t>KW</t>
  </si>
  <si>
    <t>,</t>
    <phoneticPr fontId="4" type="noConversion"/>
  </si>
  <si>
    <t>0.7㎥백호</t>
  </si>
  <si>
    <t>대</t>
  </si>
  <si>
    <t>운반대수</t>
  </si>
  <si>
    <t>N1</t>
  </si>
  <si>
    <t>트럭트랙터및평판트레일러</t>
  </si>
  <si>
    <t>(20Ton)</t>
  </si>
  <si>
    <t>V</t>
  </si>
  <si>
    <t>min</t>
  </si>
  <si>
    <t>To</t>
  </si>
  <si>
    <t>단  가  산  출  조  서</t>
  </si>
  <si>
    <t xml:space="preserve"> (단위 : 원)</t>
  </si>
  <si>
    <t>공 종</t>
    <phoneticPr fontId="4" type="noConversion"/>
  </si>
  <si>
    <t>산 출 근 거</t>
    <phoneticPr fontId="4" type="noConversion"/>
  </si>
  <si>
    <t>계</t>
    <phoneticPr fontId="4" type="noConversion"/>
  </si>
  <si>
    <t xml:space="preserve">작업도개설
B:2.5m
</t>
    <phoneticPr fontId="62" type="noConversion"/>
  </si>
  <si>
    <t xml:space="preserve"> 1. 작업도 개설 : 굴삭기( 0.2㎥급 )</t>
    <phoneticPr fontId="4" type="noConversion"/>
  </si>
  <si>
    <t xml:space="preserve">     건설표준품셈 11-3 굴삭기 적용</t>
    <phoneticPr fontId="4" type="noConversion"/>
  </si>
  <si>
    <t xml:space="preserve">     작업로 폭 :2.5m 편구배 -4%, 절성토 법면 기울기 1:1</t>
    <phoneticPr fontId="4" type="noConversion"/>
  </si>
  <si>
    <t xml:space="preserve">    ㅇ 작업량 m당 :</t>
    <phoneticPr fontId="4" type="noConversion"/>
  </si>
  <si>
    <t xml:space="preserve">(절토량 </t>
    <phoneticPr fontId="4" type="noConversion"/>
  </si>
  <si>
    <t>㎥ +</t>
    <phoneticPr fontId="4" type="noConversion"/>
  </si>
  <si>
    <t xml:space="preserve">성토량 </t>
    <phoneticPr fontId="4" type="noConversion"/>
  </si>
  <si>
    <t>㎥)=</t>
    <phoneticPr fontId="4" type="noConversion"/>
  </si>
  <si>
    <t xml:space="preserve">    ㅇ 작업조건</t>
  </si>
  <si>
    <t xml:space="preserve"> k =</t>
  </si>
  <si>
    <t>f=</t>
    <phoneticPr fontId="4" type="noConversion"/>
  </si>
  <si>
    <t xml:space="preserve"> E =</t>
    <phoneticPr fontId="4" type="noConversion"/>
  </si>
  <si>
    <t xml:space="preserve"> q =</t>
    <phoneticPr fontId="4" type="noConversion"/>
  </si>
  <si>
    <t>cm =</t>
    <phoneticPr fontId="4" type="noConversion"/>
  </si>
  <si>
    <t>(선회각도 135˚)</t>
    <phoneticPr fontId="4" type="noConversion"/>
  </si>
  <si>
    <t xml:space="preserve">    ㅇ 작업량</t>
  </si>
  <si>
    <t>Q =</t>
  </si>
  <si>
    <t xml:space="preserve"> 3600 × q × k × f × E  / Cm   =</t>
    <phoneticPr fontId="4" type="noConversion"/>
  </si>
  <si>
    <t>㎡/hr</t>
    <phoneticPr fontId="4" type="noConversion"/>
  </si>
  <si>
    <t xml:space="preserve">    ㅇ 기계 ㎥당</t>
  </si>
  <si>
    <t xml:space="preserve">  - 노 무 비 :</t>
  </si>
  <si>
    <t>＝</t>
  </si>
  <si>
    <t xml:space="preserve">  - 재 료 비 :</t>
  </si>
  <si>
    <t xml:space="preserve">  - 경    비 :</t>
  </si>
  <si>
    <t>계</t>
    <phoneticPr fontId="62" type="noConversion"/>
  </si>
  <si>
    <t>제</t>
  </si>
  <si>
    <t xml:space="preserve">  </t>
    <phoneticPr fontId="4" type="noConversion"/>
  </si>
  <si>
    <t>호표</t>
  </si>
  <si>
    <t xml:space="preserve">  1. 덤프트럭   (</t>
  </si>
  <si>
    <t>ton)</t>
  </si>
  <si>
    <t xml:space="preserve">  ㅇ</t>
  </si>
  <si>
    <t xml:space="preserve">운 반 로 : </t>
  </si>
  <si>
    <t>L  =</t>
  </si>
  <si>
    <t>km(적재</t>
  </si>
  <si>
    <t>L1=</t>
  </si>
  <si>
    <t>L2=</t>
  </si>
  <si>
    <t>현장)</t>
    <phoneticPr fontId="4" type="noConversion"/>
  </si>
  <si>
    <t>레미콘 운반</t>
    <phoneticPr fontId="4" type="noConversion"/>
  </si>
  <si>
    <t>V1=</t>
  </si>
  <si>
    <t>km/hr</t>
  </si>
  <si>
    <t>V2=</t>
  </si>
  <si>
    <t>( ㎥ 당 )</t>
  </si>
  <si>
    <t>ㅇ</t>
  </si>
  <si>
    <t>작업조건 :</t>
  </si>
  <si>
    <t>cm =</t>
  </si>
  <si>
    <t>f =</t>
  </si>
  <si>
    <t>E =</t>
  </si>
  <si>
    <t>t1 =</t>
  </si>
  <si>
    <t>적재시간   =</t>
  </si>
  <si>
    <t>분</t>
  </si>
  <si>
    <t xml:space="preserve">*q   = </t>
    <phoneticPr fontId="4" type="noConversion"/>
  </si>
  <si>
    <t>(중량2.3t기준)</t>
    <phoneticPr fontId="4" type="noConversion"/>
  </si>
  <si>
    <t>t2 ＝</t>
  </si>
  <si>
    <t>왕복시간  =  (L/V1 + L/V2) × 2 × 60</t>
  </si>
  <si>
    <t xml:space="preserve"> ＝</t>
  </si>
  <si>
    <t>t3 =</t>
  </si>
  <si>
    <t xml:space="preserve"> 적하시간(불량)</t>
  </si>
  <si>
    <t>t4 ＝</t>
  </si>
  <si>
    <t xml:space="preserve"> 적재장소 공차대기시간</t>
  </si>
  <si>
    <t>t5 ＝</t>
  </si>
  <si>
    <t xml:space="preserve"> 적재함 덮개 설치.해체시간</t>
  </si>
  <si>
    <t xml:space="preserve">   ㅇ 작업량</t>
  </si>
  <si>
    <t xml:space="preserve"> 60 × q × f × e / Cm    =</t>
  </si>
  <si>
    <t>㎥/hr</t>
  </si>
  <si>
    <t xml:space="preserve">   ㅇ 기계 ㎥당</t>
  </si>
  <si>
    <t>잔디(떼)운반</t>
    <phoneticPr fontId="4" type="noConversion"/>
  </si>
  <si>
    <t>( ㎡ 당 )</t>
    <phoneticPr fontId="4" type="noConversion"/>
  </si>
  <si>
    <t xml:space="preserve">적재방법 :   </t>
    <phoneticPr fontId="4" type="noConversion"/>
  </si>
  <si>
    <t>인력</t>
    <phoneticPr fontId="4" type="noConversion"/>
  </si>
  <si>
    <t>㎡</t>
    <phoneticPr fontId="4" type="noConversion"/>
  </si>
  <si>
    <t>t1 ＝</t>
  </si>
  <si>
    <t>적재시간</t>
    <phoneticPr fontId="4" type="noConversion"/>
  </si>
  <si>
    <t xml:space="preserve">   ㅇ 기계 ㎡당</t>
    <phoneticPr fontId="4" type="noConversion"/>
  </si>
  <si>
    <t xml:space="preserve">   ㅇ 싣고부리기 :</t>
    <phoneticPr fontId="4" type="noConversion"/>
  </si>
  <si>
    <t>30)×</t>
    <phoneticPr fontId="4" type="noConversion"/>
  </si>
  <si>
    <t>/39.85</t>
    <phoneticPr fontId="4" type="noConversion"/>
  </si>
  <si>
    <t>스톤블럭운반</t>
    <phoneticPr fontId="4" type="noConversion"/>
  </si>
  <si>
    <t xml:space="preserve">적재기계 :   </t>
  </si>
  <si>
    <t>굴삭기</t>
  </si>
  <si>
    <t>㎥급</t>
  </si>
  <si>
    <t xml:space="preserve"> cmt =</t>
  </si>
  <si>
    <t xml:space="preserve"> cms × n / 60 × Es</t>
  </si>
  <si>
    <t>*cms =</t>
  </si>
  <si>
    <t>*n=</t>
  </si>
  <si>
    <t>Qt / q × k =</t>
  </si>
  <si>
    <t>*Es  =</t>
  </si>
  <si>
    <t xml:space="preserve">*Qt   = </t>
  </si>
  <si>
    <t>* q    =</t>
  </si>
  <si>
    <t>* k    =</t>
  </si>
  <si>
    <t>조재율표</t>
    <phoneticPr fontId="4" type="noConversion"/>
  </si>
  <si>
    <t>흉고직경</t>
  </si>
  <si>
    <t>조재율</t>
  </si>
  <si>
    <t>수종</t>
  </si>
  <si>
    <r>
      <t>(</t>
    </r>
    <r>
      <rPr>
        <sz val="11"/>
        <color rgb="FF000000"/>
        <rFont val="맑은 고딕"/>
        <family val="3"/>
        <charset val="129"/>
        <scheme val="minor"/>
      </rPr>
      <t>㎝)</t>
    </r>
  </si>
  <si>
    <t>강송</t>
  </si>
  <si>
    <t>중부송</t>
  </si>
  <si>
    <t>잣나무</t>
  </si>
  <si>
    <t xml:space="preserve">낙엽송 </t>
  </si>
  <si>
    <t>상수리</t>
  </si>
  <si>
    <t>신갈</t>
  </si>
  <si>
    <t>통합</t>
  </si>
  <si>
    <t>중부지방소나무</t>
  </si>
  <si>
    <t>가지</t>
    <phoneticPr fontId="4" type="noConversion"/>
  </si>
  <si>
    <t>지조량</t>
  </si>
  <si>
    <t>잎</t>
    <phoneticPr fontId="4" type="noConversion"/>
  </si>
  <si>
    <t>뿌리</t>
    <phoneticPr fontId="4" type="noConversion"/>
  </si>
  <si>
    <t>강원지방소나무</t>
  </si>
  <si>
    <t>해송</t>
  </si>
  <si>
    <t>기계경비총괄표</t>
  </si>
  <si>
    <t>1</t>
  </si>
  <si>
    <t>0.2㎥</t>
  </si>
  <si>
    <t>0.7㎥</t>
  </si>
  <si>
    <t>0.2㎥+부착용집게</t>
    <phoneticPr fontId="4" type="noConversion"/>
  </si>
  <si>
    <t>4</t>
  </si>
  <si>
    <t>0.7㎥+부착용집게</t>
    <phoneticPr fontId="4" type="noConversion"/>
  </si>
  <si>
    <t>1.0Ton</t>
  </si>
  <si>
    <t>4.5Ton</t>
  </si>
  <si>
    <t>이동식 임목파쇄기</t>
  </si>
  <si>
    <t>93.25kW</t>
  </si>
  <si>
    <t>20Ton</t>
  </si>
  <si>
    <t>9</t>
  </si>
  <si>
    <t>트럭탑재형크레인</t>
  </si>
  <si>
    <t>10Ton</t>
  </si>
  <si>
    <t>10</t>
  </si>
  <si>
    <t>크레인(무한궤도)</t>
  </si>
  <si>
    <t>15Ton</t>
  </si>
  <si>
    <t>11</t>
  </si>
  <si>
    <t>명    칭</t>
  </si>
  <si>
    <t>규  격</t>
  </si>
  <si>
    <t>산  출  근  거</t>
  </si>
  <si>
    <t>1. 굴삭기(무한궤도)</t>
  </si>
  <si>
    <t>손    료</t>
  </si>
  <si>
    <t>￦×</t>
  </si>
  <si>
    <t>10(-7)</t>
  </si>
  <si>
    <t>주연료</t>
  </si>
  <si>
    <t>경유</t>
  </si>
  <si>
    <t>ℓ</t>
  </si>
  <si>
    <t>잡    품</t>
  </si>
  <si>
    <t>주연료의</t>
  </si>
  <si>
    <t>건설기계운전사</t>
  </si>
  <si>
    <t>1/8*16/12*25/20</t>
  </si>
  <si>
    <t>2. 굴삭기(무한궤도)</t>
  </si>
  <si>
    <t>2. 굴삭기(무한궤도)</t>
    <phoneticPr fontId="4" type="noConversion"/>
  </si>
  <si>
    <t>0.2㎥+부착용집게</t>
  </si>
  <si>
    <t>굴삭기 손료</t>
  </si>
  <si>
    <t>부착용집게(0.2㎥)</t>
  </si>
  <si>
    <t>0.7㎥+부착용집게</t>
  </si>
  <si>
    <t>부착용집게(0.7~0.8㎥)</t>
  </si>
  <si>
    <t>손  료</t>
  </si>
  <si>
    <t>경    유</t>
  </si>
  <si>
    <t>잡  품</t>
  </si>
  <si>
    <t>화물차운전사</t>
  </si>
  <si>
    <t>4. 덤프트럭</t>
    <phoneticPr fontId="4" type="noConversion"/>
  </si>
  <si>
    <t>손   료</t>
  </si>
  <si>
    <t>9. 트럭탑재형크레인</t>
  </si>
  <si>
    <t>'19年 개정</t>
  </si>
  <si>
    <t>10. 크레인(무한궤도)</t>
  </si>
  <si>
    <t>$×</t>
  </si>
  <si>
    <t>11. 크레인(무한궤도)</t>
  </si>
  <si>
    <t>기계경비적용기준</t>
  </si>
  <si>
    <t>환 율 (/￦)</t>
  </si>
  <si>
    <t>기본재료비</t>
  </si>
  <si>
    <t>화   폐</t>
  </si>
  <si>
    <t>환  율</t>
  </si>
  <si>
    <t>비     고</t>
  </si>
  <si>
    <t>품   명</t>
  </si>
  <si>
    <t>단  가</t>
  </si>
  <si>
    <t>달러($)</t>
  </si>
  <si>
    <t>엔(100￥)</t>
  </si>
  <si>
    <t>휘발유</t>
    <phoneticPr fontId="4" type="noConversion"/>
  </si>
  <si>
    <t>유로(E)</t>
  </si>
  <si>
    <t>마르크(M)</t>
  </si>
  <si>
    <t>파운드(L)</t>
  </si>
  <si>
    <t>노임계수</t>
  </si>
  <si>
    <t>계산결과값 자리수</t>
  </si>
  <si>
    <t>계산값</t>
  </si>
  <si>
    <t>1/8*16/12*25/20*24/15</t>
  </si>
  <si>
    <t>경  비 소수 1 미만 절하</t>
  </si>
  <si>
    <t>3</t>
  </si>
  <si>
    <t>1/8*16/12*25/20*12/10</t>
  </si>
  <si>
    <t>1/8*16/12*25/20*14/12</t>
  </si>
  <si>
    <t>재료비 소수 1 미만 절하</t>
  </si>
  <si>
    <t>1/8*16/12*25/20*24/5</t>
  </si>
  <si>
    <t>노무비 소수 1 미만 절하</t>
  </si>
  <si>
    <t>자재단가</t>
  </si>
  <si>
    <t>품     명</t>
  </si>
  <si>
    <t>가격정보</t>
  </si>
  <si>
    <t>물가자료</t>
  </si>
  <si>
    <t>유통물가</t>
  </si>
  <si>
    <t>물가정보</t>
  </si>
  <si>
    <t>거래가격</t>
  </si>
  <si>
    <t>견적가1</t>
  </si>
  <si>
    <t>적용단가</t>
  </si>
  <si>
    <t>비   고</t>
  </si>
  <si>
    <t>page</t>
  </si>
  <si>
    <t>오피넷</t>
    <phoneticPr fontId="4" type="noConversion"/>
  </si>
  <si>
    <t>휘 발 유</t>
  </si>
  <si>
    <t>동력체인톱</t>
  </si>
  <si>
    <t>457mm,(Husqvarna)450e(스웨덴)</t>
  </si>
  <si>
    <t>1385(22.01)</t>
    <phoneticPr fontId="4" type="noConversion"/>
  </si>
  <si>
    <t>1권538(22.01)</t>
    <phoneticPr fontId="4" type="noConversion"/>
  </si>
  <si>
    <t>1325(22.01)</t>
    <phoneticPr fontId="4" type="noConversion"/>
  </si>
  <si>
    <t>수간주사기</t>
    <phoneticPr fontId="4" type="noConversion"/>
  </si>
  <si>
    <t>ea</t>
    <phoneticPr fontId="4" type="noConversion"/>
  </si>
  <si>
    <t>천공기</t>
    <phoneticPr fontId="4" type="noConversion"/>
  </si>
  <si>
    <t>대</t>
    <phoneticPr fontId="4" type="noConversion"/>
  </si>
  <si>
    <t>천공기날</t>
    <phoneticPr fontId="4" type="noConversion"/>
  </si>
  <si>
    <t>방제복</t>
    <phoneticPr fontId="4" type="noConversion"/>
  </si>
  <si>
    <t>약제배낭</t>
    <phoneticPr fontId="4" type="noConversion"/>
  </si>
  <si>
    <t>친환경수성페인트</t>
    <phoneticPr fontId="4" type="noConversion"/>
  </si>
  <si>
    <t>마킹테이프</t>
    <phoneticPr fontId="4" type="noConversion"/>
  </si>
  <si>
    <t>롤</t>
    <phoneticPr fontId="4" type="noConversion"/>
  </si>
  <si>
    <t>노임단가</t>
  </si>
  <si>
    <t>규 격</t>
    <phoneticPr fontId="4" type="noConversion"/>
  </si>
  <si>
    <t>단가1</t>
  </si>
  <si>
    <t>단가2</t>
  </si>
  <si>
    <t>단가3</t>
  </si>
  <si>
    <t>단가4</t>
  </si>
  <si>
    <t>단가5</t>
  </si>
  <si>
    <t>단가6</t>
  </si>
  <si>
    <t>적용방법</t>
  </si>
  <si>
    <t>적용일자</t>
  </si>
  <si>
    <t>최저단가</t>
  </si>
  <si>
    <t>특별인부</t>
    <phoneticPr fontId="4" type="noConversion"/>
  </si>
  <si>
    <t>벌목부</t>
    <phoneticPr fontId="4" type="noConversion"/>
  </si>
  <si>
    <t>고급기술자</t>
    <phoneticPr fontId="4" type="noConversion"/>
  </si>
  <si>
    <t>공사원가 제비율 및 품셈적용 기준</t>
    <phoneticPr fontId="55" type="noConversion"/>
  </si>
  <si>
    <t>비    목</t>
    <phoneticPr fontId="55" type="noConversion"/>
  </si>
  <si>
    <t>적용비율(%)</t>
    <phoneticPr fontId="55" type="noConversion"/>
  </si>
  <si>
    <t>적  용  기  준</t>
    <phoneticPr fontId="55" type="noConversion"/>
  </si>
  <si>
    <t>간접노무비</t>
    <phoneticPr fontId="55" type="noConversion"/>
  </si>
  <si>
    <t>조달청 원가계산 제비율 적용기준(조경) (사업기간, 사업비에 따라 해당비율 적용)</t>
    <phoneticPr fontId="55" type="noConversion"/>
  </si>
  <si>
    <t>산업재해보상보험료</t>
    <phoneticPr fontId="55" type="noConversion"/>
  </si>
  <si>
    <t>고용보험료</t>
    <phoneticPr fontId="55" type="noConversion"/>
  </si>
  <si>
    <t>국민건강보험료</t>
    <phoneticPr fontId="55" type="noConversion"/>
  </si>
  <si>
    <t>「국민건강보험법 시행령」제44조</t>
    <phoneticPr fontId="55" type="noConversion"/>
  </si>
  <si>
    <t>국민연금보험료</t>
    <phoneticPr fontId="55" type="noConversion"/>
  </si>
  <si>
    <t>「국민연금법」제88조</t>
    <phoneticPr fontId="55" type="noConversion"/>
  </si>
  <si>
    <t>「노인장기요양보험법 시행령」제4조</t>
    <phoneticPr fontId="55" type="noConversion"/>
  </si>
  <si>
    <t>산업안전보건관리비</t>
    <phoneticPr fontId="55" type="noConversion"/>
  </si>
  <si>
    <t>건설업 산업안전보건관리비 계상 및 사용기준 (고용노동부고시 제2024-53호)</t>
    <phoneticPr fontId="55" type="noConversion"/>
  </si>
  <si>
    <t>기타경비</t>
    <phoneticPr fontId="55" type="noConversion"/>
  </si>
  <si>
    <t>퇴직공제부금비</t>
    <phoneticPr fontId="55" type="noConversion"/>
  </si>
  <si>
    <t>조달청 토목공사원가계산 제비율 적용기준 적용 &lt;국토부고시 제2015-610호&gt;
추정금액 1억이상인 건설공사</t>
    <phoneticPr fontId="55" type="noConversion"/>
  </si>
  <si>
    <t>일반관리비</t>
    <phoneticPr fontId="55" type="noConversion"/>
  </si>
  <si>
    <t>이윤</t>
    <phoneticPr fontId="55" type="noConversion"/>
  </si>
  <si>
    <t>조달청 원가계산 제비율 적용기준(조경) (사업비에 따라 해당비율 적용)</t>
    <phoneticPr fontId="55" type="noConversion"/>
  </si>
  <si>
    <t>부가가치세</t>
    <phoneticPr fontId="55" type="noConversion"/>
  </si>
  <si>
    <t>부가가치세법 제30조</t>
    <phoneticPr fontId="55" type="noConversion"/>
  </si>
  <si>
    <t>엔지니어링기술자노임</t>
    <phoneticPr fontId="55" type="noConversion"/>
  </si>
  <si>
    <t>엔지니어링협회 정책연구실-329호 (2024.12.06)</t>
    <phoneticPr fontId="55" type="noConversion"/>
  </si>
  <si>
    <t>노임</t>
    <phoneticPr fontId="55" type="noConversion"/>
  </si>
  <si>
    <t>휘발유적용단가</t>
    <phoneticPr fontId="4" type="noConversion"/>
  </si>
  <si>
    <t>경유적용단가</t>
    <phoneticPr fontId="4" type="noConversion"/>
  </si>
  <si>
    <t>그물망 피복제 1RM</t>
    <phoneticPr fontId="4" type="noConversion"/>
  </si>
  <si>
    <t>그물망 피복제 2RM</t>
    <phoneticPr fontId="4" type="noConversion"/>
  </si>
  <si>
    <t>월간거래가격(2018.01)p.1293</t>
    <phoneticPr fontId="4" type="noConversion"/>
  </si>
  <si>
    <t>동력체인톱 406mm(Husqvarna)440e:620,000원</t>
    <phoneticPr fontId="4" type="noConversion"/>
  </si>
  <si>
    <t>동력천공기 TB43 : 600,000원</t>
    <phoneticPr fontId="4" type="noConversion"/>
  </si>
  <si>
    <t>훈증포 1RM</t>
    <phoneticPr fontId="4" type="noConversion"/>
  </si>
  <si>
    <t>훈증포 2RM</t>
    <phoneticPr fontId="4" type="noConversion"/>
  </si>
  <si>
    <t>나무주사약제</t>
    <phoneticPr fontId="4" type="noConversion"/>
  </si>
  <si>
    <t>산출기초조사서</t>
    <phoneticPr fontId="4" type="noConversion"/>
  </si>
  <si>
    <t>경급별</t>
    <phoneticPr fontId="4" type="noConversion"/>
  </si>
  <si>
    <t>벌목</t>
    <phoneticPr fontId="4" type="noConversion"/>
  </si>
  <si>
    <t>가지정리</t>
    <phoneticPr fontId="4" type="noConversion"/>
  </si>
  <si>
    <t>토막내기</t>
    <phoneticPr fontId="4" type="noConversion"/>
  </si>
  <si>
    <t>벌목 조재
(㎥/인)</t>
    <phoneticPr fontId="4" type="noConversion"/>
  </si>
  <si>
    <t>소운반
(㎥/인)</t>
    <phoneticPr fontId="4" type="noConversion"/>
  </si>
  <si>
    <t>무더기훈증
(RM/인)</t>
    <phoneticPr fontId="4" type="noConversion"/>
  </si>
  <si>
    <t>그루터기훈증
(본/인)</t>
    <phoneticPr fontId="4" type="noConversion"/>
  </si>
  <si>
    <t>소각
(㎥/인)</t>
    <phoneticPr fontId="4" type="noConversion"/>
  </si>
  <si>
    <t>매몰
(㎥/인)</t>
    <phoneticPr fontId="4" type="noConversion"/>
  </si>
  <si>
    <t>그루터기박피
(본/인)</t>
    <phoneticPr fontId="4" type="noConversion"/>
  </si>
  <si>
    <t>원목박피
(본/인)</t>
    <phoneticPr fontId="4" type="noConversion"/>
  </si>
  <si>
    <t>천공수
(개)</t>
    <phoneticPr fontId="4" type="noConversion"/>
  </si>
  <si>
    <t>천공당
주입량
(㎖)</t>
    <phoneticPr fontId="4" type="noConversion"/>
  </si>
  <si>
    <t>본당
주입량
(㎖)</t>
    <phoneticPr fontId="4" type="noConversion"/>
  </si>
  <si>
    <t>3~4</t>
    <phoneticPr fontId="4" type="noConversion"/>
  </si>
  <si>
    <t>※</t>
    <phoneticPr fontId="4" type="noConversion"/>
  </si>
  <si>
    <t>경급 52㎝이상의 산출기초는 경급 50㎝와 동일하게 산출하였음</t>
    <phoneticPr fontId="4" type="noConversion"/>
  </si>
  <si>
    <t>사업자 등록증 사본</t>
    <phoneticPr fontId="55" type="noConversion"/>
  </si>
  <si>
    <t>원본대조필</t>
    <phoneticPr fontId="55" type="noConversion"/>
  </si>
  <si>
    <t>자 격 증  사 본</t>
    <phoneticPr fontId="55" type="noConversion"/>
  </si>
  <si>
    <t>1 .</t>
    <phoneticPr fontId="4" type="noConversion"/>
  </si>
  <si>
    <t>노임단가 및 재료비</t>
    <phoneticPr fontId="4" type="noConversion"/>
  </si>
  <si>
    <t>노임단가 -</t>
    <phoneticPr fontId="4" type="noConversion"/>
  </si>
  <si>
    <t>원/인</t>
    <phoneticPr fontId="4" type="noConversion"/>
  </si>
  <si>
    <t>초급기술자</t>
  </si>
  <si>
    <t>고급기술자</t>
  </si>
  <si>
    <t>재료비 -</t>
    <phoneticPr fontId="4" type="noConversion"/>
  </si>
  <si>
    <t>페인트</t>
  </si>
  <si>
    <t>원/ℓ</t>
    <phoneticPr fontId="4" type="noConversion"/>
  </si>
  <si>
    <t>마킹테이프</t>
  </si>
  <si>
    <t>원/롤</t>
    <phoneticPr fontId="4" type="noConversion"/>
  </si>
  <si>
    <t>휘발유</t>
  </si>
  <si>
    <t>엔진톱(대)</t>
  </si>
  <si>
    <t>원/대</t>
    <phoneticPr fontId="4" type="noConversion"/>
  </si>
  <si>
    <t>동력천공기(대)</t>
  </si>
  <si>
    <t>천공기날</t>
  </si>
  <si>
    <t>원/개</t>
    <phoneticPr fontId="4" type="noConversion"/>
  </si>
  <si>
    <t>방제복</t>
  </si>
  <si>
    <t>원/벌</t>
    <phoneticPr fontId="4" type="noConversion"/>
  </si>
  <si>
    <t>약제</t>
  </si>
  <si>
    <t>4L</t>
    <phoneticPr fontId="4" type="noConversion"/>
  </si>
  <si>
    <t>경유</t>
    <phoneticPr fontId="4" type="noConversion"/>
  </si>
  <si>
    <t>약제주입기</t>
  </si>
  <si>
    <t>약제용배낭</t>
  </si>
  <si>
    <t>표식라벨</t>
  </si>
  <si>
    <t>휘발유·경유 가격</t>
    <phoneticPr fontId="4" type="noConversion"/>
  </si>
  <si>
    <t>http://www.opinet.co.kr</t>
    <phoneticPr fontId="4" type="noConversion"/>
  </si>
  <si>
    <t>한국석유공사</t>
    <phoneticPr fontId="4" type="noConversion"/>
  </si>
  <si>
    <t>2 .</t>
    <phoneticPr fontId="4" type="noConversion"/>
  </si>
  <si>
    <t>설계 세부 명칭 및 면적</t>
    <phoneticPr fontId="4" type="noConversion"/>
  </si>
  <si>
    <t xml:space="preserve">사업명 : </t>
    <phoneticPr fontId="4" type="noConversion"/>
  </si>
  <si>
    <t xml:space="preserve">설계서명 : </t>
    <phoneticPr fontId="4" type="noConversion"/>
  </si>
  <si>
    <t xml:space="preserve">발주처 : </t>
    <phoneticPr fontId="4" type="noConversion"/>
  </si>
  <si>
    <t>나주시</t>
  </si>
  <si>
    <t xml:space="preserve">제출년월 : </t>
    <phoneticPr fontId="4" type="noConversion"/>
  </si>
  <si>
    <t>·</t>
    <phoneticPr fontId="4" type="noConversion"/>
  </si>
  <si>
    <t xml:space="preserve">발주처장 : </t>
    <phoneticPr fontId="4" type="noConversion"/>
  </si>
  <si>
    <t>나주시장 귀하</t>
  </si>
  <si>
    <t xml:space="preserve">대상지 : </t>
    <phoneticPr fontId="4" type="noConversion"/>
  </si>
  <si>
    <t xml:space="preserve"> 제출인 : </t>
    <phoneticPr fontId="4" type="noConversion"/>
  </si>
  <si>
    <t>㈜가화석정산림이엔지</t>
    <phoneticPr fontId="4" type="noConversion"/>
  </si>
  <si>
    <t xml:space="preserve"> 작성자 : </t>
    <phoneticPr fontId="4" type="noConversion"/>
  </si>
  <si>
    <t>산림경영기술자 기술고급 박 선 미</t>
    <phoneticPr fontId="4" type="noConversion"/>
  </si>
  <si>
    <t xml:space="preserve"> 사업기간 : </t>
    <phoneticPr fontId="4" type="noConversion"/>
  </si>
  <si>
    <t xml:space="preserve"> 사업종별면적 : </t>
    <phoneticPr fontId="4" type="noConversion"/>
  </si>
  <si>
    <t>단목벌채</t>
    <phoneticPr fontId="4" type="noConversion"/>
  </si>
  <si>
    <t>소군락모두베기</t>
    <phoneticPr fontId="4" type="noConversion"/>
  </si>
  <si>
    <t>가지치기지역</t>
    <phoneticPr fontId="4" type="noConversion"/>
  </si>
  <si>
    <t>4. 1-0-1 소구역모두베기-파쇄</t>
    <phoneticPr fontId="4" type="noConversion"/>
  </si>
  <si>
    <t>원목대운반</t>
    <phoneticPr fontId="4" type="noConversion"/>
  </si>
  <si>
    <t>1-0-1 소구역모두베기 GPS좌표 및 흉고-(소나무)</t>
    <phoneticPr fontId="55" type="noConversion"/>
  </si>
  <si>
    <t>1-0-1 총수량산출(벌목+조재)-소구역모두베기</t>
    <phoneticPr fontId="4" type="noConversion"/>
  </si>
  <si>
    <t>1-0-1 수량산출-소구역모두베기-소나무</t>
    <phoneticPr fontId="4" type="noConversion"/>
  </si>
  <si>
    <t>절대공기 : 29일</t>
    <phoneticPr fontId="4" type="noConversion"/>
  </si>
  <si>
    <t>29일</t>
    <phoneticPr fontId="4" type="noConversion"/>
  </si>
  <si>
    <t>20일</t>
    <phoneticPr fontId="4" type="noConversion"/>
  </si>
  <si>
    <t>o 방제실행 등록</t>
    <phoneticPr fontId="4" type="noConversion"/>
  </si>
  <si>
    <t>운  반  거  리  표</t>
    <phoneticPr fontId="55" type="noConversion"/>
  </si>
  <si>
    <t>구분</t>
    <phoneticPr fontId="55" type="noConversion"/>
  </si>
  <si>
    <t>계</t>
    <phoneticPr fontId="55" type="noConversion"/>
  </si>
  <si>
    <t>출발지</t>
    <phoneticPr fontId="55" type="noConversion"/>
  </si>
  <si>
    <t>파쇄장</t>
    <phoneticPr fontId="55" type="noConversion"/>
  </si>
  <si>
    <t>거리
(km)</t>
    <phoneticPr fontId="55" type="noConversion"/>
  </si>
  <si>
    <t>평균거리
(km)</t>
    <phoneticPr fontId="55" type="noConversion"/>
  </si>
  <si>
    <t>본수대비
비율(%)</t>
    <phoneticPr fontId="55" type="noConversion"/>
  </si>
  <si>
    <t>본수</t>
    <phoneticPr fontId="55" type="noConversion"/>
  </si>
  <si>
    <t>총본수</t>
    <phoneticPr fontId="55" type="noConversion"/>
  </si>
  <si>
    <t>총 계</t>
    <phoneticPr fontId="55" type="noConversion"/>
  </si>
  <si>
    <t>평균 거리 산출</t>
    <phoneticPr fontId="55" type="noConversion"/>
  </si>
  <si>
    <t>(각 소단지 별 이동 거리 * 총 본수 비율) 합계 =</t>
    <phoneticPr fontId="55" type="noConversion"/>
  </si>
  <si>
    <t>전 지구 평균 9km 구역 이내 분포</t>
    <phoneticPr fontId="61" type="noConversion"/>
  </si>
  <si>
    <t>기       종</t>
    <phoneticPr fontId="55" type="noConversion"/>
  </si>
  <si>
    <t>2차로</t>
    <phoneticPr fontId="55" type="noConversion"/>
  </si>
  <si>
    <t>1차로</t>
    <phoneticPr fontId="55" type="noConversion"/>
  </si>
  <si>
    <t>적재</t>
    <phoneticPr fontId="55" type="noConversion"/>
  </si>
  <si>
    <t>공차</t>
    <phoneticPr fontId="55" type="noConversion"/>
  </si>
  <si>
    <t>트레일러</t>
    <phoneticPr fontId="55" type="noConversion"/>
  </si>
  <si>
    <t>덤       프</t>
    <phoneticPr fontId="55" type="noConversion"/>
  </si>
  <si>
    <t>펌  프  차</t>
    <phoneticPr fontId="55" type="noConversion"/>
  </si>
  <si>
    <t>가. 단가산출서(소구역모두베기(파쇄))</t>
    <phoneticPr fontId="4" type="noConversion"/>
  </si>
  <si>
    <t>1-0-1 단가산출서(소구역모두베기-파쇄)</t>
    <phoneticPr fontId="4" type="noConversion"/>
  </si>
  <si>
    <t>5. 일위대가</t>
    <phoneticPr fontId="4" type="noConversion"/>
  </si>
  <si>
    <t>소구역모두베기 벌채 구간은 소나무재선충 및 고사목을 전수조사하였고 나무마다 표식라벨을 부착 하였다.</t>
    <phoneticPr fontId="4" type="noConversion"/>
  </si>
  <si>
    <t>할인·
할증</t>
    <phoneticPr fontId="4" type="noConversion"/>
  </si>
  <si>
    <t>o 중기운반(우드그랩0.7㎥급)</t>
    <phoneticPr fontId="4" type="noConversion"/>
  </si>
  <si>
    <t>5.중기운반(0.7㎥백호)[식]</t>
    <phoneticPr fontId="4" type="noConversion"/>
  </si>
  <si>
    <t xml:space="preserve">                 흉고직경  
     수고</t>
    <phoneticPr fontId="4" type="noConversion"/>
  </si>
  <si>
    <t>낙엽송</t>
    <phoneticPr fontId="4" type="noConversion"/>
  </si>
  <si>
    <t>리기다소나무</t>
    <phoneticPr fontId="4" type="noConversion"/>
  </si>
  <si>
    <t>소나무(강원)</t>
    <phoneticPr fontId="4" type="noConversion"/>
  </si>
  <si>
    <t>중부지방소나무</t>
    <phoneticPr fontId="4" type="noConversion"/>
  </si>
  <si>
    <t>상수리나무</t>
    <phoneticPr fontId="4" type="noConversion"/>
  </si>
  <si>
    <t>신갈나무</t>
    <phoneticPr fontId="4" type="noConversion"/>
  </si>
  <si>
    <t>편백</t>
    <phoneticPr fontId="4" type="noConversion"/>
  </si>
  <si>
    <t>삼나무</t>
    <phoneticPr fontId="4" type="noConversion"/>
  </si>
  <si>
    <t>이태리포플러</t>
    <phoneticPr fontId="4" type="noConversion"/>
  </si>
  <si>
    <t>굴참나무</t>
    <phoneticPr fontId="4" type="noConversion"/>
  </si>
  <si>
    <t>자작</t>
    <phoneticPr fontId="4" type="noConversion"/>
  </si>
  <si>
    <t>백합</t>
    <phoneticPr fontId="4" type="noConversion"/>
  </si>
  <si>
    <t>해송-2024</t>
    <phoneticPr fontId="4" type="noConversion"/>
  </si>
  <si>
    <t>잣나무-2024</t>
    <phoneticPr fontId="4" type="noConversion"/>
  </si>
  <si>
    <t>1-0-1 수량산출-소구역모두베기-해송</t>
    <phoneticPr fontId="4" type="noConversion"/>
  </si>
  <si>
    <t>1-0-1 소구역모두베기 GPS좌표 및 흉고-(해송)</t>
    <phoneticPr fontId="55" type="noConversion"/>
  </si>
  <si>
    <r>
      <t>o 대운반(4.5ton트럭)</t>
    </r>
    <r>
      <rPr>
        <b/>
        <sz val="6"/>
        <color rgb="FFFF0000"/>
        <rFont val="맑은 고딕"/>
        <family val="3"/>
        <charset val="129"/>
      </rPr>
      <t>(총입목재적)→파쇄장</t>
    </r>
    <phoneticPr fontId="4" type="noConversion"/>
  </si>
  <si>
    <r>
      <rPr>
        <b/>
        <sz val="20"/>
        <color rgb="FF000000"/>
        <rFont val="맑은 고딕"/>
        <family val="3"/>
        <charset val="129"/>
        <scheme val="major"/>
      </rPr>
      <t>단가산출</t>
    </r>
    <r>
      <rPr>
        <b/>
        <sz val="20"/>
        <color indexed="8"/>
        <rFont val="맑은 고딕"/>
        <family val="3"/>
        <charset val="129"/>
        <scheme val="major"/>
      </rPr>
      <t>(1-0-1)</t>
    </r>
    <phoneticPr fontId="4" type="noConversion"/>
  </si>
  <si>
    <r>
      <t>(평균경급에</t>
    </r>
    <r>
      <rPr>
        <sz val="7.5"/>
        <color theme="1"/>
        <rFont val="맑은 고딕"/>
        <family val="3"/>
        <charset val="129"/>
        <scheme val="major"/>
      </rPr>
      <t xml:space="preserve"> </t>
    </r>
    <r>
      <rPr>
        <sz val="7.5"/>
        <color indexed="8"/>
        <rFont val="맑은 고딕"/>
        <family val="3"/>
        <charset val="129"/>
        <scheme val="major"/>
      </rPr>
      <t>따라</t>
    </r>
    <r>
      <rPr>
        <sz val="7.5"/>
        <color theme="1"/>
        <rFont val="맑은 고딕"/>
        <family val="3"/>
        <charset val="129"/>
        <scheme val="major"/>
      </rPr>
      <t xml:space="preserve"> </t>
    </r>
    <r>
      <rPr>
        <sz val="7.5"/>
        <color indexed="8"/>
        <rFont val="맑은 고딕"/>
        <family val="3"/>
        <charset val="129"/>
        <scheme val="major"/>
      </rPr>
      <t>계산</t>
    </r>
    <r>
      <rPr>
        <sz val="7.5"/>
        <color theme="1"/>
        <rFont val="맑은 고딕"/>
        <family val="3"/>
        <charset val="129"/>
        <scheme val="major"/>
      </rPr>
      <t>)</t>
    </r>
    <phoneticPr fontId="61" type="noConversion"/>
  </si>
  <si>
    <t>파쇄장 위치 :노안면 계림리 1228-4</t>
    <phoneticPr fontId="55" type="noConversion"/>
  </si>
  <si>
    <t>평균운반거리표적용</t>
    <phoneticPr fontId="4" type="noConversion"/>
  </si>
  <si>
    <t>노안면 계림리 산 95</t>
  </si>
  <si>
    <t>비병징목</t>
  </si>
  <si>
    <t>기타고사목</t>
  </si>
  <si>
    <t>피해고사목</t>
  </si>
  <si>
    <t>안   전    시   방   서</t>
    <phoneticPr fontId="55" type="noConversion"/>
  </si>
  <si>
    <t>개인 안전보호구 착용 표준</t>
    <phoneticPr fontId="4" type="noConversion"/>
  </si>
  <si>
    <t>안전입간판 설치</t>
    <phoneticPr fontId="4" type="noConversion"/>
  </si>
  <si>
    <t>안전수칙 준수 현수막</t>
    <phoneticPr fontId="4" type="noConversion"/>
  </si>
  <si>
    <t>라. 안전시방서</t>
    <phoneticPr fontId="4" type="noConversion"/>
  </si>
  <si>
    <t>안전시방서</t>
    <phoneticPr fontId="4" type="noConversion"/>
  </si>
  <si>
    <t>㎥ - ha당 재해산물 수집량 = 제거목 입목재적 - 원목 수집량</t>
    <phoneticPr fontId="4" type="noConversion"/>
  </si>
  <si>
    <t>대상지별 방제방법 조서</t>
    <phoneticPr fontId="4" type="noConversion"/>
  </si>
  <si>
    <t>지번</t>
  </si>
  <si>
    <t>방제방법</t>
  </si>
  <si>
    <t>부대공정</t>
  </si>
  <si>
    <t>파쇄(기계)</t>
  </si>
  <si>
    <t>운반</t>
  </si>
  <si>
    <t>2025년 하반기 시중노임단가 ( 대한건설협회 조사보고서 )</t>
    <phoneticPr fontId="55" type="noConversion"/>
  </si>
  <si>
    <t>페인트</t>
    <phoneticPr fontId="4" type="noConversion"/>
  </si>
  <si>
    <t>2026년 02월 현재</t>
    <phoneticPr fontId="4" type="noConversion"/>
  </si>
  <si>
    <t>2026년 상반기 보통인부</t>
  </si>
  <si>
    <t>2026년 상반기 특별인부</t>
  </si>
  <si>
    <t>2026년 상반기 보통+특별</t>
  </si>
  <si>
    <t>2026년 상반기 벌목부</t>
  </si>
  <si>
    <t>2026년 상반기 건설기계운전기사</t>
  </si>
  <si>
    <t>2026년 상반기 화물차운전사</t>
  </si>
  <si>
    <t>2026년 상반기 조경공</t>
  </si>
  <si>
    <t>※ 2026년 2월 1주차 평균가 적용</t>
    <phoneticPr fontId="4" type="noConversion"/>
  </si>
  <si>
    <t>2026.1.6. 조달청</t>
  </si>
  <si>
    <t>2026.1.2. 매매기준율</t>
  </si>
  <si>
    <t>26年 개정</t>
    <phoneticPr fontId="4" type="noConversion"/>
  </si>
  <si>
    <t>2026년        월           일</t>
    <phoneticPr fontId="4" type="noConversion"/>
  </si>
  <si>
    <t>B5_1500407</t>
  </si>
  <si>
    <t>B5_1500113</t>
  </si>
  <si>
    <t>B5_1500109</t>
  </si>
  <si>
    <t>B5_1500105</t>
  </si>
  <si>
    <t>B5_1746330</t>
  </si>
  <si>
    <t>B5_1500102</t>
  </si>
  <si>
    <t>B5_1746327</t>
  </si>
  <si>
    <t>B5_1746325</t>
  </si>
  <si>
    <t>B5_1500099</t>
  </si>
  <si>
    <t>B5_1500098</t>
  </si>
  <si>
    <t>B5_1500097</t>
  </si>
  <si>
    <t>B5_1500096</t>
  </si>
  <si>
    <t>B5_1500095</t>
  </si>
  <si>
    <t>B5_1500120</t>
  </si>
  <si>
    <t>B5_1500119</t>
  </si>
  <si>
    <t>B5_1500118</t>
  </si>
  <si>
    <t>B5_1500117</t>
  </si>
  <si>
    <t>B5_1500116</t>
  </si>
  <si>
    <t>B5_1500115</t>
  </si>
  <si>
    <t>B5_1746333</t>
  </si>
  <si>
    <t>B5_1500114</t>
  </si>
  <si>
    <t>B5_1500111</t>
  </si>
  <si>
    <t>B5_1500108</t>
  </si>
  <si>
    <t>B5_1746332</t>
  </si>
  <si>
    <t>B5_1500107</t>
  </si>
  <si>
    <t>B5_1500104</t>
  </si>
  <si>
    <t>B5_1746331</t>
  </si>
  <si>
    <t>B5_1746321</t>
  </si>
  <si>
    <t>B5_1500094</t>
  </si>
  <si>
    <t>B5_1500093</t>
  </si>
  <si>
    <t>B5_1500092</t>
  </si>
  <si>
    <t>B5_1500091</t>
  </si>
  <si>
    <t>B5_1746539</t>
  </si>
  <si>
    <t>B5_1746538</t>
  </si>
  <si>
    <t>B5_1500149</t>
  </si>
  <si>
    <t>B5_1500148</t>
  </si>
  <si>
    <t>B5_1500147</t>
  </si>
  <si>
    <t>B5_1500146</t>
  </si>
  <si>
    <t>B5_1500145</t>
  </si>
  <si>
    <t>B5_1746536</t>
  </si>
  <si>
    <t>B5_1746535</t>
  </si>
  <si>
    <t>B5_1746534</t>
  </si>
  <si>
    <t>B5_1746533</t>
  </si>
  <si>
    <t>B5_1500141</t>
  </si>
  <si>
    <t>B5_1500140</t>
  </si>
  <si>
    <t>B5_1500139</t>
  </si>
  <si>
    <t>B5_1500135</t>
  </si>
  <si>
    <t>B5_1500132</t>
  </si>
  <si>
    <t>B5_1500131</t>
  </si>
  <si>
    <t>B5_1746532</t>
  </si>
  <si>
    <t>B5_1500129</t>
  </si>
  <si>
    <t>B5_1500128</t>
  </si>
  <si>
    <t>B5_1500127</t>
  </si>
  <si>
    <t>B5_1746527</t>
  </si>
  <si>
    <t>B21_1237287</t>
  </si>
  <si>
    <t>B21_1237286</t>
  </si>
  <si>
    <t>B21_1237285</t>
  </si>
  <si>
    <t>B21_1237283</t>
  </si>
  <si>
    <t>B21_1237282</t>
  </si>
  <si>
    <t>B21_1237281</t>
  </si>
  <si>
    <t>B21_1237280</t>
  </si>
  <si>
    <t>B2_2546777</t>
  </si>
  <si>
    <t>B5_1504413</t>
  </si>
  <si>
    <t>B5_1746643</t>
  </si>
  <si>
    <t>B5_1746642</t>
  </si>
  <si>
    <t>B5_1746641</t>
  </si>
  <si>
    <t>B5_1504412</t>
  </si>
  <si>
    <t>B5_1504411</t>
  </si>
  <si>
    <t>B5_1746339</t>
  </si>
  <si>
    <t>B5_1746338</t>
  </si>
  <si>
    <t>노안면 계림리 산 97</t>
  </si>
  <si>
    <t>노안면 계림리 산 99</t>
  </si>
  <si>
    <t>노안면 오정리 산 13</t>
  </si>
  <si>
    <t>노안면 유곡리 산 204-1</t>
  </si>
  <si>
    <t>B5_1500419</t>
  </si>
  <si>
    <t>B5_1500418</t>
  </si>
  <si>
    <t>B5_1500417</t>
  </si>
  <si>
    <t>B5_1500416</t>
  </si>
  <si>
    <t>B5_1747888</t>
  </si>
  <si>
    <t>B5_1747887</t>
  </si>
  <si>
    <t>B5_1747886</t>
  </si>
  <si>
    <t>B5_1500415</t>
  </si>
  <si>
    <t>B5_1500414</t>
  </si>
  <si>
    <t>B5_1500413</t>
  </si>
  <si>
    <t>B5_1500412</t>
  </si>
  <si>
    <t>B5_1500411</t>
  </si>
  <si>
    <t>B5_1500410</t>
  </si>
  <si>
    <t>B5_1500409</t>
  </si>
  <si>
    <t>B5_1500408</t>
  </si>
  <si>
    <t>B5_1500406</t>
  </si>
  <si>
    <t>B5_1747885</t>
  </si>
  <si>
    <t>B5_1747884</t>
  </si>
  <si>
    <t>B5_1747883</t>
  </si>
  <si>
    <t>B5_1500405</t>
  </si>
  <si>
    <t>B5_1747882</t>
  </si>
  <si>
    <t>B5_1500404</t>
  </si>
  <si>
    <t>B5_1747881</t>
  </si>
  <si>
    <t>B5_1500403</t>
  </si>
  <si>
    <t>B5_1746700</t>
  </si>
  <si>
    <t>B5_1500402</t>
  </si>
  <si>
    <t>B5_1500401</t>
  </si>
  <si>
    <t>B5_1500400</t>
  </si>
  <si>
    <t>B5_1500399</t>
  </si>
  <si>
    <t>B5_1500398</t>
  </si>
  <si>
    <t>B5_1746698</t>
  </si>
  <si>
    <t>B5_1500397</t>
  </si>
  <si>
    <t>B5_1500396</t>
  </si>
  <si>
    <t>B5_1500395</t>
  </si>
  <si>
    <t>B5_1746697</t>
  </si>
  <si>
    <t>B5_1746696</t>
  </si>
  <si>
    <t>B5_1500394</t>
  </si>
  <si>
    <t>B5_1746695</t>
  </si>
  <si>
    <t>B5_1746694</t>
  </si>
  <si>
    <t>B5_1500393</t>
  </si>
  <si>
    <t>B5_1500392</t>
  </si>
  <si>
    <t>B5_1500391</t>
  </si>
  <si>
    <t>B5_1746693</t>
  </si>
  <si>
    <t>B5_1746692</t>
  </si>
  <si>
    <t>B5_1504440</t>
  </si>
  <si>
    <t>B5_1504439</t>
  </si>
  <si>
    <t>B5_1746691</t>
  </si>
  <si>
    <t>B5_1504438</t>
  </si>
  <si>
    <t>B5_1504437</t>
  </si>
  <si>
    <t>B5_1504436</t>
  </si>
  <si>
    <t>B5_1746690</t>
  </si>
  <si>
    <t>B5_1746689</t>
  </si>
  <si>
    <t>B5_1504435</t>
  </si>
  <si>
    <t>B5_1746688</t>
  </si>
  <si>
    <t>B5_1746687</t>
  </si>
  <si>
    <t>B5_1500112</t>
  </si>
  <si>
    <t>B5_1500110</t>
  </si>
  <si>
    <t>B5_1500106</t>
  </si>
  <si>
    <t>B5_1746329</t>
  </si>
  <si>
    <t>B5_1500101</t>
  </si>
  <si>
    <t>B5_1746328</t>
  </si>
  <si>
    <t>B5_1746326</t>
  </si>
  <si>
    <t>B5_1746324</t>
  </si>
  <si>
    <t>B5_1746323</t>
  </si>
  <si>
    <t>B5_1500100</t>
  </si>
  <si>
    <t>B5_1746322</t>
  </si>
  <si>
    <t>B5_1500103</t>
  </si>
  <si>
    <t>B5_1500150</t>
  </si>
  <si>
    <t>B5_1746540</t>
  </si>
  <si>
    <t>B5_1746537</t>
  </si>
  <si>
    <t>B5_1500144</t>
  </si>
  <si>
    <t>B5_1500143</t>
  </si>
  <si>
    <t>B5_1500142</t>
  </si>
  <si>
    <t>B5_1500138</t>
  </si>
  <si>
    <t>B5_1500137</t>
  </si>
  <si>
    <t>B5_1500136</t>
  </si>
  <si>
    <t>B5_1500134</t>
  </si>
  <si>
    <t>B5_1500133</t>
  </si>
  <si>
    <t>B5_1500130</t>
  </si>
  <si>
    <t>B5_1500126</t>
  </si>
  <si>
    <t>B5_1746531</t>
  </si>
  <si>
    <t>B5_1500125</t>
  </si>
  <si>
    <t>B5_1746530</t>
  </si>
  <si>
    <t>B5_1746529</t>
  </si>
  <si>
    <t>B5_1746528</t>
  </si>
  <si>
    <t>B5_1500124</t>
  </si>
  <si>
    <t>B5_1500123</t>
  </si>
  <si>
    <t>B5_1500122</t>
  </si>
  <si>
    <t>B5_1500121</t>
  </si>
  <si>
    <t>B5_1746526</t>
  </si>
  <si>
    <t>B5_1746525</t>
  </si>
  <si>
    <t>B5_1746524</t>
  </si>
  <si>
    <t>B5_1746523</t>
  </si>
  <si>
    <t>B5_1746522</t>
  </si>
  <si>
    <t>B5_1746521</t>
  </si>
  <si>
    <t>B5_1504434</t>
  </si>
  <si>
    <t>B5_1504433</t>
  </si>
  <si>
    <t>B5_1746686</t>
  </si>
  <si>
    <t>B5_1746685</t>
  </si>
  <si>
    <t>B5_1746684</t>
  </si>
  <si>
    <t>B5_1746683</t>
  </si>
  <si>
    <t>B5_1746647</t>
  </si>
  <si>
    <t>B5_1746645</t>
  </si>
  <si>
    <t>B5_1746644</t>
  </si>
  <si>
    <t>B5_1746340</t>
  </si>
  <si>
    <t>B5_1746337</t>
  </si>
  <si>
    <t>B5_1746336</t>
  </si>
  <si>
    <t>B5_1746335</t>
  </si>
  <si>
    <t>B5_1746334</t>
  </si>
  <si>
    <t>노안면 안산리 771-2</t>
  </si>
  <si>
    <t>위험목</t>
  </si>
  <si>
    <t>일반목</t>
  </si>
  <si>
    <t>ha당본수</t>
    <phoneticPr fontId="4" type="noConversion"/>
  </si>
  <si>
    <t>방제대상목분포</t>
    <phoneticPr fontId="4" type="noConversion"/>
  </si>
  <si>
    <t>50본이상/ha</t>
    <phoneticPr fontId="4" type="noConversion"/>
  </si>
  <si>
    <t>o 장애물의 정도</t>
    <phoneticPr fontId="4" type="noConversion"/>
  </si>
  <si>
    <t xml:space="preserve">   체인오일(친환경오일)</t>
    <phoneticPr fontId="4" type="noConversion"/>
  </si>
  <si>
    <t>체인오일(ℓ)</t>
    <phoneticPr fontId="4" type="noConversion"/>
  </si>
  <si>
    <t>o 위험목제거(22~30㎝)</t>
    <phoneticPr fontId="4" type="noConversion"/>
  </si>
  <si>
    <t>작은말뚝박기</t>
    <phoneticPr fontId="4" type="noConversion"/>
  </si>
  <si>
    <t>제9호표</t>
    <phoneticPr fontId="4" type="noConversion"/>
  </si>
  <si>
    <t>목책설치</t>
    <phoneticPr fontId="4" type="noConversion"/>
  </si>
  <si>
    <t>제8호표</t>
    <phoneticPr fontId="4" type="noConversion"/>
  </si>
  <si>
    <t>15톤크레인</t>
    <phoneticPr fontId="4" type="noConversion"/>
  </si>
  <si>
    <t>본</t>
  </si>
  <si>
    <t>50cm 이하</t>
  </si>
  <si>
    <t>위험목 제거</t>
  </si>
  <si>
    <t>제5호표</t>
    <phoneticPr fontId="4" type="noConversion"/>
  </si>
  <si>
    <t>42~50cm</t>
  </si>
  <si>
    <t>제4호표</t>
    <phoneticPr fontId="4" type="noConversion"/>
  </si>
  <si>
    <t>32~40cm</t>
  </si>
  <si>
    <t>제3호표</t>
    <phoneticPr fontId="4" type="noConversion"/>
  </si>
  <si>
    <t>22~30cm</t>
  </si>
  <si>
    <t>제2호표</t>
    <phoneticPr fontId="4" type="noConversion"/>
  </si>
  <si>
    <t>20cm 이하</t>
  </si>
  <si>
    <t>제1호표</t>
    <phoneticPr fontId="4" type="noConversion"/>
  </si>
  <si>
    <t>m</t>
  </si>
  <si>
    <t>굴삭기 0.7㎥,램머80kg</t>
  </si>
  <si>
    <t>흙쌓기 및 성토부다짐</t>
  </si>
  <si>
    <t>㎡</t>
  </si>
  <si>
    <t>볏짚거적 성,절토사면</t>
  </si>
  <si>
    <t>거적 덮기</t>
  </si>
  <si>
    <t>m</t>
    <phoneticPr fontId="4" type="noConversion"/>
  </si>
  <si>
    <t>작업로 복구</t>
    <phoneticPr fontId="4" type="noConversion"/>
  </si>
  <si>
    <t>제1호표</t>
  </si>
  <si>
    <t>호  표</t>
  </si>
  <si>
    <t>일위대가총괄표</t>
  </si>
  <si>
    <t>EA</t>
    <phoneticPr fontId="4" type="noConversion"/>
  </si>
  <si>
    <t>42.7×1.8t</t>
    <phoneticPr fontId="4" type="noConversion"/>
  </si>
  <si>
    <t>작은말뚝 박기</t>
  </si>
  <si>
    <t>재료비의</t>
    <phoneticPr fontId="4" type="noConversion"/>
  </si>
  <si>
    <t>목책설치비</t>
    <phoneticPr fontId="4" type="noConversion"/>
  </si>
  <si>
    <t>인력(100%)</t>
  </si>
  <si>
    <t>되메우기</t>
  </si>
  <si>
    <t>경질토사(0~1m)</t>
  </si>
  <si>
    <t>구조물 터파기(인력)</t>
  </si>
  <si>
    <t>kg</t>
  </si>
  <si>
    <t>#8, 4.0mm</t>
  </si>
  <si>
    <t>아연도철선,광주</t>
  </si>
  <si>
    <t>M</t>
  </si>
  <si>
    <t>구조용강관(백관)</t>
  </si>
  <si>
    <t>D100</t>
    <phoneticPr fontId="4" type="noConversion"/>
  </si>
  <si>
    <t>원주목(낙엽송)</t>
    <phoneticPr fontId="4" type="noConversion"/>
  </si>
  <si>
    <t>경간</t>
  </si>
  <si>
    <t>H=0.3 , L=1.5</t>
    <phoneticPr fontId="4" type="noConversion"/>
  </si>
  <si>
    <t>hr</t>
    <phoneticPr fontId="4" type="noConversion"/>
  </si>
  <si>
    <t>15톤</t>
    <phoneticPr fontId="4" type="noConversion"/>
  </si>
  <si>
    <t>크레인</t>
    <phoneticPr fontId="4" type="noConversion"/>
  </si>
  <si>
    <t>50이상</t>
    <phoneticPr fontId="4" type="noConversion"/>
  </si>
  <si>
    <t>위험목 제거</t>
    <phoneticPr fontId="4" type="noConversion"/>
  </si>
  <si>
    <t>42~50cm</t>
    <phoneticPr fontId="4" type="noConversion"/>
  </si>
  <si>
    <t>굴삭기 우드그랩</t>
    <phoneticPr fontId="4" type="noConversion"/>
  </si>
  <si>
    <t>32~40cm</t>
    <phoneticPr fontId="4" type="noConversion"/>
  </si>
  <si>
    <t>22~30cm</t>
    <phoneticPr fontId="4" type="noConversion"/>
  </si>
  <si>
    <t>20cm이하</t>
    <phoneticPr fontId="4" type="noConversion"/>
  </si>
  <si>
    <t>363</t>
  </si>
  <si>
    <t>200</t>
  </si>
  <si>
    <t>8,897</t>
  </si>
  <si>
    <t>램머80kg</t>
    <phoneticPr fontId="4" type="noConversion"/>
  </si>
  <si>
    <t>성토부다짐</t>
    <phoneticPr fontId="4" type="noConversion"/>
  </si>
  <si>
    <t>348</t>
  </si>
  <si>
    <t>275</t>
  </si>
  <si>
    <t>664</t>
  </si>
  <si>
    <t>굴삭기 0.7㎥</t>
    <phoneticPr fontId="4" type="noConversion"/>
  </si>
  <si>
    <t>흙쌓기</t>
    <phoneticPr fontId="4" type="noConversion"/>
  </si>
  <si>
    <t>흙쌓기 및 성토부다짐</t>
    <phoneticPr fontId="4" type="noConversion"/>
  </si>
  <si>
    <t>조 경 공</t>
  </si>
  <si>
    <t>EA</t>
  </si>
  <si>
    <t>HDPE 또는 STEEL</t>
  </si>
  <si>
    <t>매트고정판</t>
  </si>
  <si>
    <t>L200㎜</t>
  </si>
  <si>
    <t>착지핀</t>
  </si>
  <si>
    <t>Φ16*L350</t>
  </si>
  <si>
    <t>고정핀</t>
  </si>
  <si>
    <t>1.0 30m/Roll(볏짚)</t>
  </si>
  <si>
    <t>씨앗부착거적</t>
  </si>
  <si>
    <t>흙쌓기 및 성토다짐</t>
    <phoneticPr fontId="4" type="noConversion"/>
  </si>
  <si>
    <t>거적덮기</t>
    <phoneticPr fontId="4" type="noConversion"/>
  </si>
  <si>
    <t>금   액</t>
  </si>
  <si>
    <t>수 량</t>
  </si>
  <si>
    <t>일위대가</t>
  </si>
  <si>
    <t>2026년</t>
  </si>
  <si>
    <t>2026(상)</t>
    <phoneticPr fontId="4" type="noConversion"/>
  </si>
  <si>
    <t>2026-01-01</t>
    <phoneticPr fontId="4" type="noConversion"/>
  </si>
  <si>
    <t>20cm이하</t>
  </si>
  <si>
    <t>50cm이상</t>
  </si>
  <si>
    <t>1-0-1 소구역모두베기 GPS좌표 및 흉고-(해송-위험목)</t>
    <phoneticPr fontId="55" type="noConversion"/>
  </si>
  <si>
    <t>1-0-1 수량산출-소구역모두베기-해송(위험목)</t>
    <phoneticPr fontId="4" type="noConversion"/>
  </si>
  <si>
    <t>1-0-1 소구역모두베기 GPS좌표 및 흉고-(소나무-위험목)</t>
    <phoneticPr fontId="55" type="noConversion"/>
  </si>
  <si>
    <t>1-0-1 수량산출-소구역모두베기-소나무(위험목)</t>
    <phoneticPr fontId="4" type="noConversion"/>
  </si>
  <si>
    <t>총본수</t>
    <phoneticPr fontId="4" type="noConversion"/>
  </si>
  <si>
    <t>o 벌도 위험목 점검</t>
    <phoneticPr fontId="4" type="noConversion"/>
  </si>
  <si>
    <t>o 벌목부 작업안전 보조</t>
    <phoneticPr fontId="4" type="noConversion"/>
  </si>
  <si>
    <t>인/4인</t>
    <phoneticPr fontId="4" type="noConversion"/>
  </si>
  <si>
    <t>벌목인수</t>
    <phoneticPr fontId="4" type="noConversion"/>
  </si>
  <si>
    <t>4인당</t>
    <phoneticPr fontId="4" type="noConversion"/>
  </si>
  <si>
    <t>o 위험목제거(20㎝이상)</t>
    <phoneticPr fontId="4" type="noConversion"/>
  </si>
  <si>
    <t>o 위험목제거(32~40㎝)</t>
    <phoneticPr fontId="4" type="noConversion"/>
  </si>
  <si>
    <t>o 위험목제거(42~50㎝)</t>
    <phoneticPr fontId="4" type="noConversion"/>
  </si>
  <si>
    <t>o 위험목제거(52㎝이상)</t>
    <phoneticPr fontId="4" type="noConversion"/>
  </si>
  <si>
    <t>52cm 이상</t>
    <phoneticPr fontId="4" type="noConversion"/>
  </si>
  <si>
    <t>52cm이상</t>
    <phoneticPr fontId="4" type="noConversion"/>
  </si>
  <si>
    <t>위험목본수</t>
    <phoneticPr fontId="4" type="noConversion"/>
  </si>
  <si>
    <t>검산</t>
    <phoneticPr fontId="4" type="noConversion"/>
  </si>
  <si>
    <t>나무재선충병 방제지침", "산림표준품셈" "임목수확 설계·감리 시범사업지침"을 적용하였다.</t>
    <phoneticPr fontId="4" type="noConversion"/>
  </si>
  <si>
    <t xml:space="preserve">노임단가는 대한건설협회에서 당해년도 상반기(2026년 상반기 단가)에 조사,공표하는 시중노임단가를 적용. </t>
    <phoneticPr fontId="4" type="noConversion"/>
  </si>
  <si>
    <t xml:space="preserve"> - 직접노무비(2.7m)</t>
    <phoneticPr fontId="4" type="noConversion"/>
  </si>
  <si>
    <t>└ 30m이하(45㎥이상)</t>
    <phoneticPr fontId="4" type="noConversion"/>
  </si>
  <si>
    <t>노안면 계림리산97</t>
  </si>
  <si>
    <t>3. 굴삭기(무한궤도)</t>
    <phoneticPr fontId="4" type="noConversion"/>
  </si>
  <si>
    <t>2026.02</t>
    <phoneticPr fontId="4" type="noConversion"/>
  </si>
  <si>
    <t>B5_1502069</t>
  </si>
  <si>
    <t>B5_1502067</t>
  </si>
  <si>
    <t>B5_1502064</t>
  </si>
  <si>
    <t>B5_1743855</t>
  </si>
  <si>
    <t>B5_1743854</t>
  </si>
  <si>
    <t>B5_1743853</t>
  </si>
  <si>
    <t>B5_1743852</t>
  </si>
  <si>
    <t>B5_1743851</t>
  </si>
  <si>
    <t>B5_1502061</t>
  </si>
  <si>
    <t>B5_1500420</t>
  </si>
  <si>
    <t>B5_1743850</t>
  </si>
  <si>
    <t>B5_1743849</t>
  </si>
  <si>
    <t>B5_1743848</t>
  </si>
  <si>
    <t>B3_1079524</t>
  </si>
  <si>
    <t>B5_1743847</t>
  </si>
  <si>
    <t>B5_1743846</t>
  </si>
  <si>
    <t>B5_1502059</t>
  </si>
  <si>
    <t>B5_1743844</t>
  </si>
  <si>
    <t>B5_1743843</t>
  </si>
  <si>
    <t>B5_1743842</t>
  </si>
  <si>
    <t>B5_1743841</t>
  </si>
  <si>
    <t>B5_1502058</t>
  </si>
  <si>
    <t>B5_1502057</t>
  </si>
  <si>
    <t>B5_1502055</t>
  </si>
  <si>
    <t>B5_1502054</t>
  </si>
  <si>
    <t>B5_1502053</t>
  </si>
  <si>
    <t>B5_1502052</t>
  </si>
  <si>
    <t>B5_1502051</t>
  </si>
  <si>
    <t>B5_1749060</t>
  </si>
  <si>
    <t>B5_1749059</t>
  </si>
  <si>
    <t>B5_1749058</t>
  </si>
  <si>
    <t>B5_1749057</t>
  </si>
  <si>
    <t>B5_1749056</t>
  </si>
  <si>
    <t>B5_1502050</t>
  </si>
  <si>
    <t>B5_1502048</t>
  </si>
  <si>
    <t>B5_1749055</t>
  </si>
  <si>
    <t>B5_1749054</t>
  </si>
  <si>
    <t>B5_1749053</t>
  </si>
  <si>
    <t>B5_1749052</t>
  </si>
  <si>
    <t>B5_1749051</t>
  </si>
  <si>
    <t>B5_1749050</t>
  </si>
  <si>
    <t>B5_1749049</t>
  </si>
  <si>
    <t>B5_1749048</t>
  </si>
  <si>
    <t>B5_1749047</t>
  </si>
  <si>
    <t>B5_1502046</t>
  </si>
  <si>
    <t>B5_1749043</t>
  </si>
  <si>
    <t>B5_1749042</t>
  </si>
  <si>
    <t>B5_1749041</t>
  </si>
  <si>
    <t>B5_1502045</t>
  </si>
  <si>
    <t>B5_1747380</t>
  </si>
  <si>
    <t>B5_1747379</t>
  </si>
  <si>
    <t>B5_1747378</t>
  </si>
  <si>
    <t>B5_1747377</t>
  </si>
  <si>
    <t>B5_1747376</t>
  </si>
  <si>
    <t>B5_1747375</t>
  </si>
  <si>
    <t>B5_1502044</t>
  </si>
  <si>
    <t>B5_1747374</t>
  </si>
  <si>
    <t>B5_1747373</t>
  </si>
  <si>
    <t>B5_1502043</t>
  </si>
  <si>
    <t>B5_1747371</t>
  </si>
  <si>
    <t>B5_1747370</t>
  </si>
  <si>
    <t>B5_1747369</t>
  </si>
  <si>
    <t>B5_1747368</t>
  </si>
  <si>
    <t>B5_1747367</t>
  </si>
  <si>
    <t>B5_1502042</t>
  </si>
  <si>
    <t>B5_1502041</t>
  </si>
  <si>
    <t>B5_1747366</t>
  </si>
  <si>
    <t>B5_1747365</t>
  </si>
  <si>
    <t>B5_1747364</t>
  </si>
  <si>
    <t>B5_1747363</t>
  </si>
  <si>
    <t>B5_1747362</t>
  </si>
  <si>
    <t>B5_1747361</t>
  </si>
  <si>
    <t>B5_1747580</t>
  </si>
  <si>
    <t>노안면 안산리 산 3-3</t>
  </si>
  <si>
    <t>○</t>
    <phoneticPr fontId="4" type="noConversion"/>
  </si>
  <si>
    <t>B5_1502065</t>
  </si>
  <si>
    <t>B5_1502062</t>
  </si>
  <si>
    <t>B5_1743856</t>
  </si>
  <si>
    <t>B5_1749045</t>
  </si>
  <si>
    <t>B5_1749044</t>
  </si>
  <si>
    <t>B5_1747372</t>
  </si>
  <si>
    <t>B5_1747579</t>
  </si>
  <si>
    <t>B5_1747578</t>
  </si>
  <si>
    <t>B4_4228014</t>
  </si>
  <si>
    <t>B4_4224811</t>
  </si>
  <si>
    <t>노안면 학산리 산 42-6</t>
  </si>
  <si>
    <t>B5_1502047</t>
  </si>
  <si>
    <t>B5_1747576</t>
  </si>
  <si>
    <t>B5_1747575</t>
  </si>
  <si>
    <t>B5_1747574</t>
  </si>
  <si>
    <t>B5_1747572</t>
  </si>
  <si>
    <t>B5_1500090</t>
  </si>
  <si>
    <t>B5_1500089</t>
  </si>
  <si>
    <t>B5_1747571</t>
  </si>
  <si>
    <t>B5_1500088</t>
  </si>
  <si>
    <t>B5_1500087</t>
  </si>
  <si>
    <t>B5_1747570</t>
  </si>
  <si>
    <t>B5_1747569</t>
  </si>
  <si>
    <t>B5_1500086</t>
  </si>
  <si>
    <t>B5_1500085</t>
  </si>
  <si>
    <t>B5_1500084</t>
  </si>
  <si>
    <t>B5_1500083</t>
  </si>
  <si>
    <t>B5_1500082</t>
  </si>
  <si>
    <t>B5_1500081</t>
  </si>
  <si>
    <t>B5_1500080</t>
  </si>
  <si>
    <t>B5_1747568</t>
  </si>
  <si>
    <t>B5_1500079</t>
  </si>
  <si>
    <t>B5_1500078</t>
  </si>
  <si>
    <t>B5_1500077</t>
  </si>
  <si>
    <t>B5_1747567</t>
  </si>
  <si>
    <t>B5_1747566</t>
  </si>
  <si>
    <t>B5_1747565</t>
  </si>
  <si>
    <t>B5_1747564</t>
  </si>
  <si>
    <t>B5_1747563</t>
  </si>
  <si>
    <t>B5_1500076</t>
  </si>
  <si>
    <t>B5_1500075</t>
  </si>
  <si>
    <t>B5_1747562</t>
  </si>
  <si>
    <t>B5_1747561</t>
  </si>
  <si>
    <t>B5_1500074</t>
  </si>
  <si>
    <t>B5_1747900</t>
  </si>
  <si>
    <t>B5_1500073</t>
  </si>
  <si>
    <t>B5_1500072</t>
  </si>
  <si>
    <t>B5_1500071</t>
  </si>
  <si>
    <t>B5_1500070</t>
  </si>
  <si>
    <t>B5_1747898</t>
  </si>
  <si>
    <t>B5_1747897</t>
  </si>
  <si>
    <t>B5_1747896</t>
  </si>
  <si>
    <t>B5_1500069</t>
  </si>
  <si>
    <t>B5_1747895</t>
  </si>
  <si>
    <t>B5_1500068</t>
  </si>
  <si>
    <t>B5_1500067</t>
  </si>
  <si>
    <t>B5_1500066</t>
  </si>
  <si>
    <t>B5_1500065</t>
  </si>
  <si>
    <t>B5_1500064</t>
  </si>
  <si>
    <t>B5_1747894</t>
  </si>
  <si>
    <t>B5_1747893</t>
  </si>
  <si>
    <t>B5_1500063</t>
  </si>
  <si>
    <t>B5_1500062</t>
  </si>
  <si>
    <t>B5_1747891</t>
  </si>
  <si>
    <t>B5_1747577</t>
  </si>
  <si>
    <t>B5_1747573</t>
  </si>
  <si>
    <t>B5_1747899</t>
  </si>
  <si>
    <t>B5_1747892</t>
  </si>
  <si>
    <t>B5_1747890</t>
  </si>
  <si>
    <t>B5_1747889</t>
  </si>
  <si>
    <t>B5_1500061</t>
  </si>
  <si>
    <t>노안면 안산리 산3-3</t>
    <phoneticPr fontId="4" type="noConversion"/>
  </si>
  <si>
    <t>노안면 학산리 산42-6</t>
    <phoneticPr fontId="4" type="noConversion"/>
  </si>
  <si>
    <t>임금채권부담금</t>
    <phoneticPr fontId="55" type="noConversion"/>
  </si>
  <si>
    <t>『고용보험 및 산업재해보상보험의 보험료징수 등에 관한 법률』시행령 제 12조</t>
    <phoneticPr fontId="55" type="noConversion"/>
  </si>
  <si>
    <t>2025년 사업종류별 산재보험료율 (고용노동부고시 제2024-77호)* 사업종류별 요율 + 통상적 출퇴근 요율</t>
    <phoneticPr fontId="55" type="noConversion"/>
  </si>
  <si>
    <t>노동부 고시 제2026-100호(2025.12.31.), 임금채권보장법 사업주 부담금비율 고시</t>
    <phoneticPr fontId="55" type="noConversion"/>
  </si>
  <si>
    <t>임금채권부담금</t>
    <phoneticPr fontId="4" type="noConversion"/>
  </si>
  <si>
    <t>(노무비)</t>
    <phoneticPr fontId="4" type="noConversion"/>
  </si>
  <si>
    <t>○</t>
  </si>
  <si>
    <t>품셈표적용</t>
    <phoneticPr fontId="4" type="noConversion"/>
  </si>
  <si>
    <r>
      <rPr>
        <sz val="10"/>
        <color theme="1"/>
        <rFont val="맑은 고딕"/>
        <family val="3"/>
        <charset val="129"/>
      </rPr>
      <t>└30㎝초과</t>
    </r>
    <r>
      <rPr>
        <sz val="10"/>
        <color theme="1"/>
        <rFont val="맑은 고딕"/>
        <family val="3"/>
        <charset val="129"/>
        <scheme val="minor"/>
      </rPr>
      <t>(평균직경)</t>
    </r>
    <phoneticPr fontId="4" type="noConversion"/>
  </si>
  <si>
    <r>
      <rPr>
        <sz val="10"/>
        <rFont val="맑은 고딕"/>
        <family val="3"/>
        <charset val="129"/>
      </rPr>
      <t>└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 xml:space="preserve">ha당 </t>
    </r>
    <r>
      <rPr>
        <sz val="10"/>
        <color rgb="FFFF0000"/>
        <rFont val="Calibri"/>
        <family val="3"/>
      </rPr>
      <t>40</t>
    </r>
    <r>
      <rPr>
        <sz val="10"/>
        <color rgb="FFFF0000"/>
        <rFont val="맑은 고딕"/>
        <family val="3"/>
        <charset val="129"/>
      </rPr>
      <t>㎥초과</t>
    </r>
    <phoneticPr fontId="4" type="noConversion"/>
  </si>
  <si>
    <t>훈증 무더기 개수</t>
    <phoneticPr fontId="4" type="noConversion"/>
  </si>
  <si>
    <t>개)</t>
    <phoneticPr fontId="4" type="noConversion"/>
  </si>
  <si>
    <t>할인·할증</t>
    <phoneticPr fontId="4" type="noConversion"/>
  </si>
  <si>
    <t>o 훈증더미제거</t>
    <phoneticPr fontId="4" type="noConversion"/>
  </si>
  <si>
    <t>시간/ha</t>
    <phoneticPr fontId="4" type="noConversion"/>
  </si>
  <si>
    <t>ℓ/시간</t>
    <phoneticPr fontId="4" type="noConversion"/>
  </si>
  <si>
    <t>시간//ha</t>
    <phoneticPr fontId="4" type="noConversion"/>
  </si>
  <si>
    <r>
      <t>o 소운반(1ton트럭)</t>
    </r>
    <r>
      <rPr>
        <b/>
        <sz val="6"/>
        <color rgb="FFFF0000"/>
        <rFont val="맑은 고딕"/>
        <family val="3"/>
        <charset val="129"/>
      </rPr>
      <t>(훈증무더기)→중토장</t>
    </r>
    <phoneticPr fontId="4" type="noConversion"/>
  </si>
  <si>
    <t xml:space="preserve">└ 훈증더미 갯수 : </t>
    <phoneticPr fontId="4" type="noConversion"/>
  </si>
  <si>
    <t xml:space="preserve">└ 훈증 더미 층적부피 : </t>
    <phoneticPr fontId="4" type="noConversion"/>
  </si>
  <si>
    <t>RM</t>
    <phoneticPr fontId="4" type="noConversion"/>
  </si>
  <si>
    <t xml:space="preserve">└ 훈증 더미 재적 환산 : </t>
    <phoneticPr fontId="4" type="noConversion"/>
  </si>
  <si>
    <t>훈증더미제거(기계제거)는 ha당 단가를 구한 후 ha당 단가 x 면적을 하여 금액 산출</t>
    <phoneticPr fontId="4" type="noConversion"/>
  </si>
  <si>
    <t>기계장비제거</t>
    <phoneticPr fontId="4" type="noConversion"/>
  </si>
  <si>
    <t>o 장비의 규격</t>
    <phoneticPr fontId="4" type="noConversion"/>
  </si>
  <si>
    <t>0.2㎥</t>
    <phoneticPr fontId="4" type="noConversion"/>
  </si>
  <si>
    <t>층적부피</t>
    <phoneticPr fontId="55" type="noConversion"/>
  </si>
  <si>
    <t>GPS좌표-한국측지계(TM Tokyo)</t>
    <phoneticPr fontId="55" type="noConversion"/>
  </si>
  <si>
    <t>전라남도 나주시 다도면 송학리 산 187</t>
  </si>
  <si>
    <t>전라남도 나주시 다도면 송학리 산 58-5</t>
  </si>
  <si>
    <t>전라남도 나주시 다도면 송학리 산 81</t>
  </si>
  <si>
    <t>전라남도 나주시 다도면 송학리 산 243-2</t>
  </si>
  <si>
    <t>전라남도 나주시 다도면 송학리 산 247</t>
  </si>
  <si>
    <t>전라남도 나주시 다도면 송학리 산 213</t>
  </si>
  <si>
    <t>전라남도 나주시 다도면 송학리 산 80</t>
  </si>
  <si>
    <t>전라남도 나주시 다도면 송학리 산 78</t>
  </si>
  <si>
    <t>전라남도 나주시 다도면 송학리 1246-1</t>
  </si>
  <si>
    <t>전라남도 나주시 다도면 송학리 산 186-4</t>
  </si>
  <si>
    <t>전라남도 나주시 다도면 송학리 215</t>
  </si>
  <si>
    <t>전라남도 나주시 다도면 송학리 184</t>
  </si>
  <si>
    <t>전라남도 나주시 다도면 송학리 산 189</t>
  </si>
  <si>
    <t>전라남도 나주시 다도면 송학리 산 192-2</t>
  </si>
  <si>
    <t>전라남도 나주시 다도면 송학리 산 192-3</t>
  </si>
  <si>
    <t>전라남도 나주시 다도면 송학리 산 188</t>
  </si>
  <si>
    <t>전라남도 나주시 다도면 송학리 산 195</t>
  </si>
  <si>
    <t>전라남도 나주시 다도면 송학리 산 194</t>
  </si>
  <si>
    <t>전라남도 나주시 다도면 송학리 산 197</t>
  </si>
  <si>
    <t>전라남도 나주시 다도면 송학리 산 199</t>
  </si>
  <si>
    <t>전라남도 나주시 다도면 송학리 1122-5</t>
  </si>
  <si>
    <t>전라남도 나주시 다도면 송학리 산 201</t>
  </si>
  <si>
    <t>전라남도 나주시 다도면 송학리 산 200</t>
  </si>
  <si>
    <t>전라남도 나주시 다도면 송학리 산 202</t>
  </si>
  <si>
    <t>전라남도 나주시 다도면 송학리 642</t>
  </si>
  <si>
    <t>전라남도 나주시 다도면 송학리 산 206-1</t>
  </si>
  <si>
    <t>전라남도 나주시 다도면 송학리 산 205-2</t>
  </si>
  <si>
    <t>전라남도 나주시 다도면 송학리 640</t>
  </si>
  <si>
    <t>전라남도 나주시 다도면 송학리 산 203</t>
  </si>
  <si>
    <t>2023-05-03 13:54:30</t>
  </si>
  <si>
    <t>2023-05-03 13:54:12</t>
  </si>
  <si>
    <t>2023-04-28 17:27:01</t>
  </si>
  <si>
    <t>2023-04-28 17:26:39</t>
  </si>
  <si>
    <t>2023-04-28 16:57:42</t>
  </si>
  <si>
    <t>2023-04-28 16:54:50</t>
  </si>
  <si>
    <t>2023-04-26 11:33:16</t>
  </si>
  <si>
    <t>2023-04-26 11:31:50</t>
  </si>
  <si>
    <t>2023-04-26 11:30:52</t>
  </si>
  <si>
    <t>2023-04-26 11:29:55</t>
  </si>
  <si>
    <t>2023-04-26 11:28:44</t>
  </si>
  <si>
    <t>2023-04-26 11:27:53</t>
  </si>
  <si>
    <t>2023-04-26 11:26:44</t>
  </si>
  <si>
    <t>2023-04-26 11:08:06</t>
  </si>
  <si>
    <t>2023-04-26 11:04:06</t>
  </si>
  <si>
    <t>2023-04-26 11:00:38</t>
  </si>
  <si>
    <t>2023-04-26 10:59:59</t>
  </si>
  <si>
    <t>2023-04-26 10:53:04</t>
  </si>
  <si>
    <t>2023-04-26 10:52:35</t>
  </si>
  <si>
    <t>2023-04-26 10:48:48</t>
  </si>
  <si>
    <t>2023-04-26 10:47:57</t>
  </si>
  <si>
    <t>2023-04-26 10:47:31</t>
  </si>
  <si>
    <t>2023-04-26 10:38:44</t>
  </si>
  <si>
    <t>2023-04-26 10:30:51</t>
  </si>
  <si>
    <t>2023-04-26 10:30:33</t>
  </si>
  <si>
    <t>2023-04-26 10:23:32</t>
  </si>
  <si>
    <t>2023-04-26 10:23:09</t>
  </si>
  <si>
    <t>2023-04-26 10:20:43</t>
  </si>
  <si>
    <t>2023-04-26 10:18:37</t>
  </si>
  <si>
    <t>2023-04-24 17:07:09</t>
  </si>
  <si>
    <t>2023-04-24 17:06:30</t>
  </si>
  <si>
    <t>2023-04-24 16:58:23</t>
  </si>
  <si>
    <t>2023-04-24 16:57:58</t>
  </si>
  <si>
    <t>2023-04-24 16:53:33</t>
  </si>
  <si>
    <t>2023-04-24 16:51:07</t>
  </si>
  <si>
    <t>2023-04-24 16:50:37</t>
  </si>
  <si>
    <t>2023-04-24 16:47:09</t>
  </si>
  <si>
    <t>2023-04-24 16:44:51</t>
  </si>
  <si>
    <t>2023-04-24 16:42:29</t>
  </si>
  <si>
    <t>2023-04-24 16:39:07</t>
  </si>
  <si>
    <t>2023-04-24 16:38:33</t>
  </si>
  <si>
    <t>2023-04-24 16:28:18</t>
  </si>
  <si>
    <t>2023-04-24 16:25:21</t>
  </si>
  <si>
    <t>2023-04-24 16:19:15</t>
  </si>
  <si>
    <t>2023-04-24 16:10:45</t>
  </si>
  <si>
    <t>2023-04-24 16:09:39</t>
  </si>
  <si>
    <t>2023-04-24 16:04:05</t>
  </si>
  <si>
    <t>2023-04-24 15:58:07</t>
  </si>
  <si>
    <t>2023-04-24 15:55:11</t>
  </si>
  <si>
    <t>2023-04-24 15:50:36</t>
  </si>
  <si>
    <t>2023-04-24 15:35:19</t>
  </si>
  <si>
    <t>2023-04-24 15:31:10</t>
  </si>
  <si>
    <t>2023-04-24 15:17:34</t>
  </si>
  <si>
    <t>2023-04-24 15:16:14</t>
  </si>
  <si>
    <t>2023-04-24 15:14:56</t>
  </si>
  <si>
    <t>2023-04-24 15:05:37</t>
  </si>
  <si>
    <t>2023-04-24 14:54:13</t>
  </si>
  <si>
    <t>2023-04-24 14:52:56</t>
  </si>
  <si>
    <t>2023-04-24 14:42:23</t>
  </si>
  <si>
    <t>2023-04-24 14:39:41</t>
  </si>
  <si>
    <t>2023-04-24 14:32:32</t>
  </si>
  <si>
    <t>2023-04-24 14:31:43</t>
  </si>
  <si>
    <t>2023-04-24 14:29:48</t>
  </si>
  <si>
    <t>2023-04-24 14:24:54</t>
  </si>
  <si>
    <t>2023-04-24 14:22:15</t>
  </si>
  <si>
    <t>2023-04-24 14:19:20</t>
  </si>
  <si>
    <t>2023-04-24 14:13:51</t>
  </si>
  <si>
    <t>2023-04-24 14:12:38</t>
  </si>
  <si>
    <t>2023-04-24 13:58:49</t>
  </si>
  <si>
    <t>2023-04-24 13:57:42</t>
  </si>
  <si>
    <t>2023-04-24 13:43:24</t>
  </si>
  <si>
    <t>2023-04-24 13:37:36</t>
  </si>
  <si>
    <t>2023-04-24 13:37:05</t>
  </si>
  <si>
    <t>2023-04-24 13:30:03</t>
  </si>
  <si>
    <t>2023-04-24 13:28:14</t>
  </si>
  <si>
    <t>2023-04-24 13:23:59</t>
  </si>
  <si>
    <t>2023-04-24 13:17:15</t>
  </si>
  <si>
    <t>2023-04-24 13:13:20</t>
  </si>
  <si>
    <t>2023-04-24 13:10:43</t>
  </si>
  <si>
    <t>2023-04-24 11:38:29</t>
  </si>
  <si>
    <t>2023-04-24 11:34:27</t>
  </si>
  <si>
    <t>2023-04-24 11:32:22</t>
  </si>
  <si>
    <t>2023-04-24 11:30:50</t>
  </si>
  <si>
    <t>2023-04-24 11:28:42</t>
  </si>
  <si>
    <t>2023-04-24 11:26:02</t>
  </si>
  <si>
    <t>2023-04-24 11:24:24</t>
  </si>
  <si>
    <t>2023-04-24 11:22:20</t>
  </si>
  <si>
    <t>2023-04-24 11:20:44</t>
  </si>
  <si>
    <t>2023-04-24 11:17:30</t>
  </si>
  <si>
    <t>2023-04-24 11:17:00</t>
  </si>
  <si>
    <t>2023-04-24 11:08:43</t>
  </si>
  <si>
    <t>2023-04-24 11:05:11</t>
  </si>
  <si>
    <t>2023-04-24 11:03:33</t>
  </si>
  <si>
    <t>2023-04-24 11:02:28</t>
  </si>
  <si>
    <t>2023-04-24 11:01:22</t>
  </si>
  <si>
    <t>2023-04-24 10:58:35</t>
  </si>
  <si>
    <t>2023-04-24 10:54:43</t>
  </si>
  <si>
    <t>2023-04-24 10:46:35</t>
  </si>
  <si>
    <t>2023-04-24 10:46:00</t>
  </si>
  <si>
    <t>2023-04-24 10:42:16</t>
  </si>
  <si>
    <t>2023-04-24 10:41:51</t>
  </si>
  <si>
    <t>2023-04-24 10:38:17</t>
  </si>
  <si>
    <t>2023-04-24 10:37:41</t>
  </si>
  <si>
    <t>2023-04-24 10:35:54</t>
  </si>
  <si>
    <t>2023-04-24 10:34:43</t>
  </si>
  <si>
    <t>2023-04-24 10:34:08</t>
  </si>
  <si>
    <t>2023-04-24 10:33:18</t>
  </si>
  <si>
    <t>2023-04-24 10:31:14</t>
  </si>
  <si>
    <t>2023-04-24 10:30:49</t>
  </si>
  <si>
    <t>2023-04-24 10:30:23</t>
  </si>
  <si>
    <t>2023-04-24 10:29:54</t>
  </si>
  <si>
    <t>2023-04-24 10:28:01</t>
  </si>
  <si>
    <t>2023-04-24 10:26:56</t>
  </si>
  <si>
    <t>2023-04-24 10:25:18</t>
  </si>
  <si>
    <t>2023-04-24 10:24:21</t>
  </si>
  <si>
    <t>2023-04-24 10:21:21</t>
  </si>
  <si>
    <t>2023-04-24 10:20:55</t>
  </si>
  <si>
    <t>2023-04-24 10:19:05</t>
  </si>
  <si>
    <t>2023-04-24 10:17:07</t>
  </si>
  <si>
    <t>2023-04-24 10:15:48</t>
  </si>
  <si>
    <t>2023-04-24 10:13:24</t>
  </si>
  <si>
    <t>2023-04-24 10:11:03</t>
  </si>
  <si>
    <t>2023-04-24 10:09:20</t>
  </si>
  <si>
    <t>2023-04-24 10:08:07</t>
  </si>
  <si>
    <t>2023-04-21 16:16:15</t>
  </si>
  <si>
    <t>2023-04-21 16:15:53</t>
  </si>
  <si>
    <t>2023-04-21 16:15:26</t>
  </si>
  <si>
    <t>2023-04-21 16:15:03</t>
  </si>
  <si>
    <t>2023-04-21 16:13:24</t>
  </si>
  <si>
    <t>2023-04-21 15:31:28</t>
  </si>
  <si>
    <t>2023-04-21 15:29:21</t>
  </si>
  <si>
    <t>2023-04-21 15:17:40</t>
  </si>
  <si>
    <t>2023-04-21 15:15:49</t>
  </si>
  <si>
    <t>2023-04-21 15:14:54</t>
  </si>
  <si>
    <t>2023-04-21 14:57:46</t>
  </si>
  <si>
    <t>2023-04-21 14:57:18</t>
  </si>
  <si>
    <t>2023-04-21 14:56:23</t>
  </si>
  <si>
    <t>2023-04-21 14:51:44</t>
  </si>
  <si>
    <t>2023-04-21 14:51:13</t>
  </si>
  <si>
    <t>2023-04-21 14:50:38</t>
  </si>
  <si>
    <t>2023-04-21 14:48:23</t>
  </si>
  <si>
    <t>2023-04-21 14:42:26</t>
  </si>
  <si>
    <t>2023-04-21 14:41:42</t>
  </si>
  <si>
    <t>2023-04-21 14:41:10</t>
  </si>
  <si>
    <t>2023-04-21 14:40:02</t>
  </si>
  <si>
    <t>2023-04-21 14:36:40</t>
  </si>
  <si>
    <t>2023-04-21 14:35:59</t>
  </si>
  <si>
    <t>2023-04-21 14:34:49</t>
  </si>
  <si>
    <t>2023-04-21 14:33:51</t>
  </si>
  <si>
    <t>2023-04-21 14:31:39</t>
  </si>
  <si>
    <t>2023-04-21 14:30:47</t>
  </si>
  <si>
    <t>2023-04-21 14:29:55</t>
  </si>
  <si>
    <t>2023-04-21 14:28:15</t>
  </si>
  <si>
    <t>2023-04-21 14:27:33</t>
  </si>
  <si>
    <t>2023-04-21 14:23:56</t>
  </si>
  <si>
    <t>2023-04-21 14:21:50</t>
  </si>
  <si>
    <t>2023-04-21 14:20:18</t>
  </si>
  <si>
    <t>2023-04-21 14:16:19</t>
  </si>
  <si>
    <t>2023-04-21 14:15:53</t>
  </si>
  <si>
    <t>2023-04-21 14:15:17</t>
  </si>
  <si>
    <t>2023-04-21 14:12:02</t>
  </si>
  <si>
    <t>2023-04-21 14:11:06</t>
  </si>
  <si>
    <t>2023-04-21 14:02:03</t>
  </si>
  <si>
    <t>2023-04-21 14:01:21</t>
  </si>
  <si>
    <t>2023-04-21 13:56:08</t>
  </si>
  <si>
    <t>2023-04-21 13:55:22</t>
  </si>
  <si>
    <t>2023-04-21 13:54:46</t>
  </si>
  <si>
    <t>2024-04-16 14:52:07</t>
  </si>
  <si>
    <t>2024-04-16 14:29:16</t>
  </si>
  <si>
    <t>2024-04-16 14:08:56</t>
  </si>
  <si>
    <t>2024-04-16 14:08:24</t>
  </si>
  <si>
    <t>2024-04-16 14:07:22</t>
  </si>
  <si>
    <t>2024-04-16 14:06:37</t>
  </si>
  <si>
    <t>2024-01-17 12:28:58</t>
  </si>
  <si>
    <t>2024-01-17 12:28:07</t>
  </si>
  <si>
    <t>2024-01-17 12:27:41</t>
  </si>
  <si>
    <t>2024-01-17 12:27:18</t>
  </si>
  <si>
    <t>2024-01-17 12:26:50</t>
  </si>
  <si>
    <t>2024-01-17 12:26:12</t>
  </si>
  <si>
    <t>2024-01-17 12:25:39</t>
  </si>
  <si>
    <t>2024-01-17 12:25:16</t>
  </si>
  <si>
    <t>2024-01-17 12:24:33</t>
  </si>
  <si>
    <t>2024-01-17 12:23:28</t>
  </si>
  <si>
    <t>2024-01-17 12:22:44</t>
  </si>
  <si>
    <t>2024-01-17 12:22:13</t>
  </si>
  <si>
    <t>2024-01-17 12:17:18</t>
  </si>
  <si>
    <t>2024-01-17 12:16:35</t>
  </si>
  <si>
    <t>2024-01-17 12:15:27</t>
  </si>
  <si>
    <t>2024-01-17 12:15:01</t>
  </si>
  <si>
    <t>2024-01-17 12:13:34</t>
  </si>
  <si>
    <t>2024-01-17 12:12:57</t>
  </si>
  <si>
    <t>2024-01-17 12:12:35</t>
  </si>
  <si>
    <t>2024-01-17 12:11:50</t>
  </si>
  <si>
    <t>2024-01-17 12:11:20</t>
  </si>
  <si>
    <t>2024-01-17 12:10:59</t>
  </si>
  <si>
    <t>2024-01-17 12:10:27</t>
  </si>
  <si>
    <t>2024-01-17 12:08:22</t>
  </si>
  <si>
    <t>2024-01-17 12:07:11</t>
  </si>
  <si>
    <t>2024-01-17 12:06:13</t>
  </si>
  <si>
    <t>2024-01-17 11:54:12</t>
  </si>
  <si>
    <t>2024-01-17 11:53:13</t>
  </si>
  <si>
    <t>2024-01-17 11:25:54</t>
  </si>
  <si>
    <t>2024-01-17 11:24:30</t>
  </si>
  <si>
    <t>2024-01-17 11:23:51</t>
  </si>
  <si>
    <t>2024-01-17 11:23:20</t>
  </si>
  <si>
    <t>2024-01-17 11:20:17</t>
  </si>
  <si>
    <t>2024-01-17 11:19:23</t>
  </si>
  <si>
    <t>2024-01-17 11:12:00</t>
  </si>
  <si>
    <t>2025-05-27 13:21:37</t>
  </si>
  <si>
    <t>2025-05-26 18:42:57</t>
  </si>
  <si>
    <t>2025-05-26 18:42:13</t>
  </si>
  <si>
    <t>2025-05-26 18:41:59</t>
  </si>
  <si>
    <t>2025-05-26 18:41:45</t>
  </si>
  <si>
    <t>2025-05-26 18:41:33</t>
  </si>
  <si>
    <t>2025-05-26 18:41:16</t>
  </si>
  <si>
    <t>2025-05-26 18:41:04</t>
  </si>
  <si>
    <t>2025-05-26 18:35:08</t>
  </si>
  <si>
    <t>2025-05-26 18:34:52</t>
  </si>
  <si>
    <t>2025-05-26 18:33:52</t>
  </si>
  <si>
    <t>2025-05-26 18:33:39</t>
  </si>
  <si>
    <t>2025-05-26 18:33:22</t>
  </si>
  <si>
    <t>2025-05-26 18:33:05</t>
  </si>
  <si>
    <t>2025-05-26 18:32:50</t>
  </si>
  <si>
    <t>2025-05-26 15:30:58</t>
  </si>
  <si>
    <t>2025-05-26 15:27:39</t>
  </si>
  <si>
    <t>2025-05-26 15:27:21</t>
  </si>
  <si>
    <t>2025-05-26 15:26:57</t>
  </si>
  <si>
    <t>2025-05-26 15:20:41</t>
  </si>
  <si>
    <t>2025-05-26 15:20:22</t>
  </si>
  <si>
    <t>2025-05-26 15:20:02</t>
  </si>
  <si>
    <t>2025-05-26 15:19:29</t>
  </si>
  <si>
    <t>2025-05-26 15:13:04</t>
  </si>
  <si>
    <t>2025-05-26 15:12:49</t>
  </si>
  <si>
    <t>2025-05-26 15:12:32</t>
  </si>
  <si>
    <t>2025-05-26 15:10:20</t>
  </si>
  <si>
    <t>2025-05-26 09:59:39</t>
  </si>
  <si>
    <t>2025-05-26 09:37:57</t>
  </si>
  <si>
    <t>2025-05-26 09:37:32</t>
  </si>
  <si>
    <t>2025-05-26 09:36:12</t>
  </si>
  <si>
    <t>2025-05-26 08:51:09</t>
  </si>
  <si>
    <t>2025-05-26 08:50:49</t>
  </si>
  <si>
    <t>2025-05-26 08:50:33</t>
  </si>
  <si>
    <t>2025-05-26 08:50:18</t>
  </si>
  <si>
    <t>전라남도 나주시 문평면 대도리 산 134</t>
  </si>
  <si>
    <t>전라남도 나주시 문평면 오룡리 산 82-3</t>
  </si>
  <si>
    <t>전라남도 나주시 다도면 송학리 658</t>
  </si>
  <si>
    <t>전라남도 나주시 다도면 신동리 산 53</t>
  </si>
  <si>
    <t>전라남도 나주시 다도면 신동리 산 67</t>
  </si>
  <si>
    <t>전라남도 나주시 다도면 송학리 산 80-4</t>
  </si>
  <si>
    <t>전라남도 나주시 다도면 송학리 39-1</t>
  </si>
  <si>
    <t>전라남도 나주시 남평읍 상곡리 산 132</t>
  </si>
  <si>
    <t>전라남도 나주시 남평읍 상곡리 산 133</t>
  </si>
  <si>
    <t>H3_1220084</t>
  </si>
  <si>
    <t>H3_1220083</t>
  </si>
  <si>
    <t>H3_1221002</t>
  </si>
  <si>
    <t>H3_1221001</t>
  </si>
  <si>
    <t>H3_1221026</t>
  </si>
  <si>
    <t>H3_1221025</t>
  </si>
  <si>
    <t>H3_1220577</t>
  </si>
  <si>
    <t>H3_1220572</t>
  </si>
  <si>
    <t>H3_1220576</t>
  </si>
  <si>
    <t>H3_1220571</t>
  </si>
  <si>
    <t>H3_1220573</t>
  </si>
  <si>
    <t>H3_1220575</t>
  </si>
  <si>
    <t>H3_1220570</t>
  </si>
  <si>
    <t>H3_1220568</t>
  </si>
  <si>
    <t>H3_1221049</t>
  </si>
  <si>
    <t>H3_1220578</t>
  </si>
  <si>
    <t>H3_1220569</t>
  </si>
  <si>
    <t>H3_1221092</t>
  </si>
  <si>
    <t>H3_1221091</t>
  </si>
  <si>
    <t>H3_1221083</t>
  </si>
  <si>
    <t>H3_1221082</t>
  </si>
  <si>
    <t>H3_1221081</t>
  </si>
  <si>
    <t>H3_1221003</t>
  </si>
  <si>
    <t>H3_1221024</t>
  </si>
  <si>
    <t>H3_1221004</t>
  </si>
  <si>
    <t>H3_1221021</t>
  </si>
  <si>
    <t>H3_1221022</t>
  </si>
  <si>
    <t>H3_1221023</t>
  </si>
  <si>
    <t>H3_1221020</t>
  </si>
  <si>
    <t>H3_1221005</t>
  </si>
  <si>
    <t>H3_1221006</t>
  </si>
  <si>
    <t>H3_1221017</t>
  </si>
  <si>
    <t>H3_1221018</t>
  </si>
  <si>
    <t>H3_1221016</t>
  </si>
  <si>
    <t>H3_1221010</t>
  </si>
  <si>
    <t>H3_1221015</t>
  </si>
  <si>
    <t>H3_1221011</t>
  </si>
  <si>
    <t>H3_1221100</t>
  </si>
  <si>
    <t>H3_1221014</t>
  </si>
  <si>
    <t>H3_1221013</t>
  </si>
  <si>
    <t>H3_1221012</t>
  </si>
  <si>
    <t>H3_1221080</t>
  </si>
  <si>
    <t>H3_1221079</t>
  </si>
  <si>
    <t>H3_1221078</t>
  </si>
  <si>
    <t>H3_1221094</t>
  </si>
  <si>
    <t>H3_1221093</t>
  </si>
  <si>
    <t>H3_1221096</t>
  </si>
  <si>
    <t>H3_1221098</t>
  </si>
  <si>
    <t>H3_1221097</t>
  </si>
  <si>
    <t>H3_1221099</t>
  </si>
  <si>
    <t>H3_1221007</t>
  </si>
  <si>
    <t>H3_1221008</t>
  </si>
  <si>
    <t>H3_1221085</t>
  </si>
  <si>
    <t>H3_1221095</t>
  </si>
  <si>
    <t>H3_1221084</t>
  </si>
  <si>
    <t>H3_1221042</t>
  </si>
  <si>
    <t>H3_1221074</t>
  </si>
  <si>
    <t>H3_1221075</t>
  </si>
  <si>
    <t>H3_1221019</t>
  </si>
  <si>
    <t>H3_1221009</t>
  </si>
  <si>
    <t>H3_1220553</t>
  </si>
  <si>
    <t>H3_1220552</t>
  </si>
  <si>
    <t>H3_1221063</t>
  </si>
  <si>
    <t>H3_1220549</t>
  </si>
  <si>
    <t>H3_1220550</t>
  </si>
  <si>
    <t>H3_1220551</t>
  </si>
  <si>
    <t>H3_1220554</t>
  </si>
  <si>
    <t>H3_1220555</t>
  </si>
  <si>
    <t>H3_1221040</t>
  </si>
  <si>
    <t>H3_1221041</t>
  </si>
  <si>
    <t>H3_1221037</t>
  </si>
  <si>
    <t>H3_1221043</t>
  </si>
  <si>
    <t>H3_1221044</t>
  </si>
  <si>
    <t>H3_1221039</t>
  </si>
  <si>
    <t>H3_1221038</t>
  </si>
  <si>
    <t>H3_1221045</t>
  </si>
  <si>
    <t>H3_1221036</t>
  </si>
  <si>
    <t>H3_1220003</t>
  </si>
  <si>
    <t>H3_1221046</t>
  </si>
  <si>
    <t>H3_1220086</t>
  </si>
  <si>
    <t>H3_1221035</t>
  </si>
  <si>
    <t>H3_1221034</t>
  </si>
  <si>
    <t>H3_1221033</t>
  </si>
  <si>
    <t>H3_1221032</t>
  </si>
  <si>
    <t>H3_1221030</t>
  </si>
  <si>
    <t>H3_1221031</t>
  </si>
  <si>
    <t>H3_1220002</t>
  </si>
  <si>
    <t>H3_1221029</t>
  </si>
  <si>
    <t>H3_1221028</t>
  </si>
  <si>
    <t>H3_1221027</t>
  </si>
  <si>
    <t>H3_1220092</t>
  </si>
  <si>
    <t>H3_1220094</t>
  </si>
  <si>
    <t>H3_1220093</t>
  </si>
  <si>
    <t>H3_1220087</t>
  </si>
  <si>
    <t>H3_1220088</t>
  </si>
  <si>
    <t>H3_1220085</t>
  </si>
  <si>
    <t>H3_1220001</t>
  </si>
  <si>
    <t>H3_1221057</t>
  </si>
  <si>
    <t>H3_1221077</t>
  </si>
  <si>
    <t>H3_1221076</t>
  </si>
  <si>
    <t>H3_1221073</t>
  </si>
  <si>
    <t>H3_1221072</t>
  </si>
  <si>
    <t>H3_1221071</t>
  </si>
  <si>
    <t>H3_1221053</t>
  </si>
  <si>
    <t>H3_1221052</t>
  </si>
  <si>
    <t>H3_1221051</t>
  </si>
  <si>
    <t>H3_1221070</t>
  </si>
  <si>
    <t>H3_1221056</t>
  </si>
  <si>
    <t>H3_1221055</t>
  </si>
  <si>
    <t>H3_1221059</t>
  </si>
  <si>
    <t>H3_1221054</t>
  </si>
  <si>
    <t>H3_1221058</t>
  </si>
  <si>
    <t>H3_1221050</t>
  </si>
  <si>
    <t>H3_1221069</t>
  </si>
  <si>
    <t>H3_1221060</t>
  </si>
  <si>
    <t>H3_1221065</t>
  </si>
  <si>
    <t>H3_1221062</t>
  </si>
  <si>
    <t>H3_1220556</t>
  </si>
  <si>
    <t>H3_1221066</t>
  </si>
  <si>
    <t>H3_1221067</t>
  </si>
  <si>
    <t>H3_1221061</t>
  </si>
  <si>
    <t>H3_1221064</t>
  </si>
  <si>
    <t>H3_1221047</t>
  </si>
  <si>
    <t>H3_1221048</t>
  </si>
  <si>
    <t>H3_1220582</t>
  </si>
  <si>
    <t>H3_1220581</t>
  </si>
  <si>
    <t>H3_1220583</t>
  </si>
  <si>
    <t>H3_1220584</t>
  </si>
  <si>
    <t>H3_1220585</t>
  </si>
  <si>
    <t>H3_1221086</t>
  </si>
  <si>
    <t>H3_1220100</t>
  </si>
  <si>
    <t>H3_1220099</t>
  </si>
  <si>
    <t>H3_1220098</t>
  </si>
  <si>
    <t>H3_1220097</t>
  </si>
  <si>
    <t>H3_1220587</t>
  </si>
  <si>
    <t>H3_1220586</t>
  </si>
  <si>
    <t>H3_1220588</t>
  </si>
  <si>
    <t>H3_1220591</t>
  </si>
  <si>
    <t>H3_1220543</t>
  </si>
  <si>
    <t>H3_1220544</t>
  </si>
  <si>
    <t>H3_1220546</t>
  </si>
  <si>
    <t>H3_1220096</t>
  </si>
  <si>
    <t>H3_1221089</t>
  </si>
  <si>
    <t>H3_1221088</t>
  </si>
  <si>
    <t>H3_1220089</t>
  </si>
  <si>
    <t>H3_1220545</t>
  </si>
  <si>
    <t>H3_1220566</t>
  </si>
  <si>
    <t>H3_1220562</t>
  </si>
  <si>
    <t>H3_1220561</t>
  </si>
  <si>
    <t>H3_1220558</t>
  </si>
  <si>
    <t>H3_1220548</t>
  </si>
  <si>
    <t>H3_1221087</t>
  </si>
  <si>
    <t>H3_1220565</t>
  </si>
  <si>
    <t>H3_1220564</t>
  </si>
  <si>
    <t>H3_1220567</t>
  </si>
  <si>
    <t>H3_1220590</t>
  </si>
  <si>
    <t>H3_1220589</t>
  </si>
  <si>
    <t>H3_1220560</t>
  </si>
  <si>
    <t>H3_1220559</t>
  </si>
  <si>
    <t>H3_1220563</t>
  </si>
  <si>
    <t>H3_1220557</t>
  </si>
  <si>
    <t>H3_1220547</t>
  </si>
  <si>
    <t>H3_1220579</t>
  </si>
  <si>
    <t>H3_1220580</t>
  </si>
  <si>
    <t>H3_1220095</t>
  </si>
  <si>
    <t>H3_1220091</t>
  </si>
  <si>
    <t>H3_1220090</t>
  </si>
  <si>
    <t>H4_1082275</t>
  </si>
  <si>
    <t>H4_1082276</t>
  </si>
  <si>
    <t>H4_1082278</t>
  </si>
  <si>
    <t>H4_1082281</t>
  </si>
  <si>
    <t>H4_1082279</t>
  </si>
  <si>
    <t>H4_1082280</t>
  </si>
  <si>
    <t>H3_1624102</t>
  </si>
  <si>
    <t>H3_1624103</t>
  </si>
  <si>
    <t>H3_1624105</t>
  </si>
  <si>
    <t>H3_1624170</t>
  </si>
  <si>
    <t>H3_1624109</t>
  </si>
  <si>
    <t>H3_1624104</t>
  </si>
  <si>
    <t>H3_1624110</t>
  </si>
  <si>
    <t>H3_1624112</t>
  </si>
  <si>
    <t>H3_1624106</t>
  </si>
  <si>
    <t>H3_1624108</t>
  </si>
  <si>
    <t>H3_1624107</t>
  </si>
  <si>
    <t>H3_1624111</t>
  </si>
  <si>
    <t>H3_1624168</t>
  </si>
  <si>
    <t>H3_1624169</t>
  </si>
  <si>
    <t>H3_1624158</t>
  </si>
  <si>
    <t>H3_1624159</t>
  </si>
  <si>
    <t>H3_1624157</t>
  </si>
  <si>
    <t>H3_1624160</t>
  </si>
  <si>
    <t>H3_1624161</t>
  </si>
  <si>
    <t>H3_1624162</t>
  </si>
  <si>
    <t>H3_1624163</t>
  </si>
  <si>
    <t>H3_1624165</t>
  </si>
  <si>
    <t>H3_1624164</t>
  </si>
  <si>
    <t>H3_1624156</t>
  </si>
  <si>
    <t>H3_1624154</t>
  </si>
  <si>
    <t>H3_1624155</t>
  </si>
  <si>
    <t>H3_1624167</t>
  </si>
  <si>
    <t>H3_1624166</t>
  </si>
  <si>
    <t>H3_1624150</t>
  </si>
  <si>
    <t>H3_1624153</t>
  </si>
  <si>
    <t>H3_1624149</t>
  </si>
  <si>
    <t>H3_1624151</t>
  </si>
  <si>
    <t>H3_1624146</t>
  </si>
  <si>
    <t>H3_1624145</t>
  </si>
  <si>
    <t>H3_1624144</t>
  </si>
  <si>
    <t>H5_1538487</t>
  </si>
  <si>
    <t>H22_1149820</t>
  </si>
  <si>
    <t>H5_1538427</t>
  </si>
  <si>
    <t>H5_1538428</t>
  </si>
  <si>
    <t>H5_1538490</t>
  </si>
  <si>
    <t>H5_1538478</t>
  </si>
  <si>
    <t>H5_1538479</t>
  </si>
  <si>
    <t>H5_1538480</t>
  </si>
  <si>
    <t>H22_1148890</t>
  </si>
  <si>
    <t>H22_1149808</t>
  </si>
  <si>
    <t>H22_1148894</t>
  </si>
  <si>
    <t>H22_1148891</t>
  </si>
  <si>
    <t>H22_1148879</t>
  </si>
  <si>
    <t>H5_1538442</t>
  </si>
  <si>
    <t>H22_1148878</t>
  </si>
  <si>
    <t>H5_1538429</t>
  </si>
  <si>
    <t>H5_1538432</t>
  </si>
  <si>
    <t>H5_1538431</t>
  </si>
  <si>
    <t>H5_1538430</t>
  </si>
  <si>
    <t>H5_1538436</t>
  </si>
  <si>
    <t>H5_1538435</t>
  </si>
  <si>
    <t>H5_1538434</t>
  </si>
  <si>
    <t>H5_1538433</t>
  </si>
  <si>
    <t>H5_1538438</t>
  </si>
  <si>
    <t>H5_1538437</t>
  </si>
  <si>
    <t>H5_1538440</t>
  </si>
  <si>
    <t>H5_1538449</t>
  </si>
  <si>
    <t>H5_1538439</t>
  </si>
  <si>
    <t>H5_1538441</t>
  </si>
  <si>
    <t>H5_1538445</t>
  </si>
  <si>
    <t>H5_1538448</t>
  </si>
  <si>
    <t>H5_1538444</t>
  </si>
  <si>
    <t>H5_1538450</t>
  </si>
  <si>
    <t>H5_1538443</t>
  </si>
  <si>
    <t>H22_1148875</t>
  </si>
  <si>
    <t>QR코드</t>
    <phoneticPr fontId="55" type="noConversion"/>
  </si>
  <si>
    <t>주소</t>
    <phoneticPr fontId="4" type="noConversion"/>
  </si>
  <si>
    <t>비고(훈증일시)</t>
    <phoneticPr fontId="4" type="noConversion"/>
  </si>
  <si>
    <t>└ 인력제거(41~50m)</t>
    <phoneticPr fontId="4" type="noConversion"/>
  </si>
  <si>
    <t>인/개당</t>
    <phoneticPr fontId="4" type="noConversion"/>
  </si>
  <si>
    <t xml:space="preserve">      1.0RM 이하</t>
    <phoneticPr fontId="4" type="noConversion"/>
  </si>
  <si>
    <t xml:space="preserve">      1.6~2.0RM </t>
    <phoneticPr fontId="4" type="noConversion"/>
  </si>
  <si>
    <t xml:space="preserve">      └1.0RM 이하</t>
    <phoneticPr fontId="4" type="noConversion"/>
  </si>
  <si>
    <t xml:space="preserve">    └ 1.6~2.0RM</t>
    <phoneticPr fontId="4" type="noConversion"/>
  </si>
  <si>
    <t>인력제거</t>
    <phoneticPr fontId="4" type="noConversion"/>
  </si>
  <si>
    <t>상향집재 또는 수평또는하향집재</t>
    <phoneticPr fontId="4" type="noConversion"/>
  </si>
  <si>
    <t>1. 단가산출서(훈증더미제거)-인력제거</t>
    <phoneticPr fontId="4" type="noConversion"/>
  </si>
  <si>
    <t>1. GPS좌표-훈증더미 제거(인력)</t>
    <phoneticPr fontId="55" type="noConversion"/>
  </si>
  <si>
    <t>훈증더미제거</t>
  </si>
  <si>
    <t>소운반</t>
  </si>
  <si>
    <t>파쇄(훈증더미)</t>
  </si>
  <si>
    <t xml:space="preserve">      └면적</t>
    <phoneticPr fontId="4" type="noConversion"/>
  </si>
  <si>
    <t>ha(훈증더미면적)</t>
    <phoneticPr fontId="4" type="noConversion"/>
  </si>
  <si>
    <t>중기운반(파쇄장비)</t>
    <phoneticPr fontId="4" type="noConversion"/>
  </si>
  <si>
    <t>방제실행 등록</t>
    <phoneticPr fontId="4" type="noConversion"/>
  </si>
  <si>
    <t>인/본당</t>
  </si>
  <si>
    <t>중기운반</t>
    <phoneticPr fontId="4" type="noConversion"/>
  </si>
  <si>
    <t>임목파쇄장비</t>
    <phoneticPr fontId="4" type="noConversion"/>
  </si>
  <si>
    <t xml:space="preserve"> - 직접노무비(인력+장비)</t>
    <phoneticPr fontId="4" type="noConversion"/>
  </si>
  <si>
    <t>설 계 내 역 서(훈증더미제거)</t>
    <phoneticPr fontId="4" type="noConversion"/>
  </si>
  <si>
    <t>2026년 소나무재선충병 훈증더미 제거사업</t>
    <phoneticPr fontId="4" type="noConversion"/>
  </si>
  <si>
    <t>QR코드없음</t>
  </si>
  <si>
    <t>└ 기계장비제거(41~60개 이하)</t>
    <phoneticPr fontId="4" type="noConversion"/>
  </si>
  <si>
    <t>집적작업</t>
    <phoneticPr fontId="4" type="noConversion"/>
  </si>
  <si>
    <t xml:space="preserve">집적작업 </t>
    <phoneticPr fontId="4" type="noConversion"/>
  </si>
  <si>
    <t>3. 덤프트럭</t>
    <phoneticPr fontId="4" type="noConversion"/>
  </si>
  <si>
    <t>5. 이동식 임목파쇄기</t>
    <phoneticPr fontId="4" type="noConversion"/>
  </si>
  <si>
    <t>6. 트럭트랙터및평판트레일러</t>
    <phoneticPr fontId="4" type="noConversion"/>
  </si>
  <si>
    <t>더미갯수</t>
    <phoneticPr fontId="4" type="noConversion"/>
  </si>
  <si>
    <t>송학리</t>
    <phoneticPr fontId="4" type="noConversion"/>
  </si>
  <si>
    <t>훈증더미 제거(파쇄)</t>
    <phoneticPr fontId="4" type="noConversion"/>
  </si>
  <si>
    <t>훈증더미제거(기계제거)</t>
    <phoneticPr fontId="4" type="noConversion"/>
  </si>
  <si>
    <t>단가산출서(훈증더미제거-기계제거)</t>
    <phoneticPr fontId="4" type="noConversion"/>
  </si>
  <si>
    <t>GPS좌표 및 흉고(훈증더미제거)</t>
    <phoneticPr fontId="4" type="noConversion"/>
  </si>
  <si>
    <t>4. 1-0-1 훈증더미제거</t>
    <phoneticPr fontId="4" type="noConversion"/>
  </si>
  <si>
    <t>=212(RM)/1.81</t>
    <phoneticPr fontId="4" type="noConversion"/>
  </si>
  <si>
    <t>설 계 내 역 서(훈증더미제거-기계제거)</t>
    <phoneticPr fontId="4" type="noConversion"/>
  </si>
  <si>
    <t>1-0-1 GPS좌표-훈증더미 제거</t>
    <phoneticPr fontId="55" type="noConversion"/>
  </si>
  <si>
    <t>1-0-1단가산출서(훈증더미제거)-기계제거</t>
    <phoneticPr fontId="4" type="noConversion"/>
  </si>
  <si>
    <t>환경부 고시 제2025-25호(2025. 12. 22.), 2026년도 석면피해구제분담금률</t>
    <phoneticPr fontId="55" type="noConversion"/>
  </si>
  <si>
    <t>석면부담금</t>
    <phoneticPr fontId="55" type="noConversion"/>
  </si>
  <si>
    <t>석면부담금</t>
    <phoneticPr fontId="4" type="noConversion"/>
  </si>
  <si>
    <t>사업비 원단위수정</t>
    <phoneticPr fontId="4" type="noConversion"/>
  </si>
  <si>
    <t>노+경+일반</t>
    <phoneticPr fontId="4" type="noConversion"/>
  </si>
  <si>
    <t>당초이윤</t>
    <phoneticPr fontId="4" type="noConversion"/>
  </si>
  <si>
    <t>수정이윤율</t>
    <phoneticPr fontId="4" type="noConversion"/>
  </si>
  <si>
    <t>변경이윤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</si>
</sst>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8">
    <numFmt numFmtId="41" formatCode="_-* #,##0_-;\-* #,##0_-;_-* &quot;-&quot;_-;_-@_-"/>
    <numFmt numFmtId="43" formatCode="_-* #,##0.00_-;\-* #,##0.00_-;_-* &quot;-&quot;??_-;_-@_-"/>
    <numFmt numFmtId="176" formatCode="@\ &quot;실시설계서 &quot;"/>
    <numFmt numFmtId="177" formatCode="@&quot; 실시설계서&quot;"/>
    <numFmt numFmtId="178" formatCode="#,##0_ "/>
    <numFmt numFmtId="179" formatCode="_-* #,##0.00_-;\-* #,##0.00_-;_-* &quot;-&quot;?_-;_-@_-"/>
    <numFmt numFmtId="180" formatCode="#,##0_);[Red]\(#,##0\)"/>
    <numFmt numFmtId="181" formatCode="0.00_);[Red]\(0.00\)"/>
    <numFmt numFmtId="182" formatCode="&quot;파쇄량 :&quot;\ 0.00\ &quot;㎥&quot;"/>
    <numFmt numFmtId="183" formatCode="_-* #,##0_-;\-* #,##0_-;_-* &quot;-&quot;?_-;_-@_-"/>
    <numFmt numFmtId="184" formatCode="0.0_);[Red]\(0.0\)"/>
    <numFmt numFmtId="185" formatCode="[DBNum4]&quot;금 &quot;[$-412]General&quot; 원정&quot;"/>
    <numFmt numFmtId="186" formatCode="&quot;( ￦&quot;\ #,##0\ &quot;원 )  ※부가세 포함&quot;"/>
    <numFmt numFmtId="187" formatCode="&quot;( ￦&quot;\ #,##0\ &quot;원 )   ※원목대-원목매각수수료&quot;"/>
    <numFmt numFmtId="188" formatCode="&quot;( ￦&quot;\ #,##0\ &quot;원 )  ※총원가-원목매각대&quot;"/>
    <numFmt numFmtId="189" formatCode="&quot;( ￦&quot;\ #,##0\ &quot;원 )  ※조달수수료 포함&quot;"/>
    <numFmt numFmtId="190" formatCode="&quot;( ￦&quot;\ #,##0\ &quot;원 )&quot;"/>
    <numFmt numFmtId="191" formatCode="&quot;( ￦&quot;\ #,##0\ &quot;원 ) &quot;"/>
    <numFmt numFmtId="192" formatCode="&quot;( ￦&quot;\ #,##0\ &quot;원 ) ※도급사업비 + 관급자재대&quot;"/>
    <numFmt numFmtId="193" formatCode="@&quot; &quot;"/>
    <numFmt numFmtId="194" formatCode="0.0"/>
    <numFmt numFmtId="195" formatCode="0.00_ "/>
    <numFmt numFmtId="196" formatCode="0.0_ "/>
    <numFmt numFmtId="197" formatCode="0_ "/>
    <numFmt numFmtId="198" formatCode="&quot;₩&quot;#,##0"/>
    <numFmt numFmtId="199" formatCode="0.000_);[Red]\(0.000\)"/>
    <numFmt numFmtId="200" formatCode="#,##0.0;[Red]\-#,##0.0"/>
    <numFmt numFmtId="201" formatCode="_-* #,##0.0_-;\-* #,##0.0_-;_-* &quot;-&quot;?_-;_-@_-"/>
    <numFmt numFmtId="202" formatCode="_-* #,##0.00_-;\-* #,##0.00_-;_-* &quot;-&quot;_-;_-@_-"/>
    <numFmt numFmtId="203" formatCode="#,#00&quot;본&quot;"/>
    <numFmt numFmtId="204" formatCode="&quot;&quot;\ #,#00.00\ &quot;㎥&quot;"/>
    <numFmt numFmtId="205" formatCode="&quot;(&quot;#,#00\ &quot;본)&quot;"/>
    <numFmt numFmtId="206" formatCode="&quot;위험목&quot;\ 0&quot;본 포함&quot;"/>
    <numFmt numFmtId="207" formatCode="&quot;(&quot;0.00\ &quot;ha)&quot;"/>
    <numFmt numFmtId="208" formatCode="\(#,#00\)"/>
    <numFmt numFmtId="209" formatCode="_-* #,##0.0000_-;\-* #,##0.0000_-;_-* &quot;-&quot;_-;_-@_-"/>
    <numFmt numFmtId="210" formatCode="_-* #,##0_-;\-* #,##0_-;_-* &quot;-&quot;??_-;_-@_-"/>
    <numFmt numFmtId="211" formatCode="_-* #,##0.0000_-;\-* #,##0.0000_-;_-* &quot;-&quot;????_-;_-@_-"/>
    <numFmt numFmtId="212" formatCode="_-* #,##0.000_-;\-* #,##0.000_-;_-* &quot;-&quot;??_-;_-@_-"/>
    <numFmt numFmtId="213" formatCode="_-* #,##0.0_-;\-* #,##0.0_-;_-* &quot;-&quot;??_-;_-@_-"/>
    <numFmt numFmtId="214" formatCode="_-* #,##0.0_-;\-* #,##0.0_-;_-* &quot;-&quot;_-;_-@_-"/>
    <numFmt numFmtId="215" formatCode="0_);[Red]\(0\)"/>
    <numFmt numFmtId="216" formatCode="0.0000_);[Red]\(0.0000\)"/>
    <numFmt numFmtId="217" formatCode="0\ &quot;본&quot;"/>
    <numFmt numFmtId="218" formatCode="#,##0.0_);[Red]\(#,##0.0\)"/>
    <numFmt numFmtId="219" formatCode="#,##0.00_);[Red]\(#,##0.00\)"/>
    <numFmt numFmtId="220" formatCode="#,##0.#######"/>
    <numFmt numFmtId="221" formatCode="mm&quot;월&quot;\ dd&quot;일&quot;"/>
    <numFmt numFmtId="222" formatCode="#,##0.00_ "/>
    <numFmt numFmtId="223" formatCode="0\ &quot;×&quot;"/>
    <numFmt numFmtId="224" formatCode="0\ &quot;/(480-&quot;"/>
    <numFmt numFmtId="225" formatCode="#,#00"/>
    <numFmt numFmtId="226" formatCode="0.000_ "/>
    <numFmt numFmtId="227" formatCode="#,##0.##"/>
    <numFmt numFmtId="228" formatCode="#,###.0########"/>
    <numFmt numFmtId="229" formatCode="#,##0.0########"/>
    <numFmt numFmtId="230" formatCode="#,##0.000_ "/>
    <numFmt numFmtId="231" formatCode="#,##0.0000_ "/>
    <numFmt numFmtId="232" formatCode="_-* #,##0.000_-;\-* #,##0.000_-;_-* &quot;-&quot;???_-;_-@_-"/>
    <numFmt numFmtId="233" formatCode="0&quot;본&quot;"/>
    <numFmt numFmtId="234" formatCode="0.0&quot;km&quot;"/>
    <numFmt numFmtId="235" formatCode="0.0000_ "/>
    <numFmt numFmtId="236" formatCode="0.0000"/>
    <numFmt numFmtId="237" formatCode="0&quot;필지&quot;"/>
    <numFmt numFmtId="238" formatCode="#,##0.#########"/>
    <numFmt numFmtId="239" formatCode="#,##0.###########"/>
    <numFmt numFmtId="240" formatCode="#,##0.000"/>
    <numFmt numFmtId="241" formatCode="#,##0.0#########"/>
    <numFmt numFmtId="242" formatCode="#,##0.0###########"/>
    <numFmt numFmtId="243" formatCode="#,##0.0############"/>
    <numFmt numFmtId="244" formatCode="#,##0.####"/>
    <numFmt numFmtId="245" formatCode="0.0%"/>
    <numFmt numFmtId="246" formatCode="&quot;(&quot;\ \ 0"/>
    <numFmt numFmtId="247" formatCode="#,##0.0_ "/>
    <numFmt numFmtId="248" formatCode="_-* #,##0.000_-;\-* #,##0.000_-;_-* &quot;-&quot;_-;_-@_-"/>
    <numFmt numFmtId="249" formatCode="#,##0&quot;개&quot;"/>
    <numFmt numFmtId="250" formatCode="#,#00&quot;㎥&quot;"/>
    <numFmt numFmtId="251" formatCode="#,##0_ ;[Red]\-#,##0\ "/>
  </numFmts>
  <fonts count="1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2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name val="맑은 고딕"/>
      <family val="3"/>
      <charset val="129"/>
    </font>
    <font>
      <b/>
      <sz val="22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HY수평선M"/>
      <family val="1"/>
      <charset val="129"/>
    </font>
    <font>
      <b/>
      <sz val="8"/>
      <name val="HY수평선M"/>
      <family val="1"/>
      <charset val="129"/>
    </font>
    <font>
      <b/>
      <u/>
      <sz val="30"/>
      <name val="맑은 고딕"/>
      <family val="3"/>
      <charset val="129"/>
    </font>
    <font>
      <b/>
      <sz val="30"/>
      <name val="맑은 고딕"/>
      <family val="3"/>
      <charset val="129"/>
    </font>
    <font>
      <b/>
      <u/>
      <sz val="22"/>
      <name val="맑은 고딕"/>
      <family val="3"/>
      <charset val="129"/>
    </font>
    <font>
      <b/>
      <sz val="16"/>
      <name val="맑은 고딕"/>
      <family val="3"/>
      <charset val="129"/>
    </font>
    <font>
      <sz val="16"/>
      <name val="맑은 고딕"/>
      <family val="3"/>
      <charset val="129"/>
    </font>
    <font>
      <b/>
      <sz val="20"/>
      <name val="맑은 고딕"/>
      <family val="3"/>
      <charset val="129"/>
    </font>
    <font>
      <sz val="9"/>
      <name val="HY수평선M"/>
      <family val="1"/>
      <charset val="129"/>
    </font>
    <font>
      <b/>
      <sz val="24"/>
      <name val="맑은 고딕"/>
      <family val="3"/>
      <charset val="129"/>
    </font>
    <font>
      <sz val="20"/>
      <name val="맑은 고딕"/>
      <family val="3"/>
      <charset val="129"/>
    </font>
    <font>
      <b/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바탕체"/>
      <family val="1"/>
      <charset val="129"/>
    </font>
    <font>
      <sz val="9"/>
      <name val="돋움"/>
      <family val="3"/>
      <charset val="129"/>
    </font>
    <font>
      <sz val="9"/>
      <name val="바탕체"/>
      <family val="1"/>
      <charset val="129"/>
    </font>
    <font>
      <b/>
      <sz val="12"/>
      <name val="바탕체"/>
      <family val="1"/>
      <charset val="129"/>
    </font>
    <font>
      <b/>
      <u/>
      <sz val="24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Calibri"/>
      <family val="3"/>
    </font>
    <font>
      <b/>
      <sz val="7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굴림"/>
      <family val="3"/>
      <charset val="129"/>
    </font>
    <font>
      <sz val="2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26"/>
      <color theme="1"/>
      <name val="바탕"/>
      <family val="1"/>
      <charset val="129"/>
    </font>
    <font>
      <sz val="20"/>
      <color theme="1"/>
      <name val="바탕체"/>
      <family val="1"/>
      <charset val="129"/>
    </font>
    <font>
      <b/>
      <sz val="26"/>
      <color theme="1"/>
      <name val="바탕"/>
      <family val="1"/>
      <charset val="129"/>
    </font>
    <font>
      <u/>
      <sz val="11"/>
      <color theme="10"/>
      <name val="돋움"/>
      <family val="3"/>
      <charset val="129"/>
    </font>
    <font>
      <u/>
      <sz val="9.9"/>
      <color indexed="12"/>
      <name val="맑은 고딕"/>
      <family val="3"/>
      <charset val="129"/>
    </font>
    <font>
      <u/>
      <sz val="9.9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u/>
      <sz val="20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sz val="7.5"/>
      <color indexed="8"/>
      <name val="맑은 고딕"/>
      <family val="3"/>
      <charset val="129"/>
      <scheme val="major"/>
    </font>
    <font>
      <sz val="7.5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color indexed="8"/>
      <name val="맑은 고딕"/>
      <family val="3"/>
      <charset val="129"/>
      <scheme val="major"/>
    </font>
    <font>
      <b/>
      <sz val="20"/>
      <color theme="1"/>
      <name val="굴림"/>
      <family val="3"/>
      <charset val="129"/>
    </font>
    <font>
      <sz val="2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돋움"/>
      <family val="3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함초롬바탕"/>
      <family val="1"/>
      <charset val="129"/>
    </font>
  </fonts>
  <fills count="19">
    <fill>
      <patternFill patternType="none"/>
    </fill>
    <fill>
      <patternFill patternType="gray125"/>
    </fill>
    <fill>
      <patternFill patternType="lightUp">
        <fgColor theme="0" tint="-0.34998626667073579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0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Down="1"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thin">
        <color indexed="64"/>
      </diagonal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0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0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9">
    <xf numFmtId="0" fontId="0" fillId="0" borderId="0">
      <alignment vertical="center"/>
    </xf>
    <xf numFmtId="0" fontId="54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2" fillId="0" borderId="0"/>
    <xf numFmtId="0" fontId="107" fillId="0" borderId="0">
      <alignment vertical="center"/>
    </xf>
    <xf numFmtId="0" fontId="108" fillId="0" borderId="0"/>
    <xf numFmtId="0" fontId="82" fillId="0" borderId="0"/>
    <xf numFmtId="41" fontId="69" fillId="0" borderId="0" applyFont="0" applyFill="0" applyBorder="0" applyAlignment="0" applyProtection="0">
      <alignment vertical="center"/>
    </xf>
  </cellStyleXfs>
  <cellXfs count="156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0" xfId="0" applyFont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0" fontId="10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5" xfId="0" applyFont="1" applyBorder="1">
      <alignment vertical="center"/>
    </xf>
    <xf numFmtId="176" fontId="11" fillId="0" borderId="0" xfId="0" applyNumberFormat="1" applyFont="1" applyAlignment="1">
      <alignment vertical="center" textRotation="255"/>
    </xf>
    <xf numFmtId="0" fontId="13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1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21" fillId="0" borderId="4" xfId="0" applyFont="1" applyBorder="1" applyAlignment="1"/>
    <xf numFmtId="0" fontId="21" fillId="0" borderId="0" xfId="0" applyFont="1" applyAlignment="1"/>
    <xf numFmtId="0" fontId="21" fillId="0" borderId="5" xfId="0" applyFont="1" applyBorder="1" applyAlignment="1"/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>
      <alignment vertical="center"/>
    </xf>
    <xf numFmtId="0" fontId="22" fillId="0" borderId="5" xfId="0" applyFont="1" applyBorder="1">
      <alignment vertical="center"/>
    </xf>
    <xf numFmtId="0" fontId="3" fillId="0" borderId="0" xfId="0" applyFont="1" applyAlignment="1">
      <alignment horizontal="right" vertical="center"/>
    </xf>
    <xf numFmtId="178" fontId="3" fillId="0" borderId="0" xfId="0" applyNumberFormat="1" applyFont="1">
      <alignment vertical="center"/>
    </xf>
    <xf numFmtId="179" fontId="22" fillId="0" borderId="0" xfId="0" applyNumberFormat="1" applyFont="1" applyAlignment="1">
      <alignment horizontal="center" vertical="center"/>
    </xf>
    <xf numFmtId="49" fontId="22" fillId="0" borderId="0" xfId="0" applyNumberFormat="1" applyFont="1" applyAlignment="1">
      <alignment horizontal="right" vertical="center"/>
    </xf>
    <xf numFmtId="181" fontId="22" fillId="0" borderId="0" xfId="0" applyNumberFormat="1" applyFont="1">
      <alignment vertical="center"/>
    </xf>
    <xf numFmtId="183" fontId="22" fillId="0" borderId="0" xfId="0" applyNumberFormat="1" applyFont="1" applyAlignment="1">
      <alignment horizontal="center" vertical="center"/>
    </xf>
    <xf numFmtId="180" fontId="22" fillId="0" borderId="0" xfId="0" applyNumberFormat="1" applyFont="1" applyAlignment="1">
      <alignment horizontal="right" vertical="center"/>
    </xf>
    <xf numFmtId="184" fontId="22" fillId="0" borderId="0" xfId="0" applyNumberFormat="1" applyFont="1">
      <alignment vertical="center"/>
    </xf>
    <xf numFmtId="185" fontId="22" fillId="0" borderId="0" xfId="0" applyNumberFormat="1" applyFont="1" applyAlignment="1">
      <alignment horizontal="left" vertical="center"/>
    </xf>
    <xf numFmtId="189" fontId="22" fillId="0" borderId="0" xfId="0" applyNumberFormat="1" applyFont="1" applyAlignment="1">
      <alignment horizontal="left" vertical="center"/>
    </xf>
    <xf numFmtId="191" fontId="22" fillId="0" borderId="0" xfId="0" applyNumberFormat="1" applyFont="1">
      <alignment vertical="center"/>
    </xf>
    <xf numFmtId="192" fontId="22" fillId="0" borderId="0" xfId="0" applyNumberFormat="1" applyFont="1">
      <alignment vertical="center"/>
    </xf>
    <xf numFmtId="192" fontId="22" fillId="0" borderId="5" xfId="0" applyNumberFormat="1" applyFont="1" applyBorder="1">
      <alignment vertical="center"/>
    </xf>
    <xf numFmtId="0" fontId="22" fillId="0" borderId="5" xfId="0" applyFont="1" applyBorder="1" applyAlignment="1">
      <alignment horizontal="left" vertical="center"/>
    </xf>
    <xf numFmtId="0" fontId="16" fillId="0" borderId="7" xfId="0" applyFont="1" applyBorder="1">
      <alignment vertical="center"/>
    </xf>
    <xf numFmtId="0" fontId="24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0" borderId="6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8" xfId="0" applyFont="1" applyBorder="1">
      <alignment vertical="center"/>
    </xf>
    <xf numFmtId="0" fontId="3" fillId="0" borderId="0" xfId="0" applyFont="1" applyAlignment="1">
      <alignment vertical="center" shrinkToFit="1"/>
    </xf>
    <xf numFmtId="0" fontId="25" fillId="0" borderId="0" xfId="0" applyFont="1">
      <alignment vertical="center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/>
    </xf>
    <xf numFmtId="0" fontId="10" fillId="0" borderId="0" xfId="0" applyFont="1" applyAlignment="1">
      <alignment horizontal="left" vertical="center" shrinkToFit="1"/>
    </xf>
    <xf numFmtId="41" fontId="9" fillId="0" borderId="0" xfId="0" applyNumberFormat="1" applyFont="1" applyAlignment="1">
      <alignment horizontal="right" vertical="center" shrinkToFit="1"/>
    </xf>
    <xf numFmtId="194" fontId="9" fillId="0" borderId="0" xfId="0" applyNumberFormat="1" applyFont="1">
      <alignment vertical="center"/>
    </xf>
    <xf numFmtId="0" fontId="9" fillId="0" borderId="0" xfId="0" applyFont="1" applyAlignment="1">
      <alignment vertical="center" shrinkToFit="1"/>
    </xf>
    <xf numFmtId="0" fontId="24" fillId="0" borderId="0" xfId="0" applyFont="1" applyAlignment="1">
      <alignment horizontal="distributed" vertical="center"/>
    </xf>
    <xf numFmtId="0" fontId="24" fillId="0" borderId="0" xfId="0" applyFont="1" applyAlignment="1">
      <alignment horizontal="center" vertical="center"/>
    </xf>
    <xf numFmtId="195" fontId="9" fillId="0" borderId="0" xfId="0" applyNumberFormat="1" applyFont="1" applyAlignment="1">
      <alignment horizontal="right" vertical="center" shrinkToFit="1"/>
    </xf>
    <xf numFmtId="182" fontId="9" fillId="0" borderId="0" xfId="0" applyNumberFormat="1" applyFont="1" applyAlignment="1">
      <alignment vertical="center" shrinkToFit="1"/>
    </xf>
    <xf numFmtId="0" fontId="9" fillId="0" borderId="0" xfId="0" applyFont="1" applyAlignment="1">
      <alignment horizontal="distributed" vertical="center" wrapText="1"/>
    </xf>
    <xf numFmtId="196" fontId="10" fillId="0" borderId="0" xfId="0" applyNumberFormat="1" applyFont="1" applyAlignment="1">
      <alignment horizontal="right" vertical="center" shrinkToFit="1"/>
    </xf>
    <xf numFmtId="194" fontId="10" fillId="0" borderId="0" xfId="0" applyNumberFormat="1" applyFont="1">
      <alignment vertical="center"/>
    </xf>
    <xf numFmtId="0" fontId="9" fillId="0" borderId="0" xfId="0" applyFont="1" applyAlignment="1">
      <alignment horizontal="distributed" vertical="center" shrinkToFit="1"/>
    </xf>
    <xf numFmtId="0" fontId="10" fillId="0" borderId="0" xfId="0" applyFont="1" applyAlignment="1">
      <alignment vertical="center" wrapText="1"/>
    </xf>
    <xf numFmtId="197" fontId="10" fillId="0" borderId="0" xfId="0" applyNumberFormat="1" applyFont="1">
      <alignment vertical="center"/>
    </xf>
    <xf numFmtId="0" fontId="10" fillId="0" borderId="0" xfId="0" applyFont="1" applyAlignment="1">
      <alignment horizontal="left" vertical="center"/>
    </xf>
    <xf numFmtId="49" fontId="9" fillId="0" borderId="0" xfId="0" applyNumberFormat="1" applyFont="1" applyAlignment="1">
      <alignment horizontal="right" vertical="justify"/>
    </xf>
    <xf numFmtId="4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 shrinkToFit="1"/>
    </xf>
    <xf numFmtId="0" fontId="10" fillId="0" borderId="0" xfId="0" applyFont="1" applyAlignment="1">
      <alignment horizontal="center" vertical="center" wrapText="1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49" fontId="29" fillId="0" borderId="0" xfId="0" applyNumberFormat="1" applyFont="1" applyAlignment="1">
      <alignment horizontal="right" vertical="center"/>
    </xf>
    <xf numFmtId="0" fontId="30" fillId="0" borderId="0" xfId="0" applyFont="1">
      <alignment vertical="center"/>
    </xf>
    <xf numFmtId="0" fontId="10" fillId="0" borderId="29" xfId="0" applyFont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5" borderId="36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9" fillId="0" borderId="29" xfId="0" applyFont="1" applyBorder="1" applyAlignment="1">
      <alignment horizontal="center" vertical="center"/>
    </xf>
    <xf numFmtId="41" fontId="10" fillId="0" borderId="33" xfId="0" applyNumberFormat="1" applyFont="1" applyBorder="1" applyAlignment="1">
      <alignment horizontal="right" vertical="center"/>
    </xf>
    <xf numFmtId="41" fontId="10" fillId="0" borderId="36" xfId="0" applyNumberFormat="1" applyFont="1" applyBorder="1" applyAlignment="1">
      <alignment horizontal="right" vertical="center"/>
    </xf>
    <xf numFmtId="41" fontId="9" fillId="6" borderId="37" xfId="0" applyNumberFormat="1" applyFont="1" applyFill="1" applyBorder="1" applyAlignment="1">
      <alignment horizontal="right" vertical="center"/>
    </xf>
    <xf numFmtId="198" fontId="10" fillId="0" borderId="43" xfId="0" applyNumberFormat="1" applyFont="1" applyBorder="1" applyAlignment="1">
      <alignment horizontal="center" vertical="center"/>
    </xf>
    <xf numFmtId="181" fontId="10" fillId="3" borderId="43" xfId="0" applyNumberFormat="1" applyFont="1" applyFill="1" applyBorder="1" applyAlignment="1">
      <alignment horizontal="right" vertical="center"/>
    </xf>
    <xf numFmtId="198" fontId="10" fillId="0" borderId="43" xfId="0" applyNumberFormat="1" applyFont="1" applyBorder="1" applyAlignment="1">
      <alignment horizontal="left" vertical="center"/>
    </xf>
    <xf numFmtId="198" fontId="10" fillId="0" borderId="43" xfId="0" applyNumberFormat="1" applyFont="1" applyBorder="1">
      <alignment vertical="center"/>
    </xf>
    <xf numFmtId="198" fontId="10" fillId="0" borderId="44" xfId="0" applyNumberFormat="1" applyFont="1" applyBorder="1">
      <alignment vertical="center"/>
    </xf>
    <xf numFmtId="38" fontId="22" fillId="0" borderId="0" xfId="0" applyNumberFormat="1" applyFont="1">
      <alignment vertical="center"/>
    </xf>
    <xf numFmtId="181" fontId="10" fillId="3" borderId="43" xfId="0" applyNumberFormat="1" applyFont="1" applyFill="1" applyBorder="1">
      <alignment vertical="center"/>
    </xf>
    <xf numFmtId="38" fontId="10" fillId="0" borderId="43" xfId="0" applyNumberFormat="1" applyFont="1" applyBorder="1">
      <alignment vertical="center"/>
    </xf>
    <xf numFmtId="38" fontId="10" fillId="0" borderId="44" xfId="0" applyNumberFormat="1" applyFont="1" applyBorder="1">
      <alignment vertical="center"/>
    </xf>
    <xf numFmtId="38" fontId="33" fillId="0" borderId="0" xfId="0" applyNumberFormat="1" applyFont="1">
      <alignment vertical="center"/>
    </xf>
    <xf numFmtId="199" fontId="10" fillId="0" borderId="43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81" fontId="10" fillId="0" borderId="43" xfId="0" applyNumberFormat="1" applyFont="1" applyBorder="1">
      <alignment vertical="center"/>
    </xf>
    <xf numFmtId="38" fontId="22" fillId="0" borderId="29" xfId="0" applyNumberFormat="1" applyFont="1" applyBorder="1">
      <alignment vertical="center"/>
    </xf>
    <xf numFmtId="41" fontId="22" fillId="0" borderId="29" xfId="0" applyNumberFormat="1" applyFont="1" applyBorder="1">
      <alignment vertical="center"/>
    </xf>
    <xf numFmtId="0" fontId="3" fillId="0" borderId="29" xfId="0" applyFont="1" applyBorder="1">
      <alignment vertical="center"/>
    </xf>
    <xf numFmtId="41" fontId="10" fillId="0" borderId="29" xfId="0" applyNumberFormat="1" applyFont="1" applyBorder="1" applyAlignment="1">
      <alignment horizontal="right" vertical="center"/>
    </xf>
    <xf numFmtId="198" fontId="10" fillId="0" borderId="19" xfId="0" applyNumberFormat="1" applyFont="1" applyBorder="1" applyAlignment="1">
      <alignment horizontal="center" vertical="center"/>
    </xf>
    <xf numFmtId="181" fontId="10" fillId="0" borderId="19" xfId="0" applyNumberFormat="1" applyFont="1" applyBorder="1">
      <alignment vertical="center"/>
    </xf>
    <xf numFmtId="198" fontId="10" fillId="0" borderId="19" xfId="0" applyNumberFormat="1" applyFont="1" applyBorder="1" applyAlignment="1">
      <alignment horizontal="left" vertical="center"/>
    </xf>
    <xf numFmtId="38" fontId="10" fillId="0" borderId="19" xfId="0" applyNumberFormat="1" applyFont="1" applyBorder="1">
      <alignment vertical="center"/>
    </xf>
    <xf numFmtId="38" fontId="10" fillId="0" borderId="20" xfId="0" applyNumberFormat="1" applyFont="1" applyBorder="1">
      <alignment vertical="center"/>
    </xf>
    <xf numFmtId="38" fontId="10" fillId="0" borderId="19" xfId="0" applyNumberFormat="1" applyFont="1" applyBorder="1" applyAlignment="1">
      <alignment horizontal="center" vertical="center"/>
    </xf>
    <xf numFmtId="38" fontId="34" fillId="0" borderId="0" xfId="0" applyNumberFormat="1" applyFont="1">
      <alignment vertical="center"/>
    </xf>
    <xf numFmtId="38" fontId="10" fillId="0" borderId="18" xfId="0" applyNumberFormat="1" applyFont="1" applyBorder="1">
      <alignment vertical="center"/>
    </xf>
    <xf numFmtId="41" fontId="10" fillId="0" borderId="32" xfId="0" applyNumberFormat="1" applyFont="1" applyBorder="1" applyAlignment="1">
      <alignment horizontal="right" vertical="center"/>
    </xf>
    <xf numFmtId="198" fontId="10" fillId="0" borderId="27" xfId="0" applyNumberFormat="1" applyFont="1" applyBorder="1" applyAlignment="1">
      <alignment horizontal="center" vertical="center"/>
    </xf>
    <xf numFmtId="181" fontId="10" fillId="0" borderId="27" xfId="0" applyNumberFormat="1" applyFont="1" applyBorder="1">
      <alignment vertical="center"/>
    </xf>
    <xf numFmtId="198" fontId="10" fillId="0" borderId="27" xfId="0" applyNumberFormat="1" applyFont="1" applyBorder="1" applyAlignment="1">
      <alignment horizontal="left" vertical="center"/>
    </xf>
    <xf numFmtId="38" fontId="10" fillId="0" borderId="27" xfId="0" applyNumberFormat="1" applyFont="1" applyBorder="1">
      <alignment vertical="center"/>
    </xf>
    <xf numFmtId="38" fontId="10" fillId="0" borderId="31" xfId="0" applyNumberFormat="1" applyFont="1" applyBorder="1">
      <alignment vertical="center"/>
    </xf>
    <xf numFmtId="41" fontId="9" fillId="7" borderId="49" xfId="0" applyNumberFormat="1" applyFont="1" applyFill="1" applyBorder="1" applyAlignment="1">
      <alignment horizontal="right" vertical="center"/>
    </xf>
    <xf numFmtId="41" fontId="9" fillId="7" borderId="29" xfId="0" applyNumberFormat="1" applyFont="1" applyFill="1" applyBorder="1" applyAlignment="1">
      <alignment horizontal="right" vertical="center"/>
    </xf>
    <xf numFmtId="0" fontId="16" fillId="0" borderId="0" xfId="0" applyFont="1">
      <alignment vertical="center"/>
    </xf>
    <xf numFmtId="0" fontId="10" fillId="0" borderId="29" xfId="0" applyFont="1" applyBorder="1" applyAlignment="1">
      <alignment horizontal="distributed" vertical="center" indent="1"/>
    </xf>
    <xf numFmtId="0" fontId="10" fillId="0" borderId="2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41" fontId="10" fillId="4" borderId="29" xfId="0" applyNumberFormat="1" applyFont="1" applyFill="1" applyBorder="1" applyAlignment="1">
      <alignment horizontal="center" vertical="center"/>
    </xf>
    <xf numFmtId="201" fontId="10" fillId="4" borderId="20" xfId="0" applyNumberFormat="1" applyFont="1" applyFill="1" applyBorder="1" applyAlignment="1">
      <alignment horizontal="center" vertical="center"/>
    </xf>
    <xf numFmtId="41" fontId="10" fillId="4" borderId="29" xfId="0" applyNumberFormat="1" applyFont="1" applyFill="1" applyBorder="1" applyAlignment="1">
      <alignment horizontal="right" vertical="center" shrinkToFit="1"/>
    </xf>
    <xf numFmtId="0" fontId="31" fillId="6" borderId="49" xfId="0" applyFont="1" applyFill="1" applyBorder="1" applyAlignment="1">
      <alignment horizontal="distributed" vertical="center" indent="1"/>
    </xf>
    <xf numFmtId="181" fontId="31" fillId="6" borderId="10" xfId="0" applyNumberFormat="1" applyFont="1" applyFill="1" applyBorder="1" applyAlignment="1">
      <alignment horizontal="center" vertical="center"/>
    </xf>
    <xf numFmtId="181" fontId="31" fillId="6" borderId="12" xfId="0" applyNumberFormat="1" applyFont="1" applyFill="1" applyBorder="1" applyAlignment="1">
      <alignment horizontal="center" vertical="center"/>
    </xf>
    <xf numFmtId="41" fontId="31" fillId="6" borderId="49" xfId="0" applyNumberFormat="1" applyFont="1" applyFill="1" applyBorder="1" applyAlignment="1">
      <alignment horizontal="right" vertical="center" shrinkToFit="1"/>
    </xf>
    <xf numFmtId="0" fontId="35" fillId="6" borderId="49" xfId="0" applyFont="1" applyFill="1" applyBorder="1" applyAlignment="1">
      <alignment horizontal="center" vertical="center"/>
    </xf>
    <xf numFmtId="0" fontId="3" fillId="6" borderId="0" xfId="0" applyFont="1" applyFill="1">
      <alignment vertical="center"/>
    </xf>
    <xf numFmtId="0" fontId="31" fillId="0" borderId="0" xfId="0" applyFont="1" applyAlignment="1">
      <alignment horizontal="distributed" vertical="center" indent="1"/>
    </xf>
    <xf numFmtId="181" fontId="31" fillId="0" borderId="0" xfId="0" applyNumberFormat="1" applyFont="1" applyAlignment="1">
      <alignment horizontal="center" vertical="center"/>
    </xf>
    <xf numFmtId="41" fontId="31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center" vertical="center"/>
    </xf>
    <xf numFmtId="0" fontId="10" fillId="0" borderId="23" xfId="0" applyFont="1" applyBorder="1" applyAlignment="1">
      <alignment horizontal="distributed" vertical="center" indent="1"/>
    </xf>
    <xf numFmtId="0" fontId="10" fillId="0" borderId="22" xfId="0" applyFont="1" applyBorder="1">
      <alignment vertical="center"/>
    </xf>
    <xf numFmtId="0" fontId="10" fillId="0" borderId="24" xfId="0" applyFont="1" applyBorder="1">
      <alignment vertical="center"/>
    </xf>
    <xf numFmtId="0" fontId="10" fillId="0" borderId="36" xfId="0" quotePrefix="1" applyFont="1" applyBorder="1">
      <alignment vertical="center"/>
    </xf>
    <xf numFmtId="202" fontId="10" fillId="0" borderId="36" xfId="0" applyNumberFormat="1" applyFont="1" applyBorder="1">
      <alignment vertical="center"/>
    </xf>
    <xf numFmtId="0" fontId="10" fillId="0" borderId="43" xfId="0" applyFont="1" applyBorder="1">
      <alignment vertical="center"/>
    </xf>
    <xf numFmtId="43" fontId="10" fillId="0" borderId="36" xfId="0" applyNumberFormat="1" applyFont="1" applyBorder="1">
      <alignment vertical="center"/>
    </xf>
    <xf numFmtId="41" fontId="10" fillId="0" borderId="51" xfId="0" applyNumberFormat="1" applyFont="1" applyBorder="1">
      <alignment vertical="center"/>
    </xf>
    <xf numFmtId="0" fontId="38" fillId="0" borderId="0" xfId="0" applyFont="1">
      <alignment vertical="center"/>
    </xf>
    <xf numFmtId="0" fontId="36" fillId="0" borderId="0" xfId="0" applyFont="1" applyAlignment="1">
      <alignment horizontal="left" vertical="center" indent="1"/>
    </xf>
    <xf numFmtId="43" fontId="10" fillId="0" borderId="0" xfId="0" applyNumberFormat="1" applyFont="1">
      <alignment vertical="center"/>
    </xf>
    <xf numFmtId="0" fontId="10" fillId="0" borderId="0" xfId="0" quotePrefix="1" applyFont="1">
      <alignment vertical="center"/>
    </xf>
    <xf numFmtId="0" fontId="39" fillId="0" borderId="5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255" wrapText="1"/>
    </xf>
    <xf numFmtId="43" fontId="46" fillId="0" borderId="0" xfId="0" applyNumberFormat="1" applyFont="1">
      <alignment vertical="center"/>
    </xf>
    <xf numFmtId="43" fontId="25" fillId="0" borderId="0" xfId="0" applyNumberFormat="1" applyFont="1">
      <alignment vertical="center"/>
    </xf>
    <xf numFmtId="43" fontId="39" fillId="0" borderId="52" xfId="0" applyNumberFormat="1" applyFont="1" applyBorder="1">
      <alignment vertical="center"/>
    </xf>
    <xf numFmtId="0" fontId="39" fillId="0" borderId="53" xfId="0" applyFont="1" applyBorder="1" applyAlignment="1">
      <alignment horizontal="center" vertical="center"/>
    </xf>
    <xf numFmtId="41" fontId="39" fillId="0" borderId="53" xfId="0" applyNumberFormat="1" applyFont="1" applyBorder="1">
      <alignment vertical="center"/>
    </xf>
    <xf numFmtId="0" fontId="39" fillId="0" borderId="52" xfId="0" applyFont="1" applyBorder="1" applyAlignment="1">
      <alignment horizontal="center" vertical="center"/>
    </xf>
    <xf numFmtId="0" fontId="25" fillId="6" borderId="0" xfId="0" applyFont="1" applyFill="1">
      <alignment vertical="center"/>
    </xf>
    <xf numFmtId="0" fontId="10" fillId="0" borderId="27" xfId="0" applyFont="1" applyBorder="1">
      <alignment vertical="center"/>
    </xf>
    <xf numFmtId="0" fontId="10" fillId="0" borderId="27" xfId="0" applyFont="1" applyBorder="1" applyAlignment="1">
      <alignment horizontal="left" vertical="center"/>
    </xf>
    <xf numFmtId="0" fontId="10" fillId="0" borderId="27" xfId="0" applyFont="1" applyBorder="1" applyAlignment="1">
      <alignment horizontal="center" vertical="center"/>
    </xf>
    <xf numFmtId="41" fontId="9" fillId="0" borderId="31" xfId="0" applyNumberFormat="1" applyFont="1" applyBorder="1">
      <alignment vertical="center"/>
    </xf>
    <xf numFmtId="0" fontId="10" fillId="0" borderId="34" xfId="0" applyFont="1" applyBorder="1" applyAlignment="1">
      <alignment horizontal="center" vertical="center" textRotation="255"/>
    </xf>
    <xf numFmtId="41" fontId="9" fillId="0" borderId="35" xfId="0" applyNumberFormat="1" applyFont="1" applyBorder="1">
      <alignment vertical="center"/>
    </xf>
    <xf numFmtId="43" fontId="9" fillId="0" borderId="0" xfId="0" applyNumberFormat="1" applyFont="1">
      <alignment vertical="center"/>
    </xf>
    <xf numFmtId="43" fontId="10" fillId="0" borderId="0" xfId="0" applyNumberFormat="1" applyFont="1" applyAlignment="1">
      <alignment horizontal="center" vertical="center"/>
    </xf>
    <xf numFmtId="195" fontId="10" fillId="0" borderId="0" xfId="0" applyNumberFormat="1" applyFont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195" fontId="9" fillId="0" borderId="0" xfId="0" applyNumberFormat="1" applyFont="1" applyAlignment="1">
      <alignment horizontal="right" vertical="center"/>
    </xf>
    <xf numFmtId="195" fontId="9" fillId="0" borderId="0" xfId="0" applyNumberFormat="1" applyFont="1" applyAlignment="1">
      <alignment horizontal="center" vertical="center"/>
    </xf>
    <xf numFmtId="195" fontId="10" fillId="0" borderId="0" xfId="0" applyNumberFormat="1" applyFont="1">
      <alignment vertical="center"/>
    </xf>
    <xf numFmtId="0" fontId="10" fillId="0" borderId="34" xfId="0" applyFont="1" applyBorder="1">
      <alignment vertical="center"/>
    </xf>
    <xf numFmtId="0" fontId="10" fillId="0" borderId="35" xfId="0" applyFont="1" applyBorder="1">
      <alignment vertical="center"/>
    </xf>
    <xf numFmtId="0" fontId="10" fillId="0" borderId="50" xfId="0" quotePrefix="1" applyFont="1" applyBorder="1" applyAlignment="1">
      <alignment horizontal="left" vertical="center" indent="1"/>
    </xf>
    <xf numFmtId="9" fontId="10" fillId="8" borderId="65" xfId="0" applyNumberFormat="1" applyFont="1" applyFill="1" applyBorder="1" applyAlignment="1">
      <alignment horizontal="center" vertical="center"/>
    </xf>
    <xf numFmtId="9" fontId="10" fillId="8" borderId="66" xfId="0" applyNumberFormat="1" applyFont="1" applyFill="1" applyBorder="1" applyAlignment="1">
      <alignment horizontal="center" vertical="center"/>
    </xf>
    <xf numFmtId="0" fontId="9" fillId="6" borderId="68" xfId="0" quotePrefix="1" applyFont="1" applyFill="1" applyBorder="1" applyAlignment="1">
      <alignment horizontal="left" vertical="center" indent="1"/>
    </xf>
    <xf numFmtId="0" fontId="6" fillId="6" borderId="0" xfId="0" applyFont="1" applyFill="1">
      <alignment vertical="center"/>
    </xf>
    <xf numFmtId="0" fontId="25" fillId="0" borderId="0" xfId="0" applyFont="1" applyAlignment="1">
      <alignment horizontal="center" vertical="center"/>
    </xf>
    <xf numFmtId="209" fontId="10" fillId="0" borderId="36" xfId="0" applyNumberFormat="1" applyFont="1" applyBorder="1">
      <alignment vertical="center"/>
    </xf>
    <xf numFmtId="209" fontId="9" fillId="10" borderId="29" xfId="0" applyNumberFormat="1" applyFont="1" applyFill="1" applyBorder="1">
      <alignment vertical="center"/>
    </xf>
    <xf numFmtId="0" fontId="9" fillId="10" borderId="29" xfId="0" applyFont="1" applyFill="1" applyBorder="1">
      <alignment vertical="center"/>
    </xf>
    <xf numFmtId="43" fontId="9" fillId="10" borderId="29" xfId="0" applyNumberFormat="1" applyFont="1" applyFill="1" applyBorder="1">
      <alignment vertical="center"/>
    </xf>
    <xf numFmtId="0" fontId="6" fillId="10" borderId="0" xfId="0" applyFont="1" applyFill="1">
      <alignment vertical="center"/>
    </xf>
    <xf numFmtId="0" fontId="52" fillId="0" borderId="0" xfId="0" applyFont="1" applyAlignment="1">
      <alignment horizontal="center" vertical="center"/>
    </xf>
    <xf numFmtId="181" fontId="53" fillId="0" borderId="0" xfId="0" applyNumberFormat="1" applyFont="1" applyAlignment="1">
      <alignment horizontal="center" vertical="center"/>
    </xf>
    <xf numFmtId="0" fontId="54" fillId="0" borderId="0" xfId="0" applyFont="1">
      <alignment vertical="center"/>
    </xf>
    <xf numFmtId="0" fontId="38" fillId="0" borderId="33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215" fontId="54" fillId="0" borderId="0" xfId="0" applyNumberFormat="1" applyFont="1">
      <alignment vertical="center"/>
    </xf>
    <xf numFmtId="215" fontId="38" fillId="0" borderId="71" xfId="0" applyNumberFormat="1" applyFont="1" applyBorder="1" applyAlignment="1">
      <alignment horizontal="center" vertical="center"/>
    </xf>
    <xf numFmtId="211" fontId="38" fillId="0" borderId="33" xfId="0" applyNumberFormat="1" applyFont="1" applyBorder="1" applyAlignment="1">
      <alignment horizontal="center" vertical="center"/>
    </xf>
    <xf numFmtId="211" fontId="38" fillId="0" borderId="36" xfId="0" applyNumberFormat="1" applyFont="1" applyBorder="1" applyAlignment="1">
      <alignment horizontal="center" vertical="center"/>
    </xf>
    <xf numFmtId="196" fontId="38" fillId="0" borderId="36" xfId="0" applyNumberFormat="1" applyFont="1" applyBorder="1" applyAlignment="1">
      <alignment horizontal="center" vertical="center"/>
    </xf>
    <xf numFmtId="195" fontId="39" fillId="0" borderId="33" xfId="0" applyNumberFormat="1" applyFont="1" applyBorder="1" applyAlignment="1">
      <alignment horizontal="right" vertical="center" indent="1"/>
    </xf>
    <xf numFmtId="216" fontId="0" fillId="0" borderId="0" xfId="0" applyNumberFormat="1">
      <alignment vertical="center"/>
    </xf>
    <xf numFmtId="211" fontId="54" fillId="0" borderId="0" xfId="0" applyNumberFormat="1" applyFont="1">
      <alignment vertical="center"/>
    </xf>
    <xf numFmtId="43" fontId="54" fillId="0" borderId="0" xfId="0" applyNumberFormat="1" applyFont="1">
      <alignment vertical="center"/>
    </xf>
    <xf numFmtId="41" fontId="38" fillId="0" borderId="36" xfId="0" applyNumberFormat="1" applyFont="1" applyBorder="1" applyAlignment="1">
      <alignment horizontal="center" vertical="center"/>
    </xf>
    <xf numFmtId="0" fontId="38" fillId="0" borderId="36" xfId="0" applyFont="1" applyBorder="1" applyAlignment="1">
      <alignment horizontal="center" vertical="center"/>
    </xf>
    <xf numFmtId="215" fontId="38" fillId="0" borderId="50" xfId="0" applyNumberFormat="1" applyFont="1" applyBorder="1" applyAlignment="1">
      <alignment horizontal="center" vertical="center"/>
    </xf>
    <xf numFmtId="195" fontId="39" fillId="0" borderId="36" xfId="0" applyNumberFormat="1" applyFont="1" applyBorder="1" applyAlignment="1">
      <alignment horizontal="right" vertical="center" indent="1"/>
    </xf>
    <xf numFmtId="41" fontId="54" fillId="0" borderId="0" xfId="0" applyNumberFormat="1" applyFont="1">
      <alignment vertical="center"/>
    </xf>
    <xf numFmtId="215" fontId="24" fillId="0" borderId="50" xfId="0" applyNumberFormat="1" applyFont="1" applyBorder="1" applyAlignment="1">
      <alignment horizontal="center" vertical="center"/>
    </xf>
    <xf numFmtId="215" fontId="38" fillId="0" borderId="36" xfId="0" applyNumberFormat="1" applyFont="1" applyBorder="1" applyAlignment="1">
      <alignment horizontal="center" vertical="center"/>
    </xf>
    <xf numFmtId="215" fontId="0" fillId="0" borderId="0" xfId="0" applyNumberFormat="1">
      <alignment vertical="center"/>
    </xf>
    <xf numFmtId="0" fontId="38" fillId="0" borderId="43" xfId="0" applyFont="1" applyBorder="1" applyAlignment="1">
      <alignment horizontal="center" vertical="center"/>
    </xf>
    <xf numFmtId="0" fontId="38" fillId="0" borderId="72" xfId="0" applyFont="1" applyBorder="1" applyAlignment="1">
      <alignment horizontal="center" vertical="center"/>
    </xf>
    <xf numFmtId="215" fontId="38" fillId="0" borderId="72" xfId="0" applyNumberFormat="1" applyFont="1" applyBorder="1" applyAlignment="1">
      <alignment horizontal="center" vertical="center"/>
    </xf>
    <xf numFmtId="41" fontId="38" fillId="0" borderId="72" xfId="0" applyNumberFormat="1" applyFont="1" applyBorder="1" applyAlignment="1">
      <alignment horizontal="center" vertical="center"/>
    </xf>
    <xf numFmtId="211" fontId="38" fillId="0" borderId="72" xfId="0" applyNumberFormat="1" applyFont="1" applyBorder="1" applyAlignment="1">
      <alignment horizontal="center" vertical="center"/>
    </xf>
    <xf numFmtId="0" fontId="38" fillId="0" borderId="73" xfId="0" applyFont="1" applyBorder="1" applyAlignment="1">
      <alignment horizontal="center" vertical="center"/>
    </xf>
    <xf numFmtId="217" fontId="57" fillId="11" borderId="49" xfId="0" applyNumberFormat="1" applyFont="1" applyFill="1" applyBorder="1" applyAlignment="1">
      <alignment vertical="center" shrinkToFit="1"/>
    </xf>
    <xf numFmtId="195" fontId="57" fillId="11" borderId="49" xfId="0" applyNumberFormat="1" applyFont="1" applyFill="1" applyBorder="1" applyAlignment="1">
      <alignment horizontal="center" vertical="center"/>
    </xf>
    <xf numFmtId="0" fontId="57" fillId="11" borderId="49" xfId="0" applyFont="1" applyFill="1" applyBorder="1" applyAlignment="1">
      <alignment horizontal="center" vertical="center"/>
    </xf>
    <xf numFmtId="0" fontId="38" fillId="11" borderId="0" xfId="0" applyFont="1" applyFill="1" applyAlignment="1">
      <alignment horizontal="center" vertical="center"/>
    </xf>
    <xf numFmtId="215" fontId="53" fillId="11" borderId="0" xfId="0" applyNumberFormat="1" applyFont="1" applyFill="1">
      <alignment vertical="center"/>
    </xf>
    <xf numFmtId="0" fontId="54" fillId="11" borderId="0" xfId="0" applyFont="1" applyFill="1">
      <alignment vertical="center"/>
    </xf>
    <xf numFmtId="195" fontId="38" fillId="0" borderId="0" xfId="0" applyNumberFormat="1" applyFont="1" applyAlignment="1">
      <alignment horizontal="center" vertical="center"/>
    </xf>
    <xf numFmtId="217" fontId="38" fillId="0" borderId="0" xfId="0" applyNumberFormat="1" applyFont="1" applyAlignment="1">
      <alignment horizontal="center" vertical="center"/>
    </xf>
    <xf numFmtId="0" fontId="58" fillId="0" borderId="29" xfId="0" applyFont="1" applyBorder="1" applyAlignment="1">
      <alignment horizontal="center" vertical="center"/>
    </xf>
    <xf numFmtId="0" fontId="59" fillId="0" borderId="0" xfId="0" applyFont="1">
      <alignment vertical="center"/>
    </xf>
    <xf numFmtId="180" fontId="58" fillId="0" borderId="29" xfId="0" applyNumberFormat="1" applyFont="1" applyBorder="1" applyAlignment="1">
      <alignment horizontal="center" vertical="center"/>
    </xf>
    <xf numFmtId="0" fontId="60" fillId="0" borderId="29" xfId="0" applyFont="1" applyBorder="1" applyAlignment="1">
      <alignment horizontal="center" vertical="center" shrinkToFit="1"/>
    </xf>
    <xf numFmtId="0" fontId="60" fillId="0" borderId="0" xfId="0" applyFont="1" applyAlignment="1">
      <alignment horizontal="center" vertical="center" shrinkToFit="1"/>
    </xf>
    <xf numFmtId="0" fontId="60" fillId="0" borderId="74" xfId="0" applyFont="1" applyBorder="1" applyAlignment="1">
      <alignment horizontal="center" vertical="center"/>
    </xf>
    <xf numFmtId="0" fontId="60" fillId="0" borderId="0" xfId="0" applyFont="1">
      <alignment vertical="center"/>
    </xf>
    <xf numFmtId="0" fontId="58" fillId="0" borderId="0" xfId="0" applyFont="1">
      <alignment vertical="center"/>
    </xf>
    <xf numFmtId="0" fontId="60" fillId="0" borderId="0" xfId="0" applyFont="1" applyAlignment="1">
      <alignment horizontal="center" vertical="center"/>
    </xf>
    <xf numFmtId="180" fontId="60" fillId="0" borderId="0" xfId="0" applyNumberFormat="1" applyFont="1" applyAlignment="1">
      <alignment horizontal="center" vertical="center"/>
    </xf>
    <xf numFmtId="218" fontId="60" fillId="0" borderId="0" xfId="0" applyNumberFormat="1" applyFont="1" applyAlignment="1">
      <alignment horizontal="center" vertical="center"/>
    </xf>
    <xf numFmtId="219" fontId="60" fillId="0" borderId="0" xfId="0" applyNumberFormat="1" applyFont="1" applyAlignment="1">
      <alignment horizontal="center" vertical="center"/>
    </xf>
    <xf numFmtId="180" fontId="60" fillId="0" borderId="0" xfId="0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80" fontId="38" fillId="0" borderId="0" xfId="0" applyNumberFormat="1" applyFont="1" applyAlignment="1">
      <alignment horizontal="center" vertical="center"/>
    </xf>
    <xf numFmtId="0" fontId="65" fillId="0" borderId="97" xfId="0" applyFont="1" applyBorder="1" applyAlignment="1">
      <alignment horizontal="center" vertical="center" wrapText="1"/>
    </xf>
    <xf numFmtId="0" fontId="66" fillId="0" borderId="96" xfId="0" applyFont="1" applyBorder="1" applyAlignment="1">
      <alignment horizontal="center" vertical="center" wrapText="1"/>
    </xf>
    <xf numFmtId="0" fontId="67" fillId="0" borderId="97" xfId="0" applyFont="1" applyBorder="1" applyAlignment="1">
      <alignment horizontal="center" vertical="center" wrapText="1"/>
    </xf>
    <xf numFmtId="0" fontId="65" fillId="0" borderId="98" xfId="0" applyFont="1" applyBorder="1" applyAlignment="1">
      <alignment horizontal="center" vertical="center" wrapText="1"/>
    </xf>
    <xf numFmtId="0" fontId="67" fillId="0" borderId="98" xfId="0" applyFont="1" applyBorder="1" applyAlignment="1">
      <alignment horizontal="center" vertical="center" wrapText="1"/>
    </xf>
    <xf numFmtId="0" fontId="54" fillId="0" borderId="29" xfId="0" applyFont="1" applyBorder="1" applyAlignment="1">
      <alignment horizontal="center" vertical="center"/>
    </xf>
    <xf numFmtId="226" fontId="66" fillId="0" borderId="96" xfId="0" applyNumberFormat="1" applyFont="1" applyBorder="1" applyAlignment="1">
      <alignment horizontal="center" vertical="center" wrapText="1"/>
    </xf>
    <xf numFmtId="0" fontId="67" fillId="0" borderId="96" xfId="0" applyFont="1" applyBorder="1" applyAlignment="1">
      <alignment horizontal="center" vertical="center" wrapText="1"/>
    </xf>
    <xf numFmtId="2" fontId="67" fillId="0" borderId="96" xfId="0" applyNumberFormat="1" applyFont="1" applyBorder="1" applyAlignment="1">
      <alignment horizontal="center" vertical="center" wrapText="1"/>
    </xf>
    <xf numFmtId="0" fontId="69" fillId="0" borderId="0" xfId="0" applyFont="1">
      <alignment vertical="center"/>
    </xf>
    <xf numFmtId="0" fontId="69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69" fillId="0" borderId="34" xfId="0" applyFont="1" applyBorder="1">
      <alignment vertical="center"/>
    </xf>
    <xf numFmtId="0" fontId="69" fillId="0" borderId="35" xfId="0" applyFont="1" applyBorder="1">
      <alignment vertical="center"/>
    </xf>
    <xf numFmtId="0" fontId="70" fillId="0" borderId="34" xfId="0" applyFont="1" applyBorder="1" applyAlignment="1">
      <alignment vertical="center" wrapText="1"/>
    </xf>
    <xf numFmtId="0" fontId="70" fillId="0" borderId="34" xfId="0" applyFont="1" applyBorder="1">
      <alignment vertical="center"/>
    </xf>
    <xf numFmtId="0" fontId="71" fillId="0" borderId="0" xfId="0" applyFont="1" applyAlignment="1">
      <alignment horizontal="left" vertical="center"/>
    </xf>
    <xf numFmtId="0" fontId="70" fillId="0" borderId="0" xfId="0" applyFont="1" applyAlignment="1">
      <alignment horizontal="center" vertical="center" wrapText="1"/>
    </xf>
    <xf numFmtId="195" fontId="70" fillId="0" borderId="0" xfId="0" applyNumberFormat="1" applyFont="1" applyAlignment="1">
      <alignment horizontal="center" vertical="center" wrapText="1"/>
    </xf>
    <xf numFmtId="0" fontId="69" fillId="0" borderId="22" xfId="0" applyFont="1" applyBorder="1">
      <alignment vertical="center"/>
    </xf>
    <xf numFmtId="0" fontId="69" fillId="0" borderId="24" xfId="0" applyFont="1" applyBorder="1">
      <alignment vertical="center"/>
    </xf>
    <xf numFmtId="0" fontId="69" fillId="0" borderId="21" xfId="0" applyFont="1" applyBorder="1">
      <alignment vertical="center"/>
    </xf>
    <xf numFmtId="0" fontId="32" fillId="0" borderId="0" xfId="0" applyFont="1" applyAlignment="1">
      <alignment horizontal="distributed" vertical="distributed" indent="2"/>
    </xf>
    <xf numFmtId="184" fontId="69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left" vertical="center" indent="1"/>
    </xf>
    <xf numFmtId="0" fontId="69" fillId="0" borderId="0" xfId="0" applyFont="1" applyAlignment="1">
      <alignment horizontal="center" vertical="center"/>
    </xf>
    <xf numFmtId="178" fontId="39" fillId="0" borderId="33" xfId="0" applyNumberFormat="1" applyFont="1" applyBorder="1" applyAlignment="1">
      <alignment horizontal="center" vertical="center"/>
    </xf>
    <xf numFmtId="178" fontId="39" fillId="0" borderId="121" xfId="0" applyNumberFormat="1" applyFont="1" applyBorder="1" applyAlignment="1">
      <alignment horizontal="center" vertical="center"/>
    </xf>
    <xf numFmtId="178" fontId="39" fillId="0" borderId="52" xfId="0" applyNumberFormat="1" applyFont="1" applyBorder="1" applyAlignment="1">
      <alignment horizontal="center" vertical="center"/>
    </xf>
    <xf numFmtId="195" fontId="39" fillId="0" borderId="52" xfId="0" applyNumberFormat="1" applyFont="1" applyBorder="1" applyAlignment="1">
      <alignment horizontal="center" vertical="center"/>
    </xf>
    <xf numFmtId="178" fontId="39" fillId="0" borderId="122" xfId="0" applyNumberFormat="1" applyFont="1" applyBorder="1" applyAlignment="1">
      <alignment horizontal="center" vertical="center"/>
    </xf>
    <xf numFmtId="195" fontId="39" fillId="0" borderId="122" xfId="0" applyNumberFormat="1" applyFont="1" applyBorder="1" applyAlignment="1">
      <alignment horizontal="center" vertical="center"/>
    </xf>
    <xf numFmtId="0" fontId="39" fillId="0" borderId="122" xfId="0" applyFont="1" applyBorder="1" applyAlignment="1">
      <alignment horizontal="center" vertical="center"/>
    </xf>
    <xf numFmtId="197" fontId="39" fillId="0" borderId="122" xfId="0" applyNumberFormat="1" applyFont="1" applyBorder="1" applyAlignment="1">
      <alignment horizontal="center" vertical="center"/>
    </xf>
    <xf numFmtId="195" fontId="39" fillId="0" borderId="121" xfId="0" applyNumberFormat="1" applyFont="1" applyBorder="1" applyAlignment="1">
      <alignment horizontal="center" vertical="center"/>
    </xf>
    <xf numFmtId="197" fontId="39" fillId="0" borderId="121" xfId="0" applyNumberFormat="1" applyFont="1" applyBorder="1" applyAlignment="1">
      <alignment horizontal="center" vertical="center"/>
    </xf>
    <xf numFmtId="195" fontId="39" fillId="0" borderId="0" xfId="0" applyNumberFormat="1" applyFont="1" applyAlignment="1">
      <alignment horizontal="center" vertical="center"/>
    </xf>
    <xf numFmtId="197" fontId="39" fillId="0" borderId="33" xfId="0" applyNumberFormat="1" applyFont="1" applyBorder="1" applyAlignment="1">
      <alignment horizontal="center" vertical="center"/>
    </xf>
    <xf numFmtId="178" fontId="43" fillId="0" borderId="0" xfId="0" applyNumberFormat="1" applyFont="1" applyAlignment="1">
      <alignment horizontal="right" vertical="center"/>
    </xf>
    <xf numFmtId="0" fontId="0" fillId="0" borderId="24" xfId="0" applyBorder="1">
      <alignment vertical="center"/>
    </xf>
    <xf numFmtId="0" fontId="0" fillId="0" borderId="30" xfId="0" applyBorder="1">
      <alignment vertical="center"/>
    </xf>
    <xf numFmtId="0" fontId="0" fillId="0" borderId="27" xfId="0" applyBorder="1">
      <alignment vertical="center"/>
    </xf>
    <xf numFmtId="0" fontId="0" fillId="0" borderId="31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54" fillId="0" borderId="30" xfId="0" applyFont="1" applyBorder="1">
      <alignment vertical="center"/>
    </xf>
    <xf numFmtId="0" fontId="54" fillId="0" borderId="27" xfId="0" applyFont="1" applyBorder="1">
      <alignment vertical="center"/>
    </xf>
    <xf numFmtId="0" fontId="54" fillId="0" borderId="34" xfId="0" applyFont="1" applyBorder="1">
      <alignment vertical="center"/>
    </xf>
    <xf numFmtId="0" fontId="54" fillId="0" borderId="22" xfId="0" applyFont="1" applyBorder="1">
      <alignment vertical="center"/>
    </xf>
    <xf numFmtId="0" fontId="54" fillId="0" borderId="24" xfId="0" applyFont="1" applyBorder="1">
      <alignment vertical="center"/>
    </xf>
    <xf numFmtId="0" fontId="54" fillId="0" borderId="35" xfId="0" applyFont="1" applyBorder="1">
      <alignment vertical="center"/>
    </xf>
    <xf numFmtId="0" fontId="7" fillId="4" borderId="0" xfId="0" applyFont="1" applyFill="1" applyAlignment="1">
      <alignment horizontal="left" vertical="center" indent="1"/>
    </xf>
    <xf numFmtId="0" fontId="7" fillId="0" borderId="0" xfId="0" applyFont="1">
      <alignment vertical="center"/>
    </xf>
    <xf numFmtId="0" fontId="10" fillId="4" borderId="0" xfId="0" applyFont="1" applyFill="1">
      <alignment vertical="center"/>
    </xf>
    <xf numFmtId="0" fontId="9" fillId="12" borderId="0" xfId="0" applyFont="1" applyFill="1" applyAlignment="1">
      <alignment horizontal="right" vertical="center"/>
    </xf>
    <xf numFmtId="0" fontId="10" fillId="4" borderId="0" xfId="0" applyFont="1" applyFill="1" applyAlignment="1">
      <alignment horizontal="right" vertical="center"/>
    </xf>
    <xf numFmtId="178" fontId="10" fillId="4" borderId="0" xfId="0" applyNumberFormat="1" applyFont="1" applyFill="1">
      <alignment vertical="center"/>
    </xf>
    <xf numFmtId="0" fontId="10" fillId="13" borderId="116" xfId="0" applyFont="1" applyFill="1" applyBorder="1" applyAlignment="1">
      <alignment horizontal="center" vertical="center"/>
    </xf>
    <xf numFmtId="178" fontId="10" fillId="13" borderId="123" xfId="0" applyNumberFormat="1" applyFont="1" applyFill="1" applyBorder="1">
      <alignment vertical="center"/>
    </xf>
    <xf numFmtId="0" fontId="10" fillId="0" borderId="124" xfId="0" applyFont="1" applyBorder="1">
      <alignment vertical="center"/>
    </xf>
    <xf numFmtId="0" fontId="78" fillId="4" borderId="0" xfId="0" applyFont="1" applyFill="1">
      <alignment vertical="center"/>
    </xf>
    <xf numFmtId="0" fontId="10" fillId="4" borderId="0" xfId="0" applyFont="1" applyFill="1" applyAlignment="1">
      <alignment horizontal="center" vertical="center"/>
    </xf>
    <xf numFmtId="0" fontId="78" fillId="4" borderId="0" xfId="0" applyFont="1" applyFill="1" applyAlignment="1">
      <alignment horizontal="left" vertical="center" indent="1"/>
    </xf>
    <xf numFmtId="0" fontId="10" fillId="4" borderId="124" xfId="0" applyFont="1" applyFill="1" applyBorder="1">
      <alignment vertical="center"/>
    </xf>
    <xf numFmtId="0" fontId="10" fillId="4" borderId="0" xfId="0" applyFont="1" applyFill="1" applyAlignment="1">
      <alignment horizontal="left" vertical="center"/>
    </xf>
    <xf numFmtId="0" fontId="79" fillId="4" borderId="0" xfId="0" applyFont="1" applyFill="1">
      <alignment vertical="center"/>
    </xf>
    <xf numFmtId="178" fontId="10" fillId="13" borderId="123" xfId="0" applyNumberFormat="1" applyFont="1" applyFill="1" applyBorder="1" applyAlignment="1">
      <alignment horizontal="right" vertical="center"/>
    </xf>
    <xf numFmtId="0" fontId="10" fillId="4" borderId="116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left" vertical="center" indent="1"/>
    </xf>
    <xf numFmtId="0" fontId="10" fillId="4" borderId="125" xfId="0" applyFont="1" applyFill="1" applyBorder="1">
      <alignment vertical="center"/>
    </xf>
    <xf numFmtId="0" fontId="10" fillId="4" borderId="51" xfId="0" applyFont="1" applyFill="1" applyBorder="1">
      <alignment vertical="center"/>
    </xf>
    <xf numFmtId="0" fontId="10" fillId="4" borderId="93" xfId="0" applyFont="1" applyFill="1" applyBorder="1">
      <alignment vertical="center"/>
    </xf>
    <xf numFmtId="0" fontId="77" fillId="4" borderId="91" xfId="0" applyFont="1" applyFill="1" applyBorder="1" applyAlignment="1">
      <alignment horizontal="left" vertical="center"/>
    </xf>
    <xf numFmtId="0" fontId="10" fillId="4" borderId="89" xfId="0" applyFont="1" applyFill="1" applyBorder="1">
      <alignment vertical="center"/>
    </xf>
    <xf numFmtId="0" fontId="10" fillId="4" borderId="91" xfId="0" applyFont="1" applyFill="1" applyBorder="1">
      <alignment vertical="center"/>
    </xf>
    <xf numFmtId="195" fontId="10" fillId="3" borderId="91" xfId="0" applyNumberFormat="1" applyFont="1" applyFill="1" applyBorder="1">
      <alignment vertical="center"/>
    </xf>
    <xf numFmtId="195" fontId="10" fillId="4" borderId="0" xfId="0" applyNumberFormat="1" applyFont="1" applyFill="1">
      <alignment vertical="center"/>
    </xf>
    <xf numFmtId="195" fontId="10" fillId="4" borderId="53" xfId="0" applyNumberFormat="1" applyFont="1" applyFill="1" applyBorder="1">
      <alignment vertical="center"/>
    </xf>
    <xf numFmtId="0" fontId="10" fillId="4" borderId="53" xfId="0" applyFont="1" applyFill="1" applyBorder="1">
      <alignment vertical="center"/>
    </xf>
    <xf numFmtId="0" fontId="10" fillId="4" borderId="62" xfId="0" applyFont="1" applyFill="1" applyBorder="1">
      <alignment vertical="center"/>
    </xf>
    <xf numFmtId="0" fontId="9" fillId="0" borderId="0" xfId="0" applyFont="1" applyAlignment="1">
      <alignment horizontal="right" vertical="center"/>
    </xf>
    <xf numFmtId="0" fontId="9" fillId="14" borderId="0" xfId="0" applyFont="1" applyFill="1" applyAlignment="1">
      <alignment horizontal="left" vertical="center"/>
    </xf>
    <xf numFmtId="0" fontId="10" fillId="14" borderId="0" xfId="0" applyFont="1" applyFill="1">
      <alignment vertical="center"/>
    </xf>
    <xf numFmtId="195" fontId="10" fillId="4" borderId="0" xfId="0" applyNumberFormat="1" applyFont="1" applyFill="1" applyAlignment="1">
      <alignment horizontal="left" vertical="center"/>
    </xf>
    <xf numFmtId="0" fontId="80" fillId="4" borderId="0" xfId="0" applyFont="1" applyFill="1" applyAlignment="1">
      <alignment vertical="center" shrinkToFit="1"/>
    </xf>
    <xf numFmtId="221" fontId="10" fillId="4" borderId="0" xfId="0" applyNumberFormat="1" applyFont="1" applyFill="1">
      <alignment vertical="center"/>
    </xf>
    <xf numFmtId="0" fontId="9" fillId="3" borderId="123" xfId="0" applyFont="1" applyFill="1" applyBorder="1" applyAlignment="1">
      <alignment horizontal="right" vertical="center"/>
    </xf>
    <xf numFmtId="0" fontId="9" fillId="4" borderId="0" xfId="0" applyFont="1" applyFill="1" applyAlignment="1">
      <alignment horizontal="right" vertical="center"/>
    </xf>
    <xf numFmtId="0" fontId="10" fillId="4" borderId="116" xfId="0" applyFont="1" applyFill="1" applyBorder="1" applyAlignment="1">
      <alignment horizontal="distributed" vertical="center" indent="1"/>
    </xf>
    <xf numFmtId="179" fontId="10" fillId="4" borderId="123" xfId="0" applyNumberFormat="1" applyFont="1" applyFill="1" applyBorder="1">
      <alignment vertical="center"/>
    </xf>
    <xf numFmtId="196" fontId="10" fillId="4" borderId="0" xfId="0" applyNumberFormat="1" applyFont="1" applyFill="1" applyAlignment="1">
      <alignment horizontal="right" vertical="center"/>
    </xf>
    <xf numFmtId="0" fontId="9" fillId="11" borderId="116" xfId="0" applyFont="1" applyFill="1" applyBorder="1" applyAlignment="1">
      <alignment horizontal="distributed" vertical="center" indent="1"/>
    </xf>
    <xf numFmtId="179" fontId="9" fillId="11" borderId="123" xfId="0" applyNumberFormat="1" applyFont="1" applyFill="1" applyBorder="1">
      <alignment vertical="center"/>
    </xf>
    <xf numFmtId="0" fontId="9" fillId="11" borderId="124" xfId="0" applyFont="1" applyFill="1" applyBorder="1">
      <alignment vertical="center"/>
    </xf>
    <xf numFmtId="0" fontId="10" fillId="4" borderId="0" xfId="0" applyFont="1" applyFill="1" applyAlignment="1">
      <alignment horizontal="distributed" vertical="center" indent="1"/>
    </xf>
    <xf numFmtId="195" fontId="10" fillId="4" borderId="0" xfId="0" applyNumberFormat="1" applyFont="1" applyFill="1" applyAlignment="1">
      <alignment horizontal="right" vertical="center"/>
    </xf>
    <xf numFmtId="181" fontId="10" fillId="4" borderId="0" xfId="0" applyNumberFormat="1" applyFont="1" applyFill="1">
      <alignment vertical="center"/>
    </xf>
    <xf numFmtId="0" fontId="9" fillId="0" borderId="5" xfId="0" applyFont="1" applyBorder="1" applyAlignment="1">
      <alignment horizontal="left" vertical="center"/>
    </xf>
    <xf numFmtId="180" fontId="60" fillId="0" borderId="116" xfId="0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 indent="1"/>
    </xf>
    <xf numFmtId="0" fontId="39" fillId="0" borderId="52" xfId="0" applyFont="1" applyBorder="1" applyAlignment="1">
      <alignment horizontal="center" vertical="center" shrinkToFit="1"/>
    </xf>
    <xf numFmtId="9" fontId="39" fillId="0" borderId="52" xfId="0" applyNumberFormat="1" applyFont="1" applyBorder="1" applyAlignment="1">
      <alignment horizontal="center" vertical="center" shrinkToFit="1"/>
    </xf>
    <xf numFmtId="41" fontId="39" fillId="0" borderId="52" xfId="0" applyNumberFormat="1" applyFont="1" applyBorder="1" applyAlignment="1">
      <alignment horizontal="center" vertical="center" shrinkToFit="1"/>
    </xf>
    <xf numFmtId="41" fontId="39" fillId="0" borderId="52" xfId="0" applyNumberFormat="1" applyFont="1" applyBorder="1" applyAlignment="1">
      <alignment vertical="center" shrinkToFit="1"/>
    </xf>
    <xf numFmtId="41" fontId="43" fillId="6" borderId="52" xfId="0" applyNumberFormat="1" applyFont="1" applyFill="1" applyBorder="1" applyAlignment="1">
      <alignment vertical="center" shrinkToFit="1"/>
    </xf>
    <xf numFmtId="0" fontId="10" fillId="0" borderId="51" xfId="0" applyFont="1" applyBorder="1">
      <alignment vertical="center"/>
    </xf>
    <xf numFmtId="0" fontId="43" fillId="0" borderId="52" xfId="0" quotePrefix="1" applyFont="1" applyBorder="1">
      <alignment vertical="center"/>
    </xf>
    <xf numFmtId="0" fontId="44" fillId="0" borderId="52" xfId="0" applyFont="1" applyBorder="1" applyAlignment="1">
      <alignment horizontal="center" vertical="center" wrapText="1"/>
    </xf>
    <xf numFmtId="41" fontId="39" fillId="0" borderId="52" xfId="0" applyNumberFormat="1" applyFont="1" applyBorder="1">
      <alignment vertical="center"/>
    </xf>
    <xf numFmtId="0" fontId="10" fillId="0" borderId="30" xfId="0" applyFont="1" applyBorder="1" applyAlignment="1">
      <alignment horizontal="center" vertical="center" textRotation="255"/>
    </xf>
    <xf numFmtId="0" fontId="9" fillId="0" borderId="27" xfId="0" quotePrefix="1" applyFont="1" applyBorder="1">
      <alignment vertical="center"/>
    </xf>
    <xf numFmtId="41" fontId="9" fillId="0" borderId="0" xfId="0" applyNumberFormat="1" applyFont="1" applyAlignment="1">
      <alignment horizontal="left" vertical="center" indent="1"/>
    </xf>
    <xf numFmtId="41" fontId="9" fillId="0" borderId="0" xfId="0" applyNumberFormat="1" applyFont="1">
      <alignment vertical="center"/>
    </xf>
    <xf numFmtId="49" fontId="9" fillId="0" borderId="0" xfId="0" applyNumberFormat="1" applyFont="1">
      <alignment vertical="center"/>
    </xf>
    <xf numFmtId="0" fontId="9" fillId="0" borderId="132" xfId="0" quotePrefix="1" applyFont="1" applyBorder="1">
      <alignment vertical="center"/>
    </xf>
    <xf numFmtId="0" fontId="9" fillId="0" borderId="132" xfId="0" applyFont="1" applyBorder="1">
      <alignment vertical="center"/>
    </xf>
    <xf numFmtId="0" fontId="9" fillId="0" borderId="132" xfId="0" applyFont="1" applyBorder="1" applyAlignment="1">
      <alignment horizontal="center" vertical="center"/>
    </xf>
    <xf numFmtId="43" fontId="9" fillId="0" borderId="132" xfId="0" applyNumberFormat="1" applyFont="1" applyBorder="1">
      <alignment vertical="center"/>
    </xf>
    <xf numFmtId="41" fontId="9" fillId="0" borderId="133" xfId="0" applyNumberFormat="1" applyFont="1" applyBorder="1">
      <alignment vertical="center"/>
    </xf>
    <xf numFmtId="9" fontId="9" fillId="0" borderId="132" xfId="0" applyNumberFormat="1" applyFont="1" applyBorder="1" applyAlignment="1">
      <alignment horizontal="center" vertical="center"/>
    </xf>
    <xf numFmtId="41" fontId="9" fillId="0" borderId="132" xfId="0" applyNumberFormat="1" applyFont="1" applyBorder="1" applyAlignment="1">
      <alignment horizontal="center" vertical="center"/>
    </xf>
    <xf numFmtId="215" fontId="55" fillId="0" borderId="116" xfId="0" applyNumberFormat="1" applyFont="1" applyBorder="1">
      <alignment vertical="center"/>
    </xf>
    <xf numFmtId="215" fontId="55" fillId="0" borderId="134" xfId="0" applyNumberFormat="1" applyFont="1" applyBorder="1" applyAlignment="1">
      <alignment vertical="center" wrapText="1"/>
    </xf>
    <xf numFmtId="215" fontId="55" fillId="0" borderId="50" xfId="0" applyNumberFormat="1" applyFont="1" applyBorder="1" applyAlignment="1">
      <alignment horizontal="center" vertical="center"/>
    </xf>
    <xf numFmtId="215" fontId="3" fillId="0" borderId="0" xfId="0" applyNumberFormat="1" applyFont="1">
      <alignment vertical="center"/>
    </xf>
    <xf numFmtId="0" fontId="55" fillId="3" borderId="50" xfId="0" applyFont="1" applyFill="1" applyBorder="1">
      <alignment vertical="center"/>
    </xf>
    <xf numFmtId="235" fontId="82" fillId="3" borderId="0" xfId="0" applyNumberFormat="1" applyFont="1" applyFill="1">
      <alignment vertical="center"/>
    </xf>
    <xf numFmtId="216" fontId="55" fillId="3" borderId="50" xfId="0" applyNumberFormat="1" applyFont="1" applyFill="1" applyBorder="1" applyAlignment="1">
      <alignment horizontal="center" vertical="center"/>
    </xf>
    <xf numFmtId="216" fontId="3" fillId="3" borderId="0" xfId="0" applyNumberFormat="1" applyFont="1" applyFill="1">
      <alignment vertical="center"/>
    </xf>
    <xf numFmtId="0" fontId="3" fillId="3" borderId="0" xfId="0" applyFont="1" applyFill="1">
      <alignment vertical="center"/>
    </xf>
    <xf numFmtId="0" fontId="55" fillId="0" borderId="50" xfId="0" applyFont="1" applyBorder="1">
      <alignment vertical="center"/>
    </xf>
    <xf numFmtId="236" fontId="0" fillId="0" borderId="0" xfId="0" applyNumberFormat="1">
      <alignment vertical="center"/>
    </xf>
    <xf numFmtId="216" fontId="55" fillId="0" borderId="50" xfId="0" applyNumberFormat="1" applyFont="1" applyBorder="1" applyAlignment="1">
      <alignment horizontal="center" vertical="center"/>
    </xf>
    <xf numFmtId="216" fontId="3" fillId="0" borderId="0" xfId="0" applyNumberFormat="1" applyFont="1">
      <alignment vertical="center"/>
    </xf>
    <xf numFmtId="235" fontId="82" fillId="3" borderId="35" xfId="0" applyNumberFormat="1" applyFont="1" applyFill="1" applyBorder="1">
      <alignment vertical="center"/>
    </xf>
    <xf numFmtId="235" fontId="82" fillId="3" borderId="24" xfId="0" applyNumberFormat="1" applyFont="1" applyFill="1" applyBorder="1">
      <alignment vertical="center"/>
    </xf>
    <xf numFmtId="235" fontId="82" fillId="3" borderId="21" xfId="0" applyNumberFormat="1" applyFont="1" applyFill="1" applyBorder="1">
      <alignment vertical="center"/>
    </xf>
    <xf numFmtId="235" fontId="82" fillId="0" borderId="0" xfId="0" applyNumberFormat="1" applyFont="1">
      <alignment vertical="center"/>
    </xf>
    <xf numFmtId="235" fontId="82" fillId="0" borderId="24" xfId="0" applyNumberFormat="1" applyFont="1" applyBorder="1">
      <alignment vertical="center"/>
    </xf>
    <xf numFmtId="235" fontId="0" fillId="0" borderId="0" xfId="0" applyNumberFormat="1">
      <alignment vertical="center"/>
    </xf>
    <xf numFmtId="0" fontId="1" fillId="0" borderId="0" xfId="0" applyFont="1">
      <alignment vertical="center"/>
    </xf>
    <xf numFmtId="236" fontId="0" fillId="3" borderId="0" xfId="0" applyNumberFormat="1" applyFill="1">
      <alignment vertical="center"/>
    </xf>
    <xf numFmtId="235" fontId="82" fillId="0" borderId="35" xfId="0" applyNumberFormat="1" applyFont="1" applyBorder="1">
      <alignment vertical="center"/>
    </xf>
    <xf numFmtId="235" fontId="82" fillId="0" borderId="0" xfId="0" applyNumberFormat="1" applyFont="1" applyAlignment="1"/>
    <xf numFmtId="0" fontId="0" fillId="3" borderId="0" xfId="0" applyFill="1">
      <alignment vertical="center"/>
    </xf>
    <xf numFmtId="235" fontId="82" fillId="3" borderId="27" xfId="0" applyNumberFormat="1" applyFont="1" applyFill="1" applyBorder="1" applyAlignment="1"/>
    <xf numFmtId="235" fontId="82" fillId="3" borderId="31" xfId="0" applyNumberFormat="1" applyFont="1" applyFill="1" applyBorder="1" applyAlignment="1"/>
    <xf numFmtId="235" fontId="82" fillId="3" borderId="0" xfId="0" applyNumberFormat="1" applyFont="1" applyFill="1" applyAlignment="1"/>
    <xf numFmtId="235" fontId="82" fillId="3" borderId="35" xfId="0" applyNumberFormat="1" applyFont="1" applyFill="1" applyBorder="1" applyAlignment="1"/>
    <xf numFmtId="235" fontId="0" fillId="3" borderId="0" xfId="0" applyNumberFormat="1" applyFill="1">
      <alignment vertical="center"/>
    </xf>
    <xf numFmtId="0" fontId="84" fillId="0" borderId="0" xfId="0" applyFont="1">
      <alignment vertical="center"/>
    </xf>
    <xf numFmtId="0" fontId="85" fillId="0" borderId="0" xfId="0" applyFont="1" applyAlignment="1"/>
    <xf numFmtId="0" fontId="85" fillId="0" borderId="24" xfId="0" applyFont="1" applyBorder="1">
      <alignment vertical="center"/>
    </xf>
    <xf numFmtId="0" fontId="85" fillId="0" borderId="0" xfId="0" applyFont="1">
      <alignment vertical="center"/>
    </xf>
    <xf numFmtId="0" fontId="86" fillId="0" borderId="83" xfId="0" applyFont="1" applyBorder="1" applyAlignment="1">
      <alignment horizontal="center" vertical="center"/>
    </xf>
    <xf numFmtId="0" fontId="86" fillId="0" borderId="84" xfId="0" applyFont="1" applyBorder="1" applyAlignment="1">
      <alignment horizontal="center" vertical="center"/>
    </xf>
    <xf numFmtId="0" fontId="85" fillId="0" borderId="31" xfId="0" applyFont="1" applyBorder="1">
      <alignment vertical="center"/>
    </xf>
    <xf numFmtId="0" fontId="85" fillId="0" borderId="91" xfId="0" applyFont="1" applyBorder="1" applyAlignment="1">
      <alignment horizontal="left" vertical="center"/>
    </xf>
    <xf numFmtId="0" fontId="85" fillId="0" borderId="0" xfId="0" applyFont="1" applyAlignment="1">
      <alignment horizontal="left" vertical="center"/>
    </xf>
    <xf numFmtId="0" fontId="85" fillId="0" borderId="89" xfId="0" applyFont="1" applyBorder="1">
      <alignment vertical="center"/>
    </xf>
    <xf numFmtId="41" fontId="85" fillId="0" borderId="85" xfId="0" applyNumberFormat="1" applyFont="1" applyBorder="1">
      <alignment vertical="center"/>
    </xf>
    <xf numFmtId="0" fontId="85" fillId="0" borderId="86" xfId="0" applyFont="1" applyBorder="1" applyAlignment="1">
      <alignment horizontal="center" vertical="center"/>
    </xf>
    <xf numFmtId="0" fontId="85" fillId="0" borderId="35" xfId="0" applyFont="1" applyBorder="1">
      <alignment vertical="center"/>
    </xf>
    <xf numFmtId="0" fontId="85" fillId="0" borderId="34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5" fillId="0" borderId="89" xfId="0" applyFont="1" applyBorder="1" applyAlignment="1">
      <alignment horizontal="center" vertical="center" wrapText="1"/>
    </xf>
    <xf numFmtId="0" fontId="85" fillId="0" borderId="91" xfId="0" applyFont="1" applyBorder="1">
      <alignment vertical="center"/>
    </xf>
    <xf numFmtId="0" fontId="85" fillId="0" borderId="0" xfId="0" applyFont="1" applyAlignment="1">
      <alignment horizontal="center" vertical="center"/>
    </xf>
    <xf numFmtId="195" fontId="87" fillId="0" borderId="0" xfId="0" applyNumberFormat="1" applyFont="1" applyAlignment="1">
      <alignment horizontal="center" vertical="center"/>
    </xf>
    <xf numFmtId="195" fontId="85" fillId="0" borderId="0" xfId="0" applyNumberFormat="1" applyFont="1" applyAlignment="1">
      <alignment horizontal="center" vertical="center"/>
    </xf>
    <xf numFmtId="195" fontId="85" fillId="0" borderId="0" xfId="0" applyNumberFormat="1" applyFont="1">
      <alignment vertical="center"/>
    </xf>
    <xf numFmtId="0" fontId="85" fillId="0" borderId="91" xfId="0" applyFont="1" applyBorder="1" applyAlignment="1">
      <alignment horizontal="center" vertical="center"/>
    </xf>
    <xf numFmtId="0" fontId="85" fillId="0" borderId="34" xfId="0" applyFont="1" applyBorder="1">
      <alignment vertical="center"/>
    </xf>
    <xf numFmtId="0" fontId="85" fillId="0" borderId="86" xfId="0" quotePrefix="1" applyFont="1" applyBorder="1" applyAlignment="1">
      <alignment horizontal="center" vertical="center"/>
    </xf>
    <xf numFmtId="2" fontId="85" fillId="0" borderId="0" xfId="0" applyNumberFormat="1" applyFont="1" applyAlignment="1">
      <alignment horizontal="left" vertical="center"/>
    </xf>
    <xf numFmtId="0" fontId="85" fillId="0" borderId="0" xfId="0" applyFont="1" applyAlignment="1">
      <alignment horizontal="right" vertical="center"/>
    </xf>
    <xf numFmtId="0" fontId="85" fillId="0" borderId="86" xfId="0" applyFont="1" applyBorder="1">
      <alignment vertical="center"/>
    </xf>
    <xf numFmtId="0" fontId="85" fillId="0" borderId="91" xfId="0" applyFont="1" applyBorder="1" applyAlignment="1">
      <alignment horizontal="right" vertical="center"/>
    </xf>
    <xf numFmtId="0" fontId="88" fillId="0" borderId="0" xfId="0" applyFont="1" applyAlignment="1"/>
    <xf numFmtId="209" fontId="85" fillId="0" borderId="0" xfId="0" applyNumberFormat="1" applyFont="1" applyAlignment="1">
      <alignment horizontal="center" vertical="center"/>
    </xf>
    <xf numFmtId="3" fontId="85" fillId="0" borderId="0" xfId="0" applyNumberFormat="1" applyFont="1" applyAlignment="1">
      <alignment horizontal="left" vertical="center"/>
    </xf>
    <xf numFmtId="2" fontId="85" fillId="0" borderId="0" xfId="0" applyNumberFormat="1" applyFont="1" applyAlignment="1">
      <alignment horizontal="center" vertical="center"/>
    </xf>
    <xf numFmtId="41" fontId="85" fillId="0" borderId="0" xfId="0" applyNumberFormat="1" applyFont="1" applyAlignment="1">
      <alignment horizontal="center" vertical="center"/>
    </xf>
    <xf numFmtId="214" fontId="85" fillId="0" borderId="0" xfId="0" applyNumberFormat="1" applyFont="1">
      <alignment vertical="center"/>
    </xf>
    <xf numFmtId="214" fontId="85" fillId="0" borderId="85" xfId="0" applyNumberFormat="1" applyFont="1" applyBorder="1">
      <alignment vertical="center"/>
    </xf>
    <xf numFmtId="214" fontId="85" fillId="0" borderId="85" xfId="0" applyNumberFormat="1" applyFont="1" applyBorder="1" applyAlignment="1">
      <alignment horizontal="right" vertical="center"/>
    </xf>
    <xf numFmtId="41" fontId="85" fillId="0" borderId="0" xfId="0" applyNumberFormat="1" applyFont="1">
      <alignment vertical="center"/>
    </xf>
    <xf numFmtId="41" fontId="85" fillId="0" borderId="86" xfId="0" applyNumberFormat="1" applyFont="1" applyBorder="1">
      <alignment vertical="center"/>
    </xf>
    <xf numFmtId="0" fontId="85" fillId="0" borderId="45" xfId="0" applyFont="1" applyBorder="1">
      <alignment vertical="center"/>
    </xf>
    <xf numFmtId="0" fontId="85" fillId="0" borderId="46" xfId="0" applyFont="1" applyBorder="1" applyAlignment="1">
      <alignment horizontal="center" vertical="center"/>
    </xf>
    <xf numFmtId="0" fontId="85" fillId="0" borderId="70" xfId="0" applyFont="1" applyBorder="1">
      <alignment vertical="center"/>
    </xf>
    <xf numFmtId="0" fontId="85" fillId="0" borderId="69" xfId="0" applyFont="1" applyBorder="1">
      <alignment vertical="center"/>
    </xf>
    <xf numFmtId="0" fontId="85" fillId="0" borderId="46" xfId="0" applyFont="1" applyBorder="1">
      <alignment vertical="center"/>
    </xf>
    <xf numFmtId="41" fontId="85" fillId="0" borderId="68" xfId="0" applyNumberFormat="1" applyFont="1" applyBorder="1">
      <alignment vertical="center"/>
    </xf>
    <xf numFmtId="0" fontId="85" fillId="0" borderId="21" xfId="0" applyFont="1" applyBorder="1" applyAlignment="1"/>
    <xf numFmtId="0" fontId="85" fillId="0" borderId="27" xfId="0" applyFont="1" applyBorder="1" applyAlignment="1">
      <alignment horizontal="right" vertical="center"/>
    </xf>
    <xf numFmtId="0" fontId="85" fillId="0" borderId="27" xfId="0" applyFont="1" applyBorder="1" applyAlignment="1">
      <alignment horizontal="center" vertical="center"/>
    </xf>
    <xf numFmtId="0" fontId="85" fillId="0" borderId="27" xfId="0" applyFont="1" applyBorder="1">
      <alignment vertical="center"/>
    </xf>
    <xf numFmtId="0" fontId="85" fillId="0" borderId="27" xfId="0" applyFont="1" applyBorder="1" applyAlignment="1">
      <alignment horizontal="left" vertical="center"/>
    </xf>
    <xf numFmtId="41" fontId="85" fillId="0" borderId="27" xfId="0" applyNumberFormat="1" applyFont="1" applyBorder="1">
      <alignment vertical="center"/>
    </xf>
    <xf numFmtId="194" fontId="85" fillId="0" borderId="0" xfId="0" applyNumberFormat="1" applyFont="1" applyAlignment="1">
      <alignment horizontal="center" vertical="center"/>
    </xf>
    <xf numFmtId="221" fontId="85" fillId="0" borderId="0" xfId="0" applyNumberFormat="1" applyFont="1" applyAlignment="1">
      <alignment horizontal="right" vertical="center"/>
    </xf>
    <xf numFmtId="222" fontId="85" fillId="0" borderId="0" xfId="0" applyNumberFormat="1" applyFont="1" applyAlignment="1">
      <alignment horizontal="center" vertical="center"/>
    </xf>
    <xf numFmtId="202" fontId="85" fillId="0" borderId="0" xfId="0" applyNumberFormat="1" applyFont="1" applyAlignment="1">
      <alignment horizontal="right" vertical="center"/>
    </xf>
    <xf numFmtId="41" fontId="85" fillId="0" borderId="0" xfId="0" applyNumberFormat="1" applyFont="1" applyAlignment="1">
      <alignment horizontal="left" vertical="center"/>
    </xf>
    <xf numFmtId="1" fontId="85" fillId="0" borderId="0" xfId="0" applyNumberFormat="1" applyFont="1" applyAlignment="1">
      <alignment horizontal="center" vertical="center"/>
    </xf>
    <xf numFmtId="0" fontId="85" fillId="0" borderId="0" xfId="0" quotePrefix="1" applyFont="1" applyAlignment="1">
      <alignment horizontal="center" vertical="center"/>
    </xf>
    <xf numFmtId="181" fontId="85" fillId="0" borderId="0" xfId="0" applyNumberFormat="1" applyFont="1" applyAlignment="1">
      <alignment horizontal="right" vertical="center"/>
    </xf>
    <xf numFmtId="202" fontId="85" fillId="0" borderId="0" xfId="0" applyNumberFormat="1" applyFont="1">
      <alignment vertical="center"/>
    </xf>
    <xf numFmtId="2" fontId="85" fillId="0" borderId="0" xfId="0" applyNumberFormat="1" applyFont="1">
      <alignment vertical="center"/>
    </xf>
    <xf numFmtId="214" fontId="85" fillId="0" borderId="0" xfId="0" applyNumberFormat="1" applyFont="1" applyAlignment="1">
      <alignment horizontal="right" vertical="center"/>
    </xf>
    <xf numFmtId="214" fontId="85" fillId="0" borderId="0" xfId="0" applyNumberFormat="1" applyFont="1" applyAlignment="1">
      <alignment horizontal="center" vertical="center" shrinkToFit="1"/>
    </xf>
    <xf numFmtId="0" fontId="85" fillId="0" borderId="34" xfId="0" applyFont="1" applyBorder="1" applyAlignment="1">
      <alignment horizontal="right" vertical="center"/>
    </xf>
    <xf numFmtId="0" fontId="85" fillId="0" borderId="51" xfId="0" applyFont="1" applyBorder="1" applyAlignment="1">
      <alignment horizontal="right" vertical="center"/>
    </xf>
    <xf numFmtId="0" fontId="85" fillId="0" borderId="51" xfId="0" applyFont="1" applyBorder="1" applyAlignment="1">
      <alignment horizontal="center" vertical="center"/>
    </xf>
    <xf numFmtId="0" fontId="85" fillId="0" borderId="51" xfId="0" applyFont="1" applyBorder="1">
      <alignment vertical="center"/>
    </xf>
    <xf numFmtId="0" fontId="85" fillId="0" borderId="89" xfId="0" applyFont="1" applyBorder="1" applyAlignment="1">
      <alignment horizontal="center" vertical="center"/>
    </xf>
    <xf numFmtId="0" fontId="85" fillId="0" borderId="85" xfId="0" applyFont="1" applyBorder="1">
      <alignment vertical="center"/>
    </xf>
    <xf numFmtId="0" fontId="85" fillId="0" borderId="62" xfId="0" applyFont="1" applyBorder="1">
      <alignment vertical="center"/>
    </xf>
    <xf numFmtId="0" fontId="85" fillId="0" borderId="82" xfId="0" applyFont="1" applyBorder="1">
      <alignment vertical="center"/>
    </xf>
    <xf numFmtId="0" fontId="85" fillId="0" borderId="92" xfId="0" applyFont="1" applyBorder="1" applyAlignment="1">
      <alignment horizontal="right" vertical="center"/>
    </xf>
    <xf numFmtId="0" fontId="85" fillId="0" borderId="93" xfId="0" applyFont="1" applyBorder="1">
      <alignment vertical="center"/>
    </xf>
    <xf numFmtId="0" fontId="85" fillId="0" borderId="65" xfId="0" applyFont="1" applyBorder="1" applyAlignment="1">
      <alignment horizontal="left" vertical="center"/>
    </xf>
    <xf numFmtId="41" fontId="85" fillId="0" borderId="94" xfId="0" applyNumberFormat="1" applyFont="1" applyBorder="1">
      <alignment vertical="center"/>
    </xf>
    <xf numFmtId="0" fontId="85" fillId="0" borderId="95" xfId="0" applyFont="1" applyBorder="1">
      <alignment vertical="center"/>
    </xf>
    <xf numFmtId="202" fontId="85" fillId="0" borderId="0" xfId="0" applyNumberFormat="1" applyFont="1" applyAlignment="1">
      <alignment horizontal="left" vertical="center"/>
    </xf>
    <xf numFmtId="223" fontId="85" fillId="0" borderId="0" xfId="0" applyNumberFormat="1" applyFont="1" applyAlignment="1">
      <alignment horizontal="center" vertical="center"/>
    </xf>
    <xf numFmtId="224" fontId="85" fillId="0" borderId="0" xfId="0" applyNumberFormat="1" applyFont="1" applyAlignment="1">
      <alignment horizontal="left" vertical="center"/>
    </xf>
    <xf numFmtId="178" fontId="85" fillId="0" borderId="53" xfId="0" quotePrefix="1" applyNumberFormat="1" applyFont="1" applyBorder="1" applyAlignment="1">
      <alignment horizontal="left" vertical="center"/>
    </xf>
    <xf numFmtId="225" fontId="85" fillId="0" borderId="53" xfId="0" applyNumberFormat="1" applyFont="1" applyBorder="1" applyAlignment="1">
      <alignment horizontal="right" vertical="center"/>
    </xf>
    <xf numFmtId="225" fontId="85" fillId="0" borderId="53" xfId="0" applyNumberFormat="1" applyFont="1" applyBorder="1" applyAlignment="1">
      <alignment horizontal="left" vertical="center"/>
    </xf>
    <xf numFmtId="0" fontId="89" fillId="0" borderId="0" xfId="0" applyFont="1" applyAlignment="1">
      <alignment horizontal="left" vertical="center"/>
    </xf>
    <xf numFmtId="0" fontId="89" fillId="0" borderId="0" xfId="0" applyFont="1" applyAlignment="1">
      <alignment horizontal="center" vertical="center"/>
    </xf>
    <xf numFmtId="2" fontId="89" fillId="0" borderId="0" xfId="0" applyNumberFormat="1" applyFont="1" applyAlignment="1">
      <alignment horizontal="center" vertical="center"/>
    </xf>
    <xf numFmtId="0" fontId="91" fillId="0" borderId="0" xfId="0" applyFont="1" applyAlignment="1"/>
    <xf numFmtId="3" fontId="93" fillId="0" borderId="115" xfId="0" applyNumberFormat="1" applyFont="1" applyBorder="1" applyAlignment="1">
      <alignment horizontal="center" vertical="center"/>
    </xf>
    <xf numFmtId="3" fontId="93" fillId="0" borderId="116" xfId="0" applyNumberFormat="1" applyFont="1" applyBorder="1" applyAlignment="1">
      <alignment horizontal="center" vertical="center"/>
    </xf>
    <xf numFmtId="3" fontId="91" fillId="0" borderId="0" xfId="0" applyNumberFormat="1" applyFont="1" applyAlignment="1"/>
    <xf numFmtId="3" fontId="93" fillId="0" borderId="119" xfId="0" applyNumberFormat="1" applyFont="1" applyBorder="1" applyAlignment="1">
      <alignment horizontal="center" vertical="center"/>
    </xf>
    <xf numFmtId="220" fontId="92" fillId="0" borderId="83" xfId="0" applyNumberFormat="1" applyFont="1" applyBorder="1" applyAlignment="1">
      <alignment horizontal="center" vertical="center"/>
    </xf>
    <xf numFmtId="220" fontId="92" fillId="0" borderId="84" xfId="0" applyNumberFormat="1" applyFont="1" applyBorder="1" applyAlignment="1">
      <alignment horizontal="center" vertical="center"/>
    </xf>
    <xf numFmtId="220" fontId="95" fillId="0" borderId="34" xfId="0" applyNumberFormat="1" applyFont="1" applyBorder="1" applyAlignment="1">
      <alignment horizontal="left" vertical="center"/>
    </xf>
    <xf numFmtId="220" fontId="96" fillId="0" borderId="0" xfId="0" applyNumberFormat="1" applyFont="1">
      <alignment vertical="center"/>
    </xf>
    <xf numFmtId="3" fontId="95" fillId="0" borderId="85" xfId="0" applyNumberFormat="1" applyFont="1" applyBorder="1" applyAlignment="1">
      <alignment horizontal="right" vertical="center"/>
    </xf>
    <xf numFmtId="3" fontId="95" fillId="0" borderId="86" xfId="0" applyNumberFormat="1" applyFont="1" applyBorder="1" applyAlignment="1">
      <alignment horizontal="right" vertical="center"/>
    </xf>
    <xf numFmtId="0" fontId="96" fillId="0" borderId="0" xfId="0" applyFont="1">
      <alignment vertical="center"/>
    </xf>
    <xf numFmtId="220" fontId="96" fillId="0" borderId="34" xfId="0" applyNumberFormat="1" applyFont="1" applyBorder="1">
      <alignment vertical="center"/>
    </xf>
    <xf numFmtId="220" fontId="96" fillId="0" borderId="85" xfId="0" applyNumberFormat="1" applyFont="1" applyBorder="1" applyAlignment="1">
      <alignment horizontal="right" vertical="center"/>
    </xf>
    <xf numFmtId="220" fontId="96" fillId="0" borderId="86" xfId="0" applyNumberFormat="1" applyFont="1" applyBorder="1" applyAlignment="1">
      <alignment horizontal="right" vertical="center"/>
    </xf>
    <xf numFmtId="220" fontId="97" fillId="0" borderId="34" xfId="0" applyNumberFormat="1" applyFont="1" applyBorder="1">
      <alignment vertical="center"/>
    </xf>
    <xf numFmtId="220" fontId="97" fillId="0" borderId="0" xfId="0" applyNumberFormat="1" applyFont="1">
      <alignment vertical="center"/>
    </xf>
    <xf numFmtId="0" fontId="97" fillId="0" borderId="0" xfId="0" applyFont="1">
      <alignment vertical="center"/>
    </xf>
    <xf numFmtId="220" fontId="97" fillId="0" borderId="85" xfId="0" applyNumberFormat="1" applyFont="1" applyBorder="1" applyAlignment="1">
      <alignment horizontal="right" vertical="center"/>
    </xf>
    <xf numFmtId="220" fontId="97" fillId="0" borderId="86" xfId="0" applyNumberFormat="1" applyFont="1" applyBorder="1" applyAlignment="1">
      <alignment horizontal="right" vertical="center"/>
    </xf>
    <xf numFmtId="220" fontId="97" fillId="0" borderId="0" xfId="0" applyNumberFormat="1" applyFont="1" applyAlignment="1">
      <alignment horizontal="center" vertical="center"/>
    </xf>
    <xf numFmtId="3" fontId="97" fillId="0" borderId="85" xfId="0" applyNumberFormat="1" applyFont="1" applyBorder="1" applyAlignment="1">
      <alignment horizontal="right" vertical="center"/>
    </xf>
    <xf numFmtId="220" fontId="97" fillId="0" borderId="22" xfId="0" applyNumberFormat="1" applyFont="1" applyBorder="1">
      <alignment vertical="center"/>
    </xf>
    <xf numFmtId="220" fontId="97" fillId="0" borderId="24" xfId="0" applyNumberFormat="1" applyFont="1" applyBorder="1">
      <alignment vertical="center"/>
    </xf>
    <xf numFmtId="220" fontId="97" fillId="0" borderId="87" xfId="0" applyNumberFormat="1" applyFont="1" applyBorder="1" applyAlignment="1">
      <alignment horizontal="right" vertical="center"/>
    </xf>
    <xf numFmtId="220" fontId="97" fillId="0" borderId="88" xfId="0" applyNumberFormat="1" applyFont="1" applyBorder="1" applyAlignment="1">
      <alignment horizontal="right" vertical="center"/>
    </xf>
    <xf numFmtId="220" fontId="92" fillId="0" borderId="34" xfId="0" applyNumberFormat="1" applyFont="1" applyBorder="1" applyAlignment="1">
      <alignment horizontal="left" vertical="center"/>
    </xf>
    <xf numFmtId="220" fontId="93" fillId="0" borderId="0" xfId="0" applyNumberFormat="1" applyFont="1">
      <alignment vertical="center"/>
    </xf>
    <xf numFmtId="3" fontId="92" fillId="0" borderId="85" xfId="0" applyNumberFormat="1" applyFont="1" applyBorder="1" applyAlignment="1">
      <alignment horizontal="right" vertical="center"/>
    </xf>
    <xf numFmtId="3" fontId="92" fillId="0" borderId="86" xfId="0" applyNumberFormat="1" applyFont="1" applyBorder="1" applyAlignment="1">
      <alignment horizontal="right" vertical="center"/>
    </xf>
    <xf numFmtId="220" fontId="93" fillId="0" borderId="34" xfId="0" applyNumberFormat="1" applyFont="1" applyBorder="1">
      <alignment vertical="center"/>
    </xf>
    <xf numFmtId="220" fontId="93" fillId="0" borderId="85" xfId="0" applyNumberFormat="1" applyFont="1" applyBorder="1" applyAlignment="1">
      <alignment horizontal="right" vertical="center"/>
    </xf>
    <xf numFmtId="220" fontId="93" fillId="0" borderId="86" xfId="0" applyNumberFormat="1" applyFont="1" applyBorder="1" applyAlignment="1">
      <alignment horizontal="right" vertical="center"/>
    </xf>
    <xf numFmtId="220" fontId="93" fillId="0" borderId="22" xfId="0" applyNumberFormat="1" applyFont="1" applyBorder="1">
      <alignment vertical="center"/>
    </xf>
    <xf numFmtId="220" fontId="93" fillId="0" borderId="24" xfId="0" applyNumberFormat="1" applyFont="1" applyBorder="1">
      <alignment vertical="center"/>
    </xf>
    <xf numFmtId="220" fontId="93" fillId="0" borderId="87" xfId="0" applyNumberFormat="1" applyFont="1" applyBorder="1" applyAlignment="1">
      <alignment horizontal="right" vertical="center"/>
    </xf>
    <xf numFmtId="220" fontId="93" fillId="0" borderId="88" xfId="0" applyNumberFormat="1" applyFont="1" applyBorder="1" applyAlignment="1">
      <alignment horizontal="right" vertical="center"/>
    </xf>
    <xf numFmtId="3" fontId="93" fillId="0" borderId="85" xfId="0" applyNumberFormat="1" applyFont="1" applyBorder="1" applyAlignment="1">
      <alignment horizontal="right" vertical="center"/>
    </xf>
    <xf numFmtId="0" fontId="91" fillId="0" borderId="0" xfId="0" applyFont="1">
      <alignment vertical="center"/>
    </xf>
    <xf numFmtId="0" fontId="96" fillId="0" borderId="0" xfId="0" applyFont="1" applyAlignment="1"/>
    <xf numFmtId="220" fontId="97" fillId="3" borderId="0" xfId="0" applyNumberFormat="1" applyFont="1" applyFill="1">
      <alignment vertical="center"/>
    </xf>
    <xf numFmtId="220" fontId="97" fillId="9" borderId="0" xfId="0" applyNumberFormat="1" applyFont="1" applyFill="1">
      <alignment vertical="center"/>
    </xf>
    <xf numFmtId="220" fontId="95" fillId="0" borderId="30" xfId="0" applyNumberFormat="1" applyFont="1" applyBorder="1" applyAlignment="1">
      <alignment horizontal="left" vertical="center"/>
    </xf>
    <xf numFmtId="220" fontId="96" fillId="0" borderId="27" xfId="0" applyNumberFormat="1" applyFont="1" applyBorder="1">
      <alignment vertical="center"/>
    </xf>
    <xf numFmtId="3" fontId="95" fillId="0" borderId="55" xfId="0" applyNumberFormat="1" applyFont="1" applyBorder="1" applyAlignment="1">
      <alignment horizontal="right" vertical="center"/>
    </xf>
    <xf numFmtId="3" fontId="95" fillId="0" borderId="77" xfId="0" applyNumberFormat="1" applyFont="1" applyBorder="1" applyAlignment="1">
      <alignment horizontal="right" vertical="center"/>
    </xf>
    <xf numFmtId="0" fontId="96" fillId="0" borderId="31" xfId="0" applyFont="1" applyBorder="1" applyAlignment="1">
      <alignment horizontal="right" vertical="center"/>
    </xf>
    <xf numFmtId="0" fontId="96" fillId="0" borderId="35" xfId="0" applyFont="1" applyBorder="1" applyAlignment="1">
      <alignment horizontal="right" vertical="center"/>
    </xf>
    <xf numFmtId="0" fontId="97" fillId="0" borderId="35" xfId="0" applyFont="1" applyBorder="1" applyAlignment="1">
      <alignment horizontal="right" vertical="center"/>
    </xf>
    <xf numFmtId="0" fontId="97" fillId="0" borderId="0" xfId="0" applyFont="1" applyAlignment="1"/>
    <xf numFmtId="0" fontId="97" fillId="0" borderId="89" xfId="0" applyFont="1" applyBorder="1" applyAlignment="1"/>
    <xf numFmtId="3" fontId="97" fillId="0" borderId="0" xfId="0" applyNumberFormat="1" applyFont="1" applyAlignment="1"/>
    <xf numFmtId="220" fontId="97" fillId="0" borderId="0" xfId="0" applyNumberFormat="1" applyFont="1" applyAlignment="1">
      <alignment horizontal="right" vertical="center"/>
    </xf>
    <xf numFmtId="0" fontId="97" fillId="0" borderId="89" xfId="0" applyFont="1" applyBorder="1" applyAlignment="1">
      <alignment horizontal="right" vertical="center"/>
    </xf>
    <xf numFmtId="0" fontId="97" fillId="0" borderId="85" xfId="0" applyFont="1" applyBorder="1" applyAlignment="1"/>
    <xf numFmtId="0" fontId="97" fillId="0" borderId="86" xfId="0" applyFont="1" applyBorder="1" applyAlignment="1"/>
    <xf numFmtId="0" fontId="97" fillId="0" borderId="35" xfId="0" applyFont="1" applyBorder="1" applyAlignment="1"/>
    <xf numFmtId="220" fontId="97" fillId="0" borderId="0" xfId="0" applyNumberFormat="1" applyFont="1" applyAlignment="1">
      <alignment horizontal="left" vertical="center" shrinkToFit="1"/>
    </xf>
    <xf numFmtId="220" fontId="97" fillId="0" borderId="0" xfId="0" applyNumberFormat="1" applyFont="1" applyAlignment="1">
      <alignment vertical="center" shrinkToFit="1"/>
    </xf>
    <xf numFmtId="0" fontId="97" fillId="0" borderId="0" xfId="0" applyFont="1" applyAlignment="1">
      <alignment shrinkToFit="1"/>
    </xf>
    <xf numFmtId="0" fontId="97" fillId="0" borderId="21" xfId="0" applyFont="1" applyBorder="1" applyAlignment="1">
      <alignment horizontal="right" vertical="center"/>
    </xf>
    <xf numFmtId="220" fontId="93" fillId="3" borderId="0" xfId="0" applyNumberFormat="1" applyFont="1" applyFill="1">
      <alignment vertical="center"/>
    </xf>
    <xf numFmtId="0" fontId="100" fillId="0" borderId="0" xfId="1" applyFont="1" applyAlignment="1">
      <alignment horizontal="center" vertical="center"/>
    </xf>
    <xf numFmtId="0" fontId="100" fillId="0" borderId="127" xfId="1" applyFont="1" applyBorder="1" applyAlignment="1">
      <alignment horizontal="center" vertical="center"/>
    </xf>
    <xf numFmtId="0" fontId="100" fillId="0" borderId="127" xfId="1" applyFont="1" applyBorder="1" applyAlignment="1">
      <alignment horizontal="center" vertical="center" wrapText="1"/>
    </xf>
    <xf numFmtId="0" fontId="101" fillId="0" borderId="127" xfId="1" applyFont="1" applyBorder="1" applyAlignment="1">
      <alignment horizontal="center" vertical="center" wrapText="1"/>
    </xf>
    <xf numFmtId="0" fontId="88" fillId="0" borderId="127" xfId="1" applyFont="1" applyBorder="1" applyAlignment="1">
      <alignment horizontal="center" vertical="center"/>
    </xf>
    <xf numFmtId="9" fontId="100" fillId="0" borderId="127" xfId="2" applyFont="1" applyBorder="1" applyAlignment="1">
      <alignment horizontal="center" vertical="center"/>
    </xf>
    <xf numFmtId="202" fontId="100" fillId="0" borderId="127" xfId="3" applyNumberFormat="1" applyFont="1" applyBorder="1" applyAlignment="1">
      <alignment horizontal="center" vertical="center"/>
    </xf>
    <xf numFmtId="233" fontId="100" fillId="0" borderId="38" xfId="1" applyNumberFormat="1" applyFont="1" applyBorder="1">
      <alignment vertical="center"/>
    </xf>
    <xf numFmtId="194" fontId="100" fillId="0" borderId="127" xfId="1" applyNumberFormat="1" applyFont="1" applyBorder="1" applyAlignment="1">
      <alignment horizontal="center" vertical="center"/>
    </xf>
    <xf numFmtId="233" fontId="100" fillId="0" borderId="23" xfId="1" applyNumberFormat="1" applyFont="1" applyBorder="1">
      <alignment vertical="center"/>
    </xf>
    <xf numFmtId="194" fontId="102" fillId="0" borderId="127" xfId="1" applyNumberFormat="1" applyFont="1" applyBorder="1" applyAlignment="1">
      <alignment horizontal="center" vertical="center"/>
    </xf>
    <xf numFmtId="234" fontId="102" fillId="0" borderId="0" xfId="1" applyNumberFormat="1" applyFont="1" applyAlignment="1">
      <alignment horizontal="center" vertical="center"/>
    </xf>
    <xf numFmtId="0" fontId="100" fillId="0" borderId="0" xfId="1" applyFont="1" applyAlignment="1">
      <alignment horizontal="left" vertical="center"/>
    </xf>
    <xf numFmtId="3" fontId="92" fillId="0" borderId="75" xfId="0" applyNumberFormat="1" applyFont="1" applyBorder="1" applyAlignment="1">
      <alignment horizontal="center" vertical="center"/>
    </xf>
    <xf numFmtId="3" fontId="92" fillId="0" borderId="76" xfId="0" applyNumberFormat="1" applyFont="1" applyBorder="1" applyAlignment="1">
      <alignment horizontal="center" vertical="center"/>
    </xf>
    <xf numFmtId="3" fontId="92" fillId="0" borderId="20" xfId="0" applyNumberFormat="1" applyFont="1" applyBorder="1" applyAlignment="1">
      <alignment horizontal="center" vertical="center"/>
    </xf>
    <xf numFmtId="3" fontId="93" fillId="0" borderId="78" xfId="0" applyNumberFormat="1" applyFont="1" applyBorder="1" applyAlignment="1">
      <alignment horizontal="center" vertical="center"/>
    </xf>
    <xf numFmtId="3" fontId="93" fillId="0" borderId="99" xfId="0" applyNumberFormat="1" applyFont="1" applyBorder="1" applyAlignment="1">
      <alignment horizontal="left" vertical="center"/>
    </xf>
    <xf numFmtId="3" fontId="93" fillId="0" borderId="99" xfId="0" applyNumberFormat="1" applyFont="1" applyBorder="1" applyAlignment="1">
      <alignment horizontal="center" vertical="center"/>
    </xf>
    <xf numFmtId="3" fontId="93" fillId="0" borderId="99" xfId="0" applyNumberFormat="1" applyFont="1" applyBorder="1" applyAlignment="1">
      <alignment horizontal="right" vertical="center"/>
    </xf>
    <xf numFmtId="3" fontId="93" fillId="0" borderId="41" xfId="0" applyNumberFormat="1" applyFont="1" applyBorder="1" applyAlignment="1">
      <alignment horizontal="right" vertical="center"/>
    </xf>
    <xf numFmtId="3" fontId="93" fillId="0" borderId="100" xfId="0" applyNumberFormat="1" applyFont="1" applyBorder="1" applyAlignment="1">
      <alignment horizontal="center" vertical="center"/>
    </xf>
    <xf numFmtId="3" fontId="93" fillId="0" borderId="62" xfId="0" applyNumberFormat="1" applyFont="1" applyBorder="1" applyAlignment="1">
      <alignment horizontal="left" vertical="center"/>
    </xf>
    <xf numFmtId="3" fontId="93" fillId="0" borderId="62" xfId="0" applyNumberFormat="1" applyFont="1" applyBorder="1" applyAlignment="1">
      <alignment horizontal="center" vertical="center"/>
    </xf>
    <xf numFmtId="3" fontId="93" fillId="0" borderId="62" xfId="0" applyNumberFormat="1" applyFont="1" applyBorder="1" applyAlignment="1">
      <alignment horizontal="right" vertical="center"/>
    </xf>
    <xf numFmtId="3" fontId="93" fillId="0" borderId="101" xfId="0" applyNumberFormat="1" applyFont="1" applyBorder="1" applyAlignment="1">
      <alignment horizontal="right" vertical="center"/>
    </xf>
    <xf numFmtId="3" fontId="93" fillId="0" borderId="67" xfId="0" applyNumberFormat="1" applyFont="1" applyBorder="1" applyAlignment="1">
      <alignment horizontal="center" vertical="center"/>
    </xf>
    <xf numFmtId="3" fontId="93" fillId="0" borderId="102" xfId="0" applyNumberFormat="1" applyFont="1" applyBorder="1" applyAlignment="1">
      <alignment horizontal="left" vertical="center"/>
    </xf>
    <xf numFmtId="3" fontId="93" fillId="0" borderId="102" xfId="0" applyNumberFormat="1" applyFont="1" applyBorder="1" applyAlignment="1">
      <alignment horizontal="center" vertical="center"/>
    </xf>
    <xf numFmtId="3" fontId="93" fillId="0" borderId="102" xfId="0" applyNumberFormat="1" applyFont="1" applyBorder="1" applyAlignment="1">
      <alignment horizontal="right" vertical="center"/>
    </xf>
    <xf numFmtId="3" fontId="93" fillId="0" borderId="21" xfId="0" applyNumberFormat="1" applyFont="1" applyBorder="1" applyAlignment="1">
      <alignment horizontal="right" vertical="center"/>
    </xf>
    <xf numFmtId="3" fontId="92" fillId="0" borderId="54" xfId="0" applyNumberFormat="1" applyFont="1" applyBorder="1" applyAlignment="1">
      <alignment horizontal="center" vertical="center"/>
    </xf>
    <xf numFmtId="3" fontId="92" fillId="0" borderId="57" xfId="0" applyNumberFormat="1" applyFont="1" applyBorder="1" applyAlignment="1">
      <alignment horizontal="center" vertical="center"/>
    </xf>
    <xf numFmtId="3" fontId="92" fillId="0" borderId="55" xfId="0" applyNumberFormat="1" applyFont="1" applyBorder="1" applyAlignment="1">
      <alignment horizontal="center" vertical="center"/>
    </xf>
    <xf numFmtId="3" fontId="92" fillId="0" borderId="31" xfId="0" applyNumberFormat="1" applyFont="1" applyBorder="1" applyAlignment="1">
      <alignment horizontal="center" vertical="center"/>
    </xf>
    <xf numFmtId="3" fontId="92" fillId="0" borderId="78" xfId="0" applyNumberFormat="1" applyFont="1" applyBorder="1" applyAlignment="1">
      <alignment horizontal="left" vertical="center" shrinkToFit="1"/>
    </xf>
    <xf numFmtId="3" fontId="92" fillId="0" borderId="99" xfId="0" applyNumberFormat="1" applyFont="1" applyBorder="1" applyAlignment="1">
      <alignment horizontal="left" vertical="center" shrinkToFit="1"/>
    </xf>
    <xf numFmtId="3" fontId="93" fillId="0" borderId="40" xfId="0" applyNumberFormat="1" applyFont="1" applyBorder="1" applyAlignment="1">
      <alignment vertical="center" shrinkToFit="1"/>
    </xf>
    <xf numFmtId="3" fontId="93" fillId="0" borderId="71" xfId="0" applyNumberFormat="1" applyFont="1" applyBorder="1" applyAlignment="1">
      <alignment horizontal="right" vertical="center" shrinkToFit="1"/>
    </xf>
    <xf numFmtId="3" fontId="93" fillId="0" borderId="99" xfId="0" applyNumberFormat="1" applyFont="1" applyBorder="1" applyAlignment="1">
      <alignment horizontal="right" vertical="center" shrinkToFit="1"/>
    </xf>
    <xf numFmtId="3" fontId="93" fillId="0" borderId="41" xfId="0" applyNumberFormat="1" applyFont="1" applyBorder="1" applyAlignment="1">
      <alignment vertical="center" shrinkToFit="1"/>
    </xf>
    <xf numFmtId="3" fontId="93" fillId="0" borderId="80" xfId="0" applyNumberFormat="1" applyFont="1" applyBorder="1" applyAlignment="1">
      <alignment horizontal="left" vertical="center" shrinkToFit="1"/>
    </xf>
    <xf numFmtId="3" fontId="93" fillId="0" borderId="64" xfId="0" applyNumberFormat="1" applyFont="1" applyBorder="1" applyAlignment="1">
      <alignment horizontal="left" vertical="center" shrinkToFit="1"/>
    </xf>
    <xf numFmtId="3" fontId="93" fillId="0" borderId="43" xfId="0" applyNumberFormat="1" applyFont="1" applyBorder="1" applyAlignment="1">
      <alignment vertical="center" shrinkToFit="1"/>
    </xf>
    <xf numFmtId="3" fontId="93" fillId="0" borderId="50" xfId="0" applyNumberFormat="1" applyFont="1" applyBorder="1" applyAlignment="1">
      <alignment horizontal="right" vertical="center" shrinkToFit="1"/>
    </xf>
    <xf numFmtId="227" fontId="93" fillId="0" borderId="64" xfId="0" applyNumberFormat="1" applyFont="1" applyBorder="1" applyAlignment="1">
      <alignment vertical="center" shrinkToFit="1"/>
    </xf>
    <xf numFmtId="3" fontId="93" fillId="0" borderId="44" xfId="0" applyNumberFormat="1" applyFont="1" applyBorder="1" applyAlignment="1">
      <alignment horizontal="left" vertical="center" shrinkToFit="1"/>
    </xf>
    <xf numFmtId="3" fontId="93" fillId="0" borderId="50" xfId="0" applyNumberFormat="1" applyFont="1" applyBorder="1" applyAlignment="1">
      <alignment vertical="center" shrinkToFit="1"/>
    </xf>
    <xf numFmtId="3" fontId="93" fillId="0" borderId="64" xfId="0" applyNumberFormat="1" applyFont="1" applyBorder="1" applyAlignment="1">
      <alignment vertical="center" shrinkToFit="1"/>
    </xf>
    <xf numFmtId="3" fontId="92" fillId="0" borderId="80" xfId="0" applyNumberFormat="1" applyFont="1" applyBorder="1" applyAlignment="1">
      <alignment horizontal="left" vertical="center" shrinkToFit="1"/>
    </xf>
    <xf numFmtId="3" fontId="92" fillId="0" borderId="64" xfId="0" applyNumberFormat="1" applyFont="1" applyBorder="1" applyAlignment="1">
      <alignment horizontal="left" vertical="center" shrinkToFit="1"/>
    </xf>
    <xf numFmtId="3" fontId="93" fillId="0" borderId="64" xfId="0" applyNumberFormat="1" applyFont="1" applyBorder="1" applyAlignment="1">
      <alignment horizontal="right" vertical="center" shrinkToFit="1"/>
    </xf>
    <xf numFmtId="3" fontId="93" fillId="0" borderId="44" xfId="0" applyNumberFormat="1" applyFont="1" applyBorder="1" applyAlignment="1">
      <alignment vertical="center" shrinkToFit="1"/>
    </xf>
    <xf numFmtId="3" fontId="93" fillId="0" borderId="81" xfId="0" applyNumberFormat="1" applyFont="1" applyBorder="1" applyAlignment="1">
      <alignment horizontal="left" vertical="center" shrinkToFit="1"/>
    </xf>
    <xf numFmtId="3" fontId="93" fillId="0" borderId="70" xfId="0" applyNumberFormat="1" applyFont="1" applyBorder="1" applyAlignment="1">
      <alignment horizontal="left" vertical="center" shrinkToFit="1"/>
    </xf>
    <xf numFmtId="3" fontId="93" fillId="0" borderId="46" xfId="0" applyNumberFormat="1" applyFont="1" applyBorder="1" applyAlignment="1">
      <alignment vertical="center" shrinkToFit="1"/>
    </xf>
    <xf numFmtId="3" fontId="93" fillId="0" borderId="68" xfId="0" applyNumberFormat="1" applyFont="1" applyBorder="1" applyAlignment="1">
      <alignment vertical="center" shrinkToFit="1"/>
    </xf>
    <xf numFmtId="3" fontId="93" fillId="0" borderId="70" xfId="0" applyNumberFormat="1" applyFont="1" applyBorder="1" applyAlignment="1">
      <alignment vertical="center" shrinkToFit="1"/>
    </xf>
    <xf numFmtId="3" fontId="93" fillId="0" borderId="47" xfId="0" applyNumberFormat="1" applyFont="1" applyBorder="1" applyAlignment="1">
      <alignment horizontal="left" vertical="center" shrinkToFit="1"/>
    </xf>
    <xf numFmtId="3" fontId="92" fillId="0" borderId="100" xfId="0" applyNumberFormat="1" applyFont="1" applyBorder="1" applyAlignment="1">
      <alignment horizontal="left" vertical="center" shrinkToFit="1"/>
    </xf>
    <xf numFmtId="3" fontId="92" fillId="0" borderId="62" xfId="0" applyNumberFormat="1" applyFont="1" applyBorder="1" applyAlignment="1">
      <alignment horizontal="left" vertical="center" shrinkToFit="1"/>
    </xf>
    <xf numFmtId="3" fontId="93" fillId="0" borderId="53" xfId="0" applyNumberFormat="1" applyFont="1" applyBorder="1" applyAlignment="1">
      <alignment vertical="center" shrinkToFit="1"/>
    </xf>
    <xf numFmtId="3" fontId="93" fillId="0" borderId="60" xfId="0" applyNumberFormat="1" applyFont="1" applyBorder="1" applyAlignment="1">
      <alignment horizontal="right" vertical="center" shrinkToFit="1"/>
    </xf>
    <xf numFmtId="3" fontId="93" fillId="0" borderId="62" xfId="0" applyNumberFormat="1" applyFont="1" applyBorder="1" applyAlignment="1">
      <alignment horizontal="right" vertical="center" shrinkToFit="1"/>
    </xf>
    <xf numFmtId="3" fontId="93" fillId="0" borderId="101" xfId="0" applyNumberFormat="1" applyFont="1" applyBorder="1" applyAlignment="1">
      <alignment vertical="center" shrinkToFit="1"/>
    </xf>
    <xf numFmtId="0" fontId="91" fillId="0" borderId="0" xfId="0" applyFont="1" applyAlignment="1">
      <alignment horizontal="center"/>
    </xf>
    <xf numFmtId="0" fontId="91" fillId="0" borderId="30" xfId="0" applyFont="1" applyBorder="1" applyAlignment="1"/>
    <xf numFmtId="0" fontId="91" fillId="0" borderId="27" xfId="0" applyFont="1" applyBorder="1" applyAlignment="1"/>
    <xf numFmtId="0" fontId="91" fillId="0" borderId="31" xfId="0" applyFont="1" applyBorder="1" applyAlignment="1"/>
    <xf numFmtId="0" fontId="91" fillId="0" borderId="34" xfId="0" applyFont="1" applyBorder="1" applyAlignment="1"/>
    <xf numFmtId="0" fontId="91" fillId="0" borderId="35" xfId="0" applyFont="1" applyBorder="1" applyAlignment="1"/>
    <xf numFmtId="0" fontId="91" fillId="0" borderId="65" xfId="0" applyFont="1" applyBorder="1" applyAlignment="1">
      <alignment horizontal="center" vertical="center"/>
    </xf>
    <xf numFmtId="0" fontId="91" fillId="0" borderId="91" xfId="0" applyFont="1" applyBorder="1" applyAlignment="1"/>
    <xf numFmtId="0" fontId="91" fillId="0" borderId="86" xfId="0" applyFont="1" applyBorder="1" applyAlignment="1"/>
    <xf numFmtId="0" fontId="91" fillId="0" borderId="65" xfId="0" applyFont="1" applyBorder="1" applyAlignment="1">
      <alignment horizontal="left" vertical="center"/>
    </xf>
    <xf numFmtId="229" fontId="91" fillId="0" borderId="65" xfId="0" applyNumberFormat="1" applyFont="1" applyBorder="1">
      <alignment vertical="center"/>
    </xf>
    <xf numFmtId="0" fontId="91" fillId="0" borderId="65" xfId="0" applyFont="1" applyBorder="1" applyAlignment="1">
      <alignment horizontal="center"/>
    </xf>
    <xf numFmtId="3" fontId="91" fillId="0" borderId="65" xfId="0" applyNumberFormat="1" applyFont="1" applyBorder="1" applyAlignment="1">
      <alignment horizontal="right"/>
    </xf>
    <xf numFmtId="0" fontId="91" fillId="0" borderId="65" xfId="0" applyFont="1" applyBorder="1" applyAlignment="1"/>
    <xf numFmtId="0" fontId="91" fillId="0" borderId="65" xfId="0" applyFont="1" applyBorder="1">
      <alignment vertical="center"/>
    </xf>
    <xf numFmtId="0" fontId="91" fillId="0" borderId="51" xfId="0" applyFont="1" applyBorder="1" applyAlignment="1"/>
    <xf numFmtId="0" fontId="91" fillId="0" borderId="51" xfId="0" applyFont="1" applyBorder="1" applyAlignment="1">
      <alignment horizontal="center" vertical="center"/>
    </xf>
    <xf numFmtId="0" fontId="91" fillId="0" borderId="93" xfId="0" applyFont="1" applyBorder="1" applyAlignment="1">
      <alignment horizontal="center" vertical="center"/>
    </xf>
    <xf numFmtId="229" fontId="91" fillId="0" borderId="65" xfId="0" applyNumberFormat="1" applyFont="1" applyBorder="1" applyAlignment="1"/>
    <xf numFmtId="0" fontId="91" fillId="0" borderId="91" xfId="0" applyFont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1" fillId="0" borderId="89" xfId="0" applyFont="1" applyBorder="1" applyAlignment="1">
      <alignment horizontal="center" vertical="center"/>
    </xf>
    <xf numFmtId="3" fontId="91" fillId="0" borderId="65" xfId="0" applyNumberFormat="1" applyFont="1" applyBorder="1" applyAlignment="1"/>
    <xf numFmtId="0" fontId="91" fillId="0" borderId="61" xfId="0" applyFont="1" applyBorder="1" applyAlignment="1">
      <alignment horizontal="center" vertical="center"/>
    </xf>
    <xf numFmtId="0" fontId="91" fillId="0" borderId="53" xfId="0" applyFont="1" applyBorder="1" applyAlignment="1">
      <alignment horizontal="center" vertical="center"/>
    </xf>
    <xf numFmtId="0" fontId="91" fillId="0" borderId="62" xfId="0" applyFont="1" applyBorder="1" applyAlignment="1">
      <alignment horizontal="center" vertical="center"/>
    </xf>
    <xf numFmtId="0" fontId="91" fillId="0" borderId="22" xfId="0" applyFont="1" applyBorder="1" applyAlignment="1"/>
    <xf numFmtId="0" fontId="91" fillId="0" borderId="46" xfId="0" applyFont="1" applyBorder="1" applyAlignment="1"/>
    <xf numFmtId="0" fontId="91" fillId="0" borderId="24" xfId="0" applyFont="1" applyBorder="1" applyAlignment="1"/>
    <xf numFmtId="0" fontId="91" fillId="0" borderId="21" xfId="0" applyFont="1" applyBorder="1" applyAlignment="1"/>
    <xf numFmtId="3" fontId="92" fillId="0" borderId="89" xfId="0" applyNumberFormat="1" applyFont="1" applyBorder="1" applyAlignment="1">
      <alignment horizontal="center" vertical="center"/>
    </xf>
    <xf numFmtId="3" fontId="92" fillId="0" borderId="85" xfId="0" applyNumberFormat="1" applyFont="1" applyBorder="1" applyAlignment="1">
      <alignment horizontal="center" vertical="center"/>
    </xf>
    <xf numFmtId="3" fontId="93" fillId="0" borderId="103" xfId="0" applyNumberFormat="1" applyFont="1" applyBorder="1" applyAlignment="1">
      <alignment horizontal="left" vertical="center" shrinkToFit="1"/>
    </xf>
    <xf numFmtId="3" fontId="93" fillId="0" borderId="104" xfId="0" applyNumberFormat="1" applyFont="1" applyBorder="1" applyAlignment="1">
      <alignment horizontal="left" vertical="center" shrinkToFit="1"/>
    </xf>
    <xf numFmtId="3" fontId="93" fillId="0" borderId="104" xfId="0" quotePrefix="1" applyNumberFormat="1" applyFont="1" applyBorder="1" applyAlignment="1">
      <alignment horizontal="left" vertical="center" shrinkToFit="1"/>
    </xf>
    <xf numFmtId="3" fontId="93" fillId="0" borderId="105" xfId="0" applyNumberFormat="1" applyFont="1" applyBorder="1" applyAlignment="1">
      <alignment horizontal="left" vertical="center" shrinkToFit="1"/>
    </xf>
    <xf numFmtId="3" fontId="93" fillId="0" borderId="106" xfId="0" applyNumberFormat="1" applyFont="1" applyBorder="1" applyAlignment="1">
      <alignment horizontal="left" vertical="center" shrinkToFit="1"/>
    </xf>
    <xf numFmtId="3" fontId="93" fillId="0" borderId="107" xfId="0" applyNumberFormat="1" applyFont="1" applyBorder="1" applyAlignment="1">
      <alignment horizontal="left" vertical="center" shrinkToFit="1"/>
    </xf>
    <xf numFmtId="3" fontId="93" fillId="0" borderId="107" xfId="0" quotePrefix="1" applyNumberFormat="1" applyFont="1" applyBorder="1" applyAlignment="1">
      <alignment horizontal="left" vertical="center" shrinkToFit="1"/>
    </xf>
    <xf numFmtId="3" fontId="93" fillId="0" borderId="108" xfId="0" applyNumberFormat="1" applyFont="1" applyBorder="1" applyAlignment="1">
      <alignment horizontal="left" vertical="center" shrinkToFit="1"/>
    </xf>
    <xf numFmtId="0" fontId="93" fillId="0" borderId="106" xfId="0" applyFont="1" applyBorder="1" applyAlignment="1">
      <alignment horizontal="left" shrinkToFit="1"/>
    </xf>
    <xf numFmtId="0" fontId="93" fillId="3" borderId="107" xfId="0" applyFont="1" applyFill="1" applyBorder="1" applyAlignment="1">
      <alignment horizontal="left" shrinkToFit="1"/>
    </xf>
    <xf numFmtId="0" fontId="93" fillId="0" borderId="107" xfId="0" applyFont="1" applyBorder="1" applyAlignment="1">
      <alignment horizontal="left" shrinkToFit="1"/>
    </xf>
    <xf numFmtId="180" fontId="93" fillId="0" borderId="107" xfId="0" applyNumberFormat="1" applyFont="1" applyBorder="1" applyAlignment="1">
      <alignment horizontal="left" shrinkToFit="1"/>
    </xf>
    <xf numFmtId="0" fontId="93" fillId="0" borderId="108" xfId="0" applyFont="1" applyBorder="1" applyAlignment="1">
      <alignment horizontal="left" shrinkToFit="1"/>
    </xf>
    <xf numFmtId="180" fontId="93" fillId="0" borderId="107" xfId="0" applyNumberFormat="1" applyFont="1" applyBorder="1" applyAlignment="1">
      <alignment horizontal="left" vertical="center" shrinkToFit="1"/>
    </xf>
    <xf numFmtId="0" fontId="93" fillId="0" borderId="109" xfId="0" applyFont="1" applyBorder="1" applyAlignment="1">
      <alignment horizontal="left" shrinkToFit="1"/>
    </xf>
    <xf numFmtId="0" fontId="93" fillId="0" borderId="110" xfId="0" applyFont="1" applyBorder="1" applyAlignment="1">
      <alignment horizontal="left" shrinkToFit="1"/>
    </xf>
    <xf numFmtId="0" fontId="93" fillId="0" borderId="111" xfId="0" applyFont="1" applyBorder="1" applyAlignment="1">
      <alignment horizontal="left" shrinkToFit="1"/>
    </xf>
    <xf numFmtId="0" fontId="93" fillId="0" borderId="112" xfId="0" applyFont="1" applyBorder="1" applyAlignment="1">
      <alignment horizontal="left" shrinkToFit="1"/>
    </xf>
    <xf numFmtId="0" fontId="93" fillId="0" borderId="113" xfId="0" applyFont="1" applyBorder="1" applyAlignment="1">
      <alignment horizontal="left" shrinkToFit="1"/>
    </xf>
    <xf numFmtId="0" fontId="93" fillId="0" borderId="114" xfId="0" applyFont="1" applyBorder="1" applyAlignment="1">
      <alignment horizontal="left" shrinkToFit="1"/>
    </xf>
    <xf numFmtId="3" fontId="93" fillId="0" borderId="71" xfId="0" applyNumberFormat="1" applyFont="1" applyBorder="1" applyAlignment="1">
      <alignment horizontal="center" vertical="center"/>
    </xf>
    <xf numFmtId="3" fontId="93" fillId="0" borderId="79" xfId="0" quotePrefix="1" applyNumberFormat="1" applyFont="1" applyBorder="1" applyAlignment="1">
      <alignment horizontal="center" vertical="center"/>
    </xf>
    <xf numFmtId="3" fontId="93" fillId="0" borderId="117" xfId="0" quotePrefix="1" applyNumberFormat="1" applyFont="1" applyBorder="1" applyAlignment="1">
      <alignment horizontal="center" vertical="center"/>
    </xf>
    <xf numFmtId="0" fontId="93" fillId="0" borderId="115" xfId="0" applyFont="1" applyBorder="1" applyAlignment="1">
      <alignment horizontal="center" vertical="center"/>
    </xf>
    <xf numFmtId="0" fontId="93" fillId="0" borderId="116" xfId="0" applyFont="1" applyBorder="1" applyAlignment="1">
      <alignment horizontal="center" vertical="center"/>
    </xf>
    <xf numFmtId="0" fontId="93" fillId="0" borderId="118" xfId="0" applyFont="1" applyBorder="1" applyAlignment="1">
      <alignment horizontal="center" vertical="center"/>
    </xf>
    <xf numFmtId="0" fontId="93" fillId="0" borderId="119" xfId="0" applyFont="1" applyBorder="1" applyAlignment="1">
      <alignment horizontal="center" vertical="center"/>
    </xf>
    <xf numFmtId="215" fontId="93" fillId="0" borderId="120" xfId="0" quotePrefix="1" applyNumberFormat="1" applyFont="1" applyBorder="1" applyAlignment="1">
      <alignment horizontal="center" vertical="center"/>
    </xf>
    <xf numFmtId="41" fontId="9" fillId="6" borderId="132" xfId="0" applyNumberFormat="1" applyFont="1" applyFill="1" applyBorder="1" applyAlignment="1">
      <alignment vertical="center" shrinkToFit="1"/>
    </xf>
    <xf numFmtId="0" fontId="105" fillId="0" borderId="0" xfId="4" applyFont="1" applyAlignment="1">
      <alignment vertical="center"/>
    </xf>
    <xf numFmtId="0" fontId="106" fillId="0" borderId="0" xfId="4" applyFont="1" applyAlignment="1">
      <alignment vertical="center"/>
    </xf>
    <xf numFmtId="0" fontId="63" fillId="0" borderId="0" xfId="5" applyFont="1" applyAlignment="1"/>
    <xf numFmtId="0" fontId="63" fillId="0" borderId="0" xfId="5" applyFont="1">
      <alignment vertical="center"/>
    </xf>
    <xf numFmtId="0" fontId="82" fillId="0" borderId="0" xfId="4"/>
    <xf numFmtId="0" fontId="63" fillId="0" borderId="0" xfId="4" applyFont="1" applyAlignment="1">
      <alignment vertical="center"/>
    </xf>
    <xf numFmtId="43" fontId="9" fillId="0" borderId="0" xfId="0" applyNumberFormat="1" applyFont="1" applyAlignment="1">
      <alignment horizontal="left" vertical="center"/>
    </xf>
    <xf numFmtId="3" fontId="93" fillId="0" borderId="87" xfId="0" applyNumberFormat="1" applyFont="1" applyBorder="1" applyAlignment="1">
      <alignment horizontal="center" vertical="center"/>
    </xf>
    <xf numFmtId="3" fontId="93" fillId="0" borderId="87" xfId="0" applyNumberFormat="1" applyFont="1" applyBorder="1" applyAlignment="1">
      <alignment horizontal="right" vertical="center"/>
    </xf>
    <xf numFmtId="3" fontId="93" fillId="0" borderId="88" xfId="0" applyNumberFormat="1" applyFont="1" applyBorder="1" applyAlignment="1">
      <alignment horizontal="left" vertical="center"/>
    </xf>
    <xf numFmtId="0" fontId="10" fillId="0" borderId="0" xfId="6" applyFont="1"/>
    <xf numFmtId="0" fontId="6" fillId="0" borderId="137" xfId="6" applyFont="1" applyBorder="1" applyAlignment="1">
      <alignment horizontal="center" vertical="center"/>
    </xf>
    <xf numFmtId="0" fontId="6" fillId="0" borderId="138" xfId="6" applyFont="1" applyBorder="1" applyAlignment="1">
      <alignment horizontal="center" vertical="center"/>
    </xf>
    <xf numFmtId="0" fontId="3" fillId="0" borderId="137" xfId="6" applyFont="1" applyBorder="1" applyAlignment="1">
      <alignment horizontal="center" vertical="center"/>
    </xf>
    <xf numFmtId="0" fontId="3" fillId="0" borderId="138" xfId="6" applyFont="1" applyBorder="1" applyAlignment="1">
      <alignment horizontal="center" vertical="center"/>
    </xf>
    <xf numFmtId="0" fontId="109" fillId="0" borderId="138" xfId="6" applyFont="1" applyBorder="1" applyAlignment="1">
      <alignment horizontal="center" vertical="center"/>
    </xf>
    <xf numFmtId="0" fontId="3" fillId="0" borderId="139" xfId="6" applyFont="1" applyBorder="1" applyAlignment="1">
      <alignment horizontal="center" vertical="center"/>
    </xf>
    <xf numFmtId="0" fontId="3" fillId="0" borderId="140" xfId="6" applyFont="1" applyBorder="1" applyAlignment="1">
      <alignment horizontal="center" vertical="center"/>
    </xf>
    <xf numFmtId="0" fontId="109" fillId="0" borderId="140" xfId="6" applyFont="1" applyBorder="1" applyAlignment="1">
      <alignment horizontal="center" vertical="center"/>
    </xf>
    <xf numFmtId="0" fontId="3" fillId="0" borderId="141" xfId="6" applyFont="1" applyBorder="1" applyAlignment="1">
      <alignment horizontal="center" vertical="center"/>
    </xf>
    <xf numFmtId="237" fontId="3" fillId="0" borderId="138" xfId="6" applyNumberFormat="1" applyFont="1" applyBorder="1" applyAlignment="1">
      <alignment horizontal="center" vertical="center"/>
    </xf>
    <xf numFmtId="0" fontId="10" fillId="4" borderId="143" xfId="0" applyFont="1" applyFill="1" applyBorder="1" applyAlignment="1">
      <alignment horizontal="center" vertical="center"/>
    </xf>
    <xf numFmtId="3" fontId="93" fillId="0" borderId="144" xfId="0" quotePrefix="1" applyNumberFormat="1" applyFont="1" applyBorder="1" applyAlignment="1">
      <alignment horizontal="left" vertical="center" shrinkToFit="1"/>
    </xf>
    <xf numFmtId="197" fontId="3" fillId="0" borderId="145" xfId="6" applyNumberFormat="1" applyFont="1" applyBorder="1" applyAlignment="1">
      <alignment horizontal="center" vertical="center"/>
    </xf>
    <xf numFmtId="0" fontId="109" fillId="0" borderId="145" xfId="6" applyFont="1" applyBorder="1" applyAlignment="1">
      <alignment horizontal="center" vertical="center"/>
    </xf>
    <xf numFmtId="41" fontId="10" fillId="0" borderId="0" xfId="0" applyNumberFormat="1" applyFont="1">
      <alignment vertical="center"/>
    </xf>
    <xf numFmtId="0" fontId="32" fillId="0" borderId="0" xfId="0" applyFont="1" applyAlignment="1"/>
    <xf numFmtId="3" fontId="111" fillId="0" borderId="127" xfId="0" applyNumberFormat="1" applyFont="1" applyBorder="1" applyAlignment="1">
      <alignment horizontal="center" vertical="center"/>
    </xf>
    <xf numFmtId="3" fontId="80" fillId="0" borderId="127" xfId="0" applyNumberFormat="1" applyFont="1" applyBorder="1" applyAlignment="1">
      <alignment horizontal="center" vertical="center"/>
    </xf>
    <xf numFmtId="180" fontId="80" fillId="0" borderId="127" xfId="0" applyNumberFormat="1" applyFont="1" applyBorder="1" applyAlignment="1">
      <alignment horizontal="center" vertical="center"/>
    </xf>
    <xf numFmtId="3" fontId="32" fillId="0" borderId="0" xfId="0" applyNumberFormat="1" applyFont="1" applyAlignment="1"/>
    <xf numFmtId="0" fontId="80" fillId="0" borderId="127" xfId="0" applyFont="1" applyBorder="1" applyAlignment="1">
      <alignment horizontal="center" vertical="center"/>
    </xf>
    <xf numFmtId="3" fontId="111" fillId="0" borderId="159" xfId="0" applyNumberFormat="1" applyFont="1" applyBorder="1" applyAlignment="1">
      <alignment horizontal="center" vertical="center"/>
    </xf>
    <xf numFmtId="3" fontId="111" fillId="0" borderId="160" xfId="0" applyNumberFormat="1" applyFont="1" applyBorder="1" applyAlignment="1">
      <alignment horizontal="center" vertical="center"/>
    </xf>
    <xf numFmtId="3" fontId="111" fillId="0" borderId="157" xfId="0" applyNumberFormat="1" applyFont="1" applyBorder="1" applyAlignment="1">
      <alignment horizontal="center" vertical="center"/>
    </xf>
    <xf numFmtId="3" fontId="111" fillId="0" borderId="156" xfId="0" applyNumberFormat="1" applyFont="1" applyBorder="1" applyAlignment="1">
      <alignment horizontal="center" vertical="center"/>
    </xf>
    <xf numFmtId="3" fontId="80" fillId="0" borderId="156" xfId="0" applyNumberFormat="1" applyFont="1" applyBorder="1">
      <alignment vertical="center"/>
    </xf>
    <xf numFmtId="3" fontId="111" fillId="0" borderId="156" xfId="0" applyNumberFormat="1" applyFont="1" applyBorder="1" applyAlignment="1">
      <alignment horizontal="right" vertical="center"/>
    </xf>
    <xf numFmtId="3" fontId="111" fillId="0" borderId="155" xfId="0" applyNumberFormat="1" applyFont="1" applyBorder="1" applyAlignment="1">
      <alignment horizontal="left" vertical="center"/>
    </xf>
    <xf numFmtId="3" fontId="111" fillId="0" borderId="151" xfId="0" applyNumberFormat="1" applyFont="1" applyBorder="1" applyAlignment="1">
      <alignment horizontal="center" vertical="center"/>
    </xf>
    <xf numFmtId="3" fontId="80" fillId="0" borderId="150" xfId="0" applyNumberFormat="1" applyFont="1" applyBorder="1" applyAlignment="1">
      <alignment horizontal="center" vertical="center"/>
    </xf>
    <xf numFmtId="3" fontId="111" fillId="0" borderId="150" xfId="0" applyNumberFormat="1" applyFont="1" applyBorder="1" applyAlignment="1">
      <alignment horizontal="center" vertical="center"/>
    </xf>
    <xf numFmtId="3" fontId="80" fillId="0" borderId="150" xfId="0" applyNumberFormat="1" applyFont="1" applyBorder="1">
      <alignment vertical="center"/>
    </xf>
    <xf numFmtId="238" fontId="80" fillId="0" borderId="150" xfId="0" applyNumberFormat="1" applyFont="1" applyBorder="1" applyAlignment="1">
      <alignment horizontal="right" vertical="center"/>
    </xf>
    <xf numFmtId="3" fontId="80" fillId="0" borderId="150" xfId="0" applyNumberFormat="1" applyFont="1" applyBorder="1" applyAlignment="1">
      <alignment horizontal="right" vertical="center"/>
    </xf>
    <xf numFmtId="3" fontId="80" fillId="0" borderId="149" xfId="0" applyNumberFormat="1" applyFont="1" applyBorder="1" applyAlignment="1">
      <alignment horizontal="left" vertical="center"/>
    </xf>
    <xf numFmtId="3" fontId="111" fillId="0" borderId="149" xfId="0" applyNumberFormat="1" applyFont="1" applyBorder="1" applyAlignment="1">
      <alignment horizontal="center" vertical="center"/>
    </xf>
    <xf numFmtId="3" fontId="111" fillId="0" borderId="150" xfId="0" applyNumberFormat="1" applyFont="1" applyBorder="1" applyAlignment="1">
      <alignment horizontal="left" vertical="center"/>
    </xf>
    <xf numFmtId="3" fontId="111" fillId="0" borderId="150" xfId="0" applyNumberFormat="1" applyFont="1" applyBorder="1" applyAlignment="1">
      <alignment horizontal="right" vertical="center"/>
    </xf>
    <xf numFmtId="3" fontId="80" fillId="0" borderId="151" xfId="0" applyNumberFormat="1" applyFont="1" applyBorder="1" applyAlignment="1">
      <alignment horizontal="center" vertical="center"/>
    </xf>
    <xf numFmtId="3" fontId="80" fillId="0" borderId="150" xfId="0" applyNumberFormat="1" applyFont="1" applyBorder="1" applyAlignment="1">
      <alignment horizontal="left" vertical="center"/>
    </xf>
    <xf numFmtId="229" fontId="80" fillId="0" borderId="150" xfId="0" applyNumberFormat="1" applyFont="1" applyBorder="1">
      <alignment vertical="center"/>
    </xf>
    <xf numFmtId="244" fontId="80" fillId="0" borderId="150" xfId="0" applyNumberFormat="1" applyFont="1" applyBorder="1" applyAlignment="1">
      <alignment horizontal="right" vertical="center"/>
    </xf>
    <xf numFmtId="4" fontId="80" fillId="0" borderId="150" xfId="0" applyNumberFormat="1" applyFont="1" applyBorder="1">
      <alignment vertical="center"/>
    </xf>
    <xf numFmtId="3" fontId="111" fillId="0" borderId="149" xfId="0" applyNumberFormat="1" applyFont="1" applyBorder="1" applyAlignment="1">
      <alignment horizontal="left" vertical="center"/>
    </xf>
    <xf numFmtId="195" fontId="80" fillId="0" borderId="150" xfId="0" applyNumberFormat="1" applyFont="1" applyBorder="1" applyAlignment="1">
      <alignment horizontal="right" vertical="center"/>
    </xf>
    <xf numFmtId="243" fontId="80" fillId="0" borderId="150" xfId="0" applyNumberFormat="1" applyFont="1" applyBorder="1">
      <alignment vertical="center"/>
    </xf>
    <xf numFmtId="242" fontId="80" fillId="0" borderId="150" xfId="0" applyNumberFormat="1" applyFont="1" applyBorder="1">
      <alignment vertical="center"/>
    </xf>
    <xf numFmtId="241" fontId="80" fillId="0" borderId="150" xfId="0" applyNumberFormat="1" applyFont="1" applyBorder="1">
      <alignment vertical="center"/>
    </xf>
    <xf numFmtId="3" fontId="80" fillId="0" borderId="148" xfId="0" applyNumberFormat="1" applyFont="1" applyBorder="1" applyAlignment="1">
      <alignment horizontal="center" vertical="center"/>
    </xf>
    <xf numFmtId="3" fontId="80" fillId="0" borderId="147" xfId="0" applyNumberFormat="1" applyFont="1" applyBorder="1" applyAlignment="1">
      <alignment horizontal="left" vertical="center"/>
    </xf>
    <xf numFmtId="241" fontId="80" fillId="0" borderId="147" xfId="0" applyNumberFormat="1" applyFont="1" applyBorder="1">
      <alignment vertical="center"/>
    </xf>
    <xf numFmtId="3" fontId="80" fillId="0" borderId="147" xfId="0" applyNumberFormat="1" applyFont="1" applyBorder="1" applyAlignment="1">
      <alignment horizontal="center" vertical="center"/>
    </xf>
    <xf numFmtId="3" fontId="80" fillId="0" borderId="147" xfId="0" applyNumberFormat="1" applyFont="1" applyBorder="1">
      <alignment vertical="center"/>
    </xf>
    <xf numFmtId="238" fontId="80" fillId="0" borderId="147" xfId="0" applyNumberFormat="1" applyFont="1" applyBorder="1" applyAlignment="1">
      <alignment horizontal="right" vertical="center"/>
    </xf>
    <xf numFmtId="3" fontId="80" fillId="0" borderId="147" xfId="0" applyNumberFormat="1" applyFont="1" applyBorder="1" applyAlignment="1">
      <alignment horizontal="right" vertical="center"/>
    </xf>
    <xf numFmtId="3" fontId="111" fillId="0" borderId="146" xfId="0" applyNumberFormat="1" applyFont="1" applyBorder="1" applyAlignment="1">
      <alignment horizontal="left" vertical="center"/>
    </xf>
    <xf numFmtId="3" fontId="111" fillId="0" borderId="100" xfId="0" applyNumberFormat="1" applyFont="1" applyBorder="1" applyAlignment="1">
      <alignment horizontal="center" vertical="center"/>
    </xf>
    <xf numFmtId="3" fontId="111" fillId="0" borderId="60" xfId="0" applyNumberFormat="1" applyFont="1" applyBorder="1" applyAlignment="1">
      <alignment horizontal="left" vertical="center"/>
    </xf>
    <xf numFmtId="3" fontId="80" fillId="0" borderId="60" xfId="0" applyNumberFormat="1" applyFont="1" applyBorder="1">
      <alignment vertical="center"/>
    </xf>
    <xf numFmtId="3" fontId="111" fillId="0" borderId="60" xfId="0" applyNumberFormat="1" applyFont="1" applyBorder="1" applyAlignment="1">
      <alignment horizontal="center" vertical="center"/>
    </xf>
    <xf numFmtId="3" fontId="111" fillId="0" borderId="60" xfId="0" applyNumberFormat="1" applyFont="1" applyBorder="1" applyAlignment="1">
      <alignment horizontal="right" vertical="center"/>
    </xf>
    <xf numFmtId="3" fontId="111" fillId="0" borderId="154" xfId="0" applyNumberFormat="1" applyFont="1" applyBorder="1" applyAlignment="1">
      <alignment horizontal="left" vertical="center"/>
    </xf>
    <xf numFmtId="240" fontId="80" fillId="0" borderId="150" xfId="0" applyNumberFormat="1" applyFont="1" applyBorder="1">
      <alignment vertical="center"/>
    </xf>
    <xf numFmtId="3" fontId="80" fillId="0" borderId="153" xfId="0" applyNumberFormat="1" applyFont="1" applyBorder="1" applyAlignment="1">
      <alignment horizontal="center" vertical="center"/>
    </xf>
    <xf numFmtId="3" fontId="80" fillId="0" borderId="131" xfId="0" applyNumberFormat="1" applyFont="1" applyBorder="1" applyAlignment="1">
      <alignment horizontal="left" vertical="center"/>
    </xf>
    <xf numFmtId="229" fontId="80" fillId="0" borderId="131" xfId="0" applyNumberFormat="1" applyFont="1" applyBorder="1">
      <alignment vertical="center"/>
    </xf>
    <xf numFmtId="3" fontId="80" fillId="0" borderId="131" xfId="0" applyNumberFormat="1" applyFont="1" applyBorder="1" applyAlignment="1">
      <alignment horizontal="center" vertical="center"/>
    </xf>
    <xf numFmtId="3" fontId="80" fillId="0" borderId="131" xfId="0" applyNumberFormat="1" applyFont="1" applyBorder="1">
      <alignment vertical="center"/>
    </xf>
    <xf numFmtId="238" fontId="80" fillId="0" borderId="131" xfId="0" applyNumberFormat="1" applyFont="1" applyBorder="1" applyAlignment="1">
      <alignment horizontal="right" vertical="center"/>
    </xf>
    <xf numFmtId="3" fontId="80" fillId="0" borderId="131" xfId="0" applyNumberFormat="1" applyFont="1" applyBorder="1" applyAlignment="1">
      <alignment horizontal="right" vertical="center"/>
    </xf>
    <xf numFmtId="3" fontId="111" fillId="0" borderId="152" xfId="0" applyNumberFormat="1" applyFont="1" applyBorder="1" applyAlignment="1">
      <alignment horizontal="left" vertical="center"/>
    </xf>
    <xf numFmtId="239" fontId="80" fillId="0" borderId="150" xfId="0" applyNumberFormat="1" applyFont="1" applyBorder="1" applyAlignment="1">
      <alignment horizontal="right" vertical="center"/>
    </xf>
    <xf numFmtId="3" fontId="60" fillId="0" borderId="0" xfId="0" applyNumberFormat="1" applyFont="1">
      <alignment vertical="center"/>
    </xf>
    <xf numFmtId="0" fontId="60" fillId="0" borderId="150" xfId="0" applyFont="1" applyBorder="1" applyAlignment="1">
      <alignment horizontal="center" vertical="center"/>
    </xf>
    <xf numFmtId="0" fontId="58" fillId="0" borderId="150" xfId="0" applyFont="1" applyBorder="1" applyAlignment="1">
      <alignment horizontal="center" vertical="center"/>
    </xf>
    <xf numFmtId="3" fontId="60" fillId="0" borderId="150" xfId="0" applyNumberFormat="1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 shrinkToFit="1"/>
    </xf>
    <xf numFmtId="0" fontId="43" fillId="0" borderId="132" xfId="0" quotePrefix="1" applyFont="1" applyBorder="1">
      <alignment vertical="center"/>
    </xf>
    <xf numFmtId="43" fontId="39" fillId="0" borderId="132" xfId="0" applyNumberFormat="1" applyFont="1" applyBorder="1">
      <alignment vertical="center"/>
    </xf>
    <xf numFmtId="0" fontId="44" fillId="0" borderId="132" xfId="0" applyFont="1" applyBorder="1" applyAlignment="1">
      <alignment horizontal="center" vertical="center" wrapText="1"/>
    </xf>
    <xf numFmtId="41" fontId="39" fillId="0" borderId="132" xfId="0" applyNumberFormat="1" applyFont="1" applyBorder="1">
      <alignment vertical="center"/>
    </xf>
    <xf numFmtId="0" fontId="39" fillId="0" borderId="133" xfId="0" applyFont="1" applyBorder="1" applyAlignment="1">
      <alignment horizontal="center" vertical="center"/>
    </xf>
    <xf numFmtId="41" fontId="39" fillId="0" borderId="133" xfId="0" applyNumberFormat="1" applyFont="1" applyBorder="1">
      <alignment vertical="center"/>
    </xf>
    <xf numFmtId="0" fontId="39" fillId="0" borderId="132" xfId="0" applyFont="1" applyBorder="1" applyAlignment="1">
      <alignment horizontal="center" vertical="center" shrinkToFit="1"/>
    </xf>
    <xf numFmtId="9" fontId="39" fillId="0" borderId="132" xfId="0" applyNumberFormat="1" applyFont="1" applyBorder="1" applyAlignment="1">
      <alignment horizontal="center" vertical="center" shrinkToFit="1"/>
    </xf>
    <xf numFmtId="41" fontId="39" fillId="0" borderId="132" xfId="0" applyNumberFormat="1" applyFont="1" applyBorder="1" applyAlignment="1">
      <alignment horizontal="center" vertical="center" shrinkToFit="1"/>
    </xf>
    <xf numFmtId="41" fontId="39" fillId="0" borderId="132" xfId="0" applyNumberFormat="1" applyFont="1" applyBorder="1" applyAlignment="1">
      <alignment vertical="center" shrinkToFit="1"/>
    </xf>
    <xf numFmtId="41" fontId="43" fillId="6" borderId="132" xfId="0" applyNumberFormat="1" applyFont="1" applyFill="1" applyBorder="1" applyAlignment="1">
      <alignment vertical="center" shrinkToFit="1"/>
    </xf>
    <xf numFmtId="0" fontId="39" fillId="0" borderId="166" xfId="0" quotePrefix="1" applyFont="1" applyBorder="1">
      <alignment vertical="center"/>
    </xf>
    <xf numFmtId="0" fontId="39" fillId="0" borderId="167" xfId="0" applyFont="1" applyBorder="1" applyAlignment="1">
      <alignment horizontal="center" vertical="center"/>
    </xf>
    <xf numFmtId="202" fontId="10" fillId="0" borderId="166" xfId="0" applyNumberFormat="1" applyFont="1" applyBorder="1">
      <alignment vertical="center"/>
    </xf>
    <xf numFmtId="0" fontId="10" fillId="0" borderId="167" xfId="0" applyFont="1" applyBorder="1" applyAlignment="1">
      <alignment horizontal="center" vertical="center"/>
    </xf>
    <xf numFmtId="43" fontId="39" fillId="0" borderId="166" xfId="0" applyNumberFormat="1" applyFont="1" applyBorder="1">
      <alignment vertical="center"/>
    </xf>
    <xf numFmtId="41" fontId="39" fillId="0" borderId="167" xfId="0" applyNumberFormat="1" applyFont="1" applyBorder="1">
      <alignment vertical="center"/>
    </xf>
    <xf numFmtId="0" fontId="39" fillId="0" borderId="166" xfId="0" applyFont="1" applyBorder="1" applyAlignment="1">
      <alignment horizontal="center" vertical="center" shrinkToFit="1"/>
    </xf>
    <xf numFmtId="9" fontId="39" fillId="8" borderId="166" xfId="0" applyNumberFormat="1" applyFont="1" applyFill="1" applyBorder="1" applyAlignment="1">
      <alignment horizontal="center" vertical="center" shrinkToFit="1"/>
    </xf>
    <xf numFmtId="41" fontId="10" fillId="0" borderId="166" xfId="0" applyNumberFormat="1" applyFont="1" applyBorder="1" applyAlignment="1">
      <alignment horizontal="center" vertical="center" shrinkToFit="1"/>
    </xf>
    <xf numFmtId="41" fontId="39" fillId="0" borderId="166" xfId="0" applyNumberFormat="1" applyFont="1" applyBorder="1" applyAlignment="1">
      <alignment horizontal="center" vertical="center" shrinkToFit="1"/>
    </xf>
    <xf numFmtId="41" fontId="9" fillId="0" borderId="166" xfId="0" applyNumberFormat="1" applyFont="1" applyBorder="1" applyAlignment="1">
      <alignment vertical="center" shrinkToFit="1"/>
    </xf>
    <xf numFmtId="222" fontId="109" fillId="0" borderId="138" xfId="6" applyNumberFormat="1" applyFont="1" applyBorder="1" applyAlignment="1">
      <alignment horizontal="center" vertical="center"/>
    </xf>
    <xf numFmtId="0" fontId="6" fillId="0" borderId="168" xfId="6" applyFont="1" applyBorder="1" applyAlignment="1">
      <alignment horizontal="center" vertical="center"/>
    </xf>
    <xf numFmtId="0" fontId="3" fillId="0" borderId="168" xfId="6" applyFont="1" applyBorder="1" applyAlignment="1">
      <alignment horizontal="center" vertical="center"/>
    </xf>
    <xf numFmtId="0" fontId="25" fillId="0" borderId="150" xfId="0" applyFont="1" applyBorder="1">
      <alignment vertical="center"/>
    </xf>
    <xf numFmtId="43" fontId="25" fillId="0" borderId="169" xfId="0" applyNumberFormat="1" applyFont="1" applyBorder="1">
      <alignment vertical="center"/>
    </xf>
    <xf numFmtId="43" fontId="36" fillId="0" borderId="169" xfId="0" applyNumberFormat="1" applyFont="1" applyBorder="1">
      <alignment vertical="center"/>
    </xf>
    <xf numFmtId="0" fontId="9" fillId="0" borderId="129" xfId="0" applyFont="1" applyBorder="1">
      <alignment vertical="center"/>
    </xf>
    <xf numFmtId="0" fontId="10" fillId="0" borderId="170" xfId="0" applyFont="1" applyBorder="1">
      <alignment vertical="center"/>
    </xf>
    <xf numFmtId="0" fontId="9" fillId="0" borderId="170" xfId="0" applyFont="1" applyBorder="1" applyAlignment="1">
      <alignment horizontal="right" vertical="center"/>
    </xf>
    <xf numFmtId="205" fontId="9" fillId="0" borderId="170" xfId="0" applyNumberFormat="1" applyFont="1" applyBorder="1" applyAlignment="1">
      <alignment horizontal="center" vertical="center"/>
    </xf>
    <xf numFmtId="206" fontId="36" fillId="0" borderId="170" xfId="0" applyNumberFormat="1" applyFont="1" applyBorder="1" applyAlignment="1">
      <alignment vertical="center" shrinkToFit="1"/>
    </xf>
    <xf numFmtId="207" fontId="9" fillId="0" borderId="170" xfId="0" applyNumberFormat="1" applyFont="1" applyBorder="1" applyAlignment="1">
      <alignment horizontal="center" vertical="center"/>
    </xf>
    <xf numFmtId="0" fontId="10" fillId="0" borderId="127" xfId="0" applyFont="1" applyBorder="1" applyAlignment="1">
      <alignment horizontal="center" vertical="center"/>
    </xf>
    <xf numFmtId="43" fontId="10" fillId="0" borderId="132" xfId="0" applyNumberFormat="1" applyFont="1" applyBorder="1">
      <alignment vertical="center"/>
    </xf>
    <xf numFmtId="0" fontId="10" fillId="0" borderId="133" xfId="0" applyFont="1" applyBorder="1">
      <alignment vertical="center"/>
    </xf>
    <xf numFmtId="0" fontId="10" fillId="0" borderId="133" xfId="0" applyFont="1" applyBorder="1" applyAlignment="1">
      <alignment horizontal="left" vertical="center"/>
    </xf>
    <xf numFmtId="41" fontId="10" fillId="0" borderId="133" xfId="0" applyNumberFormat="1" applyFont="1" applyBorder="1">
      <alignment vertical="center"/>
    </xf>
    <xf numFmtId="0" fontId="10" fillId="0" borderId="132" xfId="0" applyFont="1" applyBorder="1" applyAlignment="1">
      <alignment horizontal="center" vertical="center" shrinkToFit="1"/>
    </xf>
    <xf numFmtId="9" fontId="10" fillId="0" borderId="132" xfId="0" applyNumberFormat="1" applyFont="1" applyBorder="1" applyAlignment="1">
      <alignment horizontal="center" vertical="center" shrinkToFit="1"/>
    </xf>
    <xf numFmtId="41" fontId="10" fillId="0" borderId="132" xfId="0" applyNumberFormat="1" applyFont="1" applyBorder="1" applyAlignment="1">
      <alignment horizontal="center" vertical="center" shrinkToFit="1"/>
    </xf>
    <xf numFmtId="0" fontId="10" fillId="0" borderId="172" xfId="0" quotePrefix="1" applyFont="1" applyBorder="1">
      <alignment vertical="center"/>
    </xf>
    <xf numFmtId="202" fontId="10" fillId="0" borderId="172" xfId="0" applyNumberFormat="1" applyFont="1" applyBorder="1">
      <alignment vertical="center"/>
    </xf>
    <xf numFmtId="0" fontId="10" fillId="0" borderId="173" xfId="0" applyFont="1" applyBorder="1">
      <alignment vertical="center"/>
    </xf>
    <xf numFmtId="43" fontId="10" fillId="0" borderId="172" xfId="0" applyNumberFormat="1" applyFont="1" applyBorder="1">
      <alignment vertical="center"/>
    </xf>
    <xf numFmtId="0" fontId="10" fillId="0" borderId="173" xfId="0" applyFont="1" applyBorder="1" applyAlignment="1">
      <alignment horizontal="center" vertical="center"/>
    </xf>
    <xf numFmtId="41" fontId="10" fillId="0" borderId="173" xfId="0" applyNumberFormat="1" applyFont="1" applyBorder="1">
      <alignment vertical="center"/>
    </xf>
    <xf numFmtId="0" fontId="10" fillId="0" borderId="172" xfId="0" applyFont="1" applyBorder="1" applyAlignment="1">
      <alignment horizontal="center" vertical="center" shrinkToFit="1"/>
    </xf>
    <xf numFmtId="9" fontId="10" fillId="8" borderId="172" xfId="0" applyNumberFormat="1" applyFont="1" applyFill="1" applyBorder="1" applyAlignment="1">
      <alignment horizontal="center" vertical="center" shrinkToFit="1"/>
    </xf>
    <xf numFmtId="41" fontId="10" fillId="0" borderId="172" xfId="0" applyNumberFormat="1" applyFont="1" applyBorder="1" applyAlignment="1">
      <alignment vertical="center" shrinkToFit="1"/>
    </xf>
    <xf numFmtId="41" fontId="10" fillId="0" borderId="172" xfId="0" applyNumberFormat="1" applyFont="1" applyBorder="1" applyAlignment="1">
      <alignment horizontal="center" vertical="center" shrinkToFit="1"/>
    </xf>
    <xf numFmtId="41" fontId="9" fillId="0" borderId="172" xfId="0" applyNumberFormat="1" applyFont="1" applyBorder="1" applyAlignment="1">
      <alignment vertical="center" shrinkToFit="1"/>
    </xf>
    <xf numFmtId="0" fontId="10" fillId="0" borderId="172" xfId="0" applyFont="1" applyBorder="1" applyAlignment="1">
      <alignment horizontal="left" vertical="center" shrinkToFit="1"/>
    </xf>
    <xf numFmtId="9" fontId="10" fillId="0" borderId="172" xfId="0" applyNumberFormat="1" applyFont="1" applyBorder="1" applyAlignment="1">
      <alignment horizontal="center" vertical="center" shrinkToFit="1"/>
    </xf>
    <xf numFmtId="0" fontId="10" fillId="0" borderId="172" xfId="0" applyFont="1" applyBorder="1">
      <alignment vertical="center"/>
    </xf>
    <xf numFmtId="41" fontId="81" fillId="0" borderId="173" xfId="0" applyNumberFormat="1" applyFont="1" applyBorder="1">
      <alignment vertical="center"/>
    </xf>
    <xf numFmtId="0" fontId="81" fillId="0" borderId="174" xfId="0" applyFont="1" applyBorder="1" applyAlignment="1">
      <alignment horizontal="center" vertical="center" shrinkToFit="1"/>
    </xf>
    <xf numFmtId="9" fontId="10" fillId="0" borderId="174" xfId="0" applyNumberFormat="1" applyFont="1" applyBorder="1" applyAlignment="1">
      <alignment horizontal="center" vertical="center" shrinkToFit="1"/>
    </xf>
    <xf numFmtId="41" fontId="10" fillId="0" borderId="174" xfId="0" applyNumberFormat="1" applyFont="1" applyBorder="1" applyAlignment="1">
      <alignment horizontal="center" vertical="center" shrinkToFit="1"/>
    </xf>
    <xf numFmtId="0" fontId="10" fillId="0" borderId="174" xfId="0" applyFont="1" applyBorder="1">
      <alignment vertical="center"/>
    </xf>
    <xf numFmtId="41" fontId="10" fillId="0" borderId="172" xfId="0" applyNumberFormat="1" applyFont="1" applyBorder="1">
      <alignment vertical="center"/>
    </xf>
    <xf numFmtId="43" fontId="10" fillId="0" borderId="174" xfId="0" applyNumberFormat="1" applyFont="1" applyBorder="1">
      <alignment vertical="center"/>
    </xf>
    <xf numFmtId="0" fontId="10" fillId="0" borderId="174" xfId="0" applyFont="1" applyBorder="1" applyAlignment="1">
      <alignment horizontal="left" vertical="center" shrinkToFit="1"/>
    </xf>
    <xf numFmtId="41" fontId="10" fillId="0" borderId="174" xfId="0" applyNumberFormat="1" applyFont="1" applyBorder="1" applyAlignment="1">
      <alignment vertical="center" shrinkToFit="1"/>
    </xf>
    <xf numFmtId="41" fontId="10" fillId="0" borderId="173" xfId="0" quotePrefix="1" applyNumberFormat="1" applyFont="1" applyBorder="1">
      <alignment vertical="center"/>
    </xf>
    <xf numFmtId="0" fontId="10" fillId="0" borderId="172" xfId="0" applyFont="1" applyBorder="1" applyAlignment="1">
      <alignment horizontal="center" vertical="center"/>
    </xf>
    <xf numFmtId="9" fontId="10" fillId="8" borderId="172" xfId="0" applyNumberFormat="1" applyFont="1" applyFill="1" applyBorder="1" applyAlignment="1">
      <alignment horizontal="center" vertical="center"/>
    </xf>
    <xf numFmtId="41" fontId="10" fillId="0" borderId="172" xfId="0" applyNumberFormat="1" applyFont="1" applyBorder="1" applyAlignment="1">
      <alignment horizontal="center" vertical="center"/>
    </xf>
    <xf numFmtId="208" fontId="39" fillId="0" borderId="173" xfId="0" applyNumberFormat="1" applyFont="1" applyBorder="1">
      <alignment vertical="center"/>
    </xf>
    <xf numFmtId="9" fontId="10" fillId="0" borderId="172" xfId="0" applyNumberFormat="1" applyFont="1" applyBorder="1" applyAlignment="1">
      <alignment horizontal="center" vertical="center"/>
    </xf>
    <xf numFmtId="43" fontId="10" fillId="0" borderId="175" xfId="0" applyNumberFormat="1" applyFont="1" applyBorder="1">
      <alignment vertical="center"/>
    </xf>
    <xf numFmtId="0" fontId="32" fillId="0" borderId="172" xfId="0" applyFont="1" applyBorder="1" applyAlignment="1">
      <alignment horizontal="center" vertical="center" wrapText="1"/>
    </xf>
    <xf numFmtId="43" fontId="10" fillId="0" borderId="176" xfId="0" applyNumberFormat="1" applyFont="1" applyBorder="1">
      <alignment vertical="center"/>
    </xf>
    <xf numFmtId="0" fontId="10" fillId="0" borderId="166" xfId="0" quotePrefix="1" applyFont="1" applyBorder="1">
      <alignment vertical="center"/>
    </xf>
    <xf numFmtId="43" fontId="10" fillId="0" borderId="166" xfId="0" applyNumberFormat="1" applyFont="1" applyBorder="1">
      <alignment vertical="center"/>
    </xf>
    <xf numFmtId="209" fontId="10" fillId="0" borderId="166" xfId="0" applyNumberFormat="1" applyFont="1" applyBorder="1">
      <alignment vertical="center"/>
    </xf>
    <xf numFmtId="0" fontId="32" fillId="0" borderId="166" xfId="0" applyFont="1" applyBorder="1" applyAlignment="1">
      <alignment horizontal="center" vertical="center" wrapText="1"/>
    </xf>
    <xf numFmtId="41" fontId="10" fillId="0" borderId="167" xfId="0" applyNumberFormat="1" applyFont="1" applyBorder="1">
      <alignment vertical="center"/>
    </xf>
    <xf numFmtId="0" fontId="10" fillId="0" borderId="166" xfId="0" applyFont="1" applyBorder="1" applyAlignment="1">
      <alignment horizontal="center" vertical="center"/>
    </xf>
    <xf numFmtId="9" fontId="10" fillId="0" borderId="166" xfId="0" applyNumberFormat="1" applyFont="1" applyBorder="1" applyAlignment="1">
      <alignment horizontal="center" vertical="center"/>
    </xf>
    <xf numFmtId="41" fontId="10" fillId="0" borderId="166" xfId="0" applyNumberFormat="1" applyFont="1" applyBorder="1" applyAlignment="1">
      <alignment horizontal="center" vertical="center"/>
    </xf>
    <xf numFmtId="0" fontId="9" fillId="4" borderId="132" xfId="0" quotePrefix="1" applyFont="1" applyFill="1" applyBorder="1">
      <alignment vertical="center"/>
    </xf>
    <xf numFmtId="41" fontId="10" fillId="0" borderId="132" xfId="0" applyNumberFormat="1" applyFont="1" applyBorder="1">
      <alignment vertical="center"/>
    </xf>
    <xf numFmtId="0" fontId="10" fillId="0" borderId="132" xfId="0" applyFont="1" applyBorder="1" applyAlignment="1">
      <alignment horizontal="center" vertical="center"/>
    </xf>
    <xf numFmtId="210" fontId="10" fillId="0" borderId="132" xfId="0" applyNumberFormat="1" applyFont="1" applyBorder="1">
      <alignment vertical="center"/>
    </xf>
    <xf numFmtId="9" fontId="10" fillId="0" borderId="132" xfId="0" applyNumberFormat="1" applyFont="1" applyBorder="1" applyAlignment="1">
      <alignment horizontal="center" vertical="center"/>
    </xf>
    <xf numFmtId="41" fontId="10" fillId="0" borderId="132" xfId="0" applyNumberFormat="1" applyFont="1" applyBorder="1" applyAlignment="1">
      <alignment horizontal="center" vertical="center"/>
    </xf>
    <xf numFmtId="41" fontId="9" fillId="6" borderId="132" xfId="0" applyNumberFormat="1" applyFont="1" applyFill="1" applyBorder="1">
      <alignment vertical="center"/>
    </xf>
    <xf numFmtId="0" fontId="39" fillId="0" borderId="173" xfId="0" applyFont="1" applyBorder="1" applyAlignment="1">
      <alignment horizontal="center" vertical="center"/>
    </xf>
    <xf numFmtId="210" fontId="10" fillId="0" borderId="172" xfId="0" applyNumberFormat="1" applyFont="1" applyBorder="1">
      <alignment vertical="center"/>
    </xf>
    <xf numFmtId="41" fontId="9" fillId="0" borderId="172" xfId="0" applyNumberFormat="1" applyFont="1" applyBorder="1">
      <alignment vertical="center"/>
    </xf>
    <xf numFmtId="0" fontId="10" fillId="0" borderId="174" xfId="0" quotePrefix="1" applyFont="1" applyBorder="1">
      <alignment vertical="center"/>
    </xf>
    <xf numFmtId="41" fontId="10" fillId="0" borderId="174" xfId="0" applyNumberFormat="1" applyFont="1" applyBorder="1">
      <alignment vertical="center"/>
    </xf>
    <xf numFmtId="210" fontId="10" fillId="0" borderId="174" xfId="0" applyNumberFormat="1" applyFont="1" applyBorder="1">
      <alignment vertical="center"/>
    </xf>
    <xf numFmtId="0" fontId="10" fillId="0" borderId="174" xfId="0" applyFont="1" applyBorder="1" applyAlignment="1">
      <alignment horizontal="center" vertical="center"/>
    </xf>
    <xf numFmtId="9" fontId="10" fillId="0" borderId="174" xfId="0" applyNumberFormat="1" applyFont="1" applyBorder="1" applyAlignment="1">
      <alignment horizontal="center" vertical="center"/>
    </xf>
    <xf numFmtId="41" fontId="10" fillId="0" borderId="174" xfId="0" applyNumberFormat="1" applyFont="1" applyBorder="1" applyAlignment="1">
      <alignment horizontal="center" vertical="center"/>
    </xf>
    <xf numFmtId="41" fontId="9" fillId="0" borderId="174" xfId="0" applyNumberFormat="1" applyFont="1" applyBorder="1">
      <alignment vertical="center"/>
    </xf>
    <xf numFmtId="0" fontId="10" fillId="0" borderId="133" xfId="0" applyFont="1" applyBorder="1" applyAlignment="1">
      <alignment horizontal="center" vertical="center"/>
    </xf>
    <xf numFmtId="0" fontId="40" fillId="0" borderId="172" xfId="0" applyFont="1" applyBorder="1" applyAlignment="1">
      <alignment horizontal="center" vertical="center" wrapText="1"/>
    </xf>
    <xf numFmtId="0" fontId="32" fillId="0" borderId="172" xfId="0" applyFont="1" applyBorder="1" applyAlignment="1">
      <alignment horizontal="center" vertical="center" shrinkToFit="1"/>
    </xf>
    <xf numFmtId="0" fontId="40" fillId="0" borderId="166" xfId="0" applyFont="1" applyBorder="1" applyAlignment="1">
      <alignment horizontal="center" vertical="center" wrapText="1"/>
    </xf>
    <xf numFmtId="211" fontId="10" fillId="0" borderId="166" xfId="0" applyNumberFormat="1" applyFont="1" applyBorder="1">
      <alignment vertical="center"/>
    </xf>
    <xf numFmtId="0" fontId="10" fillId="0" borderId="166" xfId="0" applyFont="1" applyBorder="1" applyAlignment="1">
      <alignment horizontal="center" vertical="center" shrinkToFit="1"/>
    </xf>
    <xf numFmtId="9" fontId="10" fillId="0" borderId="166" xfId="0" applyNumberFormat="1" applyFont="1" applyBorder="1" applyAlignment="1">
      <alignment horizontal="center" vertical="center" shrinkToFit="1"/>
    </xf>
    <xf numFmtId="41" fontId="10" fillId="0" borderId="166" xfId="0" applyNumberFormat="1" applyFont="1" applyBorder="1" applyAlignment="1">
      <alignment vertical="center" shrinkToFit="1"/>
    </xf>
    <xf numFmtId="0" fontId="41" fillId="0" borderId="132" xfId="0" quotePrefix="1" applyFont="1" applyBorder="1">
      <alignment vertical="center"/>
    </xf>
    <xf numFmtId="202" fontId="10" fillId="0" borderId="174" xfId="0" applyNumberFormat="1" applyFont="1" applyBorder="1">
      <alignment vertical="center"/>
    </xf>
    <xf numFmtId="0" fontId="10" fillId="0" borderId="174" xfId="0" applyFont="1" applyBorder="1" applyAlignment="1">
      <alignment horizontal="center" vertical="center" shrinkToFit="1"/>
    </xf>
    <xf numFmtId="41" fontId="9" fillId="0" borderId="174" xfId="0" applyNumberFormat="1" applyFont="1" applyBorder="1" applyAlignment="1">
      <alignment vertical="center" shrinkToFit="1"/>
    </xf>
    <xf numFmtId="41" fontId="10" fillId="0" borderId="173" xfId="0" applyNumberFormat="1" applyFont="1" applyBorder="1" applyAlignment="1">
      <alignment horizontal="right" vertical="center"/>
    </xf>
    <xf numFmtId="41" fontId="10" fillId="0" borderId="167" xfId="0" applyNumberFormat="1" applyFont="1" applyBorder="1" applyAlignment="1">
      <alignment horizontal="right" vertical="center"/>
    </xf>
    <xf numFmtId="0" fontId="39" fillId="0" borderId="172" xfId="0" quotePrefix="1" applyFont="1" applyBorder="1">
      <alignment vertical="center"/>
    </xf>
    <xf numFmtId="43" fontId="39" fillId="0" borderId="172" xfId="0" applyNumberFormat="1" applyFont="1" applyBorder="1">
      <alignment vertical="center"/>
    </xf>
    <xf numFmtId="41" fontId="39" fillId="0" borderId="173" xfId="0" applyNumberFormat="1" applyFont="1" applyBorder="1">
      <alignment vertical="center"/>
    </xf>
    <xf numFmtId="0" fontId="39" fillId="0" borderId="172" xfId="0" applyFont="1" applyBorder="1" applyAlignment="1">
      <alignment horizontal="center" vertical="center" shrinkToFit="1"/>
    </xf>
    <xf numFmtId="41" fontId="39" fillId="0" borderId="172" xfId="0" applyNumberFormat="1" applyFont="1" applyBorder="1" applyAlignment="1">
      <alignment horizontal="center" vertical="center" shrinkToFit="1"/>
    </xf>
    <xf numFmtId="0" fontId="39" fillId="0" borderId="172" xfId="0" applyFont="1" applyBorder="1" applyAlignment="1">
      <alignment horizontal="left" vertical="center" indent="1"/>
    </xf>
    <xf numFmtId="212" fontId="39" fillId="0" borderId="172" xfId="0" applyNumberFormat="1" applyFont="1" applyBorder="1">
      <alignment vertical="center"/>
    </xf>
    <xf numFmtId="9" fontId="39" fillId="0" borderId="172" xfId="0" applyNumberFormat="1" applyFont="1" applyBorder="1" applyAlignment="1">
      <alignment horizontal="center" vertical="center" shrinkToFit="1"/>
    </xf>
    <xf numFmtId="41" fontId="43" fillId="0" borderId="172" xfId="0" applyNumberFormat="1" applyFont="1" applyBorder="1" applyAlignment="1">
      <alignment vertical="center" shrinkToFit="1"/>
    </xf>
    <xf numFmtId="0" fontId="44" fillId="0" borderId="172" xfId="0" applyFont="1" applyBorder="1" applyAlignment="1">
      <alignment horizontal="center" vertical="center" wrapText="1"/>
    </xf>
    <xf numFmtId="213" fontId="39" fillId="0" borderId="172" xfId="0" applyNumberFormat="1" applyFont="1" applyBorder="1">
      <alignment vertical="center"/>
    </xf>
    <xf numFmtId="0" fontId="45" fillId="0" borderId="172" xfId="0" applyFont="1" applyBorder="1" applyAlignment="1">
      <alignment horizontal="center" vertical="center" shrinkToFit="1"/>
    </xf>
    <xf numFmtId="41" fontId="39" fillId="0" borderId="172" xfId="0" applyNumberFormat="1" applyFont="1" applyBorder="1">
      <alignment vertical="center"/>
    </xf>
    <xf numFmtId="41" fontId="39" fillId="0" borderId="174" xfId="0" applyNumberFormat="1" applyFont="1" applyBorder="1" applyAlignment="1">
      <alignment horizontal="center" vertical="center" shrinkToFit="1"/>
    </xf>
    <xf numFmtId="202" fontId="39" fillId="0" borderId="166" xfId="0" applyNumberFormat="1" applyFont="1" applyBorder="1">
      <alignment vertical="center"/>
    </xf>
    <xf numFmtId="0" fontId="44" fillId="0" borderId="166" xfId="0" applyFont="1" applyBorder="1" applyAlignment="1">
      <alignment horizontal="center" vertical="center" wrapText="1"/>
    </xf>
    <xf numFmtId="41" fontId="39" fillId="0" borderId="166" xfId="0" applyNumberFormat="1" applyFont="1" applyBorder="1">
      <alignment vertical="center"/>
    </xf>
    <xf numFmtId="9" fontId="39" fillId="0" borderId="166" xfId="0" applyNumberFormat="1" applyFont="1" applyBorder="1" applyAlignment="1">
      <alignment horizontal="center" vertical="center" shrinkToFit="1"/>
    </xf>
    <xf numFmtId="41" fontId="39" fillId="0" borderId="166" xfId="0" applyNumberFormat="1" applyFont="1" applyBorder="1" applyAlignment="1">
      <alignment vertical="center" shrinkToFit="1"/>
    </xf>
    <xf numFmtId="0" fontId="44" fillId="0" borderId="132" xfId="0" applyFont="1" applyBorder="1" applyAlignment="1">
      <alignment horizontal="left" vertical="center" wrapText="1"/>
    </xf>
    <xf numFmtId="0" fontId="39" fillId="0" borderId="166" xfId="0" applyFont="1" applyBorder="1" applyAlignment="1">
      <alignment horizontal="left" vertical="center" indent="1"/>
    </xf>
    <xf numFmtId="212" fontId="39" fillId="0" borderId="166" xfId="0" applyNumberFormat="1" applyFont="1" applyBorder="1">
      <alignment vertical="center"/>
    </xf>
    <xf numFmtId="0" fontId="39" fillId="0" borderId="167" xfId="0" applyFont="1" applyBorder="1">
      <alignment vertical="center"/>
    </xf>
    <xf numFmtId="41" fontId="43" fillId="0" borderId="166" xfId="0" applyNumberFormat="1" applyFont="1" applyBorder="1" applyAlignment="1">
      <alignment vertical="center" shrinkToFit="1"/>
    </xf>
    <xf numFmtId="210" fontId="39" fillId="0" borderId="172" xfId="0" applyNumberFormat="1" applyFont="1" applyBorder="1">
      <alignment vertical="center"/>
    </xf>
    <xf numFmtId="232" fontId="39" fillId="0" borderId="172" xfId="0" applyNumberFormat="1" applyFont="1" applyBorder="1">
      <alignment vertical="center"/>
    </xf>
    <xf numFmtId="9" fontId="39" fillId="8" borderId="172" xfId="0" applyNumberFormat="1" applyFont="1" applyFill="1" applyBorder="1" applyAlignment="1">
      <alignment horizontal="center" vertical="center" shrinkToFit="1"/>
    </xf>
    <xf numFmtId="41" fontId="10" fillId="0" borderId="132" xfId="0" applyNumberFormat="1" applyFont="1" applyBorder="1" applyAlignment="1">
      <alignment horizontal="right" vertical="center"/>
    </xf>
    <xf numFmtId="0" fontId="9" fillId="0" borderId="127" xfId="0" applyFont="1" applyBorder="1">
      <alignment vertical="center"/>
    </xf>
    <xf numFmtId="0" fontId="9" fillId="6" borderId="127" xfId="0" applyFont="1" applyFill="1" applyBorder="1" applyAlignment="1">
      <alignment horizontal="left" vertical="center"/>
    </xf>
    <xf numFmtId="0" fontId="9" fillId="6" borderId="127" xfId="0" applyFont="1" applyFill="1" applyBorder="1">
      <alignment vertical="center"/>
    </xf>
    <xf numFmtId="0" fontId="9" fillId="6" borderId="127" xfId="0" applyFont="1" applyFill="1" applyBorder="1" applyAlignment="1">
      <alignment horizontal="center" vertical="center" shrinkToFit="1"/>
    </xf>
    <xf numFmtId="41" fontId="9" fillId="6" borderId="127" xfId="0" applyNumberFormat="1" applyFont="1" applyFill="1" applyBorder="1" applyAlignment="1">
      <alignment horizontal="center" vertical="center" shrinkToFit="1"/>
    </xf>
    <xf numFmtId="178" fontId="10" fillId="0" borderId="169" xfId="0" applyNumberFormat="1" applyFont="1" applyBorder="1">
      <alignment vertical="center"/>
    </xf>
    <xf numFmtId="0" fontId="10" fillId="0" borderId="150" xfId="0" applyFont="1" applyBorder="1">
      <alignment vertical="center"/>
    </xf>
    <xf numFmtId="0" fontId="112" fillId="0" borderId="172" xfId="0" applyFont="1" applyBorder="1" applyAlignment="1">
      <alignment horizontal="left" vertical="center" indent="1"/>
    </xf>
    <xf numFmtId="245" fontId="100" fillId="0" borderId="127" xfId="2" applyNumberFormat="1" applyFont="1" applyBorder="1" applyAlignment="1">
      <alignment horizontal="center" vertical="center"/>
    </xf>
    <xf numFmtId="3" fontId="58" fillId="0" borderId="80" xfId="0" applyNumberFormat="1" applyFont="1" applyBorder="1" applyAlignment="1">
      <alignment horizontal="left" vertical="center" shrinkToFit="1"/>
    </xf>
    <xf numFmtId="200" fontId="10" fillId="0" borderId="173" xfId="0" applyNumberFormat="1" applyFont="1" applyBorder="1" applyAlignment="1">
      <alignment horizontal="center" vertical="center"/>
    </xf>
    <xf numFmtId="200" fontId="10" fillId="0" borderId="176" xfId="0" applyNumberFormat="1" applyFont="1" applyBorder="1" applyAlignment="1">
      <alignment horizontal="center" vertical="center"/>
    </xf>
    <xf numFmtId="38" fontId="22" fillId="0" borderId="0" xfId="0" applyNumberFormat="1" applyFont="1" applyAlignment="1">
      <alignment horizontal="center" vertical="center"/>
    </xf>
    <xf numFmtId="0" fontId="60" fillId="0" borderId="179" xfId="0" applyFont="1" applyBorder="1" applyAlignment="1">
      <alignment horizontal="center" vertical="center" shrinkToFit="1"/>
    </xf>
    <xf numFmtId="0" fontId="60" fillId="0" borderId="180" xfId="0" applyFont="1" applyBorder="1" applyAlignment="1">
      <alignment horizontal="center" vertical="center"/>
    </xf>
    <xf numFmtId="222" fontId="32" fillId="0" borderId="0" xfId="0" applyNumberFormat="1" applyFont="1" applyAlignment="1"/>
    <xf numFmtId="43" fontId="47" fillId="3" borderId="172" xfId="0" applyNumberFormat="1" applyFont="1" applyFill="1" applyBorder="1">
      <alignment vertical="center"/>
    </xf>
    <xf numFmtId="0" fontId="43" fillId="3" borderId="132" xfId="0" quotePrefix="1" applyFont="1" applyFill="1" applyBorder="1">
      <alignment vertical="center"/>
    </xf>
    <xf numFmtId="41" fontId="10" fillId="3" borderId="173" xfId="0" applyNumberFormat="1" applyFont="1" applyFill="1" applyBorder="1" applyAlignment="1">
      <alignment horizontal="right" vertical="center"/>
    </xf>
    <xf numFmtId="0" fontId="9" fillId="3" borderId="132" xfId="0" quotePrefix="1" applyFont="1" applyFill="1" applyBorder="1">
      <alignment vertical="center"/>
    </xf>
    <xf numFmtId="193" fontId="10" fillId="0" borderId="0" xfId="0" applyNumberFormat="1" applyFont="1" applyAlignment="1">
      <alignment horizontal="left" vertical="center" shrinkToFit="1"/>
    </xf>
    <xf numFmtId="0" fontId="10" fillId="0" borderId="34" xfId="0" applyFont="1" applyBorder="1" applyAlignment="1">
      <alignment horizontal="center" vertical="center"/>
    </xf>
    <xf numFmtId="0" fontId="10" fillId="0" borderId="171" xfId="0" applyFont="1" applyBorder="1" applyAlignment="1">
      <alignment horizontal="center" vertical="center"/>
    </xf>
    <xf numFmtId="0" fontId="9" fillId="0" borderId="177" xfId="0" applyFont="1" applyBorder="1">
      <alignment vertical="center"/>
    </xf>
    <xf numFmtId="246" fontId="9" fillId="0" borderId="170" xfId="0" applyNumberFormat="1" applyFont="1" applyBorder="1" applyAlignment="1">
      <alignment horizontal="right" vertical="center"/>
    </xf>
    <xf numFmtId="0" fontId="9" fillId="0" borderId="170" xfId="0" applyFont="1" applyBorder="1" applyAlignment="1">
      <alignment horizontal="left" vertical="center"/>
    </xf>
    <xf numFmtId="0" fontId="10" fillId="0" borderId="179" xfId="0" applyFont="1" applyBorder="1" applyAlignment="1">
      <alignment horizontal="center" vertical="center"/>
    </xf>
    <xf numFmtId="0" fontId="10" fillId="0" borderId="182" xfId="0" applyFont="1" applyBorder="1">
      <alignment vertical="center"/>
    </xf>
    <xf numFmtId="0" fontId="9" fillId="0" borderId="183" xfId="0" quotePrefix="1" applyFont="1" applyBorder="1">
      <alignment vertical="center"/>
    </xf>
    <xf numFmtId="0" fontId="9" fillId="0" borderId="183" xfId="0" applyFont="1" applyBorder="1">
      <alignment vertical="center"/>
    </xf>
    <xf numFmtId="0" fontId="9" fillId="0" borderId="183" xfId="0" applyFont="1" applyBorder="1" applyAlignment="1">
      <alignment horizontal="center" vertical="center"/>
    </xf>
    <xf numFmtId="43" fontId="9" fillId="0" borderId="183" xfId="0" applyNumberFormat="1" applyFont="1" applyBorder="1">
      <alignment vertical="center"/>
    </xf>
    <xf numFmtId="41" fontId="9" fillId="0" borderId="184" xfId="0" applyNumberFormat="1" applyFont="1" applyBorder="1">
      <alignment vertical="center"/>
    </xf>
    <xf numFmtId="9" fontId="9" fillId="0" borderId="183" xfId="0" applyNumberFormat="1" applyFont="1" applyBorder="1" applyAlignment="1">
      <alignment horizontal="center" vertical="center"/>
    </xf>
    <xf numFmtId="41" fontId="9" fillId="0" borderId="183" xfId="0" applyNumberFormat="1" applyFont="1" applyBorder="1" applyAlignment="1">
      <alignment horizontal="center" vertical="center"/>
    </xf>
    <xf numFmtId="41" fontId="9" fillId="6" borderId="183" xfId="0" applyNumberFormat="1" applyFont="1" applyFill="1" applyBorder="1">
      <alignment vertical="center"/>
    </xf>
    <xf numFmtId="0" fontId="39" fillId="0" borderId="172" xfId="0" applyFont="1" applyBorder="1" applyAlignment="1">
      <alignment horizontal="center" vertical="center"/>
    </xf>
    <xf numFmtId="41" fontId="39" fillId="0" borderId="172" xfId="0" applyNumberFormat="1" applyFont="1" applyBorder="1" applyAlignment="1">
      <alignment horizontal="center" vertical="center"/>
    </xf>
    <xf numFmtId="0" fontId="39" fillId="0" borderId="172" xfId="0" applyFont="1" applyBorder="1" applyAlignment="1">
      <alignment horizontal="left" vertical="center" indent="1" shrinkToFit="1"/>
    </xf>
    <xf numFmtId="180" fontId="39" fillId="0" borderId="173" xfId="0" applyNumberFormat="1" applyFont="1" applyBorder="1">
      <alignment vertical="center"/>
    </xf>
    <xf numFmtId="9" fontId="39" fillId="0" borderId="172" xfId="0" applyNumberFormat="1" applyFont="1" applyBorder="1" applyAlignment="1">
      <alignment horizontal="center" vertical="center"/>
    </xf>
    <xf numFmtId="41" fontId="43" fillId="0" borderId="172" xfId="0" applyNumberFormat="1" applyFont="1" applyBorder="1">
      <alignment vertical="center"/>
    </xf>
    <xf numFmtId="0" fontId="45" fillId="0" borderId="172" xfId="0" applyFont="1" applyBorder="1" applyAlignment="1">
      <alignment horizontal="center" vertical="center" wrapText="1"/>
    </xf>
    <xf numFmtId="41" fontId="39" fillId="0" borderId="174" xfId="0" applyNumberFormat="1" applyFont="1" applyBorder="1" applyAlignment="1">
      <alignment horizontal="center" vertical="center"/>
    </xf>
    <xf numFmtId="0" fontId="39" fillId="0" borderId="185" xfId="0" quotePrefix="1" applyFont="1" applyBorder="1">
      <alignment vertical="center"/>
    </xf>
    <xf numFmtId="202" fontId="39" fillId="0" borderId="185" xfId="0" applyNumberFormat="1" applyFont="1" applyBorder="1">
      <alignment vertical="center"/>
    </xf>
    <xf numFmtId="41" fontId="39" fillId="0" borderId="185" xfId="0" applyNumberFormat="1" applyFont="1" applyBorder="1">
      <alignment vertical="center"/>
    </xf>
    <xf numFmtId="0" fontId="39" fillId="0" borderId="186" xfId="0" applyFont="1" applyBorder="1" applyAlignment="1">
      <alignment horizontal="center" vertical="center"/>
    </xf>
    <xf numFmtId="41" fontId="39" fillId="0" borderId="186" xfId="0" applyNumberFormat="1" applyFont="1" applyBorder="1">
      <alignment vertical="center"/>
    </xf>
    <xf numFmtId="0" fontId="39" fillId="0" borderId="185" xfId="0" applyFont="1" applyBorder="1" applyAlignment="1">
      <alignment horizontal="center" vertical="center"/>
    </xf>
    <xf numFmtId="9" fontId="39" fillId="0" borderId="185" xfId="0" applyNumberFormat="1" applyFont="1" applyBorder="1" applyAlignment="1">
      <alignment horizontal="center" vertical="center"/>
    </xf>
    <xf numFmtId="41" fontId="39" fillId="0" borderId="185" xfId="0" applyNumberFormat="1" applyFont="1" applyBorder="1" applyAlignment="1">
      <alignment horizontal="center" vertical="center"/>
    </xf>
    <xf numFmtId="41" fontId="9" fillId="0" borderId="185" xfId="0" applyNumberFormat="1" applyFont="1" applyBorder="1">
      <alignment vertical="center"/>
    </xf>
    <xf numFmtId="43" fontId="10" fillId="0" borderId="183" xfId="0" applyNumberFormat="1" applyFont="1" applyBorder="1">
      <alignment vertical="center"/>
    </xf>
    <xf numFmtId="0" fontId="10" fillId="0" borderId="184" xfId="0" applyFont="1" applyBorder="1" applyAlignment="1">
      <alignment horizontal="center" vertical="center"/>
    </xf>
    <xf numFmtId="41" fontId="10" fillId="0" borderId="184" xfId="0" applyNumberFormat="1" applyFont="1" applyBorder="1">
      <alignment vertical="center"/>
    </xf>
    <xf numFmtId="0" fontId="10" fillId="0" borderId="183" xfId="0" applyFont="1" applyBorder="1" applyAlignment="1">
      <alignment horizontal="center" vertical="center"/>
    </xf>
    <xf numFmtId="9" fontId="10" fillId="0" borderId="183" xfId="0" applyNumberFormat="1" applyFont="1" applyBorder="1" applyAlignment="1">
      <alignment horizontal="center" vertical="center"/>
    </xf>
    <xf numFmtId="41" fontId="10" fillId="0" borderId="183" xfId="0" applyNumberFormat="1" applyFont="1" applyBorder="1" applyAlignment="1">
      <alignment horizontal="center" vertical="center"/>
    </xf>
    <xf numFmtId="0" fontId="10" fillId="0" borderId="185" xfId="0" quotePrefix="1" applyFont="1" applyBorder="1">
      <alignment vertical="center"/>
    </xf>
    <xf numFmtId="202" fontId="10" fillId="0" borderId="185" xfId="0" applyNumberFormat="1" applyFont="1" applyBorder="1">
      <alignment vertical="center"/>
    </xf>
    <xf numFmtId="0" fontId="10" fillId="0" borderId="186" xfId="0" applyFont="1" applyBorder="1" applyAlignment="1">
      <alignment horizontal="center" vertical="center"/>
    </xf>
    <xf numFmtId="43" fontId="10" fillId="0" borderId="185" xfId="0" applyNumberFormat="1" applyFont="1" applyBorder="1">
      <alignment vertical="center"/>
    </xf>
    <xf numFmtId="41" fontId="10" fillId="0" borderId="186" xfId="0" applyNumberFormat="1" applyFont="1" applyBorder="1" applyAlignment="1">
      <alignment horizontal="right" vertical="center"/>
    </xf>
    <xf numFmtId="0" fontId="10" fillId="0" borderId="185" xfId="0" applyFont="1" applyBorder="1" applyAlignment="1">
      <alignment horizontal="center" vertical="center"/>
    </xf>
    <xf numFmtId="9" fontId="10" fillId="0" borderId="185" xfId="0" applyNumberFormat="1" applyFont="1" applyBorder="1" applyAlignment="1">
      <alignment horizontal="center" vertical="center"/>
    </xf>
    <xf numFmtId="41" fontId="10" fillId="0" borderId="185" xfId="0" applyNumberFormat="1" applyFont="1" applyBorder="1" applyAlignment="1">
      <alignment horizontal="center" vertical="center"/>
    </xf>
    <xf numFmtId="41" fontId="10" fillId="0" borderId="185" xfId="0" applyNumberFormat="1" applyFont="1" applyBorder="1">
      <alignment vertical="center"/>
    </xf>
    <xf numFmtId="0" fontId="9" fillId="4" borderId="183" xfId="0" quotePrefix="1" applyFont="1" applyFill="1" applyBorder="1">
      <alignment vertical="center"/>
    </xf>
    <xf numFmtId="41" fontId="10" fillId="0" borderId="183" xfId="0" applyNumberFormat="1" applyFont="1" applyBorder="1">
      <alignment vertical="center"/>
    </xf>
    <xf numFmtId="0" fontId="9" fillId="6" borderId="179" xfId="0" applyFont="1" applyFill="1" applyBorder="1">
      <alignment vertical="center"/>
    </xf>
    <xf numFmtId="0" fontId="9" fillId="6" borderId="179" xfId="0" applyFont="1" applyFill="1" applyBorder="1" applyAlignment="1">
      <alignment horizontal="left" vertical="center"/>
    </xf>
    <xf numFmtId="0" fontId="9" fillId="6" borderId="179" xfId="0" applyFont="1" applyFill="1" applyBorder="1" applyAlignment="1">
      <alignment horizontal="center" vertical="center"/>
    </xf>
    <xf numFmtId="41" fontId="9" fillId="6" borderId="179" xfId="0" applyNumberFormat="1" applyFont="1" applyFill="1" applyBorder="1" applyAlignment="1">
      <alignment horizontal="center" vertical="center"/>
    </xf>
    <xf numFmtId="41" fontId="25" fillId="6" borderId="0" xfId="0" applyNumberFormat="1" applyFont="1" applyFill="1">
      <alignment vertical="center"/>
    </xf>
    <xf numFmtId="0" fontId="10" fillId="0" borderId="181" xfId="0" applyFont="1" applyBorder="1" applyAlignment="1">
      <alignment horizontal="center" vertical="center"/>
    </xf>
    <xf numFmtId="0" fontId="10" fillId="0" borderId="181" xfId="0" applyFont="1" applyBorder="1">
      <alignment vertical="center"/>
    </xf>
    <xf numFmtId="0" fontId="10" fillId="0" borderId="181" xfId="0" applyFont="1" applyBorder="1" applyAlignment="1">
      <alignment horizontal="left" vertical="center"/>
    </xf>
    <xf numFmtId="41" fontId="10" fillId="0" borderId="181" xfId="0" applyNumberFormat="1" applyFont="1" applyBorder="1" applyAlignment="1">
      <alignment horizontal="center" vertical="center"/>
    </xf>
    <xf numFmtId="41" fontId="10" fillId="0" borderId="162" xfId="0" applyNumberFormat="1" applyFont="1" applyBorder="1" applyAlignment="1">
      <alignment horizontal="center" vertical="center"/>
    </xf>
    <xf numFmtId="41" fontId="25" fillId="0" borderId="0" xfId="0" applyNumberFormat="1" applyFont="1">
      <alignment vertical="center"/>
    </xf>
    <xf numFmtId="41" fontId="10" fillId="0" borderId="0" xfId="0" applyNumberFormat="1" applyFont="1" applyAlignment="1">
      <alignment horizontal="center" vertical="center"/>
    </xf>
    <xf numFmtId="41" fontId="10" fillId="0" borderId="35" xfId="0" applyNumberFormat="1" applyFont="1" applyBorder="1" applyAlignment="1">
      <alignment horizontal="center" vertical="center"/>
    </xf>
    <xf numFmtId="49" fontId="9" fillId="15" borderId="0" xfId="0" applyNumberFormat="1" applyFont="1" applyFill="1" applyAlignment="1">
      <alignment horizontal="right" vertical="center"/>
    </xf>
    <xf numFmtId="2" fontId="10" fillId="0" borderId="0" xfId="0" applyNumberFormat="1" applyFont="1">
      <alignment vertical="center"/>
    </xf>
    <xf numFmtId="0" fontId="37" fillId="0" borderId="0" xfId="0" quotePrefix="1" applyFont="1">
      <alignment vertical="center"/>
    </xf>
    <xf numFmtId="41" fontId="10" fillId="0" borderId="35" xfId="0" applyNumberFormat="1" applyFont="1" applyBorder="1">
      <alignment vertical="center"/>
    </xf>
    <xf numFmtId="0" fontId="10" fillId="0" borderId="150" xfId="0" quotePrefix="1" applyFont="1" applyBorder="1" applyAlignment="1">
      <alignment horizontal="left" vertical="center" indent="1"/>
    </xf>
    <xf numFmtId="0" fontId="9" fillId="6" borderId="196" xfId="0" quotePrefix="1" applyFont="1" applyFill="1" applyBorder="1" applyAlignment="1">
      <alignment horizontal="left" vertical="center" indent="1"/>
    </xf>
    <xf numFmtId="0" fontId="56" fillId="0" borderId="0" xfId="0" applyFont="1">
      <alignment vertical="center"/>
    </xf>
    <xf numFmtId="0" fontId="38" fillId="0" borderId="179" xfId="0" applyFont="1" applyBorder="1" applyAlignment="1">
      <alignment horizontal="center" vertical="center"/>
    </xf>
    <xf numFmtId="0" fontId="56" fillId="17" borderId="0" xfId="0" applyFont="1" applyFill="1">
      <alignment vertical="center"/>
    </xf>
    <xf numFmtId="0" fontId="38" fillId="17" borderId="0" xfId="0" applyFont="1" applyFill="1">
      <alignment vertical="center"/>
    </xf>
    <xf numFmtId="0" fontId="38" fillId="0" borderId="198" xfId="0" applyFont="1" applyBorder="1" applyAlignment="1">
      <alignment horizontal="center" vertical="center"/>
    </xf>
    <xf numFmtId="0" fontId="0" fillId="18" borderId="0" xfId="0" applyFill="1">
      <alignment vertical="center"/>
    </xf>
    <xf numFmtId="0" fontId="38" fillId="0" borderId="175" xfId="0" applyFont="1" applyBorder="1" applyAlignment="1">
      <alignment horizontal="center" vertical="center"/>
    </xf>
    <xf numFmtId="0" fontId="113" fillId="0" borderId="179" xfId="0" applyFont="1" applyBorder="1" applyAlignment="1">
      <alignment horizontal="center" vertical="center"/>
    </xf>
    <xf numFmtId="180" fontId="38" fillId="0" borderId="150" xfId="0" applyNumberFormat="1" applyFont="1" applyBorder="1" applyAlignment="1">
      <alignment horizontal="center" vertical="center"/>
    </xf>
    <xf numFmtId="222" fontId="10" fillId="0" borderId="0" xfId="0" applyNumberFormat="1" applyFont="1" applyAlignment="1">
      <alignment horizontal="center" vertical="center"/>
    </xf>
    <xf numFmtId="41" fontId="10" fillId="0" borderId="0" xfId="0" applyNumberFormat="1" applyFont="1" applyAlignment="1">
      <alignment horizontal="left" vertical="center"/>
    </xf>
    <xf numFmtId="222" fontId="9" fillId="0" borderId="170" xfId="0" applyNumberFormat="1" applyFont="1" applyBorder="1" applyAlignment="1">
      <alignment horizontal="right" vertical="center"/>
    </xf>
    <xf numFmtId="41" fontId="10" fillId="4" borderId="23" xfId="0" applyNumberFormat="1" applyFont="1" applyFill="1" applyBorder="1" applyAlignment="1">
      <alignment horizontal="center" vertical="center" shrinkToFit="1"/>
    </xf>
    <xf numFmtId="203" fontId="10" fillId="0" borderId="23" xfId="0" applyNumberFormat="1" applyFont="1" applyBorder="1" applyAlignment="1">
      <alignment horizontal="center" vertical="center" shrinkToFit="1"/>
    </xf>
    <xf numFmtId="181" fontId="31" fillId="6" borderId="22" xfId="0" applyNumberFormat="1" applyFont="1" applyFill="1" applyBorder="1" applyAlignment="1">
      <alignment horizontal="center" vertical="center"/>
    </xf>
    <xf numFmtId="181" fontId="31" fillId="6" borderId="21" xfId="0" applyNumberFormat="1" applyFont="1" applyFill="1" applyBorder="1" applyAlignment="1">
      <alignment horizontal="center" vertical="center"/>
    </xf>
    <xf numFmtId="247" fontId="10" fillId="0" borderId="172" xfId="0" applyNumberFormat="1" applyFont="1" applyBorder="1">
      <alignment vertical="center"/>
    </xf>
    <xf numFmtId="248" fontId="10" fillId="0" borderId="172" xfId="0" applyNumberFormat="1" applyFont="1" applyBorder="1">
      <alignment vertical="center"/>
    </xf>
    <xf numFmtId="0" fontId="31" fillId="6" borderId="23" xfId="0" applyFont="1" applyFill="1" applyBorder="1" applyAlignment="1">
      <alignment horizontal="distributed" vertical="center" indent="1"/>
    </xf>
    <xf numFmtId="41" fontId="31" fillId="6" borderId="23" xfId="0" applyNumberFormat="1" applyFont="1" applyFill="1" applyBorder="1" applyAlignment="1">
      <alignment horizontal="center" vertical="center" shrinkToFit="1"/>
    </xf>
    <xf numFmtId="0" fontId="35" fillId="6" borderId="23" xfId="0" applyFont="1" applyFill="1" applyBorder="1" applyAlignment="1">
      <alignment horizontal="center" vertical="center"/>
    </xf>
    <xf numFmtId="0" fontId="10" fillId="0" borderId="179" xfId="0" applyFont="1" applyBorder="1" applyAlignment="1">
      <alignment horizontal="distributed" vertical="center" indent="1"/>
    </xf>
    <xf numFmtId="41" fontId="10" fillId="4" borderId="179" xfId="0" applyNumberFormat="1" applyFont="1" applyFill="1" applyBorder="1" applyAlignment="1">
      <alignment horizontal="right" vertical="center" shrinkToFit="1"/>
    </xf>
    <xf numFmtId="41" fontId="10" fillId="4" borderId="179" xfId="0" applyNumberFormat="1" applyFont="1" applyFill="1" applyBorder="1" applyAlignment="1">
      <alignment horizontal="center" vertical="center" shrinkToFit="1"/>
    </xf>
    <xf numFmtId="0" fontId="10" fillId="0" borderId="200" xfId="0" applyFont="1" applyBorder="1" applyAlignment="1">
      <alignment horizontal="distributed" vertical="center" indent="1"/>
    </xf>
    <xf numFmtId="41" fontId="10" fillId="4" borderId="199" xfId="0" applyNumberFormat="1" applyFont="1" applyFill="1" applyBorder="1" applyAlignment="1">
      <alignment horizontal="right" vertical="center" shrinkToFit="1"/>
    </xf>
    <xf numFmtId="41" fontId="10" fillId="4" borderId="200" xfId="0" applyNumberFormat="1" applyFont="1" applyFill="1" applyBorder="1" applyAlignment="1">
      <alignment horizontal="center" vertical="center" shrinkToFit="1"/>
    </xf>
    <xf numFmtId="203" fontId="10" fillId="0" borderId="200" xfId="0" applyNumberFormat="1" applyFont="1" applyBorder="1" applyAlignment="1">
      <alignment horizontal="center" vertical="center" shrinkToFit="1"/>
    </xf>
    <xf numFmtId="41" fontId="3" fillId="0" borderId="0" xfId="0" applyNumberFormat="1" applyFont="1" applyAlignment="1">
      <alignment vertical="center" shrinkToFit="1"/>
    </xf>
    <xf numFmtId="178" fontId="10" fillId="4" borderId="23" xfId="0" applyNumberFormat="1" applyFont="1" applyFill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textRotation="255" wrapText="1"/>
    </xf>
    <xf numFmtId="41" fontId="10" fillId="4" borderId="127" xfId="0" applyNumberFormat="1" applyFont="1" applyFill="1" applyBorder="1" applyAlignment="1">
      <alignment horizontal="center" vertical="center" shrinkToFit="1"/>
    </xf>
    <xf numFmtId="0" fontId="9" fillId="0" borderId="201" xfId="0" quotePrefix="1" applyFont="1" applyBorder="1">
      <alignment vertical="center"/>
    </xf>
    <xf numFmtId="43" fontId="10" fillId="0" borderId="201" xfId="0" applyNumberFormat="1" applyFont="1" applyBorder="1">
      <alignment vertical="center"/>
    </xf>
    <xf numFmtId="0" fontId="10" fillId="0" borderId="201" xfId="0" applyFont="1" applyBorder="1" applyAlignment="1">
      <alignment horizontal="center" vertical="center"/>
    </xf>
    <xf numFmtId="41" fontId="10" fillId="0" borderId="201" xfId="0" applyNumberFormat="1" applyFont="1" applyBorder="1" applyAlignment="1">
      <alignment horizontal="right" vertical="center"/>
    </xf>
    <xf numFmtId="0" fontId="10" fillId="0" borderId="201" xfId="0" applyFont="1" applyBorder="1" applyAlignment="1">
      <alignment horizontal="center" vertical="center" shrinkToFit="1"/>
    </xf>
    <xf numFmtId="9" fontId="10" fillId="0" borderId="201" xfId="0" applyNumberFormat="1" applyFont="1" applyBorder="1" applyAlignment="1">
      <alignment horizontal="center" vertical="center" shrinkToFit="1"/>
    </xf>
    <xf numFmtId="41" fontId="10" fillId="0" borderId="201" xfId="0" applyNumberFormat="1" applyFont="1" applyBorder="1" applyAlignment="1">
      <alignment horizontal="center" vertical="center" shrinkToFit="1"/>
    </xf>
    <xf numFmtId="41" fontId="9" fillId="6" borderId="201" xfId="0" applyNumberFormat="1" applyFont="1" applyFill="1" applyBorder="1" applyAlignment="1">
      <alignment vertical="center" shrinkToFit="1"/>
    </xf>
    <xf numFmtId="0" fontId="10" fillId="0" borderId="185" xfId="0" applyFont="1" applyBorder="1" applyAlignment="1">
      <alignment horizontal="center" vertical="center" shrinkToFit="1"/>
    </xf>
    <xf numFmtId="9" fontId="10" fillId="0" borderId="185" xfId="0" applyNumberFormat="1" applyFont="1" applyBorder="1" applyAlignment="1">
      <alignment horizontal="center" vertical="center" shrinkToFit="1"/>
    </xf>
    <xf numFmtId="41" fontId="10" fillId="0" borderId="185" xfId="0" applyNumberFormat="1" applyFont="1" applyBorder="1" applyAlignment="1">
      <alignment horizontal="center" vertical="center" shrinkToFit="1"/>
    </xf>
    <xf numFmtId="41" fontId="10" fillId="0" borderId="185" xfId="0" applyNumberFormat="1" applyFont="1" applyBorder="1" applyAlignment="1">
      <alignment vertical="center" shrinkToFit="1"/>
    </xf>
    <xf numFmtId="41" fontId="9" fillId="0" borderId="185" xfId="0" applyNumberFormat="1" applyFont="1" applyBorder="1" applyAlignment="1">
      <alignment vertical="center" shrinkToFit="1"/>
    </xf>
    <xf numFmtId="43" fontId="47" fillId="0" borderId="172" xfId="0" applyNumberFormat="1" applyFont="1" applyBorder="1">
      <alignment vertical="center"/>
    </xf>
    <xf numFmtId="249" fontId="10" fillId="4" borderId="179" xfId="0" applyNumberFormat="1" applyFont="1" applyFill="1" applyBorder="1" applyAlignment="1">
      <alignment horizontal="center" vertical="center" shrinkToFit="1"/>
    </xf>
    <xf numFmtId="250" fontId="10" fillId="0" borderId="179" xfId="0" applyNumberFormat="1" applyFont="1" applyBorder="1" applyAlignment="1">
      <alignment horizontal="center" vertical="center" shrinkToFit="1"/>
    </xf>
    <xf numFmtId="3" fontId="93" fillId="0" borderId="60" xfId="0" applyNumberFormat="1" applyFont="1" applyBorder="1" applyAlignment="1">
      <alignment horizontal="center" vertical="center"/>
    </xf>
    <xf numFmtId="3" fontId="92" fillId="0" borderId="190" xfId="0" applyNumberFormat="1" applyFont="1" applyBorder="1" applyAlignment="1">
      <alignment horizontal="center" vertical="center"/>
    </xf>
    <xf numFmtId="3" fontId="92" fillId="0" borderId="191" xfId="0" applyNumberFormat="1" applyFont="1" applyBorder="1" applyAlignment="1">
      <alignment horizontal="center" vertical="center"/>
    </xf>
    <xf numFmtId="3" fontId="92" fillId="0" borderId="192" xfId="0" applyNumberFormat="1" applyFont="1" applyBorder="1" applyAlignment="1">
      <alignment horizontal="center" vertical="center"/>
    </xf>
    <xf numFmtId="3" fontId="93" fillId="0" borderId="151" xfId="0" applyNumberFormat="1" applyFont="1" applyBorder="1" applyAlignment="1">
      <alignment horizontal="center" vertical="center"/>
    </xf>
    <xf numFmtId="3" fontId="93" fillId="0" borderId="150" xfId="0" applyNumberFormat="1" applyFont="1" applyBorder="1" applyAlignment="1">
      <alignment horizontal="center" vertical="center"/>
    </xf>
    <xf numFmtId="3" fontId="93" fillId="0" borderId="150" xfId="0" applyNumberFormat="1" applyFont="1" applyBorder="1" applyAlignment="1">
      <alignment horizontal="right" vertical="center"/>
    </xf>
    <xf numFmtId="3" fontId="93" fillId="0" borderId="149" xfId="0" applyNumberFormat="1" applyFont="1" applyBorder="1" applyAlignment="1">
      <alignment horizontal="left" vertical="center"/>
    </xf>
    <xf numFmtId="3" fontId="93" fillId="0" borderId="195" xfId="0" applyNumberFormat="1" applyFont="1" applyBorder="1" applyAlignment="1">
      <alignment horizontal="center" vertical="center"/>
    </xf>
    <xf numFmtId="3" fontId="93" fillId="0" borderId="196" xfId="0" applyNumberFormat="1" applyFont="1" applyBorder="1" applyAlignment="1">
      <alignment horizontal="center" vertical="center"/>
    </xf>
    <xf numFmtId="3" fontId="93" fillId="0" borderId="196" xfId="0" applyNumberFormat="1" applyFont="1" applyBorder="1" applyAlignment="1">
      <alignment horizontal="center" vertical="center" shrinkToFit="1"/>
    </xf>
    <xf numFmtId="3" fontId="93" fillId="0" borderId="196" xfId="0" applyNumberFormat="1" applyFont="1" applyBorder="1" applyAlignment="1">
      <alignment horizontal="right" vertical="center"/>
    </xf>
    <xf numFmtId="3" fontId="93" fillId="0" borderId="197" xfId="0" applyNumberFormat="1" applyFont="1" applyBorder="1" applyAlignment="1">
      <alignment horizontal="left" vertical="center"/>
    </xf>
    <xf numFmtId="251" fontId="114" fillId="0" borderId="179" xfId="0" applyNumberFormat="1" applyFont="1" applyBorder="1">
      <alignment vertical="center"/>
    </xf>
    <xf numFmtId="0" fontId="114" fillId="0" borderId="179" xfId="0" applyFont="1" applyBorder="1">
      <alignment vertical="center"/>
    </xf>
    <xf numFmtId="0" fontId="11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5"/>
    </xf>
    <xf numFmtId="0" fontId="10" fillId="0" borderId="0" xfId="0" quotePrefix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/>
    </xf>
    <xf numFmtId="0" fontId="19" fillId="0" borderId="0" xfId="0" quotePrefix="1" applyFont="1" applyAlignment="1">
      <alignment horizontal="center" vertical="center" textRotation="255"/>
    </xf>
    <xf numFmtId="0" fontId="20" fillId="0" borderId="0" xfId="0" applyFont="1" applyAlignment="1">
      <alignment horizontal="center" vertical="center"/>
    </xf>
    <xf numFmtId="49" fontId="12" fillId="0" borderId="0" xfId="0" applyNumberFormat="1" applyFont="1" applyAlignment="1">
      <alignment horizontal="center" vertical="center" textRotation="255" shrinkToFit="1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77" fontId="15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78" fontId="23" fillId="2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distributed" vertical="center"/>
    </xf>
    <xf numFmtId="185" fontId="22" fillId="0" borderId="0" xfId="0" applyNumberFormat="1" applyFont="1" applyAlignment="1">
      <alignment horizontal="left" vertical="center"/>
    </xf>
    <xf numFmtId="190" fontId="22" fillId="0" borderId="0" xfId="0" applyNumberFormat="1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188" fontId="22" fillId="0" borderId="0" xfId="0" applyNumberFormat="1" applyFont="1" applyAlignment="1">
      <alignment horizontal="left" vertical="center"/>
    </xf>
    <xf numFmtId="189" fontId="22" fillId="0" borderId="0" xfId="0" applyNumberFormat="1" applyFont="1" applyAlignment="1">
      <alignment horizontal="left" vertical="center"/>
    </xf>
    <xf numFmtId="187" fontId="22" fillId="0" borderId="0" xfId="0" applyNumberFormat="1" applyFont="1" applyAlignment="1">
      <alignment horizontal="left" vertical="center"/>
    </xf>
    <xf numFmtId="180" fontId="22" fillId="0" borderId="0" xfId="0" applyNumberFormat="1" applyFont="1" applyAlignment="1">
      <alignment horizontal="center" vertical="center"/>
    </xf>
    <xf numFmtId="182" fontId="9" fillId="0" borderId="0" xfId="0" applyNumberFormat="1" applyFont="1" applyAlignment="1">
      <alignment horizontal="left" vertical="center"/>
    </xf>
    <xf numFmtId="182" fontId="9" fillId="0" borderId="5" xfId="0" applyNumberFormat="1" applyFont="1" applyBorder="1" applyAlignment="1">
      <alignment horizontal="left" vertical="center"/>
    </xf>
    <xf numFmtId="0" fontId="22" fillId="0" borderId="0" xfId="0" applyFont="1" applyAlignment="1">
      <alignment horizontal="distributed" vertical="center" indent="1"/>
    </xf>
    <xf numFmtId="186" fontId="22" fillId="0" borderId="0" xfId="0" applyNumberFormat="1" applyFont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77" fontId="18" fillId="0" borderId="26" xfId="0" applyNumberFormat="1" applyFont="1" applyBorder="1" applyAlignment="1">
      <alignment horizontal="center" vertical="center"/>
    </xf>
    <xf numFmtId="177" fontId="21" fillId="0" borderId="27" xfId="0" applyNumberFormat="1" applyFont="1" applyBorder="1">
      <alignment vertical="center"/>
    </xf>
    <xf numFmtId="177" fontId="21" fillId="0" borderId="28" xfId="0" applyNumberFormat="1" applyFont="1" applyBorder="1">
      <alignment vertical="center"/>
    </xf>
    <xf numFmtId="177" fontId="18" fillId="0" borderId="4" xfId="0" applyNumberFormat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177" fontId="21" fillId="0" borderId="5" xfId="0" applyNumberFormat="1" applyFont="1" applyBorder="1">
      <alignment vertical="center"/>
    </xf>
    <xf numFmtId="177" fontId="21" fillId="0" borderId="4" xfId="0" applyNumberFormat="1" applyFont="1" applyBorder="1">
      <alignment vertical="center"/>
    </xf>
    <xf numFmtId="0" fontId="22" fillId="0" borderId="4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10" fillId="3" borderId="0" xfId="0" applyFont="1" applyFill="1" applyAlignment="1">
      <alignment horizontal="distributed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93" fontId="10" fillId="0" borderId="0" xfId="0" applyNumberFormat="1" applyFont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distributed" vertical="center"/>
    </xf>
    <xf numFmtId="41" fontId="9" fillId="0" borderId="0" xfId="0" applyNumberFormat="1" applyFont="1" applyAlignment="1">
      <alignment horizontal="right" vertical="center" shrinkToFit="1"/>
    </xf>
    <xf numFmtId="182" fontId="9" fillId="0" borderId="0" xfId="0" applyNumberFormat="1" applyFont="1" applyAlignment="1">
      <alignment horizontal="left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>
      <alignment vertical="center"/>
    </xf>
    <xf numFmtId="0" fontId="10" fillId="0" borderId="30" xfId="0" applyFont="1" applyBorder="1" applyAlignment="1">
      <alignment horizontal="center" vertical="center" shrinkToFit="1"/>
    </xf>
    <xf numFmtId="0" fontId="10" fillId="0" borderId="27" xfId="0" applyFont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10" fillId="0" borderId="21" xfId="0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6" fillId="0" borderId="24" xfId="0" applyFont="1" applyBorder="1" applyAlignment="1">
      <alignment horizontal="right" vertical="center"/>
    </xf>
    <xf numFmtId="0" fontId="10" fillId="0" borderId="2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 wrapText="1" shrinkToFit="1"/>
    </xf>
    <xf numFmtId="0" fontId="16" fillId="0" borderId="135" xfId="6" applyFont="1" applyBorder="1" applyAlignment="1">
      <alignment horizontal="center" vertical="center"/>
    </xf>
    <xf numFmtId="0" fontId="16" fillId="0" borderId="104" xfId="6" applyFont="1" applyBorder="1" applyAlignment="1">
      <alignment horizontal="center" vertical="center"/>
    </xf>
    <xf numFmtId="0" fontId="16" fillId="0" borderId="136" xfId="6" applyFont="1" applyBorder="1" applyAlignment="1">
      <alignment horizontal="center" vertical="center"/>
    </xf>
    <xf numFmtId="0" fontId="10" fillId="0" borderId="145" xfId="6" applyFont="1" applyBorder="1" applyAlignment="1">
      <alignment horizontal="center"/>
    </xf>
    <xf numFmtId="0" fontId="104" fillId="0" borderId="0" xfId="4" applyFont="1" applyAlignment="1">
      <alignment horizontal="center" vertical="center"/>
    </xf>
    <xf numFmtId="0" fontId="9" fillId="7" borderId="29" xfId="0" applyFont="1" applyFill="1" applyBorder="1" applyAlignment="1">
      <alignment horizontal="distributed" vertical="center" indent="2"/>
    </xf>
    <xf numFmtId="0" fontId="9" fillId="7" borderId="29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distributed" vertical="center" indent="2"/>
    </xf>
    <xf numFmtId="38" fontId="10" fillId="0" borderId="30" xfId="0" applyNumberFormat="1" applyFont="1" applyBorder="1" applyAlignment="1">
      <alignment horizontal="right" vertical="center"/>
    </xf>
    <xf numFmtId="38" fontId="10" fillId="0" borderId="27" xfId="0" applyNumberFormat="1" applyFont="1" applyBorder="1" applyAlignment="1">
      <alignment horizontal="right" vertical="center"/>
    </xf>
    <xf numFmtId="0" fontId="9" fillId="7" borderId="49" xfId="0" applyFont="1" applyFill="1" applyBorder="1" applyAlignment="1">
      <alignment horizontal="distributed" vertical="center" indent="2"/>
    </xf>
    <xf numFmtId="0" fontId="9" fillId="7" borderId="49" xfId="0" applyFont="1" applyFill="1" applyBorder="1" applyAlignment="1">
      <alignment horizontal="center" vertical="center"/>
    </xf>
    <xf numFmtId="38" fontId="9" fillId="7" borderId="18" xfId="0" applyNumberFormat="1" applyFont="1" applyFill="1" applyBorder="1" applyAlignment="1">
      <alignment horizontal="center" vertical="center"/>
    </xf>
    <xf numFmtId="38" fontId="9" fillId="7" borderId="19" xfId="0" applyNumberFormat="1" applyFont="1" applyFill="1" applyBorder="1" applyAlignment="1">
      <alignment horizontal="center" vertical="center"/>
    </xf>
    <xf numFmtId="38" fontId="9" fillId="7" borderId="20" xfId="0" applyNumberFormat="1" applyFont="1" applyFill="1" applyBorder="1" applyAlignment="1">
      <alignment horizontal="center" vertical="center"/>
    </xf>
    <xf numFmtId="0" fontId="10" fillId="0" borderId="29" xfId="0" applyFont="1" applyBorder="1" applyAlignment="1">
      <alignment horizontal="distributed" vertical="center" indent="2"/>
    </xf>
    <xf numFmtId="38" fontId="10" fillId="0" borderId="18" xfId="0" applyNumberFormat="1" applyFont="1" applyBorder="1" applyAlignment="1">
      <alignment horizontal="center" vertical="center"/>
    </xf>
    <xf numFmtId="38" fontId="10" fillId="0" borderId="19" xfId="0" applyNumberFormat="1" applyFont="1" applyBorder="1" applyAlignment="1">
      <alignment horizontal="center" vertical="center"/>
    </xf>
    <xf numFmtId="38" fontId="10" fillId="0" borderId="20" xfId="0" applyNumberFormat="1" applyFont="1" applyBorder="1" applyAlignment="1">
      <alignment horizontal="center" vertical="center"/>
    </xf>
    <xf numFmtId="38" fontId="10" fillId="0" borderId="18" xfId="0" applyNumberFormat="1" applyFont="1" applyBorder="1" applyAlignment="1">
      <alignment horizontal="right" vertical="center"/>
    </xf>
    <xf numFmtId="38" fontId="10" fillId="0" borderId="19" xfId="0" applyNumberFormat="1" applyFont="1" applyBorder="1" applyAlignment="1">
      <alignment horizontal="right" vertical="center"/>
    </xf>
    <xf numFmtId="41" fontId="10" fillId="0" borderId="19" xfId="0" applyNumberFormat="1" applyFont="1" applyBorder="1" applyAlignment="1">
      <alignment horizontal="center" vertical="center"/>
    </xf>
    <xf numFmtId="38" fontId="10" fillId="0" borderId="19" xfId="0" applyNumberFormat="1" applyFont="1" applyBorder="1" applyAlignment="1">
      <alignment horizontal="center" vertical="center" wrapText="1"/>
    </xf>
    <xf numFmtId="38" fontId="10" fillId="0" borderId="20" xfId="0" applyNumberFormat="1" applyFont="1" applyBorder="1" applyAlignment="1">
      <alignment horizontal="center" vertical="center" wrapText="1"/>
    </xf>
    <xf numFmtId="0" fontId="32" fillId="0" borderId="36" xfId="0" applyFont="1" applyBorder="1" applyAlignment="1">
      <alignment horizontal="distributed" vertical="center" indent="1"/>
    </xf>
    <xf numFmtId="38" fontId="10" fillId="0" borderId="42" xfId="0" applyNumberFormat="1" applyFont="1" applyBorder="1" applyAlignment="1">
      <alignment horizontal="right" vertical="center"/>
    </xf>
    <xf numFmtId="38" fontId="10" fillId="0" borderId="43" xfId="0" applyNumberFormat="1" applyFont="1" applyBorder="1" applyAlignment="1">
      <alignment horizontal="right" vertical="center"/>
    </xf>
    <xf numFmtId="0" fontId="31" fillId="6" borderId="37" xfId="0" applyFont="1" applyFill="1" applyBorder="1" applyAlignment="1">
      <alignment horizontal="distributed" vertical="center" indent="1"/>
    </xf>
    <xf numFmtId="38" fontId="10" fillId="6" borderId="45" xfId="0" applyNumberFormat="1" applyFont="1" applyFill="1" applyBorder="1" applyAlignment="1">
      <alignment horizontal="center" vertical="center"/>
    </xf>
    <xf numFmtId="38" fontId="10" fillId="6" borderId="46" xfId="0" applyNumberFormat="1" applyFont="1" applyFill="1" applyBorder="1" applyAlignment="1">
      <alignment horizontal="center" vertical="center"/>
    </xf>
    <xf numFmtId="38" fontId="10" fillId="6" borderId="47" xfId="0" applyNumberFormat="1" applyFont="1" applyFill="1" applyBorder="1" applyAlignment="1">
      <alignment horizontal="center" vertical="center"/>
    </xf>
    <xf numFmtId="38" fontId="22" fillId="0" borderId="32" xfId="0" applyNumberFormat="1" applyFont="1" applyBorder="1" applyAlignment="1">
      <alignment horizontal="center" vertical="center"/>
    </xf>
    <xf numFmtId="38" fontId="22" fillId="0" borderId="23" xfId="0" applyNumberFormat="1" applyFont="1" applyBorder="1" applyAlignment="1">
      <alignment horizontal="center" vertical="center"/>
    </xf>
    <xf numFmtId="200" fontId="10" fillId="0" borderId="43" xfId="0" applyNumberFormat="1" applyFont="1" applyBorder="1" applyAlignment="1">
      <alignment horizontal="center" vertical="center"/>
    </xf>
    <xf numFmtId="200" fontId="10" fillId="0" borderId="44" xfId="0" applyNumberFormat="1" applyFont="1" applyBorder="1" applyAlignment="1">
      <alignment horizontal="center" vertical="center"/>
    </xf>
    <xf numFmtId="0" fontId="10" fillId="0" borderId="36" xfId="0" applyFont="1" applyBorder="1" applyAlignment="1">
      <alignment horizontal="distributed" vertical="center" indent="1"/>
    </xf>
    <xf numFmtId="198" fontId="10" fillId="0" borderId="42" xfId="0" applyNumberFormat="1" applyFont="1" applyBorder="1" applyAlignment="1">
      <alignment horizontal="right" vertical="center"/>
    </xf>
    <xf numFmtId="198" fontId="10" fillId="0" borderId="43" xfId="0" applyNumberFormat="1" applyFont="1" applyBorder="1" applyAlignment="1">
      <alignment horizontal="right" vertical="center"/>
    </xf>
    <xf numFmtId="0" fontId="10" fillId="0" borderId="33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202" xfId="0" applyFont="1" applyBorder="1" applyAlignment="1">
      <alignment horizontal="center" vertical="center"/>
    </xf>
    <xf numFmtId="0" fontId="10" fillId="0" borderId="174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32" fillId="0" borderId="33" xfId="0" applyFont="1" applyBorder="1" applyAlignment="1">
      <alignment horizontal="distributed" vertical="center" indent="1"/>
    </xf>
    <xf numFmtId="38" fontId="10" fillId="0" borderId="39" xfId="0" applyNumberFormat="1" applyFont="1" applyBorder="1" applyAlignment="1">
      <alignment horizontal="center" vertical="center"/>
    </xf>
    <xf numFmtId="38" fontId="10" fillId="0" borderId="40" xfId="0" applyNumberFormat="1" applyFont="1" applyBorder="1" applyAlignment="1">
      <alignment horizontal="center" vertical="center"/>
    </xf>
    <xf numFmtId="38" fontId="10" fillId="0" borderId="41" xfId="0" applyNumberFormat="1" applyFont="1" applyBorder="1" applyAlignment="1">
      <alignment horizontal="center" vertical="center"/>
    </xf>
    <xf numFmtId="0" fontId="114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right" vertical="center" indent="1"/>
    </xf>
    <xf numFmtId="0" fontId="9" fillId="0" borderId="2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textRotation="255" wrapText="1"/>
    </xf>
    <xf numFmtId="0" fontId="10" fillId="0" borderId="38" xfId="0" applyFont="1" applyBorder="1" applyAlignment="1">
      <alignment horizontal="center" vertical="center" textRotation="255" wrapText="1"/>
    </xf>
    <xf numFmtId="0" fontId="10" fillId="0" borderId="23" xfId="0" applyFont="1" applyBorder="1" applyAlignment="1">
      <alignment horizontal="center" vertical="center" textRotation="255" wrapText="1"/>
    </xf>
    <xf numFmtId="0" fontId="10" fillId="0" borderId="33" xfId="0" applyFont="1" applyBorder="1" applyAlignment="1">
      <alignment horizontal="distributed" vertical="center" indent="1"/>
    </xf>
    <xf numFmtId="38" fontId="10" fillId="0" borderId="33" xfId="0" applyNumberFormat="1" applyFont="1" applyBorder="1" applyAlignment="1">
      <alignment horizontal="center" vertical="center"/>
    </xf>
    <xf numFmtId="38" fontId="10" fillId="0" borderId="36" xfId="0" applyNumberFormat="1" applyFont="1" applyBorder="1" applyAlignment="1">
      <alignment horizontal="center" vertical="center"/>
    </xf>
    <xf numFmtId="38" fontId="10" fillId="6" borderId="37" xfId="0" applyNumberFormat="1" applyFont="1" applyFill="1" applyBorder="1" applyAlignment="1">
      <alignment horizontal="center" vertical="center"/>
    </xf>
    <xf numFmtId="41" fontId="10" fillId="4" borderId="142" xfId="0" applyNumberFormat="1" applyFont="1" applyFill="1" applyBorder="1" applyAlignment="1">
      <alignment horizontal="center" vertical="center"/>
    </xf>
    <xf numFmtId="41" fontId="10" fillId="4" borderId="38" xfId="0" applyNumberFormat="1" applyFont="1" applyFill="1" applyBorder="1" applyAlignment="1">
      <alignment horizontal="center" vertical="center"/>
    </xf>
    <xf numFmtId="41" fontId="10" fillId="4" borderId="200" xfId="0" applyNumberFormat="1" applyFont="1" applyFill="1" applyBorder="1" applyAlignment="1">
      <alignment horizontal="center" vertical="center"/>
    </xf>
    <xf numFmtId="201" fontId="10" fillId="4" borderId="142" xfId="0" applyNumberFormat="1" applyFont="1" applyFill="1" applyBorder="1" applyAlignment="1">
      <alignment horizontal="center" vertical="center"/>
    </xf>
    <xf numFmtId="201" fontId="10" fillId="4" borderId="38" xfId="0" applyNumberFormat="1" applyFont="1" applyFill="1" applyBorder="1" applyAlignment="1">
      <alignment horizontal="center" vertical="center"/>
    </xf>
    <xf numFmtId="201" fontId="10" fillId="4" borderId="200" xfId="0" applyNumberFormat="1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9" fontId="9" fillId="6" borderId="69" xfId="0" applyNumberFormat="1" applyFont="1" applyFill="1" applyBorder="1" applyAlignment="1">
      <alignment horizontal="center" vertical="center"/>
    </xf>
    <xf numFmtId="9" fontId="9" fillId="6" borderId="47" xfId="0" applyNumberFormat="1" applyFont="1" applyFill="1" applyBorder="1" applyAlignment="1">
      <alignment horizontal="center" vertical="center"/>
    </xf>
    <xf numFmtId="0" fontId="10" fillId="0" borderId="63" xfId="0" applyFont="1" applyBorder="1" applyAlignment="1">
      <alignment horizontal="center" vertical="center"/>
    </xf>
    <xf numFmtId="0" fontId="10" fillId="0" borderId="64" xfId="0" applyFont="1" applyBorder="1" applyAlignment="1">
      <alignment horizontal="center" vertical="center"/>
    </xf>
    <xf numFmtId="0" fontId="10" fillId="0" borderId="50" xfId="0" applyFont="1" applyBorder="1" applyAlignment="1">
      <alignment horizontal="left" vertical="center" indent="1"/>
    </xf>
    <xf numFmtId="9" fontId="10" fillId="0" borderId="63" xfId="0" applyNumberFormat="1" applyFont="1" applyBorder="1" applyAlignment="1">
      <alignment horizontal="center" vertical="center"/>
    </xf>
    <xf numFmtId="9" fontId="10" fillId="0" borderId="64" xfId="0" applyNumberFormat="1" applyFont="1" applyBorder="1" applyAlignment="1">
      <alignment horizontal="center" vertical="center"/>
    </xf>
    <xf numFmtId="0" fontId="9" fillId="6" borderId="69" xfId="0" applyFont="1" applyFill="1" applyBorder="1" applyAlignment="1">
      <alignment horizontal="left" vertical="center" indent="1"/>
    </xf>
    <xf numFmtId="0" fontId="9" fillId="6" borderId="70" xfId="0" applyFont="1" applyFill="1" applyBorder="1" applyAlignment="1">
      <alignment horizontal="left" vertical="center" indent="1"/>
    </xf>
    <xf numFmtId="9" fontId="9" fillId="6" borderId="70" xfId="0" applyNumberFormat="1" applyFont="1" applyFill="1" applyBorder="1" applyAlignment="1">
      <alignment horizontal="center" vertical="center"/>
    </xf>
    <xf numFmtId="9" fontId="10" fillId="8" borderId="63" xfId="0" applyNumberFormat="1" applyFont="1" applyFill="1" applyBorder="1" applyAlignment="1">
      <alignment horizontal="center" vertical="center"/>
    </xf>
    <xf numFmtId="9" fontId="10" fillId="8" borderId="64" xfId="0" applyNumberFormat="1" applyFont="1" applyFill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10" fillId="0" borderId="63" xfId="0" applyFont="1" applyBorder="1" applyAlignment="1">
      <alignment horizontal="center" vertical="center" shrinkToFit="1"/>
    </xf>
    <xf numFmtId="0" fontId="10" fillId="0" borderId="64" xfId="0" applyFont="1" applyBorder="1" applyAlignment="1">
      <alignment horizontal="center" vertical="center" shrinkToFit="1"/>
    </xf>
    <xf numFmtId="9" fontId="10" fillId="8" borderId="50" xfId="0" applyNumberFormat="1" applyFont="1" applyFill="1" applyBorder="1" applyAlignment="1">
      <alignment horizontal="center" vertical="center"/>
    </xf>
    <xf numFmtId="9" fontId="10" fillId="0" borderId="44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 indent="1"/>
    </xf>
    <xf numFmtId="0" fontId="9" fillId="0" borderId="54" xfId="0" applyFont="1" applyBorder="1" applyAlignment="1">
      <alignment horizontal="center" vertical="center" textRotation="255" shrinkToFit="1"/>
    </xf>
    <xf numFmtId="0" fontId="9" fillId="0" borderId="59" xfId="0" applyFont="1" applyBorder="1" applyAlignment="1">
      <alignment horizontal="center" vertical="center" textRotation="255" shrinkToFit="1"/>
    </xf>
    <xf numFmtId="0" fontId="9" fillId="0" borderId="67" xfId="0" applyFont="1" applyBorder="1" applyAlignment="1">
      <alignment horizontal="center" vertical="center" textRotation="255" shrinkToFit="1"/>
    </xf>
    <xf numFmtId="0" fontId="9" fillId="0" borderId="55" xfId="0" applyFont="1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0" fontId="9" fillId="0" borderId="56" xfId="0" applyFont="1" applyBorder="1" applyAlignment="1">
      <alignment horizontal="center" vertical="center"/>
    </xf>
    <xf numFmtId="0" fontId="9" fillId="0" borderId="57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/>
    </xf>
    <xf numFmtId="0" fontId="9" fillId="0" borderId="5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204" fontId="9" fillId="0" borderId="170" xfId="0" applyNumberFormat="1" applyFont="1" applyBorder="1" applyAlignment="1">
      <alignment horizontal="left" vertical="center"/>
    </xf>
    <xf numFmtId="0" fontId="9" fillId="0" borderId="1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9" fillId="0" borderId="129" xfId="0" applyFont="1" applyBorder="1" applyAlignment="1">
      <alignment horizontal="center" vertical="center"/>
    </xf>
    <xf numFmtId="0" fontId="9" fillId="0" borderId="130" xfId="0" applyFont="1" applyBorder="1" applyAlignment="1">
      <alignment horizontal="center" vertical="center"/>
    </xf>
    <xf numFmtId="0" fontId="10" fillId="0" borderId="128" xfId="0" applyFont="1" applyBorder="1" applyAlignment="1">
      <alignment vertical="center" textRotation="255" wrapText="1"/>
    </xf>
    <xf numFmtId="0" fontId="10" fillId="0" borderId="38" xfId="0" applyFont="1" applyBorder="1" applyAlignment="1">
      <alignment vertical="center" textRotation="255" wrapText="1"/>
    </xf>
    <xf numFmtId="0" fontId="9" fillId="0" borderId="44" xfId="0" applyFont="1" applyBorder="1" applyAlignment="1">
      <alignment horizontal="center" vertical="center"/>
    </xf>
    <xf numFmtId="9" fontId="10" fillId="8" borderId="44" xfId="0" applyNumberFormat="1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10" fillId="0" borderId="130" xfId="0" applyFont="1" applyBorder="1" applyAlignment="1">
      <alignment horizontal="center" vertical="center"/>
    </xf>
    <xf numFmtId="0" fontId="9" fillId="0" borderId="170" xfId="0" applyFont="1" applyBorder="1" applyAlignment="1">
      <alignment horizontal="right" vertical="center"/>
    </xf>
    <xf numFmtId="0" fontId="10" fillId="0" borderId="170" xfId="0" applyFont="1" applyBorder="1" applyAlignment="1">
      <alignment horizontal="right" vertical="center" indent="1"/>
    </xf>
    <xf numFmtId="0" fontId="10" fillId="0" borderId="130" xfId="0" applyFont="1" applyBorder="1" applyAlignment="1">
      <alignment horizontal="right" vertical="center" indent="1"/>
    </xf>
    <xf numFmtId="0" fontId="10" fillId="0" borderId="171" xfId="0" applyFont="1" applyBorder="1" applyAlignment="1">
      <alignment horizontal="center" vertical="center"/>
    </xf>
    <xf numFmtId="0" fontId="10" fillId="0" borderId="162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 wrapText="1"/>
    </xf>
    <xf numFmtId="0" fontId="9" fillId="10" borderId="29" xfId="0" applyFont="1" applyFill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211" fontId="38" fillId="0" borderId="36" xfId="0" applyNumberFormat="1" applyFont="1" applyBorder="1" applyAlignment="1">
      <alignment horizontal="center" vertical="center"/>
    </xf>
    <xf numFmtId="217" fontId="57" fillId="11" borderId="49" xfId="0" applyNumberFormat="1" applyFont="1" applyFill="1" applyBorder="1" applyAlignment="1">
      <alignment horizontal="center" vertical="center"/>
    </xf>
    <xf numFmtId="0" fontId="38" fillId="0" borderId="33" xfId="0" applyFont="1" applyBorder="1" applyAlignment="1">
      <alignment horizontal="center" vertical="center" wrapText="1"/>
    </xf>
    <xf numFmtId="0" fontId="38" fillId="0" borderId="37" xfId="0" applyFont="1" applyBorder="1" applyAlignment="1">
      <alignment horizontal="center" vertical="center" wrapText="1"/>
    </xf>
    <xf numFmtId="0" fontId="38" fillId="0" borderId="48" xfId="0" applyFont="1" applyBorder="1" applyAlignment="1">
      <alignment horizontal="center" vertical="center" wrapText="1"/>
    </xf>
    <xf numFmtId="211" fontId="38" fillId="0" borderId="33" xfId="0" applyNumberFormat="1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51" fillId="0" borderId="19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8" fillId="0" borderId="32" xfId="0" applyFont="1" applyBorder="1" applyAlignment="1">
      <alignment horizontal="center" vertical="center" wrapText="1"/>
    </xf>
    <xf numFmtId="0" fontId="38" fillId="0" borderId="23" xfId="0" applyFont="1" applyBorder="1" applyAlignment="1">
      <alignment horizontal="center" vertical="center" wrapText="1"/>
    </xf>
    <xf numFmtId="178" fontId="39" fillId="0" borderId="33" xfId="0" applyNumberFormat="1" applyFont="1" applyBorder="1" applyAlignment="1">
      <alignment horizontal="center" vertical="center" wrapText="1"/>
    </xf>
    <xf numFmtId="178" fontId="39" fillId="0" borderId="48" xfId="0" applyNumberFormat="1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/>
    </xf>
    <xf numFmtId="0" fontId="58" fillId="0" borderId="29" xfId="0" applyFont="1" applyBorder="1" applyAlignment="1">
      <alignment horizontal="center" vertical="center" wrapText="1"/>
    </xf>
    <xf numFmtId="0" fontId="58" fillId="0" borderId="29" xfId="0" applyFont="1" applyBorder="1" applyAlignment="1">
      <alignment horizontal="center" vertical="center"/>
    </xf>
    <xf numFmtId="180" fontId="58" fillId="0" borderId="29" xfId="0" applyNumberFormat="1" applyFont="1" applyBorder="1" applyAlignment="1">
      <alignment horizontal="center" vertical="center" wrapText="1"/>
    </xf>
    <xf numFmtId="180" fontId="58" fillId="0" borderId="29" xfId="0" applyNumberFormat="1" applyFont="1" applyBorder="1" applyAlignment="1">
      <alignment horizontal="center" vertical="center"/>
    </xf>
    <xf numFmtId="0" fontId="58" fillId="0" borderId="32" xfId="0" applyFont="1" applyBorder="1" applyAlignment="1">
      <alignment horizontal="center" vertical="center"/>
    </xf>
    <xf numFmtId="0" fontId="58" fillId="0" borderId="23" xfId="0" applyFont="1" applyBorder="1" applyAlignment="1">
      <alignment horizontal="center" vertical="center"/>
    </xf>
    <xf numFmtId="0" fontId="55" fillId="0" borderId="51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55" fillId="3" borderId="50" xfId="0" applyFont="1" applyFill="1" applyBorder="1" applyAlignment="1">
      <alignment horizontal="center" vertical="center"/>
    </xf>
    <xf numFmtId="0" fontId="55" fillId="0" borderId="50" xfId="0" applyFont="1" applyBorder="1" applyAlignment="1">
      <alignment horizontal="center" vertical="center"/>
    </xf>
    <xf numFmtId="0" fontId="55" fillId="0" borderId="131" xfId="0" applyFont="1" applyBorder="1" applyAlignment="1">
      <alignment horizontal="center" vertical="center"/>
    </xf>
    <xf numFmtId="0" fontId="55" fillId="0" borderId="85" xfId="0" applyFont="1" applyBorder="1" applyAlignment="1">
      <alignment horizontal="center" vertical="center"/>
    </xf>
    <xf numFmtId="0" fontId="55" fillId="0" borderId="60" xfId="0" applyFont="1" applyBorder="1" applyAlignment="1">
      <alignment horizontal="center" vertical="center"/>
    </xf>
    <xf numFmtId="0" fontId="55" fillId="0" borderId="94" xfId="0" applyFont="1" applyBorder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5" fillId="0" borderId="34" xfId="0" applyFont="1" applyBorder="1" applyAlignment="1">
      <alignment horizontal="center" vertical="center"/>
    </xf>
    <xf numFmtId="0" fontId="85" fillId="0" borderId="89" xfId="0" applyFont="1" applyBorder="1" applyAlignment="1">
      <alignment horizontal="center" vertical="center"/>
    </xf>
    <xf numFmtId="0" fontId="85" fillId="0" borderId="46" xfId="0" applyFont="1" applyBorder="1" applyAlignment="1">
      <alignment horizontal="center" vertical="center"/>
    </xf>
    <xf numFmtId="202" fontId="85" fillId="0" borderId="0" xfId="0" applyNumberFormat="1" applyFont="1" applyAlignment="1">
      <alignment horizontal="center" vertical="center"/>
    </xf>
    <xf numFmtId="0" fontId="85" fillId="0" borderId="91" xfId="0" applyFont="1" applyBorder="1" applyAlignment="1">
      <alignment horizontal="right" vertical="center"/>
    </xf>
    <xf numFmtId="194" fontId="85" fillId="0" borderId="0" xfId="0" applyNumberFormat="1" applyFont="1" applyAlignment="1">
      <alignment horizontal="center" vertical="center"/>
    </xf>
    <xf numFmtId="2" fontId="85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right" vertical="center"/>
    </xf>
    <xf numFmtId="0" fontId="83" fillId="0" borderId="0" xfId="0" applyFont="1" applyAlignment="1">
      <alignment horizontal="center" vertical="center"/>
    </xf>
    <xf numFmtId="0" fontId="85" fillId="0" borderId="24" xfId="0" applyFont="1" applyBorder="1" applyAlignment="1">
      <alignment horizontal="right" vertical="center"/>
    </xf>
    <xf numFmtId="0" fontId="86" fillId="0" borderId="75" xfId="0" applyFont="1" applyBorder="1" applyAlignment="1">
      <alignment horizontal="center" vertical="center"/>
    </xf>
    <xf numFmtId="0" fontId="86" fillId="0" borderId="83" xfId="0" applyFont="1" applyBorder="1" applyAlignment="1">
      <alignment horizontal="center" vertical="center"/>
    </xf>
    <xf numFmtId="0" fontId="86" fillId="0" borderId="90" xfId="0" applyFont="1" applyBorder="1" applyAlignment="1">
      <alignment horizontal="center" vertical="center"/>
    </xf>
    <xf numFmtId="0" fontId="85" fillId="0" borderId="30" xfId="0" applyFont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center" wrapText="1"/>
    </xf>
    <xf numFmtId="0" fontId="85" fillId="0" borderId="57" xfId="0" applyFont="1" applyBorder="1" applyAlignment="1">
      <alignment horizontal="center" vertical="center" wrapText="1"/>
    </xf>
    <xf numFmtId="0" fontId="85" fillId="0" borderId="34" xfId="0" applyFont="1" applyBorder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5" fillId="0" borderId="89" xfId="0" applyFont="1" applyBorder="1" applyAlignment="1">
      <alignment horizontal="center" vertical="center" wrapText="1"/>
    </xf>
    <xf numFmtId="0" fontId="85" fillId="0" borderId="91" xfId="0" applyFont="1" applyBorder="1" applyAlignment="1">
      <alignment horizontal="left" vertical="center"/>
    </xf>
    <xf numFmtId="0" fontId="85" fillId="0" borderId="0" xfId="0" applyFont="1" applyAlignment="1">
      <alignment horizontal="left" vertical="center"/>
    </xf>
    <xf numFmtId="0" fontId="110" fillId="0" borderId="0" xfId="0" applyFont="1" applyAlignment="1">
      <alignment horizontal="center" vertical="center"/>
    </xf>
    <xf numFmtId="0" fontId="32" fillId="0" borderId="0" xfId="0" applyFont="1" applyAlignment="1"/>
    <xf numFmtId="3" fontId="111" fillId="0" borderId="163" xfId="0" applyNumberFormat="1" applyFont="1" applyBorder="1" applyAlignment="1">
      <alignment horizontal="center" vertical="center"/>
    </xf>
    <xf numFmtId="3" fontId="111" fillId="0" borderId="99" xfId="0" applyNumberFormat="1" applyFont="1" applyBorder="1" applyAlignment="1">
      <alignment horizontal="center" vertical="center"/>
    </xf>
    <xf numFmtId="3" fontId="111" fillId="0" borderId="162" xfId="0" applyNumberFormat="1" applyFont="1" applyBorder="1" applyAlignment="1">
      <alignment horizontal="center" vertical="center"/>
    </xf>
    <xf numFmtId="3" fontId="111" fillId="0" borderId="158" xfId="0" applyNumberFormat="1" applyFont="1" applyBorder="1" applyAlignment="1">
      <alignment horizontal="center" vertical="center"/>
    </xf>
    <xf numFmtId="3" fontId="111" fillId="0" borderId="165" xfId="0" applyNumberFormat="1" applyFont="1" applyBorder="1" applyAlignment="1">
      <alignment horizontal="center" vertical="center"/>
    </xf>
    <xf numFmtId="3" fontId="111" fillId="0" borderId="161" xfId="0" applyNumberFormat="1" applyFont="1" applyBorder="1" applyAlignment="1">
      <alignment horizontal="center" vertical="center"/>
    </xf>
    <xf numFmtId="3" fontId="111" fillId="0" borderId="164" xfId="0" applyNumberFormat="1" applyFont="1" applyBorder="1" applyAlignment="1">
      <alignment horizontal="center" vertical="center"/>
    </xf>
    <xf numFmtId="3" fontId="111" fillId="0" borderId="159" xfId="0" applyNumberFormat="1" applyFont="1" applyBorder="1" applyAlignment="1">
      <alignment horizontal="center" vertical="center"/>
    </xf>
    <xf numFmtId="9" fontId="10" fillId="0" borderId="150" xfId="0" applyNumberFormat="1" applyFont="1" applyBorder="1" applyAlignment="1">
      <alignment horizontal="center" vertical="center"/>
    </xf>
    <xf numFmtId="9" fontId="10" fillId="4" borderId="150" xfId="0" applyNumberFormat="1" applyFont="1" applyFill="1" applyBorder="1" applyAlignment="1">
      <alignment horizontal="center" vertical="center"/>
    </xf>
    <xf numFmtId="9" fontId="10" fillId="4" borderId="149" xfId="0" applyNumberFormat="1" applyFont="1" applyFill="1" applyBorder="1" applyAlignment="1">
      <alignment horizontal="center" vertical="center"/>
    </xf>
    <xf numFmtId="0" fontId="9" fillId="6" borderId="196" xfId="0" applyFont="1" applyFill="1" applyBorder="1" applyAlignment="1">
      <alignment horizontal="left" vertical="center" indent="1"/>
    </xf>
    <xf numFmtId="9" fontId="9" fillId="6" borderId="196" xfId="0" applyNumberFormat="1" applyFont="1" applyFill="1" applyBorder="1" applyAlignment="1">
      <alignment horizontal="center" vertical="center"/>
    </xf>
    <xf numFmtId="0" fontId="9" fillId="6" borderId="177" xfId="0" applyFont="1" applyFill="1" applyBorder="1" applyAlignment="1">
      <alignment horizontal="center" vertical="center"/>
    </xf>
    <xf numFmtId="0" fontId="9" fillId="6" borderId="178" xfId="0" applyFont="1" applyFill="1" applyBorder="1" applyAlignment="1">
      <alignment horizontal="center" vertical="center"/>
    </xf>
    <xf numFmtId="0" fontId="10" fillId="0" borderId="190" xfId="0" applyFont="1" applyBorder="1" applyAlignment="1">
      <alignment horizontal="center" vertical="center" textRotation="255" shrinkToFit="1"/>
    </xf>
    <xf numFmtId="0" fontId="10" fillId="0" borderId="151" xfId="0" applyFont="1" applyBorder="1" applyAlignment="1">
      <alignment horizontal="center" vertical="center" textRotation="255" shrinkToFit="1"/>
    </xf>
    <xf numFmtId="0" fontId="10" fillId="0" borderId="195" xfId="0" applyFont="1" applyBorder="1" applyAlignment="1">
      <alignment horizontal="center" vertical="center" textRotation="255" shrinkToFit="1"/>
    </xf>
    <xf numFmtId="0" fontId="10" fillId="0" borderId="191" xfId="0" applyFont="1" applyBorder="1" applyAlignment="1">
      <alignment horizontal="center" vertical="center"/>
    </xf>
    <xf numFmtId="0" fontId="10" fillId="0" borderId="150" xfId="0" applyFont="1" applyBorder="1" applyAlignment="1">
      <alignment horizontal="center" vertical="center"/>
    </xf>
    <xf numFmtId="0" fontId="10" fillId="0" borderId="192" xfId="0" applyFont="1" applyBorder="1" applyAlignment="1">
      <alignment horizontal="center" vertical="center"/>
    </xf>
    <xf numFmtId="0" fontId="9" fillId="0" borderId="150" xfId="0" applyFont="1" applyBorder="1" applyAlignment="1">
      <alignment horizontal="center" vertical="center"/>
    </xf>
    <xf numFmtId="9" fontId="9" fillId="6" borderId="197" xfId="0" applyNumberFormat="1" applyFont="1" applyFill="1" applyBorder="1" applyAlignment="1">
      <alignment horizontal="center" vertical="center"/>
    </xf>
    <xf numFmtId="0" fontId="10" fillId="0" borderId="150" xfId="0" applyFont="1" applyBorder="1" applyAlignment="1">
      <alignment horizontal="center" vertical="center" wrapText="1"/>
    </xf>
    <xf numFmtId="0" fontId="10" fillId="0" borderId="149" xfId="0" applyFont="1" applyBorder="1" applyAlignment="1">
      <alignment horizontal="center" vertical="center"/>
    </xf>
    <xf numFmtId="0" fontId="10" fillId="0" borderId="193" xfId="0" applyFont="1" applyBorder="1" applyAlignment="1">
      <alignment horizontal="center" vertical="center"/>
    </xf>
    <xf numFmtId="0" fontId="10" fillId="0" borderId="194" xfId="0" applyFont="1" applyBorder="1" applyAlignment="1">
      <alignment horizontal="center" vertical="center"/>
    </xf>
    <xf numFmtId="9" fontId="10" fillId="8" borderId="193" xfId="0" applyNumberFormat="1" applyFont="1" applyFill="1" applyBorder="1" applyAlignment="1">
      <alignment horizontal="center" vertical="center"/>
    </xf>
    <xf numFmtId="9" fontId="10" fillId="8" borderId="194" xfId="0" applyNumberFormat="1" applyFont="1" applyFill="1" applyBorder="1" applyAlignment="1">
      <alignment horizontal="center" vertical="center"/>
    </xf>
    <xf numFmtId="0" fontId="10" fillId="0" borderId="142" xfId="0" applyFont="1" applyBorder="1" applyAlignment="1">
      <alignment horizontal="center" vertical="center" textRotation="255" wrapText="1"/>
    </xf>
    <xf numFmtId="0" fontId="16" fillId="0" borderId="171" xfId="0" applyFont="1" applyBorder="1" applyAlignment="1">
      <alignment horizontal="center" vertical="center"/>
    </xf>
    <xf numFmtId="0" fontId="16" fillId="0" borderId="181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0" fillId="0" borderId="177" xfId="0" applyFont="1" applyBorder="1" applyAlignment="1">
      <alignment horizontal="center" vertical="center"/>
    </xf>
    <xf numFmtId="0" fontId="10" fillId="0" borderId="178" xfId="0" applyFont="1" applyBorder="1" applyAlignment="1">
      <alignment horizontal="center" vertical="center"/>
    </xf>
    <xf numFmtId="0" fontId="10" fillId="0" borderId="178" xfId="0" applyFont="1" applyBorder="1" applyAlignment="1">
      <alignment horizontal="right" vertical="center" indent="1"/>
    </xf>
    <xf numFmtId="0" fontId="10" fillId="0" borderId="142" xfId="0" applyFont="1" applyBorder="1" applyAlignment="1">
      <alignment horizontal="center" vertical="center"/>
    </xf>
    <xf numFmtId="0" fontId="9" fillId="0" borderId="142" xfId="0" applyFont="1" applyBorder="1" applyAlignment="1">
      <alignment horizontal="center" vertical="center"/>
    </xf>
    <xf numFmtId="0" fontId="51" fillId="0" borderId="177" xfId="0" applyFont="1" applyBorder="1" applyAlignment="1">
      <alignment horizontal="center" vertical="center"/>
    </xf>
    <xf numFmtId="0" fontId="51" fillId="0" borderId="170" xfId="0" applyFont="1" applyBorder="1" applyAlignment="1">
      <alignment horizontal="center" vertical="center"/>
    </xf>
    <xf numFmtId="0" fontId="51" fillId="0" borderId="178" xfId="0" applyFont="1" applyBorder="1" applyAlignment="1">
      <alignment horizontal="center" vertical="center"/>
    </xf>
    <xf numFmtId="0" fontId="38" fillId="0" borderId="179" xfId="0" applyFont="1" applyBorder="1" applyAlignment="1">
      <alignment horizontal="center" vertical="center" wrapText="1"/>
    </xf>
    <xf numFmtId="0" fontId="38" fillId="0" borderId="179" xfId="0" applyFont="1" applyBorder="1" applyAlignment="1">
      <alignment horizontal="center" vertical="center"/>
    </xf>
    <xf numFmtId="180" fontId="38" fillId="0" borderId="179" xfId="0" applyNumberFormat="1" applyFont="1" applyBorder="1" applyAlignment="1">
      <alignment horizontal="center" vertical="center" wrapText="1"/>
    </xf>
    <xf numFmtId="180" fontId="38" fillId="0" borderId="179" xfId="0" applyNumberFormat="1" applyFont="1" applyBorder="1" applyAlignment="1">
      <alignment horizontal="center" vertical="center"/>
    </xf>
    <xf numFmtId="43" fontId="36" fillId="16" borderId="187" xfId="0" applyNumberFormat="1" applyFont="1" applyFill="1" applyBorder="1" applyAlignment="1">
      <alignment horizontal="left" vertical="center"/>
    </xf>
    <xf numFmtId="43" fontId="36" fillId="16" borderId="188" xfId="0" applyNumberFormat="1" applyFont="1" applyFill="1" applyBorder="1" applyAlignment="1">
      <alignment horizontal="left" vertical="center"/>
    </xf>
    <xf numFmtId="43" fontId="36" fillId="16" borderId="189" xfId="0" applyNumberFormat="1" applyFont="1" applyFill="1" applyBorder="1" applyAlignment="1">
      <alignment horizontal="left" vertical="center"/>
    </xf>
    <xf numFmtId="0" fontId="90" fillId="0" borderId="0" xfId="0" applyFont="1" applyAlignment="1">
      <alignment horizontal="center" vertical="center"/>
    </xf>
    <xf numFmtId="0" fontId="91" fillId="0" borderId="0" xfId="0" applyFont="1" applyAlignment="1"/>
    <xf numFmtId="220" fontId="97" fillId="0" borderId="0" xfId="0" applyNumberFormat="1" applyFont="1" applyAlignment="1">
      <alignment horizontal="center" vertical="center"/>
    </xf>
    <xf numFmtId="220" fontId="97" fillId="0" borderId="0" xfId="0" applyNumberFormat="1" applyFont="1" applyAlignment="1">
      <alignment horizontal="left" vertical="center"/>
    </xf>
    <xf numFmtId="220" fontId="97" fillId="3" borderId="0" xfId="0" applyNumberFormat="1" applyFont="1" applyFill="1" applyAlignment="1">
      <alignment horizontal="left" vertical="center"/>
    </xf>
    <xf numFmtId="0" fontId="90" fillId="0" borderId="24" xfId="0" applyFont="1" applyBorder="1" applyAlignment="1">
      <alignment horizontal="center" vertical="center"/>
    </xf>
    <xf numFmtId="220" fontId="92" fillId="0" borderId="18" xfId="0" applyNumberFormat="1" applyFont="1" applyBorder="1" applyAlignment="1">
      <alignment horizontal="center" vertical="center"/>
    </xf>
    <xf numFmtId="220" fontId="92" fillId="0" borderId="19" xfId="0" applyNumberFormat="1" applyFont="1" applyBorder="1" applyAlignment="1">
      <alignment horizontal="center" vertical="center"/>
    </xf>
    <xf numFmtId="220" fontId="97" fillId="9" borderId="0" xfId="0" applyNumberFormat="1" applyFont="1" applyFill="1" applyAlignment="1">
      <alignment horizontal="center" vertical="center"/>
    </xf>
    <xf numFmtId="220" fontId="97" fillId="0" borderId="0" xfId="0" applyNumberFormat="1" applyFont="1" applyAlignment="1">
      <alignment horizontal="left" vertical="center" shrinkToFit="1"/>
    </xf>
    <xf numFmtId="0" fontId="97" fillId="0" borderId="0" xfId="0" applyFont="1" applyAlignment="1">
      <alignment horizontal="left" shrinkToFit="1"/>
    </xf>
    <xf numFmtId="220" fontId="93" fillId="0" borderId="0" xfId="0" applyNumberFormat="1" applyFont="1" applyAlignment="1">
      <alignment horizontal="left" vertical="center"/>
    </xf>
    <xf numFmtId="220" fontId="93" fillId="3" borderId="0" xfId="0" applyNumberFormat="1" applyFont="1" applyFill="1" applyAlignment="1">
      <alignment horizontal="left" vertical="center"/>
    </xf>
    <xf numFmtId="220" fontId="93" fillId="0" borderId="0" xfId="0" applyNumberFormat="1" applyFont="1" applyAlignment="1">
      <alignment horizontal="center" vertical="center"/>
    </xf>
    <xf numFmtId="0" fontId="99" fillId="0" borderId="0" xfId="1" applyFont="1" applyAlignment="1">
      <alignment horizontal="center" vertical="center"/>
    </xf>
    <xf numFmtId="0" fontId="100" fillId="0" borderId="127" xfId="1" applyFont="1" applyBorder="1" applyAlignment="1">
      <alignment horizontal="center" vertical="center"/>
    </xf>
    <xf numFmtId="0" fontId="100" fillId="0" borderId="127" xfId="1" applyFont="1" applyBorder="1" applyAlignment="1">
      <alignment horizontal="center" vertical="center" wrapText="1"/>
    </xf>
    <xf numFmtId="0" fontId="88" fillId="0" borderId="24" xfId="1" applyFont="1" applyBorder="1">
      <alignment vertical="center"/>
    </xf>
    <xf numFmtId="0" fontId="88" fillId="0" borderId="0" xfId="1" applyFont="1" applyAlignment="1">
      <alignment horizontal="center" vertical="center"/>
    </xf>
    <xf numFmtId="0" fontId="100" fillId="0" borderId="0" xfId="1" applyFont="1" applyAlignment="1">
      <alignment horizontal="center" vertical="center"/>
    </xf>
    <xf numFmtId="0" fontId="88" fillId="0" borderId="0" xfId="1" applyFont="1" applyAlignment="1">
      <alignment horizontal="right" vertical="center"/>
    </xf>
    <xf numFmtId="233" fontId="100" fillId="0" borderId="128" xfId="1" applyNumberFormat="1" applyFont="1" applyBorder="1" applyAlignment="1">
      <alignment horizontal="center" vertical="center"/>
    </xf>
    <xf numFmtId="233" fontId="100" fillId="0" borderId="38" xfId="1" applyNumberFormat="1" applyFont="1" applyBorder="1" applyAlignment="1">
      <alignment horizontal="center" vertical="center"/>
    </xf>
    <xf numFmtId="233" fontId="100" fillId="0" borderId="129" xfId="1" applyNumberFormat="1" applyFont="1" applyBorder="1" applyAlignment="1">
      <alignment horizontal="center" vertical="center"/>
    </xf>
    <xf numFmtId="233" fontId="100" fillId="0" borderId="130" xfId="1" applyNumberFormat="1" applyFont="1" applyBorder="1" applyAlignment="1">
      <alignment horizontal="center" vertical="center"/>
    </xf>
    <xf numFmtId="0" fontId="64" fillId="0" borderId="96" xfId="0" applyFont="1" applyBorder="1" applyAlignment="1">
      <alignment horizontal="center" vertical="center"/>
    </xf>
    <xf numFmtId="0" fontId="66" fillId="0" borderId="96" xfId="0" applyFont="1" applyBorder="1" applyAlignment="1">
      <alignment horizontal="center" vertical="center" wrapText="1"/>
    </xf>
    <xf numFmtId="0" fontId="54" fillId="0" borderId="29" xfId="0" applyFont="1" applyBorder="1" applyAlignment="1">
      <alignment horizontal="center" vertical="center"/>
    </xf>
    <xf numFmtId="3" fontId="93" fillId="0" borderId="43" xfId="0" applyNumberFormat="1" applyFont="1" applyBorder="1" applyAlignment="1">
      <alignment vertical="center" shrinkToFit="1"/>
    </xf>
    <xf numFmtId="220" fontId="93" fillId="0" borderId="43" xfId="0" applyNumberFormat="1" applyFont="1" applyBorder="1" applyAlignment="1">
      <alignment vertical="center" shrinkToFit="1"/>
    </xf>
    <xf numFmtId="227" fontId="93" fillId="0" borderId="43" xfId="0" applyNumberFormat="1" applyFont="1" applyBorder="1" applyAlignment="1">
      <alignment vertical="center" shrinkToFit="1"/>
    </xf>
    <xf numFmtId="228" fontId="93" fillId="0" borderId="43" xfId="0" applyNumberFormat="1" applyFont="1" applyBorder="1" applyAlignment="1">
      <alignment vertical="center" shrinkToFit="1"/>
    </xf>
    <xf numFmtId="3" fontId="92" fillId="0" borderId="27" xfId="0" applyNumberFormat="1" applyFont="1" applyBorder="1" applyAlignment="1">
      <alignment horizontal="center" vertical="center"/>
    </xf>
    <xf numFmtId="0" fontId="91" fillId="0" borderId="91" xfId="0" applyFont="1" applyBorder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1" fillId="0" borderId="89" xfId="0" applyFont="1" applyBorder="1" applyAlignment="1">
      <alignment horizontal="center" vertical="center"/>
    </xf>
    <xf numFmtId="0" fontId="103" fillId="0" borderId="0" xfId="0" applyFont="1">
      <alignment vertical="center"/>
    </xf>
    <xf numFmtId="3" fontId="92" fillId="0" borderId="58" xfId="0" applyNumberFormat="1" applyFont="1" applyBorder="1" applyAlignment="1">
      <alignment horizontal="center" vertical="center"/>
    </xf>
    <xf numFmtId="3" fontId="92" fillId="0" borderId="99" xfId="0" applyNumberFormat="1" applyFont="1" applyBorder="1" applyAlignment="1">
      <alignment horizontal="center" vertical="center"/>
    </xf>
    <xf numFmtId="3" fontId="92" fillId="0" borderId="57" xfId="0" applyNumberFormat="1" applyFont="1" applyBorder="1" applyAlignment="1">
      <alignment horizontal="center" vertical="center"/>
    </xf>
    <xf numFmtId="3" fontId="92" fillId="0" borderId="89" xfId="0" applyNumberFormat="1" applyFont="1" applyBorder="1" applyAlignment="1">
      <alignment horizontal="center" vertical="center"/>
    </xf>
    <xf numFmtId="3" fontId="92" fillId="0" borderId="31" xfId="0" applyNumberFormat="1" applyFont="1" applyBorder="1" applyAlignment="1">
      <alignment horizontal="center" vertical="center"/>
    </xf>
    <xf numFmtId="3" fontId="92" fillId="0" borderId="35" xfId="0" applyNumberFormat="1" applyFont="1" applyBorder="1" applyAlignment="1">
      <alignment horizontal="center" vertical="center"/>
    </xf>
    <xf numFmtId="3" fontId="92" fillId="0" borderId="54" xfId="0" applyNumberFormat="1" applyFont="1" applyBorder="1" applyAlignment="1">
      <alignment horizontal="center" vertical="center"/>
    </xf>
    <xf numFmtId="3" fontId="92" fillId="0" borderId="59" xfId="0" applyNumberFormat="1" applyFont="1" applyBorder="1" applyAlignment="1">
      <alignment horizontal="center" vertical="center"/>
    </xf>
    <xf numFmtId="0" fontId="71" fillId="0" borderId="0" xfId="0" applyFont="1" applyAlignment="1">
      <alignment horizontal="left" vertical="center"/>
    </xf>
    <xf numFmtId="0" fontId="70" fillId="0" borderId="0" xfId="0" applyFont="1" applyAlignment="1">
      <alignment horizontal="center" vertical="center" wrapText="1"/>
    </xf>
    <xf numFmtId="195" fontId="70" fillId="0" borderId="0" xfId="0" applyNumberFormat="1" applyFont="1" applyAlignment="1">
      <alignment horizontal="center" vertical="center" wrapText="1"/>
    </xf>
    <xf numFmtId="222" fontId="70" fillId="0" borderId="0" xfId="0" applyNumberFormat="1" applyFont="1" applyAlignment="1">
      <alignment horizontal="center" vertical="center" wrapText="1"/>
    </xf>
    <xf numFmtId="180" fontId="70" fillId="0" borderId="0" xfId="0" applyNumberFormat="1" applyFont="1" applyAlignment="1">
      <alignment horizontal="center" vertical="center"/>
    </xf>
    <xf numFmtId="0" fontId="70" fillId="0" borderId="0" xfId="0" applyFont="1" applyAlignment="1">
      <alignment horizontal="left" vertical="center" wrapText="1"/>
    </xf>
    <xf numFmtId="0" fontId="70" fillId="0" borderId="35" xfId="0" applyFont="1" applyBorder="1" applyAlignment="1">
      <alignment horizontal="left" vertical="center" wrapText="1"/>
    </xf>
    <xf numFmtId="0" fontId="68" fillId="0" borderId="30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68" fillId="0" borderId="31" xfId="0" applyFont="1" applyBorder="1" applyAlignment="1">
      <alignment horizontal="center" vertical="center"/>
    </xf>
    <xf numFmtId="0" fontId="68" fillId="0" borderId="34" xfId="0" applyFont="1" applyBorder="1" applyAlignment="1">
      <alignment horizontal="center" vertical="center"/>
    </xf>
    <xf numFmtId="0" fontId="68" fillId="0" borderId="0" xfId="0" applyFont="1" applyAlignment="1">
      <alignment horizontal="center" vertical="center"/>
    </xf>
    <xf numFmtId="0" fontId="68" fillId="0" borderId="35" xfId="0" applyFont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178" fontId="70" fillId="0" borderId="29" xfId="0" applyNumberFormat="1" applyFont="1" applyBorder="1" applyAlignment="1">
      <alignment horizontal="center" vertical="center" wrapText="1"/>
    </xf>
    <xf numFmtId="0" fontId="70" fillId="0" borderId="18" xfId="0" applyFont="1" applyBorder="1" applyAlignment="1">
      <alignment horizontal="center" vertical="center" wrapText="1"/>
    </xf>
    <xf numFmtId="0" fontId="70" fillId="0" borderId="19" xfId="0" applyFont="1" applyBorder="1" applyAlignment="1">
      <alignment horizontal="center" vertical="center" wrapText="1"/>
    </xf>
    <xf numFmtId="0" fontId="70" fillId="0" borderId="20" xfId="0" applyFont="1" applyBorder="1" applyAlignment="1">
      <alignment horizontal="center" vertical="center" wrapText="1"/>
    </xf>
    <xf numFmtId="0" fontId="69" fillId="0" borderId="0" xfId="0" applyFont="1" applyAlignment="1">
      <alignment horizontal="left" vertical="center"/>
    </xf>
    <xf numFmtId="0" fontId="32" fillId="0" borderId="18" xfId="0" applyFont="1" applyBorder="1" applyAlignment="1">
      <alignment horizontal="distributed" vertical="distributed" indent="2"/>
    </xf>
    <xf numFmtId="0" fontId="32" fillId="0" borderId="19" xfId="0" applyFont="1" applyBorder="1" applyAlignment="1">
      <alignment horizontal="distributed" vertical="distributed" indent="2"/>
    </xf>
    <xf numFmtId="0" fontId="32" fillId="0" borderId="20" xfId="0" applyFont="1" applyBorder="1" applyAlignment="1">
      <alignment horizontal="distributed" vertical="distributed" indent="2"/>
    </xf>
    <xf numFmtId="184" fontId="69" fillId="0" borderId="29" xfId="0" applyNumberFormat="1" applyFont="1" applyBorder="1" applyAlignment="1">
      <alignment horizontal="center" vertical="center"/>
    </xf>
    <xf numFmtId="0" fontId="32" fillId="0" borderId="29" xfId="0" applyFont="1" applyBorder="1" applyAlignment="1">
      <alignment horizontal="left" vertical="center" indent="1"/>
    </xf>
    <xf numFmtId="0" fontId="32" fillId="0" borderId="29" xfId="0" applyFont="1" applyBorder="1" applyAlignment="1">
      <alignment horizontal="distributed" vertical="distributed" indent="2"/>
    </xf>
    <xf numFmtId="181" fontId="32" fillId="0" borderId="29" xfId="0" applyNumberFormat="1" applyFont="1" applyBorder="1" applyAlignment="1">
      <alignment horizontal="center" vertical="center"/>
    </xf>
    <xf numFmtId="0" fontId="32" fillId="0" borderId="29" xfId="0" applyFont="1" applyBorder="1" applyAlignment="1">
      <alignment horizontal="left" vertical="center" wrapText="1" indent="1"/>
    </xf>
    <xf numFmtId="0" fontId="32" fillId="0" borderId="18" xfId="0" applyFont="1" applyBorder="1" applyAlignment="1">
      <alignment horizontal="left" vertical="center" wrapText="1" indent="1"/>
    </xf>
    <xf numFmtId="0" fontId="32" fillId="0" borderId="19" xfId="0" applyFont="1" applyBorder="1" applyAlignment="1">
      <alignment horizontal="left" vertical="center" indent="1"/>
    </xf>
    <xf numFmtId="0" fontId="32" fillId="0" borderId="20" xfId="0" applyFont="1" applyBorder="1" applyAlignment="1">
      <alignment horizontal="left" vertical="center" indent="1"/>
    </xf>
    <xf numFmtId="181" fontId="32" fillId="0" borderId="177" xfId="0" applyNumberFormat="1" applyFont="1" applyBorder="1" applyAlignment="1">
      <alignment horizontal="center" vertical="center"/>
    </xf>
    <xf numFmtId="181" fontId="32" fillId="0" borderId="178" xfId="0" applyNumberFormat="1" applyFont="1" applyBorder="1" applyAlignment="1">
      <alignment horizontal="center" vertical="center"/>
    </xf>
    <xf numFmtId="199" fontId="32" fillId="0" borderId="29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 wrapText="1"/>
    </xf>
    <xf numFmtId="0" fontId="68" fillId="0" borderId="22" xfId="0" applyFont="1" applyBorder="1" applyAlignment="1">
      <alignment horizontal="center" vertical="center"/>
    </xf>
    <xf numFmtId="0" fontId="68" fillId="0" borderId="24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32" fillId="0" borderId="18" xfId="0" applyFont="1" applyBorder="1" applyAlignment="1">
      <alignment horizontal="distributed" vertical="center" indent="2"/>
    </xf>
    <xf numFmtId="0" fontId="32" fillId="0" borderId="19" xfId="0" applyFont="1" applyBorder="1" applyAlignment="1">
      <alignment horizontal="distributed" vertical="center" indent="2"/>
    </xf>
    <xf numFmtId="0" fontId="32" fillId="0" borderId="20" xfId="0" applyFont="1" applyBorder="1" applyAlignment="1">
      <alignment horizontal="distributed" vertical="center" indent="2"/>
    </xf>
    <xf numFmtId="0" fontId="32" fillId="0" borderId="29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/>
    </xf>
    <xf numFmtId="230" fontId="43" fillId="0" borderId="27" xfId="0" applyNumberFormat="1" applyFont="1" applyBorder="1" applyAlignment="1">
      <alignment horizontal="left" vertical="center"/>
    </xf>
    <xf numFmtId="231" fontId="39" fillId="0" borderId="33" xfId="0" applyNumberFormat="1" applyFont="1" applyBorder="1" applyAlignment="1">
      <alignment horizontal="center" vertical="center" wrapText="1"/>
    </xf>
    <xf numFmtId="231" fontId="39" fillId="0" borderId="121" xfId="0" applyNumberFormat="1" applyFont="1" applyBorder="1" applyAlignment="1">
      <alignment horizontal="center" vertical="center" wrapText="1"/>
    </xf>
    <xf numFmtId="178" fontId="39" fillId="0" borderId="121" xfId="0" applyNumberFormat="1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3" fillId="0" borderId="24" xfId="0" applyFont="1" applyBorder="1" applyAlignment="1">
      <alignment horizontal="center" vertical="center"/>
    </xf>
    <xf numFmtId="178" fontId="39" fillId="0" borderId="33" xfId="0" applyNumberFormat="1" applyFont="1" applyBorder="1" applyAlignment="1">
      <alignment horizontal="center" vertical="center"/>
    </xf>
    <xf numFmtId="178" fontId="39" fillId="0" borderId="121" xfId="0" applyNumberFormat="1" applyFont="1" applyBorder="1" applyAlignment="1">
      <alignment horizontal="center" vertical="center"/>
    </xf>
    <xf numFmtId="230" fontId="39" fillId="0" borderId="33" xfId="0" applyNumberFormat="1" applyFont="1" applyBorder="1" applyAlignment="1">
      <alignment horizontal="center" vertical="center" wrapText="1"/>
    </xf>
    <xf numFmtId="230" fontId="39" fillId="0" borderId="121" xfId="0" applyNumberFormat="1" applyFont="1" applyBorder="1" applyAlignment="1">
      <alignment horizontal="center" vertical="center" wrapText="1"/>
    </xf>
    <xf numFmtId="0" fontId="74" fillId="0" borderId="30" xfId="0" applyFont="1" applyBorder="1" applyAlignment="1">
      <alignment horizontal="center" vertical="center"/>
    </xf>
    <xf numFmtId="0" fontId="74" fillId="0" borderId="27" xfId="0" applyFont="1" applyBorder="1" applyAlignment="1">
      <alignment horizontal="center" vertical="center"/>
    </xf>
    <xf numFmtId="0" fontId="74" fillId="0" borderId="31" xfId="0" applyFont="1" applyBorder="1" applyAlignment="1">
      <alignment horizontal="center" vertical="center"/>
    </xf>
    <xf numFmtId="0" fontId="74" fillId="0" borderId="34" xfId="0" applyFont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74" fillId="0" borderId="35" xfId="0" applyFont="1" applyBorder="1" applyAlignment="1">
      <alignment horizontal="center" vertical="center"/>
    </xf>
    <xf numFmtId="0" fontId="74" fillId="0" borderId="22" xfId="0" applyFont="1" applyBorder="1" applyAlignment="1">
      <alignment horizontal="center" vertical="center"/>
    </xf>
    <xf numFmtId="0" fontId="74" fillId="0" borderId="24" xfId="0" applyFont="1" applyBorder="1" applyAlignment="1">
      <alignment horizontal="center" vertical="center"/>
    </xf>
    <xf numFmtId="0" fontId="74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5" fillId="0" borderId="32" xfId="0" applyFont="1" applyBorder="1" applyAlignment="1">
      <alignment horizontal="center" vertical="center"/>
    </xf>
    <xf numFmtId="0" fontId="75" fillId="0" borderId="38" xfId="0" applyFont="1" applyBorder="1" applyAlignment="1">
      <alignment horizontal="center" vertical="center"/>
    </xf>
    <xf numFmtId="0" fontId="75" fillId="0" borderId="23" xfId="0" applyFont="1" applyBorder="1" applyAlignment="1">
      <alignment horizontal="center" vertical="center"/>
    </xf>
    <xf numFmtId="0" fontId="76" fillId="0" borderId="30" xfId="0" applyFont="1" applyBorder="1" applyAlignment="1">
      <alignment horizontal="center" vertical="center"/>
    </xf>
    <xf numFmtId="0" fontId="76" fillId="0" borderId="27" xfId="0" applyFont="1" applyBorder="1" applyAlignment="1">
      <alignment horizontal="center" vertical="center"/>
    </xf>
    <xf numFmtId="0" fontId="76" fillId="0" borderId="31" xfId="0" applyFont="1" applyBorder="1" applyAlignment="1">
      <alignment horizontal="center" vertical="center"/>
    </xf>
    <xf numFmtId="0" fontId="76" fillId="0" borderId="34" xfId="0" applyFont="1" applyBorder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76" fillId="0" borderId="35" xfId="0" applyFont="1" applyBorder="1" applyAlignment="1">
      <alignment horizontal="center" vertical="center"/>
    </xf>
    <xf numFmtId="0" fontId="76" fillId="0" borderId="22" xfId="0" applyFont="1" applyBorder="1" applyAlignment="1">
      <alignment horizontal="center" vertical="center"/>
    </xf>
    <xf numFmtId="0" fontId="76" fillId="0" borderId="24" xfId="0" applyFont="1" applyBorder="1" applyAlignment="1">
      <alignment horizontal="center" vertical="center"/>
    </xf>
    <xf numFmtId="0" fontId="76" fillId="0" borderId="21" xfId="0" applyFont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75" fillId="0" borderId="27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75" fillId="0" borderId="24" xfId="0" applyFont="1" applyBorder="1" applyAlignment="1">
      <alignment horizontal="center" vertical="center"/>
    </xf>
    <xf numFmtId="0" fontId="75" fillId="0" borderId="30" xfId="0" applyFont="1" applyBorder="1" applyAlignment="1">
      <alignment horizontal="center" vertical="center"/>
    </xf>
    <xf numFmtId="0" fontId="75" fillId="0" borderId="31" xfId="0" applyFont="1" applyBorder="1" applyAlignment="1">
      <alignment horizontal="center" vertical="center"/>
    </xf>
    <xf numFmtId="0" fontId="75" fillId="0" borderId="34" xfId="0" applyFont="1" applyBorder="1" applyAlignment="1">
      <alignment horizontal="center" vertical="center"/>
    </xf>
    <xf numFmtId="0" fontId="75" fillId="0" borderId="35" xfId="0" applyFont="1" applyBorder="1" applyAlignment="1">
      <alignment horizontal="center" vertical="center"/>
    </xf>
    <xf numFmtId="0" fontId="75" fillId="0" borderId="22" xfId="0" applyFont="1" applyBorder="1" applyAlignment="1">
      <alignment horizontal="center" vertical="center"/>
    </xf>
    <xf numFmtId="0" fontId="75" fillId="0" borderId="21" xfId="0" applyFont="1" applyBorder="1" applyAlignment="1">
      <alignment horizontal="center" vertical="center"/>
    </xf>
    <xf numFmtId="0" fontId="10" fillId="4" borderId="123" xfId="0" applyFont="1" applyFill="1" applyBorder="1" applyAlignment="1">
      <alignment horizontal="right" vertical="center"/>
    </xf>
    <xf numFmtId="0" fontId="10" fillId="4" borderId="124" xfId="0" applyFont="1" applyFill="1" applyBorder="1" applyAlignment="1">
      <alignment horizontal="right" vertical="center"/>
    </xf>
    <xf numFmtId="0" fontId="10" fillId="0" borderId="116" xfId="0" applyFont="1" applyBorder="1" applyAlignment="1">
      <alignment horizontal="right" vertical="center"/>
    </xf>
    <xf numFmtId="0" fontId="10" fillId="0" borderId="116" xfId="0" applyFont="1" applyBorder="1" applyAlignment="1">
      <alignment horizontal="left" vertical="center"/>
    </xf>
    <xf numFmtId="0" fontId="10" fillId="0" borderId="126" xfId="0" applyFont="1" applyBorder="1" applyAlignment="1">
      <alignment horizontal="left" vertical="center"/>
    </xf>
    <xf numFmtId="0" fontId="10" fillId="0" borderId="124" xfId="0" applyFont="1" applyBorder="1" applyAlignment="1">
      <alignment horizontal="left" vertical="center"/>
    </xf>
    <xf numFmtId="0" fontId="10" fillId="3" borderId="143" xfId="0" applyFont="1" applyFill="1" applyBorder="1" applyAlignment="1">
      <alignment horizontal="left" vertical="center"/>
    </xf>
    <xf numFmtId="0" fontId="10" fillId="3" borderId="116" xfId="0" applyFont="1" applyFill="1" applyBorder="1" applyAlignment="1">
      <alignment horizontal="left" vertical="center"/>
    </xf>
    <xf numFmtId="0" fontId="10" fillId="0" borderId="123" xfId="0" applyFont="1" applyBorder="1" applyAlignment="1">
      <alignment horizontal="right" vertical="center"/>
    </xf>
    <xf numFmtId="0" fontId="10" fillId="0" borderId="124" xfId="0" applyFont="1" applyBorder="1" applyAlignment="1">
      <alignment horizontal="right" vertical="center"/>
    </xf>
    <xf numFmtId="177" fontId="10" fillId="3" borderId="143" xfId="0" applyNumberFormat="1" applyFont="1" applyFill="1" applyBorder="1" applyAlignment="1">
      <alignment horizontal="left" vertical="center"/>
    </xf>
    <xf numFmtId="0" fontId="9" fillId="12" borderId="0" xfId="0" applyFont="1" applyFill="1" applyAlignment="1">
      <alignment horizontal="left" vertical="center"/>
    </xf>
    <xf numFmtId="0" fontId="7" fillId="4" borderId="0" xfId="0" applyFont="1" applyFill="1" applyAlignment="1">
      <alignment horizontal="left" vertical="center" indent="1"/>
    </xf>
    <xf numFmtId="0" fontId="10" fillId="4" borderId="0" xfId="0" applyFont="1" applyFill="1" applyAlignment="1">
      <alignment horizontal="right" vertical="center"/>
    </xf>
    <xf numFmtId="0" fontId="10" fillId="4" borderId="91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/>
    </xf>
    <xf numFmtId="0" fontId="10" fillId="4" borderId="91" xfId="0" applyFont="1" applyFill="1" applyBorder="1" applyAlignment="1">
      <alignment horizontal="left" vertical="center"/>
    </xf>
  </cellXfs>
  <cellStyles count="9">
    <cellStyle name="백분율 2" xfId="2" xr:uid="{7CA6F8E2-49B3-467C-B9A3-512A4A0589F3}"/>
    <cellStyle name="쉼표 [0] 2" xfId="3" xr:uid="{17C0BCA8-A7F5-4497-B495-86B5AA720F46}"/>
    <cellStyle name="쉼표 [0] 2 10" xfId="8" xr:uid="{A675516F-ED19-4B89-B509-7A3B9A99EAEF}"/>
    <cellStyle name="표준" xfId="0" builtinId="0"/>
    <cellStyle name="표준 10" xfId="7" xr:uid="{F7CCD7C4-CF6C-4E5A-A823-A98445B564D0}"/>
    <cellStyle name="표준 2" xfId="4" xr:uid="{BFBADB6E-F589-4534-9E8C-FC135D39BCA8}"/>
    <cellStyle name="표준 2 3" xfId="1" xr:uid="{4B47C3D5-37D2-40A0-B2A8-662F806B7381}"/>
    <cellStyle name="표준 237" xfId="5" xr:uid="{313CFC40-9BC3-4300-AF3B-E70606361B0B}"/>
    <cellStyle name="표준 3" xfId="6" xr:uid="{7EA42006-94B5-4BA2-874B-F3DAEEB364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69.xml"/><Relationship Id="rId299" Type="http://schemas.openxmlformats.org/officeDocument/2006/relationships/externalLink" Target="externalLinks/externalLink251.xml"/><Relationship Id="rId21" Type="http://schemas.openxmlformats.org/officeDocument/2006/relationships/worksheet" Target="worksheets/sheet21.xml"/><Relationship Id="rId63" Type="http://schemas.openxmlformats.org/officeDocument/2006/relationships/externalLink" Target="externalLinks/externalLink15.xml"/><Relationship Id="rId159" Type="http://schemas.openxmlformats.org/officeDocument/2006/relationships/externalLink" Target="externalLinks/externalLink111.xml"/><Relationship Id="rId324" Type="http://schemas.openxmlformats.org/officeDocument/2006/relationships/externalLink" Target="externalLinks/externalLink276.xml"/><Relationship Id="rId366" Type="http://schemas.openxmlformats.org/officeDocument/2006/relationships/externalLink" Target="externalLinks/externalLink318.xml"/><Relationship Id="rId170" Type="http://schemas.openxmlformats.org/officeDocument/2006/relationships/externalLink" Target="externalLinks/externalLink122.xml"/><Relationship Id="rId226" Type="http://schemas.openxmlformats.org/officeDocument/2006/relationships/externalLink" Target="externalLinks/externalLink178.xml"/><Relationship Id="rId433" Type="http://schemas.openxmlformats.org/officeDocument/2006/relationships/externalLink" Target="externalLinks/externalLink385.xml"/><Relationship Id="rId268" Type="http://schemas.openxmlformats.org/officeDocument/2006/relationships/externalLink" Target="externalLinks/externalLink220.xml"/><Relationship Id="rId32" Type="http://schemas.openxmlformats.org/officeDocument/2006/relationships/worksheet" Target="worksheets/sheet32.xml"/><Relationship Id="rId74" Type="http://schemas.openxmlformats.org/officeDocument/2006/relationships/externalLink" Target="externalLinks/externalLink26.xml"/><Relationship Id="rId128" Type="http://schemas.openxmlformats.org/officeDocument/2006/relationships/externalLink" Target="externalLinks/externalLink80.xml"/><Relationship Id="rId335" Type="http://schemas.openxmlformats.org/officeDocument/2006/relationships/externalLink" Target="externalLinks/externalLink287.xml"/><Relationship Id="rId377" Type="http://schemas.openxmlformats.org/officeDocument/2006/relationships/externalLink" Target="externalLinks/externalLink329.xml"/><Relationship Id="rId5" Type="http://schemas.openxmlformats.org/officeDocument/2006/relationships/worksheet" Target="worksheets/sheet5.xml"/><Relationship Id="rId181" Type="http://schemas.openxmlformats.org/officeDocument/2006/relationships/externalLink" Target="externalLinks/externalLink133.xml"/><Relationship Id="rId237" Type="http://schemas.openxmlformats.org/officeDocument/2006/relationships/externalLink" Target="externalLinks/externalLink189.xml"/><Relationship Id="rId402" Type="http://schemas.openxmlformats.org/officeDocument/2006/relationships/externalLink" Target="externalLinks/externalLink354.xml"/><Relationship Id="rId279" Type="http://schemas.openxmlformats.org/officeDocument/2006/relationships/externalLink" Target="externalLinks/externalLink231.xml"/><Relationship Id="rId444" Type="http://schemas.openxmlformats.org/officeDocument/2006/relationships/externalLink" Target="externalLinks/externalLink396.xml"/><Relationship Id="rId43" Type="http://schemas.openxmlformats.org/officeDocument/2006/relationships/worksheet" Target="worksheets/sheet43.xml"/><Relationship Id="rId139" Type="http://schemas.openxmlformats.org/officeDocument/2006/relationships/externalLink" Target="externalLinks/externalLink91.xml"/><Relationship Id="rId290" Type="http://schemas.openxmlformats.org/officeDocument/2006/relationships/externalLink" Target="externalLinks/externalLink242.xml"/><Relationship Id="rId304" Type="http://schemas.openxmlformats.org/officeDocument/2006/relationships/externalLink" Target="externalLinks/externalLink256.xml"/><Relationship Id="rId346" Type="http://schemas.openxmlformats.org/officeDocument/2006/relationships/externalLink" Target="externalLinks/externalLink298.xml"/><Relationship Id="rId388" Type="http://schemas.openxmlformats.org/officeDocument/2006/relationships/externalLink" Target="externalLinks/externalLink340.xml"/><Relationship Id="rId85" Type="http://schemas.openxmlformats.org/officeDocument/2006/relationships/externalLink" Target="externalLinks/externalLink37.xml"/><Relationship Id="rId150" Type="http://schemas.openxmlformats.org/officeDocument/2006/relationships/externalLink" Target="externalLinks/externalLink102.xml"/><Relationship Id="rId192" Type="http://schemas.openxmlformats.org/officeDocument/2006/relationships/externalLink" Target="externalLinks/externalLink144.xml"/><Relationship Id="rId206" Type="http://schemas.openxmlformats.org/officeDocument/2006/relationships/externalLink" Target="externalLinks/externalLink158.xml"/><Relationship Id="rId413" Type="http://schemas.openxmlformats.org/officeDocument/2006/relationships/externalLink" Target="externalLinks/externalLink365.xml"/><Relationship Id="rId248" Type="http://schemas.openxmlformats.org/officeDocument/2006/relationships/externalLink" Target="externalLinks/externalLink200.xml"/><Relationship Id="rId455" Type="http://schemas.openxmlformats.org/officeDocument/2006/relationships/externalLink" Target="externalLinks/externalLink407.xml"/><Relationship Id="rId12" Type="http://schemas.openxmlformats.org/officeDocument/2006/relationships/worksheet" Target="worksheets/sheet12.xml"/><Relationship Id="rId108" Type="http://schemas.openxmlformats.org/officeDocument/2006/relationships/externalLink" Target="externalLinks/externalLink60.xml"/><Relationship Id="rId315" Type="http://schemas.openxmlformats.org/officeDocument/2006/relationships/externalLink" Target="externalLinks/externalLink267.xml"/><Relationship Id="rId357" Type="http://schemas.openxmlformats.org/officeDocument/2006/relationships/externalLink" Target="externalLinks/externalLink309.xml"/><Relationship Id="rId54" Type="http://schemas.openxmlformats.org/officeDocument/2006/relationships/externalLink" Target="externalLinks/externalLink6.xml"/><Relationship Id="rId96" Type="http://schemas.openxmlformats.org/officeDocument/2006/relationships/externalLink" Target="externalLinks/externalLink48.xml"/><Relationship Id="rId161" Type="http://schemas.openxmlformats.org/officeDocument/2006/relationships/externalLink" Target="externalLinks/externalLink113.xml"/><Relationship Id="rId217" Type="http://schemas.openxmlformats.org/officeDocument/2006/relationships/externalLink" Target="externalLinks/externalLink169.xml"/><Relationship Id="rId399" Type="http://schemas.openxmlformats.org/officeDocument/2006/relationships/externalLink" Target="externalLinks/externalLink351.xml"/><Relationship Id="rId259" Type="http://schemas.openxmlformats.org/officeDocument/2006/relationships/externalLink" Target="externalLinks/externalLink211.xml"/><Relationship Id="rId424" Type="http://schemas.openxmlformats.org/officeDocument/2006/relationships/externalLink" Target="externalLinks/externalLink376.xml"/><Relationship Id="rId23" Type="http://schemas.openxmlformats.org/officeDocument/2006/relationships/worksheet" Target="worksheets/sheet23.xml"/><Relationship Id="rId119" Type="http://schemas.openxmlformats.org/officeDocument/2006/relationships/externalLink" Target="externalLinks/externalLink71.xml"/><Relationship Id="rId270" Type="http://schemas.openxmlformats.org/officeDocument/2006/relationships/externalLink" Target="externalLinks/externalLink222.xml"/><Relationship Id="rId326" Type="http://schemas.openxmlformats.org/officeDocument/2006/relationships/externalLink" Target="externalLinks/externalLink278.xml"/><Relationship Id="rId65" Type="http://schemas.openxmlformats.org/officeDocument/2006/relationships/externalLink" Target="externalLinks/externalLink17.xml"/><Relationship Id="rId130" Type="http://schemas.openxmlformats.org/officeDocument/2006/relationships/externalLink" Target="externalLinks/externalLink82.xml"/><Relationship Id="rId368" Type="http://schemas.openxmlformats.org/officeDocument/2006/relationships/externalLink" Target="externalLinks/externalLink320.xml"/><Relationship Id="rId172" Type="http://schemas.openxmlformats.org/officeDocument/2006/relationships/externalLink" Target="externalLinks/externalLink124.xml"/><Relationship Id="rId228" Type="http://schemas.openxmlformats.org/officeDocument/2006/relationships/externalLink" Target="externalLinks/externalLink180.xml"/><Relationship Id="rId435" Type="http://schemas.openxmlformats.org/officeDocument/2006/relationships/externalLink" Target="externalLinks/externalLink387.xml"/><Relationship Id="rId281" Type="http://schemas.openxmlformats.org/officeDocument/2006/relationships/externalLink" Target="externalLinks/externalLink233.xml"/><Relationship Id="rId337" Type="http://schemas.openxmlformats.org/officeDocument/2006/relationships/externalLink" Target="externalLinks/externalLink289.xml"/><Relationship Id="rId34" Type="http://schemas.openxmlformats.org/officeDocument/2006/relationships/worksheet" Target="worksheets/sheet34.xml"/><Relationship Id="rId76" Type="http://schemas.openxmlformats.org/officeDocument/2006/relationships/externalLink" Target="externalLinks/externalLink28.xml"/><Relationship Id="rId141" Type="http://schemas.openxmlformats.org/officeDocument/2006/relationships/externalLink" Target="externalLinks/externalLink93.xml"/><Relationship Id="rId379" Type="http://schemas.openxmlformats.org/officeDocument/2006/relationships/externalLink" Target="externalLinks/externalLink331.xml"/><Relationship Id="rId7" Type="http://schemas.openxmlformats.org/officeDocument/2006/relationships/worksheet" Target="worksheets/sheet7.xml"/><Relationship Id="rId183" Type="http://schemas.openxmlformats.org/officeDocument/2006/relationships/externalLink" Target="externalLinks/externalLink135.xml"/><Relationship Id="rId239" Type="http://schemas.openxmlformats.org/officeDocument/2006/relationships/externalLink" Target="externalLinks/externalLink191.xml"/><Relationship Id="rId390" Type="http://schemas.openxmlformats.org/officeDocument/2006/relationships/externalLink" Target="externalLinks/externalLink342.xml"/><Relationship Id="rId404" Type="http://schemas.openxmlformats.org/officeDocument/2006/relationships/externalLink" Target="externalLinks/externalLink356.xml"/><Relationship Id="rId446" Type="http://schemas.openxmlformats.org/officeDocument/2006/relationships/externalLink" Target="externalLinks/externalLink398.xml"/><Relationship Id="rId250" Type="http://schemas.openxmlformats.org/officeDocument/2006/relationships/externalLink" Target="externalLinks/externalLink202.xml"/><Relationship Id="rId292" Type="http://schemas.openxmlformats.org/officeDocument/2006/relationships/externalLink" Target="externalLinks/externalLink244.xml"/><Relationship Id="rId306" Type="http://schemas.openxmlformats.org/officeDocument/2006/relationships/externalLink" Target="externalLinks/externalLink258.xml"/><Relationship Id="rId45" Type="http://schemas.openxmlformats.org/officeDocument/2006/relationships/worksheet" Target="worksheets/sheet45.xml"/><Relationship Id="rId87" Type="http://schemas.openxmlformats.org/officeDocument/2006/relationships/externalLink" Target="externalLinks/externalLink39.xml"/><Relationship Id="rId110" Type="http://schemas.openxmlformats.org/officeDocument/2006/relationships/externalLink" Target="externalLinks/externalLink62.xml"/><Relationship Id="rId348" Type="http://schemas.openxmlformats.org/officeDocument/2006/relationships/externalLink" Target="externalLinks/externalLink300.xml"/><Relationship Id="rId152" Type="http://schemas.openxmlformats.org/officeDocument/2006/relationships/externalLink" Target="externalLinks/externalLink104.xml"/><Relationship Id="rId194" Type="http://schemas.openxmlformats.org/officeDocument/2006/relationships/externalLink" Target="externalLinks/externalLink146.xml"/><Relationship Id="rId208" Type="http://schemas.openxmlformats.org/officeDocument/2006/relationships/externalLink" Target="externalLinks/externalLink160.xml"/><Relationship Id="rId415" Type="http://schemas.openxmlformats.org/officeDocument/2006/relationships/externalLink" Target="externalLinks/externalLink367.xml"/><Relationship Id="rId457" Type="http://schemas.openxmlformats.org/officeDocument/2006/relationships/externalLink" Target="externalLinks/externalLink409.xml"/><Relationship Id="rId261" Type="http://schemas.openxmlformats.org/officeDocument/2006/relationships/externalLink" Target="externalLinks/externalLink213.xml"/><Relationship Id="rId14" Type="http://schemas.openxmlformats.org/officeDocument/2006/relationships/worksheet" Target="worksheets/sheet14.xml"/><Relationship Id="rId56" Type="http://schemas.openxmlformats.org/officeDocument/2006/relationships/externalLink" Target="externalLinks/externalLink8.xml"/><Relationship Id="rId317" Type="http://schemas.openxmlformats.org/officeDocument/2006/relationships/externalLink" Target="externalLinks/externalLink269.xml"/><Relationship Id="rId359" Type="http://schemas.openxmlformats.org/officeDocument/2006/relationships/externalLink" Target="externalLinks/externalLink311.xml"/><Relationship Id="rId98" Type="http://schemas.openxmlformats.org/officeDocument/2006/relationships/externalLink" Target="externalLinks/externalLink50.xml"/><Relationship Id="rId121" Type="http://schemas.openxmlformats.org/officeDocument/2006/relationships/externalLink" Target="externalLinks/externalLink73.xml"/><Relationship Id="rId163" Type="http://schemas.openxmlformats.org/officeDocument/2006/relationships/externalLink" Target="externalLinks/externalLink115.xml"/><Relationship Id="rId219" Type="http://schemas.openxmlformats.org/officeDocument/2006/relationships/externalLink" Target="externalLinks/externalLink171.xml"/><Relationship Id="rId370" Type="http://schemas.openxmlformats.org/officeDocument/2006/relationships/externalLink" Target="externalLinks/externalLink322.xml"/><Relationship Id="rId426" Type="http://schemas.openxmlformats.org/officeDocument/2006/relationships/externalLink" Target="externalLinks/externalLink378.xml"/><Relationship Id="rId230" Type="http://schemas.openxmlformats.org/officeDocument/2006/relationships/externalLink" Target="externalLinks/externalLink182.xml"/><Relationship Id="rId25" Type="http://schemas.openxmlformats.org/officeDocument/2006/relationships/worksheet" Target="worksheets/sheet25.xml"/><Relationship Id="rId67" Type="http://schemas.openxmlformats.org/officeDocument/2006/relationships/externalLink" Target="externalLinks/externalLink19.xml"/><Relationship Id="rId272" Type="http://schemas.openxmlformats.org/officeDocument/2006/relationships/externalLink" Target="externalLinks/externalLink224.xml"/><Relationship Id="rId328" Type="http://schemas.openxmlformats.org/officeDocument/2006/relationships/externalLink" Target="externalLinks/externalLink280.xml"/><Relationship Id="rId132" Type="http://schemas.openxmlformats.org/officeDocument/2006/relationships/externalLink" Target="externalLinks/externalLink84.xml"/><Relationship Id="rId174" Type="http://schemas.openxmlformats.org/officeDocument/2006/relationships/externalLink" Target="externalLinks/externalLink126.xml"/><Relationship Id="rId381" Type="http://schemas.openxmlformats.org/officeDocument/2006/relationships/externalLink" Target="externalLinks/externalLink333.xml"/><Relationship Id="rId241" Type="http://schemas.openxmlformats.org/officeDocument/2006/relationships/externalLink" Target="externalLinks/externalLink193.xml"/><Relationship Id="rId437" Type="http://schemas.openxmlformats.org/officeDocument/2006/relationships/externalLink" Target="externalLinks/externalLink389.xml"/><Relationship Id="rId36" Type="http://schemas.openxmlformats.org/officeDocument/2006/relationships/worksheet" Target="worksheets/sheet36.xml"/><Relationship Id="rId283" Type="http://schemas.openxmlformats.org/officeDocument/2006/relationships/externalLink" Target="externalLinks/externalLink235.xml"/><Relationship Id="rId339" Type="http://schemas.openxmlformats.org/officeDocument/2006/relationships/externalLink" Target="externalLinks/externalLink291.xml"/><Relationship Id="rId78" Type="http://schemas.openxmlformats.org/officeDocument/2006/relationships/externalLink" Target="externalLinks/externalLink30.xml"/><Relationship Id="rId101" Type="http://schemas.openxmlformats.org/officeDocument/2006/relationships/externalLink" Target="externalLinks/externalLink53.xml"/><Relationship Id="rId143" Type="http://schemas.openxmlformats.org/officeDocument/2006/relationships/externalLink" Target="externalLinks/externalLink95.xml"/><Relationship Id="rId185" Type="http://schemas.openxmlformats.org/officeDocument/2006/relationships/externalLink" Target="externalLinks/externalLink137.xml"/><Relationship Id="rId350" Type="http://schemas.openxmlformats.org/officeDocument/2006/relationships/externalLink" Target="externalLinks/externalLink302.xml"/><Relationship Id="rId406" Type="http://schemas.openxmlformats.org/officeDocument/2006/relationships/externalLink" Target="externalLinks/externalLink358.xml"/><Relationship Id="rId9" Type="http://schemas.openxmlformats.org/officeDocument/2006/relationships/worksheet" Target="worksheets/sheet9.xml"/><Relationship Id="rId210" Type="http://schemas.openxmlformats.org/officeDocument/2006/relationships/externalLink" Target="externalLinks/externalLink162.xml"/><Relationship Id="rId392" Type="http://schemas.openxmlformats.org/officeDocument/2006/relationships/externalLink" Target="externalLinks/externalLink344.xml"/><Relationship Id="rId448" Type="http://schemas.openxmlformats.org/officeDocument/2006/relationships/externalLink" Target="externalLinks/externalLink400.xml"/><Relationship Id="rId252" Type="http://schemas.openxmlformats.org/officeDocument/2006/relationships/externalLink" Target="externalLinks/externalLink204.xml"/><Relationship Id="rId294" Type="http://schemas.openxmlformats.org/officeDocument/2006/relationships/externalLink" Target="externalLinks/externalLink246.xml"/><Relationship Id="rId308" Type="http://schemas.openxmlformats.org/officeDocument/2006/relationships/externalLink" Target="externalLinks/externalLink260.xml"/><Relationship Id="rId47" Type="http://schemas.openxmlformats.org/officeDocument/2006/relationships/worksheet" Target="worksheets/sheet47.xml"/><Relationship Id="rId89" Type="http://schemas.openxmlformats.org/officeDocument/2006/relationships/externalLink" Target="externalLinks/externalLink41.xml"/><Relationship Id="rId112" Type="http://schemas.openxmlformats.org/officeDocument/2006/relationships/externalLink" Target="externalLinks/externalLink64.xml"/><Relationship Id="rId154" Type="http://schemas.openxmlformats.org/officeDocument/2006/relationships/externalLink" Target="externalLinks/externalLink106.xml"/><Relationship Id="rId361" Type="http://schemas.openxmlformats.org/officeDocument/2006/relationships/externalLink" Target="externalLinks/externalLink313.xml"/><Relationship Id="rId196" Type="http://schemas.openxmlformats.org/officeDocument/2006/relationships/externalLink" Target="externalLinks/externalLink148.xml"/><Relationship Id="rId417" Type="http://schemas.openxmlformats.org/officeDocument/2006/relationships/externalLink" Target="externalLinks/externalLink369.xml"/><Relationship Id="rId459" Type="http://schemas.openxmlformats.org/officeDocument/2006/relationships/externalLink" Target="externalLinks/externalLink411.xml"/><Relationship Id="rId16" Type="http://schemas.openxmlformats.org/officeDocument/2006/relationships/worksheet" Target="worksheets/sheet16.xml"/><Relationship Id="rId221" Type="http://schemas.openxmlformats.org/officeDocument/2006/relationships/externalLink" Target="externalLinks/externalLink173.xml"/><Relationship Id="rId263" Type="http://schemas.openxmlformats.org/officeDocument/2006/relationships/externalLink" Target="externalLinks/externalLink215.xml"/><Relationship Id="rId319" Type="http://schemas.openxmlformats.org/officeDocument/2006/relationships/externalLink" Target="externalLinks/externalLink271.xml"/><Relationship Id="rId58" Type="http://schemas.openxmlformats.org/officeDocument/2006/relationships/externalLink" Target="externalLinks/externalLink10.xml"/><Relationship Id="rId123" Type="http://schemas.openxmlformats.org/officeDocument/2006/relationships/externalLink" Target="externalLinks/externalLink75.xml"/><Relationship Id="rId330" Type="http://schemas.openxmlformats.org/officeDocument/2006/relationships/externalLink" Target="externalLinks/externalLink282.xml"/><Relationship Id="rId165" Type="http://schemas.openxmlformats.org/officeDocument/2006/relationships/externalLink" Target="externalLinks/externalLink117.xml"/><Relationship Id="rId372" Type="http://schemas.openxmlformats.org/officeDocument/2006/relationships/externalLink" Target="externalLinks/externalLink324.xml"/><Relationship Id="rId428" Type="http://schemas.openxmlformats.org/officeDocument/2006/relationships/externalLink" Target="externalLinks/externalLink380.xml"/><Relationship Id="rId232" Type="http://schemas.openxmlformats.org/officeDocument/2006/relationships/externalLink" Target="externalLinks/externalLink184.xml"/><Relationship Id="rId274" Type="http://schemas.openxmlformats.org/officeDocument/2006/relationships/externalLink" Target="externalLinks/externalLink226.xml"/><Relationship Id="rId27" Type="http://schemas.openxmlformats.org/officeDocument/2006/relationships/worksheet" Target="worksheets/sheet27.xml"/><Relationship Id="rId69" Type="http://schemas.openxmlformats.org/officeDocument/2006/relationships/externalLink" Target="externalLinks/externalLink21.xml"/><Relationship Id="rId134" Type="http://schemas.openxmlformats.org/officeDocument/2006/relationships/externalLink" Target="externalLinks/externalLink86.xml"/><Relationship Id="rId80" Type="http://schemas.openxmlformats.org/officeDocument/2006/relationships/externalLink" Target="externalLinks/externalLink32.xml"/><Relationship Id="rId176" Type="http://schemas.openxmlformats.org/officeDocument/2006/relationships/externalLink" Target="externalLinks/externalLink128.xml"/><Relationship Id="rId341" Type="http://schemas.openxmlformats.org/officeDocument/2006/relationships/externalLink" Target="externalLinks/externalLink293.xml"/><Relationship Id="rId383" Type="http://schemas.openxmlformats.org/officeDocument/2006/relationships/externalLink" Target="externalLinks/externalLink335.xml"/><Relationship Id="rId439" Type="http://schemas.openxmlformats.org/officeDocument/2006/relationships/externalLink" Target="externalLinks/externalLink391.xml"/><Relationship Id="rId201" Type="http://schemas.openxmlformats.org/officeDocument/2006/relationships/externalLink" Target="externalLinks/externalLink153.xml"/><Relationship Id="rId243" Type="http://schemas.openxmlformats.org/officeDocument/2006/relationships/externalLink" Target="externalLinks/externalLink195.xml"/><Relationship Id="rId285" Type="http://schemas.openxmlformats.org/officeDocument/2006/relationships/externalLink" Target="externalLinks/externalLink237.xml"/><Relationship Id="rId450" Type="http://schemas.openxmlformats.org/officeDocument/2006/relationships/externalLink" Target="externalLinks/externalLink402.xml"/><Relationship Id="rId38" Type="http://schemas.openxmlformats.org/officeDocument/2006/relationships/worksheet" Target="worksheets/sheet38.xml"/><Relationship Id="rId103" Type="http://schemas.openxmlformats.org/officeDocument/2006/relationships/externalLink" Target="externalLinks/externalLink55.xml"/><Relationship Id="rId310" Type="http://schemas.openxmlformats.org/officeDocument/2006/relationships/externalLink" Target="externalLinks/externalLink262.xml"/><Relationship Id="rId91" Type="http://schemas.openxmlformats.org/officeDocument/2006/relationships/externalLink" Target="externalLinks/externalLink43.xml"/><Relationship Id="rId145" Type="http://schemas.openxmlformats.org/officeDocument/2006/relationships/externalLink" Target="externalLinks/externalLink97.xml"/><Relationship Id="rId187" Type="http://schemas.openxmlformats.org/officeDocument/2006/relationships/externalLink" Target="externalLinks/externalLink139.xml"/><Relationship Id="rId352" Type="http://schemas.openxmlformats.org/officeDocument/2006/relationships/externalLink" Target="externalLinks/externalLink304.xml"/><Relationship Id="rId394" Type="http://schemas.openxmlformats.org/officeDocument/2006/relationships/externalLink" Target="externalLinks/externalLink346.xml"/><Relationship Id="rId408" Type="http://schemas.openxmlformats.org/officeDocument/2006/relationships/externalLink" Target="externalLinks/externalLink360.xml"/><Relationship Id="rId212" Type="http://schemas.openxmlformats.org/officeDocument/2006/relationships/externalLink" Target="externalLinks/externalLink164.xml"/><Relationship Id="rId254" Type="http://schemas.openxmlformats.org/officeDocument/2006/relationships/externalLink" Target="externalLinks/externalLink206.xml"/><Relationship Id="rId49" Type="http://schemas.openxmlformats.org/officeDocument/2006/relationships/externalLink" Target="externalLinks/externalLink1.xml"/><Relationship Id="rId114" Type="http://schemas.openxmlformats.org/officeDocument/2006/relationships/externalLink" Target="externalLinks/externalLink66.xml"/><Relationship Id="rId296" Type="http://schemas.openxmlformats.org/officeDocument/2006/relationships/externalLink" Target="externalLinks/externalLink248.xml"/><Relationship Id="rId461" Type="http://schemas.openxmlformats.org/officeDocument/2006/relationships/externalLink" Target="externalLinks/externalLink413.xml"/><Relationship Id="rId60" Type="http://schemas.openxmlformats.org/officeDocument/2006/relationships/externalLink" Target="externalLinks/externalLink12.xml"/><Relationship Id="rId156" Type="http://schemas.openxmlformats.org/officeDocument/2006/relationships/externalLink" Target="externalLinks/externalLink108.xml"/><Relationship Id="rId198" Type="http://schemas.openxmlformats.org/officeDocument/2006/relationships/externalLink" Target="externalLinks/externalLink150.xml"/><Relationship Id="rId321" Type="http://schemas.openxmlformats.org/officeDocument/2006/relationships/externalLink" Target="externalLinks/externalLink273.xml"/><Relationship Id="rId363" Type="http://schemas.openxmlformats.org/officeDocument/2006/relationships/externalLink" Target="externalLinks/externalLink315.xml"/><Relationship Id="rId419" Type="http://schemas.openxmlformats.org/officeDocument/2006/relationships/externalLink" Target="externalLinks/externalLink371.xml"/><Relationship Id="rId223" Type="http://schemas.openxmlformats.org/officeDocument/2006/relationships/externalLink" Target="externalLinks/externalLink175.xml"/><Relationship Id="rId430" Type="http://schemas.openxmlformats.org/officeDocument/2006/relationships/externalLink" Target="externalLinks/externalLink382.xml"/><Relationship Id="rId18" Type="http://schemas.openxmlformats.org/officeDocument/2006/relationships/worksheet" Target="worksheets/sheet18.xml"/><Relationship Id="rId265" Type="http://schemas.openxmlformats.org/officeDocument/2006/relationships/externalLink" Target="externalLinks/externalLink217.xml"/><Relationship Id="rId125" Type="http://schemas.openxmlformats.org/officeDocument/2006/relationships/externalLink" Target="externalLinks/externalLink77.xml"/><Relationship Id="rId167" Type="http://schemas.openxmlformats.org/officeDocument/2006/relationships/externalLink" Target="externalLinks/externalLink119.xml"/><Relationship Id="rId332" Type="http://schemas.openxmlformats.org/officeDocument/2006/relationships/externalLink" Target="externalLinks/externalLink284.xml"/><Relationship Id="rId374" Type="http://schemas.openxmlformats.org/officeDocument/2006/relationships/externalLink" Target="externalLinks/externalLink326.xml"/><Relationship Id="rId71" Type="http://schemas.openxmlformats.org/officeDocument/2006/relationships/externalLink" Target="externalLinks/externalLink23.xml"/><Relationship Id="rId234" Type="http://schemas.openxmlformats.org/officeDocument/2006/relationships/externalLink" Target="externalLinks/externalLink186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76" Type="http://schemas.openxmlformats.org/officeDocument/2006/relationships/externalLink" Target="externalLinks/externalLink228.xml"/><Relationship Id="rId441" Type="http://schemas.openxmlformats.org/officeDocument/2006/relationships/externalLink" Target="externalLinks/externalLink393.xml"/><Relationship Id="rId40" Type="http://schemas.openxmlformats.org/officeDocument/2006/relationships/worksheet" Target="worksheets/sheet40.xml"/><Relationship Id="rId136" Type="http://schemas.openxmlformats.org/officeDocument/2006/relationships/externalLink" Target="externalLinks/externalLink88.xml"/><Relationship Id="rId178" Type="http://schemas.openxmlformats.org/officeDocument/2006/relationships/externalLink" Target="externalLinks/externalLink130.xml"/><Relationship Id="rId301" Type="http://schemas.openxmlformats.org/officeDocument/2006/relationships/externalLink" Target="externalLinks/externalLink253.xml"/><Relationship Id="rId343" Type="http://schemas.openxmlformats.org/officeDocument/2006/relationships/externalLink" Target="externalLinks/externalLink295.xml"/><Relationship Id="rId61" Type="http://schemas.openxmlformats.org/officeDocument/2006/relationships/externalLink" Target="externalLinks/externalLink13.xml"/><Relationship Id="rId82" Type="http://schemas.openxmlformats.org/officeDocument/2006/relationships/externalLink" Target="externalLinks/externalLink34.xml"/><Relationship Id="rId199" Type="http://schemas.openxmlformats.org/officeDocument/2006/relationships/externalLink" Target="externalLinks/externalLink151.xml"/><Relationship Id="rId203" Type="http://schemas.openxmlformats.org/officeDocument/2006/relationships/externalLink" Target="externalLinks/externalLink155.xml"/><Relationship Id="rId385" Type="http://schemas.openxmlformats.org/officeDocument/2006/relationships/externalLink" Target="externalLinks/externalLink337.xml"/><Relationship Id="rId19" Type="http://schemas.openxmlformats.org/officeDocument/2006/relationships/worksheet" Target="worksheets/sheet19.xml"/><Relationship Id="rId224" Type="http://schemas.openxmlformats.org/officeDocument/2006/relationships/externalLink" Target="externalLinks/externalLink176.xml"/><Relationship Id="rId245" Type="http://schemas.openxmlformats.org/officeDocument/2006/relationships/externalLink" Target="externalLinks/externalLink197.xml"/><Relationship Id="rId266" Type="http://schemas.openxmlformats.org/officeDocument/2006/relationships/externalLink" Target="externalLinks/externalLink218.xml"/><Relationship Id="rId287" Type="http://schemas.openxmlformats.org/officeDocument/2006/relationships/externalLink" Target="externalLinks/externalLink239.xml"/><Relationship Id="rId410" Type="http://schemas.openxmlformats.org/officeDocument/2006/relationships/externalLink" Target="externalLinks/externalLink362.xml"/><Relationship Id="rId431" Type="http://schemas.openxmlformats.org/officeDocument/2006/relationships/externalLink" Target="externalLinks/externalLink383.xml"/><Relationship Id="rId452" Type="http://schemas.openxmlformats.org/officeDocument/2006/relationships/externalLink" Target="externalLinks/externalLink404.xml"/><Relationship Id="rId30" Type="http://schemas.openxmlformats.org/officeDocument/2006/relationships/worksheet" Target="worksheets/sheet30.xml"/><Relationship Id="rId105" Type="http://schemas.openxmlformats.org/officeDocument/2006/relationships/externalLink" Target="externalLinks/externalLink57.xml"/><Relationship Id="rId126" Type="http://schemas.openxmlformats.org/officeDocument/2006/relationships/externalLink" Target="externalLinks/externalLink78.xml"/><Relationship Id="rId147" Type="http://schemas.openxmlformats.org/officeDocument/2006/relationships/externalLink" Target="externalLinks/externalLink99.xml"/><Relationship Id="rId168" Type="http://schemas.openxmlformats.org/officeDocument/2006/relationships/externalLink" Target="externalLinks/externalLink120.xml"/><Relationship Id="rId312" Type="http://schemas.openxmlformats.org/officeDocument/2006/relationships/externalLink" Target="externalLinks/externalLink264.xml"/><Relationship Id="rId333" Type="http://schemas.openxmlformats.org/officeDocument/2006/relationships/externalLink" Target="externalLinks/externalLink285.xml"/><Relationship Id="rId354" Type="http://schemas.openxmlformats.org/officeDocument/2006/relationships/externalLink" Target="externalLinks/externalLink306.xml"/><Relationship Id="rId51" Type="http://schemas.openxmlformats.org/officeDocument/2006/relationships/externalLink" Target="externalLinks/externalLink3.xml"/><Relationship Id="rId72" Type="http://schemas.openxmlformats.org/officeDocument/2006/relationships/externalLink" Target="externalLinks/externalLink24.xml"/><Relationship Id="rId93" Type="http://schemas.openxmlformats.org/officeDocument/2006/relationships/externalLink" Target="externalLinks/externalLink45.xml"/><Relationship Id="rId189" Type="http://schemas.openxmlformats.org/officeDocument/2006/relationships/externalLink" Target="externalLinks/externalLink141.xml"/><Relationship Id="rId375" Type="http://schemas.openxmlformats.org/officeDocument/2006/relationships/externalLink" Target="externalLinks/externalLink327.xml"/><Relationship Id="rId396" Type="http://schemas.openxmlformats.org/officeDocument/2006/relationships/externalLink" Target="externalLinks/externalLink348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166.xml"/><Relationship Id="rId235" Type="http://schemas.openxmlformats.org/officeDocument/2006/relationships/externalLink" Target="externalLinks/externalLink187.xml"/><Relationship Id="rId256" Type="http://schemas.openxmlformats.org/officeDocument/2006/relationships/externalLink" Target="externalLinks/externalLink208.xml"/><Relationship Id="rId277" Type="http://schemas.openxmlformats.org/officeDocument/2006/relationships/externalLink" Target="externalLinks/externalLink229.xml"/><Relationship Id="rId298" Type="http://schemas.openxmlformats.org/officeDocument/2006/relationships/externalLink" Target="externalLinks/externalLink250.xml"/><Relationship Id="rId400" Type="http://schemas.openxmlformats.org/officeDocument/2006/relationships/externalLink" Target="externalLinks/externalLink352.xml"/><Relationship Id="rId421" Type="http://schemas.openxmlformats.org/officeDocument/2006/relationships/externalLink" Target="externalLinks/externalLink373.xml"/><Relationship Id="rId442" Type="http://schemas.openxmlformats.org/officeDocument/2006/relationships/externalLink" Target="externalLinks/externalLink394.xml"/><Relationship Id="rId463" Type="http://schemas.openxmlformats.org/officeDocument/2006/relationships/styles" Target="styles.xml"/><Relationship Id="rId116" Type="http://schemas.openxmlformats.org/officeDocument/2006/relationships/externalLink" Target="externalLinks/externalLink68.xml"/><Relationship Id="rId137" Type="http://schemas.openxmlformats.org/officeDocument/2006/relationships/externalLink" Target="externalLinks/externalLink89.xml"/><Relationship Id="rId158" Type="http://schemas.openxmlformats.org/officeDocument/2006/relationships/externalLink" Target="externalLinks/externalLink110.xml"/><Relationship Id="rId302" Type="http://schemas.openxmlformats.org/officeDocument/2006/relationships/externalLink" Target="externalLinks/externalLink254.xml"/><Relationship Id="rId323" Type="http://schemas.openxmlformats.org/officeDocument/2006/relationships/externalLink" Target="externalLinks/externalLink275.xml"/><Relationship Id="rId344" Type="http://schemas.openxmlformats.org/officeDocument/2006/relationships/externalLink" Target="externalLinks/externalLink29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externalLink" Target="externalLinks/externalLink14.xml"/><Relationship Id="rId83" Type="http://schemas.openxmlformats.org/officeDocument/2006/relationships/externalLink" Target="externalLinks/externalLink35.xml"/><Relationship Id="rId179" Type="http://schemas.openxmlformats.org/officeDocument/2006/relationships/externalLink" Target="externalLinks/externalLink131.xml"/><Relationship Id="rId365" Type="http://schemas.openxmlformats.org/officeDocument/2006/relationships/externalLink" Target="externalLinks/externalLink317.xml"/><Relationship Id="rId386" Type="http://schemas.openxmlformats.org/officeDocument/2006/relationships/externalLink" Target="externalLinks/externalLink338.xml"/><Relationship Id="rId190" Type="http://schemas.openxmlformats.org/officeDocument/2006/relationships/externalLink" Target="externalLinks/externalLink142.xml"/><Relationship Id="rId204" Type="http://schemas.openxmlformats.org/officeDocument/2006/relationships/externalLink" Target="externalLinks/externalLink156.xml"/><Relationship Id="rId225" Type="http://schemas.openxmlformats.org/officeDocument/2006/relationships/externalLink" Target="externalLinks/externalLink177.xml"/><Relationship Id="rId246" Type="http://schemas.openxmlformats.org/officeDocument/2006/relationships/externalLink" Target="externalLinks/externalLink198.xml"/><Relationship Id="rId267" Type="http://schemas.openxmlformats.org/officeDocument/2006/relationships/externalLink" Target="externalLinks/externalLink219.xml"/><Relationship Id="rId288" Type="http://schemas.openxmlformats.org/officeDocument/2006/relationships/externalLink" Target="externalLinks/externalLink240.xml"/><Relationship Id="rId411" Type="http://schemas.openxmlformats.org/officeDocument/2006/relationships/externalLink" Target="externalLinks/externalLink363.xml"/><Relationship Id="rId432" Type="http://schemas.openxmlformats.org/officeDocument/2006/relationships/externalLink" Target="externalLinks/externalLink384.xml"/><Relationship Id="rId453" Type="http://schemas.openxmlformats.org/officeDocument/2006/relationships/externalLink" Target="externalLinks/externalLink405.xml"/><Relationship Id="rId106" Type="http://schemas.openxmlformats.org/officeDocument/2006/relationships/externalLink" Target="externalLinks/externalLink58.xml"/><Relationship Id="rId127" Type="http://schemas.openxmlformats.org/officeDocument/2006/relationships/externalLink" Target="externalLinks/externalLink79.xml"/><Relationship Id="rId313" Type="http://schemas.openxmlformats.org/officeDocument/2006/relationships/externalLink" Target="externalLinks/externalLink265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4.xml"/><Relationship Id="rId73" Type="http://schemas.openxmlformats.org/officeDocument/2006/relationships/externalLink" Target="externalLinks/externalLink25.xml"/><Relationship Id="rId94" Type="http://schemas.openxmlformats.org/officeDocument/2006/relationships/externalLink" Target="externalLinks/externalLink46.xml"/><Relationship Id="rId148" Type="http://schemas.openxmlformats.org/officeDocument/2006/relationships/externalLink" Target="externalLinks/externalLink100.xml"/><Relationship Id="rId169" Type="http://schemas.openxmlformats.org/officeDocument/2006/relationships/externalLink" Target="externalLinks/externalLink121.xml"/><Relationship Id="rId334" Type="http://schemas.openxmlformats.org/officeDocument/2006/relationships/externalLink" Target="externalLinks/externalLink286.xml"/><Relationship Id="rId355" Type="http://schemas.openxmlformats.org/officeDocument/2006/relationships/externalLink" Target="externalLinks/externalLink307.xml"/><Relationship Id="rId376" Type="http://schemas.openxmlformats.org/officeDocument/2006/relationships/externalLink" Target="externalLinks/externalLink328.xml"/><Relationship Id="rId397" Type="http://schemas.openxmlformats.org/officeDocument/2006/relationships/externalLink" Target="externalLinks/externalLink349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32.xml"/><Relationship Id="rId215" Type="http://schemas.openxmlformats.org/officeDocument/2006/relationships/externalLink" Target="externalLinks/externalLink167.xml"/><Relationship Id="rId236" Type="http://schemas.openxmlformats.org/officeDocument/2006/relationships/externalLink" Target="externalLinks/externalLink188.xml"/><Relationship Id="rId257" Type="http://schemas.openxmlformats.org/officeDocument/2006/relationships/externalLink" Target="externalLinks/externalLink209.xml"/><Relationship Id="rId278" Type="http://schemas.openxmlformats.org/officeDocument/2006/relationships/externalLink" Target="externalLinks/externalLink230.xml"/><Relationship Id="rId401" Type="http://schemas.openxmlformats.org/officeDocument/2006/relationships/externalLink" Target="externalLinks/externalLink353.xml"/><Relationship Id="rId422" Type="http://schemas.openxmlformats.org/officeDocument/2006/relationships/externalLink" Target="externalLinks/externalLink374.xml"/><Relationship Id="rId443" Type="http://schemas.openxmlformats.org/officeDocument/2006/relationships/externalLink" Target="externalLinks/externalLink395.xml"/><Relationship Id="rId464" Type="http://schemas.openxmlformats.org/officeDocument/2006/relationships/sharedStrings" Target="sharedStrings.xml"/><Relationship Id="rId303" Type="http://schemas.openxmlformats.org/officeDocument/2006/relationships/externalLink" Target="externalLinks/externalLink255.xml"/><Relationship Id="rId42" Type="http://schemas.openxmlformats.org/officeDocument/2006/relationships/worksheet" Target="worksheets/sheet42.xml"/><Relationship Id="rId84" Type="http://schemas.openxmlformats.org/officeDocument/2006/relationships/externalLink" Target="externalLinks/externalLink36.xml"/><Relationship Id="rId138" Type="http://schemas.openxmlformats.org/officeDocument/2006/relationships/externalLink" Target="externalLinks/externalLink90.xml"/><Relationship Id="rId345" Type="http://schemas.openxmlformats.org/officeDocument/2006/relationships/externalLink" Target="externalLinks/externalLink297.xml"/><Relationship Id="rId387" Type="http://schemas.openxmlformats.org/officeDocument/2006/relationships/externalLink" Target="externalLinks/externalLink339.xml"/><Relationship Id="rId191" Type="http://schemas.openxmlformats.org/officeDocument/2006/relationships/externalLink" Target="externalLinks/externalLink143.xml"/><Relationship Id="rId205" Type="http://schemas.openxmlformats.org/officeDocument/2006/relationships/externalLink" Target="externalLinks/externalLink157.xml"/><Relationship Id="rId247" Type="http://schemas.openxmlformats.org/officeDocument/2006/relationships/externalLink" Target="externalLinks/externalLink199.xml"/><Relationship Id="rId412" Type="http://schemas.openxmlformats.org/officeDocument/2006/relationships/externalLink" Target="externalLinks/externalLink364.xml"/><Relationship Id="rId107" Type="http://schemas.openxmlformats.org/officeDocument/2006/relationships/externalLink" Target="externalLinks/externalLink59.xml"/><Relationship Id="rId289" Type="http://schemas.openxmlformats.org/officeDocument/2006/relationships/externalLink" Target="externalLinks/externalLink241.xml"/><Relationship Id="rId454" Type="http://schemas.openxmlformats.org/officeDocument/2006/relationships/externalLink" Target="externalLinks/externalLink406.xml"/><Relationship Id="rId11" Type="http://schemas.openxmlformats.org/officeDocument/2006/relationships/worksheet" Target="worksheets/sheet11.xml"/><Relationship Id="rId53" Type="http://schemas.openxmlformats.org/officeDocument/2006/relationships/externalLink" Target="externalLinks/externalLink5.xml"/><Relationship Id="rId149" Type="http://schemas.openxmlformats.org/officeDocument/2006/relationships/externalLink" Target="externalLinks/externalLink101.xml"/><Relationship Id="rId314" Type="http://schemas.openxmlformats.org/officeDocument/2006/relationships/externalLink" Target="externalLinks/externalLink266.xml"/><Relationship Id="rId356" Type="http://schemas.openxmlformats.org/officeDocument/2006/relationships/externalLink" Target="externalLinks/externalLink308.xml"/><Relationship Id="rId398" Type="http://schemas.openxmlformats.org/officeDocument/2006/relationships/externalLink" Target="externalLinks/externalLink350.xml"/><Relationship Id="rId95" Type="http://schemas.openxmlformats.org/officeDocument/2006/relationships/externalLink" Target="externalLinks/externalLink47.xml"/><Relationship Id="rId160" Type="http://schemas.openxmlformats.org/officeDocument/2006/relationships/externalLink" Target="externalLinks/externalLink112.xml"/><Relationship Id="rId216" Type="http://schemas.openxmlformats.org/officeDocument/2006/relationships/externalLink" Target="externalLinks/externalLink168.xml"/><Relationship Id="rId423" Type="http://schemas.openxmlformats.org/officeDocument/2006/relationships/externalLink" Target="externalLinks/externalLink375.xml"/><Relationship Id="rId258" Type="http://schemas.openxmlformats.org/officeDocument/2006/relationships/externalLink" Target="externalLinks/externalLink210.xml"/><Relationship Id="rId465" Type="http://schemas.openxmlformats.org/officeDocument/2006/relationships/calcChain" Target="calcChain.xml"/><Relationship Id="rId22" Type="http://schemas.openxmlformats.org/officeDocument/2006/relationships/worksheet" Target="worksheets/sheet22.xml"/><Relationship Id="rId64" Type="http://schemas.openxmlformats.org/officeDocument/2006/relationships/externalLink" Target="externalLinks/externalLink16.xml"/><Relationship Id="rId118" Type="http://schemas.openxmlformats.org/officeDocument/2006/relationships/externalLink" Target="externalLinks/externalLink70.xml"/><Relationship Id="rId325" Type="http://schemas.openxmlformats.org/officeDocument/2006/relationships/externalLink" Target="externalLinks/externalLink277.xml"/><Relationship Id="rId367" Type="http://schemas.openxmlformats.org/officeDocument/2006/relationships/externalLink" Target="externalLinks/externalLink319.xml"/><Relationship Id="rId171" Type="http://schemas.openxmlformats.org/officeDocument/2006/relationships/externalLink" Target="externalLinks/externalLink123.xml"/><Relationship Id="rId227" Type="http://schemas.openxmlformats.org/officeDocument/2006/relationships/externalLink" Target="externalLinks/externalLink179.xml"/><Relationship Id="rId269" Type="http://schemas.openxmlformats.org/officeDocument/2006/relationships/externalLink" Target="externalLinks/externalLink221.xml"/><Relationship Id="rId434" Type="http://schemas.openxmlformats.org/officeDocument/2006/relationships/externalLink" Target="externalLinks/externalLink386.xml"/><Relationship Id="rId33" Type="http://schemas.openxmlformats.org/officeDocument/2006/relationships/worksheet" Target="worksheets/sheet33.xml"/><Relationship Id="rId129" Type="http://schemas.openxmlformats.org/officeDocument/2006/relationships/externalLink" Target="externalLinks/externalLink81.xml"/><Relationship Id="rId280" Type="http://schemas.openxmlformats.org/officeDocument/2006/relationships/externalLink" Target="externalLinks/externalLink232.xml"/><Relationship Id="rId336" Type="http://schemas.openxmlformats.org/officeDocument/2006/relationships/externalLink" Target="externalLinks/externalLink288.xml"/><Relationship Id="rId75" Type="http://schemas.openxmlformats.org/officeDocument/2006/relationships/externalLink" Target="externalLinks/externalLink27.xml"/><Relationship Id="rId140" Type="http://schemas.openxmlformats.org/officeDocument/2006/relationships/externalLink" Target="externalLinks/externalLink92.xml"/><Relationship Id="rId182" Type="http://schemas.openxmlformats.org/officeDocument/2006/relationships/externalLink" Target="externalLinks/externalLink134.xml"/><Relationship Id="rId378" Type="http://schemas.openxmlformats.org/officeDocument/2006/relationships/externalLink" Target="externalLinks/externalLink330.xml"/><Relationship Id="rId403" Type="http://schemas.openxmlformats.org/officeDocument/2006/relationships/externalLink" Target="externalLinks/externalLink355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190.xml"/><Relationship Id="rId445" Type="http://schemas.openxmlformats.org/officeDocument/2006/relationships/externalLink" Target="externalLinks/externalLink397.xml"/><Relationship Id="rId291" Type="http://schemas.openxmlformats.org/officeDocument/2006/relationships/externalLink" Target="externalLinks/externalLink243.xml"/><Relationship Id="rId305" Type="http://schemas.openxmlformats.org/officeDocument/2006/relationships/externalLink" Target="externalLinks/externalLink257.xml"/><Relationship Id="rId347" Type="http://schemas.openxmlformats.org/officeDocument/2006/relationships/externalLink" Target="externalLinks/externalLink299.xml"/><Relationship Id="rId44" Type="http://schemas.openxmlformats.org/officeDocument/2006/relationships/worksheet" Target="worksheets/sheet44.xml"/><Relationship Id="rId86" Type="http://schemas.openxmlformats.org/officeDocument/2006/relationships/externalLink" Target="externalLinks/externalLink38.xml"/><Relationship Id="rId151" Type="http://schemas.openxmlformats.org/officeDocument/2006/relationships/externalLink" Target="externalLinks/externalLink103.xml"/><Relationship Id="rId389" Type="http://schemas.openxmlformats.org/officeDocument/2006/relationships/externalLink" Target="externalLinks/externalLink341.xml"/><Relationship Id="rId193" Type="http://schemas.openxmlformats.org/officeDocument/2006/relationships/externalLink" Target="externalLinks/externalLink145.xml"/><Relationship Id="rId207" Type="http://schemas.openxmlformats.org/officeDocument/2006/relationships/externalLink" Target="externalLinks/externalLink159.xml"/><Relationship Id="rId249" Type="http://schemas.openxmlformats.org/officeDocument/2006/relationships/externalLink" Target="externalLinks/externalLink201.xml"/><Relationship Id="rId414" Type="http://schemas.openxmlformats.org/officeDocument/2006/relationships/externalLink" Target="externalLinks/externalLink366.xml"/><Relationship Id="rId456" Type="http://schemas.openxmlformats.org/officeDocument/2006/relationships/externalLink" Target="externalLinks/externalLink408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61.xml"/><Relationship Id="rId260" Type="http://schemas.openxmlformats.org/officeDocument/2006/relationships/externalLink" Target="externalLinks/externalLink212.xml"/><Relationship Id="rId316" Type="http://schemas.openxmlformats.org/officeDocument/2006/relationships/externalLink" Target="externalLinks/externalLink268.xml"/><Relationship Id="rId55" Type="http://schemas.openxmlformats.org/officeDocument/2006/relationships/externalLink" Target="externalLinks/externalLink7.xml"/><Relationship Id="rId97" Type="http://schemas.openxmlformats.org/officeDocument/2006/relationships/externalLink" Target="externalLinks/externalLink49.xml"/><Relationship Id="rId120" Type="http://schemas.openxmlformats.org/officeDocument/2006/relationships/externalLink" Target="externalLinks/externalLink72.xml"/><Relationship Id="rId358" Type="http://schemas.openxmlformats.org/officeDocument/2006/relationships/externalLink" Target="externalLinks/externalLink310.xml"/><Relationship Id="rId162" Type="http://schemas.openxmlformats.org/officeDocument/2006/relationships/externalLink" Target="externalLinks/externalLink114.xml"/><Relationship Id="rId218" Type="http://schemas.openxmlformats.org/officeDocument/2006/relationships/externalLink" Target="externalLinks/externalLink170.xml"/><Relationship Id="rId425" Type="http://schemas.openxmlformats.org/officeDocument/2006/relationships/externalLink" Target="externalLinks/externalLink377.xml"/><Relationship Id="rId271" Type="http://schemas.openxmlformats.org/officeDocument/2006/relationships/externalLink" Target="externalLinks/externalLink223.xml"/><Relationship Id="rId24" Type="http://schemas.openxmlformats.org/officeDocument/2006/relationships/worksheet" Target="worksheets/sheet24.xml"/><Relationship Id="rId66" Type="http://schemas.openxmlformats.org/officeDocument/2006/relationships/externalLink" Target="externalLinks/externalLink18.xml"/><Relationship Id="rId131" Type="http://schemas.openxmlformats.org/officeDocument/2006/relationships/externalLink" Target="externalLinks/externalLink83.xml"/><Relationship Id="rId327" Type="http://schemas.openxmlformats.org/officeDocument/2006/relationships/externalLink" Target="externalLinks/externalLink279.xml"/><Relationship Id="rId369" Type="http://schemas.openxmlformats.org/officeDocument/2006/relationships/externalLink" Target="externalLinks/externalLink321.xml"/><Relationship Id="rId173" Type="http://schemas.openxmlformats.org/officeDocument/2006/relationships/externalLink" Target="externalLinks/externalLink125.xml"/><Relationship Id="rId229" Type="http://schemas.openxmlformats.org/officeDocument/2006/relationships/externalLink" Target="externalLinks/externalLink181.xml"/><Relationship Id="rId380" Type="http://schemas.openxmlformats.org/officeDocument/2006/relationships/externalLink" Target="externalLinks/externalLink332.xml"/><Relationship Id="rId436" Type="http://schemas.openxmlformats.org/officeDocument/2006/relationships/externalLink" Target="externalLinks/externalLink388.xml"/><Relationship Id="rId240" Type="http://schemas.openxmlformats.org/officeDocument/2006/relationships/externalLink" Target="externalLinks/externalLink192.xml"/><Relationship Id="rId35" Type="http://schemas.openxmlformats.org/officeDocument/2006/relationships/worksheet" Target="worksheets/sheet35.xml"/><Relationship Id="rId77" Type="http://schemas.openxmlformats.org/officeDocument/2006/relationships/externalLink" Target="externalLinks/externalLink29.xml"/><Relationship Id="rId100" Type="http://schemas.openxmlformats.org/officeDocument/2006/relationships/externalLink" Target="externalLinks/externalLink52.xml"/><Relationship Id="rId282" Type="http://schemas.openxmlformats.org/officeDocument/2006/relationships/externalLink" Target="externalLinks/externalLink234.xml"/><Relationship Id="rId338" Type="http://schemas.openxmlformats.org/officeDocument/2006/relationships/externalLink" Target="externalLinks/externalLink290.xml"/><Relationship Id="rId8" Type="http://schemas.openxmlformats.org/officeDocument/2006/relationships/worksheet" Target="worksheets/sheet8.xml"/><Relationship Id="rId142" Type="http://schemas.openxmlformats.org/officeDocument/2006/relationships/externalLink" Target="externalLinks/externalLink94.xml"/><Relationship Id="rId184" Type="http://schemas.openxmlformats.org/officeDocument/2006/relationships/externalLink" Target="externalLinks/externalLink136.xml"/><Relationship Id="rId391" Type="http://schemas.openxmlformats.org/officeDocument/2006/relationships/externalLink" Target="externalLinks/externalLink343.xml"/><Relationship Id="rId405" Type="http://schemas.openxmlformats.org/officeDocument/2006/relationships/externalLink" Target="externalLinks/externalLink357.xml"/><Relationship Id="rId447" Type="http://schemas.openxmlformats.org/officeDocument/2006/relationships/externalLink" Target="externalLinks/externalLink399.xml"/><Relationship Id="rId251" Type="http://schemas.openxmlformats.org/officeDocument/2006/relationships/externalLink" Target="externalLinks/externalLink203.xml"/><Relationship Id="rId46" Type="http://schemas.openxmlformats.org/officeDocument/2006/relationships/worksheet" Target="worksheets/sheet46.xml"/><Relationship Id="rId293" Type="http://schemas.openxmlformats.org/officeDocument/2006/relationships/externalLink" Target="externalLinks/externalLink245.xml"/><Relationship Id="rId307" Type="http://schemas.openxmlformats.org/officeDocument/2006/relationships/externalLink" Target="externalLinks/externalLink259.xml"/><Relationship Id="rId349" Type="http://schemas.openxmlformats.org/officeDocument/2006/relationships/externalLink" Target="externalLinks/externalLink301.xml"/><Relationship Id="rId88" Type="http://schemas.openxmlformats.org/officeDocument/2006/relationships/externalLink" Target="externalLinks/externalLink40.xml"/><Relationship Id="rId111" Type="http://schemas.openxmlformats.org/officeDocument/2006/relationships/externalLink" Target="externalLinks/externalLink63.xml"/><Relationship Id="rId153" Type="http://schemas.openxmlformats.org/officeDocument/2006/relationships/externalLink" Target="externalLinks/externalLink105.xml"/><Relationship Id="rId195" Type="http://schemas.openxmlformats.org/officeDocument/2006/relationships/externalLink" Target="externalLinks/externalLink147.xml"/><Relationship Id="rId209" Type="http://schemas.openxmlformats.org/officeDocument/2006/relationships/externalLink" Target="externalLinks/externalLink161.xml"/><Relationship Id="rId360" Type="http://schemas.openxmlformats.org/officeDocument/2006/relationships/externalLink" Target="externalLinks/externalLink312.xml"/><Relationship Id="rId416" Type="http://schemas.openxmlformats.org/officeDocument/2006/relationships/externalLink" Target="externalLinks/externalLink368.xml"/><Relationship Id="rId220" Type="http://schemas.openxmlformats.org/officeDocument/2006/relationships/externalLink" Target="externalLinks/externalLink172.xml"/><Relationship Id="rId458" Type="http://schemas.openxmlformats.org/officeDocument/2006/relationships/externalLink" Target="externalLinks/externalLink410.xml"/><Relationship Id="rId15" Type="http://schemas.openxmlformats.org/officeDocument/2006/relationships/worksheet" Target="worksheets/sheet15.xml"/><Relationship Id="rId57" Type="http://schemas.openxmlformats.org/officeDocument/2006/relationships/externalLink" Target="externalLinks/externalLink9.xml"/><Relationship Id="rId262" Type="http://schemas.openxmlformats.org/officeDocument/2006/relationships/externalLink" Target="externalLinks/externalLink214.xml"/><Relationship Id="rId318" Type="http://schemas.openxmlformats.org/officeDocument/2006/relationships/externalLink" Target="externalLinks/externalLink270.xml"/><Relationship Id="rId99" Type="http://schemas.openxmlformats.org/officeDocument/2006/relationships/externalLink" Target="externalLinks/externalLink51.xml"/><Relationship Id="rId122" Type="http://schemas.openxmlformats.org/officeDocument/2006/relationships/externalLink" Target="externalLinks/externalLink74.xml"/><Relationship Id="rId164" Type="http://schemas.openxmlformats.org/officeDocument/2006/relationships/externalLink" Target="externalLinks/externalLink116.xml"/><Relationship Id="rId371" Type="http://schemas.openxmlformats.org/officeDocument/2006/relationships/externalLink" Target="externalLinks/externalLink323.xml"/><Relationship Id="rId427" Type="http://schemas.openxmlformats.org/officeDocument/2006/relationships/externalLink" Target="externalLinks/externalLink379.xml"/><Relationship Id="rId26" Type="http://schemas.openxmlformats.org/officeDocument/2006/relationships/worksheet" Target="worksheets/sheet26.xml"/><Relationship Id="rId231" Type="http://schemas.openxmlformats.org/officeDocument/2006/relationships/externalLink" Target="externalLinks/externalLink183.xml"/><Relationship Id="rId273" Type="http://schemas.openxmlformats.org/officeDocument/2006/relationships/externalLink" Target="externalLinks/externalLink225.xml"/><Relationship Id="rId329" Type="http://schemas.openxmlformats.org/officeDocument/2006/relationships/externalLink" Target="externalLinks/externalLink281.xml"/><Relationship Id="rId68" Type="http://schemas.openxmlformats.org/officeDocument/2006/relationships/externalLink" Target="externalLinks/externalLink20.xml"/><Relationship Id="rId133" Type="http://schemas.openxmlformats.org/officeDocument/2006/relationships/externalLink" Target="externalLinks/externalLink85.xml"/><Relationship Id="rId175" Type="http://schemas.openxmlformats.org/officeDocument/2006/relationships/externalLink" Target="externalLinks/externalLink127.xml"/><Relationship Id="rId340" Type="http://schemas.openxmlformats.org/officeDocument/2006/relationships/externalLink" Target="externalLinks/externalLink292.xml"/><Relationship Id="rId200" Type="http://schemas.openxmlformats.org/officeDocument/2006/relationships/externalLink" Target="externalLinks/externalLink152.xml"/><Relationship Id="rId382" Type="http://schemas.openxmlformats.org/officeDocument/2006/relationships/externalLink" Target="externalLinks/externalLink334.xml"/><Relationship Id="rId438" Type="http://schemas.openxmlformats.org/officeDocument/2006/relationships/externalLink" Target="externalLinks/externalLink390.xml"/><Relationship Id="rId242" Type="http://schemas.openxmlformats.org/officeDocument/2006/relationships/externalLink" Target="externalLinks/externalLink194.xml"/><Relationship Id="rId284" Type="http://schemas.openxmlformats.org/officeDocument/2006/relationships/externalLink" Target="externalLinks/externalLink236.xml"/><Relationship Id="rId37" Type="http://schemas.openxmlformats.org/officeDocument/2006/relationships/worksheet" Target="worksheets/sheet37.xml"/><Relationship Id="rId79" Type="http://schemas.openxmlformats.org/officeDocument/2006/relationships/externalLink" Target="externalLinks/externalLink31.xml"/><Relationship Id="rId102" Type="http://schemas.openxmlformats.org/officeDocument/2006/relationships/externalLink" Target="externalLinks/externalLink54.xml"/><Relationship Id="rId144" Type="http://schemas.openxmlformats.org/officeDocument/2006/relationships/externalLink" Target="externalLinks/externalLink96.xml"/><Relationship Id="rId90" Type="http://schemas.openxmlformats.org/officeDocument/2006/relationships/externalLink" Target="externalLinks/externalLink42.xml"/><Relationship Id="rId186" Type="http://schemas.openxmlformats.org/officeDocument/2006/relationships/externalLink" Target="externalLinks/externalLink138.xml"/><Relationship Id="rId351" Type="http://schemas.openxmlformats.org/officeDocument/2006/relationships/externalLink" Target="externalLinks/externalLink303.xml"/><Relationship Id="rId393" Type="http://schemas.openxmlformats.org/officeDocument/2006/relationships/externalLink" Target="externalLinks/externalLink345.xml"/><Relationship Id="rId407" Type="http://schemas.openxmlformats.org/officeDocument/2006/relationships/externalLink" Target="externalLinks/externalLink359.xml"/><Relationship Id="rId449" Type="http://schemas.openxmlformats.org/officeDocument/2006/relationships/externalLink" Target="externalLinks/externalLink401.xml"/><Relationship Id="rId211" Type="http://schemas.openxmlformats.org/officeDocument/2006/relationships/externalLink" Target="externalLinks/externalLink163.xml"/><Relationship Id="rId253" Type="http://schemas.openxmlformats.org/officeDocument/2006/relationships/externalLink" Target="externalLinks/externalLink205.xml"/><Relationship Id="rId295" Type="http://schemas.openxmlformats.org/officeDocument/2006/relationships/externalLink" Target="externalLinks/externalLink247.xml"/><Relationship Id="rId309" Type="http://schemas.openxmlformats.org/officeDocument/2006/relationships/externalLink" Target="externalLinks/externalLink261.xml"/><Relationship Id="rId460" Type="http://schemas.openxmlformats.org/officeDocument/2006/relationships/externalLink" Target="externalLinks/externalLink412.xml"/><Relationship Id="rId48" Type="http://schemas.openxmlformats.org/officeDocument/2006/relationships/worksheet" Target="worksheets/sheet48.xml"/><Relationship Id="rId113" Type="http://schemas.openxmlformats.org/officeDocument/2006/relationships/externalLink" Target="externalLinks/externalLink65.xml"/><Relationship Id="rId320" Type="http://schemas.openxmlformats.org/officeDocument/2006/relationships/externalLink" Target="externalLinks/externalLink272.xml"/><Relationship Id="rId155" Type="http://schemas.openxmlformats.org/officeDocument/2006/relationships/externalLink" Target="externalLinks/externalLink107.xml"/><Relationship Id="rId197" Type="http://schemas.openxmlformats.org/officeDocument/2006/relationships/externalLink" Target="externalLinks/externalLink149.xml"/><Relationship Id="rId362" Type="http://schemas.openxmlformats.org/officeDocument/2006/relationships/externalLink" Target="externalLinks/externalLink314.xml"/><Relationship Id="rId418" Type="http://schemas.openxmlformats.org/officeDocument/2006/relationships/externalLink" Target="externalLinks/externalLink370.xml"/><Relationship Id="rId222" Type="http://schemas.openxmlformats.org/officeDocument/2006/relationships/externalLink" Target="externalLinks/externalLink174.xml"/><Relationship Id="rId264" Type="http://schemas.openxmlformats.org/officeDocument/2006/relationships/externalLink" Target="externalLinks/externalLink216.xml"/><Relationship Id="rId17" Type="http://schemas.openxmlformats.org/officeDocument/2006/relationships/worksheet" Target="worksheets/sheet17.xml"/><Relationship Id="rId59" Type="http://schemas.openxmlformats.org/officeDocument/2006/relationships/externalLink" Target="externalLinks/externalLink11.xml"/><Relationship Id="rId124" Type="http://schemas.openxmlformats.org/officeDocument/2006/relationships/externalLink" Target="externalLinks/externalLink76.xml"/><Relationship Id="rId70" Type="http://schemas.openxmlformats.org/officeDocument/2006/relationships/externalLink" Target="externalLinks/externalLink22.xml"/><Relationship Id="rId166" Type="http://schemas.openxmlformats.org/officeDocument/2006/relationships/externalLink" Target="externalLinks/externalLink118.xml"/><Relationship Id="rId331" Type="http://schemas.openxmlformats.org/officeDocument/2006/relationships/externalLink" Target="externalLinks/externalLink283.xml"/><Relationship Id="rId373" Type="http://schemas.openxmlformats.org/officeDocument/2006/relationships/externalLink" Target="externalLinks/externalLink325.xml"/><Relationship Id="rId429" Type="http://schemas.openxmlformats.org/officeDocument/2006/relationships/externalLink" Target="externalLinks/externalLink381.xml"/><Relationship Id="rId1" Type="http://schemas.openxmlformats.org/officeDocument/2006/relationships/worksheet" Target="worksheets/sheet1.xml"/><Relationship Id="rId233" Type="http://schemas.openxmlformats.org/officeDocument/2006/relationships/externalLink" Target="externalLinks/externalLink185.xml"/><Relationship Id="rId440" Type="http://schemas.openxmlformats.org/officeDocument/2006/relationships/externalLink" Target="externalLinks/externalLink392.xml"/><Relationship Id="rId28" Type="http://schemas.openxmlformats.org/officeDocument/2006/relationships/worksheet" Target="worksheets/sheet28.xml"/><Relationship Id="rId275" Type="http://schemas.openxmlformats.org/officeDocument/2006/relationships/externalLink" Target="externalLinks/externalLink227.xml"/><Relationship Id="rId300" Type="http://schemas.openxmlformats.org/officeDocument/2006/relationships/externalLink" Target="externalLinks/externalLink252.xml"/><Relationship Id="rId81" Type="http://schemas.openxmlformats.org/officeDocument/2006/relationships/externalLink" Target="externalLinks/externalLink33.xml"/><Relationship Id="rId135" Type="http://schemas.openxmlformats.org/officeDocument/2006/relationships/externalLink" Target="externalLinks/externalLink87.xml"/><Relationship Id="rId177" Type="http://schemas.openxmlformats.org/officeDocument/2006/relationships/externalLink" Target="externalLinks/externalLink129.xml"/><Relationship Id="rId342" Type="http://schemas.openxmlformats.org/officeDocument/2006/relationships/externalLink" Target="externalLinks/externalLink294.xml"/><Relationship Id="rId384" Type="http://schemas.openxmlformats.org/officeDocument/2006/relationships/externalLink" Target="externalLinks/externalLink336.xml"/><Relationship Id="rId202" Type="http://schemas.openxmlformats.org/officeDocument/2006/relationships/externalLink" Target="externalLinks/externalLink154.xml"/><Relationship Id="rId244" Type="http://schemas.openxmlformats.org/officeDocument/2006/relationships/externalLink" Target="externalLinks/externalLink196.xml"/><Relationship Id="rId39" Type="http://schemas.openxmlformats.org/officeDocument/2006/relationships/worksheet" Target="worksheets/sheet39.xml"/><Relationship Id="rId286" Type="http://schemas.openxmlformats.org/officeDocument/2006/relationships/externalLink" Target="externalLinks/externalLink238.xml"/><Relationship Id="rId451" Type="http://schemas.openxmlformats.org/officeDocument/2006/relationships/externalLink" Target="externalLinks/externalLink403.xml"/><Relationship Id="rId50" Type="http://schemas.openxmlformats.org/officeDocument/2006/relationships/externalLink" Target="externalLinks/externalLink2.xml"/><Relationship Id="rId104" Type="http://schemas.openxmlformats.org/officeDocument/2006/relationships/externalLink" Target="externalLinks/externalLink56.xml"/><Relationship Id="rId146" Type="http://schemas.openxmlformats.org/officeDocument/2006/relationships/externalLink" Target="externalLinks/externalLink98.xml"/><Relationship Id="rId188" Type="http://schemas.openxmlformats.org/officeDocument/2006/relationships/externalLink" Target="externalLinks/externalLink140.xml"/><Relationship Id="rId311" Type="http://schemas.openxmlformats.org/officeDocument/2006/relationships/externalLink" Target="externalLinks/externalLink263.xml"/><Relationship Id="rId353" Type="http://schemas.openxmlformats.org/officeDocument/2006/relationships/externalLink" Target="externalLinks/externalLink305.xml"/><Relationship Id="rId395" Type="http://schemas.openxmlformats.org/officeDocument/2006/relationships/externalLink" Target="externalLinks/externalLink347.xml"/><Relationship Id="rId409" Type="http://schemas.openxmlformats.org/officeDocument/2006/relationships/externalLink" Target="externalLinks/externalLink361.xml"/><Relationship Id="rId92" Type="http://schemas.openxmlformats.org/officeDocument/2006/relationships/externalLink" Target="externalLinks/externalLink44.xml"/><Relationship Id="rId213" Type="http://schemas.openxmlformats.org/officeDocument/2006/relationships/externalLink" Target="externalLinks/externalLink165.xml"/><Relationship Id="rId420" Type="http://schemas.openxmlformats.org/officeDocument/2006/relationships/externalLink" Target="externalLinks/externalLink372.xml"/><Relationship Id="rId255" Type="http://schemas.openxmlformats.org/officeDocument/2006/relationships/externalLink" Target="externalLinks/externalLink207.xml"/><Relationship Id="rId297" Type="http://schemas.openxmlformats.org/officeDocument/2006/relationships/externalLink" Target="externalLinks/externalLink249.xml"/><Relationship Id="rId462" Type="http://schemas.openxmlformats.org/officeDocument/2006/relationships/theme" Target="theme/theme1.xml"/><Relationship Id="rId115" Type="http://schemas.openxmlformats.org/officeDocument/2006/relationships/externalLink" Target="externalLinks/externalLink67.xml"/><Relationship Id="rId157" Type="http://schemas.openxmlformats.org/officeDocument/2006/relationships/externalLink" Target="externalLinks/externalLink109.xml"/><Relationship Id="rId322" Type="http://schemas.openxmlformats.org/officeDocument/2006/relationships/externalLink" Target="externalLinks/externalLink274.xml"/><Relationship Id="rId364" Type="http://schemas.openxmlformats.org/officeDocument/2006/relationships/externalLink" Target="externalLinks/externalLink316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18" Type="http://schemas.openxmlformats.org/officeDocument/2006/relationships/image" Target="../media/image23.png"/><Relationship Id="rId26" Type="http://schemas.openxmlformats.org/officeDocument/2006/relationships/image" Target="../media/image31.png"/><Relationship Id="rId3" Type="http://schemas.openxmlformats.org/officeDocument/2006/relationships/image" Target="../media/image8.png"/><Relationship Id="rId21" Type="http://schemas.openxmlformats.org/officeDocument/2006/relationships/image" Target="../media/image26.jpeg"/><Relationship Id="rId7" Type="http://schemas.openxmlformats.org/officeDocument/2006/relationships/image" Target="../media/image12.png"/><Relationship Id="rId12" Type="http://schemas.openxmlformats.org/officeDocument/2006/relationships/image" Target="../media/image17.jpeg"/><Relationship Id="rId17" Type="http://schemas.openxmlformats.org/officeDocument/2006/relationships/image" Target="../media/image22.png"/><Relationship Id="rId25" Type="http://schemas.openxmlformats.org/officeDocument/2006/relationships/image" Target="../media/image30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20" Type="http://schemas.openxmlformats.org/officeDocument/2006/relationships/image" Target="../media/image25.jpe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jpeg"/><Relationship Id="rId24" Type="http://schemas.openxmlformats.org/officeDocument/2006/relationships/image" Target="../media/image29.png"/><Relationship Id="rId5" Type="http://schemas.openxmlformats.org/officeDocument/2006/relationships/image" Target="../media/image10.jpeg"/><Relationship Id="rId15" Type="http://schemas.openxmlformats.org/officeDocument/2006/relationships/image" Target="../media/image20.png"/><Relationship Id="rId23" Type="http://schemas.openxmlformats.org/officeDocument/2006/relationships/image" Target="../media/image28.jpeg"/><Relationship Id="rId28" Type="http://schemas.openxmlformats.org/officeDocument/2006/relationships/image" Target="../media/image33.png"/><Relationship Id="rId10" Type="http://schemas.openxmlformats.org/officeDocument/2006/relationships/image" Target="../media/image15.jpeg"/><Relationship Id="rId19" Type="http://schemas.openxmlformats.org/officeDocument/2006/relationships/image" Target="../media/image24.jpe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Relationship Id="rId22" Type="http://schemas.openxmlformats.org/officeDocument/2006/relationships/image" Target="../media/image27.jpeg"/><Relationship Id="rId27" Type="http://schemas.openxmlformats.org/officeDocument/2006/relationships/image" Target="../media/image3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1.png"/><Relationship Id="rId3" Type="http://schemas.openxmlformats.org/officeDocument/2006/relationships/image" Target="../media/image36.jpg"/><Relationship Id="rId7" Type="http://schemas.openxmlformats.org/officeDocument/2006/relationships/image" Target="../media/image40.png"/><Relationship Id="rId2" Type="http://schemas.openxmlformats.org/officeDocument/2006/relationships/image" Target="../media/image35.jpg"/><Relationship Id="rId1" Type="http://schemas.openxmlformats.org/officeDocument/2006/relationships/image" Target="../media/image34.jpg"/><Relationship Id="rId6" Type="http://schemas.openxmlformats.org/officeDocument/2006/relationships/image" Target="../media/image39.png"/><Relationship Id="rId5" Type="http://schemas.openxmlformats.org/officeDocument/2006/relationships/image" Target="../media/image38.jpg"/><Relationship Id="rId4" Type="http://schemas.openxmlformats.org/officeDocument/2006/relationships/image" Target="../media/image37.jpg"/><Relationship Id="rId9" Type="http://schemas.openxmlformats.org/officeDocument/2006/relationships/image" Target="../media/image4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323289</xdr:colOff>
      <xdr:row>10</xdr:row>
      <xdr:rowOff>15875</xdr:rowOff>
    </xdr:from>
    <xdr:to>
      <xdr:col>39</xdr:col>
      <xdr:colOff>38754</xdr:colOff>
      <xdr:row>13</xdr:row>
      <xdr:rowOff>135218</xdr:rowOff>
    </xdr:to>
    <xdr:pic>
      <xdr:nvPicPr>
        <xdr:cNvPr id="2" name="그림 1" descr="산림청로고1.jpg">
          <a:extLst>
            <a:ext uri="{FF2B5EF4-FFF2-40B4-BE49-F238E27FC236}">
              <a16:creationId xmlns:a16="http://schemas.microsoft.com/office/drawing/2014/main" id="{A1608D73-C73B-4C8B-A8E6-05FBACF06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860189" y="2492375"/>
          <a:ext cx="1239465" cy="776568"/>
        </a:xfrm>
        <a:prstGeom prst="rect">
          <a:avLst/>
        </a:prstGeom>
      </xdr:spPr>
    </xdr:pic>
    <xdr:clientData/>
  </xdr:twoCellAnchor>
  <xdr:twoCellAnchor editAs="oneCell">
    <xdr:from>
      <xdr:col>38</xdr:col>
      <xdr:colOff>169769</xdr:colOff>
      <xdr:row>18</xdr:row>
      <xdr:rowOff>99920</xdr:rowOff>
    </xdr:from>
    <xdr:to>
      <xdr:col>38</xdr:col>
      <xdr:colOff>426944</xdr:colOff>
      <xdr:row>19</xdr:row>
      <xdr:rowOff>52294</xdr:rowOff>
    </xdr:to>
    <xdr:pic>
      <xdr:nvPicPr>
        <xdr:cNvPr id="3" name="그림 2" descr="산림청로고1.jpg">
          <a:extLst>
            <a:ext uri="{FF2B5EF4-FFF2-40B4-BE49-F238E27FC236}">
              <a16:creationId xmlns:a16="http://schemas.microsoft.com/office/drawing/2014/main" id="{76F4FFF9-5715-4FF6-8486-57108ACEC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468669" y="4329020"/>
          <a:ext cx="257175" cy="171449"/>
        </a:xfrm>
        <a:prstGeom prst="rect">
          <a:avLst/>
        </a:prstGeom>
      </xdr:spPr>
    </xdr:pic>
    <xdr:clientData/>
  </xdr:twoCellAnchor>
  <xdr:twoCellAnchor editAs="oneCell">
    <xdr:from>
      <xdr:col>38</xdr:col>
      <xdr:colOff>231962</xdr:colOff>
      <xdr:row>22</xdr:row>
      <xdr:rowOff>100539</xdr:rowOff>
    </xdr:from>
    <xdr:to>
      <xdr:col>38</xdr:col>
      <xdr:colOff>441512</xdr:colOff>
      <xdr:row>23</xdr:row>
      <xdr:rowOff>71512</xdr:rowOff>
    </xdr:to>
    <xdr:pic>
      <xdr:nvPicPr>
        <xdr:cNvPr id="4" name="그림 3" descr="김제.jpg">
          <a:extLst>
            <a:ext uri="{FF2B5EF4-FFF2-40B4-BE49-F238E27FC236}">
              <a16:creationId xmlns:a16="http://schemas.microsoft.com/office/drawing/2014/main" id="{BEF2CDEA-49A9-4939-B882-4B1016249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9530862" y="5205939"/>
          <a:ext cx="209550" cy="190048"/>
        </a:xfrm>
        <a:prstGeom prst="rect">
          <a:avLst/>
        </a:prstGeom>
      </xdr:spPr>
    </xdr:pic>
    <xdr:clientData/>
  </xdr:twoCellAnchor>
  <xdr:twoCellAnchor editAs="oneCell">
    <xdr:from>
      <xdr:col>38</xdr:col>
      <xdr:colOff>149412</xdr:colOff>
      <xdr:row>20</xdr:row>
      <xdr:rowOff>60594</xdr:rowOff>
    </xdr:from>
    <xdr:to>
      <xdr:col>38</xdr:col>
      <xdr:colOff>612292</xdr:colOff>
      <xdr:row>21</xdr:row>
      <xdr:rowOff>3735</xdr:rowOff>
    </xdr:to>
    <xdr:pic>
      <xdr:nvPicPr>
        <xdr:cNvPr id="5" name="Picture 3" descr="산림청">
          <a:extLst>
            <a:ext uri="{FF2B5EF4-FFF2-40B4-BE49-F238E27FC236}">
              <a16:creationId xmlns:a16="http://schemas.microsoft.com/office/drawing/2014/main" id="{5AF00DBF-7F45-42CA-B56A-A3526AFEAB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 bwMode="auto">
        <a:xfrm>
          <a:off x="29448312" y="4727844"/>
          <a:ext cx="462880" cy="1622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708989</xdr:colOff>
      <xdr:row>22</xdr:row>
      <xdr:rowOff>179294</xdr:rowOff>
    </xdr:from>
    <xdr:to>
      <xdr:col>8</xdr:col>
      <xdr:colOff>268940</xdr:colOff>
      <xdr:row>28</xdr:row>
      <xdr:rowOff>107830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7CCB68-BC4F-4A3D-8E34-57E9185F9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3756989" y="5284694"/>
          <a:ext cx="2607951" cy="12429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488</xdr:row>
      <xdr:rowOff>123825</xdr:rowOff>
    </xdr:from>
    <xdr:to>
      <xdr:col>11</xdr:col>
      <xdr:colOff>619125</xdr:colOff>
      <xdr:row>498</xdr:row>
      <xdr:rowOff>28575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917D07B-DED0-46A5-8A2A-7EEE3474D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619875" y="64055625"/>
          <a:ext cx="2381250" cy="161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342898</xdr:colOff>
      <xdr:row>263</xdr:row>
      <xdr:rowOff>95251</xdr:rowOff>
    </xdr:from>
    <xdr:to>
      <xdr:col>11</xdr:col>
      <xdr:colOff>600898</xdr:colOff>
      <xdr:row>273</xdr:row>
      <xdr:rowOff>142875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9A630DF-AA9E-428A-9F2A-1FAFFA6328CB}"/>
            </a:ext>
          </a:extLst>
        </xdr:cNvPr>
        <xdr:cNvSpPr/>
      </xdr:nvSpPr>
      <xdr:spPr bwMode="auto">
        <a:xfrm>
          <a:off x="342898" y="45339001"/>
          <a:ext cx="8640000" cy="1762124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풀베기 작업 중 주변의 벌집을 발견하지 못하고 작업하던 중 벌에 목과 등을 쏘인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시작 전 작업구역에 대한 사전점검 및 독충 피해를 막기 위해 살충제 등을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살포하여야 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 쏘임을 방지할 수 있는 방충모를 쓰고 신체 부위가 놀출되지 않는 작업복 착용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342898</xdr:colOff>
      <xdr:row>273</xdr:row>
      <xdr:rowOff>142876</xdr:rowOff>
    </xdr:from>
    <xdr:to>
      <xdr:col>11</xdr:col>
      <xdr:colOff>600898</xdr:colOff>
      <xdr:row>284</xdr:row>
      <xdr:rowOff>19050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90AE2A9E-262B-406A-961C-AB1FC8FDEEFD}"/>
            </a:ext>
          </a:extLst>
        </xdr:cNvPr>
        <xdr:cNvSpPr/>
      </xdr:nvSpPr>
      <xdr:spPr bwMode="auto">
        <a:xfrm>
          <a:off x="342898" y="47101126"/>
          <a:ext cx="8640000" cy="1762124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도르래 설치를 위해 나무에 오르던 중 좌측 손을 뱀에게 물린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나무에 오를 경우 사전 점검을 하고 비가 올 경우 뱀이 나뭇가지 등에 올라가 있는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경우가 많으므로 주의하여야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342898</xdr:colOff>
      <xdr:row>284</xdr:row>
      <xdr:rowOff>19051</xdr:rowOff>
    </xdr:from>
    <xdr:to>
      <xdr:col>11</xdr:col>
      <xdr:colOff>600898</xdr:colOff>
      <xdr:row>294</xdr:row>
      <xdr:rowOff>66675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D269DF46-1B7A-440E-AC12-4D96373BFDB7}"/>
            </a:ext>
          </a:extLst>
        </xdr:cNvPr>
        <xdr:cNvSpPr/>
      </xdr:nvSpPr>
      <xdr:spPr bwMode="auto">
        <a:xfrm>
          <a:off x="342898" y="48863251"/>
          <a:ext cx="8640000" cy="1762124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작업장 근처 나무 밑에서 휴식 중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벌도목이 재해자</a:t>
          </a:r>
          <a:r>
            <a:rPr lang="ko-KR" altLang="en-US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쪽으로 넘어지면서 재해자를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덮쳐 사망한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전 벌도목을 넘길 방향을 설정한 후 작업반경 내에 있는 작업자에게 알리거나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대피시켜야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342898</xdr:colOff>
      <xdr:row>204</xdr:row>
      <xdr:rowOff>76201</xdr:rowOff>
    </xdr:from>
    <xdr:to>
      <xdr:col>11</xdr:col>
      <xdr:colOff>600898</xdr:colOff>
      <xdr:row>212</xdr:row>
      <xdr:rowOff>18601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C3BF464-3F92-429D-92D2-AD0EE39A9EDF}"/>
            </a:ext>
          </a:extLst>
        </xdr:cNvPr>
        <xdr:cNvSpPr/>
      </xdr:nvSpPr>
      <xdr:spPr bwMode="auto">
        <a:xfrm>
          <a:off x="342898" y="35204401"/>
          <a:ext cx="8640000" cy="1314000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예불기로 풀베기 작업 중 급경사지에서 미끄러지면서 예불기 날에 발을 다친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급경사지에서 작업 시 몸을 고정하여야 하며 예불기 보다는 낫과 같은 소형도구를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이용하여 작업을 실시하여야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342898</xdr:colOff>
      <xdr:row>196</xdr:row>
      <xdr:rowOff>133351</xdr:rowOff>
    </xdr:from>
    <xdr:to>
      <xdr:col>11</xdr:col>
      <xdr:colOff>600898</xdr:colOff>
      <xdr:row>204</xdr:row>
      <xdr:rowOff>75751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AF70197A-0863-4D5C-8A16-80262089F9ED}"/>
            </a:ext>
          </a:extLst>
        </xdr:cNvPr>
        <xdr:cNvSpPr/>
      </xdr:nvSpPr>
      <xdr:spPr bwMode="auto">
        <a:xfrm>
          <a:off x="342898" y="33889951"/>
          <a:ext cx="8640000" cy="1314000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예불기로 풀베기 작업 하던 중 날이 돌에 부딪치면서 파손된 날이 재해자 쪽으로 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날아와 부상을 입은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 날이 장애물에 부딪쳐 파손되면서 비래할 위헝미 있으므로 보안경 등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개인 보호구를 착용하여야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342899</xdr:colOff>
      <xdr:row>5</xdr:row>
      <xdr:rowOff>66675</xdr:rowOff>
    </xdr:from>
    <xdr:to>
      <xdr:col>8</xdr:col>
      <xdr:colOff>186899</xdr:colOff>
      <xdr:row>13</xdr:row>
      <xdr:rowOff>99075</xdr:rowOff>
    </xdr:to>
    <xdr:sp macro="" textlink="">
      <xdr:nvSpPr>
        <xdr:cNvPr id="8" name="직사각형 7">
          <a:extLst>
            <a:ext uri="{FF2B5EF4-FFF2-40B4-BE49-F238E27FC236}">
              <a16:creationId xmlns:a16="http://schemas.microsoft.com/office/drawing/2014/main" id="{443D955C-2003-4333-A8E0-42F5FCCFA0D4}"/>
            </a:ext>
          </a:extLst>
        </xdr:cNvPr>
        <xdr:cNvSpPr/>
      </xdr:nvSpPr>
      <xdr:spPr bwMode="auto">
        <a:xfrm>
          <a:off x="342899" y="1076325"/>
          <a:ext cx="5940000" cy="1404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① 개인안전보호구 착용을 철저히 한다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②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시작 전 안전교육을 철저히 받는다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③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시작 전 안전작업 요령을 숙지한다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④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작업에 임하면 작업에만 집중한다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⑤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시 안전거리를 확보한다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9524</xdr:colOff>
      <xdr:row>4</xdr:row>
      <xdr:rowOff>76200</xdr:rowOff>
    </xdr:from>
    <xdr:to>
      <xdr:col>4</xdr:col>
      <xdr:colOff>243524</xdr:colOff>
      <xdr:row>6</xdr:row>
      <xdr:rowOff>28575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AE34D039-E1B0-4256-88C8-036920CCE9FD}"/>
            </a:ext>
          </a:extLst>
        </xdr:cNvPr>
        <xdr:cNvSpPr/>
      </xdr:nvSpPr>
      <xdr:spPr bwMode="auto">
        <a:xfrm>
          <a:off x="771524" y="914400"/>
          <a:ext cx="2520000" cy="295275"/>
        </a:xfrm>
        <a:prstGeom prst="rect">
          <a:avLst/>
        </a:prstGeom>
        <a:solidFill>
          <a:srgbClr val="CCFFCC"/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ko-KR" altLang="en-US" sz="1200" b="1">
              <a:latin typeface="돋움" pitchFamily="50" charset="-127"/>
              <a:ea typeface="돋움" pitchFamily="50" charset="-127"/>
            </a:rPr>
            <a:t> 근로자  산림작업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5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대  안전수칙</a:t>
          </a:r>
        </a:p>
      </xdr:txBody>
    </xdr:sp>
    <xdr:clientData/>
  </xdr:twoCellAnchor>
  <xdr:twoCellAnchor>
    <xdr:from>
      <xdr:col>0</xdr:col>
      <xdr:colOff>361950</xdr:colOff>
      <xdr:row>15</xdr:row>
      <xdr:rowOff>161925</xdr:rowOff>
    </xdr:from>
    <xdr:to>
      <xdr:col>8</xdr:col>
      <xdr:colOff>205950</xdr:colOff>
      <xdr:row>25</xdr:row>
      <xdr:rowOff>85725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E437AC2B-CACB-49B5-AF22-7A3158160E09}"/>
            </a:ext>
          </a:extLst>
        </xdr:cNvPr>
        <xdr:cNvSpPr/>
      </xdr:nvSpPr>
      <xdr:spPr bwMode="auto">
        <a:xfrm>
          <a:off x="361950" y="2886075"/>
          <a:ext cx="5940000" cy="16383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① 작업 시작 전과 수시로 안전교육을 실시한다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②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개인안전보호구를 근로자에게 지급하고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안전보호구를 착용하지 않은 자는 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작업현장에 출입하게 하지 않는다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③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안전사고에 대비하기 위해 현장책임자를 반드시 상주시킨다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④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근로자를 내 가족같이 생각한다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⑤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비상연락체계를 항시 유지한다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561974</xdr:colOff>
      <xdr:row>15</xdr:row>
      <xdr:rowOff>0</xdr:rowOff>
    </xdr:from>
    <xdr:to>
      <xdr:col>4</xdr:col>
      <xdr:colOff>33974</xdr:colOff>
      <xdr:row>16</xdr:row>
      <xdr:rowOff>123825</xdr:rowOff>
    </xdr:to>
    <xdr:sp macro="" textlink="">
      <xdr:nvSpPr>
        <xdr:cNvPr id="11" name="직사각형 10">
          <a:extLst>
            <a:ext uri="{FF2B5EF4-FFF2-40B4-BE49-F238E27FC236}">
              <a16:creationId xmlns:a16="http://schemas.microsoft.com/office/drawing/2014/main" id="{11BC88A5-F727-42B7-9A4E-FDB438B7D2B2}"/>
            </a:ext>
          </a:extLst>
        </xdr:cNvPr>
        <xdr:cNvSpPr/>
      </xdr:nvSpPr>
      <xdr:spPr bwMode="auto">
        <a:xfrm>
          <a:off x="561974" y="2724150"/>
          <a:ext cx="2520000" cy="295275"/>
        </a:xfrm>
        <a:prstGeom prst="rect">
          <a:avLst/>
        </a:prstGeom>
        <a:solidFill>
          <a:srgbClr val="CCFFCC"/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ko-KR" altLang="en-US" sz="1200" b="1">
              <a:latin typeface="돋움" pitchFamily="50" charset="-127"/>
              <a:ea typeface="돋움" pitchFamily="50" charset="-127"/>
            </a:rPr>
            <a:t> 사업주  안전관리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5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대  안전수칙</a:t>
          </a:r>
        </a:p>
      </xdr:txBody>
    </xdr:sp>
    <xdr:clientData/>
  </xdr:twoCellAnchor>
  <xdr:twoCellAnchor>
    <xdr:from>
      <xdr:col>0</xdr:col>
      <xdr:colOff>352425</xdr:colOff>
      <xdr:row>27</xdr:row>
      <xdr:rowOff>114300</xdr:rowOff>
    </xdr:from>
    <xdr:to>
      <xdr:col>8</xdr:col>
      <xdr:colOff>196425</xdr:colOff>
      <xdr:row>35</xdr:row>
      <xdr:rowOff>146700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69AB2BF2-6B80-452B-A013-DBFA688B34D5}"/>
            </a:ext>
          </a:extLst>
        </xdr:cNvPr>
        <xdr:cNvSpPr/>
      </xdr:nvSpPr>
      <xdr:spPr bwMode="auto">
        <a:xfrm>
          <a:off x="352425" y="4895850"/>
          <a:ext cx="5940000" cy="1404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① 안전보호구를 착용하지 않고 사업장 출입을 하지 않게 한다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②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안전보호구를 착용하지 않은 채로 사업장 출입을 하지 않는다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③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안전수칙을 준수하지 않는 사업주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근로자를 묵인하지 않는다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④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안전관리 이행계획 이행여부를 철저히 확인한다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⑤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사업추진 시 안전을 최우선하고 무리하게 작업하지 않게 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552449</xdr:colOff>
      <xdr:row>26</xdr:row>
      <xdr:rowOff>123825</xdr:rowOff>
    </xdr:from>
    <xdr:to>
      <xdr:col>4</xdr:col>
      <xdr:colOff>24449</xdr:colOff>
      <xdr:row>28</xdr:row>
      <xdr:rowOff>76200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252AB16A-B67A-45FE-976F-7FAB41F7F08E}"/>
            </a:ext>
          </a:extLst>
        </xdr:cNvPr>
        <xdr:cNvSpPr/>
      </xdr:nvSpPr>
      <xdr:spPr bwMode="auto">
        <a:xfrm>
          <a:off x="552449" y="4733925"/>
          <a:ext cx="2520000" cy="295275"/>
        </a:xfrm>
        <a:prstGeom prst="rect">
          <a:avLst/>
        </a:prstGeom>
        <a:solidFill>
          <a:srgbClr val="CCFFCC"/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ko-KR" altLang="en-US" sz="1200" b="1">
              <a:latin typeface="돋움" pitchFamily="50" charset="-127"/>
              <a:ea typeface="돋움" pitchFamily="50" charset="-127"/>
            </a:rPr>
            <a:t> 감독관  안전관리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5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대  안전수칙</a:t>
          </a:r>
        </a:p>
      </xdr:txBody>
    </xdr:sp>
    <xdr:clientData/>
  </xdr:twoCellAnchor>
  <xdr:twoCellAnchor>
    <xdr:from>
      <xdr:col>1</xdr:col>
      <xdr:colOff>638175</xdr:colOff>
      <xdr:row>1</xdr:row>
      <xdr:rowOff>57150</xdr:rowOff>
    </xdr:from>
    <xdr:to>
      <xdr:col>8</xdr:col>
      <xdr:colOff>200025</xdr:colOff>
      <xdr:row>3</xdr:row>
      <xdr:rowOff>9525</xdr:rowOff>
    </xdr:to>
    <xdr:sp macro="" textlink="">
      <xdr:nvSpPr>
        <xdr:cNvPr id="14" name="직사각형 13">
          <a:extLst>
            <a:ext uri="{FF2B5EF4-FFF2-40B4-BE49-F238E27FC236}">
              <a16:creationId xmlns:a16="http://schemas.microsoft.com/office/drawing/2014/main" id="{BC0FAE25-9EDC-4D6C-A44E-CE202B02D48D}"/>
            </a:ext>
          </a:extLst>
        </xdr:cNvPr>
        <xdr:cNvSpPr/>
      </xdr:nvSpPr>
      <xdr:spPr bwMode="auto">
        <a:xfrm>
          <a:off x="1400175" y="381000"/>
          <a:ext cx="4895850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latin typeface="돋움" pitchFamily="50" charset="-127"/>
              <a:ea typeface="돋움" pitchFamily="50" charset="-127"/>
            </a:rPr>
            <a:t> 산림사업  </a:t>
          </a:r>
          <a:r>
            <a:rPr lang="en-US" altLang="ko-KR" sz="1400" b="1">
              <a:latin typeface="돋움" pitchFamily="50" charset="-127"/>
              <a:ea typeface="돋움" pitchFamily="50" charset="-127"/>
            </a:rPr>
            <a:t>5</a:t>
          </a:r>
          <a:r>
            <a:rPr lang="ko-KR" altLang="en-US" sz="1400" b="1">
              <a:latin typeface="돋움" pitchFamily="50" charset="-127"/>
              <a:ea typeface="돋움" pitchFamily="50" charset="-127"/>
            </a:rPr>
            <a:t>대  안전수칙</a:t>
          </a:r>
        </a:p>
      </xdr:txBody>
    </xdr:sp>
    <xdr:clientData/>
  </xdr:twoCellAnchor>
  <xdr:twoCellAnchor>
    <xdr:from>
      <xdr:col>8</xdr:col>
      <xdr:colOff>609601</xdr:colOff>
      <xdr:row>16</xdr:row>
      <xdr:rowOff>114300</xdr:rowOff>
    </xdr:from>
    <xdr:to>
      <xdr:col>11</xdr:col>
      <xdr:colOff>24600</xdr:colOff>
      <xdr:row>25</xdr:row>
      <xdr:rowOff>11250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B6EF0B16-90F5-492A-8438-BCE4BE92E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05601" y="3009900"/>
          <a:ext cx="1700999" cy="1440000"/>
        </a:xfrm>
        <a:prstGeom prst="rect">
          <a:avLst/>
        </a:prstGeom>
      </xdr:spPr>
    </xdr:pic>
    <xdr:clientData/>
  </xdr:twoCellAnchor>
  <xdr:twoCellAnchor>
    <xdr:from>
      <xdr:col>8</xdr:col>
      <xdr:colOff>619125</xdr:colOff>
      <xdr:row>27</xdr:row>
      <xdr:rowOff>95250</xdr:rowOff>
    </xdr:from>
    <xdr:to>
      <xdr:col>11</xdr:col>
      <xdr:colOff>84973</xdr:colOff>
      <xdr:row>35</xdr:row>
      <xdr:rowOff>163650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1101FB1D-0B01-4224-A30C-FC8CE9368D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715125" y="4876800"/>
          <a:ext cx="1751848" cy="1440000"/>
        </a:xfrm>
        <a:prstGeom prst="rect">
          <a:avLst/>
        </a:prstGeom>
      </xdr:spPr>
    </xdr:pic>
    <xdr:clientData/>
  </xdr:twoCellAnchor>
  <xdr:twoCellAnchor>
    <xdr:from>
      <xdr:col>8</xdr:col>
      <xdr:colOff>619124</xdr:colOff>
      <xdr:row>5</xdr:row>
      <xdr:rowOff>85725</xdr:rowOff>
    </xdr:from>
    <xdr:to>
      <xdr:col>10</xdr:col>
      <xdr:colOff>486218</xdr:colOff>
      <xdr:row>13</xdr:row>
      <xdr:rowOff>154125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D8D493CB-AD34-4A48-A8E8-EF03D239D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715124" y="1095375"/>
          <a:ext cx="1391094" cy="1440000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352425</xdr:colOff>
      <xdr:row>1</xdr:row>
      <xdr:rowOff>66675</xdr:rowOff>
    </xdr:from>
    <xdr:to>
      <xdr:col>1</xdr:col>
      <xdr:colOff>381000</xdr:colOff>
      <xdr:row>3</xdr:row>
      <xdr:rowOff>19050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AB79FCDA-1AB3-4C16-A8B3-A4D6BECFB59C}"/>
            </a:ext>
          </a:extLst>
        </xdr:cNvPr>
        <xdr:cNvSpPr/>
      </xdr:nvSpPr>
      <xdr:spPr bwMode="auto">
        <a:xfrm>
          <a:off x="352425" y="390525"/>
          <a:ext cx="790575" cy="295275"/>
        </a:xfrm>
        <a:prstGeom prst="rect">
          <a:avLst/>
        </a:prstGeom>
        <a:solidFill>
          <a:schemeClr val="tx2">
            <a:lumMod val="75000"/>
          </a:schemeClr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 안전 </a:t>
          </a:r>
          <a:r>
            <a:rPr lang="en-US" altLang="ko-KR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1</a:t>
          </a:r>
          <a:endParaRPr lang="ko-KR" altLang="en-US" sz="1400" b="1">
            <a:solidFill>
              <a:schemeClr val="bg1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647700</xdr:colOff>
      <xdr:row>38</xdr:row>
      <xdr:rowOff>38100</xdr:rowOff>
    </xdr:from>
    <xdr:to>
      <xdr:col>8</xdr:col>
      <xdr:colOff>209550</xdr:colOff>
      <xdr:row>39</xdr:row>
      <xdr:rowOff>161925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7C26282A-D730-4CB6-8DC2-718AD90B2C59}"/>
            </a:ext>
          </a:extLst>
        </xdr:cNvPr>
        <xdr:cNvSpPr/>
      </xdr:nvSpPr>
      <xdr:spPr bwMode="auto">
        <a:xfrm>
          <a:off x="1409700" y="6705600"/>
          <a:ext cx="4895850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latin typeface="돋움" pitchFamily="50" charset="-127"/>
              <a:ea typeface="돋움" pitchFamily="50" charset="-127"/>
            </a:rPr>
            <a:t> 산림사업</a:t>
          </a:r>
          <a:r>
            <a:rPr lang="ko-KR" altLang="en-US" sz="1400" b="1" baseline="0">
              <a:latin typeface="돋움" pitchFamily="50" charset="-127"/>
              <a:ea typeface="돋움" pitchFamily="50" charset="-127"/>
            </a:rPr>
            <a:t>  안전작업  요령</a:t>
          </a:r>
          <a:endParaRPr lang="ko-KR" altLang="en-US" sz="1400" b="1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361950</xdr:colOff>
      <xdr:row>38</xdr:row>
      <xdr:rowOff>47625</xdr:rowOff>
    </xdr:from>
    <xdr:to>
      <xdr:col>1</xdr:col>
      <xdr:colOff>390525</xdr:colOff>
      <xdr:row>40</xdr:row>
      <xdr:rowOff>0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34E8BDEC-2915-4B30-BF54-722B4535C64A}"/>
            </a:ext>
          </a:extLst>
        </xdr:cNvPr>
        <xdr:cNvSpPr/>
      </xdr:nvSpPr>
      <xdr:spPr bwMode="auto">
        <a:xfrm>
          <a:off x="361950" y="6715125"/>
          <a:ext cx="790575" cy="295275"/>
        </a:xfrm>
        <a:prstGeom prst="rect">
          <a:avLst/>
        </a:prstGeom>
        <a:solidFill>
          <a:schemeClr val="tx2">
            <a:lumMod val="75000"/>
          </a:schemeClr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 안전 </a:t>
          </a:r>
          <a:r>
            <a:rPr lang="en-US" altLang="ko-KR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2</a:t>
          </a:r>
          <a:endParaRPr lang="ko-KR" altLang="en-US" sz="1400" b="1">
            <a:solidFill>
              <a:schemeClr val="bg1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371475</xdr:colOff>
      <xdr:row>41</xdr:row>
      <xdr:rowOff>66675</xdr:rowOff>
    </xdr:from>
    <xdr:to>
      <xdr:col>1</xdr:col>
      <xdr:colOff>19050</xdr:colOff>
      <xdr:row>43</xdr:row>
      <xdr:rowOff>19050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D8481943-4490-4666-92F8-4EE6011CE7B9}"/>
            </a:ext>
          </a:extLst>
        </xdr:cNvPr>
        <xdr:cNvSpPr/>
      </xdr:nvSpPr>
      <xdr:spPr bwMode="auto">
        <a:xfrm>
          <a:off x="371475" y="7248525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1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41</xdr:row>
      <xdr:rowOff>57150</xdr:rowOff>
    </xdr:from>
    <xdr:to>
      <xdr:col>5</xdr:col>
      <xdr:colOff>41550</xdr:colOff>
      <xdr:row>43</xdr:row>
      <xdr:rowOff>9450</xdr:rowOff>
    </xdr:to>
    <xdr:sp macro="" textlink="">
      <xdr:nvSpPr>
        <xdr:cNvPr id="22" name="오각형 21">
          <a:extLst>
            <a:ext uri="{FF2B5EF4-FFF2-40B4-BE49-F238E27FC236}">
              <a16:creationId xmlns:a16="http://schemas.microsoft.com/office/drawing/2014/main" id="{741E391E-C2E4-4138-8CF1-CF3F1FED81F2}"/>
            </a:ext>
          </a:extLst>
        </xdr:cNvPr>
        <xdr:cNvSpPr/>
      </xdr:nvSpPr>
      <xdr:spPr bwMode="auto">
        <a:xfrm>
          <a:off x="971550" y="7239000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개인용  보호구의  기능</a:t>
          </a:r>
        </a:p>
      </xdr:txBody>
    </xdr:sp>
    <xdr:clientData/>
  </xdr:twoCellAnchor>
  <xdr:twoCellAnchor>
    <xdr:from>
      <xdr:col>0</xdr:col>
      <xdr:colOff>352423</xdr:colOff>
      <xdr:row>44</xdr:row>
      <xdr:rowOff>19050</xdr:rowOff>
    </xdr:from>
    <xdr:to>
      <xdr:col>11</xdr:col>
      <xdr:colOff>610423</xdr:colOff>
      <xdr:row>52</xdr:row>
      <xdr:rowOff>87450</xdr:rowOff>
    </xdr:to>
    <xdr:sp macro="" textlink="">
      <xdr:nvSpPr>
        <xdr:cNvPr id="23" name="직사각형 22">
          <a:extLst>
            <a:ext uri="{FF2B5EF4-FFF2-40B4-BE49-F238E27FC236}">
              <a16:creationId xmlns:a16="http://schemas.microsoft.com/office/drawing/2014/main" id="{E19E8CA4-26AA-411E-8C2A-7BA3FCCE8420}"/>
            </a:ext>
          </a:extLst>
        </xdr:cNvPr>
        <xdr:cNvSpPr/>
      </xdr:nvSpPr>
      <xdr:spPr bwMode="auto">
        <a:xfrm>
          <a:off x="352423" y="7715250"/>
          <a:ext cx="8640000" cy="144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○ 안 전  모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벌목작업시 나뭇가지 낙하 위험을 방지하기 위해 착용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보 안  경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및 예초기 작업시 등 눈을 보호하기 위해 착용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귀 마  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작업시 발생하는 소음에 장시간 노출되면 난청이 발생할 수 있으므로 스폰지 형태의 귀마개 사용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보호장갑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및 예초기 작업시 진동장해가 발생되므로 방진장갑 착용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 전  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미끄러짐 또는 물체를 떨어뜨리거나 도끼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낫 등과 같이 날카로운 것에 대한 찔림방지용 안전화 착용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371475</xdr:colOff>
      <xdr:row>75</xdr:row>
      <xdr:rowOff>47625</xdr:rowOff>
    </xdr:from>
    <xdr:to>
      <xdr:col>1</xdr:col>
      <xdr:colOff>19050</xdr:colOff>
      <xdr:row>77</xdr:row>
      <xdr:rowOff>0</xdr:rowOff>
    </xdr:to>
    <xdr:sp macro="" textlink="">
      <xdr:nvSpPr>
        <xdr:cNvPr id="24" name="직사각형 23">
          <a:extLst>
            <a:ext uri="{FF2B5EF4-FFF2-40B4-BE49-F238E27FC236}">
              <a16:creationId xmlns:a16="http://schemas.microsoft.com/office/drawing/2014/main" id="{2AEB4E20-6D2F-4CF9-9E6E-FA5EF0792BD7}"/>
            </a:ext>
          </a:extLst>
        </xdr:cNvPr>
        <xdr:cNvSpPr/>
      </xdr:nvSpPr>
      <xdr:spPr bwMode="auto">
        <a:xfrm>
          <a:off x="371475" y="13058775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2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75</xdr:row>
      <xdr:rowOff>38100</xdr:rowOff>
    </xdr:from>
    <xdr:to>
      <xdr:col>5</xdr:col>
      <xdr:colOff>41550</xdr:colOff>
      <xdr:row>76</xdr:row>
      <xdr:rowOff>161850</xdr:rowOff>
    </xdr:to>
    <xdr:sp macro="" textlink="">
      <xdr:nvSpPr>
        <xdr:cNvPr id="25" name="오각형 24">
          <a:extLst>
            <a:ext uri="{FF2B5EF4-FFF2-40B4-BE49-F238E27FC236}">
              <a16:creationId xmlns:a16="http://schemas.microsoft.com/office/drawing/2014/main" id="{5899C312-7461-4E18-89D9-6BAC68B4F079}"/>
            </a:ext>
          </a:extLst>
        </xdr:cNvPr>
        <xdr:cNvSpPr/>
      </xdr:nvSpPr>
      <xdr:spPr bwMode="auto">
        <a:xfrm>
          <a:off x="971550" y="13049250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기계톱의  안전한  사용방법</a:t>
          </a:r>
        </a:p>
      </xdr:txBody>
    </xdr:sp>
    <xdr:clientData/>
  </xdr:twoCellAnchor>
  <xdr:twoCellAnchor>
    <xdr:from>
      <xdr:col>0</xdr:col>
      <xdr:colOff>352423</xdr:colOff>
      <xdr:row>78</xdr:row>
      <xdr:rowOff>0</xdr:rowOff>
    </xdr:from>
    <xdr:to>
      <xdr:col>11</xdr:col>
      <xdr:colOff>610423</xdr:colOff>
      <xdr:row>84</xdr:row>
      <xdr:rowOff>51300</xdr:rowOff>
    </xdr:to>
    <xdr:sp macro="" textlink="">
      <xdr:nvSpPr>
        <xdr:cNvPr id="26" name="직사각형 25">
          <a:extLst>
            <a:ext uri="{FF2B5EF4-FFF2-40B4-BE49-F238E27FC236}">
              <a16:creationId xmlns:a16="http://schemas.microsoft.com/office/drawing/2014/main" id="{5761DBD3-18A8-40B1-A9D3-C0D1CADE282B}"/>
            </a:ext>
          </a:extLst>
        </xdr:cNvPr>
        <xdr:cNvSpPr/>
      </xdr:nvSpPr>
      <xdr:spPr bwMode="auto">
        <a:xfrm>
          <a:off x="352423" y="13525500"/>
          <a:ext cx="8640000" cy="108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위험요인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안내판 끝부분이 단단한 물체에 접촉하면 톱체인이 반발력에 의해 작업자쪽으로 튀어 오를 위험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킥백현상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톱체인이 끊어져 튀어 오를 위험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경사진 장소에서 기계톱 작업중 넘어지면서 기계톱에 닿을 위험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86</xdr:row>
      <xdr:rowOff>47625</xdr:rowOff>
    </xdr:from>
    <xdr:to>
      <xdr:col>11</xdr:col>
      <xdr:colOff>610423</xdr:colOff>
      <xdr:row>92</xdr:row>
      <xdr:rowOff>98925</xdr:rowOff>
    </xdr:to>
    <xdr:sp macro="" textlink="">
      <xdr:nvSpPr>
        <xdr:cNvPr id="27" name="직사각형 26">
          <a:extLst>
            <a:ext uri="{FF2B5EF4-FFF2-40B4-BE49-F238E27FC236}">
              <a16:creationId xmlns:a16="http://schemas.microsoft.com/office/drawing/2014/main" id="{5CE7AF38-9EE3-4590-A620-4983DEDFE81D}"/>
            </a:ext>
          </a:extLst>
        </xdr:cNvPr>
        <xdr:cNvSpPr/>
      </xdr:nvSpPr>
      <xdr:spPr bwMode="auto">
        <a:xfrm>
          <a:off x="352423" y="14944725"/>
          <a:ext cx="8640000" cy="1080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                  </a:t>
          </a:r>
          <a:r>
            <a:rPr lang="en-US" altLang="ko-KR" sz="1200" baseline="0">
              <a:latin typeface="돋움" pitchFamily="50" charset="-127"/>
              <a:ea typeface="돋움" pitchFamily="50" charset="-127"/>
            </a:rPr>
            <a:t>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※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킥백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(Kick</a:t>
          </a:r>
          <a:r>
            <a:rPr lang="en-US" altLang="ko-KR" sz="1200" baseline="0">
              <a:latin typeface="돋움" pitchFamily="50" charset="-127"/>
              <a:ea typeface="돋움" pitchFamily="50" charset="-127"/>
            </a:rPr>
            <a:t> Back)</a:t>
          </a:r>
          <a:r>
            <a:rPr lang="ko-KR" altLang="en-US" sz="1200" baseline="0">
              <a:latin typeface="돋움" pitchFamily="50" charset="-127"/>
              <a:ea typeface="돋움" pitchFamily="50" charset="-127"/>
            </a:rPr>
            <a:t>현상이란</a:t>
          </a:r>
          <a:r>
            <a:rPr lang="en-US" altLang="ko-KR" sz="1200" baseline="0">
              <a:latin typeface="돋움" pitchFamily="50" charset="-127"/>
              <a:ea typeface="돋움" pitchFamily="50" charset="-127"/>
            </a:rPr>
            <a:t>?</a:t>
          </a: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회전하는 톱체인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가이드바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en-US" altLang="ko-KR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끝의 상단 부분이 어떤 물체에 닿아서</a:t>
          </a:r>
          <a:r>
            <a:rPr lang="en-US" altLang="ko-KR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</a:t>
          </a:r>
        </a:p>
        <a:p>
          <a:pPr algn="l"/>
          <a:r>
            <a:rPr lang="en-US" altLang="ko-KR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  </a:t>
          </a:r>
          <a:r>
            <a:rPr lang="ko-KR" altLang="en-US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체인 톱이</a:t>
          </a:r>
          <a:r>
            <a:rPr lang="en-US" altLang="ko-KR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작업자 쪽으로 튀는 현상을 말함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-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킥백현상은 접촉속도나 접촉물의 강도 등에 따라 치명적인 재해를 유발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94</xdr:row>
      <xdr:rowOff>161925</xdr:rowOff>
    </xdr:from>
    <xdr:to>
      <xdr:col>11</xdr:col>
      <xdr:colOff>610423</xdr:colOff>
      <xdr:row>103</xdr:row>
      <xdr:rowOff>58875</xdr:rowOff>
    </xdr:to>
    <xdr:sp macro="" textlink="">
      <xdr:nvSpPr>
        <xdr:cNvPr id="28" name="직사각형 27">
          <a:extLst>
            <a:ext uri="{FF2B5EF4-FFF2-40B4-BE49-F238E27FC236}">
              <a16:creationId xmlns:a16="http://schemas.microsoft.com/office/drawing/2014/main" id="{899031D5-9CDA-47E6-8ADC-849076C18393}"/>
            </a:ext>
          </a:extLst>
        </xdr:cNvPr>
        <xdr:cNvSpPr/>
      </xdr:nvSpPr>
      <xdr:spPr bwMode="auto">
        <a:xfrm>
          <a:off x="352423" y="16430625"/>
          <a:ext cx="8640000" cy="144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안전장치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체인브레이크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기계톱이 튀거나 충격을 받았을 때 작동되며 브레이크 밴드가 스프로켓을 잡아 회전하는 체인을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급정지 시킴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(0.1~0.15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초 이내 정지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체인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잡이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체인이 끊어져 뒤로 날라가는 것을 방지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후방보호가드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가지치기 작업시 가지가 튀어 손을 다치는 것을 보호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 스로틀레버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우발적인 톱체인의 작동위험을 방지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체인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보호집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운반시 톱날에 의한 작업자 부상 방지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105</xdr:row>
      <xdr:rowOff>47625</xdr:rowOff>
    </xdr:from>
    <xdr:to>
      <xdr:col>11</xdr:col>
      <xdr:colOff>610423</xdr:colOff>
      <xdr:row>111</xdr:row>
      <xdr:rowOff>98925</xdr:rowOff>
    </xdr:to>
    <xdr:sp macro="" textlink="">
      <xdr:nvSpPr>
        <xdr:cNvPr id="29" name="직사각형 28">
          <a:extLst>
            <a:ext uri="{FF2B5EF4-FFF2-40B4-BE49-F238E27FC236}">
              <a16:creationId xmlns:a16="http://schemas.microsoft.com/office/drawing/2014/main" id="{AD2CEFB6-1D89-4A53-AA43-28A165D96F8E}"/>
            </a:ext>
          </a:extLst>
        </xdr:cNvPr>
        <xdr:cNvSpPr/>
      </xdr:nvSpPr>
      <xdr:spPr bwMode="auto">
        <a:xfrm>
          <a:off x="352423" y="18202275"/>
          <a:ext cx="8640000" cy="108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기계톱 작업안전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○ 전원을 켤 때 톱날 주위에 사람 또는 장해물이 없는 곳에서 시동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연료 주입 시 다른 기계톱과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3m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이상 이격거리 유지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연속운전은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10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분 이상 운전하지 않고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작업자의 어깨높이를 넘지 않도록 주의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절단 작업 중 톱날을 빼낼 때에는 비툴지 않음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113</xdr:row>
      <xdr:rowOff>9525</xdr:rowOff>
    </xdr:from>
    <xdr:to>
      <xdr:col>11</xdr:col>
      <xdr:colOff>610423</xdr:colOff>
      <xdr:row>115</xdr:row>
      <xdr:rowOff>38100</xdr:rowOff>
    </xdr:to>
    <xdr:sp macro="" textlink="">
      <xdr:nvSpPr>
        <xdr:cNvPr id="30" name="직사각형 29">
          <a:extLst>
            <a:ext uri="{FF2B5EF4-FFF2-40B4-BE49-F238E27FC236}">
              <a16:creationId xmlns:a16="http://schemas.microsoft.com/office/drawing/2014/main" id="{61432579-B57D-400C-AEA6-1778AB39FA33}"/>
            </a:ext>
          </a:extLst>
        </xdr:cNvPr>
        <xdr:cNvSpPr/>
      </xdr:nvSpPr>
      <xdr:spPr bwMode="auto">
        <a:xfrm>
          <a:off x="352423" y="19535775"/>
          <a:ext cx="8640000" cy="371475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재해사례 및 예방대책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</xdr:txBody>
    </xdr:sp>
    <xdr:clientData/>
  </xdr:twoCellAnchor>
  <xdr:twoCellAnchor>
    <xdr:from>
      <xdr:col>0</xdr:col>
      <xdr:colOff>352423</xdr:colOff>
      <xdr:row>115</xdr:row>
      <xdr:rowOff>152399</xdr:rowOff>
    </xdr:from>
    <xdr:to>
      <xdr:col>6</xdr:col>
      <xdr:colOff>100423</xdr:colOff>
      <xdr:row>128</xdr:row>
      <xdr:rowOff>11549</xdr:rowOff>
    </xdr:to>
    <xdr:sp macro="" textlink="">
      <xdr:nvSpPr>
        <xdr:cNvPr id="31" name="직사각형 30">
          <a:extLst>
            <a:ext uri="{FF2B5EF4-FFF2-40B4-BE49-F238E27FC236}">
              <a16:creationId xmlns:a16="http://schemas.microsoft.com/office/drawing/2014/main" id="{31E879E0-AB94-42C1-AFE6-4D856036F41F}"/>
            </a:ext>
          </a:extLst>
        </xdr:cNvPr>
        <xdr:cNvSpPr/>
      </xdr:nvSpPr>
      <xdr:spPr bwMode="auto">
        <a:xfrm>
          <a:off x="352423" y="20021549"/>
          <a:ext cx="4320000" cy="2088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벌목작업 중 벌도목이 잣나무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조림지로 넘어지려 하자 잣나무를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보호하기 위해 벌도목을 반대방향으로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넘기는 순간 재해자 쪽으로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넘어지면서 부상을 입은 재해임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벌도목을 넘길 방향에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장애물을 제거하여야 하며 작업자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이외는 작업반경내에 출입을 금지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시켜야함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6</xdr:col>
      <xdr:colOff>104773</xdr:colOff>
      <xdr:row>115</xdr:row>
      <xdr:rowOff>152399</xdr:rowOff>
    </xdr:from>
    <xdr:to>
      <xdr:col>11</xdr:col>
      <xdr:colOff>614773</xdr:colOff>
      <xdr:row>128</xdr:row>
      <xdr:rowOff>11549</xdr:rowOff>
    </xdr:to>
    <xdr:sp macro="" textlink="">
      <xdr:nvSpPr>
        <xdr:cNvPr id="32" name="직사각형 31">
          <a:extLst>
            <a:ext uri="{FF2B5EF4-FFF2-40B4-BE49-F238E27FC236}">
              <a16:creationId xmlns:a16="http://schemas.microsoft.com/office/drawing/2014/main" id="{ACBAE9CA-5739-4118-B392-ED643B8000AE}"/>
            </a:ext>
          </a:extLst>
        </xdr:cNvPr>
        <xdr:cNvSpPr/>
      </xdr:nvSpPr>
      <xdr:spPr bwMode="auto">
        <a:xfrm>
          <a:off x="4676773" y="20021549"/>
          <a:ext cx="4320000" cy="2088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벌목작업 중 기계톱이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벌도목에 끼어 톱을 빼내기 위해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동료작업자가 나무를 밀어 주는 순간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           기계톱이 튀면서 재해자 좌측 다리에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기계톱이 닿아 부상을 입은 재해임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기계톱 날이 나무에 끼였을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때에는 지렛대를 이용하여 빼내도록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하고 큰나무 절단 시 톱날이 나무에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끼이지 않도록 절단면에 쐐기를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삽입하여 작업을 하여야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6</xdr:col>
      <xdr:colOff>123825</xdr:colOff>
      <xdr:row>118</xdr:row>
      <xdr:rowOff>0</xdr:rowOff>
    </xdr:from>
    <xdr:to>
      <xdr:col>8</xdr:col>
      <xdr:colOff>47625</xdr:colOff>
      <xdr:row>125</xdr:row>
      <xdr:rowOff>85725</xdr:rowOff>
    </xdr:to>
    <xdr:pic>
      <xdr:nvPicPr>
        <xdr:cNvPr id="33" name="_x223298240" descr="EMB0000182c1348">
          <a:extLst>
            <a:ext uri="{FF2B5EF4-FFF2-40B4-BE49-F238E27FC236}">
              <a16:creationId xmlns:a16="http://schemas.microsoft.com/office/drawing/2014/main" id="{703E1615-D7F3-41EA-9259-0C5CA2268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695825" y="20383500"/>
          <a:ext cx="1447800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352423</xdr:colOff>
      <xdr:row>128</xdr:row>
      <xdr:rowOff>9524</xdr:rowOff>
    </xdr:from>
    <xdr:to>
      <xdr:col>6</xdr:col>
      <xdr:colOff>100423</xdr:colOff>
      <xdr:row>137</xdr:row>
      <xdr:rowOff>86474</xdr:rowOff>
    </xdr:to>
    <xdr:sp macro="" textlink="">
      <xdr:nvSpPr>
        <xdr:cNvPr id="34" name="직사각형 33">
          <a:extLst>
            <a:ext uri="{FF2B5EF4-FFF2-40B4-BE49-F238E27FC236}">
              <a16:creationId xmlns:a16="http://schemas.microsoft.com/office/drawing/2014/main" id="{47A816F9-4142-40D1-BB72-1CAF18217CEA}"/>
            </a:ext>
          </a:extLst>
        </xdr:cNvPr>
        <xdr:cNvSpPr/>
      </xdr:nvSpPr>
      <xdr:spPr bwMode="auto">
        <a:xfrm>
          <a:off x="352423" y="22107524"/>
          <a:ext cx="4320000" cy="1620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벌목작업 중 상부에서 벌도된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나무가 굴러와 재해자를 덮쳐 부상을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당한 재해임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벌목작업 시 벌도방향 주변에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다른 작업자가 있는지 반드시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확인하고 작업을 실시하여야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6</xdr:col>
      <xdr:colOff>104773</xdr:colOff>
      <xdr:row>128</xdr:row>
      <xdr:rowOff>9524</xdr:rowOff>
    </xdr:from>
    <xdr:to>
      <xdr:col>11</xdr:col>
      <xdr:colOff>614773</xdr:colOff>
      <xdr:row>137</xdr:row>
      <xdr:rowOff>86474</xdr:rowOff>
    </xdr:to>
    <xdr:sp macro="" textlink="">
      <xdr:nvSpPr>
        <xdr:cNvPr id="35" name="직사각형 34">
          <a:extLst>
            <a:ext uri="{FF2B5EF4-FFF2-40B4-BE49-F238E27FC236}">
              <a16:creationId xmlns:a16="http://schemas.microsoft.com/office/drawing/2014/main" id="{6C455E7B-D76F-4A31-AF38-F3B7D32EB419}"/>
            </a:ext>
          </a:extLst>
        </xdr:cNvPr>
        <xdr:cNvSpPr/>
      </xdr:nvSpPr>
      <xdr:spPr bwMode="auto">
        <a:xfrm>
          <a:off x="4676773" y="22107524"/>
          <a:ext cx="4320000" cy="1620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간벌작업 중 제거 대상목이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덩굴에 의해 예상치 못한 방향으로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넘어지면서 재해자를 덮쳐 사망한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재해임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간벌작업 시 대상목 주변의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덩굴을 제거하고 비상 대피로를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확보한 후에 작업을 실시하여야함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137</xdr:row>
      <xdr:rowOff>85724</xdr:rowOff>
    </xdr:from>
    <xdr:to>
      <xdr:col>6</xdr:col>
      <xdr:colOff>100423</xdr:colOff>
      <xdr:row>147</xdr:row>
      <xdr:rowOff>171224</xdr:rowOff>
    </xdr:to>
    <xdr:sp macro="" textlink="">
      <xdr:nvSpPr>
        <xdr:cNvPr id="36" name="직사각형 35">
          <a:extLst>
            <a:ext uri="{FF2B5EF4-FFF2-40B4-BE49-F238E27FC236}">
              <a16:creationId xmlns:a16="http://schemas.microsoft.com/office/drawing/2014/main" id="{26B46E2A-96F4-417D-847F-05836040FB0D}"/>
            </a:ext>
          </a:extLst>
        </xdr:cNvPr>
        <xdr:cNvSpPr/>
      </xdr:nvSpPr>
      <xdr:spPr bwMode="auto">
        <a:xfrm>
          <a:off x="352423" y="23726774"/>
          <a:ext cx="4320000" cy="1800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작업종료 후 인원점검을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         하던 중 재해자가 실종된 사실을 알고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찾던 중 근처 하천에서 익사된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재해자를 발견함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관리감독자는 수시로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작업인원을 확인하고 작업장 이탈시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관리감독자에게 알린 후 이탈하여야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6</xdr:col>
      <xdr:colOff>104773</xdr:colOff>
      <xdr:row>137</xdr:row>
      <xdr:rowOff>85724</xdr:rowOff>
    </xdr:from>
    <xdr:to>
      <xdr:col>11</xdr:col>
      <xdr:colOff>614773</xdr:colOff>
      <xdr:row>147</xdr:row>
      <xdr:rowOff>171224</xdr:rowOff>
    </xdr:to>
    <xdr:sp macro="" textlink="">
      <xdr:nvSpPr>
        <xdr:cNvPr id="37" name="직사각형 36">
          <a:extLst>
            <a:ext uri="{FF2B5EF4-FFF2-40B4-BE49-F238E27FC236}">
              <a16:creationId xmlns:a16="http://schemas.microsoft.com/office/drawing/2014/main" id="{067BDECD-51BD-4DEC-9AF4-9A4318C9E748}"/>
            </a:ext>
          </a:extLst>
        </xdr:cNvPr>
        <xdr:cNvSpPr/>
      </xdr:nvSpPr>
      <xdr:spPr bwMode="auto">
        <a:xfrm>
          <a:off x="4676773" y="23726774"/>
          <a:ext cx="4320000" cy="180000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>
              <a:latin typeface="돋움" pitchFamily="50" charset="-127"/>
              <a:ea typeface="돋움" pitchFamily="50" charset="-127"/>
            </a:rPr>
            <a:t>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개요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: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길이 </a:t>
          </a:r>
          <a:r>
            <a:rPr lang="en-US" altLang="ko-KR" sz="1200">
              <a:latin typeface="돋움" pitchFamily="50" charset="-127"/>
              <a:ea typeface="돋움" pitchFamily="50" charset="-127"/>
            </a:rPr>
            <a:t>1.8m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벌도목을 재해자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혼자서 어깨에 메고 운반하다가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latin typeface="돋움" pitchFamily="50" charset="-127"/>
              <a:ea typeface="돋움" pitchFamily="50" charset="-127"/>
            </a:rPr>
            <a:t>                             </a:t>
          </a:r>
          <a:r>
            <a:rPr lang="ko-KR" altLang="en-US" sz="1200">
              <a:latin typeface="돋움" pitchFamily="50" charset="-127"/>
              <a:ea typeface="돋움" pitchFamily="50" charset="-127"/>
            </a:rPr>
            <a:t> 미끄러져 허리를 다친 재해임</a:t>
          </a:r>
          <a:endParaRPr lang="en-US" altLang="ko-KR" sz="1200"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○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벌도목 운반 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인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조로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운반하며 작업통로 등을 확보하여야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380998</xdr:colOff>
      <xdr:row>129</xdr:row>
      <xdr:rowOff>114299</xdr:rowOff>
    </xdr:from>
    <xdr:to>
      <xdr:col>2</xdr:col>
      <xdr:colOff>257173</xdr:colOff>
      <xdr:row>136</xdr:row>
      <xdr:rowOff>66674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E6D82B79-EA40-435A-84B0-E76DBF134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80998" y="22383749"/>
          <a:ext cx="1400175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133348</xdr:colOff>
      <xdr:row>129</xdr:row>
      <xdr:rowOff>85724</xdr:rowOff>
    </xdr:from>
    <xdr:to>
      <xdr:col>7</xdr:col>
      <xdr:colOff>695323</xdr:colOff>
      <xdr:row>136</xdr:row>
      <xdr:rowOff>123824</xdr:rowOff>
    </xdr:to>
    <xdr:pic>
      <xdr:nvPicPr>
        <xdr:cNvPr id="39" name="그림 38">
          <a:extLst>
            <a:ext uri="{FF2B5EF4-FFF2-40B4-BE49-F238E27FC236}">
              <a16:creationId xmlns:a16="http://schemas.microsoft.com/office/drawing/2014/main" id="{956F21E4-FC67-4F64-929E-A4E1E7F991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05348" y="22355174"/>
          <a:ext cx="1323975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409573</xdr:colOff>
      <xdr:row>139</xdr:row>
      <xdr:rowOff>9524</xdr:rowOff>
    </xdr:from>
    <xdr:to>
      <xdr:col>2</xdr:col>
      <xdr:colOff>257173</xdr:colOff>
      <xdr:row>146</xdr:row>
      <xdr:rowOff>9524</xdr:rowOff>
    </xdr:to>
    <xdr:pic>
      <xdr:nvPicPr>
        <xdr:cNvPr id="40" name="그림 39">
          <a:extLst>
            <a:ext uri="{FF2B5EF4-FFF2-40B4-BE49-F238E27FC236}">
              <a16:creationId xmlns:a16="http://schemas.microsoft.com/office/drawing/2014/main" id="{C517FDEE-6CAE-4523-A438-A20BEE661E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09573" y="23993474"/>
          <a:ext cx="1371600" cy="120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161925</xdr:colOff>
      <xdr:row>139</xdr:row>
      <xdr:rowOff>95250</xdr:rowOff>
    </xdr:from>
    <xdr:to>
      <xdr:col>8</xdr:col>
      <xdr:colOff>28575</xdr:colOff>
      <xdr:row>146</xdr:row>
      <xdr:rowOff>76200</xdr:rowOff>
    </xdr:to>
    <xdr:pic>
      <xdr:nvPicPr>
        <xdr:cNvPr id="41" name="그림 40">
          <a:extLst>
            <a:ext uri="{FF2B5EF4-FFF2-40B4-BE49-F238E27FC236}">
              <a16:creationId xmlns:a16="http://schemas.microsoft.com/office/drawing/2014/main" id="{4605740A-B5EB-4DAF-A631-6EB3213358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33925" y="24079200"/>
          <a:ext cx="139065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371475</xdr:colOff>
      <xdr:row>149</xdr:row>
      <xdr:rowOff>76200</xdr:rowOff>
    </xdr:from>
    <xdr:to>
      <xdr:col>1</xdr:col>
      <xdr:colOff>19050</xdr:colOff>
      <xdr:row>151</xdr:row>
      <xdr:rowOff>28575</xdr:rowOff>
    </xdr:to>
    <xdr:sp macro="" textlink="">
      <xdr:nvSpPr>
        <xdr:cNvPr id="42" name="직사각형 41">
          <a:extLst>
            <a:ext uri="{FF2B5EF4-FFF2-40B4-BE49-F238E27FC236}">
              <a16:creationId xmlns:a16="http://schemas.microsoft.com/office/drawing/2014/main" id="{7C1428ED-F513-42CD-BA64-DAE4146770CD}"/>
            </a:ext>
          </a:extLst>
        </xdr:cNvPr>
        <xdr:cNvSpPr/>
      </xdr:nvSpPr>
      <xdr:spPr bwMode="auto">
        <a:xfrm>
          <a:off x="371475" y="25774650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3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149</xdr:row>
      <xdr:rowOff>66675</xdr:rowOff>
    </xdr:from>
    <xdr:to>
      <xdr:col>5</xdr:col>
      <xdr:colOff>41550</xdr:colOff>
      <xdr:row>151</xdr:row>
      <xdr:rowOff>18975</xdr:rowOff>
    </xdr:to>
    <xdr:sp macro="" textlink="">
      <xdr:nvSpPr>
        <xdr:cNvPr id="43" name="오각형 42">
          <a:extLst>
            <a:ext uri="{FF2B5EF4-FFF2-40B4-BE49-F238E27FC236}">
              <a16:creationId xmlns:a16="http://schemas.microsoft.com/office/drawing/2014/main" id="{3EFC6778-B0BB-41D4-B308-D313E6712993}"/>
            </a:ext>
          </a:extLst>
        </xdr:cNvPr>
        <xdr:cNvSpPr/>
      </xdr:nvSpPr>
      <xdr:spPr bwMode="auto">
        <a:xfrm>
          <a:off x="971550" y="25765125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예불기의 안전한 사용방법</a:t>
          </a:r>
        </a:p>
      </xdr:txBody>
    </xdr:sp>
    <xdr:clientData/>
  </xdr:twoCellAnchor>
  <xdr:twoCellAnchor>
    <xdr:from>
      <xdr:col>0</xdr:col>
      <xdr:colOff>352423</xdr:colOff>
      <xdr:row>152</xdr:row>
      <xdr:rowOff>28575</xdr:rowOff>
    </xdr:from>
    <xdr:to>
      <xdr:col>11</xdr:col>
      <xdr:colOff>610423</xdr:colOff>
      <xdr:row>159</xdr:row>
      <xdr:rowOff>66675</xdr:rowOff>
    </xdr:to>
    <xdr:sp macro="" textlink="">
      <xdr:nvSpPr>
        <xdr:cNvPr id="44" name="직사각형 43">
          <a:extLst>
            <a:ext uri="{FF2B5EF4-FFF2-40B4-BE49-F238E27FC236}">
              <a16:creationId xmlns:a16="http://schemas.microsoft.com/office/drawing/2014/main" id="{60B7924D-5204-446A-BB4E-1165F70A238D}"/>
            </a:ext>
          </a:extLst>
        </xdr:cNvPr>
        <xdr:cNvSpPr/>
      </xdr:nvSpPr>
      <xdr:spPr bwMode="auto">
        <a:xfrm>
          <a:off x="352423" y="26241375"/>
          <a:ext cx="8640000" cy="123825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위험요인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작업자가 미끄러지면서 예불기 날로 동료에게 부상을 입힐 위험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날이 돌에 부딪쳐 돌에 맞을 위험 및 날이 파손되면서 비래할 위험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예초기 날이 나뭇가지에 부딪쳐 나뭇가지에 얼굴을 다칠 위험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161</xdr:row>
      <xdr:rowOff>66675</xdr:rowOff>
    </xdr:from>
    <xdr:to>
      <xdr:col>11</xdr:col>
      <xdr:colOff>610423</xdr:colOff>
      <xdr:row>167</xdr:row>
      <xdr:rowOff>47625</xdr:rowOff>
    </xdr:to>
    <xdr:sp macro="" textlink="">
      <xdr:nvSpPr>
        <xdr:cNvPr id="45" name="직사각형 44">
          <a:extLst>
            <a:ext uri="{FF2B5EF4-FFF2-40B4-BE49-F238E27FC236}">
              <a16:creationId xmlns:a16="http://schemas.microsoft.com/office/drawing/2014/main" id="{CD9C2A66-44E0-4292-BAED-D3295535B076}"/>
            </a:ext>
          </a:extLst>
        </xdr:cNvPr>
        <xdr:cNvSpPr/>
      </xdr:nvSpPr>
      <xdr:spPr bwMode="auto">
        <a:xfrm>
          <a:off x="352423" y="27822525"/>
          <a:ext cx="8640000" cy="100965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예불기 방호장치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안전덮개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 날 파손시 작업자쪽으로 튀어오르는 파편조각을 막아줌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『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날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덮개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』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 운반시  날 접촉에 의한 작업자 상해 방지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172</xdr:row>
      <xdr:rowOff>152400</xdr:rowOff>
    </xdr:from>
    <xdr:to>
      <xdr:col>11</xdr:col>
      <xdr:colOff>610423</xdr:colOff>
      <xdr:row>185</xdr:row>
      <xdr:rowOff>66675</xdr:rowOff>
    </xdr:to>
    <xdr:sp macro="" textlink="">
      <xdr:nvSpPr>
        <xdr:cNvPr id="46" name="직사각형 45">
          <a:extLst>
            <a:ext uri="{FF2B5EF4-FFF2-40B4-BE49-F238E27FC236}">
              <a16:creationId xmlns:a16="http://schemas.microsoft.com/office/drawing/2014/main" id="{6E32C12A-6DEA-401C-94D1-FA7CEAAA8CEE}"/>
            </a:ext>
          </a:extLst>
        </xdr:cNvPr>
        <xdr:cNvSpPr/>
      </xdr:nvSpPr>
      <xdr:spPr bwMode="auto">
        <a:xfrm>
          <a:off x="352423" y="29794200"/>
          <a:ext cx="8640000" cy="2143125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예불기 작업안전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경사지에서 넘어지지 않도록 발 위치를 수시로 확인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돌이나 둥근 것 등 미끄러운 것을 밟지 않도록 주의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 폭은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1.5m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정도로 하고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칼날 폭은 중앙보다 약간 아래방향으로 경사면 방향에 서서 오른쪽에서 왼쪽으로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2~3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회로 나누어 예초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칼날 회전방향과 반대방향 예초 금지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칼날이 덩굴에 휘감기지 않도록 주의하고 덩굴 윗부분을 먼저 작업한 후 아래 부분 작업 실시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예초작업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5m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이내를 위험구역으로 하고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그 구역 내에 다른 작업자 출입 금지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통나무 등을 예초기로 절단할 경우 절단부 지름이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8cm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이하의 것만 절단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6</xdr:col>
      <xdr:colOff>723902</xdr:colOff>
      <xdr:row>153</xdr:row>
      <xdr:rowOff>114300</xdr:rowOff>
    </xdr:from>
    <xdr:to>
      <xdr:col>9</xdr:col>
      <xdr:colOff>295276</xdr:colOff>
      <xdr:row>161</xdr:row>
      <xdr:rowOff>123825</xdr:rowOff>
    </xdr:to>
    <xdr:pic>
      <xdr:nvPicPr>
        <xdr:cNvPr id="47" name="_x225463816" descr="EMB0000182c1351">
          <a:extLst>
            <a:ext uri="{FF2B5EF4-FFF2-40B4-BE49-F238E27FC236}">
              <a16:creationId xmlns:a16="http://schemas.microsoft.com/office/drawing/2014/main" id="{568275CE-FB2B-4164-8370-7679D8976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295902" y="26498550"/>
          <a:ext cx="1857374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95249</xdr:colOff>
      <xdr:row>153</xdr:row>
      <xdr:rowOff>66675</xdr:rowOff>
    </xdr:from>
    <xdr:to>
      <xdr:col>11</xdr:col>
      <xdr:colOff>400050</xdr:colOff>
      <xdr:row>161</xdr:row>
      <xdr:rowOff>57150</xdr:rowOff>
    </xdr:to>
    <xdr:pic>
      <xdr:nvPicPr>
        <xdr:cNvPr id="48" name="_x225463016" descr="EMB0000182c1354">
          <a:extLst>
            <a:ext uri="{FF2B5EF4-FFF2-40B4-BE49-F238E27FC236}">
              <a16:creationId xmlns:a16="http://schemas.microsoft.com/office/drawing/2014/main" id="{FD6E5F4C-03B8-48E9-BB56-B73674057E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953249" y="26450925"/>
          <a:ext cx="1828801" cy="1362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190501</xdr:colOff>
      <xdr:row>165</xdr:row>
      <xdr:rowOff>104775</xdr:rowOff>
    </xdr:from>
    <xdr:to>
      <xdr:col>10</xdr:col>
      <xdr:colOff>723900</xdr:colOff>
      <xdr:row>177</xdr:row>
      <xdr:rowOff>28575</xdr:rowOff>
    </xdr:to>
    <xdr:pic>
      <xdr:nvPicPr>
        <xdr:cNvPr id="49" name="_x225463336" descr="EMB0000182c1357">
          <a:extLst>
            <a:ext uri="{FF2B5EF4-FFF2-40B4-BE49-F238E27FC236}">
              <a16:creationId xmlns:a16="http://schemas.microsoft.com/office/drawing/2014/main" id="{274FA168-A04F-4978-B1B9-247CF2CB86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5524501" y="28546425"/>
          <a:ext cx="2819399" cy="19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352423</xdr:colOff>
      <xdr:row>186</xdr:row>
      <xdr:rowOff>85725</xdr:rowOff>
    </xdr:from>
    <xdr:to>
      <xdr:col>11</xdr:col>
      <xdr:colOff>610423</xdr:colOff>
      <xdr:row>188</xdr:row>
      <xdr:rowOff>113625</xdr:rowOff>
    </xdr:to>
    <xdr:sp macro="" textlink="">
      <xdr:nvSpPr>
        <xdr:cNvPr id="50" name="직사각형 49">
          <a:extLst>
            <a:ext uri="{FF2B5EF4-FFF2-40B4-BE49-F238E27FC236}">
              <a16:creationId xmlns:a16="http://schemas.microsoft.com/office/drawing/2014/main" id="{DE1FB18A-F3C4-4A32-8D26-41A8D13E1366}"/>
            </a:ext>
          </a:extLst>
        </xdr:cNvPr>
        <xdr:cNvSpPr/>
      </xdr:nvSpPr>
      <xdr:spPr bwMode="auto">
        <a:xfrm>
          <a:off x="352423" y="32127825"/>
          <a:ext cx="8640000" cy="3708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재해사례  및  예방대책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</xdr:txBody>
    </xdr:sp>
    <xdr:clientData/>
  </xdr:twoCellAnchor>
  <xdr:twoCellAnchor>
    <xdr:from>
      <xdr:col>0</xdr:col>
      <xdr:colOff>342898</xdr:colOff>
      <xdr:row>189</xdr:row>
      <xdr:rowOff>19051</xdr:rowOff>
    </xdr:from>
    <xdr:to>
      <xdr:col>11</xdr:col>
      <xdr:colOff>600898</xdr:colOff>
      <xdr:row>196</xdr:row>
      <xdr:rowOff>132901</xdr:rowOff>
    </xdr:to>
    <xdr:sp macro="" textlink="">
      <xdr:nvSpPr>
        <xdr:cNvPr id="51" name="직사각형 50">
          <a:extLst>
            <a:ext uri="{FF2B5EF4-FFF2-40B4-BE49-F238E27FC236}">
              <a16:creationId xmlns:a16="http://schemas.microsoft.com/office/drawing/2014/main" id="{2D833670-3969-4664-8DE7-7E62576FA065}"/>
            </a:ext>
          </a:extLst>
        </xdr:cNvPr>
        <xdr:cNvSpPr/>
      </xdr:nvSpPr>
      <xdr:spPr bwMode="auto">
        <a:xfrm>
          <a:off x="342898" y="32575501"/>
          <a:ext cx="8640000" cy="1314000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예불기로 풀베기 작업 중 작업자가 비에 젖은 풀잎을 밟는 순간 미끄러지면서 날이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동료작업의 좌측 무릎에 닿으면서 부상을 입은 재해임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대책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 작업반경내에 타 작업자 접근금지 및 우천 후 풀베기 작업 시 바닥이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미끄러우므로 주의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466725</xdr:colOff>
      <xdr:row>189</xdr:row>
      <xdr:rowOff>38100</xdr:rowOff>
    </xdr:from>
    <xdr:to>
      <xdr:col>2</xdr:col>
      <xdr:colOff>382725</xdr:colOff>
      <xdr:row>196</xdr:row>
      <xdr:rowOff>117950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988927B6-B15E-4D0A-B7C6-8C99CDB42C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66725" y="32594550"/>
          <a:ext cx="1440000" cy="12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428627</xdr:colOff>
      <xdr:row>196</xdr:row>
      <xdr:rowOff>142875</xdr:rowOff>
    </xdr:from>
    <xdr:to>
      <xdr:col>2</xdr:col>
      <xdr:colOff>422311</xdr:colOff>
      <xdr:row>204</xdr:row>
      <xdr:rowOff>52875</xdr:rowOff>
    </xdr:to>
    <xdr:pic>
      <xdr:nvPicPr>
        <xdr:cNvPr id="53" name="그림 52">
          <a:extLst>
            <a:ext uri="{FF2B5EF4-FFF2-40B4-BE49-F238E27FC236}">
              <a16:creationId xmlns:a16="http://schemas.microsoft.com/office/drawing/2014/main" id="{2527938C-3E3C-446C-8499-C1317C9E5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28627" y="33899475"/>
          <a:ext cx="1517684" cy="12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438150</xdr:colOff>
      <xdr:row>204</xdr:row>
      <xdr:rowOff>95249</xdr:rowOff>
    </xdr:from>
    <xdr:to>
      <xdr:col>2</xdr:col>
      <xdr:colOff>354150</xdr:colOff>
      <xdr:row>212</xdr:row>
      <xdr:rowOff>5249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CBA197B-83B9-4115-AC06-1272BFB0A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38150" y="35223449"/>
          <a:ext cx="1440000" cy="128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342898</xdr:colOff>
      <xdr:row>212</xdr:row>
      <xdr:rowOff>18602</xdr:rowOff>
    </xdr:from>
    <xdr:to>
      <xdr:col>11</xdr:col>
      <xdr:colOff>600898</xdr:colOff>
      <xdr:row>222</xdr:row>
      <xdr:rowOff>9525</xdr:rowOff>
    </xdr:to>
    <xdr:sp macro="" textlink="">
      <xdr:nvSpPr>
        <xdr:cNvPr id="55" name="직사각형 54">
          <a:extLst>
            <a:ext uri="{FF2B5EF4-FFF2-40B4-BE49-F238E27FC236}">
              <a16:creationId xmlns:a16="http://schemas.microsoft.com/office/drawing/2014/main" id="{7F35ED61-00E9-4395-A086-51C6BC7520A4}"/>
            </a:ext>
          </a:extLst>
        </xdr:cNvPr>
        <xdr:cNvSpPr/>
      </xdr:nvSpPr>
      <xdr:spPr bwMode="auto">
        <a:xfrm>
          <a:off x="342898" y="36518402"/>
          <a:ext cx="8640000" cy="1705423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b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</a:b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         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&lt;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예불기 이동시 안전거리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&gt;             &lt;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작업시 이동방법과 날의 각도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&gt;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371475</xdr:colOff>
      <xdr:row>223</xdr:row>
      <xdr:rowOff>114300</xdr:rowOff>
    </xdr:from>
    <xdr:to>
      <xdr:col>1</xdr:col>
      <xdr:colOff>19050</xdr:colOff>
      <xdr:row>225</xdr:row>
      <xdr:rowOff>66675</xdr:rowOff>
    </xdr:to>
    <xdr:sp macro="" textlink="">
      <xdr:nvSpPr>
        <xdr:cNvPr id="56" name="직사각형 55">
          <a:extLst>
            <a:ext uri="{FF2B5EF4-FFF2-40B4-BE49-F238E27FC236}">
              <a16:creationId xmlns:a16="http://schemas.microsoft.com/office/drawing/2014/main" id="{B148D14A-D204-4D9E-BE35-ED0A1F8EEF80}"/>
            </a:ext>
          </a:extLst>
        </xdr:cNvPr>
        <xdr:cNvSpPr/>
      </xdr:nvSpPr>
      <xdr:spPr bwMode="auto">
        <a:xfrm>
          <a:off x="371475" y="38500050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4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223</xdr:row>
      <xdr:rowOff>104775</xdr:rowOff>
    </xdr:from>
    <xdr:to>
      <xdr:col>5</xdr:col>
      <xdr:colOff>41550</xdr:colOff>
      <xdr:row>225</xdr:row>
      <xdr:rowOff>57075</xdr:rowOff>
    </xdr:to>
    <xdr:sp macro="" textlink="">
      <xdr:nvSpPr>
        <xdr:cNvPr id="57" name="오각형 56">
          <a:extLst>
            <a:ext uri="{FF2B5EF4-FFF2-40B4-BE49-F238E27FC236}">
              <a16:creationId xmlns:a16="http://schemas.microsoft.com/office/drawing/2014/main" id="{C8549B88-EC82-4805-B6FC-DFD59E2E0842}"/>
            </a:ext>
          </a:extLst>
        </xdr:cNvPr>
        <xdr:cNvSpPr/>
      </xdr:nvSpPr>
      <xdr:spPr bwMode="auto">
        <a:xfrm>
          <a:off x="971550" y="38490525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기타  장비</a:t>
          </a:r>
        </a:p>
      </xdr:txBody>
    </xdr:sp>
    <xdr:clientData/>
  </xdr:twoCellAnchor>
  <xdr:twoCellAnchor>
    <xdr:from>
      <xdr:col>0</xdr:col>
      <xdr:colOff>352423</xdr:colOff>
      <xdr:row>226</xdr:row>
      <xdr:rowOff>66675</xdr:rowOff>
    </xdr:from>
    <xdr:to>
      <xdr:col>11</xdr:col>
      <xdr:colOff>610423</xdr:colOff>
      <xdr:row>232</xdr:row>
      <xdr:rowOff>117975</xdr:rowOff>
    </xdr:to>
    <xdr:sp macro="" textlink="">
      <xdr:nvSpPr>
        <xdr:cNvPr id="58" name="직사각형 57">
          <a:extLst>
            <a:ext uri="{FF2B5EF4-FFF2-40B4-BE49-F238E27FC236}">
              <a16:creationId xmlns:a16="http://schemas.microsoft.com/office/drawing/2014/main" id="{F4B7F59D-D26B-4C7A-A391-2B23B2630919}"/>
            </a:ext>
          </a:extLst>
        </xdr:cNvPr>
        <xdr:cNvSpPr/>
      </xdr:nvSpPr>
      <xdr:spPr bwMode="auto">
        <a:xfrm>
          <a:off x="352423" y="38966775"/>
          <a:ext cx="8640000" cy="108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손  톱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손톱자루가 안전한가 수시로 확인 점검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작업자간 안전거리를 유지하고 미끄러지지 않도록 주의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손가락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손등의 찰과상에 주의하고 작업자세는 한쪽 발을 약간 굽히고 다리를 벌려 허리에 부담을 덜 줌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233</xdr:row>
      <xdr:rowOff>19050</xdr:rowOff>
    </xdr:from>
    <xdr:to>
      <xdr:col>11</xdr:col>
      <xdr:colOff>610423</xdr:colOff>
      <xdr:row>238</xdr:row>
      <xdr:rowOff>9525</xdr:rowOff>
    </xdr:to>
    <xdr:sp macro="" textlink="">
      <xdr:nvSpPr>
        <xdr:cNvPr id="59" name="직사각형 58">
          <a:extLst>
            <a:ext uri="{FF2B5EF4-FFF2-40B4-BE49-F238E27FC236}">
              <a16:creationId xmlns:a16="http://schemas.microsoft.com/office/drawing/2014/main" id="{70FC8D0F-0D28-4FC9-BC29-AA8D49AF7449}"/>
            </a:ext>
          </a:extLst>
        </xdr:cNvPr>
        <xdr:cNvSpPr/>
      </xdr:nvSpPr>
      <xdr:spPr bwMode="auto">
        <a:xfrm>
          <a:off x="352423" y="40119300"/>
          <a:ext cx="8640000" cy="847725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고지절단기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나뭇가지 낙하에 의한 안면부 상해 위험이 있으므로 안면보호구 착용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작업자간 안전거리를 유지하고 항상 미끄러지지 않도록 주의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238</xdr:row>
      <xdr:rowOff>161925</xdr:rowOff>
    </xdr:from>
    <xdr:to>
      <xdr:col>11</xdr:col>
      <xdr:colOff>610423</xdr:colOff>
      <xdr:row>245</xdr:row>
      <xdr:rowOff>41775</xdr:rowOff>
    </xdr:to>
    <xdr:sp macro="" textlink="">
      <xdr:nvSpPr>
        <xdr:cNvPr id="60" name="직사각형 59">
          <a:extLst>
            <a:ext uri="{FF2B5EF4-FFF2-40B4-BE49-F238E27FC236}">
              <a16:creationId xmlns:a16="http://schemas.microsoft.com/office/drawing/2014/main" id="{0AE1279D-A082-438E-8C6C-CB6F28A93680}"/>
            </a:ext>
          </a:extLst>
        </xdr:cNvPr>
        <xdr:cNvSpPr/>
      </xdr:nvSpPr>
      <xdr:spPr bwMode="auto">
        <a:xfrm>
          <a:off x="352423" y="41119425"/>
          <a:ext cx="8640000" cy="108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무육  낫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이동시 낫날에 의한 자상을 막기 위해 커버를 씌운 후 이동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작업자간 안전거리를 유지하고 항상 미끄러지지 않도록 주의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○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가죽 및 면장갑을 사용한다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코팅장갑 사용금지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252</xdr:row>
      <xdr:rowOff>95250</xdr:rowOff>
    </xdr:from>
    <xdr:to>
      <xdr:col>11</xdr:col>
      <xdr:colOff>610423</xdr:colOff>
      <xdr:row>258</xdr:row>
      <xdr:rowOff>146550</xdr:rowOff>
    </xdr:to>
    <xdr:sp macro="" textlink="">
      <xdr:nvSpPr>
        <xdr:cNvPr id="61" name="직사각형 60">
          <a:extLst>
            <a:ext uri="{FF2B5EF4-FFF2-40B4-BE49-F238E27FC236}">
              <a16:creationId xmlns:a16="http://schemas.microsoft.com/office/drawing/2014/main" id="{C2300583-16E5-42CA-A89F-C9DAC69C794A}"/>
            </a:ext>
          </a:extLst>
        </xdr:cNvPr>
        <xdr:cNvSpPr/>
      </xdr:nvSpPr>
      <xdr:spPr bwMode="auto">
        <a:xfrm>
          <a:off x="352423" y="43453050"/>
          <a:ext cx="8640000" cy="10800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             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&lt;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고지절단기 작업자세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&gt;         &lt;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낫 보호용캡 사용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&gt;            &lt;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벌도목 미는 방향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&gt;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260</xdr:row>
      <xdr:rowOff>66675</xdr:rowOff>
    </xdr:from>
    <xdr:to>
      <xdr:col>11</xdr:col>
      <xdr:colOff>610423</xdr:colOff>
      <xdr:row>262</xdr:row>
      <xdr:rowOff>94575</xdr:rowOff>
    </xdr:to>
    <xdr:sp macro="" textlink="">
      <xdr:nvSpPr>
        <xdr:cNvPr id="62" name="직사각형 61">
          <a:extLst>
            <a:ext uri="{FF2B5EF4-FFF2-40B4-BE49-F238E27FC236}">
              <a16:creationId xmlns:a16="http://schemas.microsoft.com/office/drawing/2014/main" id="{3EDF5AC2-0053-4181-B620-381637F01915}"/>
            </a:ext>
          </a:extLst>
        </xdr:cNvPr>
        <xdr:cNvSpPr/>
      </xdr:nvSpPr>
      <xdr:spPr bwMode="auto">
        <a:xfrm>
          <a:off x="352423" y="44796075"/>
          <a:ext cx="8640000" cy="3708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200" b="1">
              <a:latin typeface="돋움" pitchFamily="50" charset="-127"/>
              <a:ea typeface="돋움" pitchFamily="50" charset="-127"/>
            </a:rPr>
            <a:t> 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【 </a:t>
          </a:r>
          <a:r>
            <a:rPr lang="ko-KR" altLang="en-US" sz="1200" b="1">
              <a:latin typeface="돋움" pitchFamily="50" charset="-127"/>
              <a:ea typeface="돋움" pitchFamily="50" charset="-127"/>
            </a:rPr>
            <a:t>재해사례  및  예방대책 </a:t>
          </a:r>
          <a:r>
            <a:rPr lang="en-US" altLang="ko-KR" sz="1200" b="1">
              <a:latin typeface="돋움" pitchFamily="50" charset="-127"/>
              <a:ea typeface="돋움" pitchFamily="50" charset="-127"/>
            </a:rPr>
            <a:t>】</a:t>
          </a:r>
        </a:p>
      </xdr:txBody>
    </xdr:sp>
    <xdr:clientData/>
  </xdr:twoCellAnchor>
  <xdr:twoCellAnchor>
    <xdr:from>
      <xdr:col>0</xdr:col>
      <xdr:colOff>390525</xdr:colOff>
      <xdr:row>264</xdr:row>
      <xdr:rowOff>9525</xdr:rowOff>
    </xdr:from>
    <xdr:to>
      <xdr:col>2</xdr:col>
      <xdr:colOff>702525</xdr:colOff>
      <xdr:row>273</xdr:row>
      <xdr:rowOff>86475</xdr:rowOff>
    </xdr:to>
    <xdr:pic>
      <xdr:nvPicPr>
        <xdr:cNvPr id="63" name="그림 62">
          <a:extLst>
            <a:ext uri="{FF2B5EF4-FFF2-40B4-BE49-F238E27FC236}">
              <a16:creationId xmlns:a16="http://schemas.microsoft.com/office/drawing/2014/main" id="{E7462756-648D-46F2-AAE8-58DFA82BC2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90525" y="45424725"/>
          <a:ext cx="1836000" cy="1620000"/>
        </a:xfrm>
        <a:prstGeom prst="rect">
          <a:avLst/>
        </a:prstGeom>
      </xdr:spPr>
    </xdr:pic>
    <xdr:clientData/>
  </xdr:twoCellAnchor>
  <xdr:twoCellAnchor>
    <xdr:from>
      <xdr:col>0</xdr:col>
      <xdr:colOff>400051</xdr:colOff>
      <xdr:row>274</xdr:row>
      <xdr:rowOff>47626</xdr:rowOff>
    </xdr:from>
    <xdr:to>
      <xdr:col>2</xdr:col>
      <xdr:colOff>712051</xdr:colOff>
      <xdr:row>283</xdr:row>
      <xdr:rowOff>124576</xdr:rowOff>
    </xdr:to>
    <xdr:pic>
      <xdr:nvPicPr>
        <xdr:cNvPr id="64" name="그림 63">
          <a:extLst>
            <a:ext uri="{FF2B5EF4-FFF2-40B4-BE49-F238E27FC236}">
              <a16:creationId xmlns:a16="http://schemas.microsoft.com/office/drawing/2014/main" id="{C0B86F42-460E-4932-9036-370691F785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0051" y="47177326"/>
          <a:ext cx="1836000" cy="1620000"/>
        </a:xfrm>
        <a:prstGeom prst="rect">
          <a:avLst/>
        </a:prstGeom>
      </xdr:spPr>
    </xdr:pic>
    <xdr:clientData/>
  </xdr:twoCellAnchor>
  <xdr:twoCellAnchor>
    <xdr:from>
      <xdr:col>0</xdr:col>
      <xdr:colOff>400050</xdr:colOff>
      <xdr:row>284</xdr:row>
      <xdr:rowOff>95250</xdr:rowOff>
    </xdr:from>
    <xdr:to>
      <xdr:col>2</xdr:col>
      <xdr:colOff>712050</xdr:colOff>
      <xdr:row>294</xdr:row>
      <xdr:rowOff>750</xdr:rowOff>
    </xdr:to>
    <xdr:pic>
      <xdr:nvPicPr>
        <xdr:cNvPr id="65" name="그림 64">
          <a:extLst>
            <a:ext uri="{FF2B5EF4-FFF2-40B4-BE49-F238E27FC236}">
              <a16:creationId xmlns:a16="http://schemas.microsoft.com/office/drawing/2014/main" id="{E3C12323-6121-4238-B4B8-3350757BF6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00050" y="48939450"/>
          <a:ext cx="1836000" cy="1620000"/>
        </a:xfrm>
        <a:prstGeom prst="rect">
          <a:avLst/>
        </a:prstGeom>
      </xdr:spPr>
    </xdr:pic>
    <xdr:clientData/>
  </xdr:twoCellAnchor>
  <xdr:twoCellAnchor>
    <xdr:from>
      <xdr:col>1</xdr:col>
      <xdr:colOff>647700</xdr:colOff>
      <xdr:row>297</xdr:row>
      <xdr:rowOff>57150</xdr:rowOff>
    </xdr:from>
    <xdr:to>
      <xdr:col>8</xdr:col>
      <xdr:colOff>209550</xdr:colOff>
      <xdr:row>299</xdr:row>
      <xdr:rowOff>9525</xdr:rowOff>
    </xdr:to>
    <xdr:sp macro="" textlink="">
      <xdr:nvSpPr>
        <xdr:cNvPr id="66" name="직사각형 65">
          <a:extLst>
            <a:ext uri="{FF2B5EF4-FFF2-40B4-BE49-F238E27FC236}">
              <a16:creationId xmlns:a16="http://schemas.microsoft.com/office/drawing/2014/main" id="{11D5D755-00F2-4CEB-ADEB-ACE19FF1D283}"/>
            </a:ext>
          </a:extLst>
        </xdr:cNvPr>
        <xdr:cNvSpPr/>
      </xdr:nvSpPr>
      <xdr:spPr bwMode="auto">
        <a:xfrm>
          <a:off x="1409700" y="50901600"/>
          <a:ext cx="4895850" cy="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latin typeface="돋움" pitchFamily="50" charset="-127"/>
              <a:ea typeface="돋움" pitchFamily="50" charset="-127"/>
            </a:rPr>
            <a:t> 여름철  산림사업장  안전관리  요령</a:t>
          </a:r>
        </a:p>
      </xdr:txBody>
    </xdr:sp>
    <xdr:clientData/>
  </xdr:twoCellAnchor>
  <xdr:twoCellAnchor>
    <xdr:from>
      <xdr:col>0</xdr:col>
      <xdr:colOff>361950</xdr:colOff>
      <xdr:row>297</xdr:row>
      <xdr:rowOff>66675</xdr:rowOff>
    </xdr:from>
    <xdr:to>
      <xdr:col>1</xdr:col>
      <xdr:colOff>390525</xdr:colOff>
      <xdr:row>299</xdr:row>
      <xdr:rowOff>19050</xdr:rowOff>
    </xdr:to>
    <xdr:sp macro="" textlink="">
      <xdr:nvSpPr>
        <xdr:cNvPr id="67" name="직사각형 66">
          <a:extLst>
            <a:ext uri="{FF2B5EF4-FFF2-40B4-BE49-F238E27FC236}">
              <a16:creationId xmlns:a16="http://schemas.microsoft.com/office/drawing/2014/main" id="{D93D5AC9-4DF2-4FD3-A0A1-C1F008C77762}"/>
            </a:ext>
          </a:extLst>
        </xdr:cNvPr>
        <xdr:cNvSpPr/>
      </xdr:nvSpPr>
      <xdr:spPr bwMode="auto">
        <a:xfrm>
          <a:off x="361950" y="50901600"/>
          <a:ext cx="790575" cy="0"/>
        </a:xfrm>
        <a:prstGeom prst="rect">
          <a:avLst/>
        </a:prstGeom>
        <a:solidFill>
          <a:schemeClr val="tx2">
            <a:lumMod val="75000"/>
          </a:schemeClr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 안전 </a:t>
          </a:r>
          <a:r>
            <a:rPr lang="en-US" altLang="ko-KR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3</a:t>
          </a:r>
          <a:endParaRPr lang="ko-KR" altLang="en-US" sz="1400" b="1">
            <a:solidFill>
              <a:schemeClr val="bg1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371475</xdr:colOff>
      <xdr:row>300</xdr:row>
      <xdr:rowOff>85725</xdr:rowOff>
    </xdr:from>
    <xdr:to>
      <xdr:col>1</xdr:col>
      <xdr:colOff>19050</xdr:colOff>
      <xdr:row>302</xdr:row>
      <xdr:rowOff>38100</xdr:rowOff>
    </xdr:to>
    <xdr:sp macro="" textlink="">
      <xdr:nvSpPr>
        <xdr:cNvPr id="68" name="직사각형 67">
          <a:extLst>
            <a:ext uri="{FF2B5EF4-FFF2-40B4-BE49-F238E27FC236}">
              <a16:creationId xmlns:a16="http://schemas.microsoft.com/office/drawing/2014/main" id="{9E3D5E21-3410-4EB8-85E8-42C57D631F89}"/>
            </a:ext>
          </a:extLst>
        </xdr:cNvPr>
        <xdr:cNvSpPr/>
      </xdr:nvSpPr>
      <xdr:spPr bwMode="auto">
        <a:xfrm>
          <a:off x="371475" y="50901600"/>
          <a:ext cx="409575" cy="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1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300</xdr:row>
      <xdr:rowOff>76200</xdr:rowOff>
    </xdr:from>
    <xdr:to>
      <xdr:col>5</xdr:col>
      <xdr:colOff>41550</xdr:colOff>
      <xdr:row>302</xdr:row>
      <xdr:rowOff>28500</xdr:rowOff>
    </xdr:to>
    <xdr:sp macro="" textlink="">
      <xdr:nvSpPr>
        <xdr:cNvPr id="69" name="오각형 68">
          <a:extLst>
            <a:ext uri="{FF2B5EF4-FFF2-40B4-BE49-F238E27FC236}">
              <a16:creationId xmlns:a16="http://schemas.microsoft.com/office/drawing/2014/main" id="{0219F7E2-0000-402F-8357-6B00C181CCD8}"/>
            </a:ext>
          </a:extLst>
        </xdr:cNvPr>
        <xdr:cNvSpPr/>
      </xdr:nvSpPr>
      <xdr:spPr bwMode="auto">
        <a:xfrm>
          <a:off x="971550" y="50901600"/>
          <a:ext cx="2880000" cy="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폭염발생  영향  및  대비  요령</a:t>
          </a:r>
        </a:p>
      </xdr:txBody>
    </xdr:sp>
    <xdr:clientData/>
  </xdr:twoCellAnchor>
  <xdr:twoCellAnchor>
    <xdr:from>
      <xdr:col>0</xdr:col>
      <xdr:colOff>342898</xdr:colOff>
      <xdr:row>303</xdr:row>
      <xdr:rowOff>85724</xdr:rowOff>
    </xdr:from>
    <xdr:to>
      <xdr:col>11</xdr:col>
      <xdr:colOff>600898</xdr:colOff>
      <xdr:row>332</xdr:row>
      <xdr:rowOff>171449</xdr:rowOff>
    </xdr:to>
    <xdr:sp macro="" textlink="">
      <xdr:nvSpPr>
        <xdr:cNvPr id="70" name="직사각형 69">
          <a:extLst>
            <a:ext uri="{FF2B5EF4-FFF2-40B4-BE49-F238E27FC236}">
              <a16:creationId xmlns:a16="http://schemas.microsoft.com/office/drawing/2014/main" id="{842DACF4-A43E-4647-BB9B-C11A911D938D}"/>
            </a:ext>
          </a:extLst>
        </xdr:cNvPr>
        <xdr:cNvSpPr/>
      </xdr:nvSpPr>
      <xdr:spPr bwMode="auto">
        <a:xfrm>
          <a:off x="342898" y="50901600"/>
          <a:ext cx="8640000" cy="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3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Ⅰ.  </a:t>
          </a:r>
          <a:r>
            <a:rPr lang="ko-KR" altLang="en-US" sz="13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폭염발생  개요</a:t>
          </a:r>
          <a:endParaRPr lang="en-US" altLang="ko-KR" sz="13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폭염 특보 발표기준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기상청 매년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6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월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~ 9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월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30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일까지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4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개월간 운영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폭염주의보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일최고기온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33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이상이고 일최고열지수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(Heat Index) 32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이상인 상태가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 이상 지속이 예상될 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폭염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경보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일최고기온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35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이상이고 일최고열지수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41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이상인 상태가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 이상 지속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될 것으로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예상될 때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※ 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열지수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날씨에 따른 인간의 열적 스트레스를 기온과 습도의 함수로 표현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체감온도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폭염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 안전보건에 미치는 영향</a:t>
          </a:r>
          <a:endParaRPr lang="ko-KR" altLang="ko-KR" sz="1200" b="1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개인에 미치는 영향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-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보통 습도에서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이상이면 무더위를 느끼며 장시간 야외활동 시 일사병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 경련 등 질병발생 가능성 증대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-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밤 최저기온이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이상인 열대야에서는 불면증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불쾌감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피로감 증대 등의 증상 발생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사업장에 미치는 영향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-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불쾌지수가 높아져 우발적 사고 발생 가능성 증가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3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Ⅱ.  </a:t>
          </a:r>
          <a:r>
            <a:rPr lang="ko-KR" altLang="ko-KR" sz="13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폭염</a:t>
          </a:r>
          <a:r>
            <a:rPr lang="ko-KR" altLang="en-US" sz="13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대비  사업장  행동요령</a:t>
          </a:r>
          <a:endParaRPr lang="en-US" altLang="ko-KR" sz="13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사전  준비사항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라디오나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TV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의 무더위 관련 기상상황에 매일 주목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사업장에서 가까운 병원의 연락처 확인과 사업장에 체온계를 비치하고 근로자의 열사병 등 증상을 체크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단수 등에 대비하여 미리 마실 물을 충분히 준비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냉방기기 사용은 실내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외 온도차를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℃내외로 유지하여 냉방병을 예방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건강 실내 냉방온도는 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26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~28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℃가 적당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사업장으로 들어오는 직사관선을 최대한 차단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차량의 장거리 운행계획이 있다면 도로의 변형 등으로 교통사고 등이 발생할 수 있으므로 신중히 검토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342898</xdr:colOff>
      <xdr:row>335</xdr:row>
      <xdr:rowOff>57149</xdr:rowOff>
    </xdr:from>
    <xdr:to>
      <xdr:col>11</xdr:col>
      <xdr:colOff>600898</xdr:colOff>
      <xdr:row>359</xdr:row>
      <xdr:rowOff>76200</xdr:rowOff>
    </xdr:to>
    <xdr:sp macro="" textlink="">
      <xdr:nvSpPr>
        <xdr:cNvPr id="71" name="직사각형 70">
          <a:extLst>
            <a:ext uri="{FF2B5EF4-FFF2-40B4-BE49-F238E27FC236}">
              <a16:creationId xmlns:a16="http://schemas.microsoft.com/office/drawing/2014/main" id="{3B056141-9EAE-4D3E-B98A-D0DBCB1696FD}"/>
            </a:ext>
          </a:extLst>
        </xdr:cNvPr>
        <xdr:cNvSpPr/>
      </xdr:nvSpPr>
      <xdr:spPr bwMode="auto">
        <a:xfrm>
          <a:off x="342898" y="50901600"/>
          <a:ext cx="8640000" cy="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폭염주의보 발령시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야외행사 및 친목을 위한 스포츠 경기 등 각종 외부행사를 자제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점심시간 등을 이용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10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분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~15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분 정도의 낮잠으로 개인건강을 유지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직원들이 자유 복장으로 출근 및 근무하도록 근무환경을 개선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휴식시간은 장시간보다는 짧게 자주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실내 작업장에서는 자연환기가 될 수 있도록 창문이나 출입문을 열어 두고 밀폐지역은 피함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식중독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장티푸스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뇌염 등의 질병예방을 위해 현장사무실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숙소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식당 등의 청결관리 및 소독을 실시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중에는 매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15~20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분 간격으로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컵 정도의 시원한 물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염분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을 섭취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알코올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카페인이 있는 음료는 금물</a:t>
          </a:r>
          <a:r>
            <a:rPr lang="en-US" altLang="ko-KR" sz="105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endParaRPr lang="en-US" altLang="ko-KR" sz="1050">
            <a:effectLst/>
            <a:latin typeface="돋움" pitchFamily="50" charset="-127"/>
            <a:ea typeface="돋움" pitchFamily="50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뜨거운 액체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화염 등과 같은 열 방생원인을 피하고 방열막을 설치</a:t>
          </a:r>
          <a:endParaRPr lang="en-US" altLang="ko-KR" sz="1200">
            <a:effectLst/>
            <a:latin typeface="돋움" pitchFamily="50" charset="-127"/>
            <a:ea typeface="돋움" pitchFamily="50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발한작용을 저해하는 밀착된 의복의 착용을 피함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사전  준비사항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각종 야외행사를 취소하고 활동을 금지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기온이 높은 시간대를 피해 탄력시간 근무제를 검토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실외 작업은 현장관리자의 책임하에 공사 중지를 신중히 검토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기온이 최고에 달하는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12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~16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시 사이에는 되도록 실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내외 작업을 중지하고 휴식을 취함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야외에서 작업 할 경우에는 불필요하게 빠른 동작을 삼가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안전모 및 안전대 등의 착용에 소홀해지기 쉬우므로 작업시에는 각별히 주의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371475</xdr:colOff>
      <xdr:row>371</xdr:row>
      <xdr:rowOff>161925</xdr:rowOff>
    </xdr:from>
    <xdr:to>
      <xdr:col>1</xdr:col>
      <xdr:colOff>19050</xdr:colOff>
      <xdr:row>373</xdr:row>
      <xdr:rowOff>114300</xdr:rowOff>
    </xdr:to>
    <xdr:sp macro="" textlink="">
      <xdr:nvSpPr>
        <xdr:cNvPr id="72" name="직사각형 71">
          <a:extLst>
            <a:ext uri="{FF2B5EF4-FFF2-40B4-BE49-F238E27FC236}">
              <a16:creationId xmlns:a16="http://schemas.microsoft.com/office/drawing/2014/main" id="{1DDB9706-0B09-4E0A-8D69-3F3E1E070C29}"/>
            </a:ext>
          </a:extLst>
        </xdr:cNvPr>
        <xdr:cNvSpPr/>
      </xdr:nvSpPr>
      <xdr:spPr bwMode="auto">
        <a:xfrm>
          <a:off x="371475" y="50901600"/>
          <a:ext cx="409575" cy="0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2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209550</xdr:colOff>
      <xdr:row>371</xdr:row>
      <xdr:rowOff>152400</xdr:rowOff>
    </xdr:from>
    <xdr:to>
      <xdr:col>5</xdr:col>
      <xdr:colOff>41550</xdr:colOff>
      <xdr:row>373</xdr:row>
      <xdr:rowOff>104700</xdr:rowOff>
    </xdr:to>
    <xdr:sp macro="" textlink="">
      <xdr:nvSpPr>
        <xdr:cNvPr id="73" name="오각형 72">
          <a:extLst>
            <a:ext uri="{FF2B5EF4-FFF2-40B4-BE49-F238E27FC236}">
              <a16:creationId xmlns:a16="http://schemas.microsoft.com/office/drawing/2014/main" id="{9437FD90-682A-47A6-82A9-7E081310E43F}"/>
            </a:ext>
          </a:extLst>
        </xdr:cNvPr>
        <xdr:cNvSpPr/>
      </xdr:nvSpPr>
      <xdr:spPr bwMode="auto">
        <a:xfrm>
          <a:off x="971550" y="50901600"/>
          <a:ext cx="2880000" cy="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여름철  안전사고  응급처치  요령</a:t>
          </a:r>
        </a:p>
      </xdr:txBody>
    </xdr:sp>
    <xdr:clientData/>
  </xdr:twoCellAnchor>
  <xdr:twoCellAnchor>
    <xdr:from>
      <xdr:col>0</xdr:col>
      <xdr:colOff>342898</xdr:colOff>
      <xdr:row>374</xdr:row>
      <xdr:rowOff>161924</xdr:rowOff>
    </xdr:from>
    <xdr:to>
      <xdr:col>11</xdr:col>
      <xdr:colOff>600898</xdr:colOff>
      <xdr:row>406</xdr:row>
      <xdr:rowOff>38100</xdr:rowOff>
    </xdr:to>
    <xdr:sp macro="" textlink="">
      <xdr:nvSpPr>
        <xdr:cNvPr id="74" name="직사각형 73">
          <a:extLst>
            <a:ext uri="{FF2B5EF4-FFF2-40B4-BE49-F238E27FC236}">
              <a16:creationId xmlns:a16="http://schemas.microsoft.com/office/drawing/2014/main" id="{1673A102-DFC0-445E-90BD-632AD591C76C}"/>
            </a:ext>
          </a:extLst>
        </xdr:cNvPr>
        <xdr:cNvSpPr/>
      </xdr:nvSpPr>
      <xdr:spPr bwMode="auto">
        <a:xfrm>
          <a:off x="342898" y="50901600"/>
          <a:ext cx="8640000" cy="535305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벌에  쏘였을  때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벌침이 남았을 경우 바늘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신용카드 등으로 밀어서 빼냄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핀셋으로 집을 경우 벌침속의 독액을 짜내게 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통증과 부기를 가라 앉히기 위해 찬물 찜질을 실시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얼음찜질 등을 하면 독액 흡수를 줄임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스테로이드 연고나 암모니아수를 발라줌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독액이 산성이므로 암모니아수로 중화시킴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알레르기 과민 체질인 사람은 비상약을 휴대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두통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구토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호흡곤란 시에는 병원으로 이송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심하면 쇼크로 사망할 수도 있음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통증과 부기가 계속되면 병원에서 치료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뱀에</a:t>
          </a:r>
          <a:r>
            <a:rPr lang="ko-KR" altLang="en-US" sz="1200" b="1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물렸을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때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환자를 눕히고 안정시켜 움직이지 않게 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팔에 물렸을 경우 반지와 시계를 제거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pPr eaLnBrk="1" fontAlgn="auto" latinLnBrk="0" hangingPunct="1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팔이 부어올라 조일 수 있음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가능하면 문 뱀의 종류를 알아 낼 것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물린지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분 이내이면 입으로 상처를 빨아 독을 제거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독액을 빨아내기 위해 물린 부위의 절개는 피함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pPr eaLnBrk="1" fontAlgn="auto" latinLnBrk="0" hangingPunct="1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→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신경과 혈관에 손상을 줄 수 있고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소독이 안된 경우 합병증 발생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물린 부위에서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5~10cm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정도 심장쪽 가까운 부위를 넓은 끈이나 손수건으로 묶음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물린 부위는 부목을 사용하여 고정하고 심장보다 아래에 둠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환자에게 먹거나 마실 것은 절대 주지 않음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술은 치명적임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신속히 병원으로 이송</a:t>
          </a:r>
          <a:endParaRPr lang="en-US" altLang="ko-KR" sz="1200"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8</xdr:col>
      <xdr:colOff>485775</xdr:colOff>
      <xdr:row>376</xdr:row>
      <xdr:rowOff>66676</xdr:rowOff>
    </xdr:from>
    <xdr:to>
      <xdr:col>11</xdr:col>
      <xdr:colOff>360543</xdr:colOff>
      <xdr:row>385</xdr:row>
      <xdr:rowOff>95251</xdr:rowOff>
    </xdr:to>
    <xdr:pic>
      <xdr:nvPicPr>
        <xdr:cNvPr id="75" name="_x189185104" descr="EMB00003ad02f0e">
          <a:extLst>
            <a:ext uri="{FF2B5EF4-FFF2-40B4-BE49-F238E27FC236}">
              <a16:creationId xmlns:a16="http://schemas.microsoft.com/office/drawing/2014/main" id="{B42940CB-7592-4058-9387-44EAFC66A0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81775" y="51139726"/>
          <a:ext cx="2160768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485775</xdr:colOff>
      <xdr:row>386</xdr:row>
      <xdr:rowOff>9526</xdr:rowOff>
    </xdr:from>
    <xdr:to>
      <xdr:col>11</xdr:col>
      <xdr:colOff>360543</xdr:colOff>
      <xdr:row>395</xdr:row>
      <xdr:rowOff>38101</xdr:rowOff>
    </xdr:to>
    <xdr:pic>
      <xdr:nvPicPr>
        <xdr:cNvPr id="76" name="_x189184144" descr="EMB00003ad02f11">
          <a:extLst>
            <a:ext uri="{FF2B5EF4-FFF2-40B4-BE49-F238E27FC236}">
              <a16:creationId xmlns:a16="http://schemas.microsoft.com/office/drawing/2014/main" id="{8ADE604D-45FD-4F8B-82B4-1C67B0600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81775" y="52797076"/>
          <a:ext cx="2160768" cy="157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485774</xdr:colOff>
      <xdr:row>395</xdr:row>
      <xdr:rowOff>123825</xdr:rowOff>
    </xdr:from>
    <xdr:to>
      <xdr:col>11</xdr:col>
      <xdr:colOff>359774</xdr:colOff>
      <xdr:row>404</xdr:row>
      <xdr:rowOff>153975</xdr:rowOff>
    </xdr:to>
    <xdr:pic>
      <xdr:nvPicPr>
        <xdr:cNvPr id="77" name="_x189184624" descr="EMB00003ad02f14">
          <a:extLst>
            <a:ext uri="{FF2B5EF4-FFF2-40B4-BE49-F238E27FC236}">
              <a16:creationId xmlns:a16="http://schemas.microsoft.com/office/drawing/2014/main" id="{CB05F69B-9007-4D37-ADCA-781AD1C740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6581774" y="54454425"/>
          <a:ext cx="2160000" cy="157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342898</xdr:colOff>
      <xdr:row>409</xdr:row>
      <xdr:rowOff>95249</xdr:rowOff>
    </xdr:from>
    <xdr:to>
      <xdr:col>11</xdr:col>
      <xdr:colOff>600898</xdr:colOff>
      <xdr:row>431</xdr:row>
      <xdr:rowOff>123824</xdr:rowOff>
    </xdr:to>
    <xdr:sp macro="" textlink="">
      <xdr:nvSpPr>
        <xdr:cNvPr id="78" name="직사각형 77">
          <a:extLst>
            <a:ext uri="{FF2B5EF4-FFF2-40B4-BE49-F238E27FC236}">
              <a16:creationId xmlns:a16="http://schemas.microsoft.com/office/drawing/2014/main" id="{2D378049-C5B1-4E84-9684-B7ADAC282FA4}"/>
            </a:ext>
          </a:extLst>
        </xdr:cNvPr>
        <xdr:cNvSpPr/>
      </xdr:nvSpPr>
      <xdr:spPr bwMode="auto">
        <a:xfrm>
          <a:off x="342898" y="56388000"/>
          <a:ext cx="8640000" cy="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【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일사병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열사병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열성경련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】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&lt;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일사병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&gt;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직사관선에 장시간 노출되어 발생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도통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구역질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현기증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빈맥 등의 증상이 나타남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빨리 시원한 곳으로 옮겨 쉬게 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의복은 헐렁하게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식염수 등을 먹임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&lt;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사병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&gt;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40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℃ 이상의 체온상승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붉은 얼굴색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빈맨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동공 확대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전신경련 등의 증상이 나타남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서늘한 곳에서 의복을 헐렁하게 늦춰주고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사지를 문질러서 혈액순환을 돕는 행위를 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머리에 찬 물수건이나 얼음주머니를 대어 줌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의식이 회복되면 찬물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식염수나 이온음료를 먹임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&lt;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열성 경련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&gt;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염분 보충 없이 물만 먹을 경우 열성피로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근육경련이 나타남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물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컵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(200cc)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에 소금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찻숟가락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(4g)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비율로 염분을 섭취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19050</xdr:colOff>
      <xdr:row>431</xdr:row>
      <xdr:rowOff>114299</xdr:rowOff>
    </xdr:from>
    <xdr:to>
      <xdr:col>3</xdr:col>
      <xdr:colOff>655050</xdr:colOff>
      <xdr:row>440</xdr:row>
      <xdr:rowOff>144449</xdr:rowOff>
    </xdr:to>
    <xdr:pic>
      <xdr:nvPicPr>
        <xdr:cNvPr id="79" name="_x189181984" descr="EMB00003ad02f17">
          <a:extLst>
            <a:ext uri="{FF2B5EF4-FFF2-40B4-BE49-F238E27FC236}">
              <a16:creationId xmlns:a16="http://schemas.microsoft.com/office/drawing/2014/main" id="{F628A0CD-19F3-44E7-A6D2-E45BD730E0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781050" y="56388000"/>
          <a:ext cx="21600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266700</xdr:colOff>
      <xdr:row>431</xdr:row>
      <xdr:rowOff>133350</xdr:rowOff>
    </xdr:from>
    <xdr:to>
      <xdr:col>7</xdr:col>
      <xdr:colOff>140700</xdr:colOff>
      <xdr:row>440</xdr:row>
      <xdr:rowOff>163500</xdr:rowOff>
    </xdr:to>
    <xdr:pic>
      <xdr:nvPicPr>
        <xdr:cNvPr id="80" name="_x189182784" descr="EMB00003ad02f1a">
          <a:extLst>
            <a:ext uri="{FF2B5EF4-FFF2-40B4-BE49-F238E27FC236}">
              <a16:creationId xmlns:a16="http://schemas.microsoft.com/office/drawing/2014/main" id="{850A2593-34B3-4E41-9A74-9C390FC10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14700" y="56388000"/>
          <a:ext cx="21600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657225</xdr:colOff>
      <xdr:row>449</xdr:row>
      <xdr:rowOff>114300</xdr:rowOff>
    </xdr:from>
    <xdr:to>
      <xdr:col>8</xdr:col>
      <xdr:colOff>219075</xdr:colOff>
      <xdr:row>451</xdr:row>
      <xdr:rowOff>66675</xdr:rowOff>
    </xdr:to>
    <xdr:sp macro="" textlink="">
      <xdr:nvSpPr>
        <xdr:cNvPr id="81" name="직사각형 80">
          <a:extLst>
            <a:ext uri="{FF2B5EF4-FFF2-40B4-BE49-F238E27FC236}">
              <a16:creationId xmlns:a16="http://schemas.microsoft.com/office/drawing/2014/main" id="{154EBE73-D22D-4798-BFCD-257927BACAD0}"/>
            </a:ext>
          </a:extLst>
        </xdr:cNvPr>
        <xdr:cNvSpPr/>
      </xdr:nvSpPr>
      <xdr:spPr bwMode="auto">
        <a:xfrm>
          <a:off x="1419225" y="57359550"/>
          <a:ext cx="4895850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latin typeface="돋움" pitchFamily="50" charset="-127"/>
              <a:ea typeface="돋움" pitchFamily="50" charset="-127"/>
            </a:rPr>
            <a:t> 중증열성혈소판  감소증후군  예방요령</a:t>
          </a:r>
        </a:p>
      </xdr:txBody>
    </xdr:sp>
    <xdr:clientData/>
  </xdr:twoCellAnchor>
  <xdr:twoCellAnchor>
    <xdr:from>
      <xdr:col>0</xdr:col>
      <xdr:colOff>371475</xdr:colOff>
      <xdr:row>449</xdr:row>
      <xdr:rowOff>123825</xdr:rowOff>
    </xdr:from>
    <xdr:to>
      <xdr:col>1</xdr:col>
      <xdr:colOff>400050</xdr:colOff>
      <xdr:row>451</xdr:row>
      <xdr:rowOff>76200</xdr:rowOff>
    </xdr:to>
    <xdr:sp macro="" textlink="">
      <xdr:nvSpPr>
        <xdr:cNvPr id="82" name="직사각형 81">
          <a:extLst>
            <a:ext uri="{FF2B5EF4-FFF2-40B4-BE49-F238E27FC236}">
              <a16:creationId xmlns:a16="http://schemas.microsoft.com/office/drawing/2014/main" id="{383B57F9-A3D0-4F73-B8A5-D04F170CA212}"/>
            </a:ext>
          </a:extLst>
        </xdr:cNvPr>
        <xdr:cNvSpPr/>
      </xdr:nvSpPr>
      <xdr:spPr bwMode="auto">
        <a:xfrm>
          <a:off x="371475" y="57369075"/>
          <a:ext cx="790575" cy="295275"/>
        </a:xfrm>
        <a:prstGeom prst="rect">
          <a:avLst/>
        </a:prstGeom>
        <a:solidFill>
          <a:schemeClr val="tx2">
            <a:lumMod val="75000"/>
          </a:schemeClr>
        </a:solidFill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 안전 </a:t>
          </a:r>
          <a:r>
            <a:rPr lang="en-US" altLang="ko-KR" sz="1400" b="1">
              <a:solidFill>
                <a:schemeClr val="bg1"/>
              </a:solidFill>
              <a:latin typeface="돋움" pitchFamily="50" charset="-127"/>
              <a:ea typeface="돋움" pitchFamily="50" charset="-127"/>
            </a:rPr>
            <a:t>3</a:t>
          </a:r>
          <a:endParaRPr lang="ko-KR" altLang="en-US" sz="1400" b="1">
            <a:solidFill>
              <a:schemeClr val="bg1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381000</xdr:colOff>
      <xdr:row>452</xdr:row>
      <xdr:rowOff>142875</xdr:rowOff>
    </xdr:from>
    <xdr:to>
      <xdr:col>1</xdr:col>
      <xdr:colOff>28575</xdr:colOff>
      <xdr:row>454</xdr:row>
      <xdr:rowOff>95250</xdr:rowOff>
    </xdr:to>
    <xdr:sp macro="" textlink="">
      <xdr:nvSpPr>
        <xdr:cNvPr id="83" name="직사각형 82">
          <a:extLst>
            <a:ext uri="{FF2B5EF4-FFF2-40B4-BE49-F238E27FC236}">
              <a16:creationId xmlns:a16="http://schemas.microsoft.com/office/drawing/2014/main" id="{D057110C-7C2C-41D5-AE75-BF54942797F3}"/>
            </a:ext>
          </a:extLst>
        </xdr:cNvPr>
        <xdr:cNvSpPr/>
      </xdr:nvSpPr>
      <xdr:spPr bwMode="auto">
        <a:xfrm>
          <a:off x="381000" y="57902475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1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219075</xdr:colOff>
      <xdr:row>452</xdr:row>
      <xdr:rowOff>133350</xdr:rowOff>
    </xdr:from>
    <xdr:to>
      <xdr:col>5</xdr:col>
      <xdr:colOff>51075</xdr:colOff>
      <xdr:row>454</xdr:row>
      <xdr:rowOff>85650</xdr:rowOff>
    </xdr:to>
    <xdr:sp macro="" textlink="">
      <xdr:nvSpPr>
        <xdr:cNvPr id="84" name="오각형 83">
          <a:extLst>
            <a:ext uri="{FF2B5EF4-FFF2-40B4-BE49-F238E27FC236}">
              <a16:creationId xmlns:a16="http://schemas.microsoft.com/office/drawing/2014/main" id="{1A3474C6-2F29-423E-B436-74D05479ACFB}"/>
            </a:ext>
          </a:extLst>
        </xdr:cNvPr>
        <xdr:cNvSpPr/>
      </xdr:nvSpPr>
      <xdr:spPr bwMode="auto">
        <a:xfrm>
          <a:off x="981075" y="57892950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중증열성혈소판  감소증후군  개요</a:t>
          </a:r>
        </a:p>
      </xdr:txBody>
    </xdr:sp>
    <xdr:clientData/>
  </xdr:twoCellAnchor>
  <xdr:twoCellAnchor>
    <xdr:from>
      <xdr:col>0</xdr:col>
      <xdr:colOff>352423</xdr:colOff>
      <xdr:row>455</xdr:row>
      <xdr:rowOff>142874</xdr:rowOff>
    </xdr:from>
    <xdr:to>
      <xdr:col>11</xdr:col>
      <xdr:colOff>610423</xdr:colOff>
      <xdr:row>483</xdr:row>
      <xdr:rowOff>85725</xdr:rowOff>
    </xdr:to>
    <xdr:sp macro="" textlink="">
      <xdr:nvSpPr>
        <xdr:cNvPr id="85" name="직사각형 84">
          <a:extLst>
            <a:ext uri="{FF2B5EF4-FFF2-40B4-BE49-F238E27FC236}">
              <a16:creationId xmlns:a16="http://schemas.microsoft.com/office/drawing/2014/main" id="{4BE55840-992B-40A2-A5E6-5D33131E22D5}"/>
            </a:ext>
          </a:extLst>
        </xdr:cNvPr>
        <xdr:cNvSpPr/>
      </xdr:nvSpPr>
      <xdr:spPr bwMode="auto">
        <a:xfrm>
          <a:off x="352423" y="58416824"/>
          <a:ext cx="8640000" cy="4743451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병 원 체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SFTS</a:t>
          </a:r>
          <a:r>
            <a:rPr lang="en-US" altLang="ko-KR" sz="1200" b="1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바이러스</a:t>
          </a:r>
          <a:endParaRPr lang="en-US" altLang="ko-KR" sz="1200" b="1" baseline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 b="1" baseline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 b="1" baseline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추 정 매 개 체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작은소참진드기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전 파 방 식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매개체에 의한 전파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사람 간 전파 없음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잠복기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6~14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일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주요증상 및 임상경과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주증상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30~40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도 이상의 발열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구토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설사와 같은 소화기증상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기타증상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림프절종창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전신통증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신경계증상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의식장애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경련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혼수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),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다발성장기부전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환자의 역학적 특성</a:t>
          </a:r>
          <a:endParaRPr lang="ko-KR" altLang="ko-KR" sz="1200" b="1"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감염군 특성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농업 또는 임업 종사자 다수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(80~97%)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계절적 특성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5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월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8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월에 집중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(4~11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월 진드기 활동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ko-KR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 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치명율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6% (2011~12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년 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2,047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명 감염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129</a:t>
          </a:r>
          <a:r>
            <a:rPr lang="ko-KR" altLang="en-US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명 사망</a:t>
          </a:r>
          <a:r>
            <a:rPr lang="en-US" altLang="ko-KR" sz="120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□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 방 법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: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진드기에 물리지 않도록 주의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참고 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2)</a:t>
          </a:r>
          <a:endParaRPr lang="en-US" altLang="ko-KR" sz="120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</xdr:txBody>
    </xdr:sp>
    <xdr:clientData/>
  </xdr:twoCellAnchor>
  <xdr:twoCellAnchor>
    <xdr:from>
      <xdr:col>0</xdr:col>
      <xdr:colOff>381000</xdr:colOff>
      <xdr:row>486</xdr:row>
      <xdr:rowOff>57150</xdr:rowOff>
    </xdr:from>
    <xdr:to>
      <xdr:col>1</xdr:col>
      <xdr:colOff>28575</xdr:colOff>
      <xdr:row>488</xdr:row>
      <xdr:rowOff>9525</xdr:rowOff>
    </xdr:to>
    <xdr:sp macro="" textlink="">
      <xdr:nvSpPr>
        <xdr:cNvPr id="86" name="직사각형 85">
          <a:extLst>
            <a:ext uri="{FF2B5EF4-FFF2-40B4-BE49-F238E27FC236}">
              <a16:creationId xmlns:a16="http://schemas.microsoft.com/office/drawing/2014/main" id="{1BD0AC8B-20F3-46FA-A08F-620E68232836}"/>
            </a:ext>
          </a:extLst>
        </xdr:cNvPr>
        <xdr:cNvSpPr/>
      </xdr:nvSpPr>
      <xdr:spPr bwMode="auto">
        <a:xfrm>
          <a:off x="381000" y="63646050"/>
          <a:ext cx="409575" cy="295275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2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1</xdr:col>
      <xdr:colOff>219075</xdr:colOff>
      <xdr:row>486</xdr:row>
      <xdr:rowOff>47625</xdr:rowOff>
    </xdr:from>
    <xdr:to>
      <xdr:col>5</xdr:col>
      <xdr:colOff>51075</xdr:colOff>
      <xdr:row>487</xdr:row>
      <xdr:rowOff>171375</xdr:rowOff>
    </xdr:to>
    <xdr:sp macro="" textlink="">
      <xdr:nvSpPr>
        <xdr:cNvPr id="87" name="오각형 86">
          <a:extLst>
            <a:ext uri="{FF2B5EF4-FFF2-40B4-BE49-F238E27FC236}">
              <a16:creationId xmlns:a16="http://schemas.microsoft.com/office/drawing/2014/main" id="{473CE66C-CB17-41C6-AA1C-D3EDBB387D7D}"/>
            </a:ext>
          </a:extLst>
        </xdr:cNvPr>
        <xdr:cNvSpPr/>
      </xdr:nvSpPr>
      <xdr:spPr bwMode="auto">
        <a:xfrm>
          <a:off x="981075" y="63636525"/>
          <a:ext cx="2880000" cy="295200"/>
        </a:xfrm>
        <a:prstGeom prst="homePlate">
          <a:avLst/>
        </a:prstGeom>
        <a:ln w="9525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ko-KR" altLang="en-US" sz="1300" b="1"/>
            <a:t> 작은소참진드기  </a:t>
          </a:r>
          <a:r>
            <a:rPr lang="en-US" altLang="ko-KR" sz="1300" b="1"/>
            <a:t>Q&amp;A  </a:t>
          </a:r>
          <a:r>
            <a:rPr lang="ko-KR" altLang="en-US" sz="1300" b="1"/>
            <a:t>및  예방수칙</a:t>
          </a:r>
        </a:p>
      </xdr:txBody>
    </xdr:sp>
    <xdr:clientData/>
  </xdr:twoCellAnchor>
  <xdr:twoCellAnchor>
    <xdr:from>
      <xdr:col>0</xdr:col>
      <xdr:colOff>352423</xdr:colOff>
      <xdr:row>488</xdr:row>
      <xdr:rowOff>114300</xdr:rowOff>
    </xdr:from>
    <xdr:to>
      <xdr:col>11</xdr:col>
      <xdr:colOff>610423</xdr:colOff>
      <xdr:row>513</xdr:row>
      <xdr:rowOff>28575</xdr:rowOff>
    </xdr:to>
    <xdr:sp macro="" textlink="">
      <xdr:nvSpPr>
        <xdr:cNvPr id="88" name="직사각형 87">
          <a:extLst>
            <a:ext uri="{FF2B5EF4-FFF2-40B4-BE49-F238E27FC236}">
              <a16:creationId xmlns:a16="http://schemas.microsoft.com/office/drawing/2014/main" id="{516E6E64-FB7E-4795-953E-845BDEB26EFB}"/>
            </a:ext>
          </a:extLst>
        </xdr:cNvPr>
        <xdr:cNvSpPr/>
      </xdr:nvSpPr>
      <xdr:spPr bwMode="auto">
        <a:xfrm>
          <a:off x="352423" y="64046100"/>
          <a:ext cx="8640000" cy="4200525"/>
        </a:xfrm>
        <a:prstGeom prst="rect">
          <a:avLst/>
        </a:prstGeom>
        <a:noFill/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1. Q&amp;A</a:t>
          </a:r>
        </a:p>
        <a:p>
          <a:pPr algn="l"/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400" b="1">
              <a:solidFill>
                <a:schemeClr val="tx2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중증열성혈소판감소증후군</a:t>
          </a:r>
          <a:r>
            <a:rPr lang="en-US" altLang="ko-KR" sz="1400" b="1">
              <a:solidFill>
                <a:schemeClr val="tx2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(SFTS)</a:t>
          </a:r>
          <a:r>
            <a:rPr lang="ko-KR" altLang="en-US" sz="1400" b="1">
              <a:solidFill>
                <a:schemeClr val="tx2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에 대한 </a:t>
          </a:r>
          <a:r>
            <a:rPr lang="en-US" altLang="ko-KR" sz="1400" b="1">
              <a:solidFill>
                <a:schemeClr val="tx2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Q&amp;A</a:t>
          </a:r>
        </a:p>
        <a:p>
          <a:pPr algn="l"/>
          <a:r>
            <a:rPr lang="en-US" altLang="ko-KR" sz="1050" b="1" baseline="0">
              <a:solidFill>
                <a:schemeClr val="bg1">
                  <a:lumMod val="65000"/>
                </a:schemeClr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Server Fever with Thrombocytopenia Syndrome</a:t>
          </a:r>
        </a:p>
        <a:p>
          <a:pPr algn="l"/>
          <a:endParaRPr lang="en-US" altLang="ko-KR" sz="1200" b="1" baseline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1. </a:t>
          </a:r>
          <a:r>
            <a:rPr lang="ko-KR" altLang="en-US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치명률</a:t>
          </a:r>
          <a:endParaRPr lang="en-US" altLang="ko-KR" sz="1200" b="1">
            <a:solidFill>
              <a:srgbClr val="FF0000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최근에 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6%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정도로 확인되고 있습니다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2. </a:t>
          </a:r>
          <a:r>
            <a:rPr lang="ko-KR" altLang="en-US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작은소참진드기의 </a:t>
          </a:r>
          <a:r>
            <a:rPr lang="en-US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SFTS </a:t>
          </a:r>
          <a:r>
            <a:rPr lang="ko-KR" altLang="en-US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바이러스 감염율</a:t>
          </a:r>
          <a:r>
            <a:rPr lang="ko-KR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치명률</a:t>
          </a:r>
          <a:endParaRPr lang="ko-KR" altLang="ko-KR" sz="1200">
            <a:solidFill>
              <a:srgbClr val="FF0000"/>
            </a:solidFill>
            <a:effectLst/>
            <a:latin typeface="돋움" pitchFamily="50" charset="-127"/>
            <a:ea typeface="돋움" pitchFamily="50" charset="-127"/>
          </a:endParaRPr>
        </a:p>
        <a:p>
          <a:pPr eaLnBrk="1" fontAlgn="auto" latinLnBrk="0" hangingPunct="1"/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질병관리본부와 국립보건연구원이 실시한 전국 진드기 채집조사결과에서 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SFTS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원인이 되는 작은소참진드기는</a:t>
          </a:r>
          <a:endParaRPr lang="en-US" altLang="ko-KR" sz="1200" b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전국적으로 고르게 분포되어 있고 이 중 극히 일부인 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0.5%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이하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(100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마리 중 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1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마리 미만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)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에서 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SFTS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바이러스에</a:t>
          </a:r>
          <a:endParaRPr lang="en-US" altLang="ko-KR" sz="1200" b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감염된 것으로 파악되고 있으며 바이러스 보유량이나 개인의 면역상태에 따라 감염확률은 더 낮아지기 때문에</a:t>
          </a:r>
          <a:endParaRPr lang="en-US" altLang="ko-KR" sz="1200" b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진드기에 물린다고 해서 모두 감염되는 것은 아닙니다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eaLnBrk="1" fontAlgn="auto" latinLnBrk="0" hangingPunct="1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3. </a:t>
          </a:r>
          <a:r>
            <a:rPr lang="ko-KR" altLang="en-US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치료제</a:t>
          </a:r>
          <a:endParaRPr lang="ko-KR" altLang="ko-KR" sz="1200">
            <a:solidFill>
              <a:srgbClr val="FF0000"/>
            </a:solidFill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 바이러스만 죽이는 치료제가 없다는 것이 치료를 못한다는 것과 같은 의미는 아닙니다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</a:t>
          </a:r>
          <a:r>
            <a:rPr lang="en-US" altLang="ko-KR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대부분의 환자는 증상에 따른 의료진의 내과적 치료를 받을 수 있으며</a:t>
          </a:r>
          <a:r>
            <a:rPr lang="en-US" altLang="ko-KR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이러한 치료과정을 통해 대부분의 환자들은</a:t>
          </a:r>
          <a:endParaRPr lang="en-US" altLang="ko-KR" sz="1200" b="0" baseline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r>
            <a:rPr lang="ko-KR" altLang="en-US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이 바이러스를 이겨낼 수 있습니다</a:t>
          </a:r>
          <a:r>
            <a:rPr lang="en-US" altLang="ko-KR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en-US" altLang="ko-KR" sz="1200" b="0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eaLnBrk="1" fontAlgn="auto" latinLnBrk="0" hangingPunct="1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en-US" altLang="ko-KR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4. </a:t>
          </a:r>
          <a:r>
            <a:rPr lang="ko-KR" altLang="en-US" sz="1200" b="1">
              <a:solidFill>
                <a:srgbClr val="FF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예방 수칙</a:t>
          </a:r>
          <a:endParaRPr lang="ko-KR" altLang="ko-KR" sz="1200">
            <a:solidFill>
              <a:srgbClr val="FF0000"/>
            </a:solidFill>
            <a:effectLst/>
            <a:latin typeface="돋움" pitchFamily="50" charset="-127"/>
            <a:ea typeface="돋움" pitchFamily="50" charset="-127"/>
          </a:endParaRPr>
        </a:p>
        <a:p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en-US" sz="1200" b="0">
              <a:solidFill>
                <a:sysClr val="windowText" lastClr="00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야외활동시 긴 옷을 입습니다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 b="0">
              <a:solidFill>
                <a:sysClr val="windowText" lastClr="00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기피제를 함께 사용하는</a:t>
          </a:r>
          <a:r>
            <a:rPr lang="ko-KR" altLang="en-US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것이 도움이 될 수 있습니다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 b="0">
              <a:solidFill>
                <a:sysClr val="windowText" lastClr="00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귀가시엔 반드시 겉옷을 벋어 털고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</a:t>
          </a:r>
          <a:r>
            <a:rPr lang="en-US" altLang="ko-KR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0" baseline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꼭 세탁합니다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  </a:t>
          </a:r>
          <a:r>
            <a:rPr lang="ko-KR" altLang="ko-KR" sz="1200" b="0">
              <a:solidFill>
                <a:sysClr val="windowText" lastClr="000000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○</a:t>
          </a:r>
          <a:r>
            <a:rPr lang="ko-KR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야외활동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후 샤워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·</a:t>
          </a:r>
          <a:r>
            <a:rPr lang="ko-KR" altLang="en-US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목욕을 생활화해 늘 청결을 유지합니다</a:t>
          </a:r>
          <a:r>
            <a:rPr lang="en-US" altLang="ko-KR" sz="1200" b="0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.</a:t>
          </a:r>
          <a:endParaRPr lang="ko-KR" altLang="ko-KR" sz="1200">
            <a:effectLst/>
            <a:latin typeface="돋움" pitchFamily="50" charset="-127"/>
            <a:ea typeface="돋움" pitchFamily="50" charset="-127"/>
          </a:endParaRPr>
        </a:p>
      </xdr:txBody>
    </xdr:sp>
    <xdr:clientData/>
  </xdr:twoCellAnchor>
  <xdr:twoCellAnchor>
    <xdr:from>
      <xdr:col>0</xdr:col>
      <xdr:colOff>352423</xdr:colOff>
      <xdr:row>515</xdr:row>
      <xdr:rowOff>104775</xdr:rowOff>
    </xdr:from>
    <xdr:to>
      <xdr:col>8</xdr:col>
      <xdr:colOff>180975</xdr:colOff>
      <xdr:row>522</xdr:row>
      <xdr:rowOff>152400</xdr:rowOff>
    </xdr:to>
    <xdr:sp macro="" textlink="">
      <xdr:nvSpPr>
        <xdr:cNvPr id="89" name="직사각형 88">
          <a:extLst>
            <a:ext uri="{FF2B5EF4-FFF2-40B4-BE49-F238E27FC236}">
              <a16:creationId xmlns:a16="http://schemas.microsoft.com/office/drawing/2014/main" id="{E58F3C08-F82E-4E91-9229-63BAA45FEE48}"/>
            </a:ext>
          </a:extLst>
        </xdr:cNvPr>
        <xdr:cNvSpPr/>
      </xdr:nvSpPr>
      <xdr:spPr bwMode="auto">
        <a:xfrm>
          <a:off x="352423" y="68665725"/>
          <a:ext cx="5924552" cy="1247775"/>
        </a:xfrm>
        <a:prstGeom prst="rect">
          <a:avLst/>
        </a:prstGeom>
        <a:solidFill>
          <a:schemeClr val="bg2"/>
        </a:solidFill>
        <a:ln w="12700">
          <a:solidFill>
            <a:schemeClr val="dk1"/>
          </a:solidFill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피부노출을 최소화할 수 있는 긴 옷 착용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시 소매와 바지 끝을 단단히 여미고 토시와 장화 착용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풀밭 위에 직접 옷을 벗어 놓고 눕거나 잠을 자지 말고</a:t>
          </a:r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,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사용한 돗자리 세척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풀숲에 앉아서 용변을 보지 말 것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미 챠외활동 후 즉시 입었던 옷을 털고 세탁한 후 목욕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  -</a:t>
          </a:r>
          <a:r>
            <a:rPr lang="ko-KR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작업 및 야외활동 시 기피제 사용이 일부 도움될 수 있음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</xdr:txBody>
    </xdr:sp>
    <xdr:clientData/>
  </xdr:twoCellAnchor>
  <xdr:twoCellAnchor>
    <xdr:from>
      <xdr:col>1</xdr:col>
      <xdr:colOff>139511</xdr:colOff>
      <xdr:row>513</xdr:row>
      <xdr:rowOff>136711</xdr:rowOff>
    </xdr:from>
    <xdr:to>
      <xdr:col>12</xdr:col>
      <xdr:colOff>397511</xdr:colOff>
      <xdr:row>515</xdr:row>
      <xdr:rowOff>89011</xdr:rowOff>
    </xdr:to>
    <xdr:sp macro="" textlink="">
      <xdr:nvSpPr>
        <xdr:cNvPr id="90" name="직사각형 89">
          <a:extLst>
            <a:ext uri="{FF2B5EF4-FFF2-40B4-BE49-F238E27FC236}">
              <a16:creationId xmlns:a16="http://schemas.microsoft.com/office/drawing/2014/main" id="{9E50AC59-DB4B-4992-8507-6DDB0E4782AC}"/>
            </a:ext>
          </a:extLst>
        </xdr:cNvPr>
        <xdr:cNvSpPr/>
      </xdr:nvSpPr>
      <xdr:spPr bwMode="auto">
        <a:xfrm>
          <a:off x="901511" y="68354761"/>
          <a:ext cx="8640000" cy="295200"/>
        </a:xfrm>
        <a:prstGeom prst="rect">
          <a:avLst/>
        </a:prstGeom>
        <a:noFill/>
        <a:ln w="12700">
          <a:noFill/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l"/>
          <a:r>
            <a:rPr lang="en-US" altLang="ko-KR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  </a:t>
          </a:r>
          <a:r>
            <a:rPr lang="ko-KR" altLang="en-US" sz="1200" b="1">
              <a:solidFill>
                <a:schemeClr val="dk1"/>
              </a:solidFill>
              <a:effectLst/>
              <a:latin typeface="돋움" pitchFamily="50" charset="-127"/>
              <a:ea typeface="돋움" pitchFamily="50" charset="-127"/>
              <a:cs typeface="+mn-cs"/>
            </a:rPr>
            <a:t>진드기 예방수칙</a:t>
          </a:r>
          <a:endParaRPr lang="en-US" altLang="ko-KR" sz="1200" b="1">
            <a:solidFill>
              <a:schemeClr val="dk1"/>
            </a:solidFill>
            <a:effectLst/>
            <a:latin typeface="돋움" pitchFamily="50" charset="-127"/>
            <a:ea typeface="돋움" pitchFamily="50" charset="-127"/>
            <a:cs typeface="+mn-cs"/>
          </a:endParaRPr>
        </a:p>
      </xdr:txBody>
    </xdr:sp>
    <xdr:clientData/>
  </xdr:twoCellAnchor>
  <xdr:twoCellAnchor>
    <xdr:from>
      <xdr:col>0</xdr:col>
      <xdr:colOff>571494</xdr:colOff>
      <xdr:row>56</xdr:row>
      <xdr:rowOff>84668</xdr:rowOff>
    </xdr:from>
    <xdr:to>
      <xdr:col>11</xdr:col>
      <xdr:colOff>209544</xdr:colOff>
      <xdr:row>72</xdr:row>
      <xdr:rowOff>1059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F5E72AC6-2D4C-4711-BB4C-19B8821A8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94" y="9838268"/>
          <a:ext cx="8020050" cy="26595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550332</xdr:colOff>
      <xdr:row>87</xdr:row>
      <xdr:rowOff>0</xdr:rowOff>
    </xdr:from>
    <xdr:to>
      <xdr:col>3</xdr:col>
      <xdr:colOff>293157</xdr:colOff>
      <xdr:row>91</xdr:row>
      <xdr:rowOff>123825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36891387-B008-4260-95E1-DB2403793D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332" y="15068550"/>
          <a:ext cx="2028825" cy="809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423338</xdr:colOff>
      <xdr:row>119</xdr:row>
      <xdr:rowOff>21168</xdr:rowOff>
    </xdr:from>
    <xdr:to>
      <xdr:col>2</xdr:col>
      <xdr:colOff>175688</xdr:colOff>
      <xdr:row>125</xdr:row>
      <xdr:rowOff>4235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455AC7E6-3916-4E33-B31F-CD19E9778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338" y="20576118"/>
          <a:ext cx="1276350" cy="1011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52916</xdr:colOff>
      <xdr:row>213</xdr:row>
      <xdr:rowOff>2</xdr:rowOff>
    </xdr:from>
    <xdr:to>
      <xdr:col>9</xdr:col>
      <xdr:colOff>367241</xdr:colOff>
      <xdr:row>220</xdr:row>
      <xdr:rowOff>28577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A269B5AC-3D30-4814-A40F-164F3AC43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8916" y="36671252"/>
          <a:ext cx="4886325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328082</xdr:colOff>
      <xdr:row>246</xdr:row>
      <xdr:rowOff>137580</xdr:rowOff>
    </xdr:from>
    <xdr:to>
      <xdr:col>9</xdr:col>
      <xdr:colOff>309032</xdr:colOff>
      <xdr:row>256</xdr:row>
      <xdr:rowOff>63497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B5B9E95D-BE1D-41E5-B333-AA852347DC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2082" y="42466680"/>
          <a:ext cx="5314950" cy="1640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369794</xdr:colOff>
      <xdr:row>513</xdr:row>
      <xdr:rowOff>134470</xdr:rowOff>
    </xdr:from>
    <xdr:to>
      <xdr:col>1</xdr:col>
      <xdr:colOff>17369</xdr:colOff>
      <xdr:row>515</xdr:row>
      <xdr:rowOff>86846</xdr:rowOff>
    </xdr:to>
    <xdr:sp macro="" textlink="">
      <xdr:nvSpPr>
        <xdr:cNvPr id="96" name="직사각형 95">
          <a:extLst>
            <a:ext uri="{FF2B5EF4-FFF2-40B4-BE49-F238E27FC236}">
              <a16:creationId xmlns:a16="http://schemas.microsoft.com/office/drawing/2014/main" id="{71767286-7165-4168-A286-62EA4B5CF8B7}"/>
            </a:ext>
          </a:extLst>
        </xdr:cNvPr>
        <xdr:cNvSpPr/>
      </xdr:nvSpPr>
      <xdr:spPr bwMode="auto">
        <a:xfrm>
          <a:off x="369794" y="68352520"/>
          <a:ext cx="409575" cy="295276"/>
        </a:xfrm>
        <a:prstGeom prst="rect">
          <a:avLst/>
        </a:prstGeom>
        <a:noFill/>
        <a:ln w="12700">
          <a:headEnd type="none" w="med" len="med"/>
          <a:tailEnd type="none" w="med" len="med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altLang="ko-KR" sz="1400" b="1">
              <a:solidFill>
                <a:sysClr val="windowText" lastClr="000000"/>
              </a:solidFill>
              <a:latin typeface="돋움" pitchFamily="50" charset="-127"/>
              <a:ea typeface="돋움" pitchFamily="50" charset="-127"/>
            </a:rPr>
            <a:t>3</a:t>
          </a:r>
          <a:endParaRPr lang="ko-KR" altLang="en-US" sz="1400" b="1">
            <a:solidFill>
              <a:sysClr val="windowText" lastClr="000000"/>
            </a:solidFill>
            <a:latin typeface="돋움" pitchFamily="50" charset="-127"/>
            <a:ea typeface="돋움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191</xdr:row>
      <xdr:rowOff>76200</xdr:rowOff>
    </xdr:from>
    <xdr:to>
      <xdr:col>18</xdr:col>
      <xdr:colOff>187325</xdr:colOff>
      <xdr:row>217</xdr:row>
      <xdr:rowOff>47625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AF95CED-A2E5-4202-8493-F3FB85A12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3767375"/>
          <a:ext cx="9093200" cy="5915025"/>
        </a:xfrm>
        <a:prstGeom prst="rect">
          <a:avLst/>
        </a:prstGeom>
      </xdr:spPr>
    </xdr:pic>
    <xdr:clientData/>
  </xdr:twoCellAnchor>
  <xdr:twoCellAnchor>
    <xdr:from>
      <xdr:col>22</xdr:col>
      <xdr:colOff>409575</xdr:colOff>
      <xdr:row>204</xdr:row>
      <xdr:rowOff>38100</xdr:rowOff>
    </xdr:from>
    <xdr:to>
      <xdr:col>37</xdr:col>
      <xdr:colOff>381000</xdr:colOff>
      <xdr:row>207</xdr:row>
      <xdr:rowOff>142875</xdr:rowOff>
    </xdr:to>
    <xdr:sp macro="" textlink="">
      <xdr:nvSpPr>
        <xdr:cNvPr id="3" name="모서리가 둥근 직사각형 3">
          <a:extLst>
            <a:ext uri="{FF2B5EF4-FFF2-40B4-BE49-F238E27FC236}">
              <a16:creationId xmlns:a16="http://schemas.microsoft.com/office/drawing/2014/main" id="{F6B9B672-1FC7-4BD1-916C-CD90BB5462CD}"/>
            </a:ext>
          </a:extLst>
        </xdr:cNvPr>
        <xdr:cNvSpPr/>
      </xdr:nvSpPr>
      <xdr:spPr>
        <a:xfrm>
          <a:off x="11420475" y="46701075"/>
          <a:ext cx="8086725" cy="7905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19</xdr:col>
      <xdr:colOff>447675</xdr:colOff>
      <xdr:row>198</xdr:row>
      <xdr:rowOff>9525</xdr:rowOff>
    </xdr:from>
    <xdr:to>
      <xdr:col>34</xdr:col>
      <xdr:colOff>419100</xdr:colOff>
      <xdr:row>201</xdr:row>
      <xdr:rowOff>114300</xdr:rowOff>
    </xdr:to>
    <xdr:sp macro="" textlink="">
      <xdr:nvSpPr>
        <xdr:cNvPr id="4" name="모서리가 둥근 직사각형 4">
          <a:extLst>
            <a:ext uri="{FF2B5EF4-FFF2-40B4-BE49-F238E27FC236}">
              <a16:creationId xmlns:a16="http://schemas.microsoft.com/office/drawing/2014/main" id="{51CAE1A1-DD36-47AE-90B1-777D78B263C4}"/>
            </a:ext>
          </a:extLst>
        </xdr:cNvPr>
        <xdr:cNvSpPr/>
      </xdr:nvSpPr>
      <xdr:spPr>
        <a:xfrm>
          <a:off x="9972675" y="45300900"/>
          <a:ext cx="8086725" cy="7905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1</xdr:col>
      <xdr:colOff>114300</xdr:colOff>
      <xdr:row>197</xdr:row>
      <xdr:rowOff>190500</xdr:rowOff>
    </xdr:from>
    <xdr:to>
      <xdr:col>17</xdr:col>
      <xdr:colOff>180975</xdr:colOff>
      <xdr:row>199</xdr:row>
      <xdr:rowOff>152400</xdr:rowOff>
    </xdr:to>
    <xdr:sp macro="" textlink="">
      <xdr:nvSpPr>
        <xdr:cNvPr id="5" name="모서리가 둥근 직사각형 5">
          <a:extLst>
            <a:ext uri="{FF2B5EF4-FFF2-40B4-BE49-F238E27FC236}">
              <a16:creationId xmlns:a16="http://schemas.microsoft.com/office/drawing/2014/main" id="{929FFA7D-B90A-42E7-BAE0-0850D2F31014}"/>
            </a:ext>
          </a:extLst>
        </xdr:cNvPr>
        <xdr:cNvSpPr/>
      </xdr:nvSpPr>
      <xdr:spPr>
        <a:xfrm>
          <a:off x="638175" y="45253275"/>
          <a:ext cx="8077200" cy="4191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1</xdr:col>
      <xdr:colOff>85724</xdr:colOff>
      <xdr:row>202</xdr:row>
      <xdr:rowOff>152401</xdr:rowOff>
    </xdr:from>
    <xdr:to>
      <xdr:col>17</xdr:col>
      <xdr:colOff>123825</xdr:colOff>
      <xdr:row>204</xdr:row>
      <xdr:rowOff>57151</xdr:rowOff>
    </xdr:to>
    <xdr:sp macro="" textlink="">
      <xdr:nvSpPr>
        <xdr:cNvPr id="6" name="모서리가 둥근 직사각형 6">
          <a:extLst>
            <a:ext uri="{FF2B5EF4-FFF2-40B4-BE49-F238E27FC236}">
              <a16:creationId xmlns:a16="http://schemas.microsoft.com/office/drawing/2014/main" id="{253D6397-15C7-494E-86E8-D3DF528A7758}"/>
            </a:ext>
          </a:extLst>
        </xdr:cNvPr>
        <xdr:cNvSpPr/>
      </xdr:nvSpPr>
      <xdr:spPr>
        <a:xfrm>
          <a:off x="609599" y="46358176"/>
          <a:ext cx="8048626" cy="3619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20</xdr:col>
      <xdr:colOff>0</xdr:colOff>
      <xdr:row>19</xdr:row>
      <xdr:rowOff>0</xdr:rowOff>
    </xdr:from>
    <xdr:to>
      <xdr:col>21</xdr:col>
      <xdr:colOff>28575</xdr:colOff>
      <xdr:row>19</xdr:row>
      <xdr:rowOff>190500</xdr:rowOff>
    </xdr:to>
    <xdr:sp macro="" textlink="">
      <xdr:nvSpPr>
        <xdr:cNvPr id="7" name="모서리가 둥근 직사각형 8">
          <a:extLst>
            <a:ext uri="{FF2B5EF4-FFF2-40B4-BE49-F238E27FC236}">
              <a16:creationId xmlns:a16="http://schemas.microsoft.com/office/drawing/2014/main" id="{D08C0CCB-C4A2-4A38-97D5-F4FD4BB14B56}"/>
            </a:ext>
          </a:extLst>
        </xdr:cNvPr>
        <xdr:cNvSpPr/>
      </xdr:nvSpPr>
      <xdr:spPr>
        <a:xfrm flipH="1">
          <a:off x="10020300" y="5619750"/>
          <a:ext cx="523875" cy="19050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20</xdr:col>
      <xdr:colOff>492118</xdr:colOff>
      <xdr:row>41</xdr:row>
      <xdr:rowOff>47625</xdr:rowOff>
    </xdr:from>
    <xdr:to>
      <xdr:col>23</xdr:col>
      <xdr:colOff>425449</xdr:colOff>
      <xdr:row>41</xdr:row>
      <xdr:rowOff>149225</xdr:rowOff>
    </xdr:to>
    <xdr:sp macro="" textlink="">
      <xdr:nvSpPr>
        <xdr:cNvPr id="8" name="모서리가 둥근 직사각형 11">
          <a:extLst>
            <a:ext uri="{FF2B5EF4-FFF2-40B4-BE49-F238E27FC236}">
              <a16:creationId xmlns:a16="http://schemas.microsoft.com/office/drawing/2014/main" id="{22517735-049C-4CD0-9E19-C3F5B6A82DB4}"/>
            </a:ext>
          </a:extLst>
        </xdr:cNvPr>
        <xdr:cNvSpPr/>
      </xdr:nvSpPr>
      <xdr:spPr>
        <a:xfrm flipH="1">
          <a:off x="10512418" y="10620375"/>
          <a:ext cx="1419231" cy="10160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650874</xdr:colOff>
      <xdr:row>31</xdr:row>
      <xdr:rowOff>69851</xdr:rowOff>
    </xdr:from>
    <xdr:to>
      <xdr:col>24</xdr:col>
      <xdr:colOff>1028700</xdr:colOff>
      <xdr:row>37</xdr:row>
      <xdr:rowOff>44451</xdr:rowOff>
    </xdr:to>
    <xdr:sp macro="" textlink="">
      <xdr:nvSpPr>
        <xdr:cNvPr id="9" name="모서리가 둥근 직사각형 13">
          <a:extLst>
            <a:ext uri="{FF2B5EF4-FFF2-40B4-BE49-F238E27FC236}">
              <a16:creationId xmlns:a16="http://schemas.microsoft.com/office/drawing/2014/main" id="{3F8B1E87-0DB1-4D34-AB63-FD9105BDE343}"/>
            </a:ext>
          </a:extLst>
        </xdr:cNvPr>
        <xdr:cNvSpPr/>
      </xdr:nvSpPr>
      <xdr:spPr>
        <a:xfrm flipH="1">
          <a:off x="12652374" y="8451851"/>
          <a:ext cx="377826" cy="128905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23</xdr:col>
      <xdr:colOff>466722</xdr:colOff>
      <xdr:row>55</xdr:row>
      <xdr:rowOff>142875</xdr:rowOff>
    </xdr:from>
    <xdr:to>
      <xdr:col>24</xdr:col>
      <xdr:colOff>495297</xdr:colOff>
      <xdr:row>58</xdr:row>
      <xdr:rowOff>19049</xdr:rowOff>
    </xdr:to>
    <xdr:sp macro="" textlink="">
      <xdr:nvSpPr>
        <xdr:cNvPr id="10" name="모서리가 둥근 직사각형 14">
          <a:extLst>
            <a:ext uri="{FF2B5EF4-FFF2-40B4-BE49-F238E27FC236}">
              <a16:creationId xmlns:a16="http://schemas.microsoft.com/office/drawing/2014/main" id="{10EA264C-960A-4E47-997F-94DF55EF2C26}"/>
            </a:ext>
          </a:extLst>
        </xdr:cNvPr>
        <xdr:cNvSpPr/>
      </xdr:nvSpPr>
      <xdr:spPr>
        <a:xfrm flipH="1">
          <a:off x="11972922" y="13782675"/>
          <a:ext cx="523875" cy="533399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761998</xdr:colOff>
      <xdr:row>54</xdr:row>
      <xdr:rowOff>9525</xdr:rowOff>
    </xdr:from>
    <xdr:to>
      <xdr:col>25</xdr:col>
      <xdr:colOff>228599</xdr:colOff>
      <xdr:row>59</xdr:row>
      <xdr:rowOff>171450</xdr:rowOff>
    </xdr:to>
    <xdr:sp macro="" textlink="">
      <xdr:nvSpPr>
        <xdr:cNvPr id="11" name="모서리가 둥근 직사각형 15">
          <a:extLst>
            <a:ext uri="{FF2B5EF4-FFF2-40B4-BE49-F238E27FC236}">
              <a16:creationId xmlns:a16="http://schemas.microsoft.com/office/drawing/2014/main" id="{47A29C62-D8AB-4F31-B38A-6547E793AC99}"/>
            </a:ext>
          </a:extLst>
        </xdr:cNvPr>
        <xdr:cNvSpPr/>
      </xdr:nvSpPr>
      <xdr:spPr>
        <a:xfrm flipH="1">
          <a:off x="12763498" y="13430250"/>
          <a:ext cx="647701" cy="125730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23</xdr:col>
      <xdr:colOff>130170</xdr:colOff>
      <xdr:row>65</xdr:row>
      <xdr:rowOff>155575</xdr:rowOff>
    </xdr:from>
    <xdr:to>
      <xdr:col>40</xdr:col>
      <xdr:colOff>412747</xdr:colOff>
      <xdr:row>68</xdr:row>
      <xdr:rowOff>1</xdr:rowOff>
    </xdr:to>
    <xdr:sp macro="" textlink="">
      <xdr:nvSpPr>
        <xdr:cNvPr id="13" name="모서리가 둥근 직사각형 18">
          <a:extLst>
            <a:ext uri="{FF2B5EF4-FFF2-40B4-BE49-F238E27FC236}">
              <a16:creationId xmlns:a16="http://schemas.microsoft.com/office/drawing/2014/main" id="{3E07616F-F457-439C-860B-59DE97970179}"/>
            </a:ext>
          </a:extLst>
        </xdr:cNvPr>
        <xdr:cNvSpPr/>
      </xdr:nvSpPr>
      <xdr:spPr>
        <a:xfrm flipH="1">
          <a:off x="11636370" y="15986125"/>
          <a:ext cx="9388477" cy="501651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85724</xdr:colOff>
      <xdr:row>55</xdr:row>
      <xdr:rowOff>28575</xdr:rowOff>
    </xdr:from>
    <xdr:to>
      <xdr:col>24</xdr:col>
      <xdr:colOff>609599</xdr:colOff>
      <xdr:row>58</xdr:row>
      <xdr:rowOff>161925</xdr:rowOff>
    </xdr:to>
    <xdr:sp macro="" textlink="">
      <xdr:nvSpPr>
        <xdr:cNvPr id="14" name="모서리가 둥근 직사각형 19">
          <a:extLst>
            <a:ext uri="{FF2B5EF4-FFF2-40B4-BE49-F238E27FC236}">
              <a16:creationId xmlns:a16="http://schemas.microsoft.com/office/drawing/2014/main" id="{3F07F8F1-F160-4E85-A96F-8B533A7F468A}"/>
            </a:ext>
          </a:extLst>
        </xdr:cNvPr>
        <xdr:cNvSpPr/>
      </xdr:nvSpPr>
      <xdr:spPr>
        <a:xfrm flipH="1">
          <a:off x="12087224" y="13668375"/>
          <a:ext cx="523875" cy="7905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23</xdr:col>
      <xdr:colOff>466722</xdr:colOff>
      <xdr:row>113</xdr:row>
      <xdr:rowOff>142875</xdr:rowOff>
    </xdr:from>
    <xdr:to>
      <xdr:col>24</xdr:col>
      <xdr:colOff>495297</xdr:colOff>
      <xdr:row>116</xdr:row>
      <xdr:rowOff>19049</xdr:rowOff>
    </xdr:to>
    <xdr:sp macro="" textlink="">
      <xdr:nvSpPr>
        <xdr:cNvPr id="15" name="모서리가 둥근 직사각형 20">
          <a:extLst>
            <a:ext uri="{FF2B5EF4-FFF2-40B4-BE49-F238E27FC236}">
              <a16:creationId xmlns:a16="http://schemas.microsoft.com/office/drawing/2014/main" id="{D0DFD48A-14A6-4C50-AC09-3830007B185D}"/>
            </a:ext>
          </a:extLst>
        </xdr:cNvPr>
        <xdr:cNvSpPr/>
      </xdr:nvSpPr>
      <xdr:spPr>
        <a:xfrm flipH="1">
          <a:off x="11972922" y="26489025"/>
          <a:ext cx="523875" cy="533399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5</xdr:col>
      <xdr:colOff>19046</xdr:colOff>
      <xdr:row>137</xdr:row>
      <xdr:rowOff>0</xdr:rowOff>
    </xdr:from>
    <xdr:to>
      <xdr:col>9</xdr:col>
      <xdr:colOff>161924</xdr:colOff>
      <xdr:row>140</xdr:row>
      <xdr:rowOff>9525</xdr:rowOff>
    </xdr:to>
    <xdr:sp macro="" textlink="">
      <xdr:nvSpPr>
        <xdr:cNvPr id="16" name="모서리가 둥근 직사각형 21">
          <a:extLst>
            <a:ext uri="{FF2B5EF4-FFF2-40B4-BE49-F238E27FC236}">
              <a16:creationId xmlns:a16="http://schemas.microsoft.com/office/drawing/2014/main" id="{7EFA4519-E691-4AD2-BE09-5E9D07B6DD53}"/>
            </a:ext>
          </a:extLst>
        </xdr:cNvPr>
        <xdr:cNvSpPr/>
      </xdr:nvSpPr>
      <xdr:spPr>
        <a:xfrm flipH="1">
          <a:off x="2609846" y="31603950"/>
          <a:ext cx="2124078" cy="66675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21</xdr:col>
      <xdr:colOff>457198</xdr:colOff>
      <xdr:row>108</xdr:row>
      <xdr:rowOff>114300</xdr:rowOff>
    </xdr:from>
    <xdr:to>
      <xdr:col>29</xdr:col>
      <xdr:colOff>209549</xdr:colOff>
      <xdr:row>109</xdr:row>
      <xdr:rowOff>104775</xdr:rowOff>
    </xdr:to>
    <xdr:sp macro="" textlink="">
      <xdr:nvSpPr>
        <xdr:cNvPr id="17" name="모서리가 둥근 직사각형 22">
          <a:extLst>
            <a:ext uri="{FF2B5EF4-FFF2-40B4-BE49-F238E27FC236}">
              <a16:creationId xmlns:a16="http://schemas.microsoft.com/office/drawing/2014/main" id="{00B6AE58-08C4-48E2-A429-DFAFEE76C846}"/>
            </a:ext>
          </a:extLst>
        </xdr:cNvPr>
        <xdr:cNvSpPr/>
      </xdr:nvSpPr>
      <xdr:spPr>
        <a:xfrm flipH="1">
          <a:off x="10972798" y="25365075"/>
          <a:ext cx="4400551" cy="20955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638172</xdr:colOff>
      <xdr:row>122</xdr:row>
      <xdr:rowOff>28575</xdr:rowOff>
    </xdr:from>
    <xdr:to>
      <xdr:col>26</xdr:col>
      <xdr:colOff>247649</xdr:colOff>
      <xdr:row>122</xdr:row>
      <xdr:rowOff>133350</xdr:rowOff>
    </xdr:to>
    <xdr:sp macro="" textlink="">
      <xdr:nvSpPr>
        <xdr:cNvPr id="18" name="모서리가 둥근 직사각형 23">
          <a:extLst>
            <a:ext uri="{FF2B5EF4-FFF2-40B4-BE49-F238E27FC236}">
              <a16:creationId xmlns:a16="http://schemas.microsoft.com/office/drawing/2014/main" id="{C1A9087E-D61E-426E-B96C-39DD59510E52}"/>
            </a:ext>
          </a:extLst>
        </xdr:cNvPr>
        <xdr:cNvSpPr/>
      </xdr:nvSpPr>
      <xdr:spPr>
        <a:xfrm flipH="1">
          <a:off x="12639672" y="28346400"/>
          <a:ext cx="1285877" cy="1047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123819</xdr:colOff>
      <xdr:row>107</xdr:row>
      <xdr:rowOff>161924</xdr:rowOff>
    </xdr:from>
    <xdr:to>
      <xdr:col>25</xdr:col>
      <xdr:colOff>371474</xdr:colOff>
      <xdr:row>125</xdr:row>
      <xdr:rowOff>142875</xdr:rowOff>
    </xdr:to>
    <xdr:sp macro="" textlink="">
      <xdr:nvSpPr>
        <xdr:cNvPr id="19" name="모서리가 둥근 직사각형 24">
          <a:extLst>
            <a:ext uri="{FF2B5EF4-FFF2-40B4-BE49-F238E27FC236}">
              <a16:creationId xmlns:a16="http://schemas.microsoft.com/office/drawing/2014/main" id="{B33D4F59-F075-4D51-8E9F-68598716C4FB}"/>
            </a:ext>
          </a:extLst>
        </xdr:cNvPr>
        <xdr:cNvSpPr/>
      </xdr:nvSpPr>
      <xdr:spPr>
        <a:xfrm flipH="1">
          <a:off x="12125319" y="25193624"/>
          <a:ext cx="1428755" cy="3924301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85724</xdr:colOff>
      <xdr:row>113</xdr:row>
      <xdr:rowOff>28575</xdr:rowOff>
    </xdr:from>
    <xdr:to>
      <xdr:col>24</xdr:col>
      <xdr:colOff>609599</xdr:colOff>
      <xdr:row>116</xdr:row>
      <xdr:rowOff>161925</xdr:rowOff>
    </xdr:to>
    <xdr:sp macro="" textlink="">
      <xdr:nvSpPr>
        <xdr:cNvPr id="20" name="모서리가 둥근 직사각형 25">
          <a:extLst>
            <a:ext uri="{FF2B5EF4-FFF2-40B4-BE49-F238E27FC236}">
              <a16:creationId xmlns:a16="http://schemas.microsoft.com/office/drawing/2014/main" id="{55936CB4-8AD9-4BD5-A884-6D2E6D44B189}"/>
            </a:ext>
          </a:extLst>
        </xdr:cNvPr>
        <xdr:cNvSpPr/>
      </xdr:nvSpPr>
      <xdr:spPr>
        <a:xfrm flipH="1">
          <a:off x="12087224" y="26374725"/>
          <a:ext cx="523875" cy="7905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352424</xdr:colOff>
      <xdr:row>248</xdr:row>
      <xdr:rowOff>19050</xdr:rowOff>
    </xdr:from>
    <xdr:to>
      <xdr:col>18</xdr:col>
      <xdr:colOff>44449</xdr:colOff>
      <xdr:row>271</xdr:row>
      <xdr:rowOff>133349</xdr:rowOff>
    </xdr:to>
    <xdr:pic>
      <xdr:nvPicPr>
        <xdr:cNvPr id="21" name="그림 20">
          <a:extLst>
            <a:ext uri="{FF2B5EF4-FFF2-40B4-BE49-F238E27FC236}">
              <a16:creationId xmlns:a16="http://schemas.microsoft.com/office/drawing/2014/main" id="{9284AB45-2182-47F6-AAAD-C0D6D8CBF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4" y="56740425"/>
          <a:ext cx="8721725" cy="537209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381001</xdr:colOff>
      <xdr:row>274</xdr:row>
      <xdr:rowOff>85725</xdr:rowOff>
    </xdr:from>
    <xdr:to>
      <xdr:col>17</xdr:col>
      <xdr:colOff>368301</xdr:colOff>
      <xdr:row>298</xdr:row>
      <xdr:rowOff>123825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8FEDED45-0FAD-46A6-BCAD-740F770AA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62750700"/>
          <a:ext cx="8521700" cy="5524500"/>
        </a:xfrm>
        <a:prstGeom prst="rect">
          <a:avLst/>
        </a:prstGeom>
      </xdr:spPr>
    </xdr:pic>
    <xdr:clientData/>
  </xdr:twoCellAnchor>
  <xdr:twoCellAnchor editAs="oneCell">
    <xdr:from>
      <xdr:col>0</xdr:col>
      <xdr:colOff>314325</xdr:colOff>
      <xdr:row>220</xdr:row>
      <xdr:rowOff>57150</xdr:rowOff>
    </xdr:from>
    <xdr:to>
      <xdr:col>18</xdr:col>
      <xdr:colOff>34925</xdr:colOff>
      <xdr:row>244</xdr:row>
      <xdr:rowOff>161925</xdr:rowOff>
    </xdr:to>
    <xdr:pic>
      <xdr:nvPicPr>
        <xdr:cNvPr id="23" name="그림 22">
          <a:extLst>
            <a:ext uri="{FF2B5EF4-FFF2-40B4-BE49-F238E27FC236}">
              <a16:creationId xmlns:a16="http://schemas.microsoft.com/office/drawing/2014/main" id="{ED4E4AE5-0A23-4694-9D7A-EA77BC5ADF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50377725"/>
          <a:ext cx="8750300" cy="5591175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301</xdr:row>
      <xdr:rowOff>1</xdr:rowOff>
    </xdr:from>
    <xdr:to>
      <xdr:col>17</xdr:col>
      <xdr:colOff>406400</xdr:colOff>
      <xdr:row>325</xdr:row>
      <xdr:rowOff>180975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F91F66AD-BEA6-4156-B34B-46C930CA8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68837176"/>
          <a:ext cx="8588375" cy="5667374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476250</xdr:colOff>
      <xdr:row>113</xdr:row>
      <xdr:rowOff>7878</xdr:rowOff>
    </xdr:from>
    <xdr:to>
      <xdr:col>18</xdr:col>
      <xdr:colOff>145275</xdr:colOff>
      <xdr:row>133</xdr:row>
      <xdr:rowOff>144521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4D5B13C-A4D8-44A3-8C88-BD7462D22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6250" y="26354028"/>
          <a:ext cx="8698725" cy="4518143"/>
        </a:xfrm>
        <a:prstGeom prst="rect">
          <a:avLst/>
        </a:prstGeom>
      </xdr:spPr>
    </xdr:pic>
    <xdr:clientData/>
  </xdr:twoCellAnchor>
  <xdr:twoCellAnchor editAs="oneCell">
    <xdr:from>
      <xdr:col>0</xdr:col>
      <xdr:colOff>104775</xdr:colOff>
      <xdr:row>81</xdr:row>
      <xdr:rowOff>88968</xdr:rowOff>
    </xdr:from>
    <xdr:to>
      <xdr:col>17</xdr:col>
      <xdr:colOff>466725</xdr:colOff>
      <xdr:row>101</xdr:row>
      <xdr:rowOff>92006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129977F5-BE42-49C3-8A55-0420928AF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4775" y="19424718"/>
          <a:ext cx="8896350" cy="4384538"/>
        </a:xfrm>
        <a:prstGeom prst="rect">
          <a:avLst/>
        </a:prstGeom>
      </xdr:spPr>
    </xdr:pic>
    <xdr:clientData/>
  </xdr:twoCellAnchor>
  <xdr:twoCellAnchor>
    <xdr:from>
      <xdr:col>23</xdr:col>
      <xdr:colOff>466722</xdr:colOff>
      <xdr:row>84</xdr:row>
      <xdr:rowOff>142875</xdr:rowOff>
    </xdr:from>
    <xdr:to>
      <xdr:col>24</xdr:col>
      <xdr:colOff>495297</xdr:colOff>
      <xdr:row>87</xdr:row>
      <xdr:rowOff>19049</xdr:rowOff>
    </xdr:to>
    <xdr:sp macro="" textlink="">
      <xdr:nvSpPr>
        <xdr:cNvPr id="29" name="모서리가 둥근 직사각형 20">
          <a:extLst>
            <a:ext uri="{FF2B5EF4-FFF2-40B4-BE49-F238E27FC236}">
              <a16:creationId xmlns:a16="http://schemas.microsoft.com/office/drawing/2014/main" id="{68E08B39-4828-4455-9363-2612D036606A}"/>
            </a:ext>
          </a:extLst>
        </xdr:cNvPr>
        <xdr:cNvSpPr/>
      </xdr:nvSpPr>
      <xdr:spPr>
        <a:xfrm flipH="1">
          <a:off x="11972922" y="20135850"/>
          <a:ext cx="523875" cy="533399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21</xdr:col>
      <xdr:colOff>457198</xdr:colOff>
      <xdr:row>79</xdr:row>
      <xdr:rowOff>114300</xdr:rowOff>
    </xdr:from>
    <xdr:to>
      <xdr:col>29</xdr:col>
      <xdr:colOff>209549</xdr:colOff>
      <xdr:row>80</xdr:row>
      <xdr:rowOff>104775</xdr:rowOff>
    </xdr:to>
    <xdr:sp macro="" textlink="">
      <xdr:nvSpPr>
        <xdr:cNvPr id="30" name="모서리가 둥근 직사각형 22">
          <a:extLst>
            <a:ext uri="{FF2B5EF4-FFF2-40B4-BE49-F238E27FC236}">
              <a16:creationId xmlns:a16="http://schemas.microsoft.com/office/drawing/2014/main" id="{086E8B57-7C11-485F-8624-E872DE8BB98D}"/>
            </a:ext>
          </a:extLst>
        </xdr:cNvPr>
        <xdr:cNvSpPr/>
      </xdr:nvSpPr>
      <xdr:spPr>
        <a:xfrm flipH="1">
          <a:off x="10972798" y="19011900"/>
          <a:ext cx="4400551" cy="209550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638172</xdr:colOff>
      <xdr:row>93</xdr:row>
      <xdr:rowOff>28575</xdr:rowOff>
    </xdr:from>
    <xdr:to>
      <xdr:col>26</xdr:col>
      <xdr:colOff>247649</xdr:colOff>
      <xdr:row>93</xdr:row>
      <xdr:rowOff>133350</xdr:rowOff>
    </xdr:to>
    <xdr:sp macro="" textlink="">
      <xdr:nvSpPr>
        <xdr:cNvPr id="31" name="모서리가 둥근 직사각형 23">
          <a:extLst>
            <a:ext uri="{FF2B5EF4-FFF2-40B4-BE49-F238E27FC236}">
              <a16:creationId xmlns:a16="http://schemas.microsoft.com/office/drawing/2014/main" id="{24DE3D79-4B7F-42AE-9367-151E3A279A07}"/>
            </a:ext>
          </a:extLst>
        </xdr:cNvPr>
        <xdr:cNvSpPr/>
      </xdr:nvSpPr>
      <xdr:spPr>
        <a:xfrm flipH="1">
          <a:off x="12639672" y="21993225"/>
          <a:ext cx="1285877" cy="1047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123819</xdr:colOff>
      <xdr:row>78</xdr:row>
      <xdr:rowOff>161924</xdr:rowOff>
    </xdr:from>
    <xdr:to>
      <xdr:col>25</xdr:col>
      <xdr:colOff>371474</xdr:colOff>
      <xdr:row>96</xdr:row>
      <xdr:rowOff>142875</xdr:rowOff>
    </xdr:to>
    <xdr:sp macro="" textlink="">
      <xdr:nvSpPr>
        <xdr:cNvPr id="32" name="모서리가 둥근 직사각형 24">
          <a:extLst>
            <a:ext uri="{FF2B5EF4-FFF2-40B4-BE49-F238E27FC236}">
              <a16:creationId xmlns:a16="http://schemas.microsoft.com/office/drawing/2014/main" id="{044553D8-D2CB-4095-8972-7EBC493CD102}"/>
            </a:ext>
          </a:extLst>
        </xdr:cNvPr>
        <xdr:cNvSpPr/>
      </xdr:nvSpPr>
      <xdr:spPr>
        <a:xfrm flipH="1">
          <a:off x="12125319" y="18840449"/>
          <a:ext cx="1428755" cy="3924301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>
    <xdr:from>
      <xdr:col>24</xdr:col>
      <xdr:colOff>85724</xdr:colOff>
      <xdr:row>84</xdr:row>
      <xdr:rowOff>28575</xdr:rowOff>
    </xdr:from>
    <xdr:to>
      <xdr:col>24</xdr:col>
      <xdr:colOff>609599</xdr:colOff>
      <xdr:row>87</xdr:row>
      <xdr:rowOff>161925</xdr:rowOff>
    </xdr:to>
    <xdr:sp macro="" textlink="">
      <xdr:nvSpPr>
        <xdr:cNvPr id="33" name="모서리가 둥근 직사각형 25">
          <a:extLst>
            <a:ext uri="{FF2B5EF4-FFF2-40B4-BE49-F238E27FC236}">
              <a16:creationId xmlns:a16="http://schemas.microsoft.com/office/drawing/2014/main" id="{04116601-82DD-4542-A013-80AD6C511C63}"/>
            </a:ext>
          </a:extLst>
        </xdr:cNvPr>
        <xdr:cNvSpPr/>
      </xdr:nvSpPr>
      <xdr:spPr>
        <a:xfrm flipH="1">
          <a:off x="12087224" y="20021550"/>
          <a:ext cx="523875" cy="7905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 editAs="oneCell">
    <xdr:from>
      <xdr:col>2</xdr:col>
      <xdr:colOff>38100</xdr:colOff>
      <xdr:row>52</xdr:row>
      <xdr:rowOff>9525</xdr:rowOff>
    </xdr:from>
    <xdr:to>
      <xdr:col>16</xdr:col>
      <xdr:colOff>228600</xdr:colOff>
      <xdr:row>77</xdr:row>
      <xdr:rowOff>9525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42C4D026-B6A8-B939-0E73-9CB8935D7F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2992100"/>
          <a:ext cx="7181850" cy="5476875"/>
        </a:xfrm>
        <a:prstGeom prst="rect">
          <a:avLst/>
        </a:prstGeom>
      </xdr:spPr>
    </xdr:pic>
    <xdr:clientData/>
  </xdr:twoCellAnchor>
  <xdr:twoCellAnchor>
    <xdr:from>
      <xdr:col>9</xdr:col>
      <xdr:colOff>466721</xdr:colOff>
      <xdr:row>63</xdr:row>
      <xdr:rowOff>114300</xdr:rowOff>
    </xdr:from>
    <xdr:to>
      <xdr:col>13</xdr:col>
      <xdr:colOff>76199</xdr:colOff>
      <xdr:row>66</xdr:row>
      <xdr:rowOff>95250</xdr:rowOff>
    </xdr:to>
    <xdr:sp macro="" textlink="">
      <xdr:nvSpPr>
        <xdr:cNvPr id="12" name="모서리가 둥근 직사각형 17">
          <a:extLst>
            <a:ext uri="{FF2B5EF4-FFF2-40B4-BE49-F238E27FC236}">
              <a16:creationId xmlns:a16="http://schemas.microsoft.com/office/drawing/2014/main" id="{8098E7E0-39EB-436B-B5AB-8B9BC1B09F06}"/>
            </a:ext>
          </a:extLst>
        </xdr:cNvPr>
        <xdr:cNvSpPr/>
      </xdr:nvSpPr>
      <xdr:spPr>
        <a:xfrm flipH="1">
          <a:off x="5038721" y="14906625"/>
          <a:ext cx="1590678" cy="638175"/>
        </a:xfrm>
        <a:prstGeom prst="roundRect">
          <a:avLst/>
        </a:prstGeom>
        <a:noFill/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/>
        </a:p>
      </xdr:txBody>
    </xdr:sp>
    <xdr:clientData/>
  </xdr:twoCellAnchor>
  <xdr:twoCellAnchor editAs="oneCell">
    <xdr:from>
      <xdr:col>1</xdr:col>
      <xdr:colOff>28575</xdr:colOff>
      <xdr:row>22</xdr:row>
      <xdr:rowOff>57150</xdr:rowOff>
    </xdr:from>
    <xdr:to>
      <xdr:col>16</xdr:col>
      <xdr:colOff>361950</xdr:colOff>
      <xdr:row>39</xdr:row>
      <xdr:rowOff>190500</xdr:rowOff>
    </xdr:to>
    <xdr:pic>
      <xdr:nvPicPr>
        <xdr:cNvPr id="25" name="그림 1">
          <a:extLst>
            <a:ext uri="{FF2B5EF4-FFF2-40B4-BE49-F238E27FC236}">
              <a16:creationId xmlns:a16="http://schemas.microsoft.com/office/drawing/2014/main" id="{2CAF88E6-33BA-4027-B7B6-0A1AF99C50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5553075"/>
          <a:ext cx="7848600" cy="385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250413</xdr:colOff>
      <xdr:row>5</xdr:row>
      <xdr:rowOff>0</xdr:rowOff>
    </xdr:from>
    <xdr:to>
      <xdr:col>9</xdr:col>
      <xdr:colOff>527429</xdr:colOff>
      <xdr:row>39</xdr:row>
      <xdr:rowOff>6350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26B60AE-8A9B-4B64-B7A4-C7E49F6204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45688" y="1047750"/>
          <a:ext cx="5344316" cy="7131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7</xdr:row>
      <xdr:rowOff>19050</xdr:rowOff>
    </xdr:from>
    <xdr:to>
      <xdr:col>9</xdr:col>
      <xdr:colOff>400050</xdr:colOff>
      <xdr:row>24</xdr:row>
      <xdr:rowOff>154642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5AFCEDAC-42CE-4050-A128-F91C602E6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1485900"/>
          <a:ext cx="4676775" cy="36979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37;&#50864;\D\&#51088;&#47308;&#51665;\&#49688;&#47049;&#49328;&#52636;&#49436;\&#46041;&#48152;&#54252;\EXCEL\SUCK\HANBIT\3-2\3-2P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4552;&#44053;&#49688;&#47049;\&#44396;&#51312;&#47932;&#44277;\&#54364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76;&#49437;\C\2001pro\&#46020;&#49436;&#53945;&#49688;(&#44368;&#46041;)\&#44256;&#44396;&#47532;\&#49688;&#47049;\1&#44277;&#44396;\&#53664;&#442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28;&#52880;&#45320;\&#49444;&#44228;&#51088;&#47308;%20(g)\DWG\ILOT-MI\SUNGNAM\TAL\SUNGNAM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28;&#52880;&#45320;\&#49444;&#44228;&#51088;&#47308;%20(g)\DWG\ILOT-MI\YUNCH\PLOT\S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8120;\&#49352;%20&#48380;&#47464;%20(e)\02&#44277;&#49324;\2002&#49444;&#44228;\2002_&#51060;&#49885;&#45800;&#44032;_1&#5090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52;&#50857;\&#45224;&#51652;&#50857;(1)\EXCEL\EXCEL'97\&#51648;&#44172;4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&#50668;&#49688;&#49884;&#44288;&#45236;\excel\&#46164;&#45909;ic&#44368;\&#49345;&#48512;\7.&#51452;&#54805;&#45800;&#47732;&#49444;&#44228;\7.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071FF5HO2WQXRF\&#49352;%20&#48380;&#47464;%20(D)\My%20Documents\2004&#50629;&#52404;\2004&#49345;&#48152;&#44592;\&#49444;&#44228;&#51088;&#47308;12\&#45800;&#44032;&#49328;&#526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\&#48148;&#53461;%20&#54868;&#47732;\project\&#54616;&#49688;&#46020;\&#44400;&#54252;&#54616;&#49688;&#52376;&#47532;&#51109;\&#44400;&#54252;&#49892;&#49884;&#49444;&#44228;\1&#53664;&#47785;\4.&#49688;&#47049;\&#52376;&#47532;&#51109;\5.&#44400;&#54252;&#45824;&#50556;(&#48512;&#45824;&#44277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2002&#50668;&#49688;\&#50504;&#46020;&#54644;&#49688;&#50837;&#51109;\&#52509;&#4429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&#44368;&#45824;-&#50745;&#4831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pc4d\YWM\EXCBAK\STEELBOX\STBO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51088;&#47308;&#48169;\&#51060;&#53468;&#47532;&#51088;&#47308;\EXCEL\&#44592;&#53440;\&#51221;&#50976;&#49440;\&#51060;&#53468;&#47532;\&#49688;&#47049;&#51025;&#50857;\&#49688;&#47049;&#51665;&#44228;&#52509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52384;\C\&#44400;&#46020;5&#54840;&#49440;(&#49437;&#51221;&#51648;&#44396;)%20&#52509;&#44292;\602\JANG-B\&#49688;&#47049;\JANGDONG\XLS\Sta0+303&#53685;&#471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pc4d\SA-EXCEL\&#49444;&#48320;\DSC-98&#45380;(&#44060;&#51221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45236;%20&#47928;%20&#49436;\&#44144;&#47928;&#51453;&#52492;\STA%208+667&#53685;&#4719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52;&#44512;\C\01.&#44284;&#50629;2004\95.&#51652;&#46020;%20&#46020;&#47196;\3.&#44865;&#46028;\3.&#49688;&#47049;\&#50516;&#44144;\&#44396;&#51312;\&#49688;&#47196;\&#44368;&#44033;&#44396;&#51312;3&#51452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5\c\EXCEL\DATAPCS\DD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9803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WS6-&#44277;&#53685;\SU\DAT\DATA\WAN-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SOI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37;&#50857;\J.S.Y\My%20Documents\&#45800;%20BOX%20&#44396;&#51312;&#44228;&#49328;&#49436;%20VER%203_0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pc4d\SA-EXCEL\&#49444;&#48320;\&#44264;&#51116;&#45800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&#52488;&#46321;&#54617;&#44368;\My%20Documents\&#51068;&#50948;&#45824;&#44032;\&#44148;&#52629;\&#44148;&#52629;IL-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980;&#49688;2\C\My%20Documents\1&#54924;&#52628;&#44221;&#50696;&#49328;(&#52628;&#44032;&#49324;&#50629;)\&#51109;&#50948;&#49688;&#47196;(&#44400;&#49688;&#54252;&#44292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0864;&#51200;&#51312;\D\&#51473;&#50836;&#47928;&#49436;&#51076;&#49884;&#48372;&#44288;\&#45236;&#47928;&#49436;\&#44144;&#47928;01&#49884;&#54665;\&#48176;&#49688;&#44277;~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221;/&#54620;&#44397;/&#51473;&#49328;&#4436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4984;\&#49688;&#47049;&#49328;&#52636;\&#51109;&#54788;&#44368;\PKIDS\SURYANG\DONGC\TOP-BS\D-CHPIER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57;2\C\&#50689;&#54984;\&#48512;&#45824;&#44277;\&#44368;&#53685;&#50504;&#5120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WINDOWS\&#48148;&#53461;%20&#54868;&#47732;\My%20Documents\2000\&#50517;&#54644;(&#49340;&#49688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&#45909;&#52649;&#46041;&#49548;&#48169;&#46020;&#4719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45824;&#54620;&#48124;&#44397;\My%20Documents\juns1107\&#45236;&#50669;&#49436;\&#50900;&#48324;&#49444;&#44228;&#45236;&#50669;\99&#49444;&#44228;&#51032;&#47280;&#45236;&#50669;\&#44277;&#49324;&#48708;99-1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45824;&#54620;&#48124;&#44397;\My%20Documents\&#50629;&#47924;&#54260;&#45908;\&#45236;&#50669;&#49436;\&#50900;&#48324;&#49444;&#44228;&#45236;&#50669;&#49436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&#44060;&#49328;&#44204;&#51201;\WONMI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My%20Documents\&#54252;&#52380;&#49688;&#54644;\%236\&#48149;&#44592;&#49324;-&#47732;&#48317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4221;&#44592;&#46020;&#48120;&#49696;&#44288;\&#51089;&#50629;\5.&#44396;&#51312;&#47932;&#44277;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68;&#47532;\&#50668;&#47532;D\My%20Documents\SURAENG\BUDA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40;&#49885;\DWG\&#46041;&#49457;&#49688;&#51088;&#50896;\&#50896;&#52492;&#51648;&#44396;\&#52572;&#51333;\&#49688;&#47049;(&#50641;&#49472;)\&#49836;&#47000;&#4865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&#54868;&#49328;&#51228;&#50808;\WORK\&#44221;&#52632;&#49440;\P24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&#44221;&#52632;&#49440;%20&#52572;&#51333;\&#44221;&#52632;&#49440;%20&#49688;&#47049;\&#49688;&#47049;\&#49688;&#47049;(&#50896;&#48376;)\&#52384;&#44540;&#47049;\KU-R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MCHOI\&#54868;&#51068;&#51012;%20&#46041;&#49884;\&#50724;&#47532;-&#51453;&#51204;%20&#51089;&#50629;\&#48376;&#49440;BOX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28;&#52880;&#45320;\&#49444;&#44228;&#51088;&#47308;%20(g)\EXCEL\MONEY\YES22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57;&#44540;\c\My%20Documents\&#52572;&#49457;&#44540;\&#50504;&#49328;&#49884;\&#44592;&#53440;\projct\ANSAN\EXL\GONG1818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47549;\2011&#45380;&#50756;&#51452;&#51312;&#47548;2&#52264;\00.&#12593;&#51228;&#51060;&#48708;&#44277;&#49324;&#46308;\00.&#50756;&#47308;&#49324;&#50629;&#46308;\19.&#47924;&#51452;&#44400;2007&#54616;&#48152;&#44592;&#49714;&#44032;&#44984;&#44592;&#49324;&#50629;&#49892;&#49884;&#49444;&#44228;&#50857;&#50669;&#49324;&#50629;\&#45800;&#51116;&#51201;1&#51076;&#48152;&#47924;&#51452;&#49444;&#52380;\&#54364;&#51456;&#51648;-&#49688;&#44036;&#51116;&#51201;-&#44404;&#52280;1-0-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5824;&#49440;\C\My%20Documents\&#44032;&#48708;&#45936;&#51060;&#53552;\&#49688;&#47049;&#50808;\&#46020;&#47196;&#44277;&#49324;\&#51060;&#51204;&#51088;&#47308;\&#46020;&#47196;&#51060;\&#44552;&#54217;&#47785;&#54217;\&#51204;&#52404;&#48516;\&#51204;&#52404;&#49688;&#47049;\&#45796;&#48176;&#49688;&#44277;\&#48176;&#49688;&#4428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My%20Documents\&#44032;&#48708;&#45936;&#51060;&#53552;\&#49688;&#47049;&#50808;\&#46020;&#47196;&#44277;&#49324;\&#51060;&#51204;&#51088;&#47308;\2002\&#44053;&#45224;&#54617;&#51204;\&#44053;&#45224;&#49688;&#47049;\&#48176;&#49688;&#4428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\2004&#54532;&#47196;&#51229;&#53944;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My%20Documents\&#44032;&#48169;&#51060;&#48169;\&#54924;&#44288;\&#50696;&#51452;&#47928;&#54868;&#50696;&#49696;\&#50629;&#52404;&#44204;&#51201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64;&#51652;\&#47196;&#52972;%20&#46356;&#49828;&#53356;%20(d)\Documents%20and%20Settings\Administrator\&#48148;&#53461;%20&#54868;&#47732;\2011&#52628;&#44592;&#44032;&#47196;&#49688;&#51312;&#49457;&#49324;&#50629;\&#52280;&#44256;&#51088;&#47308;\&#44305;&#51452;&#54924;&#51116;&#47196;&#49444;&#44228;\&#54924;&#51116;&#47196;_&#44032;&#47196;&#49714;_&#51312;&#49457;&#44277;&#49324;\&#49688;&#47049;&#49328;&#52636;&#49436;\&#51312;&#44221;&#49688;&#47049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788;\&#47196;&#52972;%20&#46356;&#49828;&#53356;%20(c)\My%20Documents\&#45800;%20BOX%20&#44396;&#51312;&#44228;&#49328;&#49436;%20VER%203_0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Startup" Target="TEST/&#51473;&#49328;&#443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dministrator\&#48148;&#53461;%20&#54868;&#47732;\2011&#52628;&#44592;&#44032;&#47196;&#49688;&#51312;&#49457;&#49324;&#50629;\&#52280;&#44256;&#51088;&#47308;\&#44305;&#51452;&#54924;&#51116;&#47196;&#49444;&#44228;\&#54924;&#51116;&#47196;_&#44032;&#47196;&#49714;_&#51312;&#49457;&#44277;&#49324;\&#49688;&#47049;&#49328;&#52636;&#49436;\&#51312;&#44221;&#49688;&#47049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02\my%20documents\Documents%20and%20Settings\02\My%20Documents\My%20Documents\Book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&#54868;&#49328;&#51228;&#50808;\&#49900;&#50948;&#48372;&#51089;&#50629;&#48169;\&#54532;&#47196;&#44536;&#47016;\&#44368;&#45824;&#50745;&#48317;\&#44368;&#45824;-&#50745;&#48317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C\111\&#44552;&#44053;\EXCEL\SUCK\HANBIT\3-2\3-2P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44277;&#54637;\&#44608;&#54644;&#44277;&#54637;\2&#53664;&#47785;\&#44608;&#54644;&#53804;&#52272;&#45236;&#50669;(99.11.30)&#52572;&#51333;&#4851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&#50976;&#49688;&#51648;\Q-NEW\PIER44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djdg_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oi\&#54868;&#49328;&#51228;&#50808;\&#49900;&#50948;&#48372;&#51089;&#50629;&#48169;\&#54532;&#47196;&#44536;&#47016;\&#44368;&#45824;&#50745;&#48317;\djdg_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57;&#44540;\c\My%20Documents\&#52572;&#49457;&#44540;\&#50504;&#49328;&#49884;\&#44592;&#53440;\projct\ANSAN\EXL\gongsu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54217;&#53469;\&#53685;&#48373;&#49688;&#47049;\&#47592;&#54848;%20&#49688;&#47049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7924;&#54788;\WHASUNG\dwg\&#46041;&#49457;\&#46972;&#47704;\&#44396;&#51312;&#44228;&#49328;\&#54868;&#46041;&#44368;\&#44221;&#46041;&#44592;&#49696;&#44277;&#49324;\&#49888;&#54413;~&#50864;&#49457;\&#49444;&#44228;&#51088;&#47308;\&#49328;&#51221;&#44368;%20&#45236;&#51652;&#44228;&#49328;\&#45796;&#44032;&#44368;-&#45236;&#5165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48513;&#48128;&#50577;IC1&#44368;\PC30-3\PC30-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My%20Documents\&#49692;&#52380;\&#47588;&#44257;8&#53685;\&#48176;&#49688;&#44288;&#44277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28;&#52880;&#45320;\&#49444;&#44228;&#51088;&#47308;%20(g)\WINDOWS\9605G\DS-LOAD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00-PROJECT\&#45224;&#51221;&#50864;\&#54861;&#49328;&#52380;\&#45224;&#52492;&#51648;&#44396;\&#49688;&#47049;(&#45224;&#52492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project\2002&#45380;&#50857;&#50669;\&#49688;&#54644;&#48373;&#44396;(&#46020;&#47196;&#44228;)\1&#44277;&#44396;&#49688;&#4704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_BAK\HUDA\&#51204;&#46972;\&#51204;&#46972;&#48512;&#45824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PROJECT\&#44228;&#48177;&#47196;&#49688;&#47049;\FINAL\GB&#54616;-2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LEE\&#50668;&#49688;&#49884;&#44288;&#45236;\&#50668;&#49688;&#49884;&#44288;&#45236;\excel\&#46164;&#45909;ic&#44368;\&#49345;&#48512;\7.&#45800;&#47732;&#44160;&#536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07&#45432;&#50689;&#51312;\&#44592;&#53440;\&#50672;&#51109;&#54728;&#44032;%20&#44288;&#47144;\&#45800;&#50577;&#44400;&#50672;&#51109;&#54728;&#44032;&#49444;&#44228;\&#50689;&#54693;&#51312;&#49324;&#49444;&#44228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8;&#48276;\C\file\&#44368;&#52492;\&#52397;&#49353;-2(&#44277;&#47924;)\6(&#49444;&#44228;&#46020;&#49436;)\6-2(1&#52264;&#48320;&#44221;&#49444;&#44228;&#46020;&#49436;)\&#45800;&#44032;&#49328;&#52636;&#49436;(&#52509;&#52404;1&#54924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8;&#48276;\&#44368;&#52492;\file\&#49888;&#47532;\&#49892;&#51221;&#48372;&#44256;\&#49328;&#52636;&#44540;&#4414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88;&#50517;1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roject\WORK\&#49345;&#48512;\steel\quantity\&#54665;&#52492;1&#4436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Office\&#48149;&#44592;&#49324;%20&#51089;&#50629;&#50857;\DATA\MR-BAB\&#50641;&#49472;DATA\3.&#48176;&#49688;&#44277;\&#51060;&#48337;&#54840;-&#51665;&#49688;&#51221;1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&#49836;&#46972;&#48652;/&#54620;&#44221;/&#51473;&#49328;&#44368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44396;&#51312;&#44228;&#49328;\&#49345;&#48512;\psc%20exl\&#47560;&#45804;&#44368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work2000\&#48372;&#51008;&#44400;\&#51021;&#45236;&#54616;&#49688;&#46020;&#51221;&#48708;\&#51652;&#54868;&#50500;&#54028;&#53944;\&#49688;&#47049;\&#50864;&#49688;&#44277;\1&#54840;&#44288;&#47196;\&#51333;&#54945;&#48176;&#49688;&#4428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lim1\&#44277;&#50976;%20&#47928;&#49436;\Documents%20and%20Settings\All%20Users\Documents\2006&#49328;&#47548;&#53664;&#47785;&#49444;&#44228;\&#51032;&#47161;\&#50640;&#50948;&#45768;&#50500;-&#49688;&#54644;&#48373;&#44396;1\&#45225;&#54408;\&#51076;&#46020;&#48373;&#44396;&#45236;&#50669;&#49436;&#45225;&#54408;10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doc\DPA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49324;&#50857;&#51088;\My%20Documents\&#49444;&#44228;\07-1%20&#49888;&#50612;&#49328;%20&#44228;&#47448;%20&#51221;&#48708;&#44277;&#49324;\&#49328;&#47548;&#50837;&#51109;%20&#44228;&#47448;%20&#51221;&#48708;&#49324;&#5062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My%20Documents\&#54252;&#52380;&#49688;&#54644;\%236\&#48176;&#49688;&#44288;&#53664;&#44277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453;&#47548;&#44368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EXCEL\SUCK\HANBIT\3-2\3-2PS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Office\&#48149;&#44592;&#49324;%20&#51089;&#50629;&#50857;\DATA\MR-BAB\&#50641;&#49472;DATA\2.&#53664;&#44277;\&#48149;&#44592;&#49324;-&#45800;&#50948;&#49688;&#47049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0857;\&#46020;&#47732;\My%20Documents\&#45800;%20BOX%20&#44396;&#51312;&#44228;&#49328;&#49436;%20VER%203_01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RC%20RAHMEN/&#54620;&#44397;/&#51473;&#49328;&#4436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microsoft.com/office/2006/relationships/xlExternalLinkPath/xlStartup" Target="KHJ/XLS/DATA/&#51473;&#49328;&#4436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8;&#50689;&#44508;\&#47196;&#52972;%20&#46356;&#49828;&#53356;%20(e)\&#44608;&#44592;&#54788;\&#44368;&#47049;(&#49324;&#52380;)\&#50896;&#51204;&#44368;\&#50896;&#51204;&#44368;&#49688;&#47049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01&#50724;&#51652;&#44512;\01)&#49692;&#52380;&#54889;&#51204;%20&#49328;&#50689;\&#49688;&#47049;&#49328;&#52636;&#49436;\&#50516;&#44144;\&#44396;&#51312;\&#49688;&#47196;\&#44368;&#44033;&#44396;&#51312;3&#51452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1\1002\&#51060;&#53448;&#47532;&#50500;\&#51088;&#51204;&#44144;&#46020;&#47196;(&#52509;&#44292;&#48516;)\&#44592;&#53440;\&#51221;&#50976;&#49440;\&#51060;&#53468;&#47532;\&#49688;&#47049;&#51025;&#50857;\&#49688;&#47049;&#51665;&#44228;&#52509;&#4422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y%20Documents\&#44592;&#53440;\projct\ANSAN\EXL\GONG1818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&#51060;&#53468;&#47532;\4&#50900;23&#51068;\&#50668;&#49688;&#49884;\&#50808;&#52397;&#52380;%20&#49688;&#47049;(&#52509;&#44292;)\&#52509;&#49688;&#47049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4;&#50865;\C\My%20Docments\&#48149;&#47932;&#44288;\&#48512;&#51648;&#54252;&#51109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Owner\Local%20Settings\Temp\HAMONITEMP\D532E8EEB4984aff8D2B66D2763B427C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My%20Documents\SURAENG\&#48149;&#44592;&#49324;-&#50745;&#48317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My%20Documents\SURAENG\2.&#53664;&#44277;\&#48149;&#44592;&#49324;-&#45800;&#50948;&#49688;&#47049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51312;&#47932;&#44648;&#44592;(&#51109;&#49688;)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mdo\&#49444;&#44228;&#44048;&#47532;\&#45225;&#54408;&#50756;&#47308;&#49436;&#47448;\&#49444;&#44228;\2010&#45380;\&#47924;&#51221;%20&#50900;&#49328;&#47732;%20&#49714;&#44032;&#44984;&#44592;\&#47924;&#51221;%20&#51221;&#49437;%20&#50900;&#49328;%20&#50900;&#54217;&#51648;&#44396;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My%20Documents\djdg.xla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&#44148;&#52629;\&#44148;&#51221;&#44148;&#52629;\&#50689;&#51452;&#44221;&#47452;&#54984;&#47144;&#50896;\&#49688;&#47049;\Excel\EXCEL\SUCK\HANBIT\3-2\3-2P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a\c\Office\&#48149;&#44592;&#49324;%20&#51089;&#50629;&#50857;\DATA\MR-BAB\&#50641;&#49472;DATA\3.&#48176;&#49688;&#44277;\&#48149;&#44592;&#49324;-&#47732;&#48317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3468;\2002&#49688;&#54644;&#48373;&#44396;\2002&#49688;&#54644;&#48373;&#44396;\&#54217;&#52285;&#49688;&#54644;&#48373;&#44396;\&#44396;&#51312;&#44228;&#49328;\&#51228;14&#44368;\&#51228;14&#4436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49457;&#52384;\Local%20Settings\Temp\ENALATEMP\&#50689;&#44305;&#50556;&#44228;(05&#54616;&#48152;&#44592;)&#52572;&#51333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1\&#44396;&#51312;&#46020;(1)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04.&#49324;&#48169;(&#51204;&#49437;)&#50896;&#48376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&#49324;&#48169;\04.&#49324;&#48169;(&#51204;&#49437;)&#50896;&#4837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ig-mac\&#49324;&#50629;&#44277;&#50976;\&#49444;&#44228;&#51088;&#47308;\&#48372;&#49457;%20&#49714;&#44032;&#44984;&#44592;%20&#49444;&#44228;\&#51060;&#52285;&#50676;\&#51060;&#52285;&#50676;\&#49324;&#50629;&#51088;&#47308;\&#49444;&#44228;&#50629;&#47924;\2009&#54868;&#49692;%20&#49714;&#44032;&#44984;&#44592;&#49444;&#44228;(&#46041;&#48373;&#51648;&#44396;)\&#51021;&#50528;&#47532;\&#51060;&#52285;&#50676;\&#49324;&#50629;&#51088;&#47308;\&#49444;&#44228;&#50629;&#47924;\2008&#45380;%20&#44305;&#51452;&#44305;&#50669;&#49884;%20&#49444;&#44228;\&#49444;&#44228;&#49436;\1st\&#51060;&#52285;&#50676;\&#49324;&#50629;&#51088;&#47308;\&#49444;&#44228;&#50629;&#47924;\2008&#45380;%20&#44305;&#50577;&#49444;&#44228;\&#49444;&#44228;&#49436;\6st\&#51060;&#52285;&#50676;\&#49324;&#50629;&#51088;&#47308;\&#49444;&#44228;&#50629;&#47924;\2008&#45380;%20&#44305;&#50577;&#49444;&#44228;\&#49444;&#44228;&#49436;\&#49444;&#44228;&#49436;(&#52572;&#51333;)\&#51060;&#52285;&#50676;\&#49324;&#50629;&#51088;&#47308;\&#49444;&#44228;&#50629;&#47924;\2008&#45380;%20&#44305;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884;&#55141;&#49884;&#51116;&#51221;&#48708;\&#51116;&#51221;&#48708;2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microsoft.com/office/2006/relationships/xlExternalLinkPath/xlStartup" Target="ROADDATA/&#48393;&#51008;&#49888;&#55141;&#49440;/&#50516;&#44144;1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111\&#44552;&#44053;\EXCEL\SUCK\HANBIT\3-2\3-2PS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452;&#44277;&#50500;&#54028;&#53944;&#46020;&#47732;(&#52280;&#44256;)\&#50725;&#45236;&#51204;&#44592;\59&#53440;&#51077;\59bs-56-14\BS-56-14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0668;&#49688;\&#44305;&#47924;&#46041;&#49688;&#47049;&#50641;&#49472;\&#54252;&#51109;&#44277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45236;&#50669;&#49436;(&#52488;&#50504;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2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&#49444;&#44228;\&#44060;&#48372;&#49688;\&#50896;&#45817;&#44060;&#48372;&#49688;\WD\&#48393;&#50516;&#48320;&#44221;\9909&#48393;&#5051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esign\&#44221;&#49688;\&#52572;&#51333;\&#48176;&#49688;&#44060;&#49440;\&#44592;&#48376;&#49444;&#44228;\&#45236;&#44396;\excel\&#45236;&#44396;&#44277;&#49324;&#48708;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f\&#49714;&#44032;&#44984;&#44592;&#49444;&#44228;\2009\&#51032;&#47161;&#51088;&#44404;&#49328;\ha&#45817;&#45800;&#44032;&#49328;&#52636;&#49436;(&#50864;&#49328;1)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7749;&#55148;\e\&#52397;&#54616;&#47785;&#50696;\1.%20&#44048;%20%20&#47532;\2007\&#54632;&#50577;\&#54632;&#50577;&#44397;&#50976;&#47548;&#44288;&#47532;&#49548;%20-%20&#54616;&#46041;%20&#49714;&#44032;&#44984;&#44592;\&#49444;&#44228;&#49436;\&#49444;&#44228;&#49436;(2007-11-12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2384;\2001\2001\&#50857;&#49328;\&#49457;&#44284;&#54408;\&#49688;&#47049;&#49328;&#52636;\5&#44396;&#51312;&#47932;&#44277;\&#44396;&#51312;&#48512;\20010902\&#44256;&#47560;1&#44368;&#53664;&#44277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&#51089;&#50629;&#51473;\design\&#44221;&#49688;\&#52572;&#51333;\&#48176;&#49688;&#44060;&#49440;\&#44592;&#48376;&#49444;&#44228;\&#45236;&#44396;\excel\&#45236;&#44396;&#44277;&#49324;&#48708;1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688;\C\&#51109;&#49457;\&#51652;&#50896;&#45909;&#52492;\&#44060;&#4414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5824;&#49440;\C\&#46020;&#47196;&#48143;&#44277;&#54637;\&#46020;&#47196;\&#49569;&#50516;&#49440;\&#50516;&#44144;&#44277;-&#49569;&#50516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54868;&#47141;&#49444;&#44228;&#49436;(&#51312;&#44221;)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7924;3\&#44277;&#50976;%20&#47928;&#49436;\&#50529;&#49472;\My%20Documents\&#45800;&#44032;&#49328;&#52636;\&#48176;&#49688;&#44277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228;05\C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7749;&#55148;\e\&#44144;&#52285;&#48513;&#49345;&#52285;&#49440;-95\&#49328;&#47548;&#54872;&#44221;&#50672;&#44396;&#50896;_&#49714;&#44032;&#44984;&#44592;\&#45225;&#54408;\&#54632;&#50577;&#50504;&#51032;&#49345;&#50896;\&#49444;&#44228;&#49436;-&#50504;&#51032;&#49345;&#50896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4508;\&#51060;&#50857;&#44508;%20(c)\Work\Book1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805;&#51456;\2003&#49444;&#44228;&#47928;&#49436;\2003&#49444;&#44228;&#47928;&#49436;\&#50696;&#52380;&#44400;\&#45824;&#51648;&#51116;&#49324;%20&#49324;&#45817;\&#45812;&#51109;&#48176;&#49688;&#47196;(&#49688;&#51221;)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85;&#44508;\D\&#44592;&#51316;&#51088;&#47308;\&#44608;&#50689;&#54872;2001\&#50948;&#49373;&#52572;&#51333;&#45236;&#50669;1\&#51204;&#44592;&#44228;&#51109;\&#44221;&#51068;\&#44257;&#49457;&#44368;&#50977;&#52397;\&#48337;&#51216;&#50669;&#49324;\&#53685;&#49888;&#48337;~3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512;&#51109;\kang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&#54785;\E\WINDOWS\TEMP\ztv9163\&#54872;&#44221;&#50689;&#54693;&#54217;&#4403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4616;&#51032;&#46020;\&#54980;&#44305;-&#45824;&#47532;(&#50896;&#48376;)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8276;&#54945;\C\DataBackup\&#49688;&#47049;&#49328;&#52636;&#49436;\09&#54252;&#51109;\&#54869;&#54253;&#48512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5824;&#45909;\&#49444;&#44228;&#45236;&#50669;&#49436;(&#46028;,&#45824;&#49437;,&#51460;&#46524;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328;&#49324;&#53468;\&#49444;&#44228;&#45236;&#50669;&#49436;(&#46028;,&#45824;&#49437;,&#51460;&#46524;)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Project\RAMP%20B&#49688;&#4704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&#49688;&#47049;&#49328;&#52636;&#49436;\00&#51088;&#51116;&#51665;&#44228;\&#51088;&#51116;&#51665;&#44228;&#54364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WINDOWS\&#48148;&#53461;%20&#54868;&#47732;\&#48176;&#49688;&#45800;&#44032;9901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50577;&#51648;&#54984;\&#44277;&#49324;&#49884;&#44277;&#44288;&#47144;\2008\&#54889;&#51204;%20&#45236;&#44396;&#47560;&#51012;%20&#50857;&#49688;&#47196;%20&#48143;%20&#45453;&#47196;&#54252;&#51109;&#44277;&#49324;\&#54889;&#51204;%20&#45236;&#44396;&#47560;&#51012;%20&#50857;&#49688;&#47196;%20&#48143;%20&#45453;&#47196;&#54252;&#51109;&#44277;&#49324;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Documents%20and%20Settings\start001\My%20Documents\&#51088;&#47000;&#52380;\&#46020;&#44553;&#45236;&#50669;&#49436;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My%20Documents\&#45208;&#51452;&#44400;\&#44221;&#51648;&#51221;&#47532;&#49444;&#44228;\&#50976;&#54217;&#44592;&#53440;&#47928;&#49436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96;\&#50780;&#44032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s\&#50976;&#49888;-&#49688;&#47049;&#52572;&#51333;\project\2002\&#51228;&#52380;&#46020;&#45812;&#49892;&#49884;&#49444;&#44228;\&#49688;&#47049;sample\2000\1-1%20(&#49345;&#47196;)&#51109;&#54217;&#52380;\&#44368;&#45824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&#49340;&#48372;\My%20Documents\&#44148;&#49444;&#44277;&#47924;\&#45800;&#44592;&#44277;&#49324;&#45236;&#50669;&#51089;&#49457;(&#51116;&#45432;&#44221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WINDOWS\&#48148;&#53461;%20&#54868;&#47732;\&#44277;&#49324;\&#50724;&#51648;&#44060;&#48156;\&#50808;&#49436;&#47732;\&#48152;&#50857;&#45453;&#44221;&#51648;&#51652;&#51077;&#47196;\&#48152;&#50857;&#45453;&#44221;&#51648;&#51652;&#51077;&#47196;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111\&#44552;&#44053;\EXCEL\SUCK\HANBIT\3-2\3-2PS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(&#51452;)&#44256;&#47140;&#51312;&#44221;&#44277;&#49324;\My%20Documents\&#44277;&#47928;&#47928;&#49436;\&#50896;&#48376;\&#45236;&#50669;&#49436;&#51089;&#49457;&#50896;&#48376;\&#45236;&#50669;&#49436;&#51088;&#47308;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m\My%20Documents\&#51060;&#49884;&#54805;\&#51648;&#48169;&#52397;\&#50629;&#47924;&#47588;&#45684;&#50620;\&#51088;&#50896;\&#51312;&#47548;&#49324;&#50629;%20&#51208;&#52264;\&#51312;&#47548;&#49324;&#50629;%20&#50641;&#49472;&#49436;&#49885;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WINDOWS\&#48148;&#53461;%20&#54868;&#47732;\&#45824;&#50808;&#54028;&#51068;\&#48512;&#45824;&#44277;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08;&#51068;\d\My%20Documents\&#46020;&#49884;&#44228;&#54925;\&#49444;&#44228;&#54028;&#51068;&#47784;&#51020;\&#49444;&#44228;&#54532;&#47196;&#44536;&#47016;\&#51068;&#50948;&#45824;&#44032;&#54364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04.&#51456;&#49444;\&#44256;&#55141;&#49888;&#54840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96;&#49885;\C\My%20Documents\&#51061;&#49328;~&#49569;&#51221;&#47532;\1&#52264;&#48320;&#44221;\&#52509;&#52404;1&#52264;\&#45236;&#50669;&#49436;\&#52509;&#52404;&#48320;&#44221;(1&#52264;)\Book2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7924;&#54788;\WHASUNG\dwg\&#46041;&#49457;\&#46972;&#47704;\&#44396;&#51312;&#44228;&#49328;\&#54868;&#46041;&#44368;\STRUC\earth-q\CHUN-NAMBU\&#45796;&#44032;&#44368;-&#45236;&#51652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228;05\C\My%20Documents\&#51453;&#47548;&#44368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44540;\C\My%20Documents\jhw\&#54252;&#51109;&#49688;&#47049;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6\project2004\&#44256;&#50689;&#54840;\0558\&#50689;&#46321;&#54252;\libr\mine\&#45236;&#50669;&#49436;\&#51652;&#54644;&#49437;&#46041;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0577;&#48120;\&#47928;&#49436;\&#47928;&#49436;\&#50689;&#50516;\2002&#45380;&#45453;&#50612;&#52492;&#47560;&#51012;&#50724;&#49688;\&#50896;&#47785;&#49688;&#47049;\&#48176;&#49688;&#44288;&#47196;\&#53664;&#44277;(1&#44277;&#44396;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252;&#51109;&#44277;&#49548;&#47196;2-437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228;&#51008;\&#44284;&#50629;&#51652;&#54665;(200\&#52280;&#44256;&#51088;&#47308;\&#49688;&#47049;&#52572;&#51333;\&#49688;&#47049;\temp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8120;\&#49352;%20&#48380;&#47464;%20(e)\WINDOWS\&#48148;&#53461;%20&#54868;&#47732;\&#44288;&#47144;&#54924;&#49324;\(&#50976;&#54620;)&#50864;&#49457;&#44148;&#49444;\&#45236;&#50669;&#49436;&#47448;\&#47928;&#49692;&#54840;\ES\&#44592;&#44228;&#44221;&#48708;\WINDOWS\EXCEL\KIM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52264;&#50857;&#54840;\Local%20Settings\Temporary%20Internet%20Files\Content.IE5\2P2LEBGJ\&#49324;&#50629;\2004&#49324;&#50629;\&#51060;&#50857;&#49884;&#49444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&#49328;&#49324;&#53468;\&#49324;&#48169;&#45840;\2004\&#48376;&#49548;\&#49345;&#48152;&#44592;\&#44221;&#51452;&#50577;&#48513;&#50857;&#46041;-&#48320;&#44221;\&#49444;&#44228;&#45236;&#50669;&#49436;(&#46028;,&#45824;&#49437;,&#51460;&#46524;)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lim_ksy\&#44277;&#50976;%20&#47928;&#49436;\2007%20&#49328;&#47548;&#53664;&#47785;\&#50577;&#49328;&#49884;\&#52397;&#54616;&#47785;&#50696;_&#46321;&#49328;&#47196;\&#46020;&#48372;&#44368;14m\&#50577;&#49328;&#46321;&#49328;&#47196;&#49444;&#44228;&#49436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0;\C\My%20Documents\&#46020;&#47196;\&#49444;&#44228;&#54028;&#51068;&#47784;&#51020;\&#49444;&#44228;&#54532;&#47196;&#44536;&#47016;\&#51068;&#50948;&#45824;&#44032;&#54364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48708;&#48393;&#50416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esign\&#44221;&#49688;\&#52572;&#51333;\My%20Documents\&#54924;&#47329;&#44592;&#48376;\&#44277;&#49324;&#48708;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WINDOWS\&#48148;&#53461;%20&#54868;&#47732;\&#45236;%20&#49436;&#47448;%20&#44032;&#48169;\2002&#49444;&#44228;&#45236;&#50669;&#49436;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51333;&#52384;\&#45812;&#50577;&#50724;&#51648;\&#49884;&#47785;\&#48176;&#49688;&#44277;~2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688;&#45432;&#53944;&#48513;\&#44277;&#50976;%20&#47928;&#49436;\Documents%20and%20Settings\All%20Users\Documents\2007&#49444;&#44228;\&#50577;&#49328;\&#45236;&#50896;&#49324;&#50689;&#52629;&#49328;&#46321;&#49328;&#47196;\&#45236;&#50896;&#49324;&#46321;&#49328;&#47196;&#49688;&#51221;1215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60;&#44049;\C\&#46020;&#47196;&#48143;&#44277;&#54637;\&#46020;&#47196;\&#49569;&#50516;&#49440;\&#50516;&#44144;&#44277;-&#49569;&#50516;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8120;\&#49352;%20&#48380;&#47464;%20(e)\WINDOWS\&#48148;&#53461;%20&#54868;&#47732;\&#44288;&#47144;&#54924;&#49324;\(&#50976;&#54620;)&#50864;&#49457;&#44148;&#49444;\&#47928;&#49692;&#54840;\ES\&#44592;&#44228;&#44221;&#48708;\WINDOWS\EXCEL\KIM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696;\&#50780;&#44032;&#47532;\2001-00%20&#49444;&#44228;&#53952;\&#45800;&#48708;&#54364;(2001-9)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124;&#51452;\&#47196;&#52972;%20&#46356;&#49828;&#53356;%20(d)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7749;&#55148;\e\Documents%20and%20Settings\All%20Users\Documents\2006&#49328;&#47548;&#53664;&#47785;&#49444;&#44228;\&#48520;&#47784;&#49328;&#49688;&#54644;&#48373;&#44396;\&#45225;&#54408;\&#48520;&#47784;&#49328;&#48373;&#44396;&#45236;&#50669;1220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437;&#50864;\D\&#44148;&#52629;\&#44148;&#51221;&#44148;&#52629;\&#50689;&#51452;&#44221;&#47452;&#54984;&#47144;&#50896;\&#49688;&#47049;\Excel\EXCEL\SUCK\HANBIT\3-2\3-2PS.XLS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\&#48148;&#53461;%20&#54868;&#47732;\&#48320;&#49892;&#54217;&#44512;&#53664;&#44277;&#49688;&#47049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88;&#48276;\&#44368;&#52492;\file\&#51204;&#46972;&#49440;\&#49328;&#52636;&#44540;&#44144;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1204;&#48513;%202004\&#51076;&#49892;\&#51076;&#49892;%20&#45453;&#44277;&#45800;&#51648;\&#51076;&#49892;&#54364;&#44256;&#48320;&#44221;\My%20Documents\&#44592;&#44228;\&#49324;&#50629;\&#44221;&#51648;&#51221;&#47532;\&#50689;&#51204;\&#44592;&#44228;\&#50984;&#52492;&#45800;&#44032;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48337;&#44600;\&#47196;&#52972;%20&#46356;&#49828;&#53356;%20(d)\Documents%20and%20Settings\&#48149;%20&#49849;&#44592;\My%20Documents\&#51068;&#44144;&#47532;\2004&#45380;&#46020;\&#44277;&#50896;&#44288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1204;&#48513;%202004\&#51076;&#49892;\&#51076;&#49892;%20&#45453;&#44277;&#45800;&#51648;\&#51076;&#49892;&#54364;&#44256;&#48320;&#44221;\My%20Documents\&#44592;&#44228;\&#49324;&#50629;\&#44221;&#51648;&#51221;&#47532;\&#50689;&#51204;\&#44592;&#44228;\NEWJONG\KSY1\&#50900;&#50556;&#45800;&#44032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44032;)&#54616;&#52380;\&#45824;&#47560;&#52380;\&#49688;&#47049;excel\&#47560;&#51204;&#44368;No3+10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50577;&#51648;&#54984;\&#44277;&#49324;&#49884;&#44277;&#44288;&#47144;\2008\&#54889;&#51204;%20&#45236;&#44396;&#47560;&#51012;%20&#50857;&#49688;&#47196;%20&#48143;%20&#45453;&#47196;&#54252;&#51109;&#44277;&#49324;\&#49444;&#44228;&#44592;&#52488;&#51088;&#47308;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49457;\C\2003&#49444;&#44228;&#47928;&#49436;\&#51333;&#47196;&#44396;\&#53457;&#44264;&#44277;&#50896;\&#54036;&#44033;&#51221;&#49328;&#52636;&#49436;(&#49688;&#51221;&#44552;&#50529;&#51312;&#51221;&#50857;)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305;&#48120;\&#49352;%20&#48380;&#47464;%20(e)\2006&#45380;%20&#50629;&#47924;&#51088;&#47308;\&#53440;&#49324;&#49444;&#44228;&#44288;&#47144;&#51088;&#47308;2006\&#45796;&#47480;&#54924;&#49324;%20&#49444;&#44228;&#51088;&#47308;\&#51312;&#44221;&#49444;&#44228;&#52280;&#44256;\&#51060;&#49885;&#44277;&#49324;&#49444;&#44228;&#49436;(&#49688;&#51221;)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1088;&#47308;&#48169;\Lsydata\&#49688;&#47049;&#49328;&#52636;\&#48176;&#49688;&#44288;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5148;\&#54021;&#51060;&#47576;\&#45236;&#44732;\&#49444;&#44228;&#51088;&#47308;\&#49688;&#47049;\&#44053;&#51652;&#50868;&#50516;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&#54924;&#51652;~&#50857;&#49328;(&#52572;\&#50976;&#49688;&#51648;\Q-NEW\PIER44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98&#49888;&#46028;&#49437;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46020;&#47196;&#48143;&#44277;&#54637;\&#46020;&#47196;\&#49569;&#50516;&#49440;\&#50516;&#44144;&#44277;-&#49569;&#50516;.xls" TargetMode="External"/></Relationships>
</file>

<file path=xl/externalLinks/_rels/externalLink2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328;&#49324;&#53468;\&#49444;&#44228;&#45236;&#50669;&#49436;.xls" TargetMode="External"/></Relationships>
</file>

<file path=xl/externalLinks/_rels/externalLink2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49328;&#51648;\&#49444;&#44228;&#45236;&#50669;&#49436;(&#49328;&#51648;).xls" TargetMode="External"/></Relationships>
</file>

<file path=xl/externalLinks/_rels/externalLink2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49457;&#52384;\Local%20Settings\Temp\ENALATEMP\&#49692;&#52380;&#50696;&#48169;&#49324;&#48169;0.xls" TargetMode="External"/></Relationships>
</file>

<file path=xl/externalLinks/_rels/externalLink2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y%20Documents\&#51088;&#46041;&#54868;\MSOffice\Excel\work\&#45236;&#50669;.XLS" TargetMode="External"/></Relationships>
</file>

<file path=xl/externalLinks/_rels/externalLink2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08;&#51068;\d\&#46020;&#47196;&#48143;&#44277;&#54637;\&#46020;&#47196;\&#49569;&#50516;&#49440;\&#50516;&#44144;&#44277;-&#49569;&#50516;.xls" TargetMode="External"/></Relationships>
</file>

<file path=xl/externalLinks/_rels/externalLink2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&#50641;&#49472;\&#51064;&#52380;&#45436;&#54788;\&#49892;&#49884;&#49444;&#44228;\&#49688;&#47049;&#49328;&#52636;&#49436;\&#45436;&#54788;&#50864;&#49688;&#44277;\1&#45800;&#44228;\1&#52264;&#49688;&#47049;\&#45436;&#54788;&#50864;&#49688;&#48155;&#51060;(1&#45800;&#44228;).xls" TargetMode="External"/></Relationships>
</file>

<file path=xl/externalLinks/_rels/externalLink2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2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2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2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44288;&#47532;&#52397;\&#49436;&#50872;\&#44053;&#48320;&#48513;&#47196;\My%20Documents\KHDATA\&#51648;&#51088;&#52404;\&#44053;&#50896;&#46020;\&#49345;&#51109;&#49548;&#46020;&#44036;(&#53468;&#48177;&#49884;)\&#49345;&#51109;&#49548;&#46020;\EST\civil\345kv&#44256;&#47161;\H&#54620;&#51204;&#51201;&#44201;.xls" TargetMode="External"/></Relationships>
</file>

<file path=xl/externalLinks/_rels/externalLink2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2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2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2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2005.&#49345;&#48152;&#44592;&#49324;&#48169;&#45840;\&#49692;&#52380;&#50696;&#48169;&#49324;&#48169;(&#49436;&#49885;&#52280;&#51312;&#50857;).xls" TargetMode="External"/></Relationships>
</file>

<file path=xl/externalLinks/_rels/externalLink2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592;&#51316;\HWACH\&#47560;&#54788;12~1.XLS" TargetMode="External"/></Relationships>
</file>

<file path=xl/externalLinks/_rels/externalLink2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68;&#49464;&#51060;&#49496;\C\&#44608;&#50472;%5e%5e;\&#51652;&#50501;&#48177;&#50868;&#46041;\xls\&#44053;&#51652;&#50868;&#50516;.xls" TargetMode="External"/></Relationships>
</file>

<file path=xl/externalLinks/_rels/externalLink269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2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My%20Documents\&#44396;&#47168;&#50724;&#51648;\&#48176;&#49688;&#44277;~2.XLS" TargetMode="External"/></Relationships>
</file>

<file path=xl/externalLinks/_rels/externalLink2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64;&#48156;\&#44608;&#49464;&#48156;D\&#44608;&#49464;&#48156;\&#54252;&#52380;&#49688;&#54644;\&#44284;&#50629;2\&#51068;&#46041;&#49548;1\&#47732;&#48317;&#49548;1.xls" TargetMode="External"/></Relationships>
</file>

<file path=xl/externalLinks/_rels/externalLink2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76;&#49688;&#44277;~2.XLS" TargetMode="External"/></Relationships>
</file>

<file path=xl/externalLinks/_rels/externalLink2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&#51333;&#52384;\&#45812;&#50577;&#50724;&#51648;\&#49884;&#47785;\&#48176;&#49688;&#44277;~2.XLS" TargetMode="External"/></Relationships>
</file>

<file path=xl/externalLinks/_rels/externalLink2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08;&#51068;\d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Documents%20and%20Settings\Owner\Local%20Settings\Temp\HAMONITEMP\98BB3B25828C438a9BB34882D0EEC889.xls" TargetMode="External"/></Relationships>
</file>

<file path=xl/externalLinks/_rels/externalLink2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8372;1\C\EXCEL\&#48124;&#47672;&#47532;\&#52769;&#44396;2.XLS" TargetMode="External"/></Relationships>
</file>

<file path=xl/externalLinks/_rels/externalLink2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2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2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51452;&#51652;\My%20Documents\05%20&#49324;&#48169;&#49444;&#44228;\&#48372;&#49457;&#50976;&#50669;&#44288;&#47532;\&#50976;&#50669;2&#49444;&#44228;&#49436;.xls" TargetMode="External"/></Relationships>
</file>

<file path=xl/externalLinks/_rels/externalLink2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340;&#50689;\&#49888;&#51204;&#51076;&#46020;&#48372;&#49688;&#50808;2.xls" TargetMode="External"/></Relationships>
</file>

<file path=xl/externalLinks/_rels/externalLink2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857;&#44428;\C\My%20Documents\&#46020;&#47196;\&#49444;&#44228;&#54028;&#51068;&#47784;&#51020;\&#49444;&#44228;&#54532;&#47196;&#44536;&#47016;\&#51068;&#50948;&#45824;&#44032;&#54364;.xls" TargetMode="External"/></Relationships>
</file>

<file path=xl/externalLinks/_rels/externalLink2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4\pc4d\My%20Documents\SEON%20HO\&#49892;&#51221;&#48372;&#44256;\&#49444;&#48320;(&#49892;&#51221;)&#48372;&#44256;&#54788;&#54889;.xls" TargetMode="External"/></Relationships>
</file>

<file path=xl/externalLinks/_rels/externalLink2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2280;&#44256;&#51088;&#47308;\&#52397;&#54616;&#47785;&#50696;\2.%20&#49444;%20%20&#44228;\2011\&#44053;&#49436;&#44396;-&#50756;&#51204;&#48169;&#51228;\&#49444;&#44228;&#49436;\&#49714;&#44032;&#44984;&#44592;&#49444;&#44228;\2009\&#51032;&#47161;&#51088;&#44404;&#49328;\ha&#45817;&#45800;&#44032;&#49328;&#52636;&#49436;(&#50864;&#49328;1).xls" TargetMode="External"/></Relationships>
</file>

<file path=xl/externalLinks/_rels/externalLink2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51452;&#51652;\My%20Documents\05%20&#49324;&#48169;&#49444;&#44228;\&#50689;&#44305;&#50556;&#44228;(05&#54616;&#48152;&#44592;)&#52572;&#51333;.xls" TargetMode="External"/></Relationships>
</file>

<file path=xl/externalLinks/_rels/externalLink2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pjw\My%20Documents\&#49324;&#48169;&#49444;&#44228;\&#50556;&#44228;\&#54868;&#49692;&#50556;&#44228;(04&#52628;&#44592;)&#52572;&#44400;.xls" TargetMode="External"/></Relationships>
</file>

<file path=xl/externalLinks/_rels/externalLink2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7928;&#55148;&#51333;\&#49444;&#44228;&#49436;\&#44221;&#48513;%20&#49457;&#51452;\&#50900;&#54637;&#47732;%20&#45824;&#49328;&#47532;\&#44221;&#48513;%20&#49457;&#51452;%20&#50900;&#54637;&#47732;.xls" TargetMode="External"/></Relationships>
</file>

<file path=xl/externalLinks/_rels/externalLink2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3\d\My%20Documents\&#51453;&#47548;&#44368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2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46020;&#47196;\&#51076;&#49892;&#48177;&#50868;&#44036;%20&#46020;&#47196;%20&#54869;&#54252;&#51109;&#44277;&#49324;\&#49444;&#44228;&#54028;&#51068;&#47784;&#51020;\&#49444;&#44228;&#54532;&#47196;&#44536;&#47016;\&#51068;&#50948;&#45824;&#44032;&#54364;.xls" TargetMode="External"/></Relationships>
</file>

<file path=xl/externalLinks/_rels/externalLink2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7749;&#55148;\e\Documents%20and%20Settings\All%20Users\Documents\2007&#49328;&#47548;&#53664;&#47785;&#49444;&#44228;\&#49888;&#49444;&#51076;&#46020;-&#50577;&#46041;&#51648;&#44396;\&#45225;&#54408;\&#50577;&#46041;&#51648;&#44396;&#51076;&#46020;&#49888;&#49444;.xls" TargetMode="External"/></Relationships>
</file>

<file path=xl/externalLinks/_rels/externalLink2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324;&#50629;&#48169;\&#49324;&#52380;&#49556;&#44749;&#51656;&#44621;&#51648;&#48268;&#47112;&#45208;&#47924;&#51452;&#49324;\&#49556;&#44749;&#51656;+&#51116;&#49440;&#52649;&#45236;&#50669;&#49436;\08&#49556;&#44749;&#51656;&#44621;&#51648;&#48268;&#47112;&#45208;&#47924;&#51452;&#49324;(&#44260;&#47749;1).xls" TargetMode="External"/></Relationships>
</file>

<file path=xl/externalLinks/_rels/externalLink2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2002\My%20Documents\&#44305;&#50577;&#50724;&#51648;\&#45225;&#54408;&#49688;&#47049;\&#44305;&#50577;&#50724;&#51648;\&#48176;&#49688;&#44277;~2.XLS" TargetMode="External"/></Relationships>
</file>

<file path=xl/externalLinks/_rels/externalLink2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4;&#54840;\C\WINDOWS\&#48148;&#53461;%20&#54868;&#47732;\My%20Documents\2001&#51221;&#50672;\HIH\BATGIBAN\&#48173;&#44592;&#48152;97.XLS" TargetMode="External"/></Relationships>
</file>

<file path=xl/externalLinks/_rels/externalLink2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dreamwiz.com/AUTH/mail_attach.cgi/c=d&amp;m=494e424f58&amp;n=341&amp;s=1.5&amp;offset=0&amp;size=1544878&amp;vc=&amp;fname=&amp;rname=&amp;app=app.dreamwiz.com&amp;rnd=3ae69367b2731/&#51221;&#54840;&#51089;&#54408;/&#44368;&#44033;/&#53664;%20&#44277;/ENG/SAMAN/DOHWA03.XLS" TargetMode="External"/></Relationships>
</file>

<file path=xl/externalLinks/_rels/externalLink2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064;&#51088;&#44592;&#51456;" TargetMode="External"/></Relationships>
</file>

<file path=xl/externalLinks/_rels/externalLink2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2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44608;&#46041;&#54840;\Local%20Settings\Temporary%20Internet%20Files\Content.IE5\0HEJ4XI3\&#45236;&#47928;&#49436;\&#51109;&#50948;&#47560;&#51012;&#50504;&#44600;&#48320;&#44221;-&#44400;.xls" TargetMode="External"/></Relationships>
</file>

<file path=xl/externalLinks/_rels/externalLink2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44508;\&#51064;&#44508;MY\&#44288;&#44553;&#44277;&#49324;\2003&#45380;\&#51648;&#52488;&#46896;\&#45224;&#49328;-&#45733;&#49440;&#44036;(&#49884;&#54665;)\&#48176;&#49688;&#44288;.xls" TargetMode="External"/></Relationships>
</file>

<file path=xl/externalLinks/_rels/externalLink2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28;&#52880;&#45320;\&#49444;&#44228;&#51088;&#47308;%20(g)\Project(&#51652;&#54665;&#51473;)\&#44396;&#47196;&#46041;%20&#44540;&#47536;&#44277;&#50896;\040322-&#45225;&#54408;\&#45236;&#50669;&#49436;.xls" TargetMode="External"/></Relationships>
</file>

<file path=xl/externalLinks/_rels/externalLink3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2000\&#45824;&#44396;-&#45824;&#46041;\&#44396;&#51312;&#44228;&#49328;&#49436;\example-1\&#49688;&#51221;\analysis\analysis\temp\4-2&#50976;&#54952;&#54253;.xls" TargetMode="External"/></Relationships>
</file>

<file path=xl/externalLinks/_rels/externalLink3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ATA\&#49888;&#54868;\&#44032;&#54217;&#51648;&#44396;\&#46020;&#47732;\&#44256;&#52285;&#51200;&#49688;&#51648;\&#44277;&#49324;&#48708;&#52509;&#44292;\&#44032;&#54217;&#44277;&#49324;&#48708;.XLS" TargetMode="External"/></Relationships>
</file>

<file path=xl/externalLinks/_rels/externalLink3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3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2003\&#46020;&#47196;\&#51088;&#52404;&#49324;&#50629;\&#45432;&#46041;&#49440;\EXCEL\&#44400;&#49328;&#51032;&#47308;&#50896;\&#54868;&#49328;.XLS" TargetMode="External"/></Relationships>
</file>

<file path=xl/externalLinks/_rels/externalLink3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3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7924;&#54788;\WHASUNG\dwg\&#46041;&#49457;\&#46972;&#47704;\&#44396;&#51312;&#44228;&#49328;\&#54868;&#46041;&#44368;\&#44221;&#46041;&#44592;&#49696;&#44277;&#49324;\&#49888;&#54413;~&#50864;&#49457;\&#49328;&#51221;&#44368;%20&#45236;&#51652;&#44228;&#49328;\&#45796;&#44032;&#44368;-&#45236;&#51652;.xls" TargetMode="External"/></Relationships>
</file>

<file path=xl/externalLinks/_rels/externalLink3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&#45380;%20&#50629;&#47924;&#51088;&#47308;\&#53440;&#49324;&#49444;&#44228;&#44288;&#47144;&#51088;&#47308;2006\&#45796;&#47480;&#54924;&#49324;%20&#49444;&#44228;&#51088;&#47308;\&#51312;&#44221;&#49444;&#44228;&#52280;&#44256;\&#51060;&#49885;&#44277;&#49324;&#49444;&#44228;&#49436;(&#49688;&#51221;).xls" TargetMode="External"/></Relationships>
</file>

<file path=xl/externalLinks/_rels/externalLink3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park\&#45453;&#52492;&#50857;&#49688;&#49324;&#50629;\&#48512;&#50504;&#50577;&#49688;\HIH\BATGIBAN\&#48173;&#44592;&#48152;97.XLS" TargetMode="External"/></Relationships>
</file>

<file path=xl/externalLinks/_rels/externalLink3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D\111\&#49688;&#47049;date\Excel-DATA\EXCEL\SUCK\HANBIT\3-2\3-2PS.XLS" TargetMode="External"/></Relationships>
</file>

<file path=xl/externalLinks/_rels/externalLink3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3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0504;&#52380;&#49345;&#49688;&#46020;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3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0857;&#54840;\C\Data\Old_d\&#50641;&#49472;\KYONGNAM\ULSAN\BIG\&#49444;&#44228;&#51077;&#52272;&#46020;&#44553;\&#46020;&#44553;(&#49688;&#51221;)\&#51312;&#44221;&#45236;&#50669;(00d).xls" TargetMode="External"/></Relationships>
</file>

<file path=xl/externalLinks/_rels/externalLink3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3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48;&#44592;&#47932;&#47049;-&#46041;&#54868;&#52380;1.xls" TargetMode="External"/></Relationships>
</file>

<file path=xl/externalLinks/_rels/externalLink3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45824;&#51204;&#52397;\&#54861;&#49457;&#45224;&#48512;&#50864;&#54924;(10.26%20&#45824;&#51204;&#52397;)\&#54861;&#49457;&#45224;&#48512;(&#54952;&#51088;).xls" TargetMode="External"/></Relationships>
</file>

<file path=xl/externalLinks/_rels/externalLink3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BAM\&#44368;&#52492;\&#52397;&#49353;-2(&#44277;&#47924;)\6(&#49444;&#44228;&#46020;&#49436;)\6-2(&#49444;&#44228;&#48320;&#44221;)\&#50976;&#53685;\1&#54924;&#48320;&#44221;\&#49688;&#47049;&#49328;&#52636;&#49436;(&#51204;&#52404;1&#54924;-&#50976;&#53685;).xls" TargetMode="External"/></Relationships>
</file>

<file path=xl/externalLinks/_rels/externalLink3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48148;&#53461;&#54868;&#47732;\Documents%20and%20Settings\Owner\Local%20Settings\Temp\HAMONITEMP\&#49714;&#44032;&#44984;&#44592;%20&#50896;&#44032;&#44228;&#49328;.tmp.xls" TargetMode="External"/></Relationships>
</file>

<file path=xl/externalLinks/_rels/externalLink3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48149;%20&#49849;&#44592;\My%20Documents\&#51068;&#44144;&#47532;\2004&#45380;&#46020;\&#44277;&#50896;&#44288;&#47532;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3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esign\&#44221;&#49688;\&#52572;&#51333;\BAEKPO\DAN1.XLS" TargetMode="External"/></Relationships>
</file>

<file path=xl/externalLinks/_rels/externalLink3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&#48148;&#53461;%20&#54868;&#47732;\&#51613;&#54217;&#51452;&#44277;\&#51452;&#44277;(&#51613;&#54217;)\&#45236;&#50669;0908&#51228;&#52636;\&#45236;&#50669;0908&#51228;&#52636;.xls" TargetMode="External"/></Relationships>
</file>

<file path=xl/externalLinks/_rels/externalLink3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&#51089;&#50629;&#51473;\design\&#44221;&#49688;\&#52572;&#51333;\BAEKPO\DAN1.XLS" TargetMode="External"/></Relationships>
</file>

<file path=xl/externalLinks/_rels/externalLink3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3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3\&#47196;&#52972;%20&#46356;&#49828;&#53356;%20(d)\00.&#12593;&#51228;&#51060;&#48708;&#44277;&#49324;&#46308;\00.&#50756;&#47308;&#49324;&#50629;&#46308;\19.&#47924;&#51452;&#44400;2007&#54616;&#48152;&#44592;&#49714;&#44032;&#44984;&#44592;&#49324;&#50629;&#49892;&#49884;&#49444;&#44228;&#50857;&#50669;&#49324;&#50629;\&#45800;&#51116;&#51201;1&#51076;&#48152;&#47924;&#51452;&#49444;&#52380;\&#54364;&#51456;&#51648;-&#49688;&#44036;&#51116;&#51201;-&#44404;&#52280;1-0-1.XLS" TargetMode="External"/></Relationships>
</file>

<file path=xl/externalLinks/_rels/externalLink3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0980;&#50668;&#51064;\&#49714;&#51221;&#51060;&#49328;&#47548;&#44592;&#49696;&#49324;&#49324;&#47924;&#49548;\2011&#45380;&#49714;&#51221;&#51060;&#49444;&#44228;.&#44048;&#47532;&#49324;&#50629;\2011&#45380;%20&#49714;&#44032;&#44984;&#44592;&#49892;&#49884;&#49444;&#44228;(&#44397;&#50976;&#47548;)\&#44397;&#50976;&#47548;&#49444;&#44228;&#51088;&#47308;(&#50977;&#47548;)\&#49444;&#52380;%20&#51109;&#45909;%2071&#45208;%20&#50808;3(&#49714;&#44032;&#44984;&#44592;)\&#51312;&#49324;\&#45824;&#49345;&#51648;&#51312;&#49324;&#49436;(&#44592;&#48264;1).xls" TargetMode="External"/></Relationships>
</file>

<file path=xl/externalLinks/_rels/externalLink3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D\&#48177;&#49345;&#54984;LAN\&#44368;&#45824;-1.xls" TargetMode="External"/></Relationships>
</file>

<file path=xl/externalLinks/_rels/externalLink3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WORK\&#48149;&#44592;&#52384;\&#49444;&#44228;\&#45800;&#44032;&#51088;&#47308;\&#51201;&#44201;&#49900;&#49324;.xls" TargetMode="External"/></Relationships>
</file>

<file path=xl/externalLinks/_rels/externalLink3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My%20Documents\&#51228;&#51452;&#50724;&#46972;\&#49345;&#49688;\PHASE1-1&#49688;&#47049;&#49328;&#52636;.XLS" TargetMode="External"/></Relationships>
</file>

<file path=xl/externalLinks/_rels/externalLink3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3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Owner\Local%20Settings\Temp\HAMONITEMP\98BB3B25828C438a9BB34882D0EEC889.xls" TargetMode="External"/></Relationships>
</file>

<file path=xl/externalLinks/_rels/externalLink3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45824;&#54620;&#48124;&#44397;\My%20Documents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3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3\&#47196;&#52972;%20&#46356;&#49828;&#53356;%20(d)\Documents%20and%20Settings\&#49328;&#47548;&#51312;&#54633;\&#48148;&#53461;%20&#54868;&#47732;\&#49444;&#44228;&#45236;&#50669;&#49436;(&#46028;,&#45824;&#49437;,&#51460;&#46524;).xls" TargetMode="External"/></Relationships>
</file>

<file path=xl/externalLinks/_rels/externalLink3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4805;&#51456;\2003&#49444;&#44228;&#47928;&#49436;\2003&#49444;&#44228;&#47928;&#49436;\&#44277;&#53685;&#51088;&#47308;\&#51333;&#47196;&#44396;\&#53457;&#44264;&#44277;&#50896;\&#54036;&#44033;&#51221;&#49328;&#52636;&#49436;(&#49688;&#51221;&#44552;&#50529;&#51312;&#51221;&#50857;).xls" TargetMode="External"/></Relationships>
</file>

<file path=xl/externalLinks/_rels/externalLink3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My%20Documents\&#52380;&#48320;&#47196;&#48320;&#44221;\&#49324;&#48376;%20-%20&#48176;&#49688;&#44277;.xls" TargetMode="External"/></Relationships>
</file>

<file path=xl/externalLinks/_rels/externalLink3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3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688;&#49884;&#49444;&#49444;&#44228;\&#49688;&#47049;&#49328;&#52636;\&#54217;&#49440;&#50504;&#44600;.xls" TargetMode="External"/></Relationships>
</file>

<file path=xl/externalLinks/_rels/externalLink3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7532;\C\aaa\&#44053;&#51652;&#44400;\&#50672;&#49328;~&#54889;&#47561;&#49688;&#47049;\&#49688;&#47049;&#51665;&#44228;1.xls" TargetMode="External"/></Relationships>
</file>

<file path=xl/externalLinks/_rels/externalLink3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337;&#51452;\D\111\&#49688;&#47049;date\Excel-DATA\EXCEL\SUCK\HANBIT\3-2\3-2PS.XLS" TargetMode="External"/></Relationships>
</file>

<file path=xl/externalLinks/_rels/externalLink3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3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3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3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3\d\WORK\&#44396;&#51060;&#51221;&#51452;&#44428;\1\1-1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3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49457;\&#50641;&#49472;&#49688;&#47049;\&#49688;&#47196;&#50516;&#44144;\&#49688;&#47196;&#51068;&#47144;-type1.xls" TargetMode="External"/></Relationships>
</file>

<file path=xl/externalLinks/_rels/externalLink3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5;&#52380;&#45824;&#44368;\&#48156;&#49569;&#44277;&#47928;\&#54224;&#44592;&#47932;&#44288;&#47144;\&#49892;&#51221;&#48372;&#44256;\&#44032;&#46020;&#49892;&#51221;\My%20Documents\&#44552;&#45733;&#48176;&#49688;&#51648;\DS9901\&#53664;&#47785;&#51068;&#50948;9901.XLS" TargetMode="External"/></Relationships>
</file>

<file path=xl/externalLinks/_rels/externalLink3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3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My%20Documents\&#51649;&#50896;.xls" TargetMode="External"/></Relationships>
</file>

<file path=xl/externalLinks/_rels/externalLink3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My%20Documents\&#51649;&#50896;.xls" TargetMode="External"/></Relationships>
</file>

<file path=xl/externalLinks/_rels/externalLink3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3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7924;&#54788;\WHASUNG\dwg\&#46041;&#49457;\&#46972;&#47704;\&#44396;&#51312;&#44228;&#49328;\&#54868;&#46041;&#44368;\My%20Documents\&#48376;&#54217;&#44368;-&#45236;&#51652;&#49444;&#44228;.xls" TargetMode="External"/></Relationships>
</file>

<file path=xl/externalLinks/_rels/externalLink3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3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&#50696;&#49328;&#49436;1.xls" TargetMode="External"/></Relationships>
</file>

<file path=xl/externalLinks/_rels/externalLink3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1204;&#48513;%202004\&#51076;&#49892;\&#51076;&#49892;%20&#45453;&#44277;&#45800;&#51648;\&#51076;&#49892;&#54364;&#44256;&#48320;&#44221;\My%20Documents\&#44592;&#44228;\&#49324;&#50629;\&#44221;&#51648;&#51221;&#47532;\&#50689;&#51204;\&#44592;&#44228;\NEWJONG\KSY1\yuldan.xls" TargetMode="External"/></Relationships>
</file>

<file path=xl/externalLinks/_rels/externalLink3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3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_server\backup\&#44608;&#45909;&#51652;\&#44608;&#45909;&#51652;\2008&#45380;\&#49714;&#44032;&#44984;&#44592;&#49444;&#44228;\&#50689;&#50900;\&#44400;&#50976;&#47548;.xls" TargetMode="External"/></Relationships>
</file>

<file path=xl/externalLinks/_rels/externalLink3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50668;&#49688;%20&#44288;&#47928;&#46041;&#46020;&#47196;.xls" TargetMode="External"/></Relationships>
</file>

<file path=xl/externalLinks/_rels/externalLink3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8512;&#51109;\C\&#50641;&#49472;&#44288;&#47144;\&#44305;&#51452;&#49884;&#52397;\&#44305;&#51452;11&#44148;\&#54840;&#46041;&#44036;&#52380;\&#44264;&#51116;.xls" TargetMode="External"/></Relationships>
</file>

<file path=xl/externalLinks/_rels/externalLink3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WINDOWS\TEMP\_hztmp_\&#44032;&#51256;&#44032;&#49800;\&#12615;&#12615;&#51648;&#44396;%20&#46020;&#49884;&#44060;&#48156;&#49324;&#50629;.xls" TargetMode="External"/></Relationships>
</file>

<file path=xl/externalLinks/_rels/externalLink3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My%20Documents\&#44033;&#51333;&#49444;&#44228;&#45236;&#50669;\&#44221;&#51648;&#51221;&#47532;&#49444;&#44228;\&#51652;&#46020;&#45208;&#47532;&#44221;&#51648;&#51221;&#47532;&#49444;&#44228;&#52509;\&#50976;&#54217;&#44592;&#53440;&#47928;&#49436;.XLS" TargetMode="External"/></Relationships>
</file>

<file path=xl/externalLinks/_rels/externalLink3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1-05%20&#50577;&#54217;&#44400;%20&#48372;&#54840;&#49688;\&#50577;&#54217;&#48372;&#54840;&#49688;&#45236;&#50669;&#49436;2.xls" TargetMode="External"/></Relationships>
</file>

<file path=xl/externalLinks/_rels/externalLink3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3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1234\&#49444;&#44228;\KCS\JEPSAN1\&#51076;&#50984;&#52492;.XLS" TargetMode="External"/></Relationships>
</file>

<file path=xl/externalLinks/_rels/externalLink3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C\WINDOWS\&#48148;&#53461;%20&#54868;&#47732;\&#44053;&#49888;&#54805;\&#45432;&#50896;&#49345;&#48152;&#44592;\2001-02-&#45432;&#50896;&#49345;&#48152;&#44592;\2001-02-&#45432;&#50896;%20&#48372;&#54840;&#49688;(&#49345;&#48152;&#44592;).xls" TargetMode="External"/></Relationships>
</file>

<file path=xl/externalLinks/_rels/externalLink3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4&#50900;%20&#49444;%20%20%20%20&#44228;\&#44284;&#52380;%20&#48372;&#54840;&#49688;\&#48372;&#54840;&#49688;(&#49345;&#49688;&#47532;).xls" TargetMode="External"/></Relationships>
</file>

<file path=xl/externalLinks/_rels/externalLink3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800;&#44032;\&#45800;&#44032;&#49328;&#52636;\&#53364;&#47200;&#48288;&#51060;&#49828;\&#53364;&#47200;&#48288;&#51060;&#49828;2000.xls" TargetMode="External"/></Relationships>
</file>

<file path=xl/externalLinks/_rels/externalLink3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788;&#46041;\C\My%20Documents\sulgue\8&#49444;7&#48156;\8&#49444;7&#48156;.xls" TargetMode="External"/></Relationships>
</file>

<file path=xl/externalLinks/_rels/externalLink3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3468;&#45812;\C\&#49444;&#44228;\&#45236;&#50669;&#44288;&#47532;\&#50556;&#44228;\&#49444;&#44228;&#45236;&#50669;&#49436;.XLS" TargetMode="External"/></Relationships>
</file>

<file path=xl/externalLinks/_rels/externalLink3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My%20Documents\&#44368;&#47049;\&#45824;&#50896;&#49324;\&#44368;&#44033;&#44396;&#51312;3&#51452;.xls" TargetMode="External"/></Relationships>
</file>

<file path=xl/externalLinks/_rels/externalLink3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3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64;&#55064;\&#51088;&#47308;\My%20Documents\&#44368;&#47049;\&#45824;&#50896;&#49324;\&#44368;&#44033;&#44396;&#51312;3&#51452;.xls" TargetMode="External"/></Relationships>
</file>

<file path=xl/externalLinks/_rels/externalLink3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45208;\&#49352;%20&#48380;&#47464;%20(e)\2006&#45380;%20&#50629;&#47924;&#51088;&#47308;\&#53440;&#49324;&#49444;&#44228;&#44288;&#47144;&#51088;&#47308;2006\&#45796;&#47480;&#54924;&#49324;%20&#49444;&#44228;&#51088;&#47308;\&#51312;&#44221;&#49444;&#44228;&#52280;&#44256;\&#51060;&#49885;&#44277;&#49324;&#49444;&#44228;&#49436;(&#49688;&#51221;).xls" TargetMode="External"/></Relationships>
</file>

<file path=xl/externalLinks/_rels/externalLink3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41;&#54868;&#51648;&#44396;%20&#44396;&#51312;&#47932;&#44760;&#44592;.xls" TargetMode="External"/></Relationships>
</file>

<file path=xl/externalLinks/_rels/externalLink3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92;&#45208;\&#49352;%20&#48380;&#47464;%20(e)\02&#44277;&#49324;\2002&#49444;&#44228;\2002_&#51060;&#49885;&#45800;&#44032;_1&#50900;.XLS" TargetMode="External"/></Relationships>
</file>

<file path=xl/externalLinks/_rels/externalLink3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116;&#54788;\C\WORK\&#54868;&#48393;&#44368;&#44032;&#49444;&#44277;&#49324;\&#49444;&#44228;&#54028;&#51068;&#47784;&#51020;\&#49444;&#44228;&#54532;&#47196;&#44536;&#47016;\&#51068;&#50948;&#45824;&#44032;&#54364;.xls" TargetMode="External"/></Relationships>
</file>

<file path=xl/externalLinks/_rels/externalLink3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3\d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3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3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&#51089;&#50629;&#51473;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_rels/externalLink3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\&#52488;&#46321;&#54617;&#44368;\&#51648;&#50689;&#48277;&#49885;.xls" TargetMode="External"/></Relationships>
</file>

<file path=xl/externalLinks/_rels/externalLink3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6020;&#47196;&#48143;&#44277;&#54637;\&#46020;&#47196;\&#49569;&#50516;&#49440;\&#50516;&#44144;&#44277;-&#49569;&#50516;.xls" TargetMode="External"/></Relationships>
</file>

<file path=xl/externalLinks/_rels/externalLink3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116;&#54785;\&#51452;&#53469;&#44277;&#49324;\&#51060;&#52384;&#44428;\2000FILE\&#50857;&#51064;&#50864;&#49688;&#44277;\&#49688;&#47049;&#49328;&#52636;&#49436;\U&#54805;&#54540;&#47464;&#44288;.xls" TargetMode="External"/></Relationships>
</file>

<file path=xl/externalLinks/_rels/externalLink3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&#44608;&#50472;%5e%5e;\&#51652;&#50501;&#48177;&#50868;&#46041;\xls\&#44053;&#51652;&#50868;&#50516;.xls" TargetMode="External"/></Relationships>
</file>

<file path=xl/externalLinks/_rels/externalLink3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4600;\C\&#51060;&#52384;&#44428;\2000FILE\&#50857;&#51064;&#50864;&#49688;&#44277;\&#49688;&#47049;&#49328;&#52636;&#49436;\U&#54805;&#54540;&#47464;&#44288;.xls" TargetMode="External"/></Relationships>
</file>

<file path=xl/externalLinks/_rels/externalLink3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49888;&#54413;(&#51221;&#49849;&#51649;).xls" TargetMode="External"/></Relationships>
</file>

<file path=xl/externalLinks/_rels/externalLink3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&#53468;&#50577;t\&#47196;&#52972;%20&#46356;&#49828;&#53356;%20(c)\&#51656;&#44396;&#51648;&#48320;&#44221;\&#44396;&#46993;&#47560;&#51012;%20&#50504;&#44600;&#51221;&#48708;%20&#44277;&#49324;.XLS" TargetMode="External"/></Relationships>
</file>

<file path=xl/externalLinks/_rels/externalLink3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y\&#47196;&#52972;%20&#46356;&#49828;&#53356;%20(d)\Documents%20and%20Settings\Administrator\&#48148;&#53461;%20&#54868;&#47732;\&#54364;&#51456;&#51648;(&#51077;&#47785;)&#51116;&#51201;&#51312;&#49436;.XLS" TargetMode="External"/></Relationships>
</file>

<file path=xl/externalLinks/_rels/externalLink3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aaa\&#48148;&#53461;%20&#54868;&#47732;\&#53080;&#53356;&#47532;&#49688;&#47196;.xls" TargetMode="External"/></Relationships>
</file>

<file path=xl/externalLinks/_rels/externalLink3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1116;&#54872;%20Project\Project\&#55129;&#47561;&#51060;\&#44204;&#51201;&#49436;\2000&#45380;%20&#44204;&#51201;\&#49340;&#51473;&#44204;&#51201;(i)\My%20Documents\KHDATA\&#44288;&#47532;&#52397;\&#50896;&#45224;-&#50872;&#51652;\&#50896;&#45224;&#50872;&#51652;&#45209;&#52272;&#45236;&#50669;(99.4.13%20&#48512;&#49328;&#52397;).xls" TargetMode="External"/></Relationships>
</file>

<file path=xl/externalLinks/_rels/externalLink3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16;&#51109;\&#47196;&#52972;%20&#46356;&#49828;&#53356;%20(c)\&#44257;&#49457;\&#44257;&#49457;(&#54217;,&#48276;&#47168;)%20&#49714;&#44032;&#44984;&#44592;%20&#49892;&#49884;&#49444;&#44228;.xls" TargetMode="External"/></Relationships>
</file>

<file path=xl/externalLinks/_rels/externalLink3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UDGET\HIGHWAY\KYUNGIN2\THIRD.XLS" TargetMode="External"/></Relationships>
</file>

<file path=xl/externalLinks/_rels/externalLink3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UDGET\HIGHWAY\KYUNGIN2\THIRD.XLS" TargetMode="External"/></Relationships>
</file>

<file path=xl/externalLinks/_rels/externalLink3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3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3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Administrator\&#48148;&#53461;%20&#54868;&#47732;\&#49328;&#49324;&#53468;%20&#49444;&#44228;\&#49692;&#52380;\&#49849;&#51452;%20&#49888;&#49457;&#51648;&#44396;\&#49849;&#51452;%20&#49888;&#49457;&#51648;&#44396;.xls" TargetMode="External"/></Relationships>
</file>

<file path=xl/externalLinks/_rels/externalLink3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608;&#54788;&#54840;\&#49444;&#44228;\&#49324;&#48169;&#45840;(2002%20&#48512;&#50668;).xls" TargetMode="External"/></Relationships>
</file>

<file path=xl/externalLinks/_rels/externalLink3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3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512;&#51109;\kang\My%20Documents\&#49444;&#44228;&#54028;&#51068;&#47784;&#51020;\&#49444;&#44228;&#54532;&#47196;&#44536;&#47016;\&#51068;&#50948;&#45824;&#44032;&#54364;.xls" TargetMode="External"/></Relationships>
</file>

<file path=xl/externalLinks/_rels/externalLink3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3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3\d\My%20Documents\&#49444;&#44228;&#54028;&#51068;&#47784;&#51020;\&#49444;&#44228;&#54532;&#47196;&#44536;&#47016;\&#51068;&#50948;&#45824;&#44032;&#54364;.xls" TargetMode="External"/></Relationships>
</file>

<file path=xl/externalLinks/_rels/externalLink3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1228;01\C\my%20documents\@&#53664;&#51201;&#44228;&#49328;\&#49444;&#44228;&#54028;&#51068;&#47784;&#51020;\&#49444;&#44228;&#54532;&#47196;&#44536;&#47016;\&#51068;&#50948;&#45824;&#44032;&#54364;.xls" TargetMode="External"/></Relationships>
</file>

<file path=xl/externalLinks/_rels/externalLink3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4284;&#51109;\C\My%20Documents\&#49888;&#50504;(6&#44148;)\&#50517;&#54644;(&#50896;&#51109;)\&#50896;&#51109;&#54252;&#51109;.xls" TargetMode="External"/></Relationships>
</file>

<file path=xl/externalLinks/_rels/externalLink3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08;&#51221;\&#54868;&#51032;&#47532;%20136&#51076;&#48152;\&#54364;&#51456;&#51648;&#50556;&#51109;%20&#51665;&#44228;&#54364;.xls" TargetMode="External"/></Relationships>
</file>

<file path=xl/externalLinks/_rels/externalLink4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Documents%20and%20Settings\&#45824;&#54620;&#48124;&#44397;\My%20Documents\2000&#52572;&#50980;&#47925;&#50629;&#47924;&#54260;&#45908;\&#51068;&#48152;&#50629;&#47924;\99&#49444;&#44228;&#51032;&#47280;&#45236;&#50669;\&#44277;&#49324;&#48708;99-10.xls" TargetMode="External"/></Relationships>
</file>

<file path=xl/externalLinks/_rels/externalLink4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2\c\111\&#46020;&#44553;&#44277;&#49324;\&#49436;&#51652;&#44148;&#49444;\99\&#49888;&#49328;&#52380;\&#52265;&#44277;&#45236;-&#49888;&#49328;&#52380;.XLS" TargetMode="External"/></Relationships>
</file>

<file path=xl/externalLinks/_rels/externalLink4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4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221;&#54840;\&#47196;&#52972;%20&#46356;&#49828;&#53356;%20(c)\&#51109;&#51221;&#54840;\2003&#45380;\&#45224;&#50896;&#49884;&#52397;\&#48512;&#50868;&#49548;&#54616;&#52380;&#50808;9&#51648;&#44396;&#49688;&#54644;&#48373;&#44396;&#49324;&#50629;&#49892;&#49884;&#49444;&#44228;\&#50756;&#49457;&#54408;&#46160;&#48264;&#51704;\&#51473;&#54889;&#45453;&#47196;&#49688;&#54644;&#48373;&#44396;&#44277;&#49324;(&#50756;&#47308;)\My%20Documents\&#51076;&#49892;&#50724;&#48393;&#49440;\&#49444;&#44228;&#54028;&#51068;&#47784;&#51020;\&#49444;&#44228;&#54532;&#47196;&#44536;&#47016;\&#51068;&#50948;&#45824;&#44032;&#54364;.xls" TargetMode="External"/></Relationships>
</file>

<file path=xl/externalLinks/_rels/externalLink4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7196;\D\&#46020;&#47196;&#48143;&#44277;&#54637;\&#46020;&#47196;\&#49569;&#50516;&#49440;\&#50516;&#44144;&#44277;-&#49569;&#50516;.xls" TargetMode="External"/></Relationships>
</file>

<file path=xl/externalLinks/_rels/externalLink4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4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688;&#48124;\&#49688;&#48120;&#45768;\&#51109;&#49328;&#51648;&#44396;\&#50857;&#49688;&#44036;&#49440;.XLS" TargetMode="External"/></Relationships>
</file>

<file path=xl/externalLinks/_rels/externalLink4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4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857;&#44428;\C\data\&#45225;&#54408;&#45936;&#51060;&#53440;\MYDOCU~1\&#46020;&#47196;\&#49444;&#44228;&#54028;&#51068;&#47784;&#51020;\&#49444;&#44228;&#54532;&#47196;&#44536;&#47016;\&#51068;&#50948;&#45824;&#44032;&#54364;.xls" TargetMode="External"/></Relationships>
</file>

<file path=xl/externalLinks/_rels/externalLink4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_rels/externalLink4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&#51089;&#50629;&#51473;\&#51109;&#49328;&#51648;&#44396;\&#50857;&#49688;&#44036;&#49440;.XLS" TargetMode="External"/></Relationships>
</file>

<file path=xl/externalLinks/_rels/externalLink4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224;&#51452;\&#52397;&#54616;&#47785;&#50696;\Documents%20and%20Settings\&#48149;&#51109;&#54788;\&#48148;&#53461;%20&#54868;&#47732;\08%20&#54644;&#50504;&#48169;&#51116;&#47548;%20&#49444;&#44228;\&#49888;&#50504;%20&#48708;&#44552;%20&#51648;&#45817;\08%20&#49444;&#44228;&#49436;\Documents%20and%20Settings\&#44608;&#51452;&#51652;\My%20Documents\05%20&#49324;&#48169;&#49444;&#44228;\05%20&#49324;&#48169;&#49444;&#44228;\&#50689;&#44305;%20&#49324;&#48169;&#45840;.xls" TargetMode="External"/></Relationships>
</file>

<file path=xl/externalLinks/_rels/externalLink4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49324;&#50629;&#48169;\1.gwsj\2025&#45380;\11.2025&#45380;%20%20&#51116;&#49440;&#52649;&#48169;&#51228;&#49324;&#50629;%20&#49892;&#49884;&#49444;&#44228;&#50857;&#50669;(&#45796;&#46020;&#49569;&#54617;\&#49444;&#44228;\&#49444;&#44228;&#46020;&#49436;\&#45225;&#54408;\2025&#45380;%20&#49548;&#45208;&#47924;&#51116;&#49440;&#52649;&#48337;%20&#48169;&#51228;&#49324;&#50629;%20&#49892;&#49884;&#49444;&#44228;&#49436;-&#54028;&#49604;&#48143;&#54984;&#51613;%20(&#49688;&#51221;).xlsx" TargetMode="External"/></Relationships>
</file>

<file path=xl/externalLinks/_rels/externalLink4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8.&#45796;&#49714;&#49324;&#50629;&#54260;&#45908;\3.%20&#45380;&#46020;&#48324;%20&#49324;&#50629;\2018&#45380;%20&#49324;&#50629;\1.&#50976;&#54620;&#54924;&#49324;%20&#45796;&#49714;\177.%20&#51076;&#54588;%20&#51068;&#50896;(13&#49324;&#50629;&#44396;)%20&#51116;&#49440;&#52649;&#48337;%20&#48169;&#51228;&#49324;&#50629;%20&#49892;&#49884;&#49444;&#44228;%20&#48143;%20&#44048;&#47532;&#50857;&#50669;%20(&#44400;&#49328;&#49884;)\cd%20&#51076;&#54588;%20&#51068;&#50896;(13&#49324;&#50629;&#44396;)%20&#51116;&#49440;&#52649;&#48337;%20&#48169;&#51228;&#49324;&#50629;%20&#49892;&#49884;&#49444;&#44228;%20&#48143;%20&#44048;&#47532;&#50857;&#50669;\&#49444;&#44228;&#46020;&#49436;\&#51076;&#54588;&#51068;&#50896;(13&#49324;&#50629;&#44396;)%20&#51116;&#49440;&#52649;&#48337;%20&#48169;&#51228;&#49324;&#50629;%20&#49892;&#49884;&#49444;&#44228;-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원가계산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약품공급2"/>
      <sheetName val="001"/>
      <sheetName val="ABUT수량-A1"/>
      <sheetName val="A"/>
      <sheetName val="노무"/>
      <sheetName val="DATA"/>
      <sheetName val="금액내역서"/>
      <sheetName val="구조물철거타공정이월"/>
      <sheetName val="터파기및재료"/>
      <sheetName val="일위대가표"/>
      <sheetName val="양식통일"/>
      <sheetName val="토목품셈"/>
      <sheetName val="교각계산"/>
      <sheetName val="공종별자재"/>
      <sheetName val="대치판정"/>
      <sheetName val="주현(해보)"/>
      <sheetName val="주현(영광)"/>
      <sheetName val="BID"/>
      <sheetName val="터널조도"/>
      <sheetName val="부하(성남)"/>
      <sheetName val="S.중기사용료"/>
      <sheetName val="97노임단가"/>
      <sheetName val="입력란"/>
      <sheetName val="사통"/>
      <sheetName val="CPM챠트"/>
      <sheetName val="역T형"/>
      <sheetName val="3.하중산정4.지지력"/>
      <sheetName val="상 부"/>
      <sheetName val="홍천지구"/>
      <sheetName val="물가시세"/>
      <sheetName val="현장관리비 산출내역"/>
      <sheetName val="집수정(600-700)"/>
      <sheetName val="인자"/>
      <sheetName val="공통가설"/>
      <sheetName val="원형1호맨홀토공수량"/>
      <sheetName val="DATE"/>
      <sheetName val="과천MAIN"/>
      <sheetName val="설비"/>
      <sheetName val="전체철근집계"/>
      <sheetName val="공사자료입력"/>
      <sheetName val="설계내역서"/>
      <sheetName val="EP0618"/>
      <sheetName val="노임단가"/>
      <sheetName val="#REF"/>
      <sheetName val="성곽내역서"/>
      <sheetName val="내역서"/>
      <sheetName val="수량집계표"/>
      <sheetName val="공종별수량집계"/>
      <sheetName val="Sheet1 (2)"/>
      <sheetName val="예가표"/>
      <sheetName val="계약서"/>
      <sheetName val="중기사용료산출근거"/>
      <sheetName val="단가 및 재료비"/>
      <sheetName val="시행후면적"/>
      <sheetName val="CC16-내역서"/>
      <sheetName val="XREF"/>
      <sheetName val="TARGET"/>
      <sheetName val="밸브설치"/>
      <sheetName val="교대"/>
      <sheetName val="직노"/>
      <sheetName val="공사원가계산서"/>
      <sheetName val="GI-LIST"/>
      <sheetName val="동력부하계산"/>
      <sheetName val="Factor"/>
      <sheetName val="9GNG운반"/>
      <sheetName val="토공정보"/>
      <sheetName val="7.1유효폭"/>
      <sheetName val="천방교접속"/>
      <sheetName val="RangeObject"/>
      <sheetName val="SG"/>
      <sheetName val="예정(3)"/>
      <sheetName val="인부신상자료"/>
      <sheetName val="1. 설계조건 2.단면가정 3. 하중계산"/>
      <sheetName val="DATA 입력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1.설계조건"/>
      <sheetName val="대로근거"/>
      <sheetName val="중로근거"/>
      <sheetName val="계산서(곡선부)"/>
      <sheetName val="-치수표(곡선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표지"/>
      <sheetName val="#REF"/>
      <sheetName val="대치판정"/>
      <sheetName val="0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노임단가"/>
      <sheetName val="#REF"/>
      <sheetName val="내역서"/>
      <sheetName val="설계"/>
      <sheetName val="guard(mac)"/>
      <sheetName val="맨홀수량산출"/>
      <sheetName val="단면가정"/>
      <sheetName val="부속동"/>
      <sheetName val="부표총괄"/>
      <sheetName val="8.보강재설계(3경간)"/>
      <sheetName val="일위대가목록"/>
      <sheetName val="기초INPUT"/>
      <sheetName val="2.3지지력"/>
      <sheetName val="4.하중산정"/>
      <sheetName val="견적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내역서"/>
      <sheetName val="토공집계표"/>
      <sheetName val="규준틀집계표"/>
      <sheetName val="토공규준틀"/>
      <sheetName val="내역서적용"/>
      <sheetName val="수량총집계"/>
      <sheetName val="본선부포장집계"/>
      <sheetName val="진입도로포장집계"/>
      <sheetName val="자재집계"/>
      <sheetName val="철근및흄관"/>
      <sheetName val="시멘트및골재량 (2)"/>
      <sheetName val="골재구입량"/>
      <sheetName val="토공내역서 (2)"/>
      <sheetName val="토공집계표 (2)"/>
      <sheetName val="규준틀집계표 (2)"/>
      <sheetName val="토공규준틀 (2)"/>
      <sheetName val="이월수량 (2)"/>
      <sheetName val="내역서 적용수량 (2)"/>
      <sheetName val="배수관공수량집계"/>
      <sheetName val="이월수량"/>
      <sheetName val="토공수량"/>
      <sheetName val="깨기집계"/>
      <sheetName val="깨기수량"/>
      <sheetName val="Sheet2"/>
      <sheetName val="Sheet1"/>
      <sheetName val="Sheet3"/>
      <sheetName val="ABUT수량-A1"/>
      <sheetName val="단가조사"/>
      <sheetName val="Sheet17"/>
      <sheetName val="INPUT"/>
      <sheetName val="입찰안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계산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7.1유효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Sheet2"/>
      <sheetName val="Sheet3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DATE"/>
      <sheetName val="Macro1"/>
      <sheetName val="ABUT수량-A1"/>
      <sheetName val="MOTOR"/>
      <sheetName val="기초코드"/>
      <sheetName val="횡배위치"/>
      <sheetName val="노임단가"/>
      <sheetName val="적용단위길이"/>
      <sheetName val="지진시"/>
      <sheetName val="토사(PE)"/>
      <sheetName val="일반공사"/>
      <sheetName val="1.설계조건"/>
      <sheetName val="Baby일위대가"/>
      <sheetName val="FOOTING단면력"/>
      <sheetName val="1. 설계조건 2.단면가정 3. 하중계산"/>
      <sheetName val="DATA 입력란"/>
      <sheetName val="일위대가"/>
      <sheetName val="토목공사"/>
      <sheetName val="접속도로1"/>
      <sheetName val="001"/>
      <sheetName val="횡배수관단위수량"/>
      <sheetName val="설계조건"/>
      <sheetName val="안정계산"/>
      <sheetName val="단면검토"/>
      <sheetName val="U-TYPE(1)"/>
      <sheetName val="내역서"/>
      <sheetName val="ⴭⴭⴭⴭ"/>
      <sheetName val="조도계산서 (도서)"/>
      <sheetName val="L_RPTA05_목록"/>
      <sheetName val="물량산출서"/>
      <sheetName val="우배수"/>
      <sheetName val="일위대가(가설)"/>
      <sheetName val="노무비단가"/>
      <sheetName val="단가산출서"/>
      <sheetName val="부하계산서"/>
      <sheetName val="noyim"/>
      <sheetName val="3련 BOX"/>
      <sheetName val="내역서적용수량"/>
      <sheetName val="내역"/>
      <sheetName val="암거날개벽재료집계"/>
      <sheetName val="정의"/>
      <sheetName val="unitpric"/>
      <sheetName val="화산경계"/>
      <sheetName val="부하(성남)"/>
      <sheetName val="날개벽"/>
      <sheetName val="공통(20-91)"/>
      <sheetName val="전차선로 물량표"/>
      <sheetName val="한강운반비"/>
      <sheetName val="#REF"/>
      <sheetName val="자재"/>
      <sheetName val="터파기및재료"/>
      <sheetName val="평균높이산출근거"/>
      <sheetName val="횡배수관위치조서"/>
      <sheetName val="물가시세"/>
      <sheetName val="집계표(육상)"/>
      <sheetName val="집계표"/>
      <sheetName val="부대내역"/>
      <sheetName val="차액보증"/>
      <sheetName val="연결관단위"/>
      <sheetName val="LOPCALC"/>
      <sheetName val="사용료총괄"/>
      <sheetName val="건축공사실행"/>
      <sheetName val="교각1"/>
      <sheetName val="배수공"/>
      <sheetName val="암거"/>
      <sheetName val="포장공"/>
      <sheetName val="수량집계표"/>
      <sheetName val="Sheet17"/>
      <sheetName val="Dae_Jiju"/>
      <sheetName val="Sikje_ingun"/>
      <sheetName val="TREE_D"/>
      <sheetName val="종배수관(신)"/>
      <sheetName val="junggi"/>
      <sheetName val="수량산출표"/>
      <sheetName val="정부노임단가"/>
      <sheetName val="BID"/>
      <sheetName val="집수정단"/>
      <sheetName val="바닥판"/>
      <sheetName val="단가산출"/>
      <sheetName val="맨홀수량"/>
      <sheetName val="부대공"/>
      <sheetName val="빗물받이(910-510-410)"/>
      <sheetName val="WORK"/>
      <sheetName val="코드표"/>
      <sheetName val="적용건축"/>
      <sheetName val="배수장토목공사비"/>
      <sheetName val="입찰안"/>
      <sheetName val="수원공사비"/>
      <sheetName val="자재대"/>
      <sheetName val="약전닥트"/>
      <sheetName val="일지-H"/>
      <sheetName val="FA설치명세"/>
      <sheetName val="중기일위대가"/>
      <sheetName val="INPUT"/>
      <sheetName val="3BL공동구 수량"/>
      <sheetName val="단가목록"/>
      <sheetName val="1-4일위대가목차"/>
      <sheetName val="공사비명세서"/>
      <sheetName val="조명시설"/>
      <sheetName val="중기사용료"/>
      <sheetName val="직노"/>
      <sheetName val="ilch"/>
      <sheetName val="인건비"/>
      <sheetName val="표지"/>
      <sheetName val="일위대가(출입)"/>
      <sheetName val="7.1유효폭"/>
      <sheetName val="일위대가목록"/>
      <sheetName val="작업금지"/>
      <sheetName val="맨홀토공"/>
      <sheetName val="품셈기준"/>
      <sheetName val="내역서(삼호)"/>
      <sheetName val="산출근거"/>
      <sheetName val="Sheet1 (2)"/>
      <sheetName val="진주방향"/>
      <sheetName val="날개벽수량표"/>
      <sheetName val="L형옹벽측구"/>
      <sheetName val="ITEM"/>
      <sheetName val="수자재단위당"/>
      <sheetName val="자재단가"/>
      <sheetName val="6.수량산출서(설치공사)"/>
      <sheetName val="N賃率-職"/>
      <sheetName val="집1"/>
      <sheetName val="날개벽(시점좌측)"/>
      <sheetName val="간지"/>
      <sheetName val="프랜트면허"/>
      <sheetName val="중동공구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GHA"/>
      <sheetName val="UBNAN_SANGHA"/>
      <sheetName val="_SANGHA_"/>
      <sheetName val="SANGHA(gi)"/>
      <sheetName val="메모"/>
      <sheetName val="감독차량"/>
      <sheetName val="감독차(OIL)"/>
      <sheetName val="Sheet1"/>
      <sheetName val="UBNAN_SANGHA(LA) (2)"/>
      <sheetName val="SANGHA(LA)"/>
      <sheetName val="UBNAN_SANGHA(unyang)"/>
      <sheetName val="TREE_D"/>
      <sheetName val="Gulchi_ingun"/>
      <sheetName val="Sikje_ingun"/>
      <sheetName val="Dae_Jiju"/>
      <sheetName val="Dae_Jiju(기존형)"/>
      <sheetName val="Dae_Jiju(비계)"/>
      <sheetName val="DANGA"/>
      <sheetName val="Gulchi_ingun (2)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자(3.0m)"/>
      <sheetName val="안정검토"/>
      <sheetName val="단면설계"/>
      <sheetName val="6PILE  (돌출)"/>
      <sheetName val="3BL공동구 수량"/>
      <sheetName val="INPUT"/>
      <sheetName val="TABLE"/>
      <sheetName val="정부노임단가"/>
      <sheetName val="guard(mac)"/>
      <sheetName val="ABUT수량-A1"/>
      <sheetName val="tggwan(mac)"/>
      <sheetName val="Sheet1 (2)"/>
      <sheetName val="기둥(원형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람표"/>
      <sheetName val="조건표"/>
      <sheetName val="교각계산"/>
      <sheetName val="자재총괄"/>
      <sheetName val="콘크리트"/>
      <sheetName val="흄 관 300"/>
      <sheetName val="맨홀0.7 0.7"/>
      <sheetName val="집수정0.7"/>
      <sheetName val="빗물받이"/>
      <sheetName val="L형측구"/>
      <sheetName val="LU형측구 "/>
    </sheetNames>
    <sheetDataSet>
      <sheetData sheetId="0"/>
      <sheetData sheetId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/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/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/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/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/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/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/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/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need"/>
      <sheetName val="7.2(1)"/>
      <sheetName val="7.2(2)"/>
      <sheetName val="7.2(3)"/>
      <sheetName val="7.2(4)"/>
      <sheetName val="7.2(5)"/>
      <sheetName val="7.2(6)"/>
      <sheetName val="7.2(7)"/>
      <sheetName val="7.2(8)"/>
      <sheetName val="말뚝지지력산정"/>
      <sheetName val="7.1유효폭"/>
      <sheetName val="1_설계조건"/>
      <sheetName val="단면가정"/>
      <sheetName val="대로근거"/>
      <sheetName val="중로근거"/>
      <sheetName val="일위대가"/>
      <sheetName val="깬잡석1.3"/>
    </sheetNames>
    <sheetDataSet>
      <sheetData sheetId="0" refreshError="1">
        <row r="30">
          <cell r="P30">
            <v>2</v>
          </cell>
          <cell r="Q30">
            <v>20</v>
          </cell>
          <cell r="R30">
            <v>4</v>
          </cell>
        </row>
        <row r="31">
          <cell r="P31">
            <v>1.6</v>
          </cell>
          <cell r="Q31">
            <v>17.5</v>
          </cell>
          <cell r="R31">
            <v>4</v>
          </cell>
        </row>
        <row r="33">
          <cell r="P33">
            <v>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"/>
      <sheetName val="1101"/>
      <sheetName val="1102"/>
      <sheetName val="1103"/>
      <sheetName val="1104"/>
      <sheetName val="1105"/>
      <sheetName val="1106"/>
      <sheetName val="1107"/>
      <sheetName val="1108"/>
      <sheetName val="1201"/>
      <sheetName val="1202"/>
      <sheetName val="1203"/>
      <sheetName val="1204"/>
      <sheetName val="1205"/>
      <sheetName val="1206"/>
      <sheetName val="1301"/>
      <sheetName val="1302"/>
      <sheetName val="1303"/>
      <sheetName val="1304"/>
      <sheetName val="1305"/>
      <sheetName val="1306"/>
      <sheetName val="1307"/>
      <sheetName val="1401"/>
      <sheetName val="1501"/>
      <sheetName val="1502"/>
      <sheetName val="2101"/>
      <sheetName val="2102"/>
      <sheetName val="2103"/>
      <sheetName val="2104"/>
      <sheetName val="2105"/>
      <sheetName val="2106"/>
      <sheetName val="2201"/>
      <sheetName val="2202"/>
      <sheetName val="2203"/>
      <sheetName val="2301"/>
      <sheetName val="2302"/>
      <sheetName val="2303"/>
      <sheetName val="2304"/>
      <sheetName val="2305"/>
      <sheetName val="2306"/>
      <sheetName val="2307"/>
      <sheetName val="2308"/>
      <sheetName val="2309"/>
      <sheetName val="2310"/>
      <sheetName val="2401"/>
      <sheetName val="5101"/>
      <sheetName val="5102"/>
      <sheetName val="6301"/>
      <sheetName val="6302"/>
      <sheetName val="6401"/>
      <sheetName val="6402"/>
      <sheetName val="6403"/>
      <sheetName val="7101"/>
      <sheetName val="7102"/>
      <sheetName val="기계손료"/>
      <sheetName val="중기사용료"/>
      <sheetName val="노임단가 (2)"/>
      <sheetName val="산출근거"/>
      <sheetName val="노임단가"/>
      <sheetName val="토공사"/>
      <sheetName val="Sheet17"/>
      <sheetName val="INPUT"/>
      <sheetName val="수량집계"/>
      <sheetName val="원가계산서"/>
      <sheetName val="수량산출서 갑지"/>
      <sheetName val="자재단가"/>
      <sheetName val="깬잡석1.3"/>
      <sheetName val="Sheet1 (2)"/>
      <sheetName val="갑지"/>
      <sheetName val="금액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.부대공"/>
      <sheetName val="부대공집계"/>
      <sheetName val="U형측구"/>
      <sheetName val="도로경계블럭"/>
      <sheetName val="날개벽"/>
      <sheetName val="접합정(600×600)"/>
      <sheetName val="접합정(1500×1500)"/>
      <sheetName val="세륜기수량산근"/>
      <sheetName val="그레이팅"/>
      <sheetName val="옥외계단(TYPE-A)산근"/>
      <sheetName val="옥외계단(TYPE-B)산근"/>
      <sheetName val="U형플륨관수량산근"/>
      <sheetName val="원형맨홀"/>
      <sheetName val="물푸기수량 산근"/>
      <sheetName val="기타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BOX2020"/>
      <sheetName val="2@BOX"/>
      <sheetName val="변화2020~3020"/>
      <sheetName val="변화3020~2@2520"/>
      <sheetName val="굴곡부2020"/>
      <sheetName val="마감벽1518"/>
      <sheetName val="받침대1010"/>
      <sheetName val="신축이음단위수량"/>
      <sheetName val="저류지"/>
      <sheetName val="사이펀"/>
      <sheetName val="7.1유효폭"/>
      <sheetName val="3련 BOX"/>
      <sheetName val="맨홀수량집계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들 (2)"/>
      <sheetName val="Sheet1"/>
      <sheetName val="간지들"/>
      <sheetName val="토공집계"/>
      <sheetName val="자재집계표"/>
      <sheetName val="시멘트"/>
      <sheetName val="폐기물"/>
      <sheetName val="측구공집계"/>
      <sheetName val="배수관집계"/>
      <sheetName val="횡배수관"/>
      <sheetName val="날개벽"/>
      <sheetName val="집수정"/>
      <sheetName val="도수로"/>
      <sheetName val="종배수관"/>
      <sheetName val="암거집계"/>
      <sheetName val="석축집계"/>
      <sheetName val="수로보호공"/>
      <sheetName val="사석쌓기"/>
      <sheetName val="포장집계"/>
      <sheetName val="구조물구간"/>
      <sheetName val="일반구간"/>
      <sheetName val="본선구간"/>
      <sheetName val="접속집계"/>
      <sheetName val="접속도로1"/>
      <sheetName val="접속도로2"/>
      <sheetName val="포장단위"/>
      <sheetName val="부대집계"/>
      <sheetName val="난간위치"/>
      <sheetName val="가드위치"/>
      <sheetName val="갈위치"/>
      <sheetName val="갈매기단위"/>
      <sheetName val="갈매기표지"/>
      <sheetName val="차선도색단위수량"/>
      <sheetName val="Sheet4"/>
      <sheetName val="골재원"/>
      <sheetName val="총괄수량집계표"/>
      <sheetName val="접속도로"/>
      <sheetName val="부하계산서"/>
      <sheetName val="적용단위길이"/>
      <sheetName val="피벗테이블데이터분석"/>
      <sheetName val="종배수관면벽신"/>
      <sheetName val="특수기호강도거푸집"/>
      <sheetName val="종배수관(신)"/>
      <sheetName val="주형"/>
      <sheetName val="7.1유효폭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사용성검토"/>
    </sheetNames>
    <sheetDataSet>
      <sheetData sheetId="0"/>
      <sheetData sheetId="1">
        <row r="23">
          <cell r="D23">
            <v>2.15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계기준"/>
      <sheetName val="S"/>
      <sheetName val="유효폭"/>
      <sheetName val="단면특성치"/>
      <sheetName val="주형"/>
      <sheetName val="단면력,SHOE"/>
      <sheetName val="주형검토"/>
      <sheetName val="2차응력검토"/>
      <sheetName val="SPLICE검토"/>
      <sheetName val="보강재검토"/>
      <sheetName val="DIAPHRAGM"/>
      <sheetName val="전단연결재"/>
      <sheetName val="STR.CRO설계"/>
      <sheetName val="피로"/>
      <sheetName val="신축이음"/>
      <sheetName val="솟음량"/>
      <sheetName val="처짐검토"/>
      <sheetName val="2차응력모멘트"/>
      <sheetName val="SHOE받침"/>
      <sheetName val="SPLICE검토 (2)"/>
      <sheetName val="Sheet12"/>
      <sheetName val="Sheet13"/>
      <sheetName val="Sheet14"/>
      <sheetName val="Sheet15"/>
      <sheetName val="Sheet16"/>
      <sheetName val="SLAB"/>
      <sheetName val="교각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각1"/>
      <sheetName val="용수개거 내역수량집계표"/>
      <sheetName val="가공비"/>
      <sheetName val="2000년1차"/>
      <sheetName val="ABUT수량-A1"/>
      <sheetName val="단면 (2)"/>
      <sheetName val="설계조건"/>
      <sheetName val="안정계산"/>
      <sheetName val="단면검토"/>
      <sheetName val="SLAB"/>
      <sheetName val="Sheet1 (2)"/>
      <sheetName val="B부대공"/>
    </sheetNames>
    <sheetDataSet>
      <sheetData sheetId="0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교각계산"/>
    </sheetNames>
    <sheetDataSet>
      <sheetData sheetId="0"/>
      <sheetData sheetId="1" refreshError="1"/>
      <sheetData sheetId="2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  <sheetName val="날개벽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각형맨홀"/>
      <sheetName val="교각계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1"/>
      <sheetName val="0002"/>
      <sheetName val="갑지"/>
      <sheetName val="간지"/>
      <sheetName val="계약금액조정보고서"/>
      <sheetName val="목  차"/>
      <sheetName val="Ⅰ. ESC 개요"/>
      <sheetName val="ESC 개요"/>
      <sheetName val="Ⅱ. 계약금액조정내역총괄표"/>
      <sheetName val=" 총괄표 "/>
      <sheetName val="조정내역 총괄표(98)"/>
      <sheetName val="조정내역 총괄표 (3)"/>
      <sheetName val="조정내역 총괄표 (97)"/>
      <sheetName val="Ⅲ. 지수조정율산출"/>
      <sheetName val="1. 조정방법"/>
      <sheetName val="2. 지수조정율 산출"/>
      <sheetName val="지수산출('98.2.당초분 )"/>
      <sheetName val="지수산출('98.2.신규분 )"/>
      <sheetName val="지수산출('97.10 )"/>
      <sheetName val="Ⅳ. 비목별 물가변동지수"/>
      <sheetName val="1. 비목별 물가변동지수(98-1)"/>
      <sheetName val="1. 비목별 물가변동지수(98-2)"/>
      <sheetName val="1. 비목별 물가변동지수 (97)"/>
      <sheetName val="2. 지수산출방법 및 현황(노무비)"/>
      <sheetName val="기계경비"/>
      <sheetName val="생산자 물가지수(98)"/>
      <sheetName val="생산자 물가지수 (97)"/>
      <sheetName val="산재보험료 지수(98) "/>
      <sheetName val="산재보험료 지수  (97)"/>
      <sheetName val="안전관리비 지수(98,당초분)"/>
      <sheetName val="안전관리비 지수(98,신규분)"/>
      <sheetName val="안전관리비 지수(97)"/>
      <sheetName val="산재,안전가중치 "/>
      <sheetName val="Ⅴ. 비목별 계수"/>
      <sheetName val="1. 비목별 계수표(98,당초분)"/>
      <sheetName val="1. 비목별 계수표(98,신규분)"/>
      <sheetName val="1. 비목별 계수표 (97)"/>
      <sheetName val="2.비목별 계약금액 산정(1)"/>
      <sheetName val="2.비목별 계약금액 산정 (2)"/>
      <sheetName val="2. 비목별 계약금액 산정 (97)"/>
      <sheetName val="잡비(98,당초분)"/>
      <sheetName val="잡비(98,신규분)"/>
      <sheetName val="잡비 (97)"/>
      <sheetName val="Ⅵ. 직접공사비 비목별분류"/>
      <sheetName val="직접공사비 비목별분류표(98)"/>
      <sheetName val="직접공사비 비목별분류표 (97)"/>
      <sheetName val="토목공사내역서(98)"/>
      <sheetName val="당초분"/>
      <sheetName val="내역서 (98,당초분)"/>
      <sheetName val="신규분"/>
      <sheetName val="내역서 (98,신규분)"/>
      <sheetName val="토목공사내역서 (97)"/>
      <sheetName val="내역서 (97)"/>
      <sheetName val="Ⅶ. 잔여공사비 내역"/>
      <sheetName val="잔여공사비내역서(98)"/>
      <sheetName val="예정공정표"/>
      <sheetName val="기계경비지수"/>
      <sheetName val="Ⅷ. 참고자료"/>
      <sheetName val="1. 노무비 산출근거"/>
      <sheetName val="2. 기계경비 산출근거"/>
      <sheetName val="3. 생산자물가지수 산출근거"/>
      <sheetName val="4. 산업재해 보상보험요율"/>
      <sheetName val="5. 안전관리비 계상기준표"/>
      <sheetName val="6. ESC 관련 법령 및 예규"/>
      <sheetName val="7.원가계산용역기관등록증"/>
      <sheetName val="공제금액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hart3"/>
      <sheetName val="수로단위수량"/>
    </sheetNames>
    <sheetDataSet>
      <sheetData sheetId="0" refreshError="1"/>
      <sheetData sheetId="1" refreshError="1"/>
      <sheetData sheetId="2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단가"/>
      <sheetName val="사유서(출)"/>
      <sheetName val="내역"/>
      <sheetName val="구조물철거타공정이월"/>
      <sheetName val="2000전체분"/>
      <sheetName val="2000년1차"/>
      <sheetName val="도로구조공사비"/>
      <sheetName val="도로토공공사비"/>
      <sheetName val="여수토공사비"/>
      <sheetName val="한전납입금"/>
      <sheetName val="실행철강하도"/>
      <sheetName val="ABUT수량-A1"/>
      <sheetName val="계약일반사항"/>
      <sheetName val="약품설비"/>
      <sheetName val="제경비요율"/>
      <sheetName val="총괄표"/>
      <sheetName val="공사비"/>
      <sheetName val="산출근거"/>
      <sheetName val="전기"/>
      <sheetName val="사리부설"/>
      <sheetName val="집계표"/>
      <sheetName val="예가표"/>
      <sheetName val="노무비"/>
      <sheetName val="철집"/>
      <sheetName val="조경일람"/>
      <sheetName val="CCTV내역서"/>
      <sheetName val="unit"/>
      <sheetName val="재료값"/>
      <sheetName val="전차선로 물량표"/>
      <sheetName val="내역서"/>
      <sheetName val="단위가격 "/>
      <sheetName val="교각계산"/>
      <sheetName val="VXXXXX"/>
      <sheetName val="수토공단위당"/>
      <sheetName val="#REF"/>
      <sheetName val="결과조달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내역표지"/>
      <sheetName val="일위대가표"/>
      <sheetName val="설명"/>
      <sheetName val="시공여유율"/>
      <sheetName val="부안일위"/>
      <sheetName val="일위대가"/>
      <sheetName val="1호맨홀토공"/>
      <sheetName val="단면 (2)"/>
      <sheetName val="제출내역 (2)"/>
      <sheetName val="자재견적 (대왕) (2)"/>
      <sheetName val="금액내역서"/>
      <sheetName val="전기혼잡제경비(45)"/>
      <sheetName val="일위대가(가설)"/>
      <sheetName val="현장관리비 산출내역"/>
      <sheetName val="품셈(기초)"/>
      <sheetName val="유림골조"/>
      <sheetName val="재료비"/>
      <sheetName val="1.동력공사"/>
      <sheetName val="산수배수"/>
      <sheetName val="1,2공구원가계산서"/>
      <sheetName val="2공구산출내역"/>
      <sheetName val="1공구산출내역서"/>
      <sheetName val="투찰내역"/>
      <sheetName val="년도별"/>
      <sheetName val="일위"/>
      <sheetName val="남양내역"/>
      <sheetName val="내역서1"/>
      <sheetName val="중기비"/>
      <sheetName val="배수내역"/>
      <sheetName val="찍기"/>
      <sheetName val="P-산#1-1(WOWA1)"/>
      <sheetName val="총괄내역서"/>
      <sheetName val="입찰안"/>
      <sheetName val="BID"/>
      <sheetName val="단위가격"/>
      <sheetName val="공사비총괄표"/>
      <sheetName val="기기리스트"/>
      <sheetName val="밸브설치"/>
      <sheetName val="공사비증감"/>
      <sheetName val="공사비집계"/>
      <sheetName val="기계경비일람"/>
      <sheetName val="일위집계표"/>
      <sheetName val="날개벽"/>
      <sheetName val="PIPE내역_FCN_"/>
      <sheetName val="8.PILE  (돌출)"/>
      <sheetName val="설계"/>
      <sheetName val="1단계"/>
      <sheetName val="토적"/>
      <sheetName val="NYS"/>
      <sheetName val="공내역"/>
      <sheetName val="SG"/>
      <sheetName val="98NS-N"/>
      <sheetName val="참조"/>
      <sheetName val="날개벽(시점좌측)"/>
      <sheetName val="입상내역"/>
      <sheetName val="PAD TR보호대기초"/>
      <sheetName val="가로등기초"/>
      <sheetName val="HANDHOLE(2)"/>
      <sheetName val="일위대가(계측기설치)"/>
      <sheetName val="Sheet2"/>
      <sheetName val="양수장내역"/>
      <sheetName val="양수장"/>
      <sheetName val="대치판정"/>
      <sheetName val="횡배수관집현황(2공구)"/>
      <sheetName val="자재단가비교표"/>
      <sheetName val="CAT_5"/>
      <sheetName val="96보완계획7.12"/>
      <sheetName val="DATE"/>
      <sheetName val="조명시설"/>
      <sheetName val="수량산출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위치조서"/>
      <sheetName val="공사비예산서(토목분)"/>
      <sheetName val="TOTAL3"/>
      <sheetName val="고창방향"/>
      <sheetName val="일위대가(목록)"/>
      <sheetName val="자원리스트"/>
      <sheetName val="대비"/>
      <sheetName val="터파기및재료"/>
      <sheetName val="단면가정"/>
      <sheetName val="부대내역"/>
      <sheetName val="별첨1-임식"/>
      <sheetName val="기본자료"/>
      <sheetName val="1.토공"/>
      <sheetName val="전선 및 전선관"/>
      <sheetName val="매립"/>
      <sheetName val="98수문일위"/>
      <sheetName val="천방교접속"/>
      <sheetName val="견적대비"/>
      <sheetName val="가설공사비"/>
      <sheetName val="지급자재"/>
      <sheetName val="변경집계표"/>
      <sheetName val="일위_파일"/>
      <sheetName val="지장물C"/>
      <sheetName val="원형1호맨홀토공수량"/>
      <sheetName val="1NYS(당)"/>
      <sheetName val="DATA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요율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Sheet1"/>
      <sheetName val="기자재비"/>
      <sheetName val="EP0618"/>
      <sheetName val="건              축"/>
      <sheetName val="수량이동"/>
      <sheetName val="조건표"/>
      <sheetName val="문학간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업무처리전"/>
      <sheetName val="여과지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설치중량_"/>
      <sheetName val="수문일위_"/>
      <sheetName val="자재견적_(대왕)_(2)"/>
      <sheetName val="공문"/>
      <sheetName val="신표지1"/>
      <sheetName val="6PILE  (돌출)"/>
      <sheetName val="수지예산서(세부) (2)"/>
      <sheetName val="MACRO(MCC)"/>
      <sheetName val="원가계산서(집계)"/>
      <sheetName val="COPING-1"/>
      <sheetName val="역T형교대-2수량"/>
      <sheetName val="약품공급2"/>
      <sheetName val="Y-WORK"/>
      <sheetName val="자재일위(경)"/>
      <sheetName val="가공비"/>
      <sheetName val="샌딩 에폭시 도장"/>
      <sheetName val="스텐문틀설치"/>
      <sheetName val="일반문틀 설치"/>
      <sheetName val="계화총괄"/>
      <sheetName val="계화배수(3대)"/>
      <sheetName val="공통"/>
      <sheetName val="갑지"/>
      <sheetName val="현산지구200420"/>
      <sheetName val="참조자료"/>
      <sheetName val="반중력식옹벽"/>
      <sheetName val="당초명세(평)"/>
      <sheetName val="설계내역서"/>
      <sheetName val="INPUT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원가계산서"/>
      <sheetName val="총공사내역서"/>
      <sheetName val="200"/>
      <sheetName val="토공"/>
      <sheetName val="설 계"/>
      <sheetName val="WORK"/>
      <sheetName val="차액보증"/>
      <sheetName val="일반공사"/>
      <sheetName val="MOTOR"/>
      <sheetName val="노임"/>
      <sheetName val="충주"/>
      <sheetName val="단가산출내역(노임부분수정)"/>
      <sheetName val="1.설계조건"/>
      <sheetName val="상 부"/>
      <sheetName val="설계조건"/>
      <sheetName val="안정계산"/>
      <sheetName val="단면검토"/>
      <sheetName val="관급수량총"/>
      <sheetName val="공장유"/>
      <sheetName val="계산근거"/>
      <sheetName val="청하배수"/>
      <sheetName val="안정검토"/>
      <sheetName val="제진기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장문교(대전)"/>
      <sheetName val="주재료비"/>
      <sheetName val="석탄2.3물량"/>
      <sheetName val="수문일위(2012)"/>
      <sheetName val="Macro2"/>
      <sheetName val="건축"/>
      <sheetName val="건축-물가변동"/>
      <sheetName val="주beam"/>
      <sheetName val="계화배수"/>
      <sheetName val="새공통"/>
      <sheetName val="화해(함평)"/>
      <sheetName val="화해(장성)"/>
      <sheetName val="각형맨홀"/>
      <sheetName val="M-EQPT-Z"/>
      <sheetName val="단가산출"/>
      <sheetName val="설계명세서"/>
      <sheetName val="예산명세서"/>
      <sheetName val="자료입력"/>
      <sheetName val="CC16-내역서"/>
      <sheetName val="포장물량집계"/>
      <sheetName val="인건비"/>
      <sheetName val="b_balju_cho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경비2내역"/>
      <sheetName val="국내"/>
      <sheetName val="아파트 "/>
      <sheetName val="A(Rev.3)"/>
      <sheetName val="Macro"/>
      <sheetName val="Taux"/>
      <sheetName val="입력시트"/>
      <sheetName val="산출내역서집계표"/>
      <sheetName val="1공구 건정토건 철콘"/>
      <sheetName val="내역적용"/>
      <sheetName val="단가일람"/>
      <sheetName val="공통비총괄표"/>
      <sheetName val="재개발"/>
      <sheetName val="토총괄 (2)"/>
      <sheetName val="음봉방향"/>
      <sheetName val="인부신상자료"/>
      <sheetName val="BLOCK(1)"/>
      <sheetName val="D-623D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토공총괄표"/>
      <sheetName val="TYPE-A"/>
      <sheetName val="Total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증감내역서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000000"/>
      <sheetName val="_x005f_x0000__x005f_x000c__x005f_x0000__x005f_x000c__x0"/>
      <sheetName val="가도q"/>
      <sheetName val="U-TYPE(1)"/>
      <sheetName val="연결관산출조서"/>
      <sheetName val="다곡2교"/>
      <sheetName val="1.설계기준"/>
      <sheetName val="MODELING"/>
      <sheetName val="3.하중산정4.지지력"/>
      <sheetName val="가격조사서"/>
      <sheetName val="공사비내역서"/>
      <sheetName val="산근터빈"/>
      <sheetName val="3.공통공사대비"/>
      <sheetName val="견적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현장관리비 산출내역"/>
      <sheetName val="원내역"/>
      <sheetName val="총괄"/>
      <sheetName val="을"/>
      <sheetName val="상 부"/>
      <sheetName val="내역서01"/>
      <sheetName val="수목표준대가"/>
      <sheetName val="입찰안"/>
      <sheetName val="시설일위"/>
      <sheetName val="설계개요"/>
      <sheetName val="계정"/>
      <sheetName val="집수정(600-700)"/>
      <sheetName val="일위대가(가설)"/>
      <sheetName val="노무"/>
      <sheetName val="토공사"/>
      <sheetName val="001"/>
      <sheetName val="cable-data"/>
      <sheetName val="하수급견적대비"/>
      <sheetName val="현장관리비_산출내역"/>
      <sheetName val="상_부"/>
      <sheetName val="현장관리비_산출내역1"/>
      <sheetName val="상_부1"/>
      <sheetName val="GI-LIST"/>
      <sheetName val="교각계산"/>
      <sheetName val="PRICE"/>
      <sheetName val="woo(mac)"/>
      <sheetName val="SG"/>
      <sheetName val="원형1호맨홀토공수량"/>
      <sheetName val="일위대가(계측기설치)"/>
      <sheetName val="S0"/>
      <sheetName val="결과조달"/>
      <sheetName val="1.설계조건"/>
      <sheetName val="수목데이타 "/>
      <sheetName val="DATA"/>
      <sheetName val="0226"/>
      <sheetName val="Pier 3"/>
      <sheetName val="2.대외공문"/>
      <sheetName val="#REF"/>
      <sheetName val="연돌일위집계"/>
      <sheetName val="A-4"/>
      <sheetName val="Sheet1"/>
      <sheetName val="이름표지정"/>
      <sheetName val="목표세부명세"/>
      <sheetName val="토공집계표"/>
      <sheetName val="기기리스트"/>
      <sheetName val="IW-LIST"/>
      <sheetName val="01"/>
      <sheetName val="6PILE  (돌출)"/>
      <sheetName val="노단"/>
      <sheetName val="부대공Ⅱ"/>
      <sheetName val="설계가"/>
      <sheetName val="EQ-R1"/>
      <sheetName val="일위대가목차"/>
      <sheetName val="ExcelObject"/>
      <sheetName val="1TL종점(1)"/>
      <sheetName val="ⴭⴭⴭⴭⴭ"/>
      <sheetName val="갑지"/>
      <sheetName val="일위대가"/>
      <sheetName val="●내역"/>
      <sheetName val="건축단가"/>
      <sheetName val="일위목록"/>
      <sheetName val="건축2"/>
      <sheetName val="list"/>
      <sheetName val="일위대가(여기까지)"/>
      <sheetName val="품셈"/>
      <sheetName val="골막이(야매)"/>
      <sheetName val="산출근거"/>
      <sheetName val="단면 (2)"/>
      <sheetName val="공사비증감"/>
      <sheetName val="집계표"/>
      <sheetName val="설계"/>
      <sheetName val="수로단위수량"/>
      <sheetName val="내역서"/>
      <sheetName val="구조물철거타공정이월"/>
      <sheetName val="기계경비일람"/>
      <sheetName val="노임"/>
      <sheetName val="BID"/>
      <sheetName val="공문"/>
      <sheetName val="낙찰표"/>
      <sheetName val="총괄내역서"/>
      <sheetName val="건축내역"/>
      <sheetName val="내역"/>
      <sheetName val="계수시트"/>
      <sheetName val="원가계산서"/>
      <sheetName val="데이타"/>
      <sheetName val="Sheet1 (2)"/>
      <sheetName val="노임단가"/>
      <sheetName val="입찰내역 발주처 양식"/>
      <sheetName val="Sheet4"/>
      <sheetName val="예가표"/>
      <sheetName val="PAINT"/>
      <sheetName val="일위대가 (PM)"/>
      <sheetName val="예정(3)"/>
      <sheetName val="주공 갑지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1.경관조명산출"/>
      <sheetName val="1.경관조명산출집계"/>
      <sheetName val="신규일위대가"/>
      <sheetName val="설계조건"/>
      <sheetName val="설계산출표지"/>
      <sheetName val="토공실행"/>
      <sheetName val="unitpric"/>
      <sheetName val="Sheet9"/>
      <sheetName val="전기자료"/>
      <sheetName val="Sheet14"/>
      <sheetName val="Sheet10"/>
      <sheetName val="Sheet13"/>
      <sheetName val="조명시설"/>
      <sheetName val="Eq. Mobilization"/>
      <sheetName val="실행대비"/>
      <sheetName val="인건비"/>
      <sheetName val="MAT_N048"/>
      <sheetName val="대전21토목내역서"/>
      <sheetName val="전차선로 물량표"/>
      <sheetName val="제출내역 (2)"/>
      <sheetName val="제수변수량"/>
      <sheetName val="96노임기준"/>
      <sheetName val="기성내역1"/>
      <sheetName val="배수내역(98년도분)"/>
      <sheetName val="P.M 별"/>
      <sheetName val="1ST"/>
      <sheetName val="타견적(을)"/>
      <sheetName val="공종별자재"/>
      <sheetName val="투찰"/>
      <sheetName val="CAL"/>
      <sheetName val="DATE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기둥강재집계"/>
      <sheetName val="U-TYPE(1)"/>
      <sheetName val="ABUT수량-A1"/>
      <sheetName val="사통"/>
      <sheetName val="충주"/>
      <sheetName val="예산변경사항"/>
      <sheetName val="방음벽기초"/>
      <sheetName val="Total"/>
      <sheetName val="대비"/>
      <sheetName val="차액보증"/>
      <sheetName val="COVER"/>
      <sheetName val="경비실"/>
      <sheetName val="경산"/>
      <sheetName val="터파기및재료"/>
      <sheetName val="9GNG운반"/>
      <sheetName val="최적단면"/>
      <sheetName val="간접비"/>
      <sheetName val="일위대가표"/>
      <sheetName val="TARGET"/>
      <sheetName val="현장관리비"/>
      <sheetName val="냉천부속동"/>
      <sheetName val="지장물C"/>
      <sheetName val="가락화장을지"/>
      <sheetName val="날개벽"/>
      <sheetName val="교대"/>
      <sheetName val="부하계산서"/>
      <sheetName val="설계명세서"/>
      <sheetName val="예산명세서"/>
      <sheetName val="산출내역서"/>
      <sheetName val="자료입력"/>
      <sheetName val="실행내역"/>
      <sheetName val="실행내역 "/>
      <sheetName val="일위(PN)"/>
      <sheetName val="견적990322"/>
      <sheetName val="무근깨기"/>
      <sheetName val="자재단가비교표"/>
      <sheetName val="맨홀수량산출"/>
      <sheetName val="자재단가"/>
      <sheetName val="품셈TABLE"/>
      <sheetName val="가공비"/>
      <sheetName val="단면가정"/>
      <sheetName val="산출2-기기동력"/>
      <sheetName val="대로근거"/>
      <sheetName val="직재"/>
      <sheetName val="Requirement(Work Crew)"/>
      <sheetName val="공사비예산서(토목분)"/>
      <sheetName val="FAB별"/>
      <sheetName val="참고자료"/>
      <sheetName val="1호맨홀토공"/>
      <sheetName val="견적의뢰"/>
      <sheetName val="실행철강하도"/>
      <sheetName val="HVAC"/>
      <sheetName val="조경"/>
      <sheetName val="건축"/>
      <sheetName val="Sheet2"/>
      <sheetName val="건축집계"/>
      <sheetName val="가격조사서"/>
      <sheetName val="BOX"/>
      <sheetName val="중기산출근거"/>
      <sheetName val="일위대가_목록"/>
      <sheetName val="공통가설"/>
      <sheetName val="database"/>
      <sheetName val="현장경비"/>
      <sheetName val="방배동내역(리라)"/>
      <sheetName val="건축원가"/>
      <sheetName val="건축공사실행"/>
      <sheetName val="건축공사집계표"/>
      <sheetName val="방배동내역 (총괄)"/>
      <sheetName val="부대공사총괄"/>
      <sheetName val="특수선일위대가"/>
      <sheetName val="공종단가"/>
      <sheetName val="O-단가조사서"/>
      <sheetName val="EP0618"/>
      <sheetName val="5월"/>
      <sheetName val="단위수량"/>
      <sheetName val="archi(본사)"/>
      <sheetName val="DATA-UPS"/>
      <sheetName val="Sheet1_(2)"/>
      <sheetName val="Eq__Mobilization"/>
      <sheetName val="1_설계조건"/>
      <sheetName val="수목데이타_"/>
      <sheetName val="정부노임단가"/>
      <sheetName val="소일위대가코드표"/>
      <sheetName val="단위단가"/>
      <sheetName val="식재인부"/>
      <sheetName val="빗물받이(910-510-410)"/>
      <sheetName val="실행내역(현대)"/>
      <sheetName val="아울렛박스"/>
      <sheetName val="토공수량"/>
      <sheetName val="역T형"/>
      <sheetName val="가도공"/>
      <sheetName val="바닥판"/>
      <sheetName val="evaluate"/>
      <sheetName val="EQT-ESTN"/>
      <sheetName val="견적조건"/>
      <sheetName val="5)수리분석내역 "/>
      <sheetName val="직접경비"/>
      <sheetName val="직접인건비"/>
      <sheetName val="대치판정"/>
      <sheetName val="사방댐터파기"/>
      <sheetName val="버스운행안내"/>
      <sheetName val="예방접종계획"/>
      <sheetName val="근태계획서"/>
      <sheetName val="건축내역서"/>
      <sheetName val="설비내역서"/>
      <sheetName val="전기내역서"/>
      <sheetName val="부하(성남)"/>
      <sheetName val="공사비명세서"/>
      <sheetName val="설계내역"/>
      <sheetName val="단가비교표"/>
      <sheetName val="인부노임"/>
      <sheetName val="수량산출"/>
      <sheetName val="적용노임"/>
      <sheetName val="단가산출목록"/>
      <sheetName val="공사비증감대비표"/>
      <sheetName val="식당동(010424)"/>
      <sheetName val="항목(1)"/>
      <sheetName val="BOOK4"/>
      <sheetName val="SLAB근거-1"/>
      <sheetName val="깨기"/>
      <sheetName val="코드표"/>
      <sheetName val="본선 토공 분배표"/>
      <sheetName val="시중노임(공사)"/>
      <sheetName val="손익현황"/>
      <sheetName val="현황CODE"/>
      <sheetName val="동원(3)"/>
      <sheetName val="말고개터널조명전압강하"/>
      <sheetName val="간접경상비"/>
      <sheetName val="변경집계표"/>
      <sheetName val="지수"/>
      <sheetName val="주현(해보)"/>
      <sheetName val="주현(영광)"/>
      <sheetName val="D-3109"/>
      <sheetName val="바닥판(1)"/>
      <sheetName val="횡배수관토공수량"/>
      <sheetName val="날개벽(시점좌측)"/>
      <sheetName val="기계경비(시간당)"/>
      <sheetName val="램머"/>
      <sheetName val="_x0002__x0000__x0000__x0000__x0010_ü"/>
      <sheetName val="_x0000__x0000__x0000__x0001__x0000__x0000__x0008_¬©º(Ì_x000b__x0000__x0000_ExcelObject_x0008__x0000__x0001_1_x0000_"/>
      <sheetName val="배수내역"/>
      <sheetName val="9월"/>
      <sheetName val="사업분석"/>
      <sheetName val="해평견적"/>
      <sheetName val="금융"/>
      <sheetName val="10월"/>
      <sheetName val="Config"/>
      <sheetName val="주요공사"/>
      <sheetName val="우수공"/>
      <sheetName val="특별교실"/>
      <sheetName val="철골공사"/>
      <sheetName val="구성비"/>
      <sheetName val="실행"/>
      <sheetName val="DHEQSUPT"/>
      <sheetName val="단중"/>
      <sheetName val="품셈표"/>
      <sheetName val="J直材4"/>
      <sheetName val="AHU집계"/>
      <sheetName val="공조기휀"/>
      <sheetName val="공조기"/>
      <sheetName val="경상비"/>
      <sheetName val="전문하도급"/>
      <sheetName val="MOTOR"/>
      <sheetName val="평가데이터"/>
      <sheetName val="단가"/>
      <sheetName val="DANGA"/>
      <sheetName val="간지"/>
      <sheetName val="침사지재료단위"/>
      <sheetName val="한강운반비"/>
      <sheetName val="말뚝지지력산정"/>
      <sheetName val="안산기계장치"/>
      <sheetName val="안정계산"/>
      <sheetName val="단면검토"/>
      <sheetName val="input"/>
      <sheetName val="1호인버트수량"/>
      <sheetName val="석축설면"/>
      <sheetName val="법면단"/>
      <sheetName val="경상직원"/>
      <sheetName val="중로근거"/>
      <sheetName val="가시설흙막이"/>
      <sheetName val="관로수량집계표"/>
      <sheetName val="관로수량총괄집계표"/>
      <sheetName val="2.군관리계획-개요"/>
      <sheetName val="일위"/>
      <sheetName val="CIVIL4"/>
      <sheetName val="역T형(H=6.0) (2)"/>
      <sheetName val="도로면적노선집계"/>
      <sheetName val="8.PILE  (돌출)"/>
      <sheetName val="금융비용"/>
      <sheetName val="계약서"/>
      <sheetName val="중기일위대가"/>
      <sheetName val="BOX-1510"/>
      <sheetName val="해전배수"/>
      <sheetName val="견적서"/>
      <sheetName val="COL"/>
      <sheetName val="교각1"/>
      <sheetName val="표지"/>
      <sheetName val="연결관산출조서"/>
      <sheetName val="형민조경 (2)"/>
      <sheetName val="design criteria"/>
      <sheetName val="상_부2"/>
      <sheetName val="현장관리비_산출내역2"/>
      <sheetName val="1_설계조건1"/>
      <sheetName val="수목데이타_1"/>
      <sheetName val="Pier_3"/>
      <sheetName val="2_대외공문"/>
      <sheetName val="Sheet1_(2)1"/>
      <sheetName val="입찰내역_발주처_양식"/>
      <sheetName val="6PILE__(돌출)"/>
      <sheetName val="일위대가_(PM)"/>
      <sheetName val="1_경관조명산출"/>
      <sheetName val="1_경관조명산출집계"/>
      <sheetName val="Eq__Mobilization1"/>
      <sheetName val="전차선로_물량표"/>
      <sheetName val="제출내역_(2)"/>
      <sheetName val="P_M_별"/>
      <sheetName val="충돌_내용"/>
      <sheetName val="PAD_TR보호대기초"/>
      <sheetName val="_내역"/>
      <sheetName val="실행내역_"/>
      <sheetName val="단면_(2)"/>
      <sheetName val="방배동내역_(총괄)"/>
      <sheetName val="주공_갑지"/>
      <sheetName val="방배동내역(한영)"/>
      <sheetName val="내 역 서(총괄)"/>
      <sheetName val="LOPCALC"/>
      <sheetName val="주beam"/>
      <sheetName val="부속동"/>
      <sheetName val="토목주소"/>
      <sheetName val="프랜트면허"/>
      <sheetName val="금액총괄표"/>
      <sheetName val="laroux"/>
      <sheetName val="단가조사서"/>
      <sheetName val="장비단가비교표"/>
      <sheetName val="산출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산출내역"/>
      <sheetName val="토목"/>
      <sheetName val="품질관리비"/>
      <sheetName val="기계 "/>
      <sheetName val="기자재단가"/>
      <sheetName val="배관단가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배관자재 단가조사서"/>
      <sheetName val="설치공사"/>
      <sheetName val="000000"/>
      <sheetName val="VXXXX"/>
      <sheetName val="사급자재대"/>
      <sheetName val="단가비교"/>
      <sheetName val="4. 배관공사"/>
      <sheetName val="3.시운전비"/>
      <sheetName val="원가계산"/>
      <sheetName val="총괄내역"/>
      <sheetName val="수량산출서"/>
      <sheetName val="침출배관"/>
      <sheetName val="시운전비(계약직)"/>
      <sheetName val="WORK"/>
      <sheetName val="밸브설치"/>
      <sheetName val="ELECTRIC"/>
      <sheetName val="CTEMCOST"/>
      <sheetName val="SCHEDULE"/>
      <sheetName val="지수결과표-3"/>
      <sheetName val="2000년1차"/>
      <sheetName val="?????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IMP(MAIN)"/>
      <sheetName val="IMP (REACTOR)"/>
      <sheetName val="전기공사"/>
      <sheetName val="NOMUBI"/>
      <sheetName val="단가 및 재료비"/>
      <sheetName val="중기사용료산출근거"/>
      <sheetName val="sw1"/>
      <sheetName val="노견단위수량"/>
      <sheetName val="자판실행"/>
      <sheetName val="설계내역서"/>
      <sheetName val="요약PL"/>
      <sheetName val="재고AR"/>
      <sheetName val="1층 (보온-2)"/>
      <sheetName val="1층(앵글)"/>
      <sheetName val="2층(앵글+EA) "/>
      <sheetName val="4층(앵글+EA) "/>
      <sheetName val="2층(앵글) "/>
      <sheetName val="1층 (비보온) "/>
      <sheetName val="ROOF층"/>
      <sheetName val="1층 ORG(sts) "/>
      <sheetName val="2층 ORG(sts)"/>
      <sheetName val="ROOF층 ORG(sts) "/>
      <sheetName val="4층 ORG(sts) "/>
      <sheetName val="공사내역"/>
      <sheetName val="물가자료"/>
      <sheetName val="2공구산출내역"/>
      <sheetName val="기계총괄"/>
      <sheetName val="기계"/>
      <sheetName val="설비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기자재단가비교"/>
      <sheetName val="일위(1)"/>
      <sheetName val="일위(2)"/>
      <sheetName val="기기설치 (2)"/>
      <sheetName val="104동"/>
      <sheetName val="정렬"/>
      <sheetName val="misc"/>
      <sheetName val="본사업"/>
      <sheetName val="단위중량"/>
      <sheetName val="정SW(원)"/>
      <sheetName val="발신정보"/>
      <sheetName val="백암비스타내역"/>
      <sheetName val="집계"/>
      <sheetName val="원가계산서 (학교별)"/>
      <sheetName val="M-MG1"/>
      <sheetName val="SILICATE"/>
      <sheetName val="성곽내역서"/>
      <sheetName val="화재 탐지 설비"/>
      <sheetName val="NO.4 Lowrise Office(lev6 to28)"/>
      <sheetName val="TK(일원)"/>
      <sheetName val="설산1.나"/>
      <sheetName val="본사S"/>
      <sheetName val="wall"/>
      <sheetName val="세원견적서"/>
      <sheetName val="국내"/>
      <sheetName val="현금"/>
      <sheetName val="본부별사업계획2차"/>
      <sheetName val="분양가표"/>
      <sheetName val="PROJECT BRIEF"/>
      <sheetName val="총누계"/>
      <sheetName val="일반"/>
      <sheetName val="서울지역"/>
      <sheetName val="동부지역"/>
      <sheetName val="서부지역"/>
      <sheetName val="중부지역"/>
      <sheetName val="영남지역"/>
      <sheetName val="남부지역"/>
      <sheetName val="할증 "/>
      <sheetName val="3.공통공사대비"/>
      <sheetName val="터널조도"/>
      <sheetName val="8.자재"/>
      <sheetName val="발전기"/>
      <sheetName val="간선"/>
      <sheetName val="설계예산2"/>
      <sheetName val="Sheet3"/>
      <sheetName val="공사비집계"/>
      <sheetName val="노무비"/>
      <sheetName val="모래운반"/>
      <sheetName val="단가산출2"/>
      <sheetName val="고창방향"/>
      <sheetName val="기초일위"/>
      <sheetName val="조명일위"/>
      <sheetName val="장비경비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 (2)"/>
      <sheetName val="내역산근 (2)"/>
      <sheetName val="말뚝물량"/>
      <sheetName val="Sheet5"/>
      <sheetName val="G.R300경비"/>
      <sheetName val="TOP"/>
      <sheetName val="C3"/>
      <sheetName val="단"/>
      <sheetName val="J형측구단위수량"/>
      <sheetName val="약품공급2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원가계산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단면 (2)"/>
      <sheetName val="교각1"/>
      <sheetName val="전선"/>
    </sheetNames>
    <sheetDataSet>
      <sheetData sheetId="0">
        <row r="95">
          <cell r="Q95">
            <v>12.120000000000001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산출근거"/>
      <sheetName val="말뚝지지력산정"/>
      <sheetName val="1.설계조건"/>
      <sheetName val="대로근거"/>
      <sheetName val="중로근거"/>
      <sheetName val="내역서 "/>
      <sheetName val="단가"/>
      <sheetName val="견적990322"/>
      <sheetName val="단면가정"/>
      <sheetName val="교각1"/>
      <sheetName val="하도금액분계"/>
      <sheetName val="기둥(원형)"/>
      <sheetName val="철근단면적"/>
      <sheetName val="#REF"/>
      <sheetName val="원형맨홀수량"/>
      <sheetName val="합계금액"/>
      <sheetName val="ABUT수량-A1"/>
      <sheetName val="danga"/>
      <sheetName val="ilch"/>
      <sheetName val="가도공"/>
      <sheetName val="DATA"/>
      <sheetName val="입찰안"/>
      <sheetName val="guard(mac)"/>
      <sheetName val="SLAB&quot;1&quot;"/>
      <sheetName val="대비"/>
      <sheetName val="WVAL"/>
      <sheetName val="DATE"/>
      <sheetName val="방음벽기초(H=4m)"/>
      <sheetName val="9GNG운반"/>
      <sheetName val="Sheet1"/>
      <sheetName val="8.PILE  (돌출)"/>
      <sheetName val="Y-WORK"/>
      <sheetName val="ITEM"/>
      <sheetName val="용산1(해보)"/>
      <sheetName val="터파기및재료"/>
      <sheetName val="1"/>
      <sheetName val="6PILE  (돌출)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본체"/>
      <sheetName val="일위대가9803"/>
      <sheetName val="일반부표"/>
      <sheetName val="N賃率-職"/>
      <sheetName val="제직재"/>
      <sheetName val="설직재-1"/>
      <sheetName val="제-노임"/>
      <sheetName val="식생블럭단위수량"/>
      <sheetName val="단면 (2)"/>
      <sheetName val="설계예산"/>
      <sheetName val="자료"/>
      <sheetName val="코드표"/>
      <sheetName val="TYPE-A"/>
      <sheetName val="hvac(제어동)"/>
      <sheetName val="토목"/>
      <sheetName val="70%"/>
      <sheetName val="대전21토목내역서"/>
      <sheetName val="COPING"/>
      <sheetName val="input"/>
      <sheetName val="단위수량"/>
      <sheetName val="구조물철거타공정이월"/>
      <sheetName val="hvac내역서(제어동)"/>
      <sheetName val="총집계"/>
      <sheetName val="조작대(1연)"/>
      <sheetName val="전기일위대가"/>
      <sheetName val="Macro(전선)"/>
      <sheetName val="산출내역서집계표"/>
      <sheetName val="분석"/>
      <sheetName val="노임이"/>
      <sheetName val="전기"/>
      <sheetName val="전체"/>
      <sheetName val="CODE"/>
      <sheetName val="보온자재단가표"/>
      <sheetName val="좌측"/>
      <sheetName val="내역서"/>
      <sheetName val="sw1"/>
      <sheetName val="설계조건"/>
      <sheetName val="총괄표"/>
      <sheetName val="안산기계장치"/>
      <sheetName val="철근량"/>
      <sheetName val="Sheet1 (2)"/>
      <sheetName val="내역서_"/>
      <sheetName val="몰탈재료산출"/>
      <sheetName val="일위대가(가설)"/>
      <sheetName val="노임단가"/>
      <sheetName val="1,2,3,4,5단위수량"/>
      <sheetName val="데이타"/>
      <sheetName val="Front"/>
      <sheetName val="wall"/>
      <sheetName val="송라터널총괄"/>
      <sheetName val="INPUT(덕도방향-시점)"/>
      <sheetName val="참조"/>
      <sheetName val="일위대가표"/>
      <sheetName val="금액내역서"/>
      <sheetName val="W3단면"/>
      <sheetName val="우수공"/>
      <sheetName val="자재단가"/>
      <sheetName val="1.설계기준"/>
      <sheetName val="설계내역서"/>
      <sheetName val="기기리스트"/>
      <sheetName val="원형1호맨홀토공수량"/>
      <sheetName val="20관리비율"/>
      <sheetName val="갑지(추정)"/>
      <sheetName val="99노임기준"/>
      <sheetName val="맨홀수량"/>
      <sheetName val="Macro1"/>
      <sheetName val="물량표S"/>
      <sheetName val="시설물기초"/>
      <sheetName val="단가산출서1"/>
      <sheetName val="식재총괄"/>
      <sheetName val="을"/>
      <sheetName val="플랜트 설치"/>
      <sheetName val="마산방향철근집계"/>
      <sheetName val="진주방향"/>
      <sheetName val="마산방향"/>
      <sheetName val="일위대가(계측기설치)"/>
      <sheetName val="한강운반비"/>
      <sheetName val="DATA 입력란"/>
      <sheetName val="CPM챠트"/>
      <sheetName val="전력구구조물산근"/>
      <sheetName val="부하계산서"/>
      <sheetName val="3BL공동구 수량"/>
      <sheetName val="주차구획선수량"/>
      <sheetName val="관리,공감"/>
      <sheetName val="업체별기성내역"/>
      <sheetName val="PAINT"/>
      <sheetName val="SUMMARY"/>
      <sheetName val="물량표"/>
      <sheetName val="물량표(신)"/>
      <sheetName val="설명서 "/>
      <sheetName val="역T형"/>
      <sheetName val="슬래브(유곡)"/>
      <sheetName val="2호맨홀공제수량"/>
      <sheetName val="spiral"/>
      <sheetName val="정부노임단가"/>
      <sheetName val="슬래브"/>
      <sheetName val="가중치"/>
      <sheetName val="견적조건"/>
      <sheetName val="개략"/>
      <sheetName val="내력서"/>
      <sheetName val="XL4Poppy"/>
      <sheetName val="1.우편집중내역서"/>
      <sheetName val="수량산출"/>
      <sheetName val="개산공사비"/>
      <sheetName val="공사비예산서(토목분)"/>
      <sheetName val="Sheet2"/>
      <sheetName val="식재일위대가"/>
      <sheetName val="BOX전기내역"/>
      <sheetName val="소운반"/>
      <sheetName val="실행철강하도"/>
      <sheetName val="교대(A1)"/>
      <sheetName val="절취및터파기"/>
      <sheetName val="내역표지"/>
      <sheetName val="일위대가_호표"/>
      <sheetName val="일위대가_호표 (계약)"/>
      <sheetName val="차액보증"/>
      <sheetName val="연령현황"/>
      <sheetName val="세목전체"/>
      <sheetName val="찍기"/>
      <sheetName val="WORK"/>
      <sheetName val="하수급견적대비"/>
      <sheetName val="crude.SLAB RE-bar"/>
      <sheetName val="CRUDE RE-bar"/>
      <sheetName val="지장물C"/>
      <sheetName val="H-pile(298x299)"/>
      <sheetName val="H-pile(250x250)"/>
      <sheetName val="계화배수"/>
      <sheetName val="기둥"/>
      <sheetName val="저판(버림100)"/>
      <sheetName val="배수통관(좌)"/>
      <sheetName val="물가자료"/>
      <sheetName val="3.하중산정4.지지력"/>
      <sheetName val="표지 (2)"/>
      <sheetName val="1TL종점(1)"/>
      <sheetName val="도로경계블럭연장조서"/>
      <sheetName val="관경별우수관집계"/>
      <sheetName val="현장일반사항"/>
      <sheetName val="일위대가1"/>
      <sheetName val="신규 수주분(사용자 정의)"/>
      <sheetName val="안정계산"/>
      <sheetName val="단면검토"/>
      <sheetName val="DATA2000"/>
      <sheetName val="내역"/>
      <sheetName val="총괄내역서"/>
      <sheetName val="가로등내역서"/>
      <sheetName val="신우"/>
      <sheetName val="수량BOQ"/>
      <sheetName val="노임"/>
      <sheetName val="토공(우물통,기타) "/>
      <sheetName val="교각계산"/>
      <sheetName val="COMPARISON TABLE"/>
      <sheetName val="부대공Ⅱ"/>
      <sheetName val="견적대비"/>
      <sheetName val="단가조사서"/>
      <sheetName val="목차"/>
      <sheetName val="견적서"/>
      <sheetName val="입찰보고"/>
      <sheetName val="토적계산서"/>
      <sheetName val="BID"/>
      <sheetName val="토목품셈"/>
      <sheetName val="내역및총괄"/>
      <sheetName val="토공총괄표"/>
      <sheetName val="방음벽기초"/>
      <sheetName val="유림골조"/>
      <sheetName val="웅진교-S2"/>
      <sheetName val="신표지1"/>
      <sheetName val="표  지"/>
      <sheetName val="법면"/>
      <sheetName val="부대공"/>
      <sheetName val="구조물공"/>
      <sheetName val="중기일위대가"/>
      <sheetName val="포장공"/>
      <sheetName val="토공"/>
      <sheetName val="배수공1"/>
      <sheetName val="날개벽수량표"/>
      <sheetName val="덕전리"/>
      <sheetName val="98수문일위"/>
      <sheetName val="SLIDES"/>
      <sheetName val="공통가설"/>
      <sheetName val="손익분석"/>
      <sheetName val="일위대가(건축)"/>
      <sheetName val="증감내역서"/>
      <sheetName val="직공비"/>
      <sheetName val="7.PILE  (돌출)"/>
      <sheetName val="품셈TABLE"/>
      <sheetName val="기계경비(시간당)"/>
      <sheetName val="램머"/>
      <sheetName val="식재인부"/>
      <sheetName val="원형측구(B-type)"/>
      <sheetName val="수량집계표"/>
      <sheetName val="2.가정단면"/>
      <sheetName val="실행대비"/>
      <sheetName val="음료실행"/>
      <sheetName val="공량산출서"/>
      <sheetName val="총괄"/>
      <sheetName val="건축공사"/>
      <sheetName val="물가시세표"/>
      <sheetName val="BOX(1.5X1.5)"/>
      <sheetName val="U-TYPE(1)"/>
      <sheetName val="설계변경원가계산총괄표"/>
      <sheetName val="우수관"/>
      <sheetName val="기계시공"/>
      <sheetName val="날개벽(시점좌측)"/>
      <sheetName val="설계기준"/>
      <sheetName val="토공총괄집계"/>
      <sheetName val="통영LNG입찰현황"/>
      <sheetName val="2.입력sheet"/>
      <sheetName val="M1"/>
      <sheetName val="뚝토공"/>
      <sheetName val="(3.품질관리 시험 총괄표)"/>
      <sheetName val="지급자재"/>
      <sheetName val="토량1-1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지주목시비량산출서"/>
      <sheetName val="일반공사"/>
      <sheetName val="별총"/>
      <sheetName val="COL"/>
      <sheetName val="옥룡잡비"/>
      <sheetName val="간지9)"/>
      <sheetName val="금융비용"/>
      <sheetName val="기안"/>
      <sheetName val="설계기준 및 하중계산"/>
      <sheetName val="갑지1"/>
      <sheetName val="정렬"/>
      <sheetName val="6호기"/>
      <sheetName val="대비표"/>
      <sheetName val="1.2.1 마루높이결정"/>
      <sheetName val="기계경비일람"/>
      <sheetName val="BID9697"/>
      <sheetName val="토사(PE)"/>
      <sheetName val="BOILING검토"/>
      <sheetName val="차선도색현황"/>
      <sheetName val="2000용수잠관-수량집계"/>
      <sheetName val="&lt;목록&gt;"/>
      <sheetName val="Total"/>
      <sheetName val="수입"/>
      <sheetName val="조경"/>
      <sheetName val="SILICATE"/>
      <sheetName val="TB-내역서"/>
      <sheetName val="단가(1)"/>
      <sheetName val="데리네이타현황"/>
      <sheetName val="A-4"/>
      <sheetName val="관경"/>
      <sheetName val="토목내역"/>
      <sheetName val="시행후면적"/>
      <sheetName val="시가지우회도로공내역서"/>
      <sheetName val="o현장경비"/>
      <sheetName val="산근(PE,300)"/>
      <sheetName val="특2호하천산근"/>
      <sheetName val="특2호부관하천산근"/>
      <sheetName val="도장수량(하1)"/>
      <sheetName val="주형"/>
      <sheetName val="옹벽"/>
      <sheetName val="공사내역"/>
      <sheetName val="주식"/>
      <sheetName val="집계표(육상)"/>
      <sheetName val="조건표"/>
      <sheetName val="갑지"/>
      <sheetName val="지급자재조서"/>
      <sheetName val="참조M"/>
      <sheetName val="Sheet15"/>
      <sheetName val="개요"/>
      <sheetName val="원하도급내역서(당초)"/>
      <sheetName val="하중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UEC영화관본공사내역"/>
      <sheetName val="DIAPHRAGM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※참고자료※"/>
      <sheetName val="전력"/>
      <sheetName val="Sheet3"/>
      <sheetName val="대운산출"/>
      <sheetName val="세부내역"/>
      <sheetName val="소방현물"/>
      <sheetName val="CON포장수량"/>
      <sheetName val="CONUNIT"/>
      <sheetName val="포장복구집계"/>
      <sheetName val="지구단위계획"/>
      <sheetName val="type-F"/>
      <sheetName val="-몰탈콘크리트"/>
      <sheetName val="설계명세"/>
      <sheetName val="MOTOR"/>
      <sheetName val="PD-5(직선)"/>
      <sheetName val="기초일위"/>
      <sheetName val="수목단가"/>
      <sheetName val="시설수량표"/>
      <sheetName val="시설일위"/>
      <sheetName val="식재수량표"/>
      <sheetName val="식재일위"/>
      <sheetName val="주요자재집계표"/>
      <sheetName val="ACUNIT"/>
      <sheetName val="현황산출서"/>
      <sheetName val="sheeet2"/>
      <sheetName val="공종별수량집계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계단"/>
      <sheetName val="1. 설계조건 2.단면가정 3. 하중계산"/>
      <sheetName val="COPING-1"/>
      <sheetName val="역T형교대-2수량"/>
      <sheetName val="1-1"/>
      <sheetName val="일반수량총괄집계"/>
      <sheetName val="수로단위수량"/>
      <sheetName val="접속도로"/>
      <sheetName val="석축"/>
      <sheetName val="평균터파기"/>
      <sheetName val="Pier 3"/>
      <sheetName val="상시"/>
      <sheetName val="주경기-오배수"/>
      <sheetName val="단가대비표"/>
      <sheetName val="집수정"/>
      <sheetName val="수목표준대가"/>
      <sheetName val="기초공"/>
      <sheetName val="소업1교"/>
      <sheetName val="종배수관(신)"/>
      <sheetName val="적용단위길이"/>
      <sheetName val="자료입력"/>
      <sheetName val="종배수관면벽신"/>
      <sheetName val="2공구산출내역"/>
      <sheetName val="1062-X방향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67"/>
      <sheetName val="수간재적표"/>
      <sheetName val="덕전리"/>
      <sheetName val="조명시설"/>
      <sheetName val="7급줄떼"/>
      <sheetName val="INPUT"/>
      <sheetName val="Sheet17"/>
      <sheetName val="자재일위(경)"/>
      <sheetName val="편입토지조서"/>
      <sheetName val="금호"/>
      <sheetName val="준검 내역서"/>
      <sheetName val="대운산출"/>
      <sheetName val="옹벽단면치수"/>
      <sheetName val="조건표"/>
      <sheetName val="약품공급2"/>
      <sheetName val="기기리스트"/>
      <sheetName val="Total"/>
      <sheetName val="일위대가(계측기설치)"/>
      <sheetName val="DATA"/>
      <sheetName val="포장집계"/>
      <sheetName val="포장연장"/>
      <sheetName val="부대공자재집계표"/>
      <sheetName val="횡배수관토공수량"/>
      <sheetName val="설계개요"/>
      <sheetName val="약품설비"/>
      <sheetName val="가격조사서"/>
      <sheetName val="6PILE  (돌출)"/>
      <sheetName val="수영4,5,6,7,8,9"/>
      <sheetName val="양수장(기계)"/>
      <sheetName val="배수"/>
      <sheetName val="COPING"/>
      <sheetName val="INPUT(덕도방향-시점)"/>
      <sheetName val="골막이(야매)"/>
      <sheetName val="5흙막이"/>
      <sheetName val="포장수량"/>
      <sheetName val="#REF"/>
      <sheetName val="흄관기초"/>
      <sheetName val="깨기"/>
      <sheetName val="수량산출"/>
      <sheetName val="7급줄떼공"/>
      <sheetName val="용수량(생활용수)"/>
      <sheetName val="구분표"/>
      <sheetName val="Sheet1"/>
      <sheetName val="일반수량"/>
      <sheetName val="용소리교"/>
      <sheetName val="DDD"/>
      <sheetName val="수량이동"/>
      <sheetName val="신기1-LINE별연장"/>
      <sheetName val="가설공사비"/>
      <sheetName val="도로구조공사비"/>
      <sheetName val="도로토공공사비"/>
      <sheetName val="여수토공사비"/>
      <sheetName val="DATE"/>
      <sheetName val="수로BOX"/>
      <sheetName val="업무처리전"/>
      <sheetName val="터파기및재료"/>
      <sheetName val="단면치수"/>
      <sheetName val="지구단위계획"/>
      <sheetName val="총괄내역"/>
      <sheetName val="구체"/>
      <sheetName val="좌측날개벽"/>
      <sheetName val="우측날개벽"/>
      <sheetName val="금액내역서"/>
      <sheetName val="일위대가_호표"/>
      <sheetName val="노임"/>
      <sheetName val="자재"/>
      <sheetName val="신규산출근거"/>
      <sheetName val="4)유동표"/>
      <sheetName val="단가"/>
      <sheetName val="데리네이타현황"/>
      <sheetName val="포장공"/>
      <sheetName val="Sheet1 (2)"/>
      <sheetName val="Sheet2"/>
      <sheetName val="BOX-1510"/>
      <sheetName val="관급자재대"/>
      <sheetName val="1호맨홀토공"/>
      <sheetName val="일위대가"/>
      <sheetName val="수습"/>
      <sheetName val="내역서"/>
      <sheetName val="준공머리"/>
      <sheetName val="H-PILE수량집계"/>
      <sheetName val="찍기"/>
      <sheetName val="부총"/>
      <sheetName val="최적단면"/>
      <sheetName val="T13(P68~72,78)"/>
      <sheetName val="적용(기계)"/>
      <sheetName val="암거"/>
      <sheetName val="8.PILE  (돌출)"/>
      <sheetName val="버스운행안내"/>
      <sheetName val="근태계획서"/>
      <sheetName val="예방접종계획"/>
      <sheetName val="단가대비표"/>
      <sheetName val="노임단가"/>
      <sheetName val="대로근거"/>
      <sheetName val="실행철강하도"/>
      <sheetName val="CON기초"/>
      <sheetName val="실행대비"/>
      <sheetName val="단위수량"/>
      <sheetName val="교각1"/>
      <sheetName val="토공정보"/>
      <sheetName val="암거날개벽"/>
      <sheetName val="라멘수량"/>
      <sheetName val="6호기"/>
      <sheetName val="전기"/>
      <sheetName val="N賃率-職"/>
      <sheetName val="집계표"/>
      <sheetName val="자재 집계표"/>
      <sheetName val="차선도색현황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이토변실(A3-LINE)"/>
      <sheetName val="성곽내역서"/>
      <sheetName val="내역서"/>
      <sheetName val="#REF"/>
      <sheetName val="인건비"/>
      <sheetName val="노임단가"/>
      <sheetName val="참고자료"/>
      <sheetName val="수량산출"/>
      <sheetName val="총괄내역"/>
      <sheetName val="데리네이타현황"/>
      <sheetName val="종배수관(신)"/>
      <sheetName val="일위대가(가설)"/>
      <sheetName val="산출근거"/>
      <sheetName val="몰탈재료산출"/>
      <sheetName val="교각1"/>
      <sheetName val="노임"/>
      <sheetName val="목록"/>
      <sheetName val="일위대가목록"/>
      <sheetName val="슬래브"/>
      <sheetName val="실행철강하도"/>
      <sheetName val="bid"/>
      <sheetName val="적용단위길이"/>
      <sheetName val="피벗테이블데이터분석"/>
      <sheetName val="특수기호강도거푸집"/>
      <sheetName val="종배수관면벽신"/>
      <sheetName val="자료입력"/>
      <sheetName val="2000년1차"/>
      <sheetName val="단"/>
      <sheetName val="8.PILE  (돌출)"/>
      <sheetName val="건축내역"/>
      <sheetName val="설계내역서"/>
      <sheetName val="공통자료"/>
      <sheetName val="ABUT수량-A1"/>
      <sheetName val="일위대가9803"/>
      <sheetName val="C.배수관공"/>
      <sheetName val="BDATA"/>
      <sheetName val="수목표준대가"/>
      <sheetName val="횡배수관집현황(2공구)"/>
      <sheetName val="2설계 (웅촌고연)"/>
      <sheetName val="변압기 및 발전기 용량"/>
      <sheetName val="토목내역서"/>
      <sheetName val="DATE"/>
      <sheetName val="Sheet1"/>
      <sheetName val="코드표"/>
      <sheetName val="N賃率-職"/>
      <sheetName val="Pier 3"/>
      <sheetName val="노견단위수량"/>
      <sheetName val="비탈면보호공수량산출"/>
      <sheetName val="하부철근수량"/>
      <sheetName val="증명지번목록"/>
      <sheetName val="가도공"/>
      <sheetName val="덕전리"/>
      <sheetName val="wall"/>
      <sheetName val="입력"/>
      <sheetName val="Sheet1 (2)"/>
      <sheetName val="1,2,3,4,5단위수량"/>
      <sheetName val="내역"/>
      <sheetName val="SORCE1"/>
      <sheetName val="안정검토(온1)"/>
      <sheetName val="터파기및재료"/>
      <sheetName val="포장면적산출"/>
      <sheetName val="노임단"/>
      <sheetName val="데이타"/>
      <sheetName val="자재"/>
      <sheetName val="98수문일위"/>
      <sheetName val="I.설계조건"/>
      <sheetName val="단가(1)"/>
      <sheetName val="일위대가"/>
      <sheetName val="이음개소"/>
      <sheetName val="말뚝지지력산정"/>
      <sheetName val="6PILE  (돌출)"/>
      <sheetName val="공사비증감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설계조건"/>
      <sheetName val="일위대가표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ABUT수량-A1"/>
      <sheetName val="부하계산서"/>
      <sheetName val="날개벽수량표"/>
      <sheetName val="내역서"/>
      <sheetName val="교각1"/>
      <sheetName val="1.설계조건"/>
      <sheetName val="※참고자료※"/>
      <sheetName val="중기일위대가"/>
      <sheetName val="노임단가"/>
      <sheetName val="배수공"/>
      <sheetName val="암거"/>
      <sheetName val="포장공"/>
      <sheetName val="횡배수관단위수량"/>
      <sheetName val="MOTOR"/>
      <sheetName val="FOOTING단면력"/>
      <sheetName val="적용단위길이"/>
      <sheetName val="자재단가"/>
      <sheetName val="차액보증"/>
      <sheetName val="보차도경계석수량"/>
      <sheetName val="WAN-S"/>
      <sheetName val="일반수량총괄집계"/>
      <sheetName val="U-TYPE(1)"/>
      <sheetName val="정부노임단가"/>
      <sheetName val="교각계산"/>
      <sheetName val="1. 설계조건 2.단면가정 3. 하중계산"/>
      <sheetName val="DATA 입력란"/>
      <sheetName val="7급줄떼"/>
      <sheetName val="정산입력"/>
      <sheetName val="001"/>
      <sheetName val="수량집계"/>
      <sheetName val="타공종이기"/>
      <sheetName val="기계"/>
      <sheetName val="외천교"/>
      <sheetName val="일반공사"/>
      <sheetName val="주형"/>
      <sheetName val="좌표단면SPRING"/>
      <sheetName val="설계조건"/>
      <sheetName val="전력구구조물산근"/>
      <sheetName val="안정계산"/>
      <sheetName val="단면검토"/>
      <sheetName val="수질정화시설"/>
      <sheetName val="집계표(육상)"/>
      <sheetName val="1공구"/>
      <sheetName val="흄관기초"/>
      <sheetName val="BID"/>
      <sheetName val="우수관수량집계표"/>
      <sheetName val="집수정수량집계"/>
      <sheetName val="우수맨홀(3호)토공수량"/>
      <sheetName val="ⴭⴭⴭⴭ"/>
      <sheetName val="3련 BOX"/>
      <sheetName val="보집계표"/>
      <sheetName val="입력DATA"/>
      <sheetName val="바닥판"/>
      <sheetName val="안정검토"/>
      <sheetName val="배수관_집계"/>
      <sheetName val="을 2"/>
      <sheetName val="을 1"/>
      <sheetName val="교대시점"/>
      <sheetName val="장비집계"/>
      <sheetName val="역T형교대(말뚝기초)"/>
      <sheetName val="최적단면"/>
      <sheetName val="6PILE  (돌출)"/>
      <sheetName val="토공"/>
      <sheetName val="결과조달"/>
      <sheetName val="입찰안"/>
      <sheetName val="부하LOAD"/>
      <sheetName val="03.하중계산"/>
      <sheetName val="입력값"/>
    </sheetNames>
    <sheetDataSet>
      <sheetData sheetId="0" refreshError="1">
        <row r="2">
          <cell r="C2">
            <v>147.96600000000001</v>
          </cell>
          <cell r="F2">
            <v>148.80799999999999</v>
          </cell>
        </row>
        <row r="3">
          <cell r="C3">
            <v>147.93700000000001</v>
          </cell>
          <cell r="F3">
            <v>148.77799999999999</v>
          </cell>
        </row>
        <row r="4">
          <cell r="C4">
            <v>147.96600000000001</v>
          </cell>
          <cell r="F4">
            <v>148.80799999999999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Sheet17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1호맨홀토공"/>
      <sheetName val="일위대가(계측기설치)"/>
      <sheetName val="단면"/>
      <sheetName val="날개벽"/>
      <sheetName val="기둥(원형)"/>
      <sheetName val="Sheet1 (2)"/>
      <sheetName val="제수"/>
      <sheetName val="공기"/>
      <sheetName val="D-CHSOIL"/>
      <sheetName val="품셈TABLE"/>
      <sheetName val="흄관기초"/>
      <sheetName val="갑지"/>
      <sheetName val="부대공자재집계표"/>
      <sheetName val="일반맨홀수량집계(A-7 LINE)"/>
      <sheetName val="횡배수관토공수량"/>
      <sheetName val="Sheet1"/>
      <sheetName val="재료표"/>
      <sheetName val="BOX"/>
      <sheetName val="가시설(TYPE-A)"/>
      <sheetName val="1-1평균터파기고(1)"/>
      <sheetName val="좌측"/>
      <sheetName val="주요수량증감"/>
      <sheetName val="#REF"/>
      <sheetName val="단면 (2)"/>
      <sheetName val="교각1"/>
      <sheetName val="COPING"/>
      <sheetName val="위치조서"/>
      <sheetName val="상부집계표"/>
      <sheetName val="소방"/>
      <sheetName val="옹벽철근"/>
      <sheetName val="옹벽"/>
      <sheetName val="날개벽(시점좌측)"/>
      <sheetName val="공사개요"/>
      <sheetName val="EQUIPMENT -2"/>
      <sheetName val="배수관_집계"/>
      <sheetName val="ABUT수량-A1"/>
      <sheetName val="단위수량(출력X)"/>
      <sheetName val="수량집계"/>
      <sheetName val="덕전리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조건 2.단면가정 3. 하중계산"/>
      <sheetName val="4. 구조해석"/>
      <sheetName val="3) SAP90 DATA"/>
      <sheetName val="4) 구조해석 출력자료"/>
      <sheetName val="(2) 실하중에 의한 부재력도"/>
      <sheetName val="5. 단면설계"/>
      <sheetName val="6. 주철근 조립도"/>
      <sheetName val="7. 1) 우각부 검토"/>
      <sheetName val="2) 균열에 대한 검토"/>
      <sheetName val="DATA 입력란"/>
      <sheetName val="날개벽수량표"/>
      <sheetName val="Sheet2"/>
      <sheetName val="내역서"/>
      <sheetName val="중동공구"/>
      <sheetName val="노임단가"/>
      <sheetName val="자재단가"/>
      <sheetName val="설계내역집계"/>
      <sheetName val="ha단가산출서(1-0-1)"/>
      <sheetName val="ha단가산출서 (1-0-2)"/>
      <sheetName val="단가산출서(파쇄기)"/>
      <sheetName val="단가산출서(HAM200)"/>
      <sheetName val="금액내역서"/>
      <sheetName val="갑지"/>
      <sheetName val="설계내역서"/>
      <sheetName val="단면 (2)"/>
      <sheetName val="기초도면제작"/>
      <sheetName val="주출입구조사"/>
      <sheetName val="수량명세서"/>
      <sheetName val="수량집계표"/>
      <sheetName val="#REF"/>
      <sheetName val="공종별수량집계"/>
      <sheetName val="BID"/>
      <sheetName val="INPUT"/>
      <sheetName val="노임"/>
      <sheetName val="내역서(을) "/>
      <sheetName val="타견적(을)"/>
      <sheetName val="원가계산서"/>
      <sheetName val="사용성검토"/>
      <sheetName val="1 자원총괄"/>
      <sheetName val="자료"/>
      <sheetName val="찍기"/>
      <sheetName val="Sheet1 (2)"/>
      <sheetName val="환경평가"/>
      <sheetName val="96보완계획7.12"/>
      <sheetName val="준검 내역서"/>
    </sheetNames>
    <sheetDataSet>
      <sheetData sheetId="0" refreshError="1"/>
      <sheetData sheetId="1" refreshError="1">
        <row r="1">
          <cell r="C1" t="str">
            <v>북수원권 10호광장 통로 Box</v>
          </cell>
        </row>
        <row r="69">
          <cell r="I69">
            <v>3.17</v>
          </cell>
        </row>
        <row r="73">
          <cell r="G73">
            <v>3.9</v>
          </cell>
        </row>
        <row r="89">
          <cell r="I89">
            <v>1.7509999999999999</v>
          </cell>
        </row>
        <row r="97">
          <cell r="I97">
            <v>4.4829999999999997</v>
          </cell>
        </row>
        <row r="99">
          <cell r="G99">
            <v>0.5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C1" t="str">
            <v>북수원권 10호광장 통로 Box</v>
          </cell>
        </row>
        <row r="5">
          <cell r="E5">
            <v>3.5</v>
          </cell>
          <cell r="G5">
            <v>2.5</v>
          </cell>
        </row>
        <row r="6">
          <cell r="D6">
            <v>1.5</v>
          </cell>
        </row>
        <row r="7">
          <cell r="D7">
            <v>0.8</v>
          </cell>
        </row>
        <row r="26">
          <cell r="D26">
            <v>1.54</v>
          </cell>
        </row>
        <row r="27">
          <cell r="D27">
            <v>1.7</v>
          </cell>
        </row>
        <row r="28">
          <cell r="D28">
            <v>1.8</v>
          </cell>
        </row>
        <row r="29">
          <cell r="D29">
            <v>0.9</v>
          </cell>
        </row>
        <row r="31">
          <cell r="D31">
            <v>1.3</v>
          </cell>
        </row>
        <row r="32">
          <cell r="D32">
            <v>2.15</v>
          </cell>
        </row>
        <row r="33">
          <cell r="D33">
            <v>1.7</v>
          </cell>
        </row>
        <row r="34">
          <cell r="D34">
            <v>0.65</v>
          </cell>
        </row>
        <row r="38">
          <cell r="D38">
            <v>0.35</v>
          </cell>
        </row>
        <row r="39">
          <cell r="D39">
            <v>3.5</v>
          </cell>
        </row>
        <row r="40">
          <cell r="D40">
            <v>0.4</v>
          </cell>
        </row>
        <row r="41">
          <cell r="D41">
            <v>2.5</v>
          </cell>
        </row>
        <row r="42">
          <cell r="D42">
            <v>0.35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자재집계(장曬"/>
      <sheetName val="수량산출"/>
      <sheetName val="관급자재"/>
      <sheetName val="변경관급자재"/>
      <sheetName val="집계표"/>
      <sheetName val="단가표"/>
      <sheetName val="단위량당중기"/>
      <sheetName val="6PILE  (돌출)"/>
      <sheetName val="갑지1"/>
      <sheetName val="8.PILE  (돌출)"/>
      <sheetName val="호표총"/>
      <sheetName val="투찰추정"/>
      <sheetName val="일위대가"/>
      <sheetName val="N賃率-職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단가일람"/>
      <sheetName val="조경일람"/>
      <sheetName val="98수문일위"/>
      <sheetName val="수로단위수량"/>
      <sheetName val="96보완계획7.12"/>
      <sheetName val="#REF"/>
      <sheetName val="신우"/>
      <sheetName val="토공"/>
      <sheetName val="수량집계"/>
      <sheetName val="교각계산"/>
      <sheetName val="Sheet5"/>
      <sheetName val="원가&amp;하도급원가"/>
      <sheetName val="안전시설내역서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콘크리트생산(숏크리트)"/>
      <sheetName val="5터널숏크리트모래현황"/>
      <sheetName val="5터널 물량"/>
      <sheetName val="2. 골재원변경요약서 갑지"/>
      <sheetName val="2. 골재원 변경요약서"/>
      <sheetName val="3.골재원검토의견서 갑지"/>
      <sheetName val="3. 골재원 검토의견서"/>
      <sheetName val="4. 골재소요량 및 운반거리 갑지"/>
      <sheetName val="4. 골재소요량 및 운반거리"/>
      <sheetName val="5. 골재원 시험성적서 갑지"/>
      <sheetName val="시험성적 집계표"/>
      <sheetName val="초곡 성적서"/>
      <sheetName val="낙산 성적서"/>
      <sheetName val="6. 산지별 골재원 현황 갑지"/>
      <sheetName val="골재원(모래) 현황"/>
      <sheetName val="세골재원 사용 현황"/>
      <sheetName val="7. 사진대지 갑지"/>
      <sheetName val="7. 사 진 대 지(초곡리)"/>
      <sheetName val="7. 사 진 대 지(낙산리)"/>
      <sheetName val="7. 사 진 대 지(봉곡리)"/>
      <sheetName val="8. 단가 산출서 갑지"/>
      <sheetName val="8. 단가 산출서(당초) 갑지"/>
      <sheetName val="8. 단가 산출서(변경) 갑지"/>
      <sheetName val="당초 단가 산출서"/>
      <sheetName val="골재운반 봉곡리, 낙산리"/>
      <sheetName val="모래운반단가 산출서"/>
      <sheetName val="단가 산출서(봉곡리)"/>
      <sheetName val="세골재 운반거리 도표"/>
      <sheetName val="모래운반(shotcrete) 단가산출서"/>
      <sheetName val="숏트용 모래 운반거리 산출(1)"/>
      <sheetName val="숏트용 모래 운반거리 산출 (2)"/>
      <sheetName val="laroux"/>
      <sheetName val="3_골재원검토의견서 갑지"/>
      <sheetName val="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중기사용료및운전경비"/>
      <sheetName val="기계경비"/>
    </sheetNames>
    <sheetDataSet>
      <sheetData sheetId="0"/>
      <sheetData sheetId="1"/>
      <sheetData sheetId="2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구조물철거타공정이월"/>
      <sheetName val="지장물보호(수집)"/>
      <sheetName val="지장물산근"/>
      <sheetName val="지장물보호공단위수량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T13(P68~72,78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식재"/>
      <sheetName val="시설물"/>
      <sheetName val="식재출력용"/>
      <sheetName val="유지관리"/>
      <sheetName val="단가"/>
      <sheetName val="데이타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급자재대"/>
      <sheetName val="bearing"/>
      <sheetName val="연동내역"/>
      <sheetName val="관접합및부설"/>
      <sheetName val="변수값"/>
      <sheetName val="중기상차"/>
      <sheetName val="AS복구"/>
      <sheetName val="중기터파기"/>
      <sheetName val="진주방향"/>
      <sheetName val="고양관재"/>
      <sheetName val="장비집계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해평견적"/>
      <sheetName val="용역비내역-진짜"/>
      <sheetName val="가도공"/>
      <sheetName val="Sheet5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말뚝지지력산정"/>
      <sheetName val="전차선로 물량표"/>
      <sheetName val="한강운반비"/>
      <sheetName val="#REF"/>
      <sheetName val="자재"/>
      <sheetName val="공통(20-91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법면단"/>
      <sheetName val="석축설면"/>
      <sheetName val="법면설면"/>
      <sheetName val="석축단"/>
      <sheetName val="법면수집"/>
      <sheetName val="내역"/>
      <sheetName val="총괄내역서"/>
      <sheetName val="SLAB"/>
      <sheetName val="집계표"/>
      <sheetName val="guard(mac)"/>
      <sheetName val="수량산출"/>
      <sheetName val="우수받이"/>
      <sheetName val="Sheet1 (2)"/>
      <sheetName val="1-4-2.관(약)"/>
      <sheetName val="토공 total"/>
      <sheetName val="금액"/>
      <sheetName val="수지표"/>
      <sheetName val="셀명"/>
      <sheetName val="공사"/>
      <sheetName val="차수별내역서"/>
      <sheetName val="입찰"/>
      <sheetName val="현경"/>
      <sheetName val="조명시설"/>
      <sheetName val="터파기및재료"/>
      <sheetName val="수안보-MBR1"/>
      <sheetName val="단가일람"/>
      <sheetName val="조경일람"/>
      <sheetName val="내역서(전기)"/>
      <sheetName val="일위대가목차"/>
      <sheetName val="고압수량(철거)"/>
      <sheetName val="증감내역서"/>
      <sheetName val="우배수"/>
      <sheetName val="계산식"/>
      <sheetName val="총괄내역서(설계)"/>
      <sheetName val="견적대비표"/>
      <sheetName val="자료"/>
      <sheetName val="교각1"/>
      <sheetName val="산출근거"/>
      <sheetName val="설계조건"/>
      <sheetName val="요율"/>
      <sheetName val="계산서(곡선부)"/>
      <sheetName val="포장재료집계표"/>
      <sheetName val="데리네이타현황"/>
      <sheetName val="집수정(600-700)"/>
      <sheetName val="원가"/>
      <sheetName val="P-산#1-1(WOWA1)"/>
      <sheetName val="BD"/>
      <sheetName val="식재인부"/>
      <sheetName val="개산공사비"/>
      <sheetName val="일위대가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JUCK"/>
      <sheetName val="관경고용테이프수집"/>
      <sheetName val="관경고용산근"/>
      <sheetName val="2003상반기노임기준"/>
      <sheetName val="Total"/>
      <sheetName val="5.정산서"/>
      <sheetName val="nys"/>
      <sheetName val="신당동집계표"/>
      <sheetName val="부대내역"/>
      <sheetName val="설계명세서"/>
      <sheetName val="CODE"/>
      <sheetName val="슬래브(유곡)"/>
      <sheetName val="가점"/>
      <sheetName val="index"/>
      <sheetName val="etc"/>
      <sheetName val="data"/>
      <sheetName val="4차원가계산서"/>
      <sheetName val="L형 옹벽"/>
      <sheetName val="건축내역"/>
      <sheetName val="설 계"/>
      <sheetName val="값"/>
      <sheetName val="집수정단위수량600 "/>
      <sheetName val="S.중기사용료"/>
      <sheetName val="입력란"/>
      <sheetName val="삭제및변경불가"/>
      <sheetName val="소비자가"/>
      <sheetName val="COPING"/>
      <sheetName val="간지 (세)"/>
      <sheetName val="공사개요"/>
      <sheetName val="상부집계표"/>
      <sheetName val="실행대비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보차도경계석"/>
      <sheetName val="기초입력 DATA"/>
      <sheetName val="실행내역"/>
      <sheetName val="날개벽(시점좌측)"/>
      <sheetName val="맨홀수량산출"/>
      <sheetName val="공통가설"/>
      <sheetName val="ABUT수량-A1"/>
      <sheetName val="자압1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수압시험수집"/>
      <sheetName val="수압시험산근"/>
      <sheetName val="중부"/>
      <sheetName val="북부"/>
      <sheetName val="남부"/>
      <sheetName val="구체"/>
      <sheetName val="좌측날개벽"/>
      <sheetName val="우측날개벽"/>
      <sheetName val="설명"/>
      <sheetName val="A1-DATA"/>
      <sheetName val="단면"/>
      <sheetName val="type-F"/>
      <sheetName val="원형1호맨홀토공수량"/>
      <sheetName val="접합 및 부설 "/>
      <sheetName val="-치수표(곡선부)"/>
      <sheetName val="8.석축단위(H=1.5M)"/>
      <sheetName val="비탈면보호공수량산출"/>
      <sheetName val="설계내역"/>
      <sheetName val="지급자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우각부보강"/>
      <sheetName val="자압"/>
      <sheetName val="input"/>
      <sheetName val="부시수량"/>
      <sheetName val="EP0618"/>
      <sheetName val="기본일위"/>
      <sheetName val="중기사용료"/>
      <sheetName val="APT"/>
      <sheetName val="수목표준대가"/>
      <sheetName val="4차공사"/>
      <sheetName val="수자재단위당"/>
      <sheetName val="8.PILE  (돌출)"/>
      <sheetName val="세금자료"/>
      <sheetName val="Macro(차단기)"/>
      <sheetName val="공사비"/>
      <sheetName val="을"/>
      <sheetName val="5.배수관로"/>
      <sheetName val="주요자재"/>
      <sheetName val="폐기물처리"/>
      <sheetName val="천방교접속"/>
      <sheetName val="대포2교접속"/>
      <sheetName val="총_구조물공"/>
      <sheetName val="공사요율"/>
      <sheetName val="참고사항"/>
      <sheetName val="근로자자료입력"/>
      <sheetName val="Sheet2"/>
      <sheetName val="단면가정"/>
      <sheetName val="이토변실(A3-LINE)"/>
      <sheetName val="설계예산서"/>
      <sheetName val="예산내역서"/>
      <sheetName val="BID"/>
      <sheetName val="잡비계산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5.모델링"/>
      <sheetName val="실행예산"/>
      <sheetName val="노무"/>
      <sheetName val="매입세율"/>
      <sheetName val="총괄 내역서"/>
      <sheetName val="99노임단가"/>
      <sheetName val="기본단가표"/>
      <sheetName val="비계공사"/>
      <sheetName val="MOTOR"/>
      <sheetName val="5.2.6~7공사요율"/>
      <sheetName val="예산명세서"/>
      <sheetName val="자료입력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연장"/>
      <sheetName val="FOB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배수장토목공사비"/>
      <sheetName val="정부노임단가"/>
      <sheetName val="unitpric"/>
      <sheetName val="도면명"/>
      <sheetName val="6PILE  (돌출)"/>
      <sheetName val="Cost bd-&quot;A&quot;"/>
      <sheetName val="노임단가"/>
      <sheetName val="자재단가"/>
      <sheetName val="경비단가"/>
      <sheetName val="물가대비표"/>
      <sheetName val="대로근거"/>
      <sheetName val="중로근거"/>
      <sheetName val="공사비증감"/>
      <sheetName val="단가조사서"/>
      <sheetName val="깨기"/>
      <sheetName val="b_balju"/>
      <sheetName val="인건비"/>
      <sheetName val="단면A-A(TR)"/>
      <sheetName val="1.설계조건"/>
      <sheetName val="도급"/>
      <sheetName val="관경별내역서"/>
      <sheetName val="POOM_MOTO"/>
      <sheetName val="고유코드_설계"/>
      <sheetName val="노임"/>
      <sheetName val="원가계산 (2)"/>
      <sheetName val="Sheet17"/>
      <sheetName val="BOX"/>
      <sheetName val="70%"/>
      <sheetName val="노견단위수량"/>
      <sheetName val="산출내역서"/>
      <sheetName val="설계"/>
      <sheetName val="일위대가(건축)"/>
      <sheetName val="수로BOX"/>
      <sheetName val="맨홀수량집계"/>
      <sheetName val="3련 BOX"/>
      <sheetName val="입찰견적보고서"/>
      <sheetName val="LP-S"/>
      <sheetName val="설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하중조건(평상시)"/>
      <sheetName val="부하계산서"/>
      <sheetName val="토사(PE)"/>
      <sheetName val="기초단가"/>
      <sheetName val="토공집계"/>
      <sheetName val="물가자료"/>
      <sheetName val="ⴭⴭⴭⴭ"/>
      <sheetName val="토적(3차분)"/>
      <sheetName val="토량운반계산"/>
      <sheetName val="계수시트"/>
      <sheetName val="원가계산서"/>
      <sheetName val="noyim"/>
      <sheetName val="내역서갑지"/>
      <sheetName val="내역서을지"/>
      <sheetName val="내역서1999.8최종"/>
      <sheetName val="★도급내역(2공구)"/>
      <sheetName val="일위대가 "/>
      <sheetName val="건축일위"/>
      <sheetName val="그라우팅일위"/>
      <sheetName val="기계경비적용기준"/>
      <sheetName val="단가비교표"/>
      <sheetName val="자판실행"/>
      <sheetName val="철근총괄집계표"/>
      <sheetName val="전기일위대가"/>
      <sheetName val="토적표"/>
      <sheetName val="배수공수집"/>
      <sheetName val="용수량(생활용수)"/>
      <sheetName val="영동(D)"/>
      <sheetName val="토목검측서"/>
      <sheetName val="노임단가(2009.상)"/>
      <sheetName val="10.1 중기기초단가"/>
      <sheetName val="D"/>
      <sheetName val="경  비 "/>
      <sheetName val="노무비"/>
      <sheetName val="TOTAL_BOQ"/>
      <sheetName val="통관-유입(벌어짐)유출(도수)"/>
      <sheetName val="깨기 총괄"/>
      <sheetName val="교각별철근수량집계표"/>
      <sheetName val="상부공"/>
      <sheetName val="ITEM"/>
      <sheetName val="WORK"/>
      <sheetName val="산출근거(마산,_만천,_가례)"/>
      <sheetName val="산출근거(가설도로_조성)"/>
      <sheetName val="산출근거(가설도로_성토다짐)"/>
      <sheetName val="산출근거(가설도로_살수)"/>
      <sheetName val="CON'C"/>
      <sheetName val="wall"/>
      <sheetName val="산출근거(가설도로_유지보수)"/>
      <sheetName val="일위대가(노임수정(완),_자재_및_물린단산수정필요)"/>
      <sheetName val="시험비_단가"/>
      <sheetName val="배수공총괄_집계표(횡)"/>
      <sheetName val="보차도경계석_조서"/>
      <sheetName val="맨홀집계표_"/>
      <sheetName val="전차선로_물량표"/>
      <sheetName val="1-4-2_관(약)"/>
      <sheetName val="pe이중벽관_(우수)"/>
      <sheetName val="Sheet1_(2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HVAC"/>
      <sheetName val="계장 품셈표"/>
      <sheetName val="청천내"/>
      <sheetName val="조건표"/>
      <sheetName val="인천성심병원"/>
      <sheetName val="평가데이터"/>
      <sheetName val="제잡비계산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[고양관재.XLSŝ보차도경계석집계표(종)"/>
      <sheetName val="전기"/>
      <sheetName val="6-1. 관개량조서"/>
      <sheetName val="원가서"/>
      <sheetName val="투찰"/>
      <sheetName val="99노임기준"/>
      <sheetName val="단가대비표"/>
      <sheetName val="001"/>
      <sheetName val="기초자료입력"/>
      <sheetName val="공사비 증감 내역서"/>
      <sheetName val="단가산출내역(노임부분수정)"/>
      <sheetName val="조명율표"/>
      <sheetName val="중기일위대가"/>
      <sheetName val="포장공"/>
      <sheetName val="배수공1"/>
      <sheetName val="ilch"/>
      <sheetName val="백호우계수"/>
      <sheetName val="A-4"/>
      <sheetName val="단가및재료비"/>
      <sheetName val="L_RPTB02_01"/>
      <sheetName val="자재단가_사급"/>
      <sheetName val="중기적산목록"/>
      <sheetName val="전선 및 전선관"/>
      <sheetName val="배수공 주요자재 집계표"/>
      <sheetName val="적용단위길이"/>
      <sheetName val="교대(A1)"/>
      <sheetName val="준검 내역서"/>
      <sheetName val="계림(함평)"/>
      <sheetName val="계림(장성)"/>
      <sheetName val="신우"/>
      <sheetName val="기계경비(시간당)"/>
      <sheetName val="램머"/>
      <sheetName val="조건"/>
      <sheetName val="영업소산출근거"/>
      <sheetName val="자재수량"/>
      <sheetName val="I.설계조건"/>
      <sheetName val="우수공"/>
      <sheetName val="Baby일위대가"/>
      <sheetName val="방음벽기초"/>
      <sheetName val="Help"/>
      <sheetName val="남평내역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왕십리방향"/>
      <sheetName val="기기리스트"/>
      <sheetName val="대치판정"/>
      <sheetName val="횡배수관재료-"/>
      <sheetName val="계산서(직선부)"/>
      <sheetName val="콘크리트측구연장"/>
      <sheetName val="-배수구조물공토공"/>
      <sheetName val="1호인버트수량"/>
      <sheetName val="일위대가(계측기설치)"/>
      <sheetName val="마산방향"/>
      <sheetName val="마산방향철근집계"/>
      <sheetName val="교대"/>
      <sheetName val="용량(1-2)"/>
      <sheetName val="bm(CIcable)"/>
      <sheetName val="5.소재"/>
      <sheetName val="노무단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Y-WORK"/>
      <sheetName val="가시설수량"/>
      <sheetName val="3.하중산정4.지지력"/>
      <sheetName val="SLAB&quot;1&quot;"/>
      <sheetName val="위치조서"/>
      <sheetName val="배수지집꓄표"/>
      <sheetName val="밀도포장수량집계표"/>
      <sheetName val="공사명입력"/>
      <sheetName val="내역서01"/>
      <sheetName val="2.토목공사"/>
      <sheetName val="1,2공구원가계산서"/>
      <sheetName val="2공구산출내역"/>
      <sheetName val="1공구산출내역서"/>
      <sheetName val="기초코드"/>
      <sheetName val="BQ(실행)"/>
      <sheetName val="원형맨홀수량"/>
      <sheetName val="외천교"/>
      <sheetName val="용수량_생활용수_"/>
      <sheetName val="배수관집계"/>
      <sheetName val="기본"/>
      <sheetName val="대비"/>
      <sheetName val="7월11일"/>
      <sheetName val="DATA1"/>
      <sheetName val="견적"/>
      <sheetName val="단위단가"/>
      <sheetName val="인건비 "/>
      <sheetName val="1호맨홀토공"/>
      <sheetName val="교사기준면적(초등)"/>
      <sheetName val="유입부"/>
      <sheetName val="계약서"/>
      <sheetName val="내역갑지"/>
      <sheetName val="H-PILE수량집계"/>
      <sheetName val="감시비교(자동제어비교)"/>
      <sheetName val="총계"/>
      <sheetName val="일반수량"/>
      <sheetName val="40단가산출서"/>
      <sheetName val="40집계"/>
      <sheetName val="동일대내"/>
      <sheetName val="노무비 근거"/>
      <sheetName val="교대(A1-A2)"/>
      <sheetName val="하수급견적대비"/>
      <sheetName val="토목내역서"/>
      <sheetName val="경산"/>
      <sheetName val="목록"/>
      <sheetName val="수량BOQ"/>
      <sheetName val="수량"/>
      <sheetName val="매입"/>
      <sheetName val="2차기성내역서"/>
      <sheetName val="계정"/>
      <sheetName val="고상실행"/>
      <sheetName val="취수탑"/>
      <sheetName val="내역서적용수량"/>
      <sheetName val="elecdtla"/>
      <sheetName val="용수개거 내역수량집계표"/>
      <sheetName val="가시설공개요"/>
      <sheetName val="부하(성남)"/>
      <sheetName val="구동"/>
      <sheetName val="conclusion"/>
      <sheetName val="comparables"/>
      <sheetName val="Deduction"/>
      <sheetName val="other"/>
      <sheetName val="산출1"/>
      <sheetName val="3연box"/>
      <sheetName val="인건-측정"/>
      <sheetName val="2호맨홀공제수량"/>
      <sheetName val="특수선일위대가"/>
      <sheetName val="공문(신)"/>
      <sheetName val="부대tu"/>
      <sheetName val="2.고용보험료산출근거"/>
      <sheetName val="수량총"/>
      <sheetName val="토공총"/>
      <sheetName val="철콘"/>
      <sheetName val="기존도수로깨기"/>
      <sheetName val="쌍송교"/>
      <sheetName val="진천방향"/>
      <sheetName val="손익분석"/>
      <sheetName val="Site Expenses"/>
      <sheetName val="SRC-B3U2"/>
      <sheetName val="각종양식"/>
      <sheetName val="산출"/>
      <sheetName val="파일의이용"/>
      <sheetName val="개비온집계"/>
      <sheetName val="개비온 단위"/>
      <sheetName val="조작대(1연)"/>
      <sheetName val="일반공사"/>
      <sheetName val="효성CB 1P기초"/>
      <sheetName val="공량산출서"/>
      <sheetName val="산근"/>
      <sheetName val="강교(Sub)"/>
      <sheetName val="기둥(원형)"/>
      <sheetName val="공구"/>
      <sheetName val="6호기"/>
      <sheetName val="관경결정"/>
      <sheetName val="7.PILE  (돌출)"/>
      <sheetName val="전등설비"/>
      <sheetName val="1-1"/>
      <sheetName val="오수관연장산출"/>
      <sheetName val="전력구구조물산근"/>
      <sheetName val="토목공사"/>
      <sheetName val="견적서을지"/>
      <sheetName val="SG"/>
      <sheetName val="충주"/>
      <sheetName val="단가산출"/>
      <sheetName val="역T형"/>
      <sheetName val="࠶IĂ"/>
      <sheetName val="역T형(H=6.0) (2)"/>
      <sheetName val="실행철강하도"/>
      <sheetName val="갑지"/>
      <sheetName val="관로토공"/>
      <sheetName val="SPC노임(5월)"/>
      <sheetName val="맨홀수량산출(A-LINE)"/>
      <sheetName val="이름정의"/>
      <sheetName val="초기화면"/>
      <sheetName val="3.하중산정4.지_x0010__x0000_"/>
      <sheetName val="࠶IĂ_x0000_嫗ऀࠀ"/>
      <sheetName val="3.하중산정4.지多⾳"/>
      <sheetName val="국산화"/>
      <sheetName val="토공(우물통,기타) "/>
      <sheetName val="철거산출근거"/>
      <sheetName val=" 상부공통집계(총괄)"/>
      <sheetName val="빗물받이(910-510-410)"/>
      <sheetName val="S0"/>
      <sheetName val="우수"/>
      <sheetName val="2000년1차"/>
      <sheetName val="교각계산"/>
      <sheetName val="토공_total"/>
      <sheetName val="단위중량"/>
      <sheetName val="전기실(고압)"/>
      <sheetName val="97노임단가"/>
      <sheetName val="공비대비"/>
      <sheetName val="참고자료"/>
      <sheetName val="부경대총괄내역서"/>
      <sheetName val="4.고용보험"/>
      <sheetName val="3.고용보험료산출근거"/>
      <sheetName val="판"/>
      <sheetName val="2.대외공문"/>
      <sheetName val="입찰안"/>
      <sheetName val="배수내역"/>
      <sheetName val="돌담교 상부수량"/>
      <sheetName val="토목(대안)"/>
      <sheetName val="단가결정"/>
      <sheetName val="연결관산출조서"/>
      <sheetName val="구의33고"/>
      <sheetName val="기계상세"/>
      <sheetName val="교량하부공"/>
      <sheetName val="G.R300경비"/>
      <sheetName val="매설지선굴착"/>
      <sheetName val="총괄표"/>
      <sheetName val="적현로"/>
      <sheetName val="개요"/>
      <sheetName val="투자비"/>
      <sheetName val="조성원가DATA"/>
      <sheetName val="사업비"/>
      <sheetName val="골막이(야매)"/>
      <sheetName val="송장"/>
      <sheetName val="철근정산"/>
      <sheetName val="산근터빈"/>
      <sheetName val="단위수량산출"/>
      <sheetName val="A LINE"/>
      <sheetName val="토량1-1"/>
      <sheetName val="cal"/>
      <sheetName val="관련자료입력"/>
      <sheetName val="장비일위대가2002하"/>
      <sheetName val="산업"/>
      <sheetName val="산정표"/>
      <sheetName val="공사비내역서"/>
      <sheetName val="변경내역"/>
      <sheetName val="역T형교대(말뚝기초)"/>
      <sheetName val="7-2"/>
      <sheetName val="PumpSpec"/>
      <sheetName val="공사비_NDE"/>
      <sheetName val="단가(자재)"/>
      <sheetName val="단가(노임)"/>
      <sheetName val="기초목록"/>
      <sheetName val="순공사비"/>
      <sheetName val="L_RPTA05_목록"/>
      <sheetName val="단면 (2)"/>
      <sheetName val="금액결정"/>
      <sheetName val="물가시세"/>
      <sheetName val="수입"/>
      <sheetName val="노임자재단가"/>
      <sheetName val="사업총괄"/>
      <sheetName val="중기사용료산출근거"/>
      <sheetName val="단가산출2"/>
      <sheetName val="단가 및 재료비"/>
      <sheetName val="재료비단가"/>
      <sheetName val="actual"/>
      <sheetName val="시가지우회도로공내역서"/>
      <sheetName val="3BL공동구 수량"/>
      <sheetName val="s"/>
      <sheetName val="을지"/>
      <sheetName val="연수동"/>
      <sheetName val="Graph (LGEN)"/>
      <sheetName val="out_prog"/>
      <sheetName val="공사비산출내역"/>
      <sheetName val="토목원가계산"/>
      <sheetName val="선적schedule (2)"/>
      <sheetName val="CONCRETE"/>
      <sheetName val="품셈TABLE"/>
      <sheetName val="내역(원안-대안)"/>
      <sheetName val="기초공"/>
      <sheetName val="설계내역서"/>
      <sheetName val="X17-TOTAL"/>
      <sheetName val="표준건축비"/>
      <sheetName val="가감수량"/>
      <sheetName val="안정계산"/>
      <sheetName val="단면검토"/>
      <sheetName val="1.설계기준"/>
      <sheetName val="음료실행"/>
      <sheetName val="원가data"/>
      <sheetName val="삼보지질"/>
      <sheetName val="CON기초"/>
      <sheetName val="설계서(본관)"/>
      <sheetName val="간선계산"/>
      <sheetName val="원가계산서(변경)"/>
      <sheetName val="소상 &quot;1&quot;"/>
      <sheetName val="이토변실"/>
      <sheetName val="하부철근수량"/>
      <sheetName val="플랜트 설치"/>
      <sheetName val="b_balju_cho"/>
      <sheetName val="토공개요"/>
      <sheetName val="토공(1)"/>
      <sheetName val="트렌치집계"/>
      <sheetName val="관급자재"/>
      <sheetName val="지수적용공사비내역서"/>
      <sheetName val="DATA 입력란"/>
      <sheetName val="명세서"/>
      <sheetName val="입력"/>
      <sheetName val="부대공자재집계표"/>
      <sheetName val="단가산출목록표"/>
      <sheetName val="1호철근량"/>
      <sheetName val="06 일위대가목록"/>
      <sheetName val="토적계산"/>
      <sheetName val="직공비"/>
      <sheetName val="기계경비일람"/>
      <sheetName val="물돌리기수량집계"/>
      <sheetName val="물돌리기연장산출"/>
      <sheetName val="물돌리기"/>
      <sheetName val="일위대가목록"/>
      <sheetName val="중기"/>
      <sheetName val="종배수관면벽구"/>
      <sheetName val="광산내역"/>
      <sheetName val="피벗테이블데이터분석"/>
      <sheetName val="특수기호강도거푸집"/>
      <sheetName val="종배수관면벽신"/>
      <sheetName val="종배수관(신)"/>
      <sheetName val="기계공사"/>
      <sheetName val="총괄"/>
      <sheetName val="본체"/>
      <sheetName val="원가입력"/>
      <sheetName val="1.수인터널"/>
      <sheetName val="지수"/>
      <sheetName val="STEEL BOX 단면설계(SEC.8)"/>
      <sheetName val="(A)내역서"/>
      <sheetName val="2000노임기준"/>
      <sheetName val="식재일위대가"/>
      <sheetName val="개별직종노임단가(2003.9)"/>
      <sheetName val="내역서단가산출용"/>
      <sheetName val="pier(각형)"/>
      <sheetName val="1"/>
      <sheetName val="노원열병합  건축공사기성내역서"/>
      <sheetName val="TYPE-A"/>
      <sheetName val="토공정보"/>
      <sheetName val="점자블럭산_x0002_"/>
      <sheetName val="심사물량"/>
      <sheetName val="심사계산"/>
      <sheetName val="전체철근집계"/>
      <sheetName val="기둥"/>
      <sheetName val="저판(버림100)"/>
      <sheetName val="개거산출내역"/>
      <sheetName val="차도조도계산"/>
      <sheetName val="LOPCALC"/>
      <sheetName val="옹벽(수량)"/>
      <sheetName val="안정검토(온1)"/>
      <sheetName val="98수문일위"/>
      <sheetName val="경상비"/>
      <sheetName val="단위집계표"/>
      <sheetName val="증감대비"/>
      <sheetName val="시설물일위"/>
      <sheetName val="하중계산"/>
      <sheetName val="예산서"/>
      <sheetName val="산출근거1"/>
      <sheetName val="서∼군(2)"/>
      <sheetName val="DATA2"/>
      <sheetName val="도근좌표"/>
      <sheetName val="공토공단위당"/>
      <sheetName val="일위대가모듈"/>
      <sheetName val="세부내역(직접인건비)"/>
      <sheetName val="세부내역(직접경비)"/>
      <sheetName val="ITB COST"/>
      <sheetName val="자재대"/>
      <sheetName val="큰다리교깨기"/>
      <sheetName val="대창(함평)"/>
      <sheetName val="대창(장성)"/>
      <sheetName val="일위목록"/>
      <sheetName val="신호등일위대가"/>
      <sheetName val="주공 갑지"/>
      <sheetName val="가압장(토목)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실행(ALT1)"/>
      <sheetName val="금액내역서"/>
      <sheetName val="부대공"/>
      <sheetName val="배수공"/>
      <sheetName val="2)관접합"/>
      <sheetName val="공종목록표"/>
      <sheetName val="암거"/>
      <sheetName val="화성태안9공구내역(실행)"/>
      <sheetName val="대정2공구"/>
      <sheetName val="건축명"/>
      <sheetName val="기계명"/>
      <sheetName val="전기명"/>
      <sheetName val="토목명"/>
      <sheetName val="기술자자료입력"/>
      <sheetName val="이토밸브실수량집계(D600)"/>
      <sheetName val="가로등설치"/>
      <sheetName val="암거공"/>
      <sheetName val="INTRO."/>
      <sheetName val="제품"/>
      <sheetName val="TYPE-1"/>
      <sheetName val="단위수량(출력X)"/>
      <sheetName val="수량집계"/>
      <sheetName val="토적표(2차기성)"/>
      <sheetName val="자재코드"/>
      <sheetName val="경율산정.XLS"/>
      <sheetName val="입력데이터"/>
      <sheetName val="데이터"/>
      <sheetName val="tggwan(mac)"/>
      <sheetName val="1.우편집중내역서"/>
      <sheetName val="기계경비"/>
      <sheetName val="7단가"/>
      <sheetName val="합계금액"/>
      <sheetName val="static.cal"/>
      <sheetName val="투찰가"/>
      <sheetName val="목포방향"/>
      <sheetName val="기계경비산출기준"/>
      <sheetName val="주형"/>
      <sheetName val="옹벽1"/>
      <sheetName val="노임이"/>
      <sheetName val="공사비예산서(토목분)"/>
      <sheetName val="U-TYPE(1)"/>
      <sheetName val="개인별조서"/>
      <sheetName val="와동25-3(변경)"/>
      <sheetName val="참조(2)"/>
      <sheetName val="참조"/>
      <sheetName val="설계변경원가계산총괄표"/>
      <sheetName val="인부노임"/>
      <sheetName val="품목"/>
      <sheetName val="용소리교"/>
      <sheetName val="산출내역서집계표"/>
      <sheetName val="J01"/>
      <sheetName val="노임단가명세표"/>
      <sheetName val="단가적용기준"/>
      <sheetName val="5.지반반력계수"/>
      <sheetName val="직접경비"/>
      <sheetName val="직접인건비"/>
      <sheetName val="기준표"/>
      <sheetName val="전기단가조사서"/>
      <sheetName val="도장"/>
      <sheetName val="AS포장복구 "/>
      <sheetName val="종배수단위_CON기초"/>
      <sheetName val="설계기준"/>
      <sheetName val="EACT10"/>
      <sheetName val="2005(공무2)"/>
      <sheetName val="LEGEND"/>
      <sheetName val="매입세"/>
      <sheetName val="GT 1050x650"/>
      <sheetName val="버스운행안내"/>
      <sheetName val="예방접종계획"/>
      <sheetName val="근태계획서"/>
      <sheetName val="설계예산2"/>
      <sheetName val="CTEMCOST"/>
      <sheetName val="CT "/>
      <sheetName val="연결임시"/>
      <sheetName val="4.중기단가산출"/>
      <sheetName val="1.물가시세표"/>
      <sheetName val="산출기준 (2)"/>
      <sheetName val="실행"/>
      <sheetName val="상세"/>
      <sheetName val="을지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2"/>
      <sheetName val="합계"/>
      <sheetName val="FAB별"/>
      <sheetName val="터널조도"/>
      <sheetName val="현장관리비 산출내역"/>
      <sheetName val="주현(해보)"/>
      <sheetName val="주현(영광)"/>
      <sheetName val="단"/>
      <sheetName val="노임단가(2008_x0000__x0000_畸"/>
      <sheetName val="노임단가(2008.상)"/>
      <sheetName val="소도3교"/>
      <sheetName val="신광초조도계선사업"/>
      <sheetName val="군남내역서"/>
      <sheetName val="지장물C"/>
      <sheetName val="2000양배"/>
      <sheetName val="COVER"/>
      <sheetName val="96보완계획7.12"/>
      <sheetName val="약품공급2"/>
      <sheetName val="SLA_x0002_"/>
      <sheetName val="공사 총괄 내역서"/>
      <sheetName val="제출내역 (2)"/>
      <sheetName val="전체내역"/>
      <sheetName val="공용시설내역"/>
      <sheetName val="ASCEandUBC"/>
      <sheetName val="견적단가"/>
      <sheetName val="Macro1"/>
      <sheetName val="토목주소"/>
      <sheetName val="프랜트면허"/>
      <sheetName val="결정단가"/>
      <sheetName val="일반토공견적"/>
      <sheetName val="CRUDE RE-bar"/>
      <sheetName val="crude.SLAB RE-bar"/>
      <sheetName val="9902"/>
      <sheetName val="계화배수"/>
      <sheetName val="중기상찠"/>
      <sheetName val="중기손료"/>
      <sheetName val="FB25JN"/>
      <sheetName val="덕전리"/>
      <sheetName val="Macro(전선)"/>
      <sheetName val="집수정토공"/>
      <sheetName val="집수정단"/>
      <sheetName val="단가입력"/>
      <sheetName val="수목단가"/>
      <sheetName val="시설수량표"/>
      <sheetName val="식재수량표"/>
      <sheetName val="갱문및옹벽집계"/>
      <sheetName val="배수관산출"/>
      <sheetName val="기계경비시간당손료목록"/>
      <sheetName val="토공총괄표"/>
      <sheetName val="노임단가 (2)"/>
      <sheetName val="계장_품셈표"/>
      <sheetName val="노임단가_(2)"/>
      <sheetName val="1공구"/>
      <sheetName val="준공평가"/>
      <sheetName val="화설내"/>
      <sheetName val="3.공통공사대비"/>
      <sheetName val="이티입력"/>
      <sheetName val="측구공"/>
      <sheetName val="공종"/>
      <sheetName val="참조-(2)"/>
      <sheetName val="변수"/>
      <sheetName val="장비사양"/>
      <sheetName val="Front"/>
      <sheetName val="해외"/>
      <sheetName val="여과지동"/>
      <sheetName val="기초자료"/>
      <sheetName val="01"/>
      <sheetName val="입출재고현황 (2)"/>
      <sheetName val="bi"/>
      <sheetName val="8.설치품셈"/>
      <sheetName val="단가 (2)"/>
      <sheetName val="1련박스"/>
      <sheetName val="(전기)설계예산서"/>
      <sheetName val="연결관암거"/>
      <sheetName val="SE-611"/>
      <sheetName val="횡배수관토공수량"/>
      <sheetName val="설계예산"/>
      <sheetName val="계산중"/>
      <sheetName val="CABLE SIZE-3"/>
      <sheetName val="슬래브1"/>
      <sheetName val="3.바닥판  "/>
      <sheetName val="INPUT(덕도방향-시점)"/>
      <sheetName val="교대시점"/>
      <sheetName val="JUCKEYK"/>
      <sheetName val="남양주부대"/>
      <sheetName val="INFO"/>
      <sheetName val="뚝토공"/>
      <sheetName val="3지구단위"/>
      <sheetName val="내역서(교량)전체"/>
      <sheetName val="자재목록"/>
      <sheetName val="중기목록"/>
      <sheetName val="단가목록"/>
      <sheetName val="woo(mac)"/>
      <sheetName val="단가대비"/>
      <sheetName val="조정금액결과표 (차수별)"/>
      <sheetName val="4.장비손료"/>
      <sheetName val="I一般比"/>
      <sheetName val="도로경계블럭연장조서"/>
      <sheetName val="원가계산서구조조정"/>
      <sheetName val="도로포장면적산출(1)"/>
      <sheetName val="관람석제출"/>
      <sheetName val="11.우각부 보강"/>
      <sheetName val="상반기손익차2총괄"/>
      <sheetName val="기본Data"/>
      <sheetName val="포장복구집계"/>
      <sheetName val="현장경비"/>
      <sheetName val="제수"/>
      <sheetName val="EQT-ESTN"/>
      <sheetName val="6공구(당초)"/>
      <sheetName val="날개벽"/>
      <sheetName val="A1"/>
      <sheetName val="구조물"/>
      <sheetName val="수로단위수량"/>
      <sheetName val="광양 3기 유입수"/>
      <sheetName val="내역서변경성원"/>
      <sheetName val="공정계획(내부계획25%,내부w.f)"/>
      <sheetName val="pvc vent"/>
      <sheetName val="내역서적용수량 (지방도893)"/>
      <sheetName val="설계가"/>
      <sheetName val="96노임기준"/>
      <sheetName val="99총공사내역서"/>
      <sheetName val="RPF_일반수량(35m)"/>
      <sheetName val="지질조사"/>
      <sheetName val="M-MG1"/>
      <sheetName val="steel data sheet"/>
      <sheetName val="2000전체분"/>
      <sheetName val="TYPE-B 평균H"/>
      <sheetName val="장비경비"/>
      <sheetName val="고양리"/>
      <sheetName val="삼곡리"/>
      <sheetName val="영천리"/>
      <sheetName val="4.2유효폭의 계산"/>
      <sheetName val="01.10월"/>
      <sheetName val="시중노임단가"/>
      <sheetName val="소방"/>
      <sheetName val="장척총괄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입력자료"/>
      <sheetName val="바닥판"/>
      <sheetName val="다곡2교"/>
      <sheetName val="공사요율산출표"/>
      <sheetName val="일위대가단가표"/>
      <sheetName val="개별지가"/>
      <sheetName val="이름표"/>
      <sheetName val="GRACE"/>
      <sheetName val="토지사정조서"/>
      <sheetName val="조사자료"/>
      <sheetName val="수주현황2월"/>
      <sheetName val="영업총괄"/>
      <sheetName val="영업권1114"/>
      <sheetName val="안산기계장치"/>
      <sheetName val="최종계약서"/>
      <sheetName val="TABLE01"/>
      <sheetName val="건물"/>
      <sheetName val="조도계산서 (도서)"/>
      <sheetName val="대창(함평)-창열"/>
      <sheetName val="원가계산하도"/>
      <sheetName val="공사비명세서"/>
      <sheetName val="내역1"/>
      <sheetName val="기준액"/>
      <sheetName val="역사이펀평균높이"/>
      <sheetName val="자재단가비교표"/>
      <sheetName val="정부노임"/>
      <sheetName val="일위대가-2"/>
      <sheetName val="일위대가-1"/>
      <sheetName val="기초계산(Pmax)"/>
      <sheetName val="노무비(DB)"/>
      <sheetName val="산출및내역"/>
      <sheetName val="암거 제원표-1단계"/>
      <sheetName val="공종별산출내역서"/>
      <sheetName val="총괄서"/>
      <sheetName val="직접시공"/>
      <sheetName val="공정표"/>
      <sheetName val="옹벽철근"/>
      <sheetName val="CABdata"/>
      <sheetName val="기계가격"/>
      <sheetName val="노단"/>
      <sheetName val="단산"/>
      <sheetName val="명세"/>
      <sheetName val="일대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단위량당중기"/>
      <sheetName val="설비동거푸집"/>
      <sheetName val="설비동기타"/>
      <sheetName val="구역화물"/>
      <sheetName val="회사기초자료"/>
      <sheetName val="시험비"/>
      <sheetName val="공종단가목록"/>
      <sheetName val="건설기계가격"/>
      <sheetName val="Sheet16 (2)"/>
      <sheetName val="개별직종노임단가(2005.1)"/>
      <sheetName val="L형옹벽단위수량(35)"/>
      <sheetName val="설계서(7)"/>
      <sheetName val="지구단위계획내역서"/>
      <sheetName val="일위대가 1"/>
      <sheetName val="산거 1(인력투입)"/>
      <sheetName val="일위대가 2"/>
      <sheetName val="일위대가 3"/>
      <sheetName val="구분표"/>
      <sheetName val="구간별"/>
      <sheetName val="Macro2"/>
      <sheetName val="제경비최종"/>
      <sheetName val="1. 설계조건 2.단면가정 3. 하중계산"/>
      <sheetName val="고시단가"/>
      <sheetName val="차도부연장현황"/>
      <sheetName val="하천제원"/>
      <sheetName val="N賃率-職"/>
      <sheetName val="제경비율"/>
      <sheetName val="FOOTING단면력"/>
      <sheetName val="신길1동"/>
      <sheetName val="이중벽PE관치수표"/>
      <sheetName val="특별교실"/>
      <sheetName val="부하놬졣/_x0000_"/>
      <sheetName val="부하⢬⌴　"/>
      <sheetName val="공정표첨부"/>
      <sheetName val="거래처등록"/>
      <sheetName val="공사명등록"/>
      <sheetName val="은행코드"/>
      <sheetName val="MFAB"/>
      <sheetName val="MFRT"/>
      <sheetName val="MPKG"/>
      <sheetName val="MPRD"/>
      <sheetName val="날개수량1.5"/>
      <sheetName val="공무2과"/>
      <sheetName val="산출집계"/>
      <sheetName val="1. 조명내역서(조명설치)"/>
      <sheetName val="2. 조명내역서(조명자재)"/>
      <sheetName val="일위대가집계표"/>
      <sheetName val="일위_파일"/>
      <sheetName val="갑지(추정)"/>
      <sheetName val="통합"/>
      <sheetName val="단중표"/>
      <sheetName val="3.하중산정4.지耀⦓"/>
      <sheetName val="200"/>
      <sheetName val="일일작업보고"/>
      <sheetName val="공사일위대가"/>
      <sheetName val="최적단면"/>
      <sheetName val="날개벽수량표"/>
      <sheetName val="기초자료입橂"/>
      <sheetName val="1안"/>
      <sheetName val="경비"/>
      <sheetName val="[고양관재.XLS]부하놬졣/_x0000_"/>
      <sheetName val="에너지동"/>
      <sheetName val="시설물기초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4)유동표"/>
      <sheetName val="노무비단가"/>
      <sheetName val="gvl"/>
      <sheetName val="목차"/>
      <sheetName val="대림경상68억"/>
      <sheetName val="기본자료"/>
      <sheetName val="설계서을"/>
      <sheetName val="상수도토공집계표"/>
      <sheetName val="당초계약"/>
      <sheetName val="등록자료"/>
      <sheetName val="시점부교대"/>
      <sheetName val="DAN"/>
      <sheetName val="C3"/>
      <sheetName val="MSG 수량"/>
      <sheetName val="내역(정지)"/>
      <sheetName val="안정성검토"/>
      <sheetName val="용집"/>
      <sheetName val="전신환매도율"/>
      <sheetName val="견적사양비교표"/>
      <sheetName val="TIE-IN"/>
      <sheetName val="수량산출서"/>
      <sheetName val="Culvert"/>
      <sheetName val="산근1,2"/>
      <sheetName val="물량집계"/>
      <sheetName val="1-1합"/>
      <sheetName val="1-1오"/>
      <sheetName val="1-1우"/>
      <sheetName val="ygd1-2"/>
      <sheetName val="ygr1-3"/>
      <sheetName val="ygr1-2"/>
      <sheetName val="ygr1-4"/>
      <sheetName val="분석투자 내역(광명)"/>
      <sheetName val="평가내역"/>
      <sheetName val="Sensitivity"/>
      <sheetName val="파이프류"/>
      <sheetName val="해외(원화)"/>
      <sheetName val="TB-내역서"/>
      <sheetName val="내역(한신APT)"/>
      <sheetName val="danga"/>
      <sheetName val="RangeObject"/>
      <sheetName val="진접"/>
      <sheetName val="카렌스센터계량기설치공사"/>
      <sheetName val="지구단위계획"/>
      <sheetName val="동해title"/>
      <sheetName val="인사자료총집계"/>
      <sheetName val="화재 탐지 설비"/>
      <sheetName val="S-F4301"/>
      <sheetName val="상부수량(1)"/>
      <sheetName val="내역서-2"/>
      <sheetName val="IW-LIST"/>
      <sheetName val="내역서(기계)"/>
      <sheetName val="식재가격"/>
      <sheetName val="식재총괄"/>
      <sheetName val="교각(P1)수량"/>
      <sheetName val="스케즐"/>
      <sheetName val="토공(완충)"/>
      <sheetName val="노임(1차)"/>
      <sheetName val="D-3109"/>
      <sheetName val="14공제"/>
      <sheetName val="6맨홀H"/>
      <sheetName val="시멘트,모래,자갈"/>
      <sheetName val="용산3(영광)"/>
      <sheetName val="유림골조"/>
      <sheetName val="마장"/>
      <sheetName val="물량표"/>
      <sheetName val="기성"/>
      <sheetName val="주차구획선수량"/>
      <sheetName val="CCTV조사(L15)"/>
      <sheetName val="대가목록"/>
      <sheetName val="상행-교대(A1-A2)"/>
      <sheetName val="TYPE1"/>
      <sheetName val="철근량"/>
      <sheetName val="45,46"/>
      <sheetName val="Pjny"/>
      <sheetName val="PIPE"/>
      <sheetName val="FLANGE"/>
      <sheetName val="VALVE"/>
      <sheetName val="3.골재원검토의견서 갑지"/>
      <sheetName val="견적서을"/>
      <sheetName val="L-type"/>
      <sheetName val="환경기계공정표 (3)"/>
      <sheetName val="일위"/>
      <sheetName val="Sheet3"/>
      <sheetName val="별표 "/>
      <sheetName val="자재집게표 "/>
      <sheetName val="분뇨"/>
      <sheetName val="토사(PE "/>
      <sheetName val="기계상쐄"/>
      <sheetName val="실행내က"/>
      <sheetName val="pier-1"/>
      <sheetName val="집계"/>
      <sheetName val="설계명세서-2"/>
      <sheetName val="대총괄"/>
      <sheetName val="예정공정표"/>
      <sheetName val="지진시"/>
      <sheetName val="220 (2)"/>
      <sheetName val="복선-직선"/>
      <sheetName val="점수계산1-2"/>
      <sheetName val="교육종류"/>
      <sheetName val="초"/>
      <sheetName val="수문일1"/>
      <sheetName val="접속도로1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9GNG운반"/>
      <sheetName val="업무량"/>
      <sheetName val="2.가정단면"/>
      <sheetName val="치수표"/>
      <sheetName val="상계견적"/>
      <sheetName val="계획금액"/>
      <sheetName val="인원조직표"/>
      <sheetName val="공내역"/>
      <sheetName val="1-최종안"/>
      <sheetName val="사업분석-분양가결정"/>
      <sheetName val="입력DATA"/>
      <sheetName val="계측제어설비"/>
      <sheetName val="00상노임"/>
      <sheetName val="옹벽"/>
      <sheetName val="내#일산설치"/>
      <sheetName val="통계연보"/>
      <sheetName val="가격조사서"/>
      <sheetName val="직재"/>
      <sheetName val="수목데이타"/>
      <sheetName val="빙축열"/>
      <sheetName val="가시설"/>
      <sheetName val="본실행경비"/>
      <sheetName val="SAMPLE!"/>
      <sheetName val="산근목록"/>
      <sheetName val="보온자재단가표"/>
      <sheetName val="견적서"/>
      <sheetName val="냉천부속동"/>
      <sheetName val="실행내역 "/>
      <sheetName val="노임,재료비"/>
      <sheetName val="도록겼계조서"/>
      <sheetName val="000000"/>
      <sheetName val="환율"/>
      <sheetName val="기집"/>
      <sheetName val="대우단가(풍산)"/>
      <sheetName val="세목전체"/>
      <sheetName val="내역총괄"/>
      <sheetName val="건설기계"/>
      <sheetName val="기초자재"/>
      <sheetName val="시멘트,모래,자갈 및 골재산출표1"/>
      <sheetName val="2선재"/>
      <sheetName val="작성방법"/>
      <sheetName val="운반공"/>
      <sheetName val="MW-S"/>
      <sheetName val="MW-BM"/>
      <sheetName val="VST재료산출"/>
      <sheetName val="단가조사서 (2)"/>
      <sheetName val="예총"/>
      <sheetName val="원수조 거푸집"/>
      <sheetName val="원수조 기타"/>
      <sheetName val="업체별기성내역"/>
      <sheetName val="단면치수"/>
      <sheetName val="2001년계약내력출력분"/>
      <sheetName val="1차기성분내력"/>
      <sheetName val="PVC접합개소__x0005__x0000__x0000_"/>
      <sheetName val="PVC접합개소_懸_x0013_颙〒"/>
      <sheetName val="PVC접합개소_颙〒_x0005__x0000_"/>
      <sheetName val="계약요청"/>
      <sheetName val="정보"/>
      <sheetName val="노임단가(2009_상)"/>
      <sheetName val="10_1_중기기초단가"/>
      <sheetName val="2000,9월_일위"/>
      <sheetName val="SILICATE"/>
      <sheetName val="부대공Ⅱ"/>
      <sheetName val="설명서 "/>
      <sheetName val="입력단가"/>
      <sheetName val="보도경계블럭"/>
      <sheetName val="ɬ_x0000_栀㞠_x0000__x0000_Ā_x0000_윈월"/>
      <sheetName val="수안보-M쁂㞔 "/>
      <sheetName val="3CHBDC"/>
      <sheetName val="백암비스타내역"/>
      <sheetName val="RING WALL"/>
      <sheetName val="변화치수"/>
      <sheetName val="현장관리비집계표"/>
      <sheetName val="조명일위"/>
      <sheetName val="토공계산서(부체도로)"/>
      <sheetName val="직노"/>
      <sheetName val="c_balju"/>
      <sheetName val="조명율"/>
      <sheetName val="106C0300"/>
      <sheetName val="금속및금속창호"/>
      <sheetName val="암거단위-1련"/>
      <sheetName val="노임단가자료"/>
      <sheetName val="참고"/>
      <sheetName val="수량산출A"/>
      <sheetName val="과천MAIN"/>
      <sheetName val="2000.11월설계내역"/>
      <sheetName val="5지구단위"/>
      <sheetName val="21301동"/>
      <sheetName val="공사원가계산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전기공사"/>
      <sheetName val="연장및면적(좌측)"/>
      <sheetName val="물푸기집계"/>
      <sheetName val="관로구간산출(H)"/>
      <sheetName val="물푸기산근"/>
      <sheetName val="화산경계"/>
      <sheetName val="구천"/>
      <sheetName val="평균터파기고(1-2,ASP)"/>
      <sheetName val="Data&amp;Result"/>
      <sheetName val="발주설계서(당초)"/>
      <sheetName val="제경비"/>
      <sheetName val="총집계표"/>
      <sheetName val="토공A"/>
      <sheetName val="단 box"/>
      <sheetName val="밸브설치"/>
      <sheetName val="맨홀"/>
      <sheetName val="CAT_5"/>
      <sheetName val="인부신상자료"/>
      <sheetName val="공문"/>
      <sheetName val="D-623D"/>
      <sheetName val="산출근거(가설_x0005__x0000__x0000__x0000__x0000_园"/>
      <sheetName val="발주내역서"/>
      <sheetName val="부안일위"/>
      <sheetName val="우수공,맨홀,집수정"/>
      <sheetName val="1ESC내역"/>
      <sheetName val="1차 내역서"/>
      <sheetName val="1000 DB구축 부표"/>
      <sheetName val="목재동바리"/>
      <sheetName val="약품설비"/>
      <sheetName val="정렬"/>
      <sheetName val="cable-data"/>
      <sheetName val="archi(본사)"/>
      <sheetName val="UNIT"/>
      <sheetName val="SIL98"/>
      <sheetName val="국민연금표"/>
      <sheetName val="철거현황"/>
      <sheetName val="기초일위"/>
      <sheetName val="식재일위"/>
      <sheetName val="기계내역서"/>
      <sheetName val="4.말뚝설계"/>
      <sheetName val="포설list원본"/>
      <sheetName val="중기내역"/>
      <sheetName val="원가계산서 (2)"/>
      <sheetName val="공종별집계표"/>
      <sheetName val="공종별내역서"/>
      <sheetName val="중기단가목록"/>
      <sheetName val="중기단가산출서"/>
      <sheetName val="당초내역서"/>
      <sheetName val="5_모델링"/>
      <sheetName val="●수량(침구보관창고-21평)"/>
      <sheetName val="A2"/>
      <sheetName val="투찰추정"/>
      <sheetName val="MBR9"/>
      <sheetName val="단가조사-1"/>
      <sheetName val="단가조사-2"/>
      <sheetName val="보정계수산정(1)"/>
      <sheetName val="보정계수산정(2)"/>
      <sheetName val="보정계수산정(3)"/>
      <sheetName val="PARAMETER"/>
      <sheetName val="변경집계표"/>
      <sheetName val="제직재"/>
      <sheetName val="설직재-1"/>
      <sheetName val="제-노임"/>
      <sheetName val="저"/>
      <sheetName val="사다리"/>
      <sheetName val="NOMUBI"/>
      <sheetName val="sw1"/>
      <sheetName val="본사업"/>
      <sheetName val="8-2.수량산출서_중형"/>
      <sheetName val="COST"/>
      <sheetName val="기둥(하중)"/>
      <sheetName val="대3류 "/>
      <sheetName val="직영(직영)"/>
      <sheetName val="3.바닥판설계"/>
      <sheetName val="견적서-을지"/>
      <sheetName val="정화조"/>
      <sheetName val="A4"/>
      <sheetName val="Control"/>
      <sheetName val="수수료율표"/>
      <sheetName val="콘_재료분리(1)"/>
      <sheetName val="본공사"/>
      <sheetName val="J直材4"/>
      <sheetName val="맨홀토공수량"/>
      <sheetName val="주빔의 설계"/>
      <sheetName val="대가수량"/>
      <sheetName val="시설일위"/>
      <sheetName val="현장관리비"/>
      <sheetName val="장비"/>
      <sheetName val="포장공제집계"/>
      <sheetName val="MYUN(MAC)"/>
      <sheetName val="총괄표 "/>
      <sheetName val="000 단가"/>
      <sheetName val="전기산출"/>
      <sheetName val="1_설계조건"/>
      <sheetName val="5_소재"/>
      <sheetName val="Sheet3_(2)"/>
      <sheetName val="chart_update"/>
      <sheetName val="5_배수관로"/>
      <sheetName val="3_2_3차처리시설"/>
      <sheetName val="건축집계"/>
      <sheetName val="중기비"/>
      <sheetName val="가로등"/>
      <sheetName val="매쌈適/"/>
      <sheetName val="매쌋蹩/"/>
      <sheetName val="TNHCHINH"/>
      <sheetName val="에너지요금"/>
      <sheetName val="토적기초자료"/>
      <sheetName val="조달청적격심사"/>
      <sheetName val="도수로현황"/>
      <sheetName val="소방일위 "/>
      <sheetName val="옹벽기초자료"/>
      <sheetName val="현황산출서"/>
      <sheetName val="사유서"/>
      <sheetName val="연결관연장산출"/>
      <sheetName val="암거단위"/>
      <sheetName val="횡 연장"/>
      <sheetName val="시멘트,모래집계"/>
      <sheetName val="상호 및 계좌정보 정리건"/>
      <sheetName val="아파트"/>
      <sheetName val="설계변경내역서"/>
      <sheetName val="토지조서"/>
      <sheetName val="인건비예산(정규직)"/>
      <sheetName val="인건비예산(용역)"/>
      <sheetName val="본부별매출"/>
      <sheetName val="빙장비사양"/>
      <sheetName val="관람데ԯ_x0000_"/>
      <sheetName val="관람데뀀轔"/>
      <sheetName val="SLAB&quot;1P"/>
      <sheetName val="참조M"/>
      <sheetName val="교대(A塀/墌/多"/>
      <sheetName val="SOR纘$헾"/>
      <sheetName val="중기기초자료"/>
      <sheetName val="SLAB&quot;1_x0000_"/>
      <sheetName val="일반수량집계표"/>
      <sheetName val="시행후면적"/>
      <sheetName val="수지예산"/>
      <sheetName val="수량총괄"/>
      <sheetName val="현관"/>
      <sheetName val="산출근거(가설도로__x0007__x0000_Ԁ_x0000_怀鍶"/>
      <sheetName val="관일"/>
      <sheetName val="7_폐蠂胿㤁䒄琀"/>
      <sheetName val="호표"/>
      <sheetName val="보도단위수량"/>
      <sheetName val="공주-교대(A1)"/>
      <sheetName val="자재운반단가일람표"/>
      <sheetName val="맨홀집︀ϕ԰"/>
      <sheetName val="맨홀집԰_x0000_缀"/>
      <sheetName val="맨홀집砀쾁︀"/>
      <sheetName val="일위대가︀ᇕ԰"/>
      <sheetName val="일위대가ﻎᇕ԰"/>
      <sheetName val="13.접속슬래브"/>
      <sheetName val="산출근거(가설도로_유_x0010__x0000_ఀ"/>
      <sheetName val="[고양관재.XLS][고양관재.XLS]부하놬졣/_x0000_"/>
      <sheetName val="노임단가(2009.상"/>
      <sheetName val="맨홀집계표"/>
      <sheetName val="TANK견적대지"/>
      <sheetName val="1단계"/>
      <sheetName val="투찰금액"/>
      <sheetName val="횡배수관집현황(2공구)"/>
      <sheetName val="장비일위대가2002상"/>
      <sheetName val="설계총괄표"/>
      <sheetName val="원가계산서(1공구)"/>
      <sheetName val="부대"/>
      <sheetName val="사  업  비  수  지  예  산  서"/>
      <sheetName val="골조시행"/>
      <sheetName val="환경일위대가"/>
      <sheetName val="표지 (2)"/>
      <sheetName val="L형옹벽측구"/>
      <sheetName val="기성공제요청서"/>
      <sheetName val="조내역"/>
      <sheetName val="1호토공"/>
      <sheetName val="흄관기초"/>
      <sheetName val="2@ BOX"/>
      <sheetName val="투입집계표"/>
      <sheetName val="이형관재료표(A-L)"/>
      <sheetName val="장비단가(010427)"/>
      <sheetName val="9811"/>
      <sheetName val="BEND LOSS"/>
      <sheetName val="96정변2"/>
      <sheetName val="적정심사"/>
      <sheetName val="지장물닑⿬_x0005_"/>
      <sheetName val="각형맨홀"/>
      <sheetName val="일반전기"/>
      <sheetName val="BQ"/>
      <sheetName val="SULKEA"/>
      <sheetName val="인제내역"/>
      <sheetName val="STORAGE"/>
      <sheetName val="piping"/>
      <sheetName val="견적시담(송포2공구)"/>
      <sheetName val="guard(mac)_x0000__x0000__x0000__x0000__x0000__x0000__x0000__x0000__x0000__x0009__x0000_㣬ǚ_x0000__x0004__x0000__x0000__x0000__x0000__x0000__x0000_"/>
      <sheetName val="2-1. 경관조명 내역총괄표"/>
      <sheetName val="H PILE수량"/>
      <sheetName val="링크해지용"/>
      <sheetName val="4.2.1 마루높이 검토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기계설비-물가변동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1.취수장"/>
      <sheetName val="일반수량총괄집계"/>
      <sheetName val="구분자"/>
      <sheetName val="간접"/>
      <sheetName val="guard(mac)_x0000__x0000__x0000__x0000__x0000__x0000__x0000__x0000__x0000_ _x0000_㣬ǚ_x0000__x0004__x0000__x0000__x0000__x0000__x0000__x0000_"/>
      <sheetName val="(포장)BOQ-실적공사"/>
      <sheetName val="3.하중계산"/>
      <sheetName val="날개벽(좌,우=45도,75도)"/>
      <sheetName val="단가산출서(기계)"/>
      <sheetName val="하남내역"/>
      <sheetName val="TARGET"/>
      <sheetName val="新철폐복2"/>
      <sheetName val="新철폐복3"/>
      <sheetName val="activity"/>
      <sheetName val="총원가.24"/>
      <sheetName val="WIND"/>
      <sheetName val="BCPAB"/>
      <sheetName val="CALCULATION"/>
      <sheetName val="공사내역"/>
      <sheetName val="간접재료비산출표-27-30"/>
      <sheetName val="청하배수"/>
      <sheetName val="A"/>
      <sheetName val="A(Rev.3)"/>
      <sheetName val="부재력정리"/>
      <sheetName val="SEISMIC"/>
      <sheetName val="Turki"/>
      <sheetName val="1.2 Staff Schedule"/>
      <sheetName val="96.12"/>
      <sheetName val="TYPE별집계"/>
      <sheetName val="예산M11A"/>
      <sheetName val="형식 - 1-2-3"/>
      <sheetName val="Ⅴ-2.공종별내역"/>
      <sheetName val="추천서"/>
      <sheetName val="도장수량(하1)"/>
      <sheetName val="조도계산"/>
      <sheetName val="내역서 "/>
      <sheetName val="문학간접"/>
      <sheetName val="실행(1)"/>
      <sheetName val="다이꾸"/>
      <sheetName val="COMPRESSOR"/>
      <sheetName val="인월수표"/>
      <sheetName val="잡철물"/>
      <sheetName val="POOM_MOTO2"/>
      <sheetName val="MEXICO-C"/>
      <sheetName val="수압시_x0000__x0000__x0005_"/>
      <sheetName val="차선도색수량집계"/>
      <sheetName val="단가산출서1"/>
      <sheetName val="신천3호용수로"/>
      <sheetName val="CC16-내역서"/>
      <sheetName val="내역서 제출"/>
      <sheetName val="UBC(WIND)"/>
      <sheetName val="SVF715"/>
      <sheetName val="하수관로 포장철거 및 복구 자재 집계표 "/>
      <sheetName val="할증 "/>
      <sheetName val="신고분기설정참고"/>
      <sheetName val="거래처자료등록"/>
      <sheetName val="사진첩"/>
      <sheetName val="입상내역"/>
      <sheetName val="직영2"/>
      <sheetName val="몰탈재료산출"/>
      <sheetName val="예정(3)"/>
      <sheetName val="오정환"/>
      <sheetName val="6᭗"/>
      <sheetName val="단락전류-A"/>
      <sheetName val="setup"/>
      <sheetName val="공사설계"/>
      <sheetName val="포宰+"/>
      <sheetName val="철집"/>
      <sheetName val="아파트堀Ꮕ︀"/>
      <sheetName val="손익분기점 데이터"/>
      <sheetName val="총수량집계표"/>
      <sheetName val="안전보건교육"/>
      <sheetName val="고가수조"/>
      <sheetName val="개거(철근,콘크리트)"/>
      <sheetName val="연습"/>
      <sheetName val="부하"/>
      <sheetName val="0.단가"/>
      <sheetName val="cpm챠트"/>
      <sheetName val="INPUTDATA"/>
      <sheetName val="집수정"/>
      <sheetName val="rate"/>
      <sheetName val="401"/>
      <sheetName val="수지"/>
      <sheetName val="편입조서"/>
      <sheetName val="시멘트"/>
      <sheetName val="Assumptions"/>
      <sheetName val="50"/>
      <sheetName val="인수공규격"/>
      <sheetName val="당초"/>
      <sheetName val="유입량"/>
      <sheetName val="차선도색현황"/>
      <sheetName val="Price List"/>
      <sheetName val="A 견적"/>
      <sheetName val="수량-양식"/>
      <sheetName val="주요설비계산"/>
      <sheetName val="좌측"/>
      <sheetName val="역T형단위수량"/>
      <sheetName val="토 적 표"/>
      <sheetName val="총공사비집계표"/>
      <sheetName val="횡배수관"/>
      <sheetName val="참조-(1)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교각별수량"/>
      <sheetName val="2.단면가정"/>
      <sheetName val="변경원가서갑"/>
      <sheetName val="역T형옹벽(3.0)"/>
      <sheetName val="3"/>
      <sheetName val="단가설계"/>
      <sheetName val="범례표"/>
      <sheetName val="토사(PE_x0009_"/>
      <sheetName val="기술자료 (광화문)"/>
      <sheetName val="보차도경계석집계恜Ⅎᘀ霏"/>
      <sheetName val="방호벽"/>
      <sheetName val="낙석방지책"/>
      <sheetName val="직관 수량산출"/>
      <sheetName val="COA-17"/>
      <sheetName val="C-18"/>
      <sheetName val="노임단가(`11.1.1~)"/>
      <sheetName val="암거날개벽재료집계"/>
      <sheetName val="삼태곡(B)함개소별수량"/>
      <sheetName val="수량집계표"/>
      <sheetName val="BOX 본체"/>
      <sheetName val="양촌면도평리"/>
      <sheetName val="20관리비율"/>
      <sheetName val="PVC접합개소㉴ȸ犸⌅"/>
      <sheetName val="수량3"/>
      <sheetName val="11"/>
      <sheetName val="첨부1"/>
      <sheetName val="경비비목코드"/>
      <sheetName val="내역금액적용"/>
      <sheetName val="노무비비목코드"/>
      <sheetName val="비목코드"/>
      <sheetName val="절대건들지마시오"/>
      <sheetName val="부재치수입력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D36">
            <v>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D37">
            <v>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D38">
            <v>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D39">
            <v>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D40">
            <v>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D41">
            <v>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D42">
            <v>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D43">
            <v>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D44">
            <v>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D45">
            <v>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D46">
            <v>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D47">
            <v>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D48">
            <v>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D49">
            <v>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D50">
            <v>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D51">
            <v>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D52">
            <v>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D53">
            <v>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D54">
            <v>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D55">
            <v>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D56">
            <v>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D57">
            <v>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D58">
            <v>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D59">
            <v>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D60">
            <v>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D61">
            <v>0</v>
          </cell>
          <cell r="E61">
            <v>13.5</v>
          </cell>
          <cell r="G61">
            <v>0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D62">
            <v>0</v>
          </cell>
          <cell r="E62">
            <v>16.399999999999999</v>
          </cell>
          <cell r="G62">
            <v>0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D63">
            <v>0</v>
          </cell>
          <cell r="E63">
            <v>16.399999999999999</v>
          </cell>
          <cell r="G63">
            <v>0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D64">
            <v>0</v>
          </cell>
          <cell r="E64">
            <v>16.399999999999999</v>
          </cell>
          <cell r="G64">
            <v>0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D65">
            <v>0</v>
          </cell>
          <cell r="E65">
            <v>16.399999999999999</v>
          </cell>
          <cell r="G65">
            <v>0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D66">
            <v>0</v>
          </cell>
          <cell r="E66">
            <v>16.399999999999999</v>
          </cell>
          <cell r="G66">
            <v>0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D67">
            <v>0</v>
          </cell>
          <cell r="E67">
            <v>16.399999999999999</v>
          </cell>
          <cell r="G67">
            <v>0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D68">
            <v>0</v>
          </cell>
          <cell r="E68">
            <v>16.399999999999999</v>
          </cell>
          <cell r="G68">
            <v>0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D69">
            <v>0</v>
          </cell>
          <cell r="E69">
            <v>21</v>
          </cell>
          <cell r="G69">
            <v>0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D70">
            <v>0</v>
          </cell>
          <cell r="E70">
            <v>25.3</v>
          </cell>
          <cell r="G70">
            <v>0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D71">
            <v>0</v>
          </cell>
          <cell r="E71">
            <v>33.799999999999997</v>
          </cell>
          <cell r="G71">
            <v>0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D72">
            <v>0</v>
          </cell>
          <cell r="E72">
            <v>44.3</v>
          </cell>
          <cell r="G72">
            <v>0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D73">
            <v>0</v>
          </cell>
          <cell r="E73">
            <v>56.3</v>
          </cell>
          <cell r="G73">
            <v>0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D74">
            <v>0</v>
          </cell>
          <cell r="E74">
            <v>69.599999999999994</v>
          </cell>
          <cell r="G74">
            <v>0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D75">
            <v>0</v>
          </cell>
          <cell r="E75">
            <v>83.7</v>
          </cell>
          <cell r="G75">
            <v>0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D76">
            <v>0</v>
          </cell>
          <cell r="E76">
            <v>98.5</v>
          </cell>
          <cell r="G76">
            <v>0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D77">
            <v>0</v>
          </cell>
          <cell r="E77">
            <v>115.6</v>
          </cell>
          <cell r="G77">
            <v>0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D78">
            <v>0</v>
          </cell>
          <cell r="E78">
            <v>152</v>
          </cell>
          <cell r="G78">
            <v>0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D79">
            <v>0</v>
          </cell>
          <cell r="E79">
            <v>193</v>
          </cell>
          <cell r="G79">
            <v>0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D80">
            <v>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D81">
            <v>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D82">
            <v>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D83">
            <v>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D84">
            <v>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/>
      <sheetData sheetId="2011"/>
      <sheetData sheetId="2012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표지"/>
      <sheetName val="설계설명서"/>
      <sheetName val="결재란"/>
      <sheetName val="총괄표"/>
      <sheetName val="설계내역서"/>
      <sheetName val="제경비계산"/>
      <sheetName val="원가계산"/>
      <sheetName val="토적계산서"/>
      <sheetName val="수량산출"/>
      <sheetName val="포장수량"/>
      <sheetName val="부대공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슬래브"/>
      <sheetName val="일위대가"/>
      <sheetName val="5흙막이"/>
      <sheetName val="직노"/>
      <sheetName val="단위수량"/>
      <sheetName val="부대내역"/>
      <sheetName val="배수공~2"/>
      <sheetName val="제잡비계산"/>
      <sheetName val="A-4"/>
      <sheetName val="맨홀수량산출"/>
      <sheetName val="일위대가(계측기설치)"/>
      <sheetName val="8.PILE  (돌출)"/>
      <sheetName val="06 일위대가목록"/>
      <sheetName val="일위대가(가설)"/>
      <sheetName val="계림(함평)"/>
      <sheetName val="계림(장성)"/>
      <sheetName val="건축공사실행"/>
      <sheetName val="INPUT"/>
      <sheetName val="danga"/>
      <sheetName val="6PILE  (돌출)"/>
      <sheetName val="ilch"/>
      <sheetName val="암거날개벽재료집계"/>
      <sheetName val="unitpric"/>
      <sheetName val="시설물기초"/>
      <sheetName val="수종별총괄표"/>
      <sheetName val="휴양시설물구간별총괄표"/>
      <sheetName val="용소리교"/>
      <sheetName val="날개벽수량표"/>
      <sheetName val="덕전리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계약서"/>
      <sheetName val="깬잡석1.3"/>
      <sheetName val="중산교"/>
      <sheetName val="8.PILE  (돌출)"/>
      <sheetName val="용지매수"/>
      <sheetName val="신기1-LINE별연장"/>
      <sheetName val="unitpric"/>
      <sheetName val="상부집계표"/>
      <sheetName val="공사내역"/>
      <sheetName val="건축내역"/>
      <sheetName val="식재총괄"/>
      <sheetName val="최적단면"/>
      <sheetName val="DATE"/>
      <sheetName val="S.중기사용료"/>
      <sheetName val="97노임단가"/>
      <sheetName val="입력란"/>
      <sheetName val="일위대가표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1. 설계조건 2.단면가정 3. 하중계산"/>
      <sheetName val="DATA 입력란"/>
      <sheetName val="낙찰표"/>
      <sheetName val="Sheet17"/>
      <sheetName val="터파기및재료"/>
      <sheetName val="Sheet1"/>
      <sheetName val="별표집계"/>
      <sheetName val="수량집계"/>
      <sheetName val="갑지"/>
      <sheetName val="#REF"/>
      <sheetName val="좌측"/>
      <sheetName val="Sheet1 (2)"/>
      <sheetName val="noyim"/>
      <sheetName val="암거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설비"/>
      <sheetName val="터널조도"/>
      <sheetName val="실행철강하도"/>
      <sheetName val="노임"/>
      <sheetName val="우배수"/>
      <sheetName val="입찰안"/>
      <sheetName val="설계"/>
      <sheetName val="동원(3)"/>
      <sheetName val="4)유동표"/>
      <sheetName val="우각부보강"/>
      <sheetName val="수안보-MBR1"/>
      <sheetName val="별표집계"/>
      <sheetName val="tggwan(mac)"/>
      <sheetName val="내역서"/>
      <sheetName val="Sheet17"/>
      <sheetName val="INPUT"/>
      <sheetName val="일위"/>
      <sheetName val="식재총괄"/>
      <sheetName val="6PILE  (돌출)"/>
      <sheetName val="#REF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예정(3)"/>
      <sheetName val="중산교"/>
      <sheetName val="인건-측정"/>
      <sheetName val="배수장토목공사비"/>
      <sheetName val="Sheet1"/>
      <sheetName val="청천내"/>
      <sheetName val="전신환매도율"/>
      <sheetName val="BID"/>
      <sheetName val="NOMUBI"/>
      <sheetName val="sw1"/>
      <sheetName val="PIER수량m1"/>
      <sheetName val="통합"/>
      <sheetName val="Macro(차단기)"/>
      <sheetName val="DATE"/>
      <sheetName val="종배수관"/>
      <sheetName val="부하계산서"/>
      <sheetName val="적용단위길이"/>
      <sheetName val="기술자료 (연수)"/>
      <sheetName val="1.설계조건"/>
      <sheetName val="200"/>
      <sheetName val="2000년1차"/>
      <sheetName val="주형"/>
      <sheetName val="일위대가"/>
      <sheetName val="기존"/>
      <sheetName val="J형측구단위수량"/>
      <sheetName val="식생블럭단위수량"/>
      <sheetName val="터파기및재료"/>
      <sheetName val="자압"/>
      <sheetName val="말뚝지지력산정"/>
      <sheetName val="공사내역"/>
      <sheetName val="3BL공동구 수량"/>
      <sheetName val="연결임시"/>
      <sheetName val="단면검토"/>
      <sheetName val="설계조건"/>
      <sheetName val="원형1호맨홀토공수량"/>
      <sheetName val="COPING"/>
      <sheetName val="원가"/>
      <sheetName val="입출재고현황 (2)"/>
      <sheetName val="데리네이타현황"/>
      <sheetName val="A-4"/>
      <sheetName val="가시설단위수량"/>
      <sheetName val="집계장(대목_실행)"/>
      <sheetName val="전계가"/>
      <sheetName val="품셈TABLE"/>
      <sheetName val="횡배수관토공수량"/>
      <sheetName val="9GNG운반"/>
      <sheetName val="4.구조물boq"/>
      <sheetName val="산출근거"/>
      <sheetName val="자재단가"/>
      <sheetName val="토량산출서"/>
      <sheetName val="토사(PE)"/>
      <sheetName val="계산중"/>
      <sheetName val="횡배위치"/>
      <sheetName val="MOTOR"/>
      <sheetName val="실행비교"/>
      <sheetName val="자재단가비교표"/>
      <sheetName val="취수탑"/>
      <sheetName val="1호맨홀토공"/>
      <sheetName val="내역"/>
      <sheetName val="조건표"/>
      <sheetName val="날개벽"/>
      <sheetName val="화산경계"/>
      <sheetName val="신기1-LINE별연장"/>
      <sheetName val="대치판정"/>
      <sheetName val="capbeam(1)"/>
      <sheetName val="Stem Footing"/>
      <sheetName val="옹벽철근"/>
      <sheetName val="단위수량"/>
      <sheetName val="일반맨홀수량집계"/>
      <sheetName val="ASP포장"/>
      <sheetName val="일위대가표"/>
      <sheetName val="1-1평균터파기고(1)"/>
      <sheetName val="FOOTING단면력"/>
      <sheetName val="기둥(원형)"/>
      <sheetName val="Sheet1 (2)"/>
      <sheetName val="조도계산(1)"/>
      <sheetName val="J直材4"/>
      <sheetName val="제잡비.xls"/>
      <sheetName val="JUCKEYK"/>
      <sheetName val="수질정화시설"/>
      <sheetName val="SG"/>
      <sheetName val="좌측"/>
      <sheetName val="EACT10"/>
      <sheetName val="일위대가(계측기설치)"/>
      <sheetName val="부안변전"/>
      <sheetName val="깨기"/>
      <sheetName val="공용시설내역"/>
      <sheetName val="Sheet2"/>
      <sheetName val="일위대가목차"/>
      <sheetName val="眞비상(진주)"/>
      <sheetName val="안전노무비(3월)"/>
      <sheetName val="배수통관(좌)"/>
      <sheetName val="98수문일위"/>
      <sheetName val="공사비집계"/>
      <sheetName val="1SPAN"/>
      <sheetName val="DATA"/>
      <sheetName val="단위수량(출력X)"/>
      <sheetName val="수량집계"/>
      <sheetName val="단면치수"/>
      <sheetName val="단면 (2)"/>
      <sheetName val="실행내역서"/>
      <sheetName val="대로근거"/>
      <sheetName val="중로근거"/>
      <sheetName val="1. 설계조건 2.단면가정 3. 하중계산"/>
      <sheetName val="DATA 입력란"/>
      <sheetName val="단위중량"/>
      <sheetName val="L형옹벽단위수량(25)"/>
      <sheetName val="L형옹벽단위수량(35)"/>
      <sheetName val="전체내역 (2)"/>
      <sheetName val="노임단가"/>
      <sheetName val="배수공 주요자재 집계표"/>
      <sheetName val="인건비 "/>
      <sheetName val="지장물C"/>
      <sheetName val="부속동"/>
      <sheetName val="단면가정"/>
      <sheetName val="경비단가"/>
      <sheetName val="하수급견적대비"/>
      <sheetName val="기초공"/>
      <sheetName val="부안일위"/>
      <sheetName val="unitpric"/>
      <sheetName val="noyim"/>
      <sheetName val="junggi"/>
      <sheetName val="말뚝물량"/>
      <sheetName val="노임이"/>
      <sheetName val="제-노임"/>
      <sheetName val="제직재"/>
      <sheetName val="내역을"/>
      <sheetName val="1-1"/>
      <sheetName val="물가시세"/>
      <sheetName val="말뚝기초"/>
      <sheetName val="ilch"/>
      <sheetName val="70%"/>
      <sheetName val="3련 BOX"/>
      <sheetName val="가시설수량"/>
      <sheetName val="교각1"/>
      <sheetName val="정부노임단가"/>
      <sheetName val="ⴭⴭⴭⴭ"/>
      <sheetName val="기초계산(Pmax)"/>
      <sheetName val="공사요율"/>
      <sheetName val="수량산출"/>
      <sheetName val="약품설비"/>
      <sheetName val="상수도토공집계표"/>
      <sheetName val="물질수지(2011)"/>
      <sheetName val="Sheet5"/>
      <sheetName val="바닥판"/>
      <sheetName val="안정계산"/>
      <sheetName val="우수"/>
      <sheetName val="WORK"/>
      <sheetName val="C"/>
      <sheetName val="배수통관토공수량"/>
      <sheetName val="화재 탐지 설비"/>
      <sheetName val="제수"/>
      <sheetName val="이토변실(A3-LINE)"/>
      <sheetName val="수량이동"/>
      <sheetName val="위치조서"/>
      <sheetName val="자료"/>
      <sheetName val="DIAPHRAGM"/>
      <sheetName val="물량집계"/>
      <sheetName val="단가조사서"/>
      <sheetName val="공사개요"/>
      <sheetName val="수목단가"/>
      <sheetName val="시설수량표"/>
      <sheetName val="변화치수"/>
      <sheetName val="표층포설및다짐"/>
      <sheetName val="8-3기계경비"/>
      <sheetName val="1공구내역서(1)"/>
      <sheetName val="증감대비"/>
      <sheetName val="관로공수량집계표(본선)"/>
      <sheetName val="주beam"/>
      <sheetName val="방음벽기초(H=4m)"/>
      <sheetName val="공량산출서"/>
      <sheetName val="Macro1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조도계산서 (도서)"/>
      <sheetName val="배수내역 (2)"/>
      <sheetName val="입력DATA"/>
      <sheetName val="반중력식옹벽"/>
      <sheetName val="흄관기초"/>
      <sheetName val="조명시설"/>
      <sheetName val="가도공"/>
      <sheetName val="양식"/>
      <sheetName val="인건비"/>
      <sheetName val="지급자재"/>
      <sheetName val="97노임단가"/>
      <sheetName val="ITEM"/>
      <sheetName val="MFAB"/>
      <sheetName val="MFRT"/>
      <sheetName val="MPKG"/>
      <sheetName val="MPRD"/>
      <sheetName val="전기 원가계산서"/>
      <sheetName val="토공집계"/>
      <sheetName val="농로수량집계"/>
      <sheetName val="농로토공집계"/>
      <sheetName val="L형 옹벽"/>
      <sheetName val="SORCE1"/>
      <sheetName val="금액내역서"/>
      <sheetName val="지구단위계획"/>
      <sheetName val="IMPEADENCE MAP 취수장"/>
      <sheetName val="전기일위대가"/>
      <sheetName val="기초자료"/>
      <sheetName val="주방환기"/>
      <sheetName val="차선도색현황"/>
      <sheetName val="회사정보"/>
      <sheetName val="코드표"/>
      <sheetName val="집수정"/>
      <sheetName val="토목공사일반"/>
      <sheetName val="샌딩 에폭시 도장"/>
      <sheetName val="도근좌표"/>
      <sheetName val="외천교"/>
      <sheetName val="SCH"/>
      <sheetName val="토공1차"/>
      <sheetName val="수량"/>
      <sheetName val="POOM_MOTO"/>
      <sheetName val="단가 및 재료비"/>
      <sheetName val="단가산출2"/>
      <sheetName val="단가산출1"/>
      <sheetName val="관공일위대가"/>
      <sheetName val="입찰"/>
      <sheetName val="현경"/>
      <sheetName val="변경집계표"/>
      <sheetName val="백호우계수"/>
      <sheetName val="TYPE-A"/>
      <sheetName val="도로토적"/>
      <sheetName val="HANDHOLE(2)"/>
      <sheetName val="수량3"/>
      <sheetName val="단가"/>
      <sheetName val="지중자재단가"/>
      <sheetName val="충주"/>
      <sheetName val="20관리비율"/>
      <sheetName val="변경서식"/>
      <sheetName val="노무비"/>
      <sheetName val="b_balju_cho"/>
      <sheetName val="도장수량(하1)"/>
      <sheetName val="투찰"/>
      <sheetName val="공기"/>
      <sheetName val="대림경상68억"/>
      <sheetName val="1련박스"/>
      <sheetName val="일위대가모듈"/>
      <sheetName val="배수공"/>
      <sheetName val="암거"/>
      <sheetName val="포장공"/>
      <sheetName val="차액보증"/>
      <sheetName val="001"/>
      <sheetName val="상 부"/>
      <sheetName val="보도경계블럭"/>
      <sheetName val="집1"/>
      <sheetName val="단가산출"/>
      <sheetName val="전기일위목록"/>
      <sheetName val="요율"/>
      <sheetName val="집수정단"/>
      <sheetName val="출입문(C-C)수량_4"/>
      <sheetName val="출입문(C-C)수량_"/>
      <sheetName val="출입문(C-C)수량_1"/>
      <sheetName val="출입문(C-C)수량_2"/>
      <sheetName val="출입문(C-C)수량_3"/>
      <sheetName val="견적서"/>
      <sheetName val="Type(123)"/>
      <sheetName val="약품공급2"/>
      <sheetName val="쌍송교"/>
      <sheetName val="단가조건(02년)"/>
      <sheetName val="A(Rev.3)"/>
      <sheetName val="입찰결과보고"/>
      <sheetName val="일반공사"/>
      <sheetName val="맨홀수량산출"/>
      <sheetName val="1.설계기준"/>
      <sheetName val="가압장(토목)"/>
      <sheetName val="내역서(당초변경)"/>
      <sheetName val="자재집게표 "/>
      <sheetName val="가설공사비"/>
      <sheetName val="용소리교"/>
      <sheetName val="자료입력"/>
      <sheetName val="원형측구(B-type)"/>
      <sheetName val="guard(mac)"/>
      <sheetName val="cost"/>
      <sheetName val="부대내역"/>
      <sheetName val="맨홀수량"/>
      <sheetName val="2.단면가정"/>
      <sheetName val="날개벽수량표"/>
      <sheetName val="중기일위대가"/>
      <sheetName val="일위(PN)"/>
      <sheetName val="지장물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cash"/>
      <sheetName val="anaysis_sheet"/>
      <sheetName val="편입조서"/>
      <sheetName val="계약서"/>
      <sheetName val="설계개요"/>
      <sheetName val="CALCULATION"/>
      <sheetName val="기계경비일람"/>
      <sheetName val="시멘트"/>
      <sheetName val="현장관리비 산출내역"/>
      <sheetName val="단가비교표"/>
      <sheetName val="PE관"/>
      <sheetName val="암거단위"/>
      <sheetName val="횡 연장"/>
      <sheetName val="가시설(TYPE-A)"/>
      <sheetName val="가설건물"/>
      <sheetName val="포장재료(1)"/>
      <sheetName val="투찰내역"/>
      <sheetName val="오동"/>
      <sheetName val="대조"/>
      <sheetName val="나한"/>
      <sheetName val="JUCK"/>
      <sheetName val="1,2공구원가계산서"/>
      <sheetName val="2공구산출내역"/>
      <sheetName val="1공구산출내역서"/>
      <sheetName val="우수맨홀공제단위수량"/>
      <sheetName val="옹벽(수량)"/>
      <sheetName val="45,46"/>
      <sheetName val="L형옹벽(key)"/>
      <sheetName val="건축내역"/>
      <sheetName val="설계내역서"/>
      <sheetName val="U-TYPE(1)"/>
      <sheetName val="직노"/>
      <sheetName val="원가계산서"/>
      <sheetName val="SKETCH"/>
      <sheetName val="REINF."/>
      <sheetName val="LOADS"/>
      <sheetName val="CHECK1"/>
      <sheetName val="기초1"/>
      <sheetName val="피벗테이블데이터분석"/>
      <sheetName val="특수기호강도거푸집"/>
      <sheetName val="종배수관면벽신"/>
      <sheetName val="종배수관(신)"/>
      <sheetName val="기초별표"/>
      <sheetName val="집수정(600-700)"/>
      <sheetName val="공사비예산서(토목분)"/>
      <sheetName val="L_RPTA05_목록"/>
      <sheetName val="8.PILE  (돌출)"/>
      <sheetName val="일위집계표"/>
      <sheetName val="RAHMEN"/>
      <sheetName val="card1"/>
      <sheetName val="중기임차료"/>
      <sheetName val="중기경유공제"/>
      <sheetName val="중기잡유공제"/>
      <sheetName val="중기경유지급대장"/>
      <sheetName val="중기잡유지급대장"/>
      <sheetName val="토공"/>
      <sheetName val="수문일1"/>
      <sheetName val="단가산출서"/>
      <sheetName val="전기단가조사서"/>
      <sheetName val="횡배수관 토공량 산출"/>
      <sheetName val="국공유지및사유지"/>
      <sheetName val="상부집계표"/>
      <sheetName val="날개벽(시점좌측)"/>
      <sheetName val="과천MAIN"/>
      <sheetName val="2"/>
      <sheetName val="수로BOX"/>
      <sheetName val="6PILE__(돌출)"/>
      <sheetName val="1_설계조건"/>
      <sheetName val="Sheet1_(2)"/>
      <sheetName val="입출재고현황_(2)"/>
      <sheetName val="평균터파기고(1-2,ASP)"/>
      <sheetName val="기기리스트"/>
      <sheetName val="I一般比"/>
      <sheetName val="개별직종노임단가(2003.9)"/>
      <sheetName val="조정금액결과표 (차수별)"/>
      <sheetName val="단중표"/>
      <sheetName val="토PIER수량-2_x0000__x000f_[중산교.XLS]Sheet6_x0000__x0000__x0000__x0000__x000f_"/>
      <sheetName val="98비정기소모"/>
      <sheetName val="SLAB&quot;1&quot;"/>
      <sheetName val="심사계산"/>
      <sheetName val="심사물량"/>
      <sheetName val="표지판현황"/>
      <sheetName val="3. 지하차도 물량 집계표"/>
      <sheetName val="(A)내역서"/>
      <sheetName val="A_4"/>
      <sheetName val="대비"/>
      <sheetName val="수량산근(출력X)"/>
      <sheetName val="표준화수량집계표(출력X)"/>
      <sheetName val="품셈총괄(출력X)"/>
      <sheetName val="견적접수"/>
      <sheetName val="사  업  비  수  지  예  산  서"/>
      <sheetName val="신규일위대가"/>
      <sheetName val="표지"/>
      <sheetName val="수량산출서(당초)"/>
      <sheetName val="INPUT-DATA"/>
      <sheetName val="물질수지"/>
      <sheetName val="계산식"/>
      <sheetName val="9902"/>
      <sheetName val="자재조사표(참고용)"/>
      <sheetName val="품셈집계표"/>
      <sheetName val="시중노임단가"/>
      <sheetName val="일반부표집계표"/>
      <sheetName val="골재산출"/>
      <sheetName val="진접"/>
      <sheetName val="D-3109"/>
      <sheetName val="일위_파일"/>
      <sheetName val="신표지1"/>
      <sheetName val="당초내역서"/>
      <sheetName val="배수공1"/>
      <sheetName val="철근단면적"/>
      <sheetName val="EQUIP LIST"/>
      <sheetName val="감가상각"/>
      <sheetName val="Excel"/>
      <sheetName val="시행후면적"/>
      <sheetName val="수지예산"/>
      <sheetName val="10.1"/>
      <sheetName val="대창(장성)"/>
      <sheetName val="PROCESS"/>
      <sheetName val="기계경비"/>
      <sheetName val="c_balju"/>
      <sheetName val="노무비단가"/>
      <sheetName val="PARAMETER"/>
      <sheetName val="LEGEND"/>
      <sheetName val="자재집계표"/>
      <sheetName val="토공(우물통,기타) "/>
      <sheetName val="제원.설계조건"/>
      <sheetName val="변경후-SHEET"/>
      <sheetName val="집계표"/>
      <sheetName val="일위대가(뷔페)"/>
      <sheetName val="맨홀수량집계"/>
      <sheetName val="항목별세부내역"/>
      <sheetName val="교각토공"/>
      <sheetName val="포장연장"/>
      <sheetName val="총괄표"/>
      <sheetName val="P-산#1-1(WOWA1)"/>
      <sheetName val="토목내역서"/>
      <sheetName val="Piping(Methanol)"/>
      <sheetName val="MSG 수량"/>
      <sheetName val="입력"/>
      <sheetName val="가격조사서"/>
      <sheetName val="품셈"/>
      <sheetName val="건축집계"/>
      <sheetName val="내역(포장)"/>
      <sheetName val="하나모듈옥외소화전이설"/>
      <sheetName val="기본"/>
      <sheetName val="배수관토공산출"/>
      <sheetName val="대창(함평)-창열"/>
      <sheetName val="단가(반정1교-원주)"/>
      <sheetName val="날개벽(TYPE2)"/>
      <sheetName val="공사비 내역 (가)"/>
      <sheetName val="양수장(기계)"/>
      <sheetName val="관개"/>
      <sheetName val="상부수량(1)"/>
      <sheetName val="5월항목"/>
      <sheetName val="경비"/>
      <sheetName val="총괄설계내역서"/>
      <sheetName val="장비집계"/>
      <sheetName val="수공기"/>
      <sheetName val="4.고용보험"/>
      <sheetName val="간선계산"/>
      <sheetName val="견적대비표"/>
      <sheetName val="수원역(전체분)설계서"/>
      <sheetName val="내역서적용수량 (지방도893)"/>
      <sheetName val="용수량(생활용수)"/>
      <sheetName val="산출내역서집계표"/>
      <sheetName val="BQ(실행)"/>
      <sheetName val="허용지지력"/>
      <sheetName val="증감내역서"/>
      <sheetName val="건축-물가변동"/>
      <sheetName val="현장타설맨홀수량산출"/>
      <sheetName val="가람과비교"/>
      <sheetName val="표준지"/>
      <sheetName val="출입구총집계"/>
      <sheetName val="양수장내역"/>
      <sheetName val="부대공사비"/>
      <sheetName val="일반맨홀수량집계(A-7 LINE)"/>
      <sheetName val="일위목록"/>
      <sheetName val="품셈총괄표"/>
      <sheetName val="받이단위량"/>
      <sheetName val="보차도경계석"/>
      <sheetName val="견적내역서"/>
      <sheetName val="지진시"/>
      <sheetName val="공정코드"/>
      <sheetName val="자압1"/>
      <sheetName val="낙찰표"/>
      <sheetName val="3지구단위"/>
      <sheetName val="접속 SLAB,BRACKET 설계"/>
      <sheetName val="수리계산(2021)"/>
      <sheetName val="가압장구체수량산출서"/>
      <sheetName val="집계"/>
      <sheetName val="경비2내역"/>
      <sheetName val="역T형"/>
      <sheetName val="5.모델링"/>
      <sheetName val="마산방향"/>
      <sheetName val="진주방향"/>
      <sheetName val="주현(해보)"/>
      <sheetName val="주현(영광)"/>
      <sheetName val="도장"/>
      <sheetName val="1"/>
      <sheetName val="계수시트"/>
      <sheetName val="수입"/>
      <sheetName val="수지"/>
      <sheetName val="데이타"/>
      <sheetName val="주관사업"/>
      <sheetName val="법곳동"/>
      <sheetName val="대화동"/>
      <sheetName val="명세표"/>
      <sheetName val="Intro2"/>
      <sheetName val="Id"/>
      <sheetName val="변수"/>
      <sheetName val="1월"/>
      <sheetName val="97 사업추정(WEKI)"/>
      <sheetName val="설 계"/>
      <sheetName val="반중력식옹벽3.5"/>
      <sheetName val="재료비"/>
      <sheetName val="제수변실산출근거"/>
      <sheetName val="BOX(1.5X1.5)"/>
      <sheetName val="세목전체"/>
      <sheetName val="설계기준 및 하중계산"/>
      <sheetName val="자(3.0m)"/>
      <sheetName val="변동률산출"/>
      <sheetName val="토공정보"/>
      <sheetName val="퇴직공제부금산출근거"/>
      <sheetName val="b_balju"/>
      <sheetName val="고창방향"/>
      <sheetName val="입력값"/>
      <sheetName val="측구집계"/>
      <sheetName val="PIPE"/>
      <sheetName val="FLANGE"/>
      <sheetName val="VALVE"/>
      <sheetName val="관로토공집계표"/>
      <sheetName val="단 box"/>
      <sheetName val="횡날개수집"/>
      <sheetName val="1호맨홀가감수량"/>
      <sheetName val="토적계산"/>
      <sheetName val="목차"/>
      <sheetName val="총수량집계표"/>
      <sheetName val="수량산출서"/>
      <sheetName val="산근"/>
      <sheetName val="nys"/>
      <sheetName val="N賃率-職"/>
      <sheetName val="no_1"/>
      <sheetName val="no_2"/>
      <sheetName val="no_3"/>
      <sheetName val="no_4"/>
      <sheetName val="no_5"/>
      <sheetName val="검색"/>
      <sheetName val="횡배수관수량집계"/>
      <sheetName val="단가대비표"/>
      <sheetName val="000000"/>
      <sheetName val="Macro2"/>
      <sheetName val="금액"/>
      <sheetName val="밸브설치"/>
      <sheetName val="공정표(2001년)"/>
      <sheetName val="3.바닥판설계"/>
      <sheetName val="포장공사"/>
      <sheetName val="견적서(대외) (2)"/>
      <sheetName val="※참고자료※"/>
      <sheetName val="배수내역"/>
      <sheetName val="토적계산서"/>
      <sheetName val="깨기 총괄"/>
      <sheetName val="단가표"/>
      <sheetName val="UNIT"/>
      <sheetName val="member design"/>
      <sheetName val="design criteria"/>
      <sheetName val="Cost bd-&quot;A&quot;"/>
      <sheetName val="STEEL BOX 단면설계(SEC.8)"/>
      <sheetName val="단가표 "/>
      <sheetName val="DANGA"/>
      <sheetName val="시화점실행"/>
      <sheetName val="최적단면"/>
      <sheetName val="토공총괄표"/>
      <sheetName val="수로단위수량"/>
      <sheetName val="가드"/>
      <sheetName val="조서입력"/>
      <sheetName val="입력창"/>
      <sheetName val="결과창"/>
      <sheetName val="Baby일위대가"/>
      <sheetName val="횡배수관 토공 조서"/>
      <sheetName val="1호맨홀수량산출"/>
      <sheetName val="공사비명세서"/>
      <sheetName val="연결관산출조서"/>
      <sheetName val="1공구"/>
      <sheetName val="다이꾸"/>
      <sheetName val="AHU집계"/>
      <sheetName val="공조기휀"/>
      <sheetName val="공조기"/>
      <sheetName val="S0"/>
      <sheetName val="ASCEandUBC"/>
      <sheetName val="실행내역서 "/>
      <sheetName val="CAT_5"/>
      <sheetName val="현금및현금등가물"/>
      <sheetName val="1호인버트수량"/>
      <sheetName val="일위대가(가설)"/>
      <sheetName val="(폐기물)물량집계표(2구역)"/>
      <sheetName val="1단계"/>
      <sheetName val="하수실행"/>
      <sheetName val="진천방향"/>
      <sheetName val="XL4Poppy"/>
      <sheetName val="공사비예비관리공감측설산출내역"/>
      <sheetName val="공감비"/>
      <sheetName val="Stem_Footing"/>
      <sheetName val="2_단면가정"/>
      <sheetName val="8_PILE__(돌출)"/>
      <sheetName val="3BL공동구_수량"/>
      <sheetName val="A LINE"/>
      <sheetName val="뚝토공"/>
      <sheetName val="청하배수"/>
      <sheetName val="ISO_input"/>
      <sheetName val="PI"/>
      <sheetName val="평균높이산출근거"/>
      <sheetName val="횡배수관위치조서"/>
      <sheetName val="유동표(변경)"/>
      <sheetName val="총집계표"/>
      <sheetName val="b_babun _2_"/>
      <sheetName val="옥외부분합"/>
      <sheetName val="10월요금선로출력"/>
      <sheetName val="빌딩 안내"/>
      <sheetName val="기준액"/>
      <sheetName val="주식"/>
      <sheetName val="기계시공"/>
      <sheetName val="Dae_Jiju"/>
      <sheetName val="Sikje_ingun"/>
      <sheetName val="TREE_D"/>
      <sheetName val="구조물철거타공정이월"/>
      <sheetName val="표지판단위"/>
      <sheetName val="총계"/>
      <sheetName val="와동25-3(변경)"/>
      <sheetName val="실행예산"/>
      <sheetName val="역T형교대(말뚝기초)"/>
      <sheetName val="방송(체육관)"/>
      <sheetName val="Sheet3"/>
      <sheetName val="조명율표"/>
      <sheetName val="인구밀도산정"/>
      <sheetName val="판"/>
      <sheetName val="BEND LOSS"/>
      <sheetName val="방음벽기초"/>
      <sheetName val="CHITIET VL-NC"/>
      <sheetName val="DON GIA"/>
      <sheetName val="LOPCALC"/>
      <sheetName val="설계기준_및_하중계산"/>
      <sheetName val="969910( R)"/>
      <sheetName val="Apt내역"/>
      <sheetName val="부대시설"/>
      <sheetName val="원형맨홀수량"/>
      <sheetName val="IN"/>
      <sheetName val="CAL"/>
      <sheetName val="내역서1"/>
      <sheetName val="중간부"/>
      <sheetName val="[중산교.XLS][중산교.XLS][중산교.XLS]A__3"/>
      <sheetName val="[중산교.XLS][중산교.XLS][중산교.XLS]A__2"/>
      <sheetName val="[중산교.XLS][중산교.XLS][중산교.XLS]A__4"/>
      <sheetName val="[중산교.XLS][중산교.XLS][중산교.XLS]A__5"/>
      <sheetName val="이음개소"/>
      <sheetName val="안정성검토"/>
      <sheetName val="하중계산"/>
      <sheetName val="설계기준"/>
      <sheetName val="각형우수맨홀"/>
      <sheetName val="노무비(전기)뽑지마세요"/>
      <sheetName val="6.일위대가표(전기)"/>
      <sheetName val="점수계산1-2"/>
      <sheetName val="GI-LIST"/>
      <sheetName val="woo(mac)"/>
      <sheetName val="화전입력"/>
      <sheetName val="working load at the btm ft."/>
      <sheetName val="plan&amp;section of foundation"/>
      <sheetName val="경비산출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역T형교대-2수량"/>
      <sheetName val="05년"/>
      <sheetName val="2BOX본체"/>
      <sheetName val="빗물받이(910-510-410)"/>
      <sheetName val="01"/>
      <sheetName val="기초"/>
      <sheetName val="맨홀,터파기"/>
      <sheetName val="도로절단및포장"/>
      <sheetName val="구조"/>
      <sheetName val="횡배수관"/>
      <sheetName val="2층LOAD"/>
      <sheetName val="EJ"/>
      <sheetName val="인원계획-미화"/>
      <sheetName val="개략"/>
      <sheetName val="손익차총괄2"/>
      <sheetName val="부동산(물건 등)의 표시 및 청구내역"/>
      <sheetName val="영업,지장물,이사확인서(개인,법인,종중)"/>
      <sheetName val="시설이용권명세서"/>
      <sheetName val="수곡내역"/>
      <sheetName val="Tenants"/>
      <sheetName val="개별지가"/>
      <sheetName val="수식변수"/>
      <sheetName val="제출내역 (2)"/>
      <sheetName val="설직재-1"/>
      <sheetName val="본체"/>
      <sheetName val="여과지동"/>
      <sheetName val="중기사용료"/>
      <sheetName val="표  지"/>
      <sheetName val="1.3.1절점좌표"/>
      <sheetName val="1.1설계기준"/>
      <sheetName val="부대공(BOQ)"/>
      <sheetName val="상수관로단위수량"/>
      <sheetName val="우수관로공조서"/>
      <sheetName val="02 SLAB"/>
      <sheetName val="05 BOX"/>
      <sheetName val="VXXXXX"/>
      <sheetName val="가공비"/>
      <sheetName val="단위가격"/>
      <sheetName val="1SGATE97"/>
      <sheetName val="Y-WORK"/>
      <sheetName val="SLAB"/>
      <sheetName val="전체원가계산서작업용"/>
      <sheetName val="전체내역작업용"/>
      <sheetName val="공통(20-91)"/>
      <sheetName val="전차선로 물량표"/>
      <sheetName val="한강운반비"/>
      <sheetName val="자재"/>
      <sheetName val="시설물기초"/>
      <sheetName val="자재집계표2 "/>
      <sheetName val="제수변수량"/>
      <sheetName val="98지급계획"/>
      <sheetName val="J01"/>
      <sheetName val="발생토"/>
      <sheetName val="안정검토"/>
      <sheetName val="공사기본자료"/>
      <sheetName val="DAN"/>
      <sheetName val="E.P.T수량산출서"/>
      <sheetName val="포장복구집계"/>
      <sheetName val="A"/>
      <sheetName val="CRUDE RE-bar"/>
      <sheetName val="crude.SLAB RE-bar"/>
      <sheetName val="특별교실"/>
      <sheetName val="INPUT(덕도방향-시점)"/>
      <sheetName val="자갈,시멘트,모래산출"/>
      <sheetName val="soil bearing check"/>
      <sheetName val="4.장비손료"/>
      <sheetName val="이형관집계표"/>
      <sheetName val="포장직선구간"/>
      <sheetName val="포장공제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횡배수관수량집계"/>
      <sheetName val="배수관 집계"/>
      <sheetName val="본선집계"/>
      <sheetName val="횡배수관현황"/>
      <sheetName val="횡배수관"/>
      <sheetName val="횡배수관평균터파기고"/>
      <sheetName val="양수장(기계)"/>
      <sheetName val="ABUT수량-A1"/>
      <sheetName val="입찰안"/>
      <sheetName val="A-4"/>
      <sheetName val="표지"/>
      <sheetName val="본체"/>
      <sheetName val="폐목얽기(5열)"/>
      <sheetName val="배수통관토공수량"/>
      <sheetName val="1. 설계조건 2.단면가정 3. 하중계산"/>
      <sheetName val="DATA 입력란"/>
      <sheetName val="포장공"/>
      <sheetName val="배수공"/>
      <sheetName val="토공"/>
      <sheetName val="DATA"/>
      <sheetName val="일위대가(계측기설치)"/>
      <sheetName val="노임이"/>
      <sheetName val="설계조건"/>
      <sheetName val="설계예산서"/>
      <sheetName val="unitpric"/>
      <sheetName val="1.설계조건"/>
      <sheetName val="낙찰표"/>
      <sheetName val="제수"/>
      <sheetName val="내역서"/>
      <sheetName val="좌측"/>
      <sheetName val="덕전리"/>
      <sheetName val="천안IP공장자100노100물량110할증"/>
      <sheetName val="가시설(TYPE-A)"/>
      <sheetName val="1-1평균터파기고(1)"/>
      <sheetName val="#REF"/>
      <sheetName val="부하(성남)"/>
      <sheetName val="집계표"/>
      <sheetName val="역T형"/>
      <sheetName val="Sheet17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행로난간"/>
      <sheetName val="반사경"/>
      <sheetName val="임시차선도색"/>
      <sheetName val="공사중표지판"/>
      <sheetName val="드럼및점멸등"/>
      <sheetName val="공사중수량집계"/>
      <sheetName val="레미콘수량집계표"/>
      <sheetName val="충격완화시설"/>
      <sheetName val="탄력봉"/>
      <sheetName val="철근자재집계"/>
      <sheetName val="낙석방책수량집계"/>
      <sheetName val="낙석방지책집계표"/>
      <sheetName val="낙석방기초수량"/>
      <sheetName val="낙석방지책설치현황 "/>
      <sheetName val="충격흡수탱크"/>
      <sheetName val="shn"/>
      <sheetName val="#REF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</sheetNames>
    <sheetDataSet>
      <sheetData sheetId="0"/>
      <sheetData sheetId="1"/>
      <sheetData sheetId="2"/>
      <sheetData sheetId="3"/>
      <sheetData sheetId="4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/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/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/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/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/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/>
          </cell>
          <cell r="B12">
            <v>0</v>
          </cell>
          <cell r="C12" t="str">
            <v/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/>
          </cell>
          <cell r="B14">
            <v>0</v>
          </cell>
          <cell r="C14" t="str">
            <v/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/>
          </cell>
          <cell r="B16">
            <v>0</v>
          </cell>
          <cell r="C16" t="str">
            <v/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/>
      <sheetData sheetId="13"/>
      <sheetData sheetId="14"/>
      <sheetData sheetId="15"/>
      <sheetData sheetId="16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/>
          </cell>
          <cell r="F3" t="str">
            <v/>
          </cell>
          <cell r="G3" t="str">
            <v>노체</v>
          </cell>
          <cell r="H3" t="str">
            <v/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/>
      <sheetData sheetId="18"/>
      <sheetData sheetId="19"/>
      <sheetData sheetId="20">
        <row r="1">
          <cell r="A1" t="str">
            <v xml:space="preserve">         콘 크 리 트 측 구 연 장 산 출 표</v>
          </cell>
        </row>
        <row r="2">
          <cell r="A2" t="str">
            <v/>
          </cell>
          <cell r="J2" t="str">
            <v>단위</v>
          </cell>
          <cell r="K2" t="str">
            <v>L    형옹벽측구</v>
          </cell>
          <cell r="L2" t="str">
            <v>L    형옹벽측구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1">
          <cell r="C1" t="str">
            <v xml:space="preserve"> 포장단위수량(직선부)</v>
          </cell>
        </row>
        <row r="2">
          <cell r="A2" t="str">
            <v/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/>
          </cell>
        </row>
        <row r="3">
          <cell r="A3" t="str">
            <v/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>
        <row r="1">
          <cell r="A1" t="str">
            <v/>
          </cell>
          <cell r="C1" t="str">
            <v xml:space="preserve">      포 장 공 총 재 료 집 계 표</v>
          </cell>
        </row>
        <row r="2">
          <cell r="A2" t="str">
            <v/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/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/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/>
          </cell>
        </row>
      </sheetData>
      <sheetData sheetId="5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77.778019200000003</v>
          </cell>
          <cell r="L9" t="str">
            <v>㎥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 1공구"/>
      <sheetName val="건물현황2공구"/>
      <sheetName val="물건조서"/>
      <sheetName val="물건조서 1공구"/>
      <sheetName val="물건조서 2공구"/>
      <sheetName val="물건조서 (4)"/>
      <sheetName val="지장물철거수량(1공구)"/>
      <sheetName val="지장물철거수량 (2공구)"/>
      <sheetName val="-철근집계 (2)"/>
      <sheetName val="와이어메쉬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"/>
      <sheetName val="우오수토공집계표 "/>
      <sheetName val="-우수받이,연결관재료집계 "/>
      <sheetName val="우수받이,연결관"/>
      <sheetName val="맨홀수량 (2)"/>
      <sheetName val="맨홀 (2)"/>
      <sheetName val="맨홀재료집계 (2)"/>
      <sheetName val="집수정연장산출-"/>
      <sheetName val="-집수정재료집계"/>
      <sheetName val="콘크리트측구재료집계-"/>
      <sheetName val="구조물공집계"/>
      <sheetName val="-암거재료집계"/>
      <sheetName val="단위수량(L형H=1.00)"/>
      <sheetName val="L형옹벽측구"/>
      <sheetName val="-L형옹벽재료집계 "/>
      <sheetName val="-옹벽집계표"/>
      <sheetName val="암  거(2.5×2.5×2a)"/>
      <sheetName val="L형옹벽단위수량(H=4.0)"/>
      <sheetName val="L형측구단위수량"/>
      <sheetName val="L형측구재료집계"/>
      <sheetName val="콘크리트측구연장(1공구)"/>
      <sheetName val="콘크리트측구연장(2공구)"/>
      <sheetName val="콘크리트측구재료집계 (1공구)"/>
      <sheetName val="콘크리트측구재료집계 (2공구)"/>
      <sheetName val="콘크리트측구재료집계 (총) "/>
      <sheetName val="계산서(직선부)"/>
      <sheetName val="-평면선형조서(1공구)-"/>
      <sheetName val="-평면선형조서(2공구)"/>
      <sheetName val="본선부포장(1공구)"/>
      <sheetName val="본선부포장(2공구)"/>
      <sheetName val="구조물설치(2공구,)"/>
      <sheetName val="구조물설치(1공구)"/>
      <sheetName val="구조물설치(1공구+2공구)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콘크리트포장구간"/>
      <sheetName val="콘크리트포장구간 (2)"/>
      <sheetName val="도로표시판수량산출"/>
      <sheetName val="도로표지수량"/>
      <sheetName val="교통표지위치"/>
      <sheetName val="차선도색"/>
      <sheetName val="콘크리트깨기"/>
      <sheetName val="급수관로관재료집계 (4)"/>
      <sheetName val="난간보도용"/>
      <sheetName val="난간노견용"/>
      <sheetName val="6"/>
      <sheetName val="7"/>
      <sheetName val="-배수구조물공토공"/>
      <sheetName val="횡배수관재료-"/>
      <sheetName val="콘크리트측구연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/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산출근거"/>
      <sheetName val="상수도토공집계표"/>
      <sheetName val="입찰안"/>
      <sheetName val="일위대가목록"/>
      <sheetName val="설계조건"/>
      <sheetName val="설계예산서"/>
      <sheetName val="반중력식옹벽"/>
      <sheetName val="중산교"/>
      <sheetName val="날1"/>
      <sheetName val="INPUT"/>
      <sheetName val="S.중기사용료"/>
      <sheetName val="입력란"/>
      <sheetName val="97노임단가"/>
      <sheetName val="목재동바리"/>
      <sheetName val="시중노임단가"/>
      <sheetName val="노임단가기초"/>
      <sheetName val="98수문일위"/>
      <sheetName val="교각1"/>
      <sheetName val="여수토공사비"/>
      <sheetName val="토공"/>
      <sheetName val="unitpric"/>
      <sheetName val="DATE"/>
      <sheetName val="낙찰표"/>
      <sheetName val="하중계산"/>
      <sheetName val="안정성검토"/>
      <sheetName val="설계기준"/>
      <sheetName val="자재단가비교표"/>
      <sheetName val="집수정"/>
      <sheetName val="5CHBDC"/>
      <sheetName val="갑지"/>
      <sheetName val="일위목록"/>
      <sheetName val="총괄내역서"/>
      <sheetName val="집수정(600-700)"/>
      <sheetName val="가도공"/>
      <sheetName val="1.설계조건"/>
      <sheetName val="1. 설계조건 2.단면가정 3. 하중계산"/>
      <sheetName val="DATA 입력란"/>
      <sheetName val="1.설계기준"/>
      <sheetName val="#REF"/>
      <sheetName val="A-4"/>
      <sheetName val="우수공"/>
      <sheetName val="ABUT수량_A1"/>
      <sheetName val="조명시설"/>
      <sheetName val="기기리스트"/>
      <sheetName val="일위대가목차"/>
      <sheetName val="POOM_MOTO"/>
      <sheetName val="POOM_MOTO2"/>
      <sheetName val="SG"/>
      <sheetName val="JUCKEYK"/>
      <sheetName val="우배수"/>
      <sheetName val="BID"/>
      <sheetName val="Sheet2"/>
      <sheetName val="수량산출서"/>
      <sheetName val="북방3터널"/>
      <sheetName val="기계공사"/>
      <sheetName val="교대A1"/>
      <sheetName val="일위대가표"/>
      <sheetName val="type-F"/>
      <sheetName val="설직재-1"/>
      <sheetName val="Sheet1 (2)"/>
      <sheetName val="품셈TABLE"/>
      <sheetName val="내역서"/>
      <sheetName val="제수"/>
      <sheetName val="상행-교대(A1-A2)"/>
      <sheetName val="신당동집계표"/>
      <sheetName val="guard(mac)"/>
      <sheetName val="연결관산출조서"/>
      <sheetName val="일위대가(가설)"/>
      <sheetName val="노임단가"/>
      <sheetName val="시멘트"/>
      <sheetName val="말뚝지지력산정"/>
      <sheetName val="사용자정의"/>
      <sheetName val="약품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조명율표"/>
      <sheetName val="전동기"/>
      <sheetName val="CABLE"/>
      <sheetName val="전선"/>
      <sheetName val="전선관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간선계산"/>
      <sheetName val="DATE"/>
      <sheetName val="MOTOR"/>
      <sheetName val="#REF"/>
      <sheetName val="진주방향"/>
      <sheetName val="마산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전선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INPUT"/>
      <sheetName val="간선계산"/>
      <sheetName val="다곡2교"/>
      <sheetName val="도장수량(하1)"/>
      <sheetName val="주형"/>
      <sheetName val="기초공"/>
      <sheetName val="기둥(원형)"/>
      <sheetName val="BOX-E"/>
      <sheetName val="날1"/>
      <sheetName val="ABUT수량-A1"/>
      <sheetName val="Sheet1"/>
      <sheetName val="공사내역"/>
      <sheetName val="양수장(기계)"/>
      <sheetName val="내역서적용수량"/>
      <sheetName val="노임이"/>
      <sheetName val="D-3109"/>
      <sheetName val="산출근거"/>
      <sheetName val="수로교총재료집계"/>
      <sheetName val="교각계산"/>
      <sheetName val="CABLE SIZE-3"/>
      <sheetName val="현장관리비내역서"/>
      <sheetName val="공사비예산서(토목분)"/>
      <sheetName val="2.단면가정 "/>
      <sheetName val="A-4"/>
      <sheetName val="COPING"/>
      <sheetName val="상부집계표"/>
      <sheetName val="포장복구집계"/>
      <sheetName val="반중력식옹벽"/>
      <sheetName val="유림골조"/>
      <sheetName val="#REF"/>
      <sheetName val="투찰"/>
      <sheetName val="공문"/>
      <sheetName val="JUCKEYK"/>
      <sheetName val="도색집계"/>
      <sheetName val="집수정"/>
      <sheetName val="관로토공집계표"/>
      <sheetName val="데이타"/>
      <sheetName val="DATA"/>
      <sheetName val="data_dci"/>
      <sheetName val="data_mci"/>
      <sheetName val="behind"/>
      <sheetName val="Main"/>
      <sheetName val="1.설계조건"/>
      <sheetName val="전계가"/>
      <sheetName val="입찰안"/>
      <sheetName val="북방3터널"/>
      <sheetName val="관로"/>
      <sheetName val="BQ List"/>
      <sheetName val="PipWT"/>
      <sheetName val="경비"/>
      <sheetName val="요율"/>
      <sheetName val="자재대"/>
      <sheetName val="000000"/>
      <sheetName val="ETC"/>
      <sheetName val="ASP포장"/>
      <sheetName val="SLIDES"/>
      <sheetName val="배수내역 (2)"/>
      <sheetName val="수로BOX(시점부)"/>
      <sheetName val="총괄"/>
      <sheetName val="내역"/>
      <sheetName val="기둥"/>
      <sheetName val="저판(버림100)"/>
      <sheetName val="5CHBDC"/>
      <sheetName val="실행철강하도"/>
      <sheetName val="진주방향"/>
      <sheetName val="자재단가"/>
      <sheetName val="인건비"/>
      <sheetName val="품셈"/>
      <sheetName val="교각1"/>
      <sheetName val="단위수량"/>
      <sheetName val="소업1교"/>
      <sheetName val="전차선로 물량표"/>
      <sheetName val="Sheet3"/>
      <sheetName val="6PILE  (돌출)"/>
      <sheetName val="원내역"/>
      <sheetName val="자재단가비교표"/>
      <sheetName val="표지"/>
      <sheetName val="부서현황"/>
      <sheetName val="BID"/>
      <sheetName val="기성2"/>
      <sheetName val="장문교(대전)"/>
      <sheetName val="AC포장수량"/>
      <sheetName val="내역서"/>
      <sheetName val="단가 및 재료비"/>
      <sheetName val="1호맨홀토공"/>
      <sheetName val="데리네이타현황"/>
      <sheetName val="2.단면가정"/>
      <sheetName val="일위대가"/>
      <sheetName val="옹벽"/>
      <sheetName val="토공"/>
      <sheetName val="단면가정"/>
      <sheetName val="설계개요"/>
      <sheetName val="ACUNIT"/>
      <sheetName val="단가목록"/>
      <sheetName val="원가계산서"/>
      <sheetName val="SLAB&quot;1&quot;"/>
      <sheetName val="중기비"/>
      <sheetName val="B부대공"/>
      <sheetName val="상수도토공집계표"/>
      <sheetName val="내역서(총)"/>
      <sheetName val="I.설계조건"/>
      <sheetName val="2F 회의실견적(5_14 일대)"/>
      <sheetName val="ITEM"/>
      <sheetName val="CONCRETE"/>
      <sheetName val="하수급견적대비"/>
      <sheetName val="Sheet1 (2)"/>
      <sheetName val="포장공"/>
      <sheetName val="INPUT_DATA_(2)"/>
      <sheetName val="단면_(2)"/>
      <sheetName val="BOX본체수량_(2)"/>
      <sheetName val="BOX토공_(2)"/>
      <sheetName val="2_단면가정_"/>
      <sheetName val="1_설계조건"/>
      <sheetName val="CABLE_SIZE-3"/>
      <sheetName val="BQ_List"/>
      <sheetName val="배수내역_(2)"/>
      <sheetName val="단가_및_재료비"/>
      <sheetName val="공통가설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일위대가목차"/>
      <sheetName val="2000.11월설계내역"/>
      <sheetName val="대비"/>
      <sheetName val="변경집계표"/>
      <sheetName val="전신환매도율"/>
      <sheetName val="준검 내역서"/>
      <sheetName val="SLAB근거-1"/>
      <sheetName val="CPM챠트"/>
      <sheetName val="R.C RAHMEN 해석"/>
      <sheetName val="본체 설 계"/>
      <sheetName val="Sheet4"/>
      <sheetName val="갑지(추정)"/>
      <sheetName val="Y-WORK"/>
      <sheetName val="공사비증감"/>
      <sheetName val="guard(mac)"/>
      <sheetName val="산출근거1"/>
      <sheetName val="EQUIP-H"/>
      <sheetName val="3.공통공사대비"/>
      <sheetName val="금액내역서"/>
      <sheetName val="맨홀토공(3)"/>
      <sheetName val="DATE"/>
      <sheetName val="DATA 입력란"/>
      <sheetName val="산출서양식01"/>
      <sheetName val="노임"/>
      <sheetName val="석"/>
      <sheetName val="4)유동표"/>
      <sheetName val="집계"/>
      <sheetName val="기본일위"/>
      <sheetName val="패널"/>
      <sheetName val="직노"/>
      <sheetName val="내역서2안"/>
      <sheetName val="실행내역"/>
      <sheetName val="철근량"/>
      <sheetName val="전체도급"/>
      <sheetName val="점수계산1-2"/>
      <sheetName val="설계조건"/>
      <sheetName val="도장수량"/>
      <sheetName val="AS복구"/>
      <sheetName val="중기터파기"/>
      <sheetName val="변수값"/>
      <sheetName val="중기상차"/>
      <sheetName val="양수장내역"/>
      <sheetName val="제-노임"/>
      <sheetName val="제직재"/>
      <sheetName val="국공유지및사유지"/>
      <sheetName val="총괄집계 "/>
      <sheetName val="기흥하도용"/>
      <sheetName val="전기일위대가"/>
      <sheetName val="96보완계획7.12"/>
      <sheetName val="투찰내역"/>
      <sheetName val="집계표"/>
      <sheetName val="신공항A-9(원가수정)"/>
      <sheetName val="표준계약서"/>
      <sheetName val="장비가동"/>
      <sheetName val="예가표"/>
      <sheetName val="7단가"/>
      <sheetName val="ⴭⴭⴭⴭⴭ"/>
      <sheetName val="중기"/>
      <sheetName val="제수변수량"/>
      <sheetName val="공기변수량"/>
      <sheetName val="98지급계획"/>
      <sheetName val="일위대가표"/>
      <sheetName val="U-TYPE(1)"/>
      <sheetName val="CON포장수량"/>
      <sheetName val="가정단면"/>
      <sheetName val="별표집계"/>
      <sheetName val="단가조사"/>
      <sheetName val=" 상부공통집계(총괄)"/>
      <sheetName val="물질수지(2011)"/>
      <sheetName val="주방환기"/>
      <sheetName val="106C0300"/>
      <sheetName val="적용단위길이"/>
      <sheetName val="옹벽1"/>
      <sheetName val="건식PD설치현황표"/>
      <sheetName val="40총괄"/>
      <sheetName val="40집계"/>
      <sheetName val="XL4Poppy"/>
      <sheetName val="일위대가(가설)"/>
      <sheetName val="도장"/>
      <sheetName val="옹벽철근"/>
      <sheetName val="sw1"/>
      <sheetName val="NOMUBI"/>
      <sheetName val="일위대가(계측기설치)"/>
      <sheetName val="1-1"/>
      <sheetName val="카메라"/>
      <sheetName val="부대내역"/>
      <sheetName val="주beam"/>
      <sheetName val="마산방향"/>
      <sheetName val="우수공"/>
      <sheetName val="설계예산2"/>
      <sheetName val="CODE"/>
      <sheetName val="말뚝설계"/>
      <sheetName val="AAA"/>
      <sheetName val="화산경계"/>
      <sheetName val="안산기계장치"/>
      <sheetName val="98수문일위"/>
      <sheetName val="갑지1"/>
      <sheetName val="기초INPUT"/>
      <sheetName val="수토공단위당"/>
      <sheetName val="순서도"/>
      <sheetName val="wall"/>
      <sheetName val="공사비총괄"/>
      <sheetName val="8.PILE  (돌출)"/>
      <sheetName val="타공종이기"/>
      <sheetName val="예정(3)"/>
      <sheetName val="동원(3)"/>
      <sheetName val="횡배수관"/>
      <sheetName val="INPUT-DATA"/>
      <sheetName val="일  위  대  가  목  록"/>
      <sheetName val="수량산출"/>
      <sheetName val="공사비내역"/>
      <sheetName val="구리토평1전기"/>
      <sheetName val="공사비집계"/>
      <sheetName val="공정양식(원본)"/>
      <sheetName val="낙석방지망현황"/>
      <sheetName val="기본DATA"/>
      <sheetName val="CTEMCOST"/>
      <sheetName val="말뚝기초(안정검토)-외측"/>
      <sheetName val="Sheet2"/>
      <sheetName val="입력자료(노무비)"/>
      <sheetName val="자금청구"/>
      <sheetName val="SLAB"/>
      <sheetName val="2BOX본체"/>
      <sheetName val="c_balju"/>
      <sheetName val="단가표"/>
      <sheetName val="경비실"/>
      <sheetName val="토공사"/>
      <sheetName val="개요"/>
      <sheetName val="적용환율"/>
      <sheetName val="252K444"/>
      <sheetName val="공주방향"/>
      <sheetName val="현장관리비 산출내역"/>
      <sheetName val="관음목장(제출용)자105인97.5"/>
      <sheetName val="플랜트 설치"/>
      <sheetName val="변경현황"/>
      <sheetName val="markup"/>
      <sheetName val="입력DATA"/>
      <sheetName val="주빔의 설계"/>
      <sheetName val="JOIN(2span)"/>
      <sheetName val="바닥판"/>
      <sheetName val="철근량산정및사용성검토"/>
      <sheetName val="백호우계수"/>
      <sheetName val="코드표"/>
      <sheetName val="원가"/>
      <sheetName val="내역서(삼호)"/>
      <sheetName val="지장물조서"/>
      <sheetName val="약품공급2"/>
      <sheetName val="토사(PE)"/>
      <sheetName val="배수통관(좌)"/>
      <sheetName val="가시설(TYPE-A)"/>
      <sheetName val="1-1평균터파기고(1)"/>
      <sheetName val="공사별총괄표(도급)"/>
      <sheetName val="CONUNIT"/>
      <sheetName val="최적단면"/>
      <sheetName val="식재가격"/>
      <sheetName val="식재총괄"/>
      <sheetName val="단가산출"/>
      <sheetName val="차액보증"/>
      <sheetName val="BOX단위철근"/>
      <sheetName val="1.설계기준"/>
      <sheetName val="보현동3교종점측"/>
      <sheetName val="더돋기량"/>
      <sheetName val="합계금액"/>
      <sheetName val="취수탑"/>
      <sheetName val="배수갑문"/>
      <sheetName val="반중력식옹벽3.5"/>
      <sheetName val="건축"/>
      <sheetName val="L형옹벽단위수량(35)"/>
      <sheetName val="터파기및재료"/>
      <sheetName val="본사S"/>
      <sheetName val="설산1.나"/>
      <sheetName val="기계내역"/>
      <sheetName val="말뚝지지력산정"/>
      <sheetName val="Sheet6"/>
      <sheetName val="제수"/>
      <sheetName val="공기"/>
      <sheetName val="DANGA"/>
      <sheetName val="가격조사서"/>
      <sheetName val="6.교좌면보강"/>
      <sheetName val="지급자재"/>
      <sheetName val="2000전체분"/>
      <sheetName val="2000년1차"/>
      <sheetName val="본체"/>
      <sheetName val="구조물포장"/>
      <sheetName val="INPUT(덕도방향-시점)"/>
      <sheetName val="총괄내역서"/>
      <sheetName val="판"/>
      <sheetName val="재료집계(분수관)"/>
      <sheetName val="BQMPALOC"/>
      <sheetName val="SG"/>
      <sheetName val="자료"/>
      <sheetName val="Ⅴ-2.공종별내역"/>
      <sheetName val="토적표"/>
      <sheetName val="재료"/>
      <sheetName val="안정검토"/>
      <sheetName val="노원열병합  건축공사기성내역서"/>
      <sheetName val="우수"/>
      <sheetName val="5.정산서"/>
      <sheetName val="설계"/>
      <sheetName val="횡날개수집"/>
      <sheetName val="목동1절주.bh01"/>
      <sheetName val="combi(wall)"/>
      <sheetName val="세부내역(직접인건비)"/>
      <sheetName val="AS포장복구 "/>
      <sheetName val="¿Á¿Üµî½Å¼³"/>
      <sheetName val="설직재-1"/>
      <sheetName val="산출2-기기동력"/>
      <sheetName val="TEL"/>
      <sheetName val="고창방향"/>
      <sheetName val="날개벽수량표"/>
      <sheetName val="전체제잡비"/>
      <sheetName val="총괄표"/>
      <sheetName val="설계명세서(선로)"/>
      <sheetName val="총수량집계표"/>
      <sheetName val="전신"/>
      <sheetName val="예산M12A"/>
      <sheetName val="3.현장배치"/>
      <sheetName val="현장배치"/>
      <sheetName val="02자재"/>
      <sheetName val="도급"/>
      <sheetName val="인사자료총집계"/>
      <sheetName val="공작물조직표(용배수)"/>
      <sheetName val="역T형교대-2수량"/>
      <sheetName val="수문일1"/>
      <sheetName val="청주-교대(A1)"/>
      <sheetName val="찍기"/>
      <sheetName val="ERECIN"/>
      <sheetName val="조명시설"/>
      <sheetName val="협의단가"/>
      <sheetName val="1호인버트수량"/>
      <sheetName val="전체내역"/>
      <sheetName val="노무비"/>
      <sheetName val="좌측"/>
      <sheetName val="표층포설및다짐"/>
      <sheetName val="품셈TABLE"/>
      <sheetName val="단가"/>
      <sheetName val="법면단"/>
      <sheetName val="석축단"/>
      <sheetName val="법면수집"/>
      <sheetName val="석축설면"/>
      <sheetName val="TOT"/>
      <sheetName val="Sheet5"/>
      <sheetName val="상행선"/>
      <sheetName val="설 계"/>
      <sheetName val="산출내역서집계표"/>
      <sheetName val="조경"/>
      <sheetName val="COVER"/>
      <sheetName val="내역서(기성청구)"/>
      <sheetName val="토목"/>
      <sheetName val="Regenerator  Concrete Structure"/>
      <sheetName val="BOX형 교대"/>
      <sheetName val="P4-C"/>
      <sheetName val="IN"/>
      <sheetName val="노안2지구총(시행계획)"/>
      <sheetName val="L형옹벽단위수량(25)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수량집계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배지거총재료집계표"/>
      <sheetName val="경상비"/>
      <sheetName val="전문하도급"/>
      <sheetName val="교량전기"/>
      <sheetName val="평가데이터"/>
      <sheetName val="MOTOR"/>
      <sheetName val="오수관"/>
      <sheetName val="오수관토공"/>
      <sheetName val="이기(집계)"/>
      <sheetName val="건축내역"/>
      <sheetName val="직접경비"/>
      <sheetName val="4.장비손료"/>
      <sheetName val="공사개요"/>
      <sheetName val="언양휴게소배수관 흄관설치"/>
      <sheetName val="전기"/>
      <sheetName val="기계경비일람"/>
      <sheetName val="자재조서"/>
      <sheetName val="CCTV내역서"/>
      <sheetName val="98비정기소모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SLAB&quot;1&quot;"/>
      <sheetName val="1-1"/>
      <sheetName val="내역"/>
      <sheetName val="COPING"/>
      <sheetName val="시멘트"/>
      <sheetName val="Sheet5"/>
      <sheetName val="CODE"/>
      <sheetName val="중량산출"/>
      <sheetName val="암거공"/>
      <sheetName val="WONMI"/>
      <sheetName val="성남여성복지내역"/>
      <sheetName val="교각1"/>
      <sheetName val="COPING-1"/>
      <sheetName val="역T형교대-2수량"/>
      <sheetName val="ABUT수량-A1"/>
      <sheetName val="전기"/>
      <sheetName val="백암비스타내역"/>
      <sheetName val="Breakdown"/>
      <sheetName val="UnitRate"/>
      <sheetName val="관기성공.내"/>
      <sheetName val="CCC"/>
      <sheetName val="Sheet1"/>
      <sheetName val="삼성전기"/>
      <sheetName val="Sheet1 (2)"/>
      <sheetName val="Summary Sheets"/>
      <sheetName val="DATA"/>
      <sheetName val="#REF"/>
      <sheetName val="input"/>
      <sheetName val="돌담교 상부수량"/>
      <sheetName val="도장수량(하1)"/>
      <sheetName val="주형"/>
      <sheetName val="기본"/>
      <sheetName val="CAT_5"/>
      <sheetName val="PBS"/>
      <sheetName val="작성기준"/>
      <sheetName val="SILICATE"/>
      <sheetName val="물가자료"/>
      <sheetName val="Bia"/>
      <sheetName val="So lieu"/>
      <sheetName val="TH VL, NC, DDHT Thanhphuoc"/>
      <sheetName val="대치판정"/>
      <sheetName val="Project Brief"/>
      <sheetName val="Macro(전선)"/>
      <sheetName val="단위수량"/>
      <sheetName val="말뚝물량"/>
      <sheetName val="001"/>
      <sheetName val="맨홀수량산출"/>
      <sheetName val="노임"/>
      <sheetName val="제수"/>
      <sheetName val="공기"/>
      <sheetName val="안정검토"/>
      <sheetName val="단면설계"/>
      <sheetName val="06 일위대가목록"/>
      <sheetName val="방송일위대가"/>
      <sheetName val="낙찰표"/>
      <sheetName val="노임단가"/>
      <sheetName val="CPM챠트"/>
      <sheetName val="토공A"/>
      <sheetName val="실행예산_(2)"/>
      <sheetName val="하중계산"/>
      <sheetName val="가감수량"/>
      <sheetName val="품목"/>
      <sheetName val="조명시설"/>
      <sheetName val="진주방향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부대공Ⅱ"/>
      <sheetName val="BID"/>
      <sheetName val="설계내역서"/>
      <sheetName val=" FURNACE현설"/>
      <sheetName val="준검 내역서"/>
      <sheetName val="작성개요"/>
      <sheetName val="공사비"/>
      <sheetName val="공사비비교"/>
      <sheetName val="견적조건"/>
      <sheetName val="사내공문"/>
      <sheetName val="PILE"/>
      <sheetName val="b_gs"/>
      <sheetName val="일위대가목록"/>
      <sheetName val="간접비내역-1"/>
      <sheetName val="간선계산"/>
      <sheetName val="APT"/>
      <sheetName val="11.자재단가"/>
      <sheetName val="Tables"/>
      <sheetName val="직공비"/>
      <sheetName val="guard(mac)"/>
      <sheetName val="원가계산서"/>
      <sheetName val="단가"/>
      <sheetName val="조건표"/>
      <sheetName val="내역서"/>
      <sheetName val="1.설계조건"/>
      <sheetName val="통합"/>
      <sheetName val="원가입력"/>
      <sheetName val="차액보증"/>
      <sheetName val="기초공"/>
      <sheetName val="일위대가"/>
      <sheetName val="포장복구집계"/>
      <sheetName val="빌딩 안내"/>
      <sheetName val="일위대가시트"/>
      <sheetName val="건축공사실행"/>
      <sheetName val="J01"/>
      <sheetName val="노임이"/>
      <sheetName val="사급자재"/>
      <sheetName val="단가조사서"/>
      <sheetName val="부산4"/>
      <sheetName val="MTL$-INTER"/>
      <sheetName val="BSD (2)"/>
      <sheetName val="단가표"/>
      <sheetName val="960318-1"/>
      <sheetName val="F5"/>
      <sheetName val="CON"/>
      <sheetName val="CABLE"/>
      <sheetName val="TG9504"/>
      <sheetName val="01"/>
      <sheetName val="인테리어내역"/>
      <sheetName val="원가계산"/>
      <sheetName val="갑지1"/>
      <sheetName val="GM 000"/>
      <sheetName val="적용률"/>
      <sheetName val="금액내역서"/>
      <sheetName val="sw1"/>
      <sheetName val="NOMUBI"/>
      <sheetName val="관기성공_내"/>
      <sheetName val="So_lieu"/>
      <sheetName val="TH_VL,_NC,_DDHT_Thanhphuoc"/>
      <sheetName val="실행예산_(2)1"/>
      <sheetName val="관기성공_내1"/>
      <sheetName val="So_lieu1"/>
      <sheetName val="TH_VL,_NC,_DDHT_Thanhphuoc1"/>
      <sheetName val="PROJECT BRIEF(EX.NEW)"/>
      <sheetName val="건축원가"/>
      <sheetName val="Sheet6"/>
      <sheetName val="B부대공"/>
      <sheetName val="2.가정단면"/>
      <sheetName val="CLAUSE"/>
      <sheetName val="토공"/>
      <sheetName val="3.하중산정4.지지력"/>
      <sheetName val="직노"/>
      <sheetName val="실행내역"/>
      <sheetName val="Dette"/>
      <sheetName val="비용"/>
      <sheetName val="Sheet2"/>
      <sheetName val="바.한일양산"/>
      <sheetName val="샘플표지"/>
      <sheetName val="공사수행방안"/>
      <sheetName val="제-노임"/>
      <sheetName val="제직재"/>
      <sheetName val="DESIGN CRITERIA"/>
      <sheetName val="FOB발"/>
      <sheetName val="별표 "/>
      <sheetName val="오억미만"/>
      <sheetName val="토공사"/>
      <sheetName val="자료입력"/>
      <sheetName val="200"/>
      <sheetName val="2000년1차"/>
      <sheetName val="실행철강하도"/>
      <sheetName val="BAU"/>
      <sheetName val="기둥"/>
      <sheetName val="저판(버림100)"/>
      <sheetName val="건축내역"/>
      <sheetName val="Calc V1.2"/>
      <sheetName val="Calc V1.2 (2)"/>
      <sheetName val="교통대책내역"/>
      <sheetName val="산출근거"/>
      <sheetName val="LEGEND"/>
      <sheetName val="내역변"/>
      <sheetName val="AHU 산출"/>
      <sheetName val="자판실행"/>
      <sheetName val="수안보-MBR1"/>
      <sheetName val="터널조도"/>
      <sheetName val="입찰내역"/>
      <sheetName val="정부노임단가"/>
      <sheetName val="입출재고현황 (2)"/>
      <sheetName val="입찰안"/>
      <sheetName val="교량전기"/>
      <sheetName val="MixBed"/>
      <sheetName val="CondPol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DANGA"/>
      <sheetName val="교각1"/>
      <sheetName val="공통가설"/>
    </sheetNames>
    <sheetDataSet>
      <sheetData sheetId="0">
        <row r="1">
          <cell r="A1" t="str">
            <v>bs_chekjum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 지 (5)"/>
      <sheetName val="구조물공주요자재집계표 "/>
      <sheetName val="옹벽구조물단위수량"/>
      <sheetName val="자연석쌓기집계표"/>
      <sheetName val="자연석쌓기"/>
      <sheetName val="원"/>
      <sheetName val="guard(mac)"/>
      <sheetName val="DANGA"/>
      <sheetName val="요율"/>
      <sheetName val="구조물철거타공정이월"/>
      <sheetName val="원가계산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  <sheetName val="낙석방지집계표"/>
      <sheetName val="낙석방지책연장"/>
      <sheetName val="가드레일연장"/>
      <sheetName val="1.설계조건"/>
    </sheetNames>
    <sheetDataSet>
      <sheetData sheetId="0">
        <row r="1">
          <cell r="A1" t="str">
            <v>chekjum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돌담교 수량집계"/>
      <sheetName val="돌담교 상부수량"/>
      <sheetName val="방호벽집계"/>
      <sheetName val="방호벽"/>
      <sheetName val="관급자재대"/>
      <sheetName val="CODE"/>
      <sheetName val="1.설계조건"/>
      <sheetName val="교각1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</sheetNames>
    <sheetDataSet>
      <sheetData sheetId="0" refreshError="1"/>
      <sheetData sheetId="1">
        <row r="1">
          <cell r="N1">
            <v>240</v>
          </cell>
          <cell r="P1">
            <v>3000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돌담교 상부수량"/>
      <sheetName val="01"/>
      <sheetName val="CODE"/>
      <sheetName val="guard(mac)"/>
      <sheetName val="노임단가"/>
      <sheetName val="물가자료"/>
      <sheetName val="중량산출"/>
      <sheetName val="암거공"/>
      <sheetName val="교각1"/>
      <sheetName val="기본"/>
      <sheetName val="input"/>
      <sheetName val="송라터널총괄"/>
      <sheetName val="Imp-Data"/>
      <sheetName val="설계변경원가계산총괄표"/>
      <sheetName val="LIST"/>
      <sheetName val="06 일위대가목록"/>
      <sheetName val="ABUT수량-A1"/>
      <sheetName val="말뚝물량"/>
      <sheetName val="DANGA"/>
      <sheetName val="별표집계"/>
      <sheetName val="ilch"/>
      <sheetName val="단가조사서"/>
      <sheetName val="낙찰표"/>
      <sheetName val="COPING-1"/>
      <sheetName val="역T형교대-2수량"/>
      <sheetName val="맨홀수량산출"/>
      <sheetName val="단위수량"/>
      <sheetName val="교각계산"/>
      <sheetName val="용수개거 내역수량집계표"/>
      <sheetName val="진주방향"/>
      <sheetName val="Regenerator  Concrete Structure"/>
      <sheetName val="costbreak 2"/>
      <sheetName val="통합"/>
      <sheetName val="일 위 대 가 표"/>
      <sheetName val="일 위 목 록 표"/>
      <sheetName val="설계서갑지"/>
      <sheetName val="포장복구집계"/>
      <sheetName val="수로단위수량"/>
      <sheetName val="조작대(1연)"/>
      <sheetName val="가감수량"/>
      <sheetName val="원형1호맨홀토공수량"/>
      <sheetName val="직공비"/>
      <sheetName val="1.설계조건"/>
      <sheetName val="인건비 "/>
      <sheetName val="CLAUSE"/>
      <sheetName val="매원개착터널총괄"/>
      <sheetName val="날개벽수량표"/>
      <sheetName val="공통가설"/>
      <sheetName val="PBS"/>
      <sheetName val="대치판정"/>
      <sheetName val="1"/>
      <sheetName val="부대공Ⅱ"/>
      <sheetName val="SLAB&quot;1&quot;"/>
      <sheetName val="단위표_(2)"/>
      <sheetName val="말뚝지지력산정"/>
      <sheetName val="내역서"/>
      <sheetName val="덕전리"/>
      <sheetName val="품목"/>
      <sheetName val="기계내역"/>
      <sheetName val="부대비율"/>
      <sheetName val="건축내역"/>
      <sheetName val="EQUIPMENT -2"/>
      <sheetName val="B부대공"/>
      <sheetName val="Macro(전선)"/>
      <sheetName val="COPING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량"/>
      <sheetName val="SLAB&quot;1&quot;"/>
      <sheetName val="SLAB&quot;2&quot;"/>
      <sheetName val="SLAB&quot;3,4,5,6,7,8,9,10&quot;"/>
      <sheetName val="COPING"/>
      <sheetName val="1-1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선BOX"/>
      <sheetName val="Sheet1"/>
      <sheetName val="Sheet2"/>
      <sheetName val="Sheet3"/>
      <sheetName val="#REF"/>
      <sheetName val="공통가설"/>
      <sheetName val="CODE"/>
      <sheetName val="내역"/>
      <sheetName val="SLAB&quot;1&quot;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공통가설"/>
      <sheetName val="1-1"/>
      <sheetName val="말뚝지지력산정"/>
      <sheetName val="터파기및재료"/>
      <sheetName val="대로근거"/>
      <sheetName val="중로근거"/>
      <sheetName val="01"/>
      <sheetName val="일위대가"/>
      <sheetName val="대치판정"/>
      <sheetName val="COPING-1"/>
      <sheetName val="역T형교대-2수량"/>
      <sheetName val="99노임기준"/>
      <sheetName val="DATE"/>
      <sheetName val="SLAB&quot;1&quot;"/>
      <sheetName val="단재적표"/>
      <sheetName val="건축내역"/>
      <sheetName val="2000전체분"/>
      <sheetName val="2000년1차"/>
      <sheetName val="신당동집계표"/>
      <sheetName val="계산서(곡선부)"/>
      <sheetName val="-치수표(곡선부)"/>
      <sheetName val="조명시설"/>
      <sheetName val="흄관기초"/>
      <sheetName val="danga"/>
      <sheetName val="ilch"/>
      <sheetName val="ABUT수량-A1"/>
      <sheetName val="hvac(제어동)"/>
      <sheetName val="조사야장(원본)"/>
      <sheetName val="#REF"/>
      <sheetName val="산출내역서집계표"/>
      <sheetName val="신우"/>
      <sheetName val="-몰탈콘크리트"/>
      <sheetName val="-배수구조물공토공"/>
      <sheetName val="계산서(직선부)"/>
      <sheetName val="횡배수관재료-"/>
      <sheetName val="포장재료집계표"/>
      <sheetName val="콘크리트측구연장"/>
      <sheetName val="포장공"/>
      <sheetName val="1. 설계조건 2.단면가정 3. 하중계산"/>
      <sheetName val="DATA 입력란"/>
      <sheetName val="단면가정"/>
      <sheetName val="토적표(1)"/>
      <sheetName val="단락전류-A"/>
      <sheetName val="내역서"/>
      <sheetName val="교각1"/>
      <sheetName val="등록증"/>
      <sheetName val="교각계산"/>
      <sheetName val="간지"/>
      <sheetName val="토적"/>
      <sheetName val="자재집계표"/>
      <sheetName val="토공"/>
      <sheetName val="깨기집계"/>
      <sheetName val="돌담교 상부수량"/>
      <sheetName val="1.설계조건"/>
      <sheetName val="인건-측정"/>
      <sheetName val="설계예산서"/>
      <sheetName val="설계설명서"/>
      <sheetName val="입찰안"/>
      <sheetName val="ELEC2"/>
      <sheetName val="기둥(원형)"/>
      <sheetName val="직노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마산방향철근집계"/>
      <sheetName val="진주방향"/>
      <sheetName val="마산방향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VXXXXX"/>
      <sheetName val="토적표"/>
      <sheetName val="집계표"/>
      <sheetName val="Y-WORK"/>
      <sheetName val="마산방향철근집계"/>
      <sheetName val="진주방향"/>
      <sheetName val="마산방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</sheetData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"/>
      <sheetName val="공통가설"/>
      <sheetName val="Y-WORK"/>
      <sheetName val="대치판정"/>
      <sheetName val="Sheet1"/>
      <sheetName val="일위대가"/>
      <sheetName val="COPING-1"/>
      <sheetName val="역T형교대-2수량"/>
      <sheetName val="건축내역"/>
    </sheetNames>
    <sheetDataSet>
      <sheetData sheetId="0">
        <row r="1">
          <cell r="B1" t="str">
            <v>낙엽송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Module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기초일위"/>
      <sheetName val="시설일위"/>
      <sheetName val="조명일위"/>
      <sheetName val="말뚝지지력산정"/>
      <sheetName val="단재적표"/>
      <sheetName val="단위중량"/>
      <sheetName val="Y-WORK"/>
      <sheetName val="설계조건"/>
      <sheetName val="돌담교 상부수량"/>
      <sheetName val="공통가설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두성표지"/>
      <sheetName val="중앙"/>
      <sheetName val="신진갑"/>
      <sheetName val="신진을"/>
      <sheetName val="두성"/>
      <sheetName val="신우"/>
      <sheetName val="터파기및재료"/>
      <sheetName val="말뚝지지력산정"/>
      <sheetName val="현장별계약현황('98.10.31)"/>
      <sheetName val="입력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DATA 입력란"/>
      <sheetName val="1. 설계조건 2.단면가정 3. 하중계산"/>
      <sheetName val="견적"/>
      <sheetName val="날개벽(시점좌측)"/>
      <sheetName val="제수"/>
      <sheetName val="공기"/>
      <sheetName val="참고자료"/>
      <sheetName val="산출목록표"/>
      <sheetName val="일반부표"/>
      <sheetName val="용소리교"/>
      <sheetName val="계약내력"/>
      <sheetName val="ES조서출력하기"/>
      <sheetName val="현장관리비"/>
      <sheetName val="공사개요"/>
      <sheetName val="공사현황"/>
      <sheetName val="유림총괄"/>
      <sheetName val="양천현"/>
      <sheetName val="총괄-1"/>
      <sheetName val="자료"/>
      <sheetName val="Sheet1 (2)"/>
      <sheetName val="단위수량"/>
      <sheetName val="BID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ITB COST"/>
      <sheetName val="H-pile(298x299)"/>
      <sheetName val="H-pile(250x250)"/>
      <sheetName val="토적표"/>
      <sheetName val="TOEC"/>
      <sheetName val="토공수량산출"/>
      <sheetName val="토적계산서"/>
      <sheetName val="시설물일위"/>
      <sheetName val="가설공사"/>
      <sheetName val="단가결정"/>
      <sheetName val="내역아"/>
      <sheetName val="울타리"/>
      <sheetName val="계화배수"/>
      <sheetName val="원가계산서"/>
      <sheetName val="설계예산"/>
      <sheetName val="예산내역서"/>
      <sheetName val="설계예산서"/>
      <sheetName val="냉천부속동"/>
      <sheetName val="화재 탐지 설비"/>
      <sheetName val="TABLE"/>
      <sheetName val="계약ITEM"/>
      <sheetName val="요율"/>
      <sheetName val="중기조종사 단위단가"/>
      <sheetName val="수목표준대가"/>
      <sheetName val="FRP내역서"/>
      <sheetName val="일집"/>
      <sheetName val="철거산출근거"/>
      <sheetName val="T1"/>
      <sheetName val="3.공통공사대비"/>
      <sheetName val="대림경상68억"/>
      <sheetName val="Sheet10"/>
      <sheetName val="산거각호표"/>
      <sheetName val="토적"/>
      <sheetName val="자재집계표"/>
      <sheetName val="깨기집계"/>
      <sheetName val="횡배수관"/>
      <sheetName val="간선계산"/>
      <sheetName val="건축집계"/>
      <sheetName val="1호맨홀수량산출"/>
      <sheetName val="1-1평균터파기고(1)"/>
      <sheetName val="가시설(TYPE-A)"/>
      <sheetName val="1호맨홀가감수량"/>
      <sheetName val="4.전기"/>
      <sheetName val="집수정(600-700)"/>
      <sheetName val="원형1호맨홀토공수량"/>
      <sheetName val="암거공"/>
      <sheetName val="인건비 "/>
      <sheetName val="DIAPHRAGM"/>
      <sheetName val="EQUIP-H"/>
      <sheetName val="과천MAIN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산근(PE,300)"/>
      <sheetName val="특2호하천산근"/>
      <sheetName val="특2호부관하천산근"/>
      <sheetName val="건축공사실행"/>
      <sheetName val="성곽내역서"/>
      <sheetName val="공종별수량집계"/>
      <sheetName val="N賃率-職"/>
      <sheetName val="DATABASE"/>
      <sheetName val="Dwg"/>
      <sheetName val="자  재"/>
      <sheetName val="도급"/>
      <sheetName val="휴게시설수량산출"/>
      <sheetName val="단락전류-A"/>
      <sheetName val="암거"/>
      <sheetName val="포장공"/>
      <sheetName val="15100"/>
      <sheetName val="TB_내역서"/>
      <sheetName val="중로근거"/>
      <sheetName val="총괄"/>
      <sheetName val="INPUT(덕도방향-시점)"/>
      <sheetName val="산출근거"/>
      <sheetName val="조사야장(원본)"/>
      <sheetName val="배수공 주요자재 집계표"/>
      <sheetName val="총계"/>
      <sheetName val="6호기"/>
      <sheetName val="견적결정신청"/>
      <sheetName val="단면검토"/>
      <sheetName val="20관리비율"/>
      <sheetName val="도체종-상수표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_냉각수펌프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1차변경내역"/>
      <sheetName val="수도일위대가"/>
      <sheetName val="단가산출2"/>
      <sheetName val="단가 및 재료비"/>
      <sheetName val="현황산출서"/>
      <sheetName val="시중노임단가"/>
      <sheetName val="File_관급"/>
      <sheetName val="공정집계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깨기수량"/>
      <sheetName val="부대대비"/>
      <sheetName val="냉연집계"/>
      <sheetName val="2.대외공문"/>
      <sheetName val="내2"/>
      <sheetName val="차액보증"/>
      <sheetName val="신길1동"/>
      <sheetName val="수문보고"/>
      <sheetName val="산수배수"/>
      <sheetName val="횡배수관토공수량"/>
      <sheetName val="단가LIST(8.16)"/>
      <sheetName val="이름정의"/>
      <sheetName val="초기화면"/>
      <sheetName val="공사비집계"/>
      <sheetName val="접지수량"/>
      <sheetName val="매립"/>
      <sheetName val="내역서2안"/>
      <sheetName val="연령현황"/>
      <sheetName val="능률"/>
      <sheetName val="국내총괄"/>
      <sheetName val="노원열병합  건축공사기성내역서"/>
      <sheetName val="여과지동"/>
      <sheetName val="CPM챠트 "/>
      <sheetName val="식재총괄"/>
      <sheetName val="마산방향"/>
      <sheetName val="마산방향철근집계"/>
      <sheetName val="C.배수관공"/>
      <sheetName val="설계명세"/>
      <sheetName val="기계경비"/>
      <sheetName val="간접경상비"/>
      <sheetName val="Macro(차단기)"/>
      <sheetName val="매입세"/>
      <sheetName val="AP1"/>
      <sheetName val="플랜트 설치"/>
      <sheetName val="A1"/>
      <sheetName val="1"/>
      <sheetName val="기초공"/>
      <sheetName val="원가계산서 "/>
      <sheetName val="예산변경사항"/>
      <sheetName val="중기사용료"/>
      <sheetName val="교대(A1)"/>
      <sheetName val="일위대가(가설)"/>
      <sheetName val="직원수당"/>
      <sheetName val="주요공사"/>
      <sheetName val="수로교총재료집계"/>
      <sheetName val="내역서(기계)"/>
      <sheetName val="1995년 섹터별 매출"/>
      <sheetName val="FAB별"/>
      <sheetName val="경사수로"/>
      <sheetName val="실행"/>
      <sheetName val="6월실적"/>
      <sheetName val="남양내역"/>
      <sheetName val="노임이"/>
      <sheetName val="주관사업"/>
      <sheetName val="design_criteria"/>
      <sheetName val="97_사업추정(WEKI)"/>
      <sheetName val="토공(우물통,기타)_"/>
      <sheetName val="바_한일양산"/>
      <sheetName val="4_전기"/>
      <sheetName val="토_적_표"/>
      <sheetName val="ITB_COST"/>
      <sheetName val="중기조종사_단위단가"/>
      <sheetName val="BSD_(2)"/>
      <sheetName val="화재_탐지_설비"/>
      <sheetName val="Resource summary"/>
      <sheetName val="labor"/>
      <sheetName val="sheeet2"/>
      <sheetName val="Quantity"/>
      <sheetName val="품셈1-"/>
      <sheetName val="PIPE"/>
      <sheetName val="VALVE"/>
      <sheetName val="PIPE(UG)내역"/>
      <sheetName val="NYS"/>
      <sheetName val="앉음벽 (2)"/>
      <sheetName val="실행(1)"/>
      <sheetName val="SG"/>
      <sheetName val="경비2내역"/>
      <sheetName val="단가표"/>
      <sheetName val="_x0002__x0000_ヰC_x0000__x0000_"/>
      <sheetName val="_x0008_"/>
      <sheetName val="Equipment"/>
      <sheetName val="Piping"/>
      <sheetName val="참조"/>
      <sheetName val="수안보-MBR1"/>
      <sheetName val="Sheet13"/>
      <sheetName val="Sheet14"/>
      <sheetName val="Sheet9"/>
      <sheetName val="설계내역(2001)"/>
      <sheetName val="자재목록"/>
      <sheetName val="입력"/>
      <sheetName val="원가계산"/>
      <sheetName val="별표 "/>
      <sheetName val="기성_총괄내역3"/>
      <sheetName val="공정별_시공_및_집행내역3"/>
      <sheetName val="단면_(2)3"/>
      <sheetName val="실행내역_2"/>
      <sheetName val="I_설계조건3"/>
      <sheetName val="특색있는_녹화거리_조성공사(2월_10일)3"/>
      <sheetName val="_ｹ-ﾌﾞﾙ3"/>
      <sheetName val="표지_(2)2"/>
      <sheetName val="1_설계기준2"/>
      <sheetName val="1_설계조건2"/>
      <sheetName val="빌딩_안내2"/>
      <sheetName val="1_우편집중내역서2"/>
      <sheetName val="내역서_2"/>
      <sheetName val="3BL공동구_수량2"/>
      <sheetName val="11_자재단가2"/>
      <sheetName val="수목데이타_2"/>
      <sheetName val="3_하중산정4_지지력2"/>
      <sheetName val="기성_총괄내역2"/>
      <sheetName val="공정별_시공_및_집행내역2"/>
      <sheetName val="단면_(2)2"/>
      <sheetName val="실행내역_1"/>
      <sheetName val="I_설계조건2"/>
      <sheetName val="특색있는_녹화거리_조성공사(2월_10일)2"/>
      <sheetName val="_ｹ-ﾌﾞﾙ2"/>
      <sheetName val="표지_(2)1"/>
      <sheetName val="1_설계기준1"/>
      <sheetName val="1_설계조건1"/>
      <sheetName val="빌딩_안내1"/>
      <sheetName val="1_우편집중내역서1"/>
      <sheetName val="내역서_1"/>
      <sheetName val="3BL공동구_수량1"/>
      <sheetName val="11_자재단가1"/>
      <sheetName val="수목데이타_1"/>
      <sheetName val="3_하중산정4_지지력1"/>
      <sheetName val="기성_총괄내역4"/>
      <sheetName val="공정별_시공_및_집행내역4"/>
      <sheetName val="단면_(2)4"/>
      <sheetName val="실행내역_3"/>
      <sheetName val="I_설계조건4"/>
      <sheetName val="특색있는_녹화거리_조성공사(2월_10일)4"/>
      <sheetName val="_ｹ-ﾌﾞﾙ4"/>
      <sheetName val="표지_(2)3"/>
      <sheetName val="1_설계기준3"/>
      <sheetName val="1_설계조건3"/>
      <sheetName val="빌딩_안내3"/>
      <sheetName val="1_우편집중내역서3"/>
      <sheetName val="내역서_3"/>
      <sheetName val="3BL공동구_수량3"/>
      <sheetName val="11_자재단가3"/>
      <sheetName val="수목데이타_3"/>
      <sheetName val="3_하중산정4_지지력3"/>
      <sheetName val="단가산출1"/>
      <sheetName val="fursys"/>
      <sheetName val="Constants"/>
      <sheetName val="가설식당"/>
      <sheetName val="원계약서"/>
      <sheetName val="예가표"/>
      <sheetName val="부대내역"/>
      <sheetName val="Front"/>
      <sheetName val="CABdata"/>
      <sheetName val="2호맨홀공제수량"/>
      <sheetName val="spiral"/>
      <sheetName val="SLAB"/>
      <sheetName val="원가입력"/>
      <sheetName val="통합"/>
      <sheetName val="안정검토"/>
      <sheetName val="단면설계"/>
      <sheetName val="반중력식옹벽"/>
      <sheetName val="기본"/>
      <sheetName val="몰탈재료산출"/>
      <sheetName val="수문일1"/>
      <sheetName val="산출내역서"/>
      <sheetName val="골막이(야매)"/>
      <sheetName val="Sheet12"/>
      <sheetName val="예산서"/>
      <sheetName val="_x0002_"/>
      <sheetName val="산근목록"/>
      <sheetName val="산출1"/>
      <sheetName val="보건노"/>
      <sheetName val="File_관"/>
      <sheetName val="버스운행안내"/>
      <sheetName val="200"/>
      <sheetName val="정렬"/>
      <sheetName val="수목데이타"/>
      <sheetName val="MATERIAL"/>
      <sheetName val="S0"/>
      <sheetName val="TONG HOP VL-NC TT"/>
      <sheetName val="CHITIET VL-NC-TT -1p"/>
      <sheetName val="TDTKP1"/>
      <sheetName val="KPVC-BD "/>
      <sheetName val="참조(기본일위)"/>
      <sheetName val="년도별시공"/>
      <sheetName val=""/>
      <sheetName val="설계"/>
      <sheetName val="흄관기초"/>
      <sheetName val="#2정산"/>
      <sheetName val="9.기타유틸리티설비"/>
      <sheetName val="건축공사"/>
      <sheetName val="설계설명서"/>
      <sheetName val="공주-교대(A1)"/>
      <sheetName val="견적대비 견적서"/>
      <sheetName val="옹벽기초자료"/>
      <sheetName val="관급"/>
      <sheetName val="2000년하반기"/>
      <sheetName val=" 상부공통집계(총괄)"/>
      <sheetName val="LinerWt"/>
      <sheetName val="원효펌프교체020812"/>
      <sheetName val="공사내역"/>
      <sheetName val="위치조서"/>
      <sheetName val=" 견적서"/>
      <sheetName val="토목공사"/>
      <sheetName val="내역서 제출"/>
      <sheetName val="plan&amp;section_of_foundation1"/>
      <sheetName val="design_criteria1"/>
      <sheetName val="_냉각수펌프1"/>
      <sheetName val="매목조사"/>
      <sheetName val="일위(시설)"/>
      <sheetName val="소요자재"/>
      <sheetName val="공작물조직표(용배수)"/>
      <sheetName val="노무비"/>
      <sheetName val="생산직"/>
      <sheetName val="crude_SLAB_RE-bar1"/>
      <sheetName val="CRUDE_RE-bar1"/>
      <sheetName val="97_사업추정(WEKI)1"/>
      <sheetName val="토공(우물통,기타)_1"/>
      <sheetName val="dt0301"/>
      <sheetName val="개별직종노임단가(2003.9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 refreshError="1"/>
      <sheetData sheetId="66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지주목)"/>
      <sheetName val="시설물수량산출"/>
      <sheetName val="조경수량"/>
      <sheetName val="일위대가"/>
      <sheetName val="Sheet1"/>
      <sheetName val="단재적표"/>
      <sheetName val="역T형교대-2수량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조건 2.단면가정 3. 하중계산"/>
      <sheetName val="4. 구조해석"/>
      <sheetName val="3) SAP90 DATA"/>
      <sheetName val="4) 구조해석 출력자료"/>
      <sheetName val="(2) 실하중에 의한 부재력도"/>
      <sheetName val="5. 단면설계"/>
      <sheetName val="6. 주철근 조립도"/>
      <sheetName val="7. 1) 우각부 검토"/>
      <sheetName val="2) 균열에 대한 검토"/>
      <sheetName val="DATA 입력란"/>
      <sheetName val="ABUT수량-A1"/>
      <sheetName val="계약서"/>
      <sheetName val="단면"/>
      <sheetName val="일위대가"/>
      <sheetName val="간지"/>
      <sheetName val="깨기"/>
      <sheetName val="교각1"/>
      <sheetName val="공통가설"/>
      <sheetName val="DATE"/>
      <sheetName val="1.설계조건"/>
      <sheetName val="XL4Poppy"/>
      <sheetName val="자판실행"/>
      <sheetName val="단 BOX 구조계산서 VER 3_01"/>
      <sheetName val="산출근거"/>
      <sheetName val="수량산출"/>
      <sheetName val="건축내역"/>
      <sheetName val="토적"/>
      <sheetName val="자재집계표"/>
      <sheetName val="토공"/>
      <sheetName val="깨기집계"/>
      <sheetName val="말뚝지지력산정"/>
      <sheetName val="Sheet1"/>
      <sheetName val="99노임기준"/>
      <sheetName val="조명시설"/>
      <sheetName val="법면보호공내역서"/>
      <sheetName val="전기일위대가"/>
      <sheetName val="기둥(원형)"/>
      <sheetName val="단면가정"/>
      <sheetName val="INPUT"/>
      <sheetName val="단재적표"/>
      <sheetName val="대치판정"/>
      <sheetName val="DIAPHRAGM"/>
      <sheetName val="안정검토"/>
      <sheetName val="사용성검토"/>
      <sheetName val="1련박스"/>
      <sheetName val="가로등기초"/>
      <sheetName val="H-pile(298x299)"/>
      <sheetName val="H-pile(250x250)"/>
      <sheetName val="내역서"/>
      <sheetName val="총괄표"/>
      <sheetName val="일위대가표"/>
      <sheetName val="3BL공동구 수량"/>
      <sheetName val="좌측"/>
      <sheetName val="지급자재"/>
      <sheetName val="7단가"/>
      <sheetName val="차수공개요"/>
      <sheetName val="품셈TABLE"/>
      <sheetName val="교각계산"/>
      <sheetName val="Y-WORK"/>
      <sheetName val="소비자가"/>
      <sheetName val="마산방향철근집계"/>
      <sheetName val="진주방향"/>
      <sheetName val="마산방향"/>
      <sheetName val="입찰안"/>
      <sheetName val="CODE"/>
      <sheetName val="VXXXXX"/>
      <sheetName val="맨홀수량산출"/>
      <sheetName val="가감수량"/>
      <sheetName val="가시설단위수량"/>
      <sheetName val="터파기및재료"/>
      <sheetName val="매목조사"/>
      <sheetName val="guard(mac)"/>
      <sheetName val="밸브설치"/>
      <sheetName val="설계"/>
      <sheetName val="부하계산서"/>
      <sheetName val="예총"/>
      <sheetName val="요율"/>
      <sheetName val="설계조건"/>
      <sheetName val="데이타"/>
      <sheetName val="식재인부"/>
      <sheetName val="토적계산"/>
      <sheetName val="1.우편집중내역서"/>
      <sheetName val="구조물직영노무비"/>
      <sheetName val="일위대가목록"/>
    </sheetNames>
    <sheetDataSet>
      <sheetData sheetId="0" refreshError="1"/>
      <sheetData sheetId="1" refreshError="1">
        <row r="69">
          <cell r="I69">
            <v>3.17</v>
          </cell>
        </row>
        <row r="73">
          <cell r="G73">
            <v>3.9</v>
          </cell>
        </row>
        <row r="89">
          <cell r="I89">
            <v>1.7509999999999999</v>
          </cell>
        </row>
        <row r="97">
          <cell r="I97">
            <v>4.4829999999999997</v>
          </cell>
        </row>
        <row r="99">
          <cell r="G99">
            <v>0.5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C1" t="str">
            <v>북수원권 10호광장 통로 Box</v>
          </cell>
        </row>
        <row r="5">
          <cell r="E5">
            <v>3.5</v>
          </cell>
          <cell r="G5">
            <v>2.5</v>
          </cell>
        </row>
        <row r="6">
          <cell r="D6">
            <v>1.5</v>
          </cell>
        </row>
        <row r="7">
          <cell r="D7">
            <v>0.8</v>
          </cell>
        </row>
        <row r="26">
          <cell r="D26">
            <v>1.54</v>
          </cell>
        </row>
        <row r="28">
          <cell r="D28">
            <v>1.8</v>
          </cell>
        </row>
        <row r="29">
          <cell r="D29">
            <v>0.9</v>
          </cell>
        </row>
        <row r="31">
          <cell r="D31">
            <v>1.3</v>
          </cell>
        </row>
        <row r="32">
          <cell r="D32">
            <v>2.15</v>
          </cell>
        </row>
        <row r="33">
          <cell r="D33">
            <v>1.7</v>
          </cell>
        </row>
        <row r="34">
          <cell r="D34">
            <v>0.65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내역"/>
      <sheetName val="횡배수관집현황(2공구)"/>
      <sheetName val="내충격수도관"/>
      <sheetName val="집계표"/>
      <sheetName val="단위목록"/>
      <sheetName val="지급자재"/>
      <sheetName val="수량산출"/>
      <sheetName val="1. 설계조건 2.단면가정 3. 하중계산"/>
      <sheetName val="DATA 입력란"/>
      <sheetName val="VXXXXX"/>
      <sheetName val="건축내역"/>
      <sheetName val="차액보증"/>
      <sheetName val="코드표"/>
      <sheetName val="소야공정계획표"/>
      <sheetName val="입찰안"/>
      <sheetName val="단면가정"/>
      <sheetName val="설계조건"/>
      <sheetName val="노임단가"/>
      <sheetName val="일위대가"/>
      <sheetName val="1.설계조건"/>
      <sheetName val="Sheet1"/>
      <sheetName val="설계예산서"/>
      <sheetName val="조도계산서 (도서)"/>
      <sheetName val="가시설(TYPE-A)"/>
      <sheetName val="1-1평균터파기고(1)"/>
      <sheetName val="1련박스"/>
      <sheetName val="일위대가목차"/>
      <sheetName val="unitpric"/>
      <sheetName val="noyim"/>
      <sheetName val="공사설명서"/>
      <sheetName val="원가"/>
      <sheetName val="XL4Poppy"/>
      <sheetName val="DATE"/>
      <sheetName val="수량산출서"/>
      <sheetName val="8.석축단위(H=1.5M)"/>
      <sheetName val="토공"/>
      <sheetName val="교각1"/>
      <sheetName val="변압기 및 발전기 용량"/>
      <sheetName val="중산교"/>
      <sheetName val="간지"/>
      <sheetName val="단가조사"/>
      <sheetName val="기초공"/>
      <sheetName val="INPUT"/>
      <sheetName val="BID"/>
      <sheetName val="역T형교대-2수량"/>
      <sheetName val="날개벽"/>
      <sheetName val="수목표준대가"/>
      <sheetName val="공사비"/>
      <sheetName val="적용단위길이"/>
      <sheetName val="내역서(총)"/>
      <sheetName val="001"/>
      <sheetName val="통합"/>
      <sheetName val="12. 직접경비"/>
      <sheetName val="기계경비"/>
      <sheetName val="3련 BOX"/>
      <sheetName val="보도경계블럭"/>
      <sheetName val="일위대가모듈"/>
      <sheetName val="junggi"/>
      <sheetName val="본체"/>
      <sheetName val="MOTOR"/>
      <sheetName val="이름표지정"/>
      <sheetName val="96노임기준"/>
      <sheetName val="터파기및재료"/>
      <sheetName val="데이타"/>
      <sheetName val="ABUT수량_A1"/>
      <sheetName val="이토변실(A3-LINE)"/>
      <sheetName val="type-F"/>
      <sheetName val="소비자가"/>
      <sheetName val="기둥(원형)"/>
      <sheetName val="규준틀"/>
      <sheetName val="조명시설"/>
      <sheetName val="SORCE1"/>
      <sheetName val="가시설단위수량"/>
      <sheetName val="설비"/>
      <sheetName val="진주방향"/>
      <sheetName val="일위목록"/>
      <sheetName val="연장및면적(좌측)"/>
      <sheetName val="우수"/>
      <sheetName val="관리비"/>
      <sheetName val="5.정산서"/>
      <sheetName val="DATA"/>
      <sheetName val="가설공사비"/>
      <sheetName val="도로구조공사비"/>
      <sheetName val="도로토공공사비"/>
      <sheetName val="여수토공사비"/>
      <sheetName val="단면검토"/>
      <sheetName val="시중노임(공사)"/>
      <sheetName val="TYPE1"/>
      <sheetName val="노임단가표"/>
      <sheetName val="시설C"/>
      <sheetName val="내역서"/>
      <sheetName val="#REF"/>
      <sheetName val="자압1"/>
      <sheetName val="DIAPHRAGM"/>
      <sheetName val="말뚝지지력산정"/>
      <sheetName val="일위"/>
      <sheetName val="단가산출"/>
      <sheetName val="CTEMCOST"/>
      <sheetName val="웅진교-S2"/>
      <sheetName val="기초대가"/>
      <sheetName val="기계경비일람"/>
      <sheetName val="1.설계기준"/>
      <sheetName val="횡배수관"/>
      <sheetName val="토공분배표"/>
      <sheetName val="우배수"/>
      <sheetName val="6PILE  (돌출)"/>
      <sheetName val="단위중량"/>
      <sheetName val="재료비"/>
      <sheetName val="I.설계조건"/>
      <sheetName val="단가"/>
      <sheetName val="시설물일위"/>
      <sheetName val="하부철근수량"/>
      <sheetName val="경비2내역"/>
      <sheetName val="심사물량"/>
      <sheetName val="심사계산"/>
      <sheetName val="건축공사"/>
      <sheetName val="FRT_O"/>
      <sheetName val="FAB_I"/>
      <sheetName val="횡배위치"/>
      <sheetName val="비탈면보호공수량산출"/>
      <sheetName val="토적표"/>
      <sheetName val="조건표"/>
      <sheetName val="안정검토"/>
      <sheetName val="CAL"/>
      <sheetName val="member design"/>
      <sheetName val="design criteria"/>
      <sheetName val="working load at the btm ft."/>
      <sheetName val="plan&amp;section of foundation"/>
      <sheetName val="soil bearing check"/>
      <sheetName val="일위대가목록"/>
      <sheetName val="값"/>
      <sheetName val="관접합및부설"/>
      <sheetName val="관람석제출"/>
      <sheetName val="입력DATA"/>
      <sheetName val="바닥판"/>
      <sheetName val="변경1총괄"/>
      <sheetName val="토사(PE)"/>
      <sheetName val="A-4"/>
      <sheetName val="설계내역(2001)"/>
      <sheetName val="3BL공동구 수량"/>
      <sheetName val="COPING"/>
      <sheetName val="설계명세서"/>
      <sheetName val="예산명세서"/>
      <sheetName val="자료입력"/>
      <sheetName val="내역서(갑)"/>
      <sheetName val="급수공사"/>
      <sheetName val="정부노임단가"/>
      <sheetName val="날개벽(좌,우=45도,75도)"/>
      <sheetName val="식재가격"/>
      <sheetName val="식재총괄"/>
      <sheetName val="crude.SLAB RE-bar"/>
      <sheetName val="8.PILE  (돌출)"/>
      <sheetName val="T13(P68~72,78)"/>
      <sheetName val="평균터파기고(1-2,ASP)"/>
      <sheetName val="총괄표"/>
      <sheetName val="토공(우물통,기타) "/>
      <sheetName val="N賃率-職"/>
      <sheetName val="960318-1"/>
      <sheetName val="견적시담(송포2공구)"/>
      <sheetName val="화재 탐지 설비"/>
      <sheetName val="BOX"/>
      <sheetName val="세목전체"/>
      <sheetName val="버스운행안내"/>
      <sheetName val="예방접종계획"/>
      <sheetName val="근태계획서"/>
      <sheetName val="J直材4"/>
      <sheetName val="FAB별"/>
      <sheetName val="ilch"/>
      <sheetName val="내역서1"/>
      <sheetName val="공사개요"/>
      <sheetName val="산1~6"/>
      <sheetName val="COST"/>
      <sheetName val="99노임기준"/>
      <sheetName val="stability check"/>
      <sheetName val="design load"/>
      <sheetName val="예산서"/>
      <sheetName val="PipWT"/>
      <sheetName val="내역서적용수량"/>
      <sheetName val="원형1호맨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일위대가"/>
      <sheetName val="교각1"/>
      <sheetName val="간지"/>
      <sheetName val="3CHBDC"/>
      <sheetName val="토공"/>
      <sheetName val="공사비집계"/>
      <sheetName val="안정검토"/>
      <sheetName val="도근좌표"/>
      <sheetName val="말뚝지지력산정"/>
      <sheetName val="우각부보강"/>
      <sheetName val="Sheet2"/>
      <sheetName val="Sheet3"/>
      <sheetName val="#REF"/>
      <sheetName val="소비자가"/>
      <sheetName val="1_설계조건"/>
      <sheetName val="정보매체A동"/>
      <sheetName val="2.3지지력"/>
      <sheetName val="손익분기점 데이터"/>
      <sheetName val="1.포항"/>
      <sheetName val="범례"/>
      <sheetName val="사용성검토"/>
      <sheetName val="1. 설계조건 2.단면가정 3. 하중계산"/>
      <sheetName val="DATA 입력란"/>
      <sheetName val="slab"/>
      <sheetName val="토적"/>
      <sheetName val="역T형"/>
      <sheetName val="조명시설"/>
      <sheetName val="흄관기초"/>
      <sheetName val="답급수토공"/>
      <sheetName val="계약내력"/>
      <sheetName val="기둥(원형)"/>
      <sheetName val="Sheet1 (2)"/>
      <sheetName val="I.설계조건"/>
      <sheetName val="설계조건"/>
      <sheetName val="산출근거"/>
      <sheetName val="SLIDES"/>
      <sheetName val="2계산서서론부"/>
      <sheetName val="전기일위대가"/>
      <sheetName val="입찰안"/>
      <sheetName val="BK-6-O-1"/>
      <sheetName val="내역서"/>
      <sheetName val="1.설계기준"/>
      <sheetName val="노원열병합  건축공사기성내역서"/>
      <sheetName val="Y-WORK"/>
      <sheetName val="CODE"/>
      <sheetName val="버스운행안내"/>
      <sheetName val="예방접종계획"/>
      <sheetName val="근태계획서"/>
      <sheetName val="계산근거"/>
      <sheetName val="2002상반기노임기준"/>
      <sheetName val="철근단면적"/>
      <sheetName val="INPUT(덕도방향-시점)"/>
      <sheetName val="대비"/>
      <sheetName val="내역서 "/>
      <sheetName val="SLAB&quot;1&quot;"/>
      <sheetName val="전체분 내역서(전북도) 최종"/>
      <sheetName val="WORK"/>
      <sheetName val="반중력식옹벽3.5"/>
      <sheetName val="ABUT수량-A1"/>
      <sheetName val="작성"/>
      <sheetName val="깨기"/>
      <sheetName val="단면가정"/>
      <sheetName val="DATE"/>
      <sheetName val="포장공"/>
      <sheetName val="암거"/>
      <sheetName val="일위대가표"/>
      <sheetName val="cross beam"/>
      <sheetName val="을"/>
      <sheetName val="내역및총괄"/>
      <sheetName val="장비"/>
      <sheetName val="노무"/>
      <sheetName val="자재"/>
      <sheetName val="COPING-1"/>
      <sheetName val="역T형교대-2수량"/>
      <sheetName val="H-pile(298x299)"/>
      <sheetName val="H-pile(250x250)"/>
      <sheetName val="dtt0301"/>
      <sheetName val="Sheet1"/>
      <sheetName val="건축내역"/>
      <sheetName val="대전21토목내역서"/>
      <sheetName val="법면보호공내역서"/>
      <sheetName val="수량산출"/>
      <sheetName val="사각맨홀"/>
      <sheetName val="96보완계획7.12"/>
      <sheetName val="적용단위길이"/>
      <sheetName val="피벗테이블데이터분석"/>
      <sheetName val="자료"/>
      <sheetName val="상행"/>
      <sheetName val="dike도수로"/>
      <sheetName val="REACTION(USE평시)"/>
      <sheetName val="REACTION(USD지진시)"/>
      <sheetName val="부대공"/>
      <sheetName val="내용"/>
      <sheetName val="총괄표"/>
      <sheetName val="eq_data"/>
      <sheetName val="지급자재"/>
      <sheetName val="집계표"/>
      <sheetName val="조경"/>
      <sheetName val="조명일위"/>
      <sheetName val="DANGA"/>
      <sheetName val="wall"/>
      <sheetName val="진주방향"/>
      <sheetName val="단재적표"/>
      <sheetName val="국공유지및사유지"/>
      <sheetName val="물량표"/>
      <sheetName val="영광토건"/>
      <sheetName val="특수선일위대가"/>
      <sheetName val="공문(신)"/>
      <sheetName val="공주-교대(A1)"/>
      <sheetName val="입력데이타"/>
      <sheetName val="XL4Poppy"/>
      <sheetName val="U-TYPE(1)"/>
      <sheetName val="98수문일위"/>
      <sheetName val="설계예산서"/>
      <sheetName val="unitpric"/>
      <sheetName val="INPUT"/>
      <sheetName val="배수공"/>
      <sheetName val="S.중기사용료"/>
      <sheetName val="입력란"/>
      <sheetName val="97노임단가"/>
      <sheetName val="갑지"/>
      <sheetName val="재료비"/>
      <sheetName val="중동공구"/>
      <sheetName val="원가입력"/>
      <sheetName val="기별수량산출서"/>
      <sheetName val="교각계산"/>
      <sheetName val="REINF."/>
      <sheetName val="부하계산서"/>
      <sheetName val="건축공사"/>
      <sheetName val="000000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 (지주목)"/>
      <sheetName val="시설물수량산출"/>
      <sheetName val="조경수량"/>
    </sheetNames>
    <definedNames>
      <definedName name="BlankMacro1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련 BOX"/>
      <sheetName val="#REF"/>
      <sheetName val="집집"/>
      <sheetName val="집1"/>
      <sheetName val="1. 설계조건 2.단면가정 3. 하중계산"/>
      <sheetName val="공종"/>
      <sheetName val="관급자재"/>
      <sheetName val="xxxxxx"/>
      <sheetName val="암거날개총"/>
      <sheetName val="25-25"/>
      <sheetName val="측구집계"/>
      <sheetName val="날개토공집계"/>
      <sheetName val="토공집계"/>
      <sheetName val="측조"/>
      <sheetName val="DATA 입력란"/>
      <sheetName val="암거지수벽총"/>
      <sheetName val="Book1"/>
      <sheetName val="우맨조"/>
      <sheetName val="암집"/>
      <sheetName val="측집"/>
      <sheetName val="개거"/>
      <sheetName val="횡배수공집계"/>
      <sheetName val="날개수량집계"/>
      <sheetName val="종배집"/>
      <sheetName val="면집"/>
      <sheetName val="암현"/>
      <sheetName val="오수맨조서"/>
      <sheetName val="우1맨단"/>
      <sheetName val="우2맨단"/>
      <sheetName val="우맨토조"/>
      <sheetName val="10-10"/>
      <sheetName val="측현"/>
      <sheetName val="도수로공집"/>
      <sheetName val="도수로현황"/>
      <sheetName val="횡집"/>
      <sheetName val="집집계"/>
      <sheetName val="집현"/>
      <sheetName val="흄보집"/>
      <sheetName val="맨집"/>
      <sheetName val="우집"/>
      <sheetName val="맨조"/>
      <sheetName val="우조"/>
      <sheetName val="배수공수량집계"/>
      <sheetName val="콘집"/>
      <sheetName val="포장조서"/>
      <sheetName val="콘단위1"/>
      <sheetName val="콘단위2"/>
      <sheetName val="콘단위3"/>
      <sheetName val="접단"/>
      <sheetName val="배집"/>
      <sheetName val="20-15"/>
      <sheetName val="아스접속"/>
      <sheetName val="1호(차)"/>
      <sheetName val="빗(차)"/>
      <sheetName val="석토적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1.설계조건"/>
    </sheetNames>
    <sheetDataSet>
      <sheetData sheetId="0"/>
      <sheetData sheetId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토공집계"/>
      <sheetName val="3-2PS"/>
      <sheetName val="설계조건"/>
      <sheetName val="3련 BOX"/>
      <sheetName val="DIAPHRAGM"/>
      <sheetName val="______C_111____EXCEL_SUCK_HAN_2"/>
      <sheetName val="______C_111____EXCEL_SUCK_HAN_3"/>
    </sheetNames>
    <definedNames>
      <definedName name="수식입력매크로"/>
      <definedName name="일위규격매크로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신안설계"/>
      <sheetName val="업체선정"/>
      <sheetName val="원가계산"/>
      <sheetName val="실행집계장"/>
      <sheetName val="투찰집계장"/>
      <sheetName val="투찰내역"/>
      <sheetName val="토목총괄내역서"/>
      <sheetName val="표지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터파기및재료"/>
      <sheetName val="토공집계"/>
      <sheetName val="김해투찰내역(99.11.30)최종분"/>
    </sheetNames>
    <sheetDataSet>
      <sheetData sheetId="0">
        <row r="1">
          <cell r="A1" t="str">
            <v>F_SEQ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BID"/>
      <sheetName val="터파기및재료"/>
      <sheetName val="3련 BOX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  <sheetName val="CODE"/>
      <sheetName val="DANGA"/>
      <sheetName val="BID"/>
      <sheetName val="input"/>
      <sheetName val="대치판정"/>
      <sheetName val="1"/>
      <sheetName val="최종설계변경(확정분,박성봉)"/>
      <sheetName val="COPING"/>
      <sheetName val="돌담교 상부수량"/>
      <sheetName val="공통가설"/>
      <sheetName val=""/>
      <sheetName val="말뚝물량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자재단가비교표"/>
      <sheetName val="기초공"/>
      <sheetName val="역T형교대-2수량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설계조건"/>
      <sheetName val="안정계산"/>
      <sheetName val="단면검토"/>
      <sheetName val="ABUT수량-A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ABUT수량-A1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VXXXXX"/>
      <sheetName val="토적표"/>
      <sheetName val="집계표"/>
      <sheetName val="토적집계표"/>
      <sheetName val="설계조건"/>
      <sheetName val="안정계산"/>
      <sheetName val="단면검토"/>
      <sheetName val="Sheet3"/>
      <sheetName val="Sheet1"/>
      <sheetName val="차액보증"/>
      <sheetName val="ABUT수량-A1"/>
      <sheetName val="DIAPHRAGM"/>
      <sheetName val="변화치수"/>
      <sheetName val="자재단가비교표"/>
      <sheetName val="선급금신청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원형맨홀수량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3BL공동구 수량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DATA"/>
      <sheetName val="2F 회의실견적(5_14 일대)"/>
      <sheetName val="을"/>
      <sheetName val="단면가정"/>
      <sheetName val="공통가설"/>
      <sheetName val="일위대가목차"/>
      <sheetName val="맨홀수량집계"/>
      <sheetName val="교각계산"/>
      <sheetName val="정부노임단가"/>
      <sheetName val="Y-WORK"/>
      <sheetName val="JUCKEYK"/>
      <sheetName val="토목내역"/>
      <sheetName val="3BL공동구 수량"/>
      <sheetName val="변화치수"/>
      <sheetName val="내역서"/>
      <sheetName val="토공"/>
      <sheetName val="INPUT(덕도방향-시점)"/>
      <sheetName val="기둥(원형)"/>
      <sheetName val="일위대가표"/>
      <sheetName val="일위대가"/>
      <sheetName val="Sheet5"/>
      <sheetName val="내역"/>
      <sheetName val="LEGEND"/>
      <sheetName val="code"/>
      <sheetName val="기본단가표"/>
      <sheetName val="VXXXXXXX"/>
      <sheetName val="SLAB&quot;1&quot;"/>
      <sheetName val="평가데이터"/>
      <sheetName val="전기"/>
      <sheetName val="1-1"/>
      <sheetName val="현장"/>
      <sheetName val="연령현황"/>
      <sheetName val=" 견적서"/>
      <sheetName val="총괄-1"/>
      <sheetName val="일반물자(한국통신)"/>
      <sheetName val="직공비"/>
      <sheetName val="교각1"/>
      <sheetName val="설계변경원가계산총괄표"/>
      <sheetName val="TABLE"/>
      <sheetName val="3.하중산정4.지지력"/>
      <sheetName val="품셈"/>
      <sheetName val="D-3503"/>
      <sheetName val="토공(완충)"/>
      <sheetName val="input"/>
      <sheetName val="원형맨홀수량"/>
      <sheetName val="직노"/>
      <sheetName val="계화배수"/>
      <sheetName val="공사비명세서"/>
      <sheetName val="설산1.나"/>
      <sheetName val="본사S"/>
      <sheetName val="COPING"/>
      <sheetName val="가설건물"/>
      <sheetName val="1월"/>
      <sheetName val="깨기"/>
      <sheetName val="SORCE1"/>
      <sheetName val="가시설단위수량"/>
      <sheetName val="I一般比"/>
      <sheetName val="20관리비율"/>
      <sheetName val="날개벽(시점좌측)"/>
      <sheetName val="정보매체A동"/>
      <sheetName val="수량3"/>
      <sheetName val="차액보증"/>
      <sheetName val="투찰"/>
      <sheetName val="마산방향철근집계"/>
      <sheetName val="진주방향"/>
      <sheetName val="마산방향"/>
      <sheetName val="수량산출"/>
      <sheetName val="96수출"/>
      <sheetName val="설계조건"/>
      <sheetName val="안정계산"/>
      <sheetName val="단면검토"/>
      <sheetName val="공사비예산서(토목분)"/>
      <sheetName val="BID"/>
      <sheetName val="Total"/>
      <sheetName val="부하(성남)"/>
      <sheetName val="일반맨홀수량집계"/>
      <sheetName val="Sheet1"/>
      <sheetName val="#REF"/>
      <sheetName val="전기품산출"/>
      <sheetName val="포장절단"/>
      <sheetName val="단위수량"/>
      <sheetName val="집계표"/>
      <sheetName val="열린교실"/>
      <sheetName val="TB-내역서"/>
      <sheetName val="증감분석"/>
      <sheetName val="대비"/>
      <sheetName val="쌍송교"/>
      <sheetName val="Sheet4"/>
      <sheetName val="내역1"/>
      <sheetName val="목록"/>
      <sheetName val="가공비"/>
      <sheetName val="N賃率-職"/>
      <sheetName val="표지"/>
      <sheetName val="식재품셈"/>
      <sheetName val="guard(mac)"/>
      <sheetName val="우배수"/>
      <sheetName val="조건표"/>
      <sheetName val="자재단가비교표"/>
      <sheetName val="품목"/>
      <sheetName val="간선계산"/>
      <sheetName val="남양시작동자105노65기1.3화1.2"/>
      <sheetName val="2F_회의실견적(5_14_일대)"/>
      <sheetName val="3BL공동구_수량"/>
      <sheetName val="주경기-오배수"/>
      <sheetName val="데이타"/>
      <sheetName val="단가"/>
      <sheetName val="공통부대비"/>
      <sheetName val="부대내역"/>
      <sheetName val="기성내역"/>
      <sheetName val="대치판정"/>
      <sheetName val="노임단가"/>
      <sheetName val="단가조사서"/>
      <sheetName val="1.우편집중내역서"/>
      <sheetName val="woo(mac)"/>
      <sheetName val="ITB COST"/>
      <sheetName val="Macro1"/>
      <sheetName val="기초공"/>
      <sheetName val="갑지(추정)"/>
      <sheetName val="토목품셈"/>
      <sheetName val="공구원가계산"/>
      <sheetName val="날개벽"/>
      <sheetName val="전압강하계산"/>
      <sheetName val="입찰안"/>
      <sheetName val="기계내역"/>
      <sheetName val="CIVIL"/>
      <sheetName val="일반맨홀수량집계(A-7 LINE)"/>
      <sheetName val="LOPCALC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단면 (2)"/>
      <sheetName val="간노_콘"/>
      <sheetName val="DATA-1"/>
      <sheetName val="DATA1"/>
      <sheetName val="경산"/>
      <sheetName val="제품"/>
      <sheetName val="DATE"/>
      <sheetName val="Sheet2"/>
      <sheetName val="세부내역"/>
      <sheetName val="TYPE-A"/>
      <sheetName val="소비자가"/>
      <sheetName val="기흥하도용"/>
      <sheetName val="CABLE SIZE-3"/>
      <sheetName val="제원.설계조건"/>
      <sheetName val="단면(RW1)"/>
      <sheetName val="기초1"/>
      <sheetName val="부재력정리"/>
      <sheetName val="방송일위대가"/>
      <sheetName val="공통가설공사"/>
      <sheetName val="BEND LOSS"/>
      <sheetName val="RING WALL"/>
      <sheetName val="모니터"/>
      <sheetName val="FRT_O"/>
      <sheetName val="FAB_I"/>
      <sheetName val="총계"/>
      <sheetName val="L형옹벽(key)"/>
      <sheetName val="을지"/>
      <sheetName val="치수표"/>
      <sheetName val="건축내역"/>
      <sheetName val="공사요율"/>
      <sheetName val="배수장공사비명세서"/>
      <sheetName val="TEL"/>
      <sheetName val="기둥"/>
      <sheetName val="저판(버림100)"/>
      <sheetName val="ITEM"/>
      <sheetName val="공통자료"/>
      <sheetName val="계산근거"/>
      <sheetName val="단가견적조사표"/>
      <sheetName val="조작대(1연)"/>
      <sheetName val="기초자료"/>
      <sheetName val="견적집계표"/>
      <sheetName val="내역서(갑)"/>
      <sheetName val="마감물량3"/>
      <sheetName val="CPM챠트"/>
      <sheetName val="Tables"/>
      <sheetName val="부속동"/>
      <sheetName val="금액내역서"/>
      <sheetName val="영업.일1"/>
      <sheetName val="광혁기성"/>
      <sheetName val="적용기준"/>
      <sheetName val="DATA(BAC)"/>
      <sheetName val="보도경계블럭"/>
      <sheetName val="식재인부"/>
      <sheetName val="작성"/>
      <sheetName val="산출내역"/>
      <sheetName val="토사(PE)"/>
      <sheetName val="기본"/>
      <sheetName val="공사비"/>
      <sheetName val="CAT_5"/>
      <sheetName val="방송노임"/>
      <sheetName val="백암비스타내역"/>
      <sheetName val="단가표 "/>
      <sheetName val="기계경비"/>
      <sheetName val="인건비(환율)"/>
      <sheetName val="일위대가목록"/>
      <sheetName val="BSD (2)"/>
      <sheetName val="원가계산서"/>
      <sheetName val="옹벽"/>
      <sheetName val="경비2내역"/>
      <sheetName val="전기일위대가"/>
      <sheetName val="1단계"/>
      <sheetName val="정렬"/>
      <sheetName val="실행내역"/>
      <sheetName val="KMT물량"/>
      <sheetName val="목표세부명세"/>
      <sheetName val="공문"/>
      <sheetName val="전장품(관리용)"/>
      <sheetName val="내역서2안"/>
      <sheetName val="WORK"/>
      <sheetName val="월선수금"/>
      <sheetName val="SILICATE"/>
      <sheetName val="06-BATCH "/>
      <sheetName val="97년추정손익계산서"/>
      <sheetName val="관람석제출"/>
      <sheetName val="케이블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설직재-1"/>
      <sheetName val="제직재"/>
      <sheetName val="제-노임"/>
      <sheetName val="부하"/>
      <sheetName val="배수관공"/>
      <sheetName val="P.M 별"/>
      <sheetName val="960318-1"/>
      <sheetName val="단중표"/>
      <sheetName val="CONCRETE"/>
      <sheetName val="EACT10"/>
      <sheetName val="자재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우각부보강"/>
      <sheetName val="출력X"/>
      <sheetName val="별표집계"/>
      <sheetName val="설계명세서"/>
      <sheetName val="수량산출서"/>
      <sheetName val="견적대비표"/>
      <sheetName val="하중계산"/>
      <sheetName val="실행내역 "/>
      <sheetName val="XL4Poppy"/>
      <sheetName val="설계명세서(선로)"/>
      <sheetName val="cross beam"/>
      <sheetName val="안정검토"/>
      <sheetName val="설계"/>
      <sheetName val="중기사용료산출근거"/>
      <sheetName val="단가 및 재료비"/>
      <sheetName val="대전월평내역"/>
      <sheetName val="원형1호맨홀토공수량"/>
      <sheetName val="1.설계조건"/>
      <sheetName val="단면치수"/>
      <sheetName val="물가자료"/>
      <sheetName val="리터팬내장형"/>
      <sheetName val="토공(우물통,기타) "/>
      <sheetName val="도급"/>
      <sheetName val="폐토수익화 "/>
      <sheetName val="종합일지"/>
      <sheetName val="공종별 집계"/>
      <sheetName val="배"/>
      <sheetName val="말뚝물량"/>
      <sheetName val="ABUT수량-A1"/>
      <sheetName val="PRE"/>
      <sheetName val="PLCAL"/>
      <sheetName val="C-직노1"/>
      <sheetName val="BLOCK(1)"/>
      <sheetName val="경비_원본"/>
      <sheetName val="단가조사"/>
      <sheetName val="샘플표지"/>
      <sheetName val="대,유,램"/>
      <sheetName val="주관사업"/>
      <sheetName val="흄관기초"/>
      <sheetName val="터파기및재료"/>
      <sheetName val="모래운반"/>
      <sheetName val="집1"/>
      <sheetName val="조명시설"/>
      <sheetName val="사급자재"/>
      <sheetName val="타공종이기"/>
      <sheetName val="대전-교대(A1-A2)"/>
      <sheetName val="수량산출내역1115"/>
      <sheetName val="FACTOR"/>
      <sheetName val="Customer Databas"/>
      <sheetName val="ASP"/>
      <sheetName val="직재"/>
      <sheetName val="보차도경계석"/>
      <sheetName val="금액"/>
      <sheetName val="SLAB"/>
      <sheetName val="COPING-1"/>
      <sheetName val="역T형교대-2수량"/>
      <sheetName val="방음벽기초-수량"/>
      <sheetName val="일위"/>
      <sheetName val="이토변실제원"/>
      <sheetName val="1. 설계조건 2.단면가정 3. 하중계산"/>
      <sheetName val="DATA 입력란"/>
      <sheetName val="설비"/>
      <sheetName val="FAB별"/>
      <sheetName val="1을"/>
      <sheetName val="갑지"/>
      <sheetName val="지장물C"/>
      <sheetName val="감시제어"/>
      <sheetName val="목차임시"/>
      <sheetName val="견적대비"/>
      <sheetName val="원가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각종양식"/>
      <sheetName val="도장수량(하1)"/>
      <sheetName val="주형"/>
      <sheetName val="IMPEADENCE MAP 취수장"/>
      <sheetName val="06 일위대가목록"/>
      <sheetName val="CAL."/>
      <sheetName val="건설노임"/>
      <sheetName val="금액집계"/>
      <sheetName val="SANTOGO"/>
      <sheetName val="SANBAISU"/>
      <sheetName val="전체"/>
      <sheetName val="F-Assump"/>
      <sheetName val="2.가정단면"/>
      <sheetName val="_산근2_"/>
      <sheetName val="_산근4_"/>
      <sheetName val="_산근5_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설비내역서"/>
      <sheetName val="건축내역서"/>
      <sheetName val="전기내역서"/>
      <sheetName val="점수계산1-2"/>
      <sheetName val="토공총괄표"/>
      <sheetName val="교각1(좌)"/>
      <sheetName val="copy"/>
      <sheetName val="서식"/>
      <sheetName val="특별교실"/>
      <sheetName val="손익분석"/>
      <sheetName val="재1"/>
      <sheetName val="MATRLDATA"/>
      <sheetName val="견적"/>
      <sheetName val="집수정"/>
      <sheetName val="2000.05"/>
      <sheetName val="6PILE  (돌출)"/>
      <sheetName val="슬래브"/>
      <sheetName val="현장관리비집계표"/>
      <sheetName val="기계경비일람"/>
      <sheetName val="근고 블록 유형별 수량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4.2유효폭의 계산"/>
      <sheetName val="개요"/>
      <sheetName val="입출재고현황 (2)"/>
      <sheetName val="자재대"/>
      <sheetName val="협조전"/>
      <sheetName val="와동25-3(변경)"/>
      <sheetName val="b_balju"/>
      <sheetName val="토공연장"/>
      <sheetName val="인공LIST"/>
      <sheetName val="별표"/>
      <sheetName val="심사계산"/>
      <sheetName val="심사물량"/>
      <sheetName val="견"/>
      <sheetName val="월별수입"/>
      <sheetName val="빙장비사양"/>
      <sheetName val="장비사양"/>
      <sheetName val="합천내역"/>
      <sheetName val="내외국인총괄"/>
      <sheetName val="항목별"/>
      <sheetName val="5지구단위"/>
      <sheetName val="Macro(전선)"/>
      <sheetName val="인건-측정"/>
      <sheetName val="차수"/>
      <sheetName val="인건비"/>
      <sheetName val="공주-교대(A1)"/>
      <sheetName val="자재단가"/>
      <sheetName val="DESIGN"/>
      <sheetName val="약품공급2"/>
      <sheetName val="Mc1"/>
      <sheetName val="UserData"/>
      <sheetName val="공사비 내역 (가)"/>
      <sheetName val="3_하중산정4_지지력"/>
      <sheetName val="_견적서"/>
      <sheetName val="설산1_나"/>
      <sheetName val="일반맨홀수량집계(A-7_LINE)"/>
      <sheetName val="b_balju_(2)"/>
      <sheetName val="내역서form"/>
      <sheetName val="공사비내역서"/>
      <sheetName val="시설물일위"/>
      <sheetName val="계수시트"/>
      <sheetName val="운동장 (2)"/>
      <sheetName val="예산M12A"/>
      <sheetName val="준검 내역서"/>
      <sheetName val="단가산출1"/>
      <sheetName val="Sheet3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내역(입찰)"/>
      <sheetName val="가설공사"/>
      <sheetName val="단가결정"/>
      <sheetName val="내역아"/>
      <sheetName val="울타리"/>
      <sheetName val="기둥(하중)"/>
      <sheetName val="버스운행안내"/>
      <sheetName val="예방접종계획"/>
      <sheetName val="근태계획서"/>
      <sheetName val="단가대비표"/>
      <sheetName val="CABdata"/>
      <sheetName val="골재산출"/>
      <sheetName val="B탱크"/>
      <sheetName val="외자내역"/>
      <sheetName val="외자배분"/>
      <sheetName val="노무산출서"/>
      <sheetName val="재집"/>
      <sheetName val="일위대가(가설)"/>
      <sheetName val="부하계산서"/>
      <sheetName val="type-F"/>
      <sheetName val="횡분배정리(DB)"/>
      <sheetName val="Parts"/>
      <sheetName val="Menu A"/>
      <sheetName val="동관마찰손실표"/>
      <sheetName val="LABTOTAL"/>
      <sheetName val="98수문일위"/>
      <sheetName val="노단"/>
      <sheetName val="관리비"/>
      <sheetName val="sum"/>
      <sheetName val="8.PILE  (돌출)"/>
      <sheetName val="재료집계"/>
      <sheetName val="소모"/>
      <sheetName val="석축단"/>
      <sheetName val="법면수집"/>
      <sheetName val="석축설면"/>
      <sheetName val="법면단"/>
      <sheetName val="기타 정보통신공사"/>
      <sheetName val="원가입력"/>
      <sheetName val="wall"/>
      <sheetName val="노임"/>
      <sheetName val="단가표"/>
      <sheetName val="Baby일위대가"/>
      <sheetName val="송라터널총괄"/>
      <sheetName val="단락전류-A"/>
      <sheetName val="세부내역(직접인건비)"/>
      <sheetName val="1공구 건정토건 토공"/>
      <sheetName val="비교표"/>
      <sheetName val="참조 (2)"/>
      <sheetName val="Sheet6"/>
      <sheetName val="Sheet17"/>
      <sheetName val="dg"/>
      <sheetName val="PAINT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#1,2"/>
      <sheetName val="예산분석"/>
      <sheetName val="참조"/>
      <sheetName val="재료-CODE"/>
      <sheetName val="내역_FILE"/>
      <sheetName val="9.2단가산출서"/>
      <sheetName val="손료"/>
      <sheetName val="OPT손익 내수"/>
      <sheetName val="OPT손익 수출"/>
      <sheetName val="Proposal"/>
      <sheetName val="인건비 "/>
      <sheetName val="2000전체분"/>
      <sheetName val="단"/>
      <sheetName val="단가일람"/>
      <sheetName val="지중자재단가"/>
      <sheetName val="사용자정의"/>
      <sheetName val="제품표준규격"/>
      <sheetName val="CDU"/>
      <sheetName val="本体適用"/>
      <sheetName val="기초DATA(2)"/>
      <sheetName val="FKM_장애분류별"/>
      <sheetName val="기초DATA(5)"/>
      <sheetName val="수목데이타 "/>
      <sheetName val="요율"/>
      <sheetName val="단가산출"/>
      <sheetName val="가정단면"/>
      <sheetName val="SG"/>
      <sheetName val="1차증가원가계산"/>
      <sheetName val="데리네이타현황"/>
      <sheetName val="환율"/>
      <sheetName val="CP-E2 (품셈표)"/>
      <sheetName val="보합"/>
      <sheetName val="11.단가비교표_"/>
      <sheetName val="16.기계경비산출내역_"/>
      <sheetName val="상부하중"/>
      <sheetName val="풍하중1"/>
      <sheetName val="HW"/>
      <sheetName val="DS-최종"/>
      <sheetName val="한강운반비"/>
      <sheetName val=" HIT-&gt;HMC 견적(3900)"/>
      <sheetName val="조도계산서 (도서)"/>
      <sheetName val="기별"/>
      <sheetName val="적용건축"/>
      <sheetName val="가정급수관"/>
      <sheetName val="대로근거"/>
      <sheetName val="공사비증감"/>
      <sheetName val="UNIT"/>
      <sheetName val="인사자료총집계"/>
      <sheetName val="member design"/>
      <sheetName val="design criteria"/>
      <sheetName val="working load at the btm ft."/>
      <sheetName val="plan&amp;section of foundation"/>
      <sheetName val="soil bearing check"/>
      <sheetName val="일위(시설)"/>
      <sheetName val="파일의이용"/>
      <sheetName val="포장수량집계"/>
      <sheetName val="선로정수계산"/>
      <sheetName val="입력시트"/>
      <sheetName val="공사비총괄표"/>
      <sheetName val="gvl"/>
      <sheetName val="부표총괄"/>
      <sheetName val="품셈1-17"/>
      <sheetName val="NNV"/>
    </sheetNames>
    <sheetDataSet>
      <sheetData sheetId="0">
        <row r="3">
          <cell r="A3" t="str">
            <v>t0001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집계"/>
      <sheetName val="맨홀자재집계"/>
      <sheetName val="인버트수량집계"/>
      <sheetName val="부관보호공수량집계"/>
      <sheetName val="맨홀 평균높이"/>
      <sheetName val="1호 맨홀 (TYPE-B)"/>
      <sheetName val="2호 맨홀 (TYPE-B)"/>
      <sheetName val="2호 맨홀 (TYPE-C)"/>
      <sheetName val="3호 맨홀 (TYPE-C)"/>
      <sheetName val="관경별인버트수량산출"/>
      <sheetName val="맨홀유입유출관경(통복)"/>
      <sheetName val="부관보호공수량산출"/>
      <sheetName val="부관평균h산정"/>
      <sheetName val="4호 맨홀 (TYPE-B)"/>
      <sheetName val="4호 맨홀 (TYPE-C)"/>
      <sheetName val="3호 맨홀 (TYPE-B)"/>
      <sheetName val="유입유출관"/>
      <sheetName val="Sheet1"/>
      <sheetName val="일반맨홀수량집계"/>
      <sheetName val="일반맨홀자재집계"/>
      <sheetName val="일반 맨홀 평균높이"/>
      <sheetName val="교각계산"/>
      <sheetName val="ilch"/>
      <sheetName val="원형맨홀수량"/>
      <sheetName val="3BL공동구 수량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설계내역"/>
      <sheetName val="맨홀수량집계"/>
      <sheetName val="ilch"/>
      <sheetName val="Sheet1"/>
      <sheetName val="#REF"/>
      <sheetName val="2003상반기노임기준"/>
      <sheetName val="원형맨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수량산출"/>
      <sheetName val="장비집계"/>
      <sheetName val="일위대가"/>
      <sheetName val="맨홀수량집계"/>
      <sheetName val="관로가시설수량산출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가시설수량"/>
      <sheetName val="단위수량"/>
      <sheetName val="장비집계"/>
      <sheetName val="ilch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DATA"/>
      <sheetName val="교량간지(1)"/>
      <sheetName val="설계책임자의견"/>
      <sheetName val="교량간지 (2)"/>
      <sheetName val="흐름도"/>
      <sheetName val="INPUT설계의견"/>
      <sheetName val="OUTPUT결과설계의견"/>
      <sheetName val="교량간지 (3)"/>
      <sheetName val="바닥판"/>
      <sheetName val="JOIN(2span)"/>
      <sheetName val="JOIN(3span)"/>
      <sheetName val="철근량산정및사용성검토"/>
      <sheetName val="최적철근량산정"/>
      <sheetName val="신축량산정J2"/>
      <sheetName val="신축량산정J3"/>
      <sheetName val="신축량산정"/>
      <sheetName val="반력산정1"/>
      <sheetName val="반력산정2"/>
      <sheetName val="반력산정3"/>
      <sheetName val="8.횡빔의 설계"/>
      <sheetName val="교량간지 (4)"/>
      <sheetName val="주빔의 설계"/>
      <sheetName val="교량간지 (5)"/>
      <sheetName val="SAP2Sapn"/>
      <sheetName val="데리네이타현황"/>
      <sheetName val="단위중량"/>
      <sheetName val="횡배위치"/>
      <sheetName val="가시설수량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집계"/>
      <sheetName val="횡배수량집계"/>
      <sheetName val="횡배위치"/>
      <sheetName val="토공"/>
      <sheetName val="날개벽"/>
      <sheetName val="횡배수관"/>
      <sheetName val="TYPE-1"/>
      <sheetName val="TYPE-2"/>
      <sheetName val="TYPE-3"/>
      <sheetName val="집수정 "/>
      <sheetName val="집수정TYPE1"/>
      <sheetName val="집수정TYPE2"/>
      <sheetName val="종배수관위치조서"/>
      <sheetName val="종배수관"/>
      <sheetName val="면벽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갑지"/>
      <sheetName val="자료입력"/>
      <sheetName val="횡배수관수량총"/>
      <sheetName val="횡배수관수량"/>
      <sheetName val="횡배수관위치조서"/>
      <sheetName val="평균높이산출근거"/>
      <sheetName val="적용단위길이"/>
      <sheetName val="횡배수관날개수량(구배1.5)"/>
      <sheetName val="횡배수관날개벽공제토&amp;공제떼산출식"/>
      <sheetName val="집수정수량집계표"/>
      <sheetName val="집수정수량조서"/>
      <sheetName val="집수정"/>
      <sheetName val="종배수관수량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관총"/>
      <sheetName val="위치조서"/>
      <sheetName val="횡배수집계"/>
      <sheetName val="면벽집계"/>
      <sheetName val="흄관 날개벽"/>
      <sheetName val="배수관단위"/>
      <sheetName val="면벽 단수)"/>
      <sheetName val="Module1"/>
    </sheetNames>
    <sheetDataSet>
      <sheetData sheetId="0" refreshError="1"/>
      <sheetData sheetId="1" refreshError="1"/>
      <sheetData sheetId="2" refreshError="1">
        <row r="2">
          <cell r="D2" t="str">
            <v>관 경</v>
          </cell>
          <cell r="E2" t="str">
            <v>연 장</v>
          </cell>
          <cell r="F2" t="str">
            <v>사 각</v>
          </cell>
          <cell r="G2" t="str">
            <v>터파기</v>
          </cell>
          <cell r="H2" t="str">
            <v>날개벽</v>
          </cell>
        </row>
        <row r="3">
          <cell r="D3">
            <v>600</v>
          </cell>
          <cell r="E3">
            <v>111</v>
          </cell>
          <cell r="F3">
            <v>0</v>
          </cell>
          <cell r="G3">
            <v>1.6</v>
          </cell>
        </row>
        <row r="4">
          <cell r="D4">
            <v>300</v>
          </cell>
          <cell r="E4">
            <v>4</v>
          </cell>
          <cell r="F4">
            <v>0</v>
          </cell>
          <cell r="G4">
            <v>1</v>
          </cell>
        </row>
        <row r="5">
          <cell r="D5">
            <v>300</v>
          </cell>
          <cell r="E5">
            <v>4</v>
          </cell>
          <cell r="F5">
            <v>0</v>
          </cell>
          <cell r="G5">
            <v>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>
        <row r="12">
          <cell r="A12">
            <v>1</v>
          </cell>
          <cell r="B12" t="str">
            <v>0+9</v>
          </cell>
          <cell r="C12">
            <v>800</v>
          </cell>
          <cell r="D12">
            <v>12</v>
          </cell>
          <cell r="E12" t="str">
            <v>45</v>
          </cell>
          <cell r="F12">
            <v>1.29</v>
          </cell>
          <cell r="G12">
            <v>1</v>
          </cell>
          <cell r="H12">
            <v>1</v>
          </cell>
          <cell r="I12">
            <v>1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30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800</v>
          </cell>
          <cell r="I4" t="str">
            <v>사각</v>
          </cell>
          <cell r="J4" t="str">
            <v>45</v>
          </cell>
          <cell r="K4" t="str">
            <v>연장</v>
          </cell>
          <cell r="L4">
            <v>12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 t="str">
            <v>0</v>
          </cell>
          <cell r="E6">
            <v>0.4</v>
          </cell>
          <cell r="G6" t="str">
            <v>0.00</v>
          </cell>
        </row>
        <row r="7">
          <cell r="C7">
            <v>2</v>
          </cell>
          <cell r="D7">
            <v>0.3</v>
          </cell>
          <cell r="E7">
            <v>1.2</v>
          </cell>
          <cell r="F7">
            <v>0</v>
          </cell>
          <cell r="G7">
            <v>0.24</v>
          </cell>
        </row>
        <row r="8">
          <cell r="C8">
            <v>3</v>
          </cell>
          <cell r="D8">
            <v>11.7</v>
          </cell>
          <cell r="E8">
            <v>1.4</v>
          </cell>
          <cell r="G8">
            <v>15.209999999999997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12</v>
          </cell>
          <cell r="E18">
            <v>3</v>
          </cell>
          <cell r="F18">
            <v>0</v>
          </cell>
          <cell r="G18">
            <v>15.449999999999998</v>
          </cell>
        </row>
        <row r="20">
          <cell r="D20" t="str">
            <v>평균높이</v>
          </cell>
          <cell r="H20" t="str">
            <v>15.45 / 12</v>
          </cell>
          <cell r="J20" t="str">
            <v>=</v>
          </cell>
          <cell r="K20">
            <v>1.29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입력DATA"/>
      <sheetName val="바닥판"/>
      <sheetName val="단위중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일반공사"/>
      <sheetName val="견적시담(송포2공구)"/>
      <sheetName val="입력DATA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  <sheetName val="일반공사"/>
      <sheetName val="MO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토적표"/>
      <sheetName val="구조물수량집계"/>
      <sheetName val="콘크리트포장"/>
      <sheetName val="통관수량집계"/>
      <sheetName val="본체A"/>
      <sheetName val="유출A "/>
      <sheetName val="토공A"/>
      <sheetName val="석축기초 "/>
      <sheetName val="석축쌓기"/>
      <sheetName val="석축연장"/>
      <sheetName val="석축수량집계"/>
      <sheetName val="자재집계"/>
      <sheetName val="001"/>
      <sheetName val="3련 BOX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공         종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D"/>
      <sheetName val="토공"/>
      <sheetName val="철근콘크리트공"/>
      <sheetName val="지급자재"/>
      <sheetName val="001"/>
      <sheetName val="대치판정"/>
      <sheetName val="일반공사"/>
      <sheetName val="가격조사서"/>
      <sheetName val="대비"/>
      <sheetName val="INPUT"/>
      <sheetName val="1.설계기준"/>
      <sheetName val="견적시담(송포2공구)"/>
      <sheetName val="MOTOR"/>
      <sheetName val="정부노임단가"/>
      <sheetName val="토공사"/>
      <sheetName val="DATA"/>
      <sheetName val="70%"/>
      <sheetName val="내역(원안-대안)"/>
      <sheetName val="품의서"/>
      <sheetName val="3련 BOX"/>
      <sheetName val="2000년1차"/>
      <sheetName val="노임단가"/>
      <sheetName val="Sheet2"/>
      <sheetName val="안정검토"/>
      <sheetName val="설계조건"/>
      <sheetName val="ABUT수량-A1"/>
      <sheetName val="낙찰표"/>
      <sheetName val="일위대가"/>
      <sheetName val="날개벽수량표"/>
      <sheetName val="대포2교접속"/>
      <sheetName val="천방교접속"/>
      <sheetName val="토적기초"/>
      <sheetName val="전라부대"/>
      <sheetName val="ⴭⴭⴭⴭ"/>
      <sheetName val="안정계산"/>
      <sheetName val="단면검토"/>
      <sheetName val="내역서"/>
      <sheetName val="내역서 (06년치)"/>
      <sheetName val="단가조사"/>
      <sheetName val="조도계산서 (도서)"/>
      <sheetName val="가로등내역서"/>
      <sheetName val="ilch"/>
      <sheetName val="공사용침사지집계"/>
      <sheetName val="부대공"/>
      <sheetName val="포장공"/>
      <sheetName val="금액내역서"/>
      <sheetName val="표지 (2)"/>
      <sheetName val="5지구단위"/>
      <sheetName val="별표집계"/>
      <sheetName val="횡배위치"/>
      <sheetName val="평균높이산출근거"/>
      <sheetName val="횡배수관위치조서"/>
      <sheetName val="일반60"/>
      <sheetName val="타공종이기"/>
      <sheetName val="BSD (2)"/>
      <sheetName val="공사비증감"/>
      <sheetName val="현장지지물물량"/>
      <sheetName val="토공A"/>
      <sheetName val="출근부"/>
      <sheetName val="단가"/>
      <sheetName val="입찰안"/>
      <sheetName val="TYPE-B 평균H"/>
      <sheetName val="역T형"/>
      <sheetName val="단가표 "/>
      <sheetName val="JUCK"/>
      <sheetName val="2000.11월설계내역"/>
      <sheetName val="COVER"/>
      <sheetName val="차액보증"/>
      <sheetName val="단위중량"/>
      <sheetName val="BJJIN"/>
      <sheetName val="실행철강하도"/>
      <sheetName val="말뚝지지력산정"/>
      <sheetName val="토사(PE)"/>
      <sheetName val="경비"/>
      <sheetName val="자료입력"/>
      <sheetName val="내역표지"/>
      <sheetName val="내역서(총)"/>
      <sheetName val="내역"/>
      <sheetName val="코드표"/>
      <sheetName val="수목표준대가"/>
      <sheetName val="예산서"/>
      <sheetName val="ITEM"/>
      <sheetName val="Requirement(Work Crew)"/>
      <sheetName val="A-4"/>
      <sheetName val="간접비"/>
      <sheetName val="Total"/>
      <sheetName val="갑지(추정)"/>
      <sheetName val="좌석배치도"/>
      <sheetName val="giathanh1"/>
      <sheetName val="청천내"/>
      <sheetName val="관리사무소"/>
      <sheetName val="20관리비율"/>
      <sheetName val="단면 (2)"/>
      <sheetName val="준검 내역서"/>
      <sheetName val="#REF"/>
      <sheetName val="설비"/>
      <sheetName val="철거폐쇄현황"/>
      <sheetName val="L_RPTA05_목록"/>
      <sheetName val="J01"/>
      <sheetName val="CODE"/>
      <sheetName val="전등"/>
      <sheetName val="원형1호맨홀토공수량"/>
      <sheetName val="교각1"/>
      <sheetName val="물량표"/>
      <sheetName val="일위대가목차"/>
      <sheetName val="인원계획-미화"/>
      <sheetName val="wall"/>
      <sheetName val="P.M 별"/>
      <sheetName val="본체"/>
      <sheetName val="부대내역"/>
      <sheetName val="공통부대비"/>
      <sheetName val="몰탈재료산출"/>
      <sheetName val="공사비예산서(토목분)"/>
      <sheetName val="조명시설"/>
      <sheetName val="전기일위대가"/>
      <sheetName val="법면"/>
      <sheetName val="구조물공"/>
      <sheetName val="중기일위대가"/>
      <sheetName val="배수공1"/>
      <sheetName val="STORAGE"/>
      <sheetName val="조정금액결과표 (차수별)"/>
      <sheetName val="기자재비"/>
      <sheetName val="월별수입"/>
      <sheetName val="TEL"/>
      <sheetName val="중기손료"/>
      <sheetName val="기초단가"/>
      <sheetName val="bearing"/>
      <sheetName val="TYPE1"/>
      <sheetName val="지진시"/>
      <sheetName val="WBS98"/>
      <sheetName val="선적일정"/>
      <sheetName val="IMP(MAIN)"/>
      <sheetName val="IMP (REACTOR)"/>
      <sheetName val="예산변경사항"/>
      <sheetName val="Sheet1"/>
      <sheetName val="c_balju"/>
      <sheetName val="설산1.나"/>
      <sheetName val="본사S"/>
      <sheetName val="부표총괄"/>
      <sheetName val="품셈1-17"/>
      <sheetName val="연결임시"/>
      <sheetName val="일위대가목록"/>
      <sheetName val="품목납기"/>
      <sheetName val="건축공사"/>
      <sheetName val="기계내역"/>
      <sheetName val="을"/>
      <sheetName val="Sheet5"/>
      <sheetName val="안정검토(온1)"/>
      <sheetName val="금액집계"/>
      <sheetName val="평균환율-USD"/>
      <sheetName val="직원동원SCH"/>
      <sheetName val="3BL공동구 수량"/>
      <sheetName val="SCH"/>
      <sheetName val="투찰"/>
      <sheetName val=" 견적서"/>
      <sheetName val="DATE"/>
      <sheetName val="집수정"/>
      <sheetName val="토목주소"/>
      <sheetName val="프랜트면허"/>
      <sheetName val="1월"/>
      <sheetName val="전신환매도율"/>
      <sheetName val="수량집계"/>
      <sheetName val="총괄집계표"/>
      <sheetName val="9GNG운반"/>
      <sheetName val="CFLOW"/>
    </sheetNames>
    <sheetDataSet>
      <sheetData sheetId="0" refreshError="1">
        <row r="3">
          <cell r="A3" t="str">
            <v>전라선(신리∼순천)제6공구 노반개량공사</v>
          </cell>
          <cell r="C3">
            <v>0</v>
          </cell>
          <cell r="E3">
            <v>0</v>
          </cell>
          <cell r="F3">
            <v>76000000000</v>
          </cell>
        </row>
        <row r="4">
          <cell r="A4" t="str">
            <v>Ⅰ.순 공 사 비</v>
          </cell>
          <cell r="C4">
            <v>0</v>
          </cell>
          <cell r="E4">
            <v>0</v>
          </cell>
          <cell r="F4">
            <v>61958160850</v>
          </cell>
        </row>
        <row r="5">
          <cell r="A5" t="str">
            <v>가.공 사 비</v>
          </cell>
          <cell r="C5">
            <v>0</v>
          </cell>
          <cell r="E5">
            <v>0</v>
          </cell>
          <cell r="F5">
            <v>61958160850</v>
          </cell>
        </row>
        <row r="6">
          <cell r="A6" t="str">
            <v>1.토    공</v>
          </cell>
          <cell r="C6">
            <v>0</v>
          </cell>
          <cell r="E6">
            <v>0</v>
          </cell>
          <cell r="F6">
            <v>4202909920</v>
          </cell>
        </row>
        <row r="7">
          <cell r="A7" t="str">
            <v>가) 본 선 토 공</v>
          </cell>
          <cell r="C7">
            <v>0</v>
          </cell>
          <cell r="E7">
            <v>0</v>
          </cell>
          <cell r="F7">
            <v>2478343120</v>
          </cell>
        </row>
        <row r="8">
          <cell r="A8" t="str">
            <v>깍    기</v>
          </cell>
          <cell r="B8" t="str">
            <v>토사</v>
          </cell>
          <cell r="C8">
            <v>108815</v>
          </cell>
          <cell r="D8" t="str">
            <v>㎥</v>
          </cell>
          <cell r="E8">
            <v>680</v>
          </cell>
          <cell r="F8">
            <v>73994200</v>
          </cell>
        </row>
        <row r="9">
          <cell r="A9" t="str">
            <v>깍    기</v>
          </cell>
          <cell r="B9" t="str">
            <v>풍화암</v>
          </cell>
          <cell r="C9">
            <v>50534</v>
          </cell>
          <cell r="D9" t="str">
            <v>㎥</v>
          </cell>
          <cell r="E9">
            <v>1400</v>
          </cell>
          <cell r="F9">
            <v>70747600</v>
          </cell>
        </row>
        <row r="10">
          <cell r="A10" t="str">
            <v>깍    기</v>
          </cell>
          <cell r="B10" t="str">
            <v>연암</v>
          </cell>
          <cell r="C10">
            <v>2507</v>
          </cell>
          <cell r="D10" t="str">
            <v>㎥</v>
          </cell>
          <cell r="E10">
            <v>10000</v>
          </cell>
          <cell r="F10">
            <v>25070000</v>
          </cell>
        </row>
        <row r="11">
          <cell r="A11" t="str">
            <v>돋    기</v>
          </cell>
          <cell r="B11" t="str">
            <v>유용토,L=1,470m</v>
          </cell>
          <cell r="C11">
            <v>147558</v>
          </cell>
          <cell r="D11" t="str">
            <v>㎥</v>
          </cell>
          <cell r="E11">
            <v>2000</v>
          </cell>
          <cell r="F11">
            <v>295116000</v>
          </cell>
        </row>
        <row r="12">
          <cell r="A12" t="str">
            <v>잔토처리</v>
          </cell>
          <cell r="B12" t="str">
            <v>자연상태,L=30,000m</v>
          </cell>
          <cell r="C12">
            <v>249819</v>
          </cell>
          <cell r="D12" t="str">
            <v>㎥</v>
          </cell>
          <cell r="E12">
            <v>7000</v>
          </cell>
          <cell r="F12">
            <v>1748733000</v>
          </cell>
        </row>
        <row r="13">
          <cell r="A13" t="str">
            <v>층 따 기</v>
          </cell>
          <cell r="B13" t="str">
            <v>H=50cm</v>
          </cell>
          <cell r="C13">
            <v>441</v>
          </cell>
          <cell r="D13" t="str">
            <v>㎥</v>
          </cell>
          <cell r="E13">
            <v>420</v>
          </cell>
          <cell r="F13">
            <v>185220</v>
          </cell>
        </row>
        <row r="14">
          <cell r="A14" t="str">
            <v>떼 입히기</v>
          </cell>
          <cell r="B14" t="str">
            <v>평떼</v>
          </cell>
          <cell r="C14">
            <v>7876</v>
          </cell>
          <cell r="D14" t="str">
            <v>㎡</v>
          </cell>
          <cell r="E14">
            <v>6800</v>
          </cell>
          <cell r="F14">
            <v>53556800</v>
          </cell>
        </row>
        <row r="15">
          <cell r="A15" t="str">
            <v>떼 입히기</v>
          </cell>
          <cell r="B15" t="str">
            <v>줄떼</v>
          </cell>
          <cell r="C15">
            <v>6204</v>
          </cell>
          <cell r="D15" t="str">
            <v>㎡</v>
          </cell>
          <cell r="E15">
            <v>4700</v>
          </cell>
          <cell r="F15">
            <v>29158800</v>
          </cell>
        </row>
        <row r="16">
          <cell r="A16" t="str">
            <v>비탈면 녹화공</v>
          </cell>
          <cell r="B16" t="str">
            <v>암절개면, t=4cm</v>
          </cell>
          <cell r="C16">
            <v>2167</v>
          </cell>
          <cell r="D16" t="str">
            <v>㎡</v>
          </cell>
          <cell r="E16">
            <v>25000</v>
          </cell>
          <cell r="F16">
            <v>54175000</v>
          </cell>
        </row>
        <row r="17">
          <cell r="A17" t="str">
            <v>비탈면 녹화공</v>
          </cell>
          <cell r="B17" t="str">
            <v>암절개면, t=8cm</v>
          </cell>
          <cell r="C17">
            <v>2861</v>
          </cell>
          <cell r="D17" t="str">
            <v>㎡</v>
          </cell>
          <cell r="E17">
            <v>30000</v>
          </cell>
          <cell r="F17">
            <v>85830000</v>
          </cell>
        </row>
        <row r="18">
          <cell r="A18" t="str">
            <v>측구 터파기</v>
          </cell>
          <cell r="B18" t="str">
            <v>토사,인력</v>
          </cell>
          <cell r="C18">
            <v>699</v>
          </cell>
          <cell r="D18" t="str">
            <v>㎥</v>
          </cell>
          <cell r="E18">
            <v>6000</v>
          </cell>
          <cell r="F18">
            <v>4194000</v>
          </cell>
        </row>
        <row r="19">
          <cell r="A19" t="str">
            <v>측구 둑쌓기</v>
          </cell>
          <cell r="B19" t="str">
            <v>토사,인력</v>
          </cell>
          <cell r="C19">
            <v>145</v>
          </cell>
          <cell r="D19" t="str">
            <v>㎥</v>
          </cell>
          <cell r="E19">
            <v>6000</v>
          </cell>
          <cell r="F19">
            <v>870000</v>
          </cell>
        </row>
        <row r="20">
          <cell r="A20" t="str">
            <v>깎기비탈면 고르기</v>
          </cell>
          <cell r="B20" t="str">
            <v>풍 화 암</v>
          </cell>
          <cell r="C20">
            <v>1957</v>
          </cell>
          <cell r="D20" t="str">
            <v>㎡</v>
          </cell>
          <cell r="E20">
            <v>1500</v>
          </cell>
          <cell r="F20">
            <v>2935500</v>
          </cell>
        </row>
        <row r="21">
          <cell r="A21" t="str">
            <v>깎기비탈면 고르기</v>
          </cell>
          <cell r="B21" t="str">
            <v>연    암</v>
          </cell>
          <cell r="C21">
            <v>252</v>
          </cell>
          <cell r="D21" t="str">
            <v>㎡</v>
          </cell>
          <cell r="E21">
            <v>2000</v>
          </cell>
          <cell r="F21">
            <v>504000</v>
          </cell>
        </row>
        <row r="22">
          <cell r="A22" t="str">
            <v>노면 고르기</v>
          </cell>
          <cell r="C22">
            <v>6708</v>
          </cell>
          <cell r="D22" t="str">
            <v>㎡</v>
          </cell>
          <cell r="E22">
            <v>1500</v>
          </cell>
          <cell r="F22">
            <v>10062000</v>
          </cell>
        </row>
        <row r="23">
          <cell r="A23" t="str">
            <v>돋기비탈면 돌붙임</v>
          </cell>
          <cell r="B23" t="str">
            <v>버럭유용,t=35cm</v>
          </cell>
          <cell r="C23">
            <v>709</v>
          </cell>
          <cell r="D23" t="str">
            <v>㎡</v>
          </cell>
          <cell r="E23">
            <v>20000</v>
          </cell>
          <cell r="F23">
            <v>14180000</v>
          </cell>
        </row>
        <row r="24">
          <cell r="A24" t="str">
            <v>표 토 제 거</v>
          </cell>
          <cell r="B24" t="str">
            <v>답구간,t=50cm</v>
          </cell>
          <cell r="C24">
            <v>22066</v>
          </cell>
          <cell r="D24" t="str">
            <v>㎡</v>
          </cell>
          <cell r="E24">
            <v>300</v>
          </cell>
          <cell r="F24">
            <v>6619800</v>
          </cell>
        </row>
        <row r="25">
          <cell r="A25" t="str">
            <v>표 토 제 거</v>
          </cell>
          <cell r="B25" t="str">
            <v>답외구간,t=15cm</v>
          </cell>
          <cell r="C25">
            <v>12056</v>
          </cell>
          <cell r="D25" t="str">
            <v>㎡</v>
          </cell>
          <cell r="E25">
            <v>200</v>
          </cell>
          <cell r="F25">
            <v>2411200</v>
          </cell>
        </row>
        <row r="26">
          <cell r="A26" t="str">
            <v>나) 본 선 부 속</v>
          </cell>
          <cell r="C26">
            <v>0</v>
          </cell>
          <cell r="E26">
            <v>0</v>
          </cell>
          <cell r="F26">
            <v>415217680</v>
          </cell>
        </row>
        <row r="27">
          <cell r="A27" t="str">
            <v>터 파 기</v>
          </cell>
          <cell r="B27" t="str">
            <v>토사</v>
          </cell>
          <cell r="C27">
            <v>2292</v>
          </cell>
          <cell r="D27" t="str">
            <v>㎥</v>
          </cell>
          <cell r="E27">
            <v>740</v>
          </cell>
          <cell r="F27">
            <v>1696080</v>
          </cell>
        </row>
        <row r="28">
          <cell r="A28" t="str">
            <v>터 파 기</v>
          </cell>
          <cell r="B28" t="str">
            <v>풍화암</v>
          </cell>
          <cell r="C28">
            <v>3133</v>
          </cell>
          <cell r="D28" t="str">
            <v>㎥</v>
          </cell>
          <cell r="E28">
            <v>22000</v>
          </cell>
          <cell r="F28">
            <v>68926000</v>
          </cell>
        </row>
        <row r="29">
          <cell r="A29" t="str">
            <v>터 파 기</v>
          </cell>
          <cell r="B29" t="str">
            <v>연암</v>
          </cell>
          <cell r="C29">
            <v>479</v>
          </cell>
          <cell r="D29" t="str">
            <v>㎥</v>
          </cell>
          <cell r="E29">
            <v>27000</v>
          </cell>
          <cell r="F29">
            <v>12933000</v>
          </cell>
        </row>
        <row r="30">
          <cell r="A30" t="str">
            <v>되메우기</v>
          </cell>
          <cell r="C30">
            <v>1354</v>
          </cell>
          <cell r="D30" t="str">
            <v>㎥</v>
          </cell>
          <cell r="E30">
            <v>900</v>
          </cell>
          <cell r="F30">
            <v>1218600</v>
          </cell>
        </row>
        <row r="31">
          <cell r="A31" t="str">
            <v>바닥 콘크리트</v>
          </cell>
          <cell r="B31" t="str">
            <v>σck=135kg/㎠</v>
          </cell>
          <cell r="C31">
            <v>31</v>
          </cell>
          <cell r="D31" t="str">
            <v>㎥</v>
          </cell>
          <cell r="E31">
            <v>54000</v>
          </cell>
          <cell r="F31">
            <v>1674000</v>
          </cell>
        </row>
        <row r="32">
          <cell r="A32" t="str">
            <v>수로 콘크리트</v>
          </cell>
          <cell r="B32" t="str">
            <v>σck=180kg/㎠</v>
          </cell>
          <cell r="C32">
            <v>2677</v>
          </cell>
          <cell r="D32" t="str">
            <v>㎥</v>
          </cell>
          <cell r="E32">
            <v>100000</v>
          </cell>
          <cell r="F32">
            <v>267700000</v>
          </cell>
        </row>
        <row r="33">
          <cell r="A33" t="str">
            <v>방음벽 기초 철근콘크리트</v>
          </cell>
          <cell r="B33" t="str">
            <v>σck=240kg/㎠</v>
          </cell>
          <cell r="C33">
            <v>237</v>
          </cell>
          <cell r="D33" t="str">
            <v>㎥</v>
          </cell>
          <cell r="E33">
            <v>110000</v>
          </cell>
          <cell r="F33">
            <v>26070000</v>
          </cell>
        </row>
        <row r="34">
          <cell r="A34" t="str">
            <v>방음벽 설치</v>
          </cell>
          <cell r="B34" t="str">
            <v>토공부,칼라,흡음형,H=3.0m,W=4.0m</v>
          </cell>
          <cell r="C34">
            <v>140</v>
          </cell>
          <cell r="D34" t="str">
            <v>m</v>
          </cell>
          <cell r="E34">
            <v>250000</v>
          </cell>
          <cell r="F34">
            <v>35000000</v>
          </cell>
        </row>
        <row r="35">
          <cell r="A35" t="str">
            <v>다) 개 천 내 기</v>
          </cell>
          <cell r="C35">
            <v>0</v>
          </cell>
          <cell r="E35">
            <v>0</v>
          </cell>
          <cell r="F35">
            <v>139780440</v>
          </cell>
        </row>
        <row r="36">
          <cell r="A36" t="str">
            <v>터 파 기</v>
          </cell>
          <cell r="B36" t="str">
            <v>육상,토사</v>
          </cell>
          <cell r="C36">
            <v>6861</v>
          </cell>
          <cell r="D36" t="str">
            <v>㎥</v>
          </cell>
          <cell r="E36">
            <v>740</v>
          </cell>
          <cell r="F36">
            <v>5077140</v>
          </cell>
        </row>
        <row r="37">
          <cell r="A37" t="str">
            <v>터 파 기</v>
          </cell>
          <cell r="B37" t="str">
            <v>육상,풍화암</v>
          </cell>
          <cell r="C37">
            <v>642</v>
          </cell>
          <cell r="D37" t="str">
            <v>㎥</v>
          </cell>
          <cell r="E37">
            <v>22000</v>
          </cell>
          <cell r="F37">
            <v>14124000</v>
          </cell>
        </row>
        <row r="38">
          <cell r="A38" t="str">
            <v>되메우기</v>
          </cell>
          <cell r="C38">
            <v>3002</v>
          </cell>
          <cell r="D38" t="str">
            <v>㎥</v>
          </cell>
          <cell r="E38">
            <v>900</v>
          </cell>
          <cell r="F38">
            <v>2701800</v>
          </cell>
        </row>
        <row r="39">
          <cell r="A39" t="str">
            <v>떼 입히기</v>
          </cell>
          <cell r="B39" t="str">
            <v>줄떼</v>
          </cell>
          <cell r="C39">
            <v>83</v>
          </cell>
          <cell r="D39" t="str">
            <v>㎡</v>
          </cell>
          <cell r="E39">
            <v>4700</v>
          </cell>
          <cell r="F39">
            <v>390100</v>
          </cell>
        </row>
        <row r="40">
          <cell r="A40" t="str">
            <v>떼 입히기</v>
          </cell>
          <cell r="B40" t="str">
            <v>평떼</v>
          </cell>
          <cell r="C40">
            <v>1288</v>
          </cell>
          <cell r="D40" t="str">
            <v>㎡</v>
          </cell>
          <cell r="E40">
            <v>6800</v>
          </cell>
          <cell r="F40">
            <v>8758400</v>
          </cell>
        </row>
        <row r="41">
          <cell r="A41" t="str">
            <v>측구 둑쌓기</v>
          </cell>
          <cell r="B41" t="str">
            <v>토사,인력</v>
          </cell>
          <cell r="C41">
            <v>34</v>
          </cell>
          <cell r="D41" t="str">
            <v>㎥</v>
          </cell>
          <cell r="E41">
            <v>6000</v>
          </cell>
          <cell r="F41">
            <v>204000</v>
          </cell>
        </row>
        <row r="42">
          <cell r="A42" t="str">
            <v>바닥 콘크리트</v>
          </cell>
          <cell r="B42" t="str">
            <v>σck=135kg/㎠</v>
          </cell>
          <cell r="C42">
            <v>239</v>
          </cell>
          <cell r="D42" t="str">
            <v>㎥</v>
          </cell>
          <cell r="E42">
            <v>19000</v>
          </cell>
          <cell r="F42">
            <v>4541000</v>
          </cell>
        </row>
        <row r="43">
          <cell r="A43" t="str">
            <v>수로 철근콘크리트</v>
          </cell>
          <cell r="B43" t="str">
            <v>σck=240kg/㎠</v>
          </cell>
          <cell r="C43">
            <v>1552</v>
          </cell>
          <cell r="D43" t="str">
            <v>㎥</v>
          </cell>
          <cell r="E43">
            <v>67000</v>
          </cell>
          <cell r="F43">
            <v>103984000</v>
          </cell>
        </row>
        <row r="44">
          <cell r="A44" t="str">
            <v>라) 길 내 기</v>
          </cell>
          <cell r="C44">
            <v>0</v>
          </cell>
          <cell r="E44">
            <v>0</v>
          </cell>
          <cell r="F44">
            <v>387494880</v>
          </cell>
        </row>
        <row r="45">
          <cell r="A45" t="str">
            <v>깍    기</v>
          </cell>
          <cell r="B45" t="str">
            <v>토사</v>
          </cell>
          <cell r="C45">
            <v>15936</v>
          </cell>
          <cell r="D45" t="str">
            <v>㎥</v>
          </cell>
          <cell r="E45">
            <v>680</v>
          </cell>
          <cell r="F45">
            <v>10836480</v>
          </cell>
        </row>
        <row r="46">
          <cell r="A46" t="str">
            <v>깍    기</v>
          </cell>
          <cell r="B46" t="str">
            <v>풍화암</v>
          </cell>
          <cell r="C46">
            <v>130</v>
          </cell>
          <cell r="D46" t="str">
            <v>㎥</v>
          </cell>
          <cell r="E46">
            <v>1400</v>
          </cell>
          <cell r="F46">
            <v>182000</v>
          </cell>
        </row>
        <row r="47">
          <cell r="A47" t="str">
            <v>돋    기</v>
          </cell>
          <cell r="B47" t="str">
            <v>유용토,L=1,470m</v>
          </cell>
          <cell r="C47">
            <v>13804</v>
          </cell>
          <cell r="D47" t="str">
            <v>㎥</v>
          </cell>
          <cell r="E47">
            <v>2000</v>
          </cell>
          <cell r="F47">
            <v>27608000</v>
          </cell>
        </row>
        <row r="48">
          <cell r="A48" t="str">
            <v>측구 터파기</v>
          </cell>
          <cell r="B48" t="str">
            <v>인력</v>
          </cell>
          <cell r="C48">
            <v>1447</v>
          </cell>
          <cell r="D48" t="str">
            <v>㎥</v>
          </cell>
          <cell r="E48">
            <v>6000</v>
          </cell>
          <cell r="F48">
            <v>8682000</v>
          </cell>
        </row>
        <row r="49">
          <cell r="A49" t="str">
            <v>측구 둑쌓기</v>
          </cell>
          <cell r="B49" t="str">
            <v>인력</v>
          </cell>
          <cell r="C49">
            <v>167</v>
          </cell>
          <cell r="D49" t="str">
            <v>㎥</v>
          </cell>
          <cell r="E49">
            <v>6000</v>
          </cell>
          <cell r="F49">
            <v>1002000</v>
          </cell>
        </row>
        <row r="50">
          <cell r="A50" t="str">
            <v>떼 입히기</v>
          </cell>
          <cell r="B50" t="str">
            <v>평떼</v>
          </cell>
          <cell r="C50">
            <v>5351</v>
          </cell>
          <cell r="D50" t="str">
            <v>㎡</v>
          </cell>
          <cell r="E50">
            <v>6800</v>
          </cell>
          <cell r="F50">
            <v>36386800</v>
          </cell>
        </row>
        <row r="51">
          <cell r="A51" t="str">
            <v>떼 입히기</v>
          </cell>
          <cell r="B51" t="str">
            <v>줄떼</v>
          </cell>
          <cell r="C51">
            <v>5708</v>
          </cell>
          <cell r="D51" t="str">
            <v>㎡</v>
          </cell>
          <cell r="E51">
            <v>4700</v>
          </cell>
          <cell r="F51">
            <v>26827600</v>
          </cell>
        </row>
        <row r="52">
          <cell r="A52" t="str">
            <v>비탈면 보호 녹화공</v>
          </cell>
          <cell r="B52" t="str">
            <v>암절개면,t=4cm</v>
          </cell>
          <cell r="C52">
            <v>336</v>
          </cell>
          <cell r="D52" t="str">
            <v>㎡</v>
          </cell>
          <cell r="E52">
            <v>25000</v>
          </cell>
          <cell r="F52">
            <v>8400000</v>
          </cell>
        </row>
        <row r="53">
          <cell r="A53" t="str">
            <v>포장 콘크리트</v>
          </cell>
          <cell r="B53" t="str">
            <v>t=20cm,σbk=40kg/㎠</v>
          </cell>
          <cell r="C53">
            <v>1512</v>
          </cell>
          <cell r="D53" t="str">
            <v>㎥</v>
          </cell>
          <cell r="E53">
            <v>140000</v>
          </cell>
          <cell r="F53">
            <v>211680000</v>
          </cell>
        </row>
        <row r="54">
          <cell r="A54" t="str">
            <v>흄관 부설</v>
          </cell>
          <cell r="B54" t="str">
            <v>φ=100cm,칼라식</v>
          </cell>
          <cell r="C54">
            <v>96</v>
          </cell>
          <cell r="D54" t="str">
            <v>m</v>
          </cell>
          <cell r="E54">
            <v>210000</v>
          </cell>
          <cell r="F54">
            <v>20160000</v>
          </cell>
        </row>
        <row r="55">
          <cell r="A55" t="str">
            <v>울타리설치</v>
          </cell>
          <cell r="B55" t="str">
            <v>H=1.80m,용융아연도망</v>
          </cell>
          <cell r="C55">
            <v>397</v>
          </cell>
          <cell r="D55" t="str">
            <v>m</v>
          </cell>
          <cell r="E55">
            <v>90000</v>
          </cell>
          <cell r="F55">
            <v>35730000</v>
          </cell>
        </row>
        <row r="56">
          <cell r="A56" t="str">
            <v>마) 지    축</v>
          </cell>
          <cell r="C56">
            <v>0</v>
          </cell>
          <cell r="E56">
            <v>0</v>
          </cell>
          <cell r="F56">
            <v>782073800</v>
          </cell>
        </row>
        <row r="57">
          <cell r="A57" t="str">
            <v>깍    기</v>
          </cell>
          <cell r="B57" t="str">
            <v>토사</v>
          </cell>
          <cell r="C57">
            <v>34556</v>
          </cell>
          <cell r="D57" t="str">
            <v>㎥</v>
          </cell>
          <cell r="E57">
            <v>680</v>
          </cell>
          <cell r="F57">
            <v>23498080</v>
          </cell>
        </row>
        <row r="58">
          <cell r="A58" t="str">
            <v>깍    기</v>
          </cell>
          <cell r="B58" t="str">
            <v>풍화암</v>
          </cell>
          <cell r="C58">
            <v>10710</v>
          </cell>
          <cell r="D58" t="str">
            <v>㎥</v>
          </cell>
          <cell r="E58">
            <v>1400</v>
          </cell>
          <cell r="F58">
            <v>14994000</v>
          </cell>
        </row>
        <row r="59">
          <cell r="A59" t="str">
            <v>터 파 기</v>
          </cell>
          <cell r="B59" t="str">
            <v>토사</v>
          </cell>
          <cell r="C59">
            <v>2191</v>
          </cell>
          <cell r="D59" t="str">
            <v>㎥</v>
          </cell>
          <cell r="E59">
            <v>740</v>
          </cell>
          <cell r="F59">
            <v>1621340</v>
          </cell>
        </row>
        <row r="60">
          <cell r="A60" t="str">
            <v>터 파 기</v>
          </cell>
          <cell r="B60" t="str">
            <v>풍화암</v>
          </cell>
          <cell r="C60">
            <v>423</v>
          </cell>
          <cell r="D60" t="str">
            <v>㎥</v>
          </cell>
          <cell r="E60">
            <v>22000</v>
          </cell>
          <cell r="F60">
            <v>9306000</v>
          </cell>
        </row>
        <row r="61">
          <cell r="A61" t="str">
            <v>되메우기</v>
          </cell>
          <cell r="B61" t="str">
            <v>토사</v>
          </cell>
          <cell r="C61">
            <v>591</v>
          </cell>
          <cell r="D61" t="str">
            <v>㎥</v>
          </cell>
          <cell r="E61">
            <v>900</v>
          </cell>
          <cell r="F61">
            <v>531900</v>
          </cell>
        </row>
        <row r="62">
          <cell r="A62" t="str">
            <v>돋    기</v>
          </cell>
          <cell r="B62" t="str">
            <v>유용토,L=1470m</v>
          </cell>
          <cell r="C62">
            <v>210598</v>
          </cell>
          <cell r="D62" t="str">
            <v>㎥</v>
          </cell>
          <cell r="E62">
            <v>2000</v>
          </cell>
          <cell r="F62">
            <v>421196000</v>
          </cell>
        </row>
        <row r="63">
          <cell r="A63" t="str">
            <v>층 따 기</v>
          </cell>
          <cell r="B63" t="str">
            <v>H=50cm</v>
          </cell>
          <cell r="C63">
            <v>259</v>
          </cell>
          <cell r="D63" t="str">
            <v>㎥</v>
          </cell>
          <cell r="E63">
            <v>420</v>
          </cell>
          <cell r="F63">
            <v>108780</v>
          </cell>
        </row>
        <row r="64">
          <cell r="A64" t="str">
            <v>떼 입히기</v>
          </cell>
          <cell r="B64" t="str">
            <v>줄떼</v>
          </cell>
          <cell r="C64">
            <v>11678</v>
          </cell>
          <cell r="D64" t="str">
            <v>㎡</v>
          </cell>
          <cell r="E64">
            <v>4700</v>
          </cell>
          <cell r="F64">
            <v>54886600</v>
          </cell>
        </row>
        <row r="65">
          <cell r="A65" t="str">
            <v>떼 입히기</v>
          </cell>
          <cell r="B65" t="str">
            <v>평떼</v>
          </cell>
          <cell r="C65">
            <v>1213</v>
          </cell>
          <cell r="D65" t="str">
            <v>㎡</v>
          </cell>
          <cell r="E65">
            <v>6800</v>
          </cell>
          <cell r="F65">
            <v>8248400</v>
          </cell>
        </row>
        <row r="66">
          <cell r="A66" t="str">
            <v>측구 터파기</v>
          </cell>
          <cell r="B66" t="str">
            <v>토사,인력</v>
          </cell>
          <cell r="C66">
            <v>1491</v>
          </cell>
          <cell r="D66" t="str">
            <v>㎥</v>
          </cell>
          <cell r="E66">
            <v>6000</v>
          </cell>
          <cell r="F66">
            <v>8946000</v>
          </cell>
        </row>
        <row r="67">
          <cell r="A67" t="str">
            <v>측구 둑쌓기</v>
          </cell>
          <cell r="B67" t="str">
            <v>토사,인력</v>
          </cell>
          <cell r="C67">
            <v>214</v>
          </cell>
          <cell r="D67" t="str">
            <v>㎥</v>
          </cell>
          <cell r="E67">
            <v>6000</v>
          </cell>
          <cell r="F67">
            <v>1284000</v>
          </cell>
        </row>
        <row r="68">
          <cell r="A68" t="str">
            <v>깎기비탈면 고르기</v>
          </cell>
          <cell r="B68" t="str">
            <v>풍화암</v>
          </cell>
          <cell r="C68">
            <v>495</v>
          </cell>
          <cell r="D68" t="str">
            <v>㎡</v>
          </cell>
          <cell r="E68">
            <v>1500</v>
          </cell>
          <cell r="F68">
            <v>742500</v>
          </cell>
        </row>
        <row r="69">
          <cell r="A69" t="str">
            <v>노면 고르기</v>
          </cell>
          <cell r="C69">
            <v>3845</v>
          </cell>
          <cell r="D69" t="str">
            <v>㎡</v>
          </cell>
          <cell r="E69">
            <v>1500</v>
          </cell>
          <cell r="F69">
            <v>5767500</v>
          </cell>
        </row>
        <row r="70">
          <cell r="A70" t="str">
            <v>돋기비탈면 돌붙임</v>
          </cell>
          <cell r="B70" t="str">
            <v>버럭유용,t=35cm</v>
          </cell>
          <cell r="C70">
            <v>4791</v>
          </cell>
          <cell r="D70" t="str">
            <v>㎡</v>
          </cell>
          <cell r="E70">
            <v>20000</v>
          </cell>
          <cell r="F70">
            <v>95820000</v>
          </cell>
        </row>
        <row r="71">
          <cell r="A71" t="str">
            <v>표 토 제 거</v>
          </cell>
          <cell r="B71" t="str">
            <v>답구간,t=50cm</v>
          </cell>
          <cell r="C71">
            <v>20225</v>
          </cell>
          <cell r="D71" t="str">
            <v>㎡</v>
          </cell>
          <cell r="E71">
            <v>300</v>
          </cell>
          <cell r="F71">
            <v>6067500</v>
          </cell>
        </row>
        <row r="72">
          <cell r="A72" t="str">
            <v>표 토 제 거</v>
          </cell>
          <cell r="B72" t="str">
            <v>답외구간,t=15cm</v>
          </cell>
          <cell r="C72">
            <v>28396</v>
          </cell>
          <cell r="D72" t="str">
            <v>㎡</v>
          </cell>
          <cell r="E72">
            <v>200</v>
          </cell>
          <cell r="F72">
            <v>5679200</v>
          </cell>
        </row>
        <row r="73">
          <cell r="A73" t="str">
            <v>수로 콘크리트</v>
          </cell>
          <cell r="B73" t="str">
            <v>σck=180kg/㎠</v>
          </cell>
          <cell r="C73">
            <v>1402</v>
          </cell>
          <cell r="D73" t="str">
            <v>㎥</v>
          </cell>
          <cell r="E73">
            <v>88000</v>
          </cell>
          <cell r="F73">
            <v>123376000</v>
          </cell>
        </row>
        <row r="74">
          <cell r="A74" t="str">
            <v>2.교    량</v>
          </cell>
          <cell r="C74">
            <v>0</v>
          </cell>
          <cell r="E74">
            <v>0</v>
          </cell>
          <cell r="F74">
            <v>525399920</v>
          </cell>
        </row>
        <row r="75">
          <cell r="A75" t="str">
            <v>터 파 기</v>
          </cell>
          <cell r="B75" t="str">
            <v>육상,토사</v>
          </cell>
          <cell r="C75">
            <v>3628</v>
          </cell>
          <cell r="D75" t="str">
            <v>㎥</v>
          </cell>
          <cell r="E75">
            <v>740</v>
          </cell>
          <cell r="F75">
            <v>2684720</v>
          </cell>
        </row>
        <row r="76">
          <cell r="A76" t="str">
            <v>터 파 기</v>
          </cell>
          <cell r="B76" t="str">
            <v>수중,토사</v>
          </cell>
          <cell r="C76">
            <v>1199</v>
          </cell>
          <cell r="D76" t="str">
            <v>㎥</v>
          </cell>
          <cell r="E76">
            <v>1000</v>
          </cell>
          <cell r="F76">
            <v>1199000</v>
          </cell>
        </row>
        <row r="77">
          <cell r="A77" t="str">
            <v>되메우기</v>
          </cell>
          <cell r="B77" t="str">
            <v>토사</v>
          </cell>
          <cell r="C77">
            <v>990</v>
          </cell>
          <cell r="D77" t="str">
            <v>㎥</v>
          </cell>
          <cell r="E77">
            <v>900</v>
          </cell>
          <cell r="F77">
            <v>891000</v>
          </cell>
        </row>
        <row r="78">
          <cell r="A78" t="str">
            <v>기초 막돌 다짐</v>
          </cell>
          <cell r="B78" t="str">
            <v>버럭유용</v>
          </cell>
          <cell r="C78">
            <v>1786</v>
          </cell>
          <cell r="D78" t="str">
            <v>㎥</v>
          </cell>
          <cell r="E78">
            <v>20000</v>
          </cell>
          <cell r="F78">
            <v>35720000</v>
          </cell>
        </row>
        <row r="79">
          <cell r="A79" t="str">
            <v>구조물 뒷채움</v>
          </cell>
          <cell r="B79" t="str">
            <v>버럭유용</v>
          </cell>
          <cell r="C79">
            <v>1260</v>
          </cell>
          <cell r="D79" t="str">
            <v>㎥</v>
          </cell>
          <cell r="E79">
            <v>20000</v>
          </cell>
          <cell r="F79">
            <v>25200000</v>
          </cell>
        </row>
        <row r="80">
          <cell r="A80" t="str">
            <v>P.H.C 파일박기</v>
          </cell>
          <cell r="B80" t="str">
            <v>φ300mm,L=6m 직항</v>
          </cell>
          <cell r="C80">
            <v>68</v>
          </cell>
          <cell r="D80" t="str">
            <v>본</v>
          </cell>
          <cell r="E80">
            <v>200000</v>
          </cell>
          <cell r="F80">
            <v>13600000</v>
          </cell>
        </row>
        <row r="81">
          <cell r="A81" t="str">
            <v>P.H.C 파일박기</v>
          </cell>
          <cell r="B81" t="str">
            <v>φ400mm,L=6m 직항</v>
          </cell>
          <cell r="C81">
            <v>141</v>
          </cell>
          <cell r="D81" t="str">
            <v>본</v>
          </cell>
          <cell r="E81">
            <v>230000</v>
          </cell>
          <cell r="F81">
            <v>32430000</v>
          </cell>
        </row>
        <row r="82">
          <cell r="A82" t="str">
            <v>바닥 콘크리트</v>
          </cell>
          <cell r="B82" t="str">
            <v>σck=135kg/㎠</v>
          </cell>
          <cell r="C82">
            <v>68</v>
          </cell>
          <cell r="D82" t="str">
            <v>㎥</v>
          </cell>
          <cell r="E82">
            <v>19000</v>
          </cell>
          <cell r="F82">
            <v>1292000</v>
          </cell>
        </row>
        <row r="83">
          <cell r="A83" t="str">
            <v>교대 기초 철근콘크리트</v>
          </cell>
          <cell r="B83" t="str">
            <v>σck=240kg/㎠</v>
          </cell>
          <cell r="C83">
            <v>95</v>
          </cell>
          <cell r="D83" t="str">
            <v>㎥</v>
          </cell>
          <cell r="E83">
            <v>58000</v>
          </cell>
          <cell r="F83">
            <v>5510000</v>
          </cell>
        </row>
        <row r="84">
          <cell r="A84" t="str">
            <v>교대 구체 철근콘크리트</v>
          </cell>
          <cell r="B84" t="str">
            <v>σck=240kg/㎠</v>
          </cell>
          <cell r="C84">
            <v>161</v>
          </cell>
          <cell r="D84" t="str">
            <v>㎥</v>
          </cell>
          <cell r="E84">
            <v>147000</v>
          </cell>
          <cell r="F84">
            <v>23667000</v>
          </cell>
        </row>
        <row r="85">
          <cell r="A85" t="str">
            <v>교각 기초 철근콘크리트</v>
          </cell>
          <cell r="B85" t="str">
            <v>σck=240kg/㎠</v>
          </cell>
          <cell r="C85">
            <v>69</v>
          </cell>
          <cell r="D85" t="str">
            <v>㎥</v>
          </cell>
          <cell r="E85">
            <v>70000</v>
          </cell>
          <cell r="F85">
            <v>4830000</v>
          </cell>
        </row>
        <row r="86">
          <cell r="A86" t="str">
            <v>교각 구체 철근콘크리트</v>
          </cell>
          <cell r="B86" t="str">
            <v>σck=240kg/㎠</v>
          </cell>
          <cell r="C86">
            <v>99</v>
          </cell>
          <cell r="D86" t="str">
            <v>㎥</v>
          </cell>
          <cell r="E86">
            <v>250000</v>
          </cell>
          <cell r="F86">
            <v>24750000</v>
          </cell>
        </row>
        <row r="87">
          <cell r="A87" t="str">
            <v>네오프랜패드설치</v>
          </cell>
          <cell r="B87" t="str">
            <v>1620x450x16mm</v>
          </cell>
          <cell r="C87">
            <v>6</v>
          </cell>
          <cell r="D87" t="str">
            <v>개</v>
          </cell>
          <cell r="E87">
            <v>30000</v>
          </cell>
          <cell r="F87">
            <v>180000</v>
          </cell>
        </row>
        <row r="88">
          <cell r="A88" t="str">
            <v>R.C슬래브 철근콘크리트</v>
          </cell>
          <cell r="B88" t="str">
            <v>σck=240kg/㎠</v>
          </cell>
          <cell r="C88">
            <v>139</v>
          </cell>
          <cell r="D88" t="str">
            <v>㎥</v>
          </cell>
          <cell r="E88">
            <v>140000</v>
          </cell>
          <cell r="F88">
            <v>19460000</v>
          </cell>
        </row>
        <row r="89">
          <cell r="A89" t="str">
            <v>교면방수</v>
          </cell>
          <cell r="B89" t="str">
            <v>침투식액체,2회</v>
          </cell>
          <cell r="C89">
            <v>271</v>
          </cell>
          <cell r="D89" t="str">
            <v>㎡</v>
          </cell>
          <cell r="E89">
            <v>4200</v>
          </cell>
          <cell r="F89">
            <v>1138200</v>
          </cell>
        </row>
        <row r="90">
          <cell r="A90" t="str">
            <v>난간설치</v>
          </cell>
          <cell r="B90" t="str">
            <v>STS PIPE,H=1.0m</v>
          </cell>
          <cell r="C90">
            <v>30</v>
          </cell>
          <cell r="D90" t="str">
            <v>m</v>
          </cell>
          <cell r="E90">
            <v>85000</v>
          </cell>
          <cell r="F90">
            <v>2550000</v>
          </cell>
        </row>
        <row r="91">
          <cell r="A91" t="str">
            <v>함형 철근콘크리트</v>
          </cell>
          <cell r="B91" t="str">
            <v>σck=240kg/㎠</v>
          </cell>
          <cell r="C91">
            <v>535</v>
          </cell>
          <cell r="D91" t="str">
            <v>㎥</v>
          </cell>
          <cell r="E91">
            <v>140000</v>
          </cell>
          <cell r="F91">
            <v>74900000</v>
          </cell>
        </row>
        <row r="92">
          <cell r="A92" t="str">
            <v>램프 철근콘크리트</v>
          </cell>
          <cell r="B92" t="str">
            <v>σck=240kg/㎠</v>
          </cell>
          <cell r="C92">
            <v>290</v>
          </cell>
          <cell r="D92" t="str">
            <v>㎥</v>
          </cell>
          <cell r="E92">
            <v>54000</v>
          </cell>
          <cell r="F92">
            <v>15660000</v>
          </cell>
        </row>
        <row r="93">
          <cell r="A93" t="str">
            <v>집수정 철근콘크리트</v>
          </cell>
          <cell r="B93" t="str">
            <v>σck=240kg/㎠</v>
          </cell>
          <cell r="C93">
            <v>8</v>
          </cell>
          <cell r="D93" t="str">
            <v>㎥</v>
          </cell>
          <cell r="E93">
            <v>115000</v>
          </cell>
          <cell r="F93">
            <v>920000</v>
          </cell>
        </row>
        <row r="94">
          <cell r="A94" t="str">
            <v>중력식 옹벽 콘크리트</v>
          </cell>
          <cell r="B94" t="str">
            <v>σck=180kg/㎠</v>
          </cell>
          <cell r="C94">
            <v>211</v>
          </cell>
          <cell r="D94" t="str">
            <v>㎥</v>
          </cell>
          <cell r="E94">
            <v>60000</v>
          </cell>
          <cell r="F94">
            <v>12660000</v>
          </cell>
        </row>
        <row r="95">
          <cell r="A95" t="str">
            <v>철근콘크리트 깨기</v>
          </cell>
          <cell r="B95" t="str">
            <v>인력+기계</v>
          </cell>
          <cell r="C95">
            <v>1551</v>
          </cell>
          <cell r="D95" t="str">
            <v>㎥</v>
          </cell>
          <cell r="E95">
            <v>100000</v>
          </cell>
          <cell r="F95">
            <v>155100000</v>
          </cell>
        </row>
        <row r="96">
          <cell r="A96" t="str">
            <v>무근콘크리트 깨기</v>
          </cell>
          <cell r="B96" t="str">
            <v>T=30CM미만</v>
          </cell>
          <cell r="C96">
            <v>937</v>
          </cell>
          <cell r="D96" t="str">
            <v>㎥</v>
          </cell>
          <cell r="E96">
            <v>20000</v>
          </cell>
          <cell r="F96">
            <v>18740000</v>
          </cell>
        </row>
        <row r="97">
          <cell r="A97" t="str">
            <v>흄관 부설</v>
          </cell>
          <cell r="B97" t="str">
            <v>φ=60cm,칼라식</v>
          </cell>
          <cell r="C97">
            <v>596</v>
          </cell>
          <cell r="D97" t="str">
            <v>m</v>
          </cell>
          <cell r="E97">
            <v>87000</v>
          </cell>
          <cell r="F97">
            <v>51852000</v>
          </cell>
        </row>
        <row r="98">
          <cell r="A98" t="str">
            <v>물 푸 기</v>
          </cell>
          <cell r="B98" t="str">
            <v>φ100mm</v>
          </cell>
          <cell r="C98">
            <v>466</v>
          </cell>
          <cell r="D98" t="str">
            <v>시간</v>
          </cell>
          <cell r="E98">
            <v>1000</v>
          </cell>
          <cell r="F98">
            <v>466000</v>
          </cell>
        </row>
        <row r="99">
          <cell r="A99" t="str">
            <v>3.구    교</v>
          </cell>
          <cell r="C99">
            <v>0</v>
          </cell>
          <cell r="E99">
            <v>0</v>
          </cell>
          <cell r="F99">
            <v>419263120</v>
          </cell>
        </row>
        <row r="100">
          <cell r="A100" t="str">
            <v>터 파 기</v>
          </cell>
          <cell r="B100" t="str">
            <v>육상,토사</v>
          </cell>
          <cell r="C100">
            <v>7773</v>
          </cell>
          <cell r="D100" t="str">
            <v>㎥</v>
          </cell>
          <cell r="E100">
            <v>740</v>
          </cell>
          <cell r="F100">
            <v>5752020</v>
          </cell>
        </row>
        <row r="101">
          <cell r="A101" t="str">
            <v>되메우기</v>
          </cell>
          <cell r="B101" t="str">
            <v>토사</v>
          </cell>
          <cell r="C101">
            <v>539</v>
          </cell>
          <cell r="D101" t="str">
            <v>㎥</v>
          </cell>
          <cell r="E101">
            <v>900</v>
          </cell>
          <cell r="F101">
            <v>485100</v>
          </cell>
        </row>
        <row r="102">
          <cell r="A102" t="str">
            <v>기초 막돌 다짐</v>
          </cell>
          <cell r="B102" t="str">
            <v>버럭유용</v>
          </cell>
          <cell r="C102">
            <v>1216</v>
          </cell>
          <cell r="D102" t="str">
            <v>㎥</v>
          </cell>
          <cell r="E102">
            <v>20000</v>
          </cell>
          <cell r="F102">
            <v>24320000</v>
          </cell>
        </row>
        <row r="103">
          <cell r="A103" t="str">
            <v>구조물 뒷채움</v>
          </cell>
          <cell r="B103" t="str">
            <v>버럭유용</v>
          </cell>
          <cell r="C103">
            <v>4647</v>
          </cell>
          <cell r="D103" t="str">
            <v>㎥</v>
          </cell>
          <cell r="E103">
            <v>20000</v>
          </cell>
          <cell r="F103">
            <v>92940000</v>
          </cell>
        </row>
        <row r="104">
          <cell r="A104" t="str">
            <v>바닥 콘크리트</v>
          </cell>
          <cell r="B104" t="str">
            <v>σck=135kg/㎠</v>
          </cell>
          <cell r="C104">
            <v>124</v>
          </cell>
          <cell r="D104" t="str">
            <v>㎥</v>
          </cell>
          <cell r="E104">
            <v>28000</v>
          </cell>
          <cell r="F104">
            <v>3472000</v>
          </cell>
        </row>
        <row r="105">
          <cell r="A105" t="str">
            <v>함형 철근콘크리트</v>
          </cell>
          <cell r="B105" t="str">
            <v>σck=240kg/㎠</v>
          </cell>
          <cell r="C105">
            <v>1495</v>
          </cell>
          <cell r="D105" t="str">
            <v>㎥</v>
          </cell>
          <cell r="E105">
            <v>176000</v>
          </cell>
          <cell r="F105">
            <v>263120000</v>
          </cell>
        </row>
        <row r="106">
          <cell r="A106" t="str">
            <v>램프 철근콘크리트</v>
          </cell>
          <cell r="B106" t="str">
            <v>σck=240kg/㎠</v>
          </cell>
          <cell r="C106">
            <v>226</v>
          </cell>
          <cell r="D106" t="str">
            <v>㎥</v>
          </cell>
          <cell r="E106">
            <v>54000</v>
          </cell>
          <cell r="F106">
            <v>12204000</v>
          </cell>
        </row>
        <row r="107">
          <cell r="A107" t="str">
            <v>집수정 철근콘크리트</v>
          </cell>
          <cell r="B107" t="str">
            <v>σck=240kg/㎠</v>
          </cell>
          <cell r="C107">
            <v>138</v>
          </cell>
          <cell r="D107" t="str">
            <v>㎥</v>
          </cell>
          <cell r="E107">
            <v>115000</v>
          </cell>
          <cell r="F107">
            <v>15870000</v>
          </cell>
        </row>
        <row r="108">
          <cell r="A108" t="str">
            <v>집수정 뚜껑제작설치</v>
          </cell>
          <cell r="B108" t="str">
            <v>스틸그레팅</v>
          </cell>
          <cell r="C108">
            <v>8</v>
          </cell>
          <cell r="D108" t="str">
            <v>개</v>
          </cell>
          <cell r="E108">
            <v>100000</v>
          </cell>
          <cell r="F108">
            <v>800000</v>
          </cell>
        </row>
        <row r="109">
          <cell r="A109" t="str">
            <v>무근콘크리트 깨기</v>
          </cell>
          <cell r="B109" t="str">
            <v>t=30cm미만</v>
          </cell>
          <cell r="C109">
            <v>15</v>
          </cell>
          <cell r="D109" t="str">
            <v>㎥</v>
          </cell>
          <cell r="E109">
            <v>20000</v>
          </cell>
          <cell r="F109">
            <v>300000</v>
          </cell>
        </row>
        <row r="110">
          <cell r="A110" t="str">
            <v>4. 터    널</v>
          </cell>
          <cell r="C110">
            <v>0</v>
          </cell>
          <cell r="E110">
            <v>0</v>
          </cell>
          <cell r="F110">
            <v>33642335560</v>
          </cell>
        </row>
        <row r="111">
          <cell r="A111" t="str">
            <v>가)개 착 식 터 널</v>
          </cell>
          <cell r="C111">
            <v>0</v>
          </cell>
          <cell r="E111">
            <v>0</v>
          </cell>
          <cell r="F111">
            <v>11291935400</v>
          </cell>
        </row>
        <row r="112">
          <cell r="A112" t="str">
            <v>깍    기</v>
          </cell>
          <cell r="B112" t="str">
            <v>토사</v>
          </cell>
          <cell r="C112">
            <v>145185</v>
          </cell>
          <cell r="D112" t="str">
            <v>㎥</v>
          </cell>
          <cell r="E112">
            <v>680</v>
          </cell>
          <cell r="F112">
            <v>98725800</v>
          </cell>
        </row>
        <row r="113">
          <cell r="A113" t="str">
            <v>깍    기</v>
          </cell>
          <cell r="B113" t="str">
            <v>풍화암</v>
          </cell>
          <cell r="C113">
            <v>240495</v>
          </cell>
          <cell r="D113" t="str">
            <v>㎥</v>
          </cell>
          <cell r="E113">
            <v>1400</v>
          </cell>
          <cell r="F113">
            <v>336693000</v>
          </cell>
        </row>
        <row r="114">
          <cell r="A114" t="str">
            <v>깍    기</v>
          </cell>
          <cell r="B114" t="str">
            <v>연암</v>
          </cell>
          <cell r="C114">
            <v>41003</v>
          </cell>
          <cell r="D114" t="str">
            <v>㎥</v>
          </cell>
          <cell r="E114">
            <v>10000</v>
          </cell>
          <cell r="F114">
            <v>410030000</v>
          </cell>
        </row>
        <row r="115">
          <cell r="A115" t="str">
            <v>깍    기</v>
          </cell>
          <cell r="B115" t="str">
            <v>경암</v>
          </cell>
          <cell r="C115">
            <v>24641</v>
          </cell>
          <cell r="D115" t="str">
            <v>㎥</v>
          </cell>
          <cell r="E115">
            <v>18000</v>
          </cell>
          <cell r="F115">
            <v>443538000</v>
          </cell>
        </row>
        <row r="116">
          <cell r="A116" t="str">
            <v>되메우기</v>
          </cell>
          <cell r="C116">
            <v>294749</v>
          </cell>
          <cell r="D116" t="str">
            <v>㎥</v>
          </cell>
          <cell r="E116">
            <v>900</v>
          </cell>
          <cell r="F116">
            <v>265274100</v>
          </cell>
        </row>
        <row r="117">
          <cell r="A117" t="str">
            <v>돋    기</v>
          </cell>
          <cell r="B117" t="str">
            <v>유용토,L=1,470m</v>
          </cell>
          <cell r="C117">
            <v>10707</v>
          </cell>
          <cell r="D117" t="str">
            <v>㎥</v>
          </cell>
          <cell r="E117">
            <v>2000</v>
          </cell>
          <cell r="F117">
            <v>21414000</v>
          </cell>
        </row>
        <row r="118">
          <cell r="A118" t="str">
            <v>노면 고르기</v>
          </cell>
          <cell r="C118">
            <v>14017</v>
          </cell>
          <cell r="D118" t="str">
            <v>㎡</v>
          </cell>
          <cell r="E118">
            <v>1500</v>
          </cell>
          <cell r="F118">
            <v>21025500</v>
          </cell>
        </row>
        <row r="119">
          <cell r="A119" t="str">
            <v>산마루측구 터파기</v>
          </cell>
          <cell r="C119">
            <v>136</v>
          </cell>
          <cell r="D119" t="str">
            <v>㎥</v>
          </cell>
          <cell r="E119">
            <v>6000</v>
          </cell>
          <cell r="F119">
            <v>816000</v>
          </cell>
        </row>
        <row r="120">
          <cell r="A120" t="str">
            <v>무근 콘크리트채움</v>
          </cell>
          <cell r="B120" t="str">
            <v>σck=150Kg/㎠</v>
          </cell>
          <cell r="C120">
            <v>604</v>
          </cell>
          <cell r="D120" t="str">
            <v>㎥</v>
          </cell>
          <cell r="E120">
            <v>19000</v>
          </cell>
          <cell r="F120">
            <v>11476000</v>
          </cell>
        </row>
        <row r="121">
          <cell r="A121" t="str">
            <v>바닥 콘크리트</v>
          </cell>
          <cell r="B121" t="str">
            <v>σck=135Kg/㎠</v>
          </cell>
          <cell r="C121">
            <v>3082</v>
          </cell>
          <cell r="D121" t="str">
            <v>㎥</v>
          </cell>
          <cell r="E121">
            <v>19000</v>
          </cell>
          <cell r="F121">
            <v>58558000</v>
          </cell>
        </row>
        <row r="122">
          <cell r="A122" t="str">
            <v>라이닝철근콘크리트</v>
          </cell>
          <cell r="B122" t="str">
            <v>σck=240Kg/㎠</v>
          </cell>
          <cell r="C122">
            <v>23363</v>
          </cell>
          <cell r="D122" t="str">
            <v>㎥</v>
          </cell>
          <cell r="E122">
            <v>100000</v>
          </cell>
          <cell r="F122">
            <v>2336300000</v>
          </cell>
        </row>
        <row r="123">
          <cell r="A123" t="str">
            <v>라멘 철근콘크리트</v>
          </cell>
          <cell r="B123" t="str">
            <v>σck=240kg/㎠</v>
          </cell>
          <cell r="C123">
            <v>33412</v>
          </cell>
          <cell r="D123" t="str">
            <v>㎥</v>
          </cell>
          <cell r="E123">
            <v>170000</v>
          </cell>
          <cell r="F123">
            <v>5680040000</v>
          </cell>
        </row>
        <row r="124">
          <cell r="A124" t="str">
            <v>익벽 기초콘크리트</v>
          </cell>
          <cell r="B124" t="str">
            <v>σck=180Kg/㎠</v>
          </cell>
          <cell r="C124">
            <v>23</v>
          </cell>
          <cell r="D124" t="str">
            <v>㎥</v>
          </cell>
          <cell r="E124">
            <v>20000</v>
          </cell>
          <cell r="F124">
            <v>460000</v>
          </cell>
        </row>
        <row r="125">
          <cell r="A125" t="str">
            <v>익벽 구체철근콘크리트</v>
          </cell>
          <cell r="B125" t="str">
            <v>σck=240Kg/㎠</v>
          </cell>
          <cell r="C125">
            <v>313</v>
          </cell>
          <cell r="D125" t="str">
            <v>㎥</v>
          </cell>
          <cell r="E125">
            <v>190000</v>
          </cell>
          <cell r="F125">
            <v>59470000</v>
          </cell>
        </row>
        <row r="126">
          <cell r="A126" t="str">
            <v>접합부 철근콘크리트</v>
          </cell>
          <cell r="B126" t="str">
            <v>σck=240kg/㎠</v>
          </cell>
          <cell r="C126">
            <v>175</v>
          </cell>
          <cell r="D126" t="str">
            <v>㎥</v>
          </cell>
          <cell r="E126">
            <v>200000</v>
          </cell>
          <cell r="F126">
            <v>35000000</v>
          </cell>
        </row>
        <row r="127">
          <cell r="A127" t="str">
            <v>방  수  공</v>
          </cell>
          <cell r="B127" t="str">
            <v>쉬트방수,t=2mm 함형부</v>
          </cell>
          <cell r="C127">
            <v>34732</v>
          </cell>
          <cell r="D127" t="str">
            <v>㎡</v>
          </cell>
          <cell r="E127">
            <v>20000</v>
          </cell>
          <cell r="F127">
            <v>694640000</v>
          </cell>
        </row>
        <row r="128">
          <cell r="A128" t="str">
            <v>방  수  공</v>
          </cell>
          <cell r="B128" t="str">
            <v>쉬트방수,t=2mm 아치부</v>
          </cell>
          <cell r="C128">
            <v>18118</v>
          </cell>
          <cell r="D128" t="str">
            <v>㎡</v>
          </cell>
          <cell r="E128">
            <v>20000</v>
          </cell>
          <cell r="F128">
            <v>362360000</v>
          </cell>
        </row>
        <row r="129">
          <cell r="A129" t="str">
            <v>배수관 부설</v>
          </cell>
          <cell r="B129" t="str">
            <v>THP유공관,φ100mm</v>
          </cell>
          <cell r="C129">
            <v>1524</v>
          </cell>
          <cell r="D129" t="str">
            <v>m</v>
          </cell>
          <cell r="E129">
            <v>20000</v>
          </cell>
          <cell r="F129">
            <v>30480000</v>
          </cell>
        </row>
        <row r="130">
          <cell r="A130" t="str">
            <v>배수로뚜껑제작 설치</v>
          </cell>
          <cell r="B130" t="str">
            <v>50cmX49.5cmX10cm</v>
          </cell>
          <cell r="C130">
            <v>6203</v>
          </cell>
          <cell r="D130" t="str">
            <v>개</v>
          </cell>
          <cell r="E130">
            <v>15000</v>
          </cell>
          <cell r="F130">
            <v>93045000</v>
          </cell>
        </row>
        <row r="131">
          <cell r="A131" t="str">
            <v>열차대피손잡이</v>
          </cell>
          <cell r="B131" t="str">
            <v>스텐레스, φ50.8mmx3mm</v>
          </cell>
          <cell r="C131">
            <v>153</v>
          </cell>
          <cell r="D131" t="str">
            <v>m</v>
          </cell>
          <cell r="E131">
            <v>30000</v>
          </cell>
          <cell r="F131">
            <v>4590000</v>
          </cell>
        </row>
        <row r="132">
          <cell r="A132" t="str">
            <v>공사용 갱문설치</v>
          </cell>
          <cell r="C132">
            <v>8</v>
          </cell>
          <cell r="D132" t="str">
            <v>개소</v>
          </cell>
          <cell r="E132">
            <v>10000000</v>
          </cell>
          <cell r="F132">
            <v>80000000</v>
          </cell>
        </row>
        <row r="133">
          <cell r="A133" t="str">
            <v>공사용 갱문철거</v>
          </cell>
          <cell r="C133">
            <v>8</v>
          </cell>
          <cell r="D133" t="str">
            <v>개소</v>
          </cell>
          <cell r="E133">
            <v>8000000</v>
          </cell>
          <cell r="F133">
            <v>64000000</v>
          </cell>
        </row>
        <row r="134">
          <cell r="A134" t="str">
            <v>갱구부보강</v>
          </cell>
          <cell r="C134">
            <v>8</v>
          </cell>
          <cell r="D134" t="str">
            <v>개소</v>
          </cell>
          <cell r="E134">
            <v>5000000</v>
          </cell>
          <cell r="F134">
            <v>40000000</v>
          </cell>
        </row>
        <row r="135">
          <cell r="A135" t="str">
            <v>갱문부임시방음막설치</v>
          </cell>
          <cell r="C135">
            <v>8</v>
          </cell>
          <cell r="D135" t="str">
            <v>개소</v>
          </cell>
          <cell r="E135">
            <v>10000000</v>
          </cell>
          <cell r="F135">
            <v>80000000</v>
          </cell>
        </row>
        <row r="136">
          <cell r="A136" t="str">
            <v>갱문부임시방음막철거</v>
          </cell>
          <cell r="C136">
            <v>8</v>
          </cell>
          <cell r="D136" t="str">
            <v>개소</v>
          </cell>
          <cell r="E136">
            <v>8000000</v>
          </cell>
          <cell r="F136">
            <v>64000000</v>
          </cell>
        </row>
        <row r="137">
          <cell r="A137" t="str">
            <v>나) NATM 부</v>
          </cell>
          <cell r="C137">
            <v>0</v>
          </cell>
          <cell r="E137">
            <v>0</v>
          </cell>
          <cell r="F137">
            <v>21703780000</v>
          </cell>
        </row>
        <row r="138">
          <cell r="A138" t="str">
            <v>상 반 굴 착</v>
          </cell>
          <cell r="B138" t="str">
            <v>PD-1</v>
          </cell>
          <cell r="C138">
            <v>25029</v>
          </cell>
          <cell r="D138" t="str">
            <v>㎥</v>
          </cell>
          <cell r="E138">
            <v>45000</v>
          </cell>
          <cell r="F138">
            <v>1126305000</v>
          </cell>
        </row>
        <row r="139">
          <cell r="A139" t="str">
            <v>상 반 굴 착</v>
          </cell>
          <cell r="B139" t="str">
            <v>PD-2</v>
          </cell>
          <cell r="C139">
            <v>23740</v>
          </cell>
          <cell r="D139" t="str">
            <v>㎥</v>
          </cell>
          <cell r="E139">
            <v>50000</v>
          </cell>
          <cell r="F139">
            <v>1187000000</v>
          </cell>
        </row>
        <row r="140">
          <cell r="A140" t="str">
            <v>상 반 굴 착</v>
          </cell>
          <cell r="B140" t="str">
            <v>PD-3</v>
          </cell>
          <cell r="C140">
            <v>42613</v>
          </cell>
          <cell r="D140" t="str">
            <v>㎥</v>
          </cell>
          <cell r="E140">
            <v>60000</v>
          </cell>
          <cell r="F140">
            <v>2556780000</v>
          </cell>
        </row>
        <row r="141">
          <cell r="A141" t="str">
            <v>상 반 굴 착</v>
          </cell>
          <cell r="B141" t="str">
            <v>PD-4</v>
          </cell>
          <cell r="C141">
            <v>18635</v>
          </cell>
          <cell r="D141" t="str">
            <v>㎥</v>
          </cell>
          <cell r="E141">
            <v>60000</v>
          </cell>
          <cell r="F141">
            <v>1118100000</v>
          </cell>
        </row>
        <row r="142">
          <cell r="A142" t="str">
            <v>상 반 굴 착</v>
          </cell>
          <cell r="B142" t="str">
            <v>PD-5</v>
          </cell>
          <cell r="C142">
            <v>14958</v>
          </cell>
          <cell r="D142" t="str">
            <v>㎥</v>
          </cell>
          <cell r="E142">
            <v>45000</v>
          </cell>
          <cell r="F142">
            <v>673110000</v>
          </cell>
        </row>
        <row r="143">
          <cell r="A143" t="str">
            <v>하 반 굴 착</v>
          </cell>
          <cell r="B143" t="str">
            <v>PD-1</v>
          </cell>
          <cell r="C143">
            <v>19305</v>
          </cell>
          <cell r="D143" t="str">
            <v>㎥</v>
          </cell>
          <cell r="E143">
            <v>25000</v>
          </cell>
          <cell r="F143">
            <v>482625000</v>
          </cell>
        </row>
        <row r="144">
          <cell r="A144" t="str">
            <v>하 반 굴 착</v>
          </cell>
          <cell r="B144" t="str">
            <v>PD-2</v>
          </cell>
          <cell r="C144">
            <v>18474</v>
          </cell>
          <cell r="D144" t="str">
            <v>㎥</v>
          </cell>
          <cell r="E144">
            <v>30000</v>
          </cell>
          <cell r="F144">
            <v>554220000</v>
          </cell>
        </row>
        <row r="145">
          <cell r="A145" t="str">
            <v>하 반 굴 착</v>
          </cell>
          <cell r="B145" t="str">
            <v>PD-3</v>
          </cell>
          <cell r="C145">
            <v>32466</v>
          </cell>
          <cell r="D145" t="str">
            <v>㎥</v>
          </cell>
          <cell r="E145">
            <v>40000</v>
          </cell>
          <cell r="F145">
            <v>1298640000</v>
          </cell>
        </row>
        <row r="146">
          <cell r="A146" t="str">
            <v>하 반 굴 착</v>
          </cell>
          <cell r="B146" t="str">
            <v>PD-4</v>
          </cell>
          <cell r="C146">
            <v>14112</v>
          </cell>
          <cell r="D146" t="str">
            <v>㎥</v>
          </cell>
          <cell r="E146">
            <v>40000</v>
          </cell>
          <cell r="F146">
            <v>564480000</v>
          </cell>
        </row>
        <row r="147">
          <cell r="A147" t="str">
            <v>하 반 굴 착</v>
          </cell>
          <cell r="B147" t="str">
            <v>PD-5</v>
          </cell>
          <cell r="C147">
            <v>11218</v>
          </cell>
          <cell r="D147" t="str">
            <v>㎥</v>
          </cell>
          <cell r="E147">
            <v>30000</v>
          </cell>
          <cell r="F147">
            <v>336540000</v>
          </cell>
        </row>
        <row r="148">
          <cell r="A148" t="str">
            <v>버 럭 처 리</v>
          </cell>
          <cell r="B148" t="str">
            <v>모암상태,경암</v>
          </cell>
          <cell r="C148">
            <v>169759</v>
          </cell>
          <cell r="D148" t="str">
            <v>㎥</v>
          </cell>
          <cell r="E148">
            <v>5000</v>
          </cell>
          <cell r="F148">
            <v>848795000</v>
          </cell>
        </row>
        <row r="149">
          <cell r="A149" t="str">
            <v>버 럭 처 리</v>
          </cell>
          <cell r="B149" t="str">
            <v>모암상태,연암</v>
          </cell>
          <cell r="C149">
            <v>34271</v>
          </cell>
          <cell r="D149" t="str">
            <v>㎥</v>
          </cell>
          <cell r="E149">
            <v>5000</v>
          </cell>
          <cell r="F149">
            <v>171355000</v>
          </cell>
        </row>
        <row r="150">
          <cell r="A150" t="str">
            <v>버 럭 처 리</v>
          </cell>
          <cell r="B150" t="str">
            <v>모암상태,풍화암</v>
          </cell>
          <cell r="C150">
            <v>27449</v>
          </cell>
          <cell r="D150" t="str">
            <v>㎥</v>
          </cell>
          <cell r="E150">
            <v>5000</v>
          </cell>
          <cell r="F150">
            <v>137245000</v>
          </cell>
        </row>
        <row r="151">
          <cell r="A151" t="str">
            <v>강섬유보강 숏크리트</v>
          </cell>
          <cell r="B151" t="str">
            <v>PD-1</v>
          </cell>
          <cell r="C151">
            <v>2113</v>
          </cell>
          <cell r="D151" t="str">
            <v>㎥</v>
          </cell>
          <cell r="E151">
            <v>200000</v>
          </cell>
          <cell r="F151">
            <v>422600000</v>
          </cell>
        </row>
        <row r="152">
          <cell r="A152" t="str">
            <v>강섬유보강 숏크리트</v>
          </cell>
          <cell r="B152" t="str">
            <v>PD-2</v>
          </cell>
          <cell r="C152">
            <v>2269</v>
          </cell>
          <cell r="D152" t="str">
            <v>㎥</v>
          </cell>
          <cell r="E152">
            <v>200000</v>
          </cell>
          <cell r="F152">
            <v>453800000</v>
          </cell>
        </row>
        <row r="153">
          <cell r="A153" t="str">
            <v>강섬유보강 숏크리트</v>
          </cell>
          <cell r="B153" t="str">
            <v>PD-3</v>
          </cell>
          <cell r="C153">
            <v>5453</v>
          </cell>
          <cell r="D153" t="str">
            <v>㎥</v>
          </cell>
          <cell r="E153">
            <v>200000</v>
          </cell>
          <cell r="F153">
            <v>1090600000</v>
          </cell>
        </row>
        <row r="154">
          <cell r="A154" t="str">
            <v>강섬유보강 숏크리트</v>
          </cell>
          <cell r="B154" t="str">
            <v>PD-4</v>
          </cell>
          <cell r="C154">
            <v>2456</v>
          </cell>
          <cell r="D154" t="str">
            <v>㎥</v>
          </cell>
          <cell r="E154">
            <v>200000</v>
          </cell>
          <cell r="F154">
            <v>491200000</v>
          </cell>
        </row>
        <row r="155">
          <cell r="A155" t="str">
            <v>강섬유보강 숏크리트</v>
          </cell>
          <cell r="B155" t="str">
            <v>PD-5</v>
          </cell>
          <cell r="C155">
            <v>2250</v>
          </cell>
          <cell r="D155" t="str">
            <v>㎥</v>
          </cell>
          <cell r="E155">
            <v>200000</v>
          </cell>
          <cell r="F155">
            <v>450000000</v>
          </cell>
        </row>
        <row r="156">
          <cell r="A156" t="str">
            <v>숏크리트 반발재처리</v>
          </cell>
          <cell r="C156">
            <v>1653</v>
          </cell>
          <cell r="D156" t="str">
            <v>㎥</v>
          </cell>
          <cell r="E156">
            <v>5000</v>
          </cell>
          <cell r="F156">
            <v>8265000</v>
          </cell>
        </row>
        <row r="157">
          <cell r="A157" t="str">
            <v>격자지보 설치</v>
          </cell>
          <cell r="B157" t="str">
            <v>PD-3,상반,50mmX20mmX30mm</v>
          </cell>
          <cell r="C157">
            <v>690</v>
          </cell>
          <cell r="D157" t="str">
            <v>기</v>
          </cell>
          <cell r="E157">
            <v>500000</v>
          </cell>
          <cell r="F157">
            <v>345000000</v>
          </cell>
        </row>
        <row r="158">
          <cell r="A158" t="str">
            <v>격자지보 설치</v>
          </cell>
          <cell r="B158" t="str">
            <v>PD-3,하반,50mmX30mmX30mm</v>
          </cell>
          <cell r="C158">
            <v>690</v>
          </cell>
          <cell r="D158" t="str">
            <v>기</v>
          </cell>
          <cell r="E158">
            <v>500000</v>
          </cell>
          <cell r="F158">
            <v>345000000</v>
          </cell>
        </row>
        <row r="159">
          <cell r="A159" t="str">
            <v>격자지보 설치</v>
          </cell>
          <cell r="B159" t="str">
            <v>PD-4,상반,70mmX20mmX30mm</v>
          </cell>
          <cell r="C159">
            <v>367</v>
          </cell>
          <cell r="D159" t="str">
            <v>기</v>
          </cell>
          <cell r="E159">
            <v>500000</v>
          </cell>
          <cell r="F159">
            <v>183500000</v>
          </cell>
        </row>
        <row r="160">
          <cell r="A160" t="str">
            <v>격자지보 설치</v>
          </cell>
          <cell r="B160" t="str">
            <v>PD-4,하반,70mmX20mmX30mm</v>
          </cell>
          <cell r="C160">
            <v>367</v>
          </cell>
          <cell r="D160" t="str">
            <v>기</v>
          </cell>
          <cell r="E160">
            <v>500000</v>
          </cell>
          <cell r="F160">
            <v>183500000</v>
          </cell>
        </row>
        <row r="161">
          <cell r="A161" t="str">
            <v>격자지보 설치</v>
          </cell>
          <cell r="B161" t="str">
            <v>PD-5,상반,95mmX22mmX32mm</v>
          </cell>
          <cell r="C161">
            <v>350</v>
          </cell>
          <cell r="D161" t="str">
            <v>기</v>
          </cell>
          <cell r="E161">
            <v>550000</v>
          </cell>
          <cell r="F161">
            <v>192500000</v>
          </cell>
        </row>
        <row r="162">
          <cell r="A162" t="str">
            <v>격자지보 설치</v>
          </cell>
          <cell r="B162" t="str">
            <v>PD-5,하반,95mmX22mmX32mm</v>
          </cell>
          <cell r="C162">
            <v>350</v>
          </cell>
          <cell r="D162" t="str">
            <v>기</v>
          </cell>
          <cell r="E162">
            <v>550000</v>
          </cell>
          <cell r="F162">
            <v>192500000</v>
          </cell>
        </row>
        <row r="163">
          <cell r="A163" t="str">
            <v>격자지보 설치</v>
          </cell>
          <cell r="B163" t="str">
            <v>대형대피소 ,70mmX20mmX20mm</v>
          </cell>
          <cell r="C163">
            <v>20</v>
          </cell>
          <cell r="D163" t="str">
            <v>개</v>
          </cell>
          <cell r="E163">
            <v>550000</v>
          </cell>
          <cell r="F163">
            <v>11000000</v>
          </cell>
        </row>
        <row r="164">
          <cell r="A164" t="str">
            <v>락 볼 트</v>
          </cell>
          <cell r="B164" t="str">
            <v>PD-2 φ25x3.0m</v>
          </cell>
          <cell r="C164">
            <v>2070</v>
          </cell>
          <cell r="D164" t="str">
            <v>개</v>
          </cell>
          <cell r="E164">
            <v>40000</v>
          </cell>
          <cell r="F164">
            <v>82800000</v>
          </cell>
        </row>
        <row r="165">
          <cell r="A165" t="str">
            <v>락 볼 트</v>
          </cell>
          <cell r="B165" t="str">
            <v>PD-3 φ25x3.0m</v>
          </cell>
          <cell r="C165">
            <v>7572</v>
          </cell>
          <cell r="D165" t="str">
            <v>개</v>
          </cell>
          <cell r="E165">
            <v>40000</v>
          </cell>
          <cell r="F165">
            <v>302880000</v>
          </cell>
        </row>
        <row r="166">
          <cell r="A166" t="str">
            <v>락 볼 트</v>
          </cell>
          <cell r="B166" t="str">
            <v>PD-4 φ25x4.0m</v>
          </cell>
          <cell r="C166">
            <v>5500</v>
          </cell>
          <cell r="D166" t="str">
            <v>개</v>
          </cell>
          <cell r="E166">
            <v>40000</v>
          </cell>
          <cell r="F166">
            <v>220000000</v>
          </cell>
        </row>
        <row r="167">
          <cell r="A167" t="str">
            <v>락 볼 트</v>
          </cell>
          <cell r="B167" t="str">
            <v>PD-5 φ25x4.0m</v>
          </cell>
          <cell r="C167">
            <v>6650</v>
          </cell>
          <cell r="D167" t="str">
            <v>개</v>
          </cell>
          <cell r="E167">
            <v>32000</v>
          </cell>
          <cell r="F167">
            <v>212800000</v>
          </cell>
        </row>
        <row r="168">
          <cell r="A168" t="str">
            <v>락 볼 트</v>
          </cell>
          <cell r="B168" t="str">
            <v>대피소,φ25x2.0m</v>
          </cell>
          <cell r="C168">
            <v>211</v>
          </cell>
          <cell r="D168" t="str">
            <v>개</v>
          </cell>
          <cell r="E168">
            <v>32000</v>
          </cell>
          <cell r="F168">
            <v>6752000</v>
          </cell>
        </row>
        <row r="169">
          <cell r="A169" t="str">
            <v>락 볼 트</v>
          </cell>
          <cell r="B169" t="str">
            <v>대피소,φ25x3.0m</v>
          </cell>
          <cell r="C169">
            <v>30</v>
          </cell>
          <cell r="D169" t="str">
            <v>개</v>
          </cell>
          <cell r="E169">
            <v>32000</v>
          </cell>
          <cell r="F169">
            <v>960000</v>
          </cell>
        </row>
        <row r="170">
          <cell r="A170" t="str">
            <v>퍼플링 설치</v>
          </cell>
          <cell r="B170" t="str">
            <v>φ25x3.0m</v>
          </cell>
          <cell r="C170">
            <v>17856</v>
          </cell>
          <cell r="D170" t="str">
            <v>개</v>
          </cell>
          <cell r="E170">
            <v>31000</v>
          </cell>
          <cell r="F170">
            <v>553536000</v>
          </cell>
        </row>
        <row r="171">
          <cell r="A171" t="str">
            <v>면고르기</v>
          </cell>
          <cell r="B171" t="str">
            <v>NATM부</v>
          </cell>
          <cell r="C171">
            <v>37972</v>
          </cell>
          <cell r="D171" t="str">
            <v>㎡</v>
          </cell>
          <cell r="E171">
            <v>1000</v>
          </cell>
          <cell r="F171">
            <v>37972000</v>
          </cell>
        </row>
        <row r="172">
          <cell r="A172" t="str">
            <v>라이닝 콘크리트</v>
          </cell>
          <cell r="B172" t="str">
            <v>δck=240Kg/㎠</v>
          </cell>
          <cell r="C172">
            <v>21580</v>
          </cell>
          <cell r="D172" t="str">
            <v>㎥</v>
          </cell>
          <cell r="E172">
            <v>70000</v>
          </cell>
          <cell r="F172">
            <v>1510600000</v>
          </cell>
        </row>
        <row r="173">
          <cell r="A173" t="str">
            <v>라이닝 철근콘크리트</v>
          </cell>
          <cell r="B173" t="str">
            <v>δck=240Kg/㎠</v>
          </cell>
          <cell r="C173">
            <v>3439</v>
          </cell>
          <cell r="D173" t="str">
            <v>㎥</v>
          </cell>
          <cell r="E173">
            <v>70000</v>
          </cell>
          <cell r="F173">
            <v>240730000</v>
          </cell>
        </row>
        <row r="174">
          <cell r="A174" t="str">
            <v>방  수   공</v>
          </cell>
          <cell r="B174" t="str">
            <v>쉬트방수,t=2mm</v>
          </cell>
          <cell r="C174">
            <v>48702</v>
          </cell>
          <cell r="D174" t="str">
            <v>㎡</v>
          </cell>
          <cell r="E174">
            <v>20000</v>
          </cell>
          <cell r="F174">
            <v>974040000</v>
          </cell>
        </row>
        <row r="175">
          <cell r="A175" t="str">
            <v>배수 콘크리트</v>
          </cell>
          <cell r="B175" t="str">
            <v>δck=240Kg/㎠</v>
          </cell>
          <cell r="C175">
            <v>2553</v>
          </cell>
          <cell r="D175" t="str">
            <v>㎥</v>
          </cell>
          <cell r="E175">
            <v>60000</v>
          </cell>
          <cell r="F175">
            <v>153180000</v>
          </cell>
        </row>
        <row r="176">
          <cell r="A176" t="str">
            <v>배수로뚜껑제작 설치</v>
          </cell>
          <cell r="B176" t="str">
            <v>50cmX49.5cmX10cm</v>
          </cell>
          <cell r="C176">
            <v>12060</v>
          </cell>
          <cell r="D176" t="str">
            <v>개</v>
          </cell>
          <cell r="E176">
            <v>15000</v>
          </cell>
          <cell r="F176">
            <v>180900000</v>
          </cell>
        </row>
        <row r="177">
          <cell r="A177" t="str">
            <v>열차대피손잡이</v>
          </cell>
          <cell r="B177" t="str">
            <v>스텐레스 φ50.8mmx1.2mm</v>
          </cell>
          <cell r="C177">
            <v>3039</v>
          </cell>
          <cell r="D177" t="str">
            <v>m</v>
          </cell>
          <cell r="E177">
            <v>30000</v>
          </cell>
          <cell r="F177">
            <v>91170000</v>
          </cell>
        </row>
        <row r="178">
          <cell r="A178" t="str">
            <v>강관다단 그라우팅</v>
          </cell>
          <cell r="B178" t="str">
            <v>φ60.5mm'L=16 m</v>
          </cell>
          <cell r="C178">
            <v>435</v>
          </cell>
          <cell r="D178" t="str">
            <v>공</v>
          </cell>
          <cell r="E178">
            <v>800000</v>
          </cell>
          <cell r="F178">
            <v>348000000</v>
          </cell>
        </row>
        <row r="179">
          <cell r="A179" t="str">
            <v>프리 그라우팅</v>
          </cell>
          <cell r="B179" t="str">
            <v>L.W약액</v>
          </cell>
          <cell r="C179">
            <v>3110</v>
          </cell>
          <cell r="D179" t="str">
            <v>㎥</v>
          </cell>
          <cell r="E179">
            <v>280000</v>
          </cell>
          <cell r="F179">
            <v>870800000</v>
          </cell>
        </row>
        <row r="180">
          <cell r="A180" t="str">
            <v>수전설비 설치</v>
          </cell>
          <cell r="B180" t="str">
            <v>수전길이 L = 0.5km</v>
          </cell>
          <cell r="C180">
            <v>8</v>
          </cell>
          <cell r="D180" t="str">
            <v>개소</v>
          </cell>
          <cell r="E180">
            <v>20000000</v>
          </cell>
          <cell r="F180">
            <v>160000000</v>
          </cell>
        </row>
        <row r="181">
          <cell r="A181" t="str">
            <v>수전설비 철거</v>
          </cell>
          <cell r="B181" t="str">
            <v>수전길이 L = 0.5km</v>
          </cell>
          <cell r="C181">
            <v>8</v>
          </cell>
          <cell r="D181" t="str">
            <v>개소</v>
          </cell>
          <cell r="E181">
            <v>5000000</v>
          </cell>
          <cell r="F181">
            <v>40000000</v>
          </cell>
        </row>
        <row r="182">
          <cell r="A182" t="str">
            <v>배 수 설 비</v>
          </cell>
          <cell r="B182" t="str">
            <v>갱  내</v>
          </cell>
          <cell r="C182">
            <v>1</v>
          </cell>
          <cell r="D182" t="str">
            <v>식</v>
          </cell>
          <cell r="E182">
            <v>30000000</v>
          </cell>
          <cell r="F182">
            <v>30000000</v>
          </cell>
        </row>
        <row r="183">
          <cell r="A183" t="str">
            <v>환 기 설 비</v>
          </cell>
          <cell r="C183">
            <v>1</v>
          </cell>
          <cell r="D183" t="str">
            <v>식</v>
          </cell>
          <cell r="E183">
            <v>30000000</v>
          </cell>
          <cell r="F183">
            <v>30000000</v>
          </cell>
        </row>
        <row r="184">
          <cell r="A184" t="str">
            <v>폐수처리시설 설치</v>
          </cell>
          <cell r="C184">
            <v>6</v>
          </cell>
          <cell r="D184" t="str">
            <v>개소</v>
          </cell>
          <cell r="E184">
            <v>20000000</v>
          </cell>
          <cell r="F184">
            <v>120000000</v>
          </cell>
        </row>
        <row r="185">
          <cell r="A185" t="str">
            <v>폐수처리시설 철거</v>
          </cell>
          <cell r="C185">
            <v>6</v>
          </cell>
          <cell r="D185" t="str">
            <v>개소</v>
          </cell>
          <cell r="E185">
            <v>5000000</v>
          </cell>
          <cell r="F185">
            <v>30000000</v>
          </cell>
        </row>
        <row r="186">
          <cell r="A186" t="str">
            <v>폐수처리시설 유지관리</v>
          </cell>
          <cell r="C186">
            <v>54</v>
          </cell>
          <cell r="D186" t="str">
            <v>개월</v>
          </cell>
          <cell r="E186">
            <v>500000</v>
          </cell>
          <cell r="F186">
            <v>27000000</v>
          </cell>
        </row>
        <row r="187">
          <cell r="A187" t="str">
            <v>계    측</v>
          </cell>
          <cell r="C187">
            <v>1</v>
          </cell>
          <cell r="D187" t="str">
            <v>식</v>
          </cell>
          <cell r="E187">
            <v>50000000</v>
          </cell>
          <cell r="F187">
            <v>50000000</v>
          </cell>
        </row>
        <row r="188">
          <cell r="A188" t="str">
            <v>식 재 공</v>
          </cell>
          <cell r="B188" t="str">
            <v>개착터널부</v>
          </cell>
          <cell r="C188">
            <v>1</v>
          </cell>
          <cell r="D188" t="str">
            <v>식</v>
          </cell>
          <cell r="E188">
            <v>5000000</v>
          </cell>
          <cell r="F188">
            <v>5000000</v>
          </cell>
        </row>
        <row r="189">
          <cell r="A189" t="str">
            <v>다) 공사용 가도로</v>
          </cell>
          <cell r="C189">
            <v>0</v>
          </cell>
          <cell r="E189">
            <v>0</v>
          </cell>
          <cell r="F189">
            <v>646620160</v>
          </cell>
        </row>
        <row r="190">
          <cell r="A190" t="str">
            <v>깍    기</v>
          </cell>
          <cell r="B190" t="str">
            <v>토사</v>
          </cell>
          <cell r="C190">
            <v>9174</v>
          </cell>
          <cell r="D190" t="str">
            <v>㎥</v>
          </cell>
          <cell r="E190">
            <v>680</v>
          </cell>
          <cell r="F190">
            <v>6238320</v>
          </cell>
        </row>
        <row r="191">
          <cell r="A191" t="str">
            <v>돋    기</v>
          </cell>
          <cell r="B191" t="str">
            <v>유용토</v>
          </cell>
          <cell r="C191">
            <v>47258</v>
          </cell>
          <cell r="D191" t="str">
            <v>㎥</v>
          </cell>
          <cell r="E191">
            <v>2000</v>
          </cell>
          <cell r="F191">
            <v>94516000</v>
          </cell>
        </row>
        <row r="192">
          <cell r="A192" t="str">
            <v>터 파 기</v>
          </cell>
          <cell r="B192" t="str">
            <v>토사</v>
          </cell>
          <cell r="C192">
            <v>122</v>
          </cell>
          <cell r="D192" t="str">
            <v>㎥</v>
          </cell>
          <cell r="E192">
            <v>740</v>
          </cell>
          <cell r="F192">
            <v>90280</v>
          </cell>
        </row>
        <row r="193">
          <cell r="A193" t="str">
            <v>되메우기</v>
          </cell>
          <cell r="C193">
            <v>180</v>
          </cell>
          <cell r="D193" t="str">
            <v>㎥</v>
          </cell>
          <cell r="E193">
            <v>900</v>
          </cell>
          <cell r="F193">
            <v>162000</v>
          </cell>
        </row>
        <row r="194">
          <cell r="A194" t="str">
            <v>떼 입히기</v>
          </cell>
          <cell r="B194" t="str">
            <v>줄떼</v>
          </cell>
          <cell r="C194">
            <v>5860</v>
          </cell>
          <cell r="D194" t="str">
            <v>㎡</v>
          </cell>
          <cell r="E194">
            <v>4700</v>
          </cell>
          <cell r="F194">
            <v>27542000</v>
          </cell>
        </row>
        <row r="195">
          <cell r="A195" t="str">
            <v>떼 입히기</v>
          </cell>
          <cell r="B195" t="str">
            <v>평떼</v>
          </cell>
          <cell r="C195">
            <v>1523</v>
          </cell>
          <cell r="D195" t="str">
            <v>㎡</v>
          </cell>
          <cell r="E195">
            <v>6800</v>
          </cell>
          <cell r="F195">
            <v>10356400</v>
          </cell>
        </row>
        <row r="196">
          <cell r="A196" t="str">
            <v>층 따 기</v>
          </cell>
          <cell r="B196" t="str">
            <v>H=50cm</v>
          </cell>
          <cell r="C196">
            <v>1093</v>
          </cell>
          <cell r="D196" t="str">
            <v>㎥</v>
          </cell>
          <cell r="E196">
            <v>420</v>
          </cell>
          <cell r="F196">
            <v>459060</v>
          </cell>
        </row>
        <row r="197">
          <cell r="A197" t="str">
            <v>마대 쌓기</v>
          </cell>
          <cell r="B197" t="str">
            <v>PP,45cm×70cm</v>
          </cell>
          <cell r="C197">
            <v>1262</v>
          </cell>
          <cell r="D197" t="str">
            <v>㎡</v>
          </cell>
          <cell r="E197">
            <v>25000</v>
          </cell>
          <cell r="F197">
            <v>31550000</v>
          </cell>
        </row>
        <row r="198">
          <cell r="A198" t="str">
            <v>아스팔트 포장</v>
          </cell>
          <cell r="B198" t="str">
            <v>T=65cm</v>
          </cell>
          <cell r="C198">
            <v>5720</v>
          </cell>
          <cell r="D198" t="str">
            <v>㎡</v>
          </cell>
          <cell r="E198">
            <v>21000</v>
          </cell>
          <cell r="F198">
            <v>120120000</v>
          </cell>
        </row>
        <row r="199">
          <cell r="A199" t="str">
            <v>L 형측구 콘크리트</v>
          </cell>
          <cell r="B199" t="str">
            <v>σck=180kg/㎠</v>
          </cell>
          <cell r="C199">
            <v>233</v>
          </cell>
          <cell r="D199" t="str">
            <v>㎥</v>
          </cell>
          <cell r="E199">
            <v>65000</v>
          </cell>
          <cell r="F199">
            <v>15145000</v>
          </cell>
        </row>
        <row r="200">
          <cell r="A200" t="str">
            <v>아스팔트 복구포장</v>
          </cell>
          <cell r="B200" t="str">
            <v>T=65cm</v>
          </cell>
          <cell r="C200">
            <v>3620</v>
          </cell>
          <cell r="D200" t="str">
            <v>㎡</v>
          </cell>
          <cell r="E200">
            <v>21000</v>
          </cell>
          <cell r="F200">
            <v>76020000</v>
          </cell>
        </row>
        <row r="201">
          <cell r="A201" t="str">
            <v>포장 콘크리트깨기</v>
          </cell>
          <cell r="B201" t="str">
            <v>T=30cm</v>
          </cell>
          <cell r="C201">
            <v>1143</v>
          </cell>
          <cell r="D201" t="str">
            <v>㎥</v>
          </cell>
          <cell r="E201">
            <v>20000</v>
          </cell>
          <cell r="F201">
            <v>22860000</v>
          </cell>
        </row>
        <row r="202">
          <cell r="A202" t="str">
            <v>가도로 철거</v>
          </cell>
          <cell r="C202">
            <v>37984</v>
          </cell>
          <cell r="D202" t="str">
            <v>㎥</v>
          </cell>
          <cell r="E202">
            <v>2000</v>
          </cell>
          <cell r="F202">
            <v>75968000</v>
          </cell>
        </row>
        <row r="203">
          <cell r="A203" t="str">
            <v>천 공(토사)</v>
          </cell>
          <cell r="B203" t="str">
            <v>φ400mm (16")</v>
          </cell>
          <cell r="C203">
            <v>207</v>
          </cell>
          <cell r="D203" t="str">
            <v>m</v>
          </cell>
          <cell r="E203">
            <v>20000</v>
          </cell>
          <cell r="F203">
            <v>4140000</v>
          </cell>
        </row>
        <row r="204">
          <cell r="A204" t="str">
            <v>천 공(풍화암)</v>
          </cell>
          <cell r="B204" t="str">
            <v>φ400mm (16")</v>
          </cell>
          <cell r="C204">
            <v>504</v>
          </cell>
          <cell r="D204" t="str">
            <v>m</v>
          </cell>
          <cell r="E204">
            <v>45000</v>
          </cell>
          <cell r="F204">
            <v>22680000</v>
          </cell>
        </row>
        <row r="205">
          <cell r="A205" t="str">
            <v>H - PILE박기</v>
          </cell>
          <cell r="B205" t="str">
            <v>H-298X299X9X14mm</v>
          </cell>
          <cell r="C205">
            <v>735</v>
          </cell>
          <cell r="D205" t="str">
            <v>m</v>
          </cell>
          <cell r="E205">
            <v>5400</v>
          </cell>
          <cell r="F205">
            <v>3969000</v>
          </cell>
        </row>
        <row r="206">
          <cell r="A206" t="str">
            <v>H - PILE뽑기</v>
          </cell>
          <cell r="B206" t="str">
            <v>H-298X299X9X14mm</v>
          </cell>
          <cell r="C206">
            <v>735</v>
          </cell>
          <cell r="D206" t="str">
            <v>m</v>
          </cell>
          <cell r="E206">
            <v>3500</v>
          </cell>
          <cell r="F206">
            <v>2572500</v>
          </cell>
        </row>
        <row r="207">
          <cell r="A207" t="str">
            <v>띠장 설치</v>
          </cell>
          <cell r="B207" t="str">
            <v>H-298X298X9X14mm</v>
          </cell>
          <cell r="C207">
            <v>426</v>
          </cell>
          <cell r="D207" t="str">
            <v>m</v>
          </cell>
          <cell r="E207">
            <v>9700</v>
          </cell>
          <cell r="F207">
            <v>4132200</v>
          </cell>
        </row>
        <row r="208">
          <cell r="A208" t="str">
            <v>띠장 철거</v>
          </cell>
          <cell r="B208" t="str">
            <v>H-298X298X9X14mm</v>
          </cell>
          <cell r="C208">
            <v>426</v>
          </cell>
          <cell r="D208" t="str">
            <v>m</v>
          </cell>
          <cell r="E208">
            <v>6900</v>
          </cell>
          <cell r="F208">
            <v>2939400</v>
          </cell>
        </row>
        <row r="209">
          <cell r="A209" t="str">
            <v>토류판 설치</v>
          </cell>
          <cell r="B209" t="str">
            <v>T=10cm</v>
          </cell>
          <cell r="C209">
            <v>846</v>
          </cell>
          <cell r="D209" t="str">
            <v>㎡</v>
          </cell>
          <cell r="E209">
            <v>20000</v>
          </cell>
          <cell r="F209">
            <v>16920000</v>
          </cell>
        </row>
        <row r="210">
          <cell r="A210" t="str">
            <v>토류판 철거</v>
          </cell>
          <cell r="B210" t="str">
            <v>T=10cm</v>
          </cell>
          <cell r="C210">
            <v>846</v>
          </cell>
          <cell r="D210" t="str">
            <v>㎡</v>
          </cell>
          <cell r="E210">
            <v>15000</v>
          </cell>
          <cell r="F210">
            <v>12690000</v>
          </cell>
        </row>
        <row r="211">
          <cell r="A211" t="str">
            <v>어스 앵카공</v>
          </cell>
          <cell r="B211" t="str">
            <v>7연선 Φ12.7mm</v>
          </cell>
          <cell r="C211">
            <v>147</v>
          </cell>
          <cell r="D211" t="str">
            <v>공</v>
          </cell>
          <cell r="E211">
            <v>650000</v>
          </cell>
          <cell r="F211">
            <v>95550000</v>
          </cell>
        </row>
        <row r="212">
          <cell r="A212" t="str">
            <v>5.정 거 장</v>
          </cell>
          <cell r="C212">
            <v>0</v>
          </cell>
          <cell r="E212">
            <v>0</v>
          </cell>
          <cell r="F212">
            <v>2143288040</v>
          </cell>
        </row>
        <row r="213">
          <cell r="A213" t="str">
            <v>돋    기</v>
          </cell>
          <cell r="B213" t="str">
            <v>유용토,L=1,470m</v>
          </cell>
          <cell r="C213">
            <v>4598</v>
          </cell>
          <cell r="D213" t="str">
            <v>㎥</v>
          </cell>
          <cell r="E213">
            <v>2000</v>
          </cell>
          <cell r="F213">
            <v>9196000</v>
          </cell>
        </row>
        <row r="214">
          <cell r="A214" t="str">
            <v>터 파 기</v>
          </cell>
          <cell r="B214" t="str">
            <v>토사,육상</v>
          </cell>
          <cell r="C214">
            <v>10421</v>
          </cell>
          <cell r="D214" t="str">
            <v>㎥</v>
          </cell>
          <cell r="E214">
            <v>740</v>
          </cell>
          <cell r="F214">
            <v>7711540</v>
          </cell>
        </row>
        <row r="215">
          <cell r="A215" t="str">
            <v>되메우기</v>
          </cell>
          <cell r="C215">
            <v>5735</v>
          </cell>
          <cell r="D215" t="str">
            <v>㎥</v>
          </cell>
          <cell r="E215">
            <v>900</v>
          </cell>
          <cell r="F215">
            <v>5161500</v>
          </cell>
        </row>
        <row r="216">
          <cell r="A216" t="str">
            <v>구조물 뒷채움</v>
          </cell>
          <cell r="B216" t="str">
            <v>버럭유용</v>
          </cell>
          <cell r="C216">
            <v>1640</v>
          </cell>
          <cell r="D216" t="str">
            <v>㎥</v>
          </cell>
          <cell r="E216">
            <v>20000</v>
          </cell>
          <cell r="F216">
            <v>32800000</v>
          </cell>
        </row>
        <row r="217">
          <cell r="A217" t="str">
            <v>바닥 콘크리트</v>
          </cell>
          <cell r="B217" t="str">
            <v>σck=135kg/㎠</v>
          </cell>
          <cell r="C217">
            <v>1271</v>
          </cell>
          <cell r="D217" t="str">
            <v>㎥</v>
          </cell>
          <cell r="E217">
            <v>38000</v>
          </cell>
          <cell r="F217">
            <v>48298000</v>
          </cell>
        </row>
        <row r="218">
          <cell r="A218" t="str">
            <v>승강장 콘크리트</v>
          </cell>
          <cell r="B218" t="str">
            <v>σck=210kg/㎠</v>
          </cell>
          <cell r="C218">
            <v>1288</v>
          </cell>
          <cell r="D218" t="str">
            <v>㎥</v>
          </cell>
          <cell r="E218">
            <v>200000</v>
          </cell>
          <cell r="F218">
            <v>257600000</v>
          </cell>
        </row>
        <row r="219">
          <cell r="A219" t="str">
            <v>소형고압블럭설치</v>
          </cell>
          <cell r="B219" t="str">
            <v>199mmX99mmX60mm</v>
          </cell>
          <cell r="C219">
            <v>4221</v>
          </cell>
          <cell r="D219" t="str">
            <v>㎡</v>
          </cell>
          <cell r="E219">
            <v>10000</v>
          </cell>
          <cell r="F219">
            <v>42210000</v>
          </cell>
        </row>
        <row r="220">
          <cell r="A220" t="str">
            <v>안전 유도 블럭</v>
          </cell>
          <cell r="B220" t="str">
            <v>300mmX300mmX60mm</v>
          </cell>
          <cell r="C220">
            <v>571</v>
          </cell>
          <cell r="D220" t="str">
            <v>㎡</v>
          </cell>
          <cell r="E220">
            <v>10000</v>
          </cell>
          <cell r="F220">
            <v>5710000</v>
          </cell>
        </row>
        <row r="221">
          <cell r="A221" t="str">
            <v>수로 콘크리트</v>
          </cell>
          <cell r="B221" t="str">
            <v>σck=210kg/㎠</v>
          </cell>
          <cell r="C221">
            <v>1700</v>
          </cell>
          <cell r="D221" t="str">
            <v>㎥</v>
          </cell>
          <cell r="E221">
            <v>80000</v>
          </cell>
          <cell r="F221">
            <v>136000000</v>
          </cell>
        </row>
        <row r="222">
          <cell r="A222" t="str">
            <v>수로뚜껑제작 설치</v>
          </cell>
          <cell r="C222">
            <v>12625</v>
          </cell>
          <cell r="D222" t="str">
            <v>개</v>
          </cell>
          <cell r="E222">
            <v>6000</v>
          </cell>
          <cell r="F222">
            <v>75750000</v>
          </cell>
        </row>
        <row r="223">
          <cell r="A223" t="str">
            <v>집수정 철근콘크리트</v>
          </cell>
          <cell r="B223" t="str">
            <v>σck=210kg/㎠</v>
          </cell>
          <cell r="C223">
            <v>50</v>
          </cell>
          <cell r="D223" t="str">
            <v>㎥</v>
          </cell>
          <cell r="E223">
            <v>115000</v>
          </cell>
          <cell r="F223">
            <v>5750000</v>
          </cell>
        </row>
        <row r="224">
          <cell r="A224" t="str">
            <v>아스팔트 포장</v>
          </cell>
          <cell r="B224" t="str">
            <v>광장부,t=65cm</v>
          </cell>
          <cell r="C224">
            <v>14848</v>
          </cell>
          <cell r="D224" t="str">
            <v>㎡</v>
          </cell>
          <cell r="E224">
            <v>21000</v>
          </cell>
          <cell r="F224">
            <v>311808000</v>
          </cell>
        </row>
        <row r="225">
          <cell r="A225" t="str">
            <v>콘크리트 포장</v>
          </cell>
          <cell r="B225" t="str">
            <v>광장부,t=20cm</v>
          </cell>
          <cell r="C225">
            <v>4485</v>
          </cell>
          <cell r="D225" t="str">
            <v>㎡</v>
          </cell>
          <cell r="E225">
            <v>13800</v>
          </cell>
          <cell r="F225">
            <v>61893000</v>
          </cell>
        </row>
        <row r="226">
          <cell r="A226" t="str">
            <v>콘크리트 포장</v>
          </cell>
          <cell r="B226" t="str">
            <v>야적장,t=20cm</v>
          </cell>
          <cell r="C226">
            <v>2250</v>
          </cell>
          <cell r="D226" t="str">
            <v>㎡</v>
          </cell>
          <cell r="E226">
            <v>13800</v>
          </cell>
          <cell r="F226">
            <v>31050000</v>
          </cell>
        </row>
        <row r="227">
          <cell r="A227" t="str">
            <v>방음벽 기초 콘크리트</v>
          </cell>
          <cell r="B227" t="str">
            <v>σck=240kg/㎠</v>
          </cell>
          <cell r="C227">
            <v>710</v>
          </cell>
          <cell r="D227" t="str">
            <v>㎥</v>
          </cell>
          <cell r="E227">
            <v>100000</v>
          </cell>
          <cell r="F227">
            <v>71000000</v>
          </cell>
        </row>
        <row r="228">
          <cell r="A228" t="str">
            <v>방음벽 설치</v>
          </cell>
          <cell r="B228" t="str">
            <v>칼라,흡음형,H=3.0m,W=4.0m</v>
          </cell>
          <cell r="C228">
            <v>1420</v>
          </cell>
          <cell r="D228" t="str">
            <v>m</v>
          </cell>
          <cell r="E228">
            <v>350000</v>
          </cell>
          <cell r="F228">
            <v>497000000</v>
          </cell>
        </row>
        <row r="229">
          <cell r="A229" t="str">
            <v>지하보도설치</v>
          </cell>
          <cell r="B229" t="str">
            <v>역구내</v>
          </cell>
          <cell r="C229">
            <v>1476</v>
          </cell>
          <cell r="D229" t="str">
            <v>㎥</v>
          </cell>
          <cell r="E229">
            <v>200000</v>
          </cell>
          <cell r="F229">
            <v>295200000</v>
          </cell>
        </row>
        <row r="230">
          <cell r="A230" t="str">
            <v>울타리 철거</v>
          </cell>
          <cell r="B230" t="str">
            <v>37Kg레일</v>
          </cell>
          <cell r="C230">
            <v>260</v>
          </cell>
          <cell r="D230" t="str">
            <v>m</v>
          </cell>
          <cell r="E230">
            <v>50000</v>
          </cell>
          <cell r="F230">
            <v>13000000</v>
          </cell>
        </row>
        <row r="231">
          <cell r="A231" t="str">
            <v>가이즈향나무 식재</v>
          </cell>
          <cell r="B231" t="str">
            <v>H3.0xW1.0</v>
          </cell>
          <cell r="C231">
            <v>220</v>
          </cell>
          <cell r="D231" t="str">
            <v>주</v>
          </cell>
          <cell r="E231">
            <v>300000</v>
          </cell>
          <cell r="F231">
            <v>66000000</v>
          </cell>
        </row>
        <row r="232">
          <cell r="A232" t="str">
            <v>은행나무 식재</v>
          </cell>
          <cell r="B232" t="str">
            <v>H4.0xW15</v>
          </cell>
          <cell r="C232">
            <v>221</v>
          </cell>
          <cell r="D232" t="str">
            <v>주</v>
          </cell>
          <cell r="E232">
            <v>450000</v>
          </cell>
          <cell r="F232">
            <v>99450000</v>
          </cell>
        </row>
        <row r="233">
          <cell r="A233" t="str">
            <v>측백나무 식재</v>
          </cell>
          <cell r="B233" t="str">
            <v>H2.0xW4.0</v>
          </cell>
          <cell r="C233">
            <v>4508</v>
          </cell>
          <cell r="D233" t="str">
            <v>주</v>
          </cell>
          <cell r="E233">
            <v>10000</v>
          </cell>
          <cell r="F233">
            <v>45080000</v>
          </cell>
        </row>
        <row r="234">
          <cell r="A234" t="str">
            <v>흄관 부설</v>
          </cell>
          <cell r="B234" t="str">
            <v>φ=1000mm,칼라식</v>
          </cell>
          <cell r="C234">
            <v>122</v>
          </cell>
          <cell r="D234" t="str">
            <v>m</v>
          </cell>
          <cell r="E234">
            <v>210000</v>
          </cell>
          <cell r="F234">
            <v>25620000</v>
          </cell>
        </row>
        <row r="235">
          <cell r="A235" t="str">
            <v>6. 지하차도공</v>
          </cell>
          <cell r="C235">
            <v>0</v>
          </cell>
          <cell r="E235">
            <v>0</v>
          </cell>
          <cell r="F235">
            <v>3112792800</v>
          </cell>
        </row>
        <row r="236">
          <cell r="A236" t="str">
            <v>터 파 기</v>
          </cell>
          <cell r="B236" t="str">
            <v>토사</v>
          </cell>
          <cell r="C236">
            <v>4365</v>
          </cell>
          <cell r="D236" t="str">
            <v>㎥</v>
          </cell>
          <cell r="E236">
            <v>740</v>
          </cell>
          <cell r="F236">
            <v>3230100</v>
          </cell>
        </row>
        <row r="237">
          <cell r="A237" t="str">
            <v>되메우기</v>
          </cell>
          <cell r="C237">
            <v>43</v>
          </cell>
          <cell r="D237" t="str">
            <v>㎥</v>
          </cell>
          <cell r="E237">
            <v>900</v>
          </cell>
          <cell r="F237">
            <v>38700</v>
          </cell>
        </row>
        <row r="238">
          <cell r="A238" t="str">
            <v>구조물 뒷채움</v>
          </cell>
          <cell r="B238" t="str">
            <v>버럭유용</v>
          </cell>
          <cell r="C238">
            <v>4316</v>
          </cell>
          <cell r="D238" t="str">
            <v>㎥</v>
          </cell>
          <cell r="E238">
            <v>20000</v>
          </cell>
          <cell r="F238">
            <v>86320000</v>
          </cell>
        </row>
        <row r="239">
          <cell r="A239" t="str">
            <v>바닥 콘크리트</v>
          </cell>
          <cell r="B239" t="str">
            <v>σck=135kg/㎠</v>
          </cell>
          <cell r="C239">
            <v>868</v>
          </cell>
          <cell r="D239" t="str">
            <v>㎥</v>
          </cell>
          <cell r="E239">
            <v>38000</v>
          </cell>
          <cell r="F239">
            <v>32984000</v>
          </cell>
        </row>
        <row r="240">
          <cell r="A240" t="str">
            <v>구체 철근콘크리트</v>
          </cell>
          <cell r="B240" t="str">
            <v>σck=240kg/㎠</v>
          </cell>
          <cell r="C240">
            <v>16456</v>
          </cell>
          <cell r="D240" t="str">
            <v>㎥</v>
          </cell>
          <cell r="E240">
            <v>180000</v>
          </cell>
          <cell r="F240">
            <v>2962080000</v>
          </cell>
        </row>
        <row r="241">
          <cell r="A241" t="str">
            <v>난 간 설 치</v>
          </cell>
          <cell r="B241" t="str">
            <v>STS PIPE,H=1.0m</v>
          </cell>
          <cell r="C241">
            <v>111</v>
          </cell>
          <cell r="D241" t="str">
            <v>m</v>
          </cell>
          <cell r="E241">
            <v>40000</v>
          </cell>
          <cell r="F241">
            <v>4440000</v>
          </cell>
        </row>
        <row r="242">
          <cell r="A242" t="str">
            <v>조 명 설 비</v>
          </cell>
          <cell r="C242">
            <v>176</v>
          </cell>
          <cell r="D242" t="str">
            <v>개소</v>
          </cell>
          <cell r="E242">
            <v>100000</v>
          </cell>
          <cell r="F242">
            <v>17600000</v>
          </cell>
        </row>
        <row r="243">
          <cell r="A243" t="str">
            <v>신호,통신,전력관 설치</v>
          </cell>
          <cell r="B243" t="str">
            <v>Φ100mm</v>
          </cell>
          <cell r="C243">
            <v>98</v>
          </cell>
          <cell r="D243" t="str">
            <v>m</v>
          </cell>
          <cell r="E243">
            <v>50000</v>
          </cell>
          <cell r="F243">
            <v>4900000</v>
          </cell>
        </row>
        <row r="244">
          <cell r="A244" t="str">
            <v>사 다 리 설 치</v>
          </cell>
          <cell r="B244" t="str">
            <v>STS PIPE</v>
          </cell>
          <cell r="C244">
            <v>4</v>
          </cell>
          <cell r="D244" t="str">
            <v>개소</v>
          </cell>
          <cell r="E244">
            <v>100000</v>
          </cell>
          <cell r="F244">
            <v>400000</v>
          </cell>
        </row>
        <row r="245">
          <cell r="A245" t="str">
            <v>뚜껑제작설치</v>
          </cell>
          <cell r="B245" t="str">
            <v>강판,218.6cmx109.3cmx11cm</v>
          </cell>
          <cell r="C245">
            <v>4</v>
          </cell>
          <cell r="D245" t="str">
            <v>개소</v>
          </cell>
          <cell r="E245">
            <v>200000</v>
          </cell>
          <cell r="F245">
            <v>800000</v>
          </cell>
        </row>
        <row r="246">
          <cell r="A246" t="str">
            <v>7. 부 대 공</v>
          </cell>
          <cell r="C246">
            <v>0</v>
          </cell>
          <cell r="E246">
            <v>0</v>
          </cell>
          <cell r="F246">
            <v>892945400</v>
          </cell>
        </row>
        <row r="247">
          <cell r="A247" t="str">
            <v>감리실 및 상황실</v>
          </cell>
          <cell r="B247" t="str">
            <v>1년이상 조립식</v>
          </cell>
          <cell r="C247">
            <v>120</v>
          </cell>
          <cell r="D247" t="str">
            <v>㎡</v>
          </cell>
          <cell r="E247">
            <v>80000</v>
          </cell>
          <cell r="F247">
            <v>9600000</v>
          </cell>
        </row>
        <row r="248">
          <cell r="A248" t="str">
            <v>현장 사무실</v>
          </cell>
          <cell r="B248" t="str">
            <v>1년이상 조립식</v>
          </cell>
          <cell r="C248">
            <v>240</v>
          </cell>
          <cell r="D248" t="str">
            <v>㎡</v>
          </cell>
          <cell r="E248">
            <v>80000</v>
          </cell>
          <cell r="F248">
            <v>19200000</v>
          </cell>
        </row>
        <row r="249">
          <cell r="A249" t="str">
            <v>창    고</v>
          </cell>
          <cell r="B249" t="str">
            <v>1년이상 조립식</v>
          </cell>
          <cell r="C249">
            <v>120</v>
          </cell>
          <cell r="D249" t="str">
            <v>㎡</v>
          </cell>
          <cell r="E249">
            <v>55000</v>
          </cell>
          <cell r="F249">
            <v>6600000</v>
          </cell>
        </row>
        <row r="250">
          <cell r="A250" t="str">
            <v>합 숙 소</v>
          </cell>
          <cell r="B250" t="str">
            <v>1년이상 조립식</v>
          </cell>
          <cell r="C250">
            <v>240</v>
          </cell>
          <cell r="D250" t="str">
            <v>㎡</v>
          </cell>
          <cell r="E250">
            <v>80000</v>
          </cell>
          <cell r="F250">
            <v>19200000</v>
          </cell>
        </row>
        <row r="251">
          <cell r="A251" t="str">
            <v>작 업 소</v>
          </cell>
          <cell r="B251" t="str">
            <v>1년이상 목재</v>
          </cell>
          <cell r="C251">
            <v>240</v>
          </cell>
          <cell r="D251" t="str">
            <v>㎡</v>
          </cell>
          <cell r="E251">
            <v>55000</v>
          </cell>
          <cell r="F251">
            <v>13200000</v>
          </cell>
        </row>
        <row r="252">
          <cell r="A252" t="str">
            <v>시 험 실</v>
          </cell>
          <cell r="B252" t="str">
            <v>1년이상 조립식</v>
          </cell>
          <cell r="C252">
            <v>100</v>
          </cell>
          <cell r="D252" t="str">
            <v>㎡</v>
          </cell>
          <cell r="E252">
            <v>80000</v>
          </cell>
          <cell r="F252">
            <v>8000000</v>
          </cell>
        </row>
        <row r="253">
          <cell r="A253" t="str">
            <v>품질관리비</v>
          </cell>
          <cell r="C253">
            <v>1</v>
          </cell>
          <cell r="D253" t="str">
            <v>식</v>
          </cell>
          <cell r="E253">
            <v>30000000</v>
          </cell>
          <cell r="F253">
            <v>30000000</v>
          </cell>
        </row>
        <row r="254">
          <cell r="A254" t="str">
            <v>아스팔트 포장</v>
          </cell>
          <cell r="B254" t="str">
            <v>t =35cm</v>
          </cell>
          <cell r="C254">
            <v>1620</v>
          </cell>
          <cell r="D254" t="str">
            <v>㎡</v>
          </cell>
          <cell r="E254">
            <v>21000</v>
          </cell>
          <cell r="F254">
            <v>34020000</v>
          </cell>
        </row>
        <row r="255">
          <cell r="A255" t="str">
            <v>시멘트 운반비</v>
          </cell>
          <cell r="C255">
            <v>90351</v>
          </cell>
          <cell r="D255" t="str">
            <v>포</v>
          </cell>
          <cell r="E255">
            <v>400</v>
          </cell>
          <cell r="F255">
            <v>36140400</v>
          </cell>
        </row>
        <row r="256">
          <cell r="A256" t="str">
            <v>시멘트 운반비</v>
          </cell>
          <cell r="B256" t="str">
            <v>벌크</v>
          </cell>
          <cell r="C256">
            <v>7279</v>
          </cell>
          <cell r="D256" t="str">
            <v>톤</v>
          </cell>
          <cell r="E256">
            <v>10000</v>
          </cell>
          <cell r="F256">
            <v>72790000</v>
          </cell>
        </row>
        <row r="257">
          <cell r="A257" t="str">
            <v>철근 운반비</v>
          </cell>
          <cell r="C257">
            <v>19203</v>
          </cell>
          <cell r="D257" t="str">
            <v>톤</v>
          </cell>
          <cell r="E257">
            <v>20000</v>
          </cell>
          <cell r="F257">
            <v>384060000</v>
          </cell>
        </row>
        <row r="258">
          <cell r="A258" t="str">
            <v>PC강연선 운반비</v>
          </cell>
          <cell r="C258">
            <v>20</v>
          </cell>
          <cell r="D258" t="str">
            <v>톤</v>
          </cell>
          <cell r="E258">
            <v>20000</v>
          </cell>
          <cell r="F258">
            <v>400000</v>
          </cell>
        </row>
        <row r="259">
          <cell r="A259" t="str">
            <v>사용고재 공제</v>
          </cell>
          <cell r="B259" t="str">
            <v>철근, 강연선</v>
          </cell>
          <cell r="C259">
            <v>437</v>
          </cell>
          <cell r="D259" t="str">
            <v>톤</v>
          </cell>
          <cell r="E259">
            <v>-100000</v>
          </cell>
          <cell r="F259">
            <v>-43700000</v>
          </cell>
        </row>
        <row r="260">
          <cell r="A260" t="str">
            <v>안전 울타리</v>
          </cell>
          <cell r="B260" t="str">
            <v>1.82mmX1.40mm</v>
          </cell>
          <cell r="C260">
            <v>500</v>
          </cell>
          <cell r="D260" t="str">
            <v>m</v>
          </cell>
          <cell r="E260">
            <v>3000</v>
          </cell>
          <cell r="F260">
            <v>1500000</v>
          </cell>
        </row>
        <row r="261">
          <cell r="A261" t="str">
            <v>가설 울타리(칼라철판)</v>
          </cell>
          <cell r="B261" t="str">
            <v>750mmX1800mmX5mm</v>
          </cell>
          <cell r="C261">
            <v>240</v>
          </cell>
          <cell r="D261" t="str">
            <v>m</v>
          </cell>
          <cell r="E261">
            <v>28000</v>
          </cell>
          <cell r="F261">
            <v>6720000</v>
          </cell>
        </row>
        <row r="262">
          <cell r="A262" t="str">
            <v>용지 경계표 설치</v>
          </cell>
          <cell r="B262" t="str">
            <v>H=1.0m</v>
          </cell>
          <cell r="C262">
            <v>450</v>
          </cell>
          <cell r="D262" t="str">
            <v>개</v>
          </cell>
          <cell r="E262">
            <v>14000</v>
          </cell>
          <cell r="F262">
            <v>6300000</v>
          </cell>
        </row>
        <row r="263">
          <cell r="A263" t="str">
            <v>보안등 설치</v>
          </cell>
          <cell r="C263">
            <v>1000</v>
          </cell>
          <cell r="D263" t="str">
            <v>m</v>
          </cell>
          <cell r="E263">
            <v>3000</v>
          </cell>
          <cell r="F263">
            <v>3000000</v>
          </cell>
        </row>
        <row r="264">
          <cell r="A264" t="str">
            <v>시공상세 도면 작성비</v>
          </cell>
          <cell r="B264" t="str">
            <v>A1</v>
          </cell>
          <cell r="C264">
            <v>1000</v>
          </cell>
          <cell r="D264" t="str">
            <v>장</v>
          </cell>
          <cell r="E264">
            <v>17000</v>
          </cell>
          <cell r="F264">
            <v>17000000</v>
          </cell>
        </row>
        <row r="265">
          <cell r="A265" t="str">
            <v>크럇샤 설치</v>
          </cell>
          <cell r="B265" t="str">
            <v>150 TON</v>
          </cell>
          <cell r="C265">
            <v>1</v>
          </cell>
          <cell r="D265" t="str">
            <v>개소</v>
          </cell>
          <cell r="E265">
            <v>30000000</v>
          </cell>
          <cell r="F265">
            <v>30000000</v>
          </cell>
        </row>
        <row r="266">
          <cell r="A266" t="str">
            <v>크랏샤 철거</v>
          </cell>
          <cell r="B266" t="str">
            <v>150 TON</v>
          </cell>
          <cell r="C266">
            <v>1</v>
          </cell>
          <cell r="D266" t="str">
            <v>개소</v>
          </cell>
          <cell r="E266">
            <v>10000000</v>
          </cell>
          <cell r="F266">
            <v>10000000</v>
          </cell>
        </row>
        <row r="267">
          <cell r="A267" t="str">
            <v>세륜세차시설 설치</v>
          </cell>
          <cell r="C267">
            <v>6</v>
          </cell>
          <cell r="D267" t="str">
            <v>개소</v>
          </cell>
          <cell r="E267">
            <v>20000000</v>
          </cell>
          <cell r="F267">
            <v>120000000</v>
          </cell>
        </row>
        <row r="268">
          <cell r="A268" t="str">
            <v>세륜세차시설 철거</v>
          </cell>
          <cell r="C268">
            <v>6</v>
          </cell>
          <cell r="D268" t="str">
            <v>개소</v>
          </cell>
          <cell r="E268">
            <v>4000000</v>
          </cell>
          <cell r="F268">
            <v>24000000</v>
          </cell>
        </row>
        <row r="269">
          <cell r="A269" t="str">
            <v>부지임대료</v>
          </cell>
          <cell r="C269">
            <v>56610</v>
          </cell>
          <cell r="D269" t="str">
            <v>㎡</v>
          </cell>
          <cell r="E269">
            <v>1500</v>
          </cell>
          <cell r="F269">
            <v>84915000</v>
          </cell>
        </row>
        <row r="270">
          <cell r="A270" t="str">
            <v>8. 사급자재비</v>
          </cell>
          <cell r="C270">
            <v>0</v>
          </cell>
          <cell r="E270">
            <v>0</v>
          </cell>
          <cell r="F270">
            <v>17019226090</v>
          </cell>
        </row>
        <row r="271">
          <cell r="A271" t="str">
            <v>철      근</v>
          </cell>
          <cell r="B271" t="str">
            <v>D13mm</v>
          </cell>
          <cell r="C271">
            <v>326074</v>
          </cell>
          <cell r="D271" t="str">
            <v>Kg</v>
          </cell>
          <cell r="E271">
            <v>295</v>
          </cell>
          <cell r="F271">
            <v>96191830</v>
          </cell>
        </row>
        <row r="272">
          <cell r="A272" t="str">
            <v>철      근</v>
          </cell>
          <cell r="B272" t="str">
            <v>D16mm-D32mm</v>
          </cell>
          <cell r="C272">
            <v>4524512</v>
          </cell>
          <cell r="D272" t="str">
            <v>Kg</v>
          </cell>
          <cell r="E272">
            <v>295</v>
          </cell>
          <cell r="F272">
            <v>1334731040</v>
          </cell>
        </row>
        <row r="273">
          <cell r="A273" t="str">
            <v>철      근</v>
          </cell>
          <cell r="B273" t="str">
            <v>H13mm</v>
          </cell>
          <cell r="C273">
            <v>60714</v>
          </cell>
          <cell r="D273" t="str">
            <v>Kg</v>
          </cell>
          <cell r="E273">
            <v>305</v>
          </cell>
          <cell r="F273">
            <v>18517770</v>
          </cell>
        </row>
        <row r="274">
          <cell r="A274" t="str">
            <v>철      근</v>
          </cell>
          <cell r="B274" t="str">
            <v>H16mm-H32mm</v>
          </cell>
          <cell r="C274">
            <v>14291599</v>
          </cell>
          <cell r="D274" t="str">
            <v>Kg</v>
          </cell>
          <cell r="E274">
            <v>300</v>
          </cell>
          <cell r="F274">
            <v>4287479700</v>
          </cell>
        </row>
        <row r="275">
          <cell r="A275" t="str">
            <v>PC 강연선</v>
          </cell>
          <cell r="B275" t="str">
            <v>7연선,φ12.7mm</v>
          </cell>
          <cell r="C275">
            <v>20157</v>
          </cell>
          <cell r="D275" t="str">
            <v>Kg</v>
          </cell>
          <cell r="E275">
            <v>850</v>
          </cell>
          <cell r="F275">
            <v>17133450</v>
          </cell>
        </row>
        <row r="276">
          <cell r="A276" t="str">
            <v>시  멘  트</v>
          </cell>
          <cell r="B276" t="str">
            <v>40kg</v>
          </cell>
          <cell r="C276">
            <v>90351</v>
          </cell>
          <cell r="D276" t="str">
            <v>포</v>
          </cell>
          <cell r="E276">
            <v>2300</v>
          </cell>
          <cell r="F276">
            <v>207807300</v>
          </cell>
        </row>
        <row r="277">
          <cell r="A277" t="str">
            <v>시  멘  트</v>
          </cell>
          <cell r="B277" t="str">
            <v>BULK</v>
          </cell>
          <cell r="C277">
            <v>7279</v>
          </cell>
          <cell r="D277" t="str">
            <v>톤</v>
          </cell>
          <cell r="E277">
            <v>55000</v>
          </cell>
          <cell r="F277">
            <v>400345000</v>
          </cell>
        </row>
        <row r="278">
          <cell r="A278" t="str">
            <v>레  미  콘</v>
          </cell>
          <cell r="B278" t="str">
            <v>40-135-8</v>
          </cell>
          <cell r="C278">
            <v>5728</v>
          </cell>
          <cell r="D278" t="str">
            <v>㎥</v>
          </cell>
          <cell r="E278">
            <v>40000</v>
          </cell>
          <cell r="F278">
            <v>229120000</v>
          </cell>
        </row>
        <row r="279">
          <cell r="A279" t="str">
            <v>레  미  콘</v>
          </cell>
          <cell r="B279" t="str">
            <v>40-150-8</v>
          </cell>
          <cell r="C279">
            <v>616</v>
          </cell>
          <cell r="D279" t="str">
            <v>㎥</v>
          </cell>
          <cell r="E279">
            <v>41000</v>
          </cell>
          <cell r="F279">
            <v>25256000</v>
          </cell>
        </row>
        <row r="280">
          <cell r="A280" t="str">
            <v>레  미  콘</v>
          </cell>
          <cell r="B280" t="str">
            <v>40-180-8</v>
          </cell>
          <cell r="C280">
            <v>5089</v>
          </cell>
          <cell r="D280" t="str">
            <v>㎥</v>
          </cell>
          <cell r="E280">
            <v>42000</v>
          </cell>
          <cell r="F280">
            <v>213738000</v>
          </cell>
        </row>
        <row r="281">
          <cell r="A281" t="str">
            <v>레  미  콘</v>
          </cell>
          <cell r="B281" t="str">
            <v>25-210-12</v>
          </cell>
          <cell r="C281">
            <v>8547</v>
          </cell>
          <cell r="D281" t="str">
            <v>㎥</v>
          </cell>
          <cell r="E281">
            <v>48000</v>
          </cell>
          <cell r="F281">
            <v>410256000</v>
          </cell>
        </row>
        <row r="282">
          <cell r="A282" t="str">
            <v>레  미  콘</v>
          </cell>
          <cell r="B282" t="str">
            <v>25-240-12</v>
          </cell>
          <cell r="C282">
            <v>195573</v>
          </cell>
          <cell r="D282" t="str">
            <v>㎥</v>
          </cell>
          <cell r="E282">
            <v>50000</v>
          </cell>
          <cell r="F282">
            <v>9778650000</v>
          </cell>
        </row>
        <row r="283">
          <cell r="A283" t="str">
            <v>나. 간 접 노 무 비</v>
          </cell>
          <cell r="C283">
            <v>1</v>
          </cell>
          <cell r="D283" t="str">
            <v>식</v>
          </cell>
          <cell r="E283">
            <v>2000000000</v>
          </cell>
          <cell r="F283">
            <v>2000000000</v>
          </cell>
        </row>
        <row r="284">
          <cell r="A284" t="str">
            <v>다. 산 재 보 험 료</v>
          </cell>
          <cell r="C284">
            <v>1</v>
          </cell>
          <cell r="D284" t="str">
            <v>식</v>
          </cell>
          <cell r="E284">
            <v>1107000000</v>
          </cell>
          <cell r="F284">
            <v>1107000000</v>
          </cell>
        </row>
        <row r="285">
          <cell r="A285" t="str">
            <v>라. 고 용 보 험 료</v>
          </cell>
          <cell r="C285">
            <v>1</v>
          </cell>
          <cell r="D285" t="str">
            <v>식</v>
          </cell>
          <cell r="E285">
            <v>262000000</v>
          </cell>
          <cell r="F285">
            <v>262000000</v>
          </cell>
        </row>
        <row r="286">
          <cell r="A286" t="str">
            <v>마. 건설근로자퇴직공제부금비</v>
          </cell>
          <cell r="C286">
            <v>1</v>
          </cell>
          <cell r="D286" t="str">
            <v>식</v>
          </cell>
          <cell r="E286">
            <v>692000000</v>
          </cell>
          <cell r="F286">
            <v>692000000</v>
          </cell>
        </row>
        <row r="287">
          <cell r="A287" t="str">
            <v>바. 안 전 관 리 비</v>
          </cell>
          <cell r="C287">
            <v>1</v>
          </cell>
          <cell r="D287" t="str">
            <v>식</v>
          </cell>
          <cell r="E287">
            <v>946000000</v>
          </cell>
          <cell r="F287">
            <v>946000000</v>
          </cell>
        </row>
        <row r="288">
          <cell r="A288" t="str">
            <v>사. 기  타  경  비</v>
          </cell>
          <cell r="C288">
            <v>1</v>
          </cell>
          <cell r="D288" t="str">
            <v>식</v>
          </cell>
          <cell r="E288">
            <v>2000000000</v>
          </cell>
          <cell r="F288">
            <v>2000000000</v>
          </cell>
        </row>
        <row r="289">
          <cell r="A289" t="str">
            <v>Ⅱ. 일 반 관 리 비</v>
          </cell>
          <cell r="C289">
            <v>1</v>
          </cell>
          <cell r="D289" t="str">
            <v>식</v>
          </cell>
          <cell r="E289">
            <v>3000000000</v>
          </cell>
          <cell r="F289">
            <v>3000000000</v>
          </cell>
        </row>
        <row r="290">
          <cell r="A290" t="str">
            <v>Ⅲ. 이          윤</v>
          </cell>
          <cell r="C290">
            <v>1</v>
          </cell>
          <cell r="D290" t="str">
            <v>식</v>
          </cell>
          <cell r="E290">
            <v>3634839150</v>
          </cell>
          <cell r="F290">
            <v>3634839150</v>
          </cell>
        </row>
        <row r="291">
          <cell r="A291" t="str">
            <v>Ⅳ. 공사손해보험료</v>
          </cell>
          <cell r="C291">
            <v>1</v>
          </cell>
          <cell r="D291" t="str">
            <v>식</v>
          </cell>
          <cell r="E291">
            <v>400000000</v>
          </cell>
          <cell r="F291">
            <v>400000000</v>
          </cell>
        </row>
        <row r="292">
          <cell r="A292" t="str">
            <v>Ⅴ. 기 술 사 용 료</v>
          </cell>
          <cell r="C292">
            <v>1</v>
          </cell>
          <cell r="D292" t="str">
            <v>P.S</v>
          </cell>
          <cell r="E292">
            <v>159437569</v>
          </cell>
          <cell r="F292">
            <v>0</v>
          </cell>
        </row>
        <row r="293">
          <cell r="A293" t="str">
            <v>부 가 가 치 세</v>
          </cell>
          <cell r="C293">
            <v>1</v>
          </cell>
          <cell r="D293" t="str">
            <v>식</v>
          </cell>
          <cell r="E293">
            <v>7600000000</v>
          </cell>
          <cell r="F293">
            <v>7600000000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조도계산서 (도서)"/>
      <sheetName val="대치판정"/>
      <sheetName val="BID1"/>
      <sheetName val="ABUT수량-A1"/>
      <sheetName val="1-1"/>
      <sheetName val="MOTOR"/>
      <sheetName val="일위대가"/>
      <sheetName val="화산경계"/>
      <sheetName val="교각1"/>
      <sheetName val="인건비"/>
      <sheetName val="공통가설"/>
      <sheetName val="3련 BOX"/>
      <sheetName val="3BL공동구 수량"/>
      <sheetName val="맨홀수량산출"/>
      <sheetName val="1. 설계조건 2.단면가정 3. 하중계산"/>
      <sheetName val="DATA 입력란"/>
      <sheetName val="정부노임단가"/>
      <sheetName val="ITEM"/>
      <sheetName val="차액보증"/>
      <sheetName val="06 일위대가목록"/>
      <sheetName val="01"/>
      <sheetName val="가시설수량"/>
      <sheetName val="설계조건"/>
      <sheetName val="안정계산"/>
      <sheetName val="단면검토"/>
      <sheetName val="단면가정"/>
      <sheetName val="부대내역"/>
      <sheetName val="내역"/>
      <sheetName val="CODE"/>
      <sheetName val="물량산출근거"/>
      <sheetName val="시설물일위"/>
      <sheetName val="통합"/>
      <sheetName val="단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"/>
      <sheetName val="종횡형"/>
      <sheetName val="주형"/>
      <sheetName val="하중표"/>
      <sheetName val="유효폭"/>
      <sheetName val="단면특성치"/>
      <sheetName val="부재력집계표G1"/>
      <sheetName val="부재력집계표G3"/>
      <sheetName val="지점반력"/>
      <sheetName val="주형단면검토1"/>
      <sheetName val="주형단면검토2"/>
      <sheetName val="주형단면검토3"/>
      <sheetName val="주형단면검토4"/>
      <sheetName val="주형단면검토5(지점부)"/>
      <sheetName val="주형단면검토6(지점부)"/>
      <sheetName val="SPLICE(X)"/>
      <sheetName val="보강재,STUD"/>
      <sheetName val="대경구설계"/>
      <sheetName val="횡구설계"/>
      <sheetName val="용접두께(X)"/>
      <sheetName val="JACKUP보강재(X)"/>
      <sheetName val="CAMBER"/>
      <sheetName val="CAMBER(X)"/>
      <sheetName val="피로"/>
      <sheetName val="신축이음"/>
      <sheetName val="내진설계"/>
      <sheetName val="내진삽도"/>
      <sheetName val="내진삽도 3S"/>
      <sheetName val="도장수량"/>
      <sheetName val="고재수량"/>
      <sheetName val="비파괴검사"/>
      <sheetName val="Sheet1"/>
      <sheetName val="Sheet1 (2)"/>
      <sheetName val="토공A"/>
      <sheetName val="001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기준"/>
      <sheetName val="해석결과"/>
      <sheetName val="7.1유효폭"/>
      <sheetName val="단면검토1"/>
      <sheetName val="단면검토2"/>
      <sheetName val="단면검토3"/>
      <sheetName val="단면검토4"/>
      <sheetName val="단면검토5"/>
      <sheetName val="바닥판"/>
      <sheetName val="주형"/>
      <sheetName val="토공A"/>
      <sheetName val="노임단가"/>
      <sheetName val="#REF"/>
      <sheetName val="성곽내역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표지및목차"/>
      <sheetName val="공사수량표"/>
      <sheetName val="운반비산출"/>
      <sheetName val="총괄직영"/>
      <sheetName val="일위대가표"/>
      <sheetName val="단가및계수"/>
      <sheetName val="영향조사설계"/>
      <sheetName val="주형"/>
      <sheetName val="__________07__________________2"/>
      <sheetName val="__________07__________________3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단가리스트"/>
      <sheetName val="낙찰율"/>
      <sheetName val="간지"/>
      <sheetName val="토공"/>
      <sheetName val="배수공"/>
      <sheetName val="상수도공"/>
      <sheetName val="조경공"/>
      <sheetName val="부대공"/>
      <sheetName val="부대시설공"/>
      <sheetName val="재료비단가비교표"/>
      <sheetName val="노임단가99.9"/>
      <sheetName val="중기"/>
      <sheetName val="중기목록"/>
      <sheetName val="중기산근"/>
      <sheetName val="운반거리"/>
      <sheetName val="토공 (2)"/>
      <sheetName val="부대공 (2)"/>
      <sheetName val="부하계산서"/>
      <sheetName val="총괄직영"/>
      <sheetName val="단가산출서(총체1회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BID"/>
      <sheetName val="001"/>
      <sheetName val="교각1"/>
      <sheetName val="개요"/>
      <sheetName val="ABUT수량-A1"/>
      <sheetName val="COPING-1"/>
      <sheetName val="역T형교대-2수량"/>
      <sheetName val="VXXXXX"/>
      <sheetName val="바닥막이1.5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000000"/>
      <sheetName val="일위대가모듈"/>
      <sheetName val="ⴭⴭⴭⴭ"/>
      <sheetName val="내역"/>
      <sheetName val="ilch"/>
      <sheetName val="L형옹벽측구"/>
      <sheetName val="FOOTING단면력"/>
      <sheetName val="8.PILE  (돌출)"/>
      <sheetName val="배수공"/>
      <sheetName val="암거"/>
      <sheetName val="포장공"/>
      <sheetName val="Sheet17"/>
      <sheetName val="노임"/>
      <sheetName val="기계경비일람"/>
      <sheetName val="총괄직영"/>
      <sheetName val="종배수관(신)"/>
      <sheetName val="구조물철거타공정이월"/>
      <sheetName val="설계요소"/>
      <sheetName val="대치판정"/>
      <sheetName val="Sheet1"/>
      <sheetName val="터파기및재료"/>
      <sheetName val="[예산서1.xls]\\사업과1\Data\설계서\97\예산"/>
      <sheetName val="수량"/>
      <sheetName val="자료기입"/>
      <sheetName val="예산서"/>
      <sheetName val="unitpric"/>
      <sheetName val="noyim"/>
      <sheetName val="건축내역"/>
      <sheetName val="기초자료"/>
      <sheetName val="간지"/>
      <sheetName val="기본일위"/>
      <sheetName val="횡배수관단위수량"/>
      <sheetName val="[예산서1.xls]_____1_Data___서_97__2"/>
      <sheetName val="[예산서1.xls]_____1_Data_____97__2"/>
      <sheetName val="노임단가"/>
      <sheetName val="자재단가"/>
      <sheetName val="농로수량집계"/>
      <sheetName val="농로토공집계"/>
      <sheetName val="[예산서1.xls]_____1_Data_____97__3"/>
      <sheetName val="[예산서1.xls]_____1_Data_____97__6"/>
      <sheetName val="[예산서1.xls]_____1_Data_____97__5"/>
      <sheetName val="[예산서1.xls]_____1_Data_____97__4"/>
      <sheetName val="[예산서1.xls]_____1_Data_____97__7"/>
      <sheetName val="[예산서1.xls]_____1_Data_____97__8"/>
      <sheetName val="[예산서1.xls]_____1_Data_____97__9"/>
      <sheetName val="[예산서1.xls]_____1_Data_____97_18"/>
      <sheetName val="[예산서1.xls]_____1_Data_____97_15"/>
      <sheetName val="[예산서1.xls]_____1_Data_____97_10"/>
      <sheetName val="[예산서1.xls]_____1_Data_____97_11"/>
      <sheetName val="[예산서1.xls]_____1_Data_____97_14"/>
      <sheetName val="[예산서1.xls]_____1_Data_____97_12"/>
      <sheetName val="[예산서1.xls]_____1_Data_____97_13"/>
      <sheetName val="[예산서1.xls]_____1_Data_____97_17"/>
      <sheetName val="[예산서1.xls]_____1_Data_____97_16"/>
      <sheetName val="[예산서1.xls]_____1_Data_____97_20"/>
      <sheetName val="[예산서1.xls]_____1_Data_____97_19"/>
      <sheetName val="[예산서1.xls]_____1_Data_____97_22"/>
      <sheetName val="[예산서1.xls]_____1_Data_____97_21"/>
      <sheetName val="[예산서1.xls]_____1_Data_____97_24"/>
      <sheetName val="[예산서1.xls]_____1_Data_____97_23"/>
      <sheetName val="[예산서1.xls]_____1_Data_____97_25"/>
      <sheetName val="[예산서1.xls]_____1_Data_____97_27"/>
      <sheetName val="[예산서1.xls]_____1_Data_____97_26"/>
      <sheetName val="[예산서1.xls]_____1_Data_____97_28"/>
      <sheetName val="[예산서1.xls]_____1_Data_____97_31"/>
      <sheetName val="[예산서1.xls]_____1_Data_____97_29"/>
      <sheetName val="[예산서1.xls]_____1_Data_____97_30"/>
      <sheetName val="[예산서1.xls]_____1_Data_____97_38"/>
      <sheetName val="[예산서1.xls]_____1_Data_____97_32"/>
      <sheetName val="[예산서1.xls]_____1_Data_____97_35"/>
      <sheetName val="[예산서1.xls]_____1_Data_____97_33"/>
      <sheetName val="[예산서1.xls]_____1_Data_____97_34"/>
      <sheetName val="[예산서1.xls]_____1_Data_____97_37"/>
      <sheetName val="[예산서1.xls]_____1_Data_____97_36"/>
      <sheetName val="[예산서1.xls]_____1_Data_____97_42"/>
      <sheetName val="[예산서1.xls]_____1_Data_____97_39"/>
      <sheetName val="[예산서1.xls]_____1_Data_____97_40"/>
      <sheetName val="[예산서1.xls]_____1_Data_____97_41"/>
      <sheetName val="[예산서1.xls]_____1_Data_____97_44"/>
      <sheetName val="[예산서1.xls]_____1_Data_____97_43"/>
      <sheetName val="[예산서1.xls]_____1_Data_____97_45"/>
      <sheetName val="[예산서1.xls]_____1_Data_____97_46"/>
      <sheetName val="[예산서1.xls]_____1_Data_____97_48"/>
      <sheetName val="[예산서1.xls]_____1_Data_____97_47"/>
      <sheetName val="[예산서1.xls]_____1_Data_____97_51"/>
      <sheetName val="[예산서1.xls]_____1_Data_____97_49"/>
      <sheetName val="[예산서1.xls]_____1_Data_____97_50"/>
      <sheetName val="[예산서1.xls]_____1_Data_____97_52"/>
      <sheetName val="[예산서1.xls]_____1_Data_____97_53"/>
      <sheetName val="[예산서1.xls]_____1_Data_____97_54"/>
      <sheetName val="[예산서1.xls]_____1_Data_____97_61"/>
      <sheetName val="[예산서1.xls]_____1_Data_____97_60"/>
      <sheetName val="[예산서1.xls]_____1_Data_____97_56"/>
      <sheetName val="[예산서1.xls]_____1_Data_____97_55"/>
      <sheetName val="[예산서1.xls]_____1_Data_____97_57"/>
      <sheetName val="[예산서1.xls]_____1_Data_____97_58"/>
      <sheetName val="[예산서1.xls]_____1_Data_____97_59"/>
      <sheetName val="[예산서1.xls]_____1_Data_____97_62"/>
      <sheetName val="[예산서1.xls]_____1_Data_____97_72"/>
      <sheetName val="[예산서1.xls]_____1_Data_____97_65"/>
      <sheetName val="[예산서1.xls]_____1_Data_____97_63"/>
      <sheetName val="[예산서1.xls]_____1_Data_____97_64"/>
      <sheetName val="[예산서1.xls]_____1_Data_____97_71"/>
      <sheetName val="[예산서1.xls]_____1_Data___서_97__4"/>
      <sheetName val="[예산서1.xls]_____1_Data___서_97__3"/>
      <sheetName val="[예산서1.xls]_____1_Data_____97_67"/>
      <sheetName val="[예산서1.xls]_____1_Data_____97_66"/>
      <sheetName val="[예산서1.xls]_____1_Data_____97_68"/>
      <sheetName val="[예산서1.xls]_____1_Data_____97_69"/>
      <sheetName val="[예산서1.xls]_____1_Data_____97_70"/>
      <sheetName val="[예산서1.xls]_____1_Data_____97_73"/>
      <sheetName val="[예산서1.xls]_____1_Data___서_97__5"/>
      <sheetName val="[예산서1.xls]_____1_Data_____97_75"/>
      <sheetName val="[예산서1.xls]_____1_Data_____97_74"/>
      <sheetName val="지수"/>
      <sheetName val="[예산서1.xls]_____1_Data_____97_80"/>
      <sheetName val="[예산서1.xls]_____1_Data_____97_79"/>
      <sheetName val="[예산서1.xls]_____1_Data_____97_77"/>
      <sheetName val="[예산서1.xls]_____1_Data_____97_76"/>
      <sheetName val="[예산서1.xls]_____1_Data_____97_78"/>
      <sheetName val="[예산서1.xls]_____1_Data_____97_81"/>
      <sheetName val="[예산서1.xls]_____1_Data_____97_82"/>
      <sheetName val="L형옹벽(key)"/>
      <sheetName val="[예산서1.xls]_____1_Data_____97_87"/>
      <sheetName val="[예산서1.xls]_____1_Data_____97_83"/>
      <sheetName val="[예산서1.xls]_____1_Data_____97_84"/>
      <sheetName val="[예산서1.xls]_____1_Data_____97_85"/>
      <sheetName val="[예산서1.xls]_____1_Data_____97_86"/>
      <sheetName val="[예산서1.xls]_____1_Data_____97_88"/>
      <sheetName val="[예산서1.xls]_____1_Data_____97_89"/>
      <sheetName val="[예산서1.xls]_____1_Data_____97_98"/>
      <sheetName val="[예산서1.xls]_____1_Data_____97_94"/>
      <sheetName val="[예산서1.xls]_____1_Data_____97_92"/>
      <sheetName val="[예산서1.xls]_____1_Data_____97_90"/>
      <sheetName val="[예산서1.xls]_____1_Data_____97_91"/>
      <sheetName val="[예산서1.xls]_____1_Data_____97_93"/>
      <sheetName val="[예산서1.xls]_____1_Data_____97_96"/>
      <sheetName val="[예산서1.xls]_____1_Data_____97_95"/>
      <sheetName val="[예산서1.xls]_____1_Data_____97_97"/>
      <sheetName val="[예산서1.xls]//사업과1/Data/설계서/97/예산"/>
      <sheetName val="[예산서1.xls]_____1_Data_____97_99"/>
      <sheetName val="[예산서1.xls]_____1_Data_____9_100"/>
      <sheetName val="[예산서1.xls]_____1_Data_____9_105"/>
      <sheetName val="[예산서1.xls]_____1_Data_____9_104"/>
      <sheetName val="[예산서1.xls]_____1_Data_____9_101"/>
      <sheetName val="[예산서1.xls]_____1_Data_____9_102"/>
      <sheetName val="[예산서1.xls]_____1_Data_____9_103"/>
      <sheetName val="[예산서1.xls]_____1_Data_____9_106"/>
      <sheetName val="[예산서1.xls]_____1_Data_____9_107"/>
      <sheetName val="[예산서1.xls]_____1_Data_____9_108"/>
      <sheetName val="[예산서1.xls]_____1_Data_____9_109"/>
      <sheetName val="[예산서1.xls]_____1_Data_____9_110"/>
      <sheetName val="[예산서1.xls]_____1_Data_____9_112"/>
      <sheetName val="[예산서1.xls]_____1_Data_____9_111"/>
      <sheetName val="[예산서1.xls]_____1_Data_____9_114"/>
      <sheetName val="[예산서1.xls]_____1_Data_____9_113"/>
    </sheetNames>
    <definedNames>
      <definedName name="Macro1" sheetId="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  <sheetName val="횡배위치"/>
    </sheetNames>
    <definedNames>
      <definedName name="Macro10"/>
      <definedName name="Macro12"/>
      <definedName name="Macro14"/>
      <definedName name="Macro5"/>
      <definedName name="Macro6"/>
      <definedName name="Macro8"/>
      <definedName name="Macro9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총괄"/>
      <sheetName val="주자재집"/>
      <sheetName val="토공집"/>
      <sheetName val="재집"/>
      <sheetName val="우수재"/>
      <sheetName val="우수관집"/>
      <sheetName val="관경별우수집"/>
      <sheetName val="노선별우수집"/>
      <sheetName val="관연장"/>
      <sheetName val="콘기초재집"/>
      <sheetName val="접속관집"/>
      <sheetName val="접속관1"/>
      <sheetName val="접속관수집및재집"/>
      <sheetName val="연결관수집"/>
      <sheetName val="연결관연장"/>
      <sheetName val="암거재집"/>
      <sheetName val="암거직연장산출"/>
      <sheetName val="간격수집"/>
      <sheetName val="간격수산표"/>
      <sheetName val="맨홀재집"/>
      <sheetName val="우원형맨홀"/>
      <sheetName val="강재집재산출"/>
      <sheetName val="우맨홀수및평균높이산출"/>
      <sheetName val="우맨홀수집"/>
      <sheetName val="우맨홀산출근거"/>
      <sheetName val="우암거맨홀산출(1)"/>
      <sheetName val="우암거맨홀산출(2)"/>
      <sheetName val="거푸집추가"/>
      <sheetName val="우받이재집"/>
      <sheetName val="우받이수집"/>
      <sheetName val="날개벽산출"/>
      <sheetName val="내검사수집"/>
      <sheetName val="산마루재집"/>
      <sheetName val="집수정재집"/>
      <sheetName val="집수정"/>
      <sheetName val="U형재집"/>
      <sheetName val="연검사산출"/>
      <sheetName val="우수토집"/>
      <sheetName val="관로터파기산출"/>
      <sheetName val="우평균토피"/>
      <sheetName val="연결토집"/>
      <sheetName val="우받이터파기집표"/>
      <sheetName val="집및측구토집"/>
      <sheetName val="암거맨홀재집"/>
      <sheetName val="침사지집"/>
      <sheetName val="침사지"/>
      <sheetName val="침사지단"/>
      <sheetName val="하천가배수"/>
      <sheetName val="오수총표"/>
      <sheetName val="오수수집"/>
      <sheetName val="오재집"/>
      <sheetName val="오수관수집"/>
      <sheetName val="관연산출 "/>
      <sheetName val="관기초재집"/>
      <sheetName val="오수연결수집"/>
      <sheetName val="오수연결산출"/>
      <sheetName val="오수연결연장산출"/>
      <sheetName val="PC관보호콘집"/>
      <sheetName val="연결표식산출"/>
      <sheetName val="오수맨홀재집"/>
      <sheetName val="오맨홀수집및평균높이"/>
      <sheetName val="오맨홀"/>
      <sheetName val="오강재거푸집재산출 "/>
      <sheetName val="규별인버트산출"/>
      <sheetName val="도별맨홀수집"/>
      <sheetName val="지단관산출근거"/>
      <sheetName val="규별유입및유출개집"/>
      <sheetName val="원형맨홀노별수집"/>
      <sheetName val="원형맨홀산출"/>
      <sheetName val="검사수집"/>
      <sheetName val="오수토집"/>
      <sheetName val="관로터집"/>
      <sheetName val="보차도별관연장"/>
      <sheetName val="노별평균토피"/>
      <sheetName val="오관로평균토피"/>
      <sheetName val="오연결토집"/>
      <sheetName val="오수재집"/>
      <sheetName val="오관수집"/>
      <sheetName val="지단관산출"/>
      <sheetName val="연결보호콘산출"/>
      <sheetName val="노별오수연집"/>
      <sheetName val="시멘트모래자갈산출"/>
      <sheetName val="오수연결관수량근거"/>
      <sheetName val="도로옹벽"/>
      <sheetName val="각서하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cro1"/>
      <sheetName val="관기초재료집"/>
      <sheetName val="산출근거"/>
      <sheetName val=""/>
      <sheetName val="[산출근거.XLS]_________file_______2"/>
      <sheetName val="[산출근거.XLS]_________file_______3"/>
    </sheetNames>
    <definedNames>
      <definedName name="Macro1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 refreshError="1"/>
      <sheetData sheetId="101"/>
      <sheetData sheetId="102"/>
      <sheetData sheetId="103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압1"/>
      <sheetName val="우각부보강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자압1"/>
      <sheetName val="우각부보강"/>
      <sheetName val="행촌1교"/>
      <sheetName val="7.1유효폭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안보-MBR1"/>
      <sheetName val="자압1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. 설계조건 2.단면가정 3. 하중계산"/>
      <sheetName val="DATA 입력란"/>
      <sheetName val="노임"/>
      <sheetName val="중산교"/>
      <sheetName val="001"/>
      <sheetName val="Sheet1"/>
      <sheetName val="1.설계조건"/>
      <sheetName val="DATE"/>
      <sheetName val="양식"/>
      <sheetName val="회로내역(승인)"/>
      <sheetName val="차액보증"/>
      <sheetName val="교각1"/>
      <sheetName val="실행철강하도"/>
      <sheetName val="수안보-MBR1"/>
      <sheetName val="기계경비일람"/>
      <sheetName val="자재대"/>
      <sheetName val="부대내역"/>
      <sheetName val="터널조도"/>
      <sheetName val="unitpric"/>
      <sheetName val="우각부보강"/>
      <sheetName val="노임단가"/>
      <sheetName val="단가"/>
      <sheetName val="시설물일위"/>
      <sheetName val="깨기"/>
      <sheetName val="내역"/>
      <sheetName val="INPUT"/>
      <sheetName val="적용단위길이"/>
      <sheetName val="간지"/>
      <sheetName val="일위대가"/>
      <sheetName val="DATA"/>
      <sheetName val="데이타"/>
      <sheetName val="설계"/>
      <sheetName val="일반공사"/>
      <sheetName val="원형1호맨홀토공수량"/>
      <sheetName val="정부노임단가"/>
      <sheetName val="일위대가모듈"/>
      <sheetName val="배수공"/>
      <sheetName val="암거"/>
      <sheetName val="포장공"/>
      <sheetName val="내역서(총)"/>
      <sheetName val="농로수량집계"/>
      <sheetName val="3련 BOX"/>
      <sheetName val="농로토공집계"/>
      <sheetName val="건축내역"/>
      <sheetName val="댐구조도"/>
      <sheetName val="ilch"/>
      <sheetName val="기초계산(Pmax)"/>
      <sheetName val="ⴭⴭⴭⴭ"/>
      <sheetName val="토적계산"/>
      <sheetName val="내역서"/>
      <sheetName val="우수"/>
      <sheetName val="ABUT수량_A1"/>
      <sheetName val="Sheet17"/>
      <sheetName val="집수정단"/>
      <sheetName val="BID"/>
      <sheetName val="1SPAN"/>
      <sheetName val="COPING"/>
      <sheetName val="설계조건"/>
      <sheetName val="안정계산"/>
      <sheetName val="단면검토"/>
      <sheetName val="일위대가목차"/>
      <sheetName val="자압1"/>
      <sheetName val="6PILE  (돌출)"/>
      <sheetName val="MOR여신요약"/>
      <sheetName val="MOR수신요약"/>
      <sheetName val="중기임차료"/>
      <sheetName val="중기경유공제"/>
      <sheetName val="중기잡유공제"/>
      <sheetName val="중기경유지급대장"/>
      <sheetName val="중기잡유지급대장"/>
      <sheetName val="입출재고현황 (2)"/>
      <sheetName val="변화치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"/>
      <sheetName val="BEAM1"/>
      <sheetName val="이음부3경간"/>
      <sheetName val="이음부2경간"/>
      <sheetName val="지점반력"/>
      <sheetName val="신축량"/>
      <sheetName val="내진설계(2-SPAN)"/>
      <sheetName val="내진설계(3-SPAN)"/>
      <sheetName val="내진삽도"/>
      <sheetName val="마달교 "/>
      <sheetName val="마달교 EL "/>
      <sheetName val="마달교  (2)"/>
      <sheetName val="마달교 EL  (2)"/>
      <sheetName val="마달교  (3)"/>
      <sheetName val="마달교 EL  (3)"/>
      <sheetName val="설계 (2)"/>
      <sheetName val="Sheet1"/>
      <sheetName val="laroux"/>
      <sheetName val="실행철강하도"/>
      <sheetName val="수안보-MB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laroux"/>
      <sheetName val="횡배수관 수량집계"/>
      <sheetName val="횡배수관 구체 수량집계"/>
      <sheetName val="흄관 구체단위수량"/>
      <sheetName val="횡배수관현황"/>
      <sheetName val="평균터파기고"/>
      <sheetName val="형식 - 1-2-3"/>
      <sheetName val="배수관토공T-1"/>
      <sheetName val="배수관토공T-2"/>
      <sheetName val="배수관토공T-3"/>
      <sheetName val="날개벽수량"/>
      <sheetName val="날개벽현황"/>
      <sheetName val="날개벽공제토"/>
      <sheetName val="종배수관공 수량집계"/>
      <sheetName val="종배수관 수량산출"/>
      <sheetName val="종배수관현황"/>
      <sheetName val="종배수관단위수량"/>
      <sheetName val="면벽수량산출"/>
      <sheetName val="면벽단위수량"/>
      <sheetName val="내역서"/>
      <sheetName val="설계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통수단면"/>
      <sheetName val="수리계산"/>
      <sheetName val="확율강우량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수량종합"/>
      <sheetName val="su1"/>
      <sheetName val="su2"/>
      <sheetName val="su3"/>
      <sheetName val="유역"/>
      <sheetName val="일위대가표총괄"/>
      <sheetName val="공작물구조도(2)"/>
      <sheetName val="기초조사야장"/>
      <sheetName val="교각계산"/>
      <sheetName val="ABUT수량-A1"/>
      <sheetName val="Sheet1 (2)"/>
      <sheetName val="기둥"/>
      <sheetName val="우각부보강"/>
      <sheetName val="노임자재단가"/>
      <sheetName val="__MAIN"/>
      <sheetName val="단재적표"/>
      <sheetName val="현장관리비"/>
      <sheetName val="1. 설계조건 2.단면가정 3. 하중계산"/>
      <sheetName val="DATA 입력란"/>
      <sheetName val="임도복구내역서납품1004"/>
      <sheetName val="골막이(야매)"/>
      <sheetName val="2공구자재집"/>
      <sheetName val="부대공Ⅱ"/>
      <sheetName val="기초일위"/>
      <sheetName val="시설일위"/>
      <sheetName val="조명일위"/>
      <sheetName val="DATE"/>
      <sheetName val="단가산출서"/>
      <sheetName val="6PILE  (돌출)"/>
      <sheetName val="2공구산출내역"/>
      <sheetName val="가공비"/>
      <sheetName val="본체"/>
      <sheetName val=""/>
      <sheetName val="차액보증"/>
      <sheetName val="일위대가"/>
      <sheetName val="금액단가표"/>
      <sheetName val="자료기입"/>
      <sheetName val="예정공정표(장기간)"/>
      <sheetName val="수량"/>
      <sheetName val="유기공정"/>
      <sheetName val="Area"/>
      <sheetName val="흄관기초"/>
      <sheetName val="000000"/>
      <sheetName val="자재단가"/>
      <sheetName val="구조물공1(51~56)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  <sheetName val="ABUT수량-A1"/>
    </sheetNames>
    <sheetDataSet>
      <sheetData sheetId="0"/>
      <sheetData sheetId="1"/>
      <sheetData sheetId="2" refreshError="1">
        <row r="12">
          <cell r="L12">
            <v>14.773</v>
          </cell>
        </row>
      </sheetData>
      <sheetData sheetId="3"/>
      <sheetData sheetId="4"/>
      <sheetData sheetId="5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일반시방서"/>
      <sheetName val="특별시방서"/>
      <sheetName val="원가"/>
      <sheetName val="BUDGE"/>
      <sheetName val="daega"/>
      <sheetName val="토공"/>
      <sheetName val="준비공"/>
      <sheetName val="석공"/>
      <sheetName val="운반공"/>
      <sheetName val="junggi"/>
      <sheetName val="noyim"/>
      <sheetName val="unitpric"/>
      <sheetName val="수량집계표"/>
      <sheetName val="su1"/>
      <sheetName val="준설단면도"/>
      <sheetName val="전석쌓기"/>
      <sheetName val="바닥막이"/>
      <sheetName val="평면도"/>
      <sheetName val="su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3">
          <cell r="S13">
            <v>48220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횡배수관토공(180)"/>
      <sheetName val="주형"/>
      <sheetName val="H-PILE수량집계"/>
      <sheetName val="unitp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우수"/>
      <sheetName val="주형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실행철강하도"/>
      <sheetName val="우수"/>
      <sheetName val="ABUT수량-A1"/>
      <sheetName val="대가표(품셈)"/>
      <sheetName val="선급금신청서"/>
      <sheetName val="원가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실행철강하도"/>
    </sheetNames>
    <sheetDataSet>
      <sheetData sheetId="0">
        <row r="1">
          <cell r="A1" t="str">
            <v>tggwan</v>
          </cell>
        </row>
        <row r="2">
          <cell r="A2" t="b">
            <v>1</v>
          </cell>
        </row>
        <row r="3">
          <cell r="A3" t="b">
            <v>1</v>
          </cell>
        </row>
        <row r="4">
          <cell r="A4" t="b">
            <v>0</v>
          </cell>
        </row>
        <row r="5">
          <cell r="A5" t="b">
            <v>1</v>
          </cell>
        </row>
        <row r="6">
          <cell r="A6" t="b">
            <v>1</v>
          </cell>
        </row>
        <row r="7">
          <cell r="A7" t="b">
            <v>1</v>
          </cell>
        </row>
        <row r="8">
          <cell r="A8" t="b">
            <v>0</v>
          </cell>
        </row>
        <row r="9">
          <cell r="A9" t="b">
            <v>1</v>
          </cell>
        </row>
        <row r="10">
          <cell r="A10" t="b">
            <v>0</v>
          </cell>
        </row>
        <row r="11">
          <cell r="A11" t="b">
            <v>1</v>
          </cell>
        </row>
        <row r="12">
          <cell r="A12" t="b">
            <v>1</v>
          </cell>
        </row>
        <row r="13">
          <cell r="A13" t="b">
            <v>1</v>
          </cell>
        </row>
        <row r="14">
          <cell r="A14" t="b">
            <v>1</v>
          </cell>
        </row>
        <row r="15">
          <cell r="A15" t="b">
            <v>1</v>
          </cell>
        </row>
        <row r="16">
          <cell r="A16" t="b">
            <v>1</v>
          </cell>
        </row>
        <row r="17">
          <cell r="A17" t="b">
            <v>1</v>
          </cell>
        </row>
        <row r="18">
          <cell r="A18" t="b">
            <v>1</v>
          </cell>
        </row>
        <row r="19">
          <cell r="A19" t="b">
            <v>1</v>
          </cell>
        </row>
        <row r="20">
          <cell r="A20" t="b">
            <v>1</v>
          </cell>
        </row>
        <row r="21">
          <cell r="A21" t="b">
            <v>1</v>
          </cell>
        </row>
        <row r="22">
          <cell r="A22" t="b">
            <v>1</v>
          </cell>
        </row>
        <row r="23">
          <cell r="A23" t="b">
            <v>1</v>
          </cell>
        </row>
        <row r="24">
          <cell r="A24" t="b">
            <v>1</v>
          </cell>
        </row>
        <row r="25">
          <cell r="A25" t="b">
            <v>1</v>
          </cell>
        </row>
        <row r="26">
          <cell r="A26" t="b">
            <v>0</v>
          </cell>
        </row>
        <row r="27">
          <cell r="A27" t="b">
            <v>1</v>
          </cell>
        </row>
        <row r="28">
          <cell r="A28" t="b">
            <v>1</v>
          </cell>
        </row>
        <row r="29">
          <cell r="A29" t="b">
            <v>1</v>
          </cell>
        </row>
        <row r="30">
          <cell r="A30" t="b">
            <v>1</v>
          </cell>
        </row>
        <row r="31">
          <cell r="A31" t="b">
            <v>0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. 설계조건 2.단면가정 3. 하중계산"/>
      <sheetName val="4. 구조해석"/>
      <sheetName val="3) SAP90 DATA"/>
      <sheetName val="4) 구조해석 출력자료"/>
      <sheetName val="(2) 실하중에 의한 부재력도"/>
      <sheetName val="5. 단면설계"/>
      <sheetName val="6. 주철근 조립도"/>
      <sheetName val="7. 1) 우각부 검토"/>
      <sheetName val="2) 균열에 대한 검토"/>
      <sheetName val="DATA 입력란"/>
      <sheetName val="ABUT수량-A1"/>
      <sheetName val="계약서"/>
      <sheetName val="tggwan(mac)"/>
      <sheetName val="설계조건"/>
      <sheetName val="내역서"/>
      <sheetName val="흄관기초"/>
      <sheetName val="설비"/>
      <sheetName val="unitpric"/>
      <sheetName val="FOOTING단면력"/>
      <sheetName val="1 자원총괄"/>
      <sheetName val="noyim"/>
      <sheetName val="농로토공집계"/>
      <sheetName val="농로수량집계"/>
      <sheetName val="표층포설및다짐"/>
      <sheetName val="충주"/>
      <sheetName val="6PILE  (돌출)"/>
      <sheetName val="001"/>
      <sheetName val="내역"/>
      <sheetName val="총계"/>
      <sheetName val="노무비지급내역서"/>
      <sheetName val="노무비청구내역서 "/>
      <sheetName val="우각부보강"/>
      <sheetName val="본체"/>
      <sheetName val="Sheet1"/>
      <sheetName val="단 BOX 구조계산서 VER 3_01"/>
      <sheetName val="가설공사비"/>
      <sheetName val="실행철강하도"/>
      <sheetName val="거푸집"/>
      <sheetName val="토공포장단가산출"/>
      <sheetName val="부대공단가"/>
      <sheetName val="석축쌓기단가표"/>
      <sheetName val="포장공단가"/>
      <sheetName val="ALINE"/>
      <sheetName val="MOTOR"/>
      <sheetName val="청천내"/>
      <sheetName val="자재운반단가일람표"/>
      <sheetName val="변경서식"/>
      <sheetName val="일위대가"/>
      <sheetName val="깨기"/>
      <sheetName val="교각계산"/>
      <sheetName val="빌딩 안내"/>
      <sheetName val="Sheet2"/>
      <sheetName val="5흙막이"/>
      <sheetName val="금액내역서"/>
      <sheetName val="중동공구"/>
      <sheetName val="기둥(원형)"/>
      <sheetName val="하수급견적대비"/>
      <sheetName val="노임"/>
      <sheetName val="간지"/>
      <sheetName val="기계경비일람"/>
      <sheetName val="POOM_MOTO"/>
      <sheetName val="우수"/>
      <sheetName val="#REF"/>
      <sheetName val="지점별강우량"/>
      <sheetName val="노임단가"/>
      <sheetName val="성곽내역서"/>
      <sheetName val="수량집계표"/>
      <sheetName val="공종별수량집계"/>
      <sheetName val="DATE"/>
      <sheetName val="방음벽기초"/>
      <sheetName val="98NS-N"/>
      <sheetName val="내역(1단양수장)"/>
      <sheetName val="INPUT"/>
      <sheetName val="우배수"/>
      <sheetName val="단가산출서"/>
      <sheetName val="Sheet1 (2)"/>
      <sheetName val="규격"/>
      <sheetName val="Sheet6"/>
      <sheetName val="일위대가목록"/>
      <sheetName val="바닥판"/>
      <sheetName val="토공분배표"/>
      <sheetName val="갑지"/>
      <sheetName val="기초데이타"/>
      <sheetName val="산출내역서집계표"/>
      <sheetName val="화재 탐지 설비"/>
      <sheetName val="8.석축단위(H=1.5M)"/>
      <sheetName val="목교수량집계"/>
      <sheetName val="BID"/>
      <sheetName val="유기공정"/>
    </sheetNames>
    <sheetDataSet>
      <sheetData sheetId="0" refreshError="1"/>
      <sheetData sheetId="1" refreshError="1">
        <row r="69">
          <cell r="I69">
            <v>3.17</v>
          </cell>
        </row>
        <row r="89">
          <cell r="I89">
            <v>1.7509999999999999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C1" t="str">
            <v>북수원권 10호광장 통로 Box</v>
          </cell>
        </row>
        <row r="5">
          <cell r="G5">
            <v>2.5</v>
          </cell>
        </row>
        <row r="26">
          <cell r="D26">
            <v>1.54</v>
          </cell>
        </row>
        <row r="28">
          <cell r="D28">
            <v>1.8</v>
          </cell>
        </row>
        <row r="29">
          <cell r="D29">
            <v>0.9</v>
          </cell>
        </row>
        <row r="31">
          <cell r="D31">
            <v>1.3</v>
          </cell>
        </row>
        <row r="33">
          <cell r="D33">
            <v>1.7</v>
          </cell>
        </row>
        <row r="34">
          <cell r="D34">
            <v>0.65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1. 설계조건 2.단면가정 3. 하중계산"/>
      <sheetName val="DATA 입력란"/>
      <sheetName val="내역"/>
      <sheetName val="tggwan(mac)"/>
      <sheetName val="unitpric"/>
      <sheetName val="중산교"/>
      <sheetName val="Sheet1"/>
      <sheetName val="우수"/>
      <sheetName val="9811"/>
      <sheetName val="흄관기초"/>
      <sheetName val="청도운문지구사업비원가계산서"/>
      <sheetName val="실행철강하도"/>
      <sheetName val="noyim"/>
      <sheetName val="하수급견적대비"/>
      <sheetName val="구조물철거타공정이월"/>
      <sheetName val="마산방향철근집계"/>
      <sheetName val="진주방향"/>
      <sheetName val="마산방향"/>
      <sheetName val="운동장 (2)"/>
      <sheetName val="#REF"/>
      <sheetName val="일위대가모듈"/>
      <sheetName val="기둥"/>
      <sheetName val="충주"/>
      <sheetName val="표층포설및다짐"/>
      <sheetName val="세목전체"/>
      <sheetName val="화재 탐지 설비"/>
      <sheetName val="공량산출서"/>
      <sheetName val="DATA"/>
      <sheetName val="표지"/>
      <sheetName val="인자기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noyim"/>
      <sheetName val="화재 탐지 설비"/>
      <sheetName val="1. 설계조건 2.단면가정 3. 하중계산"/>
      <sheetName val="DATA 입력란"/>
      <sheetName val="tggwan(mac)"/>
      <sheetName val="중산교"/>
      <sheetName val="unitpric"/>
      <sheetName val="#REF"/>
      <sheetName val="세목전체"/>
      <sheetName val="부대내역"/>
      <sheetName val="우수"/>
      <sheetName val="STEEL BOX 단면설계(SEC.8)"/>
      <sheetName val="내역서"/>
      <sheetName val="내역"/>
      <sheetName val="표층포설및다짐"/>
      <sheetName val="ABUT수량_A1"/>
      <sheetName val="DATA"/>
      <sheetName val="구조물철거타공정이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수량목차"/>
      <sheetName val="수량간지"/>
      <sheetName val="자재집계표"/>
      <sheetName val="콘크리트"/>
      <sheetName val="기타수량"/>
      <sheetName val="구조물공"/>
      <sheetName val="원전교"/>
      <sheetName val="단면"/>
      <sheetName val="본체"/>
      <sheetName val="토공"/>
      <sheetName val="접속수량"/>
      <sheetName val="흙막이집계"/>
      <sheetName val="흙막이"/>
      <sheetName val="옹벽공"/>
      <sheetName val="옹벽수량"/>
      <sheetName val="T4.5"/>
      <sheetName val="T5.0"/>
      <sheetName val="포장내역서"/>
      <sheetName val="포장집계"/>
      <sheetName val="포장수량"/>
      <sheetName val="부대공집계"/>
      <sheetName val="차선도색"/>
      <sheetName val="복주식"/>
      <sheetName val="표지대형"/>
      <sheetName val="단가표지"/>
      <sheetName val="단가간지"/>
      <sheetName val="단가목차"/>
      <sheetName val="ABUT수량-A1"/>
      <sheetName val="DATE"/>
      <sheetName val="내역"/>
      <sheetName val="DATA 입력란"/>
      <sheetName val="1. 설계조건 2.단면가정 3. 하중계산"/>
      <sheetName val="건축내역"/>
      <sheetName val="단재적표"/>
      <sheetName val="용수지선토적"/>
      <sheetName val="도로토적"/>
      <sheetName val="입출재고현황 (2)"/>
      <sheetName val="내역서총집계표"/>
      <sheetName val="신규일위대가"/>
      <sheetName val="단가산출서"/>
      <sheetName val="원전교수량"/>
      <sheetName val="계약서"/>
      <sheetName val="갑지"/>
      <sheetName val="재료값"/>
      <sheetName val="일위대가"/>
      <sheetName val="깨기집계"/>
      <sheetName val="부대공자재집계표"/>
      <sheetName val="Sheet1"/>
      <sheetName val="하중산정"/>
      <sheetName val="단면검토"/>
      <sheetName val="설계조건"/>
      <sheetName val="8.주형의 이음"/>
      <sheetName val="unitpric"/>
      <sheetName val="총괄"/>
      <sheetName val="말뚝지지력산정"/>
      <sheetName val="교각계산"/>
      <sheetName val="포장공자재집계표"/>
      <sheetName val="수로단위수량"/>
      <sheetName val="전기"/>
      <sheetName val="사업수지"/>
      <sheetName val="위치조서"/>
      <sheetName val="개략"/>
      <sheetName val="측량요율"/>
      <sheetName val="총공비"/>
      <sheetName val="재료집계표"/>
      <sheetName val="배수개거재"/>
      <sheetName val="INPUT"/>
      <sheetName val="06 일위대가목록"/>
      <sheetName val="몰탈재료산출"/>
      <sheetName val="구조물철거타공정이월"/>
      <sheetName val="내역서"/>
      <sheetName val="터파기및재료"/>
      <sheetName val="설계내역"/>
      <sheetName val="조명시설"/>
      <sheetName val="금액내역서"/>
      <sheetName val="2000전체분"/>
      <sheetName val="2000년1차"/>
      <sheetName val="공예을"/>
      <sheetName val="5흙막이"/>
      <sheetName val="최적단면"/>
      <sheetName val="SG"/>
      <sheetName val="산출근거"/>
      <sheetName val="Macro1"/>
      <sheetName val="제출내역 (2)"/>
      <sheetName val="표층포설및다짐"/>
      <sheetName val="98수문일위"/>
      <sheetName val="실행철강하도"/>
      <sheetName val="가도공"/>
      <sheetName val="#REF"/>
      <sheetName val="입찰안"/>
      <sheetName val="입상내역"/>
      <sheetName val="공사비예비관리공감측설산출내역"/>
      <sheetName val="tggwan(mac)"/>
      <sheetName val="집계표"/>
      <sheetName val="집수정현황"/>
      <sheetName val="우수"/>
      <sheetName val="공사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터파기및재료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골재산출"/>
      <sheetName val="위치조서"/>
      <sheetName val="입출재고현황 (2)"/>
      <sheetName val="3-2PS"/>
      <sheetName val="교각계산"/>
      <sheetName val="ABUT수량-A1"/>
      <sheetName val="tggwan(mac)"/>
      <sheetName val="토공(완충)"/>
      <sheetName val="우수"/>
      <sheetName val="실행내역서 "/>
      <sheetName val="이토변실(A3-LINE)"/>
      <sheetName val="Excel"/>
      <sheetName val="6PILE  (돌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ABUT수량-A1"/>
      <sheetName val="수량집계총계"/>
    </sheetNames>
    <sheetDataSet>
      <sheetData sheetId="0"/>
      <sheetData sheetId="1" refreshError="1"/>
      <sheetData sheetId="2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터파기및재료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목차메뉴"/>
      <sheetName val="5.부대공"/>
      <sheetName val="5.차선도색"/>
      <sheetName val="5-1.부대공"/>
      <sheetName val="5-2.부대공 (3)"/>
      <sheetName val="Module1"/>
      <sheetName val="수로단위수량"/>
      <sheetName val="각형맨홀"/>
      <sheetName val="ABUT수량-A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공재료총괄"/>
      <sheetName val="도로포장"/>
      <sheetName val="이스팔트포장단면"/>
      <sheetName val="콘크리트포장단면"/>
      <sheetName val="포장추가"/>
      <sheetName val="보도포장"/>
      <sheetName val="포장면적산출"/>
      <sheetName val="보도공제"/>
      <sheetName val="L형측구재료집계"/>
      <sheetName val="L형측구 단위수량 (1)"/>
      <sheetName val="L형측구 단위수량 (2)"/>
      <sheetName val="도로경계블럭재료집계"/>
      <sheetName val="도로경계석 단위수량"/>
      <sheetName val="경계석연장산출"/>
      <sheetName val="화단경계석재료집계"/>
      <sheetName val="화단경계석 단위수량"/>
      <sheetName val="L형측구우수받이구간"/>
      <sheetName val="차선도색"/>
      <sheetName val="가로수분"/>
      <sheetName val="낙찰표"/>
      <sheetName val="말뚝지지력산정"/>
      <sheetName val="터파기및재료"/>
      <sheetName val="7.1유효폭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설계내역서"/>
      <sheetName val="단재적표"/>
      <sheetName val="사업계획서"/>
      <sheetName val="작업기간산출"/>
      <sheetName val="간벌(소나무)"/>
      <sheetName val="간벌(낙엽송)"/>
      <sheetName val="천연림개량(활엽수)"/>
      <sheetName val="산물수집 단가산출서 (소나무-관리소장비)"/>
      <sheetName val="산물수집 단가산출서 (소나무-훈련원장비)"/>
      <sheetName val="산물수집 단가산출서 (낙엽송-관리소장비)"/>
      <sheetName val="임내정리 단가산출서 (2)"/>
      <sheetName val="임내정리 단가산출서"/>
      <sheetName val="표준지(소나무)"/>
      <sheetName val="표준지(낙엽송)"/>
      <sheetName val="표준지(활엽수)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면"/>
    </sheetNames>
    <sheetDataSet>
      <sheetData sheetId="0" refreshError="1"/>
      <sheetData sheetId="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ggwan(mac)"/>
      <sheetName val="횡배수관토공단위(180)"/>
      <sheetName val="횡배수관토공단위(90)"/>
      <sheetName val="가도공"/>
      <sheetName val="Sheet1"/>
    </sheetNames>
    <sheetDataSet>
      <sheetData sheetId="0">
        <row r="1">
          <cell r="A1" t="str">
            <v>tggwan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우수공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기기리스트"/>
      <sheetName val="가도공"/>
      <sheetName val="집수정(600-700)"/>
      <sheetName val="관경고용테이프수집"/>
      <sheetName val="관경고용산근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노임단가"/>
      <sheetName val="원형맨홀수량"/>
      <sheetName val="음봉방향"/>
      <sheetName val="5.배수관로"/>
      <sheetName val="간지"/>
      <sheetName val="주요자재"/>
      <sheetName val="폐기물처리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슬래브"/>
      <sheetName val="INPUT"/>
      <sheetName val="터파기및재료"/>
      <sheetName val="#REF"/>
      <sheetName val="1.설계조건"/>
      <sheetName val="단위수량(출력X)"/>
      <sheetName val="수량집계"/>
      <sheetName val="일위대가(계측기설치)"/>
      <sheetName val="ABUT수량-A1"/>
      <sheetName val="CAL"/>
      <sheetName val="지수"/>
      <sheetName val="총괄내역서"/>
      <sheetName val="SG"/>
      <sheetName val="연결관산출조서"/>
      <sheetName val="일위대가"/>
      <sheetName val="수목표준대가"/>
      <sheetName val="고양관재"/>
      <sheetName val="8.PILE  (돌출)"/>
      <sheetName val="일위대가목차"/>
      <sheetName val="교대"/>
      <sheetName val="DATA"/>
      <sheetName val="데이타"/>
      <sheetName val="산출내역서집계표"/>
      <sheetName val="노무비"/>
      <sheetName val="1공구"/>
      <sheetName val="전기공사"/>
      <sheetName val="기본단가표"/>
      <sheetName val="BID"/>
      <sheetName val="진주방향"/>
      <sheetName val="마산방향"/>
      <sheetName val="마산방향철근집계"/>
      <sheetName val="토사(PE)"/>
      <sheetName val="우배수"/>
      <sheetName val="도장수량(하1)"/>
      <sheetName val="주형"/>
      <sheetName val="기계경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bm(CIcable)"/>
      <sheetName val="5.소재"/>
      <sheetName val="노무단가"/>
      <sheetName val="합계금액"/>
      <sheetName val="계수시트"/>
      <sheetName val="원가계산서"/>
      <sheetName val="static.cal"/>
      <sheetName val="대치판정"/>
      <sheetName val="guard(mac)"/>
      <sheetName val="예산명세서"/>
      <sheetName val="설계명세서"/>
      <sheetName val="자료입력"/>
      <sheetName val="용량(1-2)"/>
      <sheetName val="내역서"/>
      <sheetName val="단위수량산출"/>
      <sheetName val="A LINE"/>
      <sheetName val="인건비"/>
      <sheetName val="INTRO."/>
      <sheetName val="종배수관"/>
      <sheetName val="공토공단위당"/>
      <sheetName val="설비"/>
      <sheetName val="제품"/>
      <sheetName val="토공정보"/>
      <sheetName val="TYPE-1"/>
      <sheetName val="우각부보강"/>
      <sheetName val="입찰안"/>
      <sheetName val="2호맨홀공제수량"/>
      <sheetName val="Sheet1"/>
      <sheetName val="내역"/>
      <sheetName val="집계표"/>
      <sheetName val="CABLE SIZE-3"/>
      <sheetName val="tggwan(mac)"/>
      <sheetName val="공통가설"/>
      <sheetName val="말뚝지지력산정"/>
      <sheetName val="G.R300경비"/>
      <sheetName val="TYPE-A"/>
      <sheetName val="보차도경계석"/>
      <sheetName val="산출근거"/>
      <sheetName val="MOTOR"/>
      <sheetName val="남평내역"/>
      <sheetName val="견적서-을지"/>
      <sheetName val="수량산출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원형1호맨홀토공수량"/>
      <sheetName val="단가조사"/>
      <sheetName val="S0"/>
      <sheetName val="기둥(원형)"/>
      <sheetName val="물가시세"/>
      <sheetName val="입찰"/>
      <sheetName val="현경"/>
      <sheetName val="Sheet17"/>
      <sheetName val="인건비 "/>
      <sheetName val="7단가"/>
      <sheetName val="산근1,2"/>
      <sheetName val="상수도토공집계표"/>
      <sheetName val="공사개요"/>
      <sheetName val="대로근거"/>
      <sheetName val="중로근거"/>
      <sheetName val="gvl"/>
      <sheetName val="당초계약"/>
      <sheetName val="등록자료"/>
      <sheetName val="조건표"/>
      <sheetName val="수로단위수량"/>
      <sheetName val="광양 3기 유입수"/>
      <sheetName val="내역서변경성원"/>
      <sheetName val="Total"/>
      <sheetName val="COVER"/>
      <sheetName val="매설지선굴착"/>
      <sheetName val="건축내역"/>
      <sheetName val="토목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수안보-MBR1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용집"/>
      <sheetName val="4차원가계산서"/>
      <sheetName val="평균터파기고(1-2,ASP)"/>
      <sheetName val="기초자료"/>
      <sheetName val="교각(P1)수량"/>
      <sheetName val="물집"/>
      <sheetName val="입출재고현황 (2)"/>
      <sheetName val="투찰가"/>
      <sheetName val="목포방향"/>
      <sheetName val="데리네이타현황"/>
      <sheetName val="설계예산서"/>
      <sheetName val="목차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맨홀조서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APT"/>
      <sheetName val="설계서을"/>
      <sheetName val="CODE"/>
      <sheetName val="3.바닥판설계"/>
      <sheetName val="STEEL BOX 단면설계(SEC.8)"/>
      <sheetName val="설계조건"/>
      <sheetName val="(A)내역서"/>
      <sheetName val="맨홀수량"/>
      <sheetName val="HVAC"/>
      <sheetName val="수량산출서"/>
      <sheetName val="1-1평균터파기고(1)"/>
      <sheetName val="교각1"/>
      <sheetName val="공비대비"/>
      <sheetName val="깨기"/>
      <sheetName val="내역서(기계)"/>
      <sheetName val="기본자료"/>
      <sheetName val="우수"/>
      <sheetName val="용소리교"/>
      <sheetName val="EQT-ESTN"/>
      <sheetName val="공정계획(내부계획25%,내부w.f)"/>
      <sheetName val="pvc vent"/>
      <sheetName val="자재단가"/>
      <sheetName val="일위대가(가설)"/>
      <sheetName val="품셈TABLE"/>
      <sheetName val="일위대가표"/>
      <sheetName val="날개벽"/>
      <sheetName val="제출내역 (2)"/>
      <sheetName val="특수기호강도거푸집"/>
      <sheetName val="종배수관면벽신"/>
      <sheetName val="종배수관(신)"/>
      <sheetName val="터널조도"/>
      <sheetName val="H-PILE수량집계"/>
      <sheetName val="3지구단위"/>
      <sheetName val="상부수량(1)"/>
      <sheetName val="1호인버트수량"/>
      <sheetName val="기계경비(시간당)"/>
      <sheetName val="노견단위수량"/>
      <sheetName val="일위목록"/>
      <sheetName val="요율"/>
      <sheetName val="시점부교대"/>
      <sheetName val="2000전체분"/>
      <sheetName val="2000년1차"/>
      <sheetName val="구분표"/>
      <sheetName val="원가입력"/>
      <sheetName val="식재가격"/>
      <sheetName val="식재총괄"/>
      <sheetName val="약품설비"/>
      <sheetName val="부대내역"/>
      <sheetName val="옹벽"/>
      <sheetName val="진접"/>
      <sheetName val="옹벽철근"/>
      <sheetName val="관급자재단가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ABUT수량-A1"/>
      <sheetName val="본체"/>
      <sheetName val="unitpric"/>
      <sheetName val="집수정"/>
      <sheetName val="가도공"/>
      <sheetName val="구조물깨기(장수)"/>
      <sheetName val="1.설계조건"/>
      <sheetName val="SLAB"/>
      <sheetName val="tggwan(mac)"/>
      <sheetName val="일위대가모듈"/>
      <sheetName val="우각부보강"/>
      <sheetName val="우수공"/>
      <sheetName val="DATE"/>
      <sheetName val="동해title"/>
      <sheetName val="도로토적"/>
      <sheetName val="제진기"/>
      <sheetName val="사리부설"/>
      <sheetName val="아수배전(1회)"/>
      <sheetName val="전체철근집계"/>
      <sheetName val="Sheet1 (2)"/>
      <sheetName val="INPUT"/>
      <sheetName val="bm(CIcable)"/>
      <sheetName val="noyim"/>
      <sheetName val="교대(A1)"/>
      <sheetName val="92 황산양수장"/>
      <sheetName val="DATA 입력란"/>
      <sheetName val="C3"/>
      <sheetName val="EP0618"/>
      <sheetName val="원가계산서"/>
      <sheetName val="단면"/>
      <sheetName val="교각1"/>
      <sheetName val="타견적(을)"/>
      <sheetName val="수량집계표"/>
      <sheetName val="날개벽수량표"/>
      <sheetName val="Sheet17"/>
      <sheetName val="단재적표"/>
      <sheetName val="위치조서"/>
      <sheetName val="건설성적"/>
    </sheetNames>
    <sheetDataSet>
      <sheetData sheetId="0" refreshError="1">
        <row r="6">
          <cell r="J6">
            <v>0.25</v>
          </cell>
        </row>
        <row r="17">
          <cell r="J17">
            <v>0.2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우각부보강"/>
      <sheetName val="판정표"/>
      <sheetName val="단면"/>
      <sheetName val="ABUT수량-A1"/>
      <sheetName val="시방서"/>
      <sheetName val="우수공"/>
      <sheetName val="INPUT"/>
      <sheetName val="말뚝지지력산정"/>
      <sheetName val="계수시트"/>
      <sheetName val="원가계산서"/>
      <sheetName val="이름표지정"/>
      <sheetName val="구조물철거타공정이월"/>
      <sheetName val="날개벽수량표"/>
      <sheetName val="가도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교각1"/>
      <sheetName val="산출근거"/>
      <sheetName val="ABUT수량-A1"/>
      <sheetName val="구조물터파기수량집계"/>
      <sheetName val="측구터파기공수량집계"/>
      <sheetName val="배수공 시멘트 및 골재량 산출"/>
      <sheetName val="토사(PE)"/>
      <sheetName val="총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DATE"/>
      <sheetName val="대치판정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djdg"/>
      <sheetName val="대치판정"/>
      <sheetName val="산출근거"/>
      <sheetName val="U-TYPE(1)"/>
      <sheetName val="MOTOR"/>
      <sheetName val="집수정(600-700)"/>
      <sheetName val="부하계산서"/>
      <sheetName val="토사(PE)"/>
      <sheetName val="L형옹벽측구"/>
      <sheetName val="DATE"/>
      <sheetName val="ABUT수량-A1"/>
      <sheetName val="내역"/>
      <sheetName val="단재적표"/>
      <sheetName val="표지"/>
      <sheetName val="직노"/>
      <sheetName val="기기리스트"/>
      <sheetName val="철거산출근거"/>
      <sheetName val="7.1유효폭"/>
      <sheetName val="집계표"/>
      <sheetName val="우수공"/>
    </sheetNames>
    <definedNames>
      <definedName name="수식입력매크로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3-2PS"/>
      <sheetName val="집수정(600-700)"/>
      <sheetName val=""/>
      <sheetName val="선급금신청서"/>
      <sheetName val="우수공"/>
      <sheetName val="_____D____________________Exc_2"/>
      <sheetName val="_____D____________________Exc_3"/>
    </sheetNames>
    <definedNames>
      <definedName name="수식입력매크로"/>
    </defined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박기사-면벽"/>
    </sheetNames>
    <sheetDataSet>
      <sheetData sheetId="0" refreshError="1"/>
      <sheetData sheetId="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1.본체"/>
      <sheetName val="IN- PUT DATA(상시)"/>
      <sheetName val="내진설계"/>
      <sheetName val="IN- PUT DATA(내진)"/>
      <sheetName val="7.단면력도"/>
      <sheetName val="7.OUT- PUT DATA"/>
      <sheetName val="8.단면력"/>
      <sheetName val="단면설계"/>
      <sheetName val="8.4배력근"/>
      <sheetName val="9.사용성검토"/>
      <sheetName val="10.우각부"/>
      <sheetName val="11.직접기초"/>
      <sheetName val="직접기초단면설계"/>
      <sheetName val="12.피로검토"/>
      <sheetName val="13.날개벽계산(전산이용)"/>
      <sheetName val="14.접속SLAB"/>
      <sheetName val="접속SLAB단면설계"/>
      <sheetName val="PILE기초"/>
      <sheetName val="FOOTING-P단면설계"/>
      <sheetName val="PILE기초 (4EA)"/>
      <sheetName val="말뚝의지지력 (30NAp)"/>
      <sheetName val="말뚝의지지력"/>
      <sheetName val="날개벽"/>
      <sheetName val="날개벽단면설계"/>
      <sheetName val="날개벽3"/>
      <sheetName val="날개벽3단면설계"/>
      <sheetName val="날개벽4"/>
      <sheetName val="날개벽4단면설계"/>
      <sheetName val="횡방향검토"/>
      <sheetName val="횡방향구속철근"/>
      <sheetName val="13.날개벽검토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내역서총집계표"/>
      <sheetName val="기기리스트"/>
      <sheetName val="SORCE1"/>
      <sheetName val="상 부"/>
      <sheetName val="Sheet1"/>
      <sheetName val="식재가격"/>
      <sheetName val="기계경비목록"/>
      <sheetName val="제출내역 (2)"/>
      <sheetName val="내역서"/>
      <sheetName val="노임단가"/>
      <sheetName val="ABUT수량-A1"/>
      <sheetName val="교대"/>
      <sheetName val="자재단가"/>
      <sheetName val="현장관리비 산출내역"/>
      <sheetName val="금액내역서"/>
      <sheetName val="날개벽"/>
      <sheetName val="단면"/>
      <sheetName val="DATE"/>
      <sheetName val="우각부보강"/>
      <sheetName val="DATA 입력란"/>
      <sheetName val="1. 설계조건 2.단면가정 3. 하중계산"/>
      <sheetName val="대치판정"/>
      <sheetName val="3.하중산정4.지지력"/>
      <sheetName val="1.설계조건"/>
      <sheetName val="집수정(600-700)"/>
      <sheetName val="woo(mac)"/>
      <sheetName val="터파기및재료"/>
      <sheetName val="교각계산"/>
      <sheetName val="바닥판(1)"/>
      <sheetName val="산출근거"/>
      <sheetName val="계수시트"/>
      <sheetName val="원가계산서"/>
      <sheetName val="단가"/>
      <sheetName val="시설물일위"/>
      <sheetName val="은하교~3"/>
      <sheetName val="자재 집계표"/>
      <sheetName val="가도공"/>
      <sheetName val="일위대가"/>
      <sheetName val="단재적표"/>
      <sheetName val="뚝토공"/>
      <sheetName val="지장물C"/>
      <sheetName val="횡배날개"/>
      <sheetName val="한일양산"/>
      <sheetName val="맨홀수량산출"/>
      <sheetName val="수안보-MBR1"/>
      <sheetName val="단위수량"/>
      <sheetName val="INPUT"/>
      <sheetName val="noyim"/>
      <sheetName val="공통가설"/>
      <sheetName val="일위대가(1)"/>
      <sheetName val="가락화장을지"/>
      <sheetName val="왕십리방향"/>
      <sheetName val="3.3 사용성검토"/>
      <sheetName val="8.주형의 이음"/>
      <sheetName val="DATA"/>
      <sheetName val="원형1호맨홀토공수량"/>
      <sheetName val="조명시설"/>
      <sheetName val="방음벽기초"/>
      <sheetName val="진주방향"/>
      <sheetName val="말뚝물량"/>
      <sheetName val="가시설(TYPE-A)"/>
      <sheetName val="1-1평균터파기고(1)"/>
      <sheetName val="관급"/>
      <sheetName val="2공구산출내역"/>
      <sheetName val="토___공(간_지)"/>
      <sheetName val="구조물철거_(간지)"/>
      <sheetName val="배_수_공(간지)"/>
      <sheetName val="호_안_공_(간지)"/>
      <sheetName val="돌망태_설치현황"/>
      <sheetName val="돌망태단위수량_(H=9_0)"/>
      <sheetName val="돌망태단위수량(H=9_5)"/>
      <sheetName val="낙_차_공_(간지)"/>
      <sheetName val="낙_차_공"/>
      <sheetName val="진_입_로_(간지)"/>
      <sheetName val="부_대_공"/>
      <sheetName val="차선도색_(간지)"/>
      <sheetName val="THE_END"/>
      <sheetName val="포_장_공(간지)"/>
      <sheetName val="포장총괄집계표_"/>
      <sheetName val="차_도_부_(간지)"/>
      <sheetName val="3_하중산정4_지지력"/>
      <sheetName val="BLOCK(1)"/>
      <sheetName val="토공"/>
      <sheetName val="지수"/>
      <sheetName val="슬래브"/>
      <sheetName val="관급원내역"/>
      <sheetName val="tggwan(mac)"/>
      <sheetName val="소도3교"/>
      <sheetName val="5.6날개벽 (2)"/>
      <sheetName val="종단계산"/>
      <sheetName val="우수공"/>
      <sheetName val="(A)내역서"/>
      <sheetName val="기둥(원형)"/>
      <sheetName val="농로수량집계"/>
      <sheetName val="내역서1"/>
      <sheetName val="위치조서"/>
      <sheetName val="guard(mac)"/>
      <sheetName val="교대시점"/>
      <sheetName val="3련 BOX"/>
      <sheetName val="지선량"/>
      <sheetName val="내역"/>
      <sheetName val="loading"/>
      <sheetName val="4)유동표"/>
      <sheetName val="#REF"/>
      <sheetName val="6PILE  (돌출)"/>
      <sheetName val="쌍송교"/>
      <sheetName val="BID"/>
      <sheetName val="투찰내역"/>
      <sheetName val="시설물기초"/>
      <sheetName val="D-623D"/>
      <sheetName val="설계조건"/>
      <sheetName val="예정(3)"/>
      <sheetName val="투찰"/>
      <sheetName val="음봉방향"/>
      <sheetName val="횡배수공토공집계"/>
      <sheetName val="원내역"/>
      <sheetName val="P-산#1-1(WOWA1)"/>
      <sheetName val="강교(Sub)"/>
      <sheetName val="설계기준"/>
      <sheetName val="제수변수량"/>
      <sheetName val="토사(PE)"/>
      <sheetName val="단위단가"/>
      <sheetName val="기본"/>
      <sheetName val="1.설계기준"/>
      <sheetName val="표지 (2)"/>
      <sheetName val="단위집계표"/>
      <sheetName val="토적표"/>
      <sheetName val="CAL"/>
      <sheetName val="X17-TOTAL"/>
      <sheetName val="1공구"/>
      <sheetName val="연결관암거"/>
      <sheetName val="연결관산출조서"/>
      <sheetName val="단가(1)"/>
      <sheetName val="교각(P1)수량"/>
      <sheetName val="설계명세서"/>
      <sheetName val="예산명세서"/>
      <sheetName val="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야계설명서"/>
      <sheetName val="계폭산정"/>
      <sheetName val="예정공정표"/>
      <sheetName val="관계지적조서"/>
      <sheetName val="원가계산서"/>
      <sheetName val="공사비총괄표"/>
      <sheetName val="공사비명세서"/>
      <sheetName val="수량집계"/>
      <sheetName val="기슭막이거리산출"/>
      <sheetName val="토적계산(야계)"/>
      <sheetName val="떼산출표"/>
      <sheetName val="보막이산출기초"/>
      <sheetName val="일위대가"/>
      <sheetName val="단가산출"/>
      <sheetName val="기슭막이구조도"/>
      <sheetName val="기슭막이산출기초(H=1.5)"/>
      <sheetName val="기계경비"/>
      <sheetName val="단가표"/>
      <sheetName val="세월교산출기초"/>
      <sheetName val="운반거리표"/>
      <sheetName val="세월교구조도"/>
      <sheetName val="바닥막이1.0"/>
      <sheetName val="바닥막이1.0산출"/>
      <sheetName val="바닥막이0.5"/>
      <sheetName val="바닥막이0.5산출"/>
      <sheetName val="공사안내판"/>
      <sheetName val="표주석"/>
      <sheetName val="대공구조"/>
      <sheetName val="구조물철거타공정이월"/>
      <sheetName val="대치판정"/>
      <sheetName val="우각부보강"/>
      <sheetName val="부경대총괄내역서"/>
      <sheetName val="인자기준"/>
      <sheetName val="INPUT"/>
      <sheetName val="ABUT수량-A1"/>
      <sheetName val="단면"/>
      <sheetName val="실행철강하도"/>
      <sheetName val="DATA 입력란"/>
      <sheetName val="1. 설계조건 2.단면가정 3. 하중계산"/>
      <sheetName val="노임"/>
      <sheetName val="설계요소"/>
      <sheetName val="unitpric"/>
      <sheetName val="날개벽"/>
      <sheetName val="산출근거"/>
      <sheetName val="교대"/>
      <sheetName val="㏊단가 모두(개량)"/>
      <sheetName val="날개벽수량표"/>
      <sheetName val="노임단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슭막이(야면석찰쌓기)"/>
      <sheetName val="기슭막이(야면석찰쌓기)(3)"/>
      <sheetName val="기슭막이(야면석찰쌓기)(2)"/>
      <sheetName val="콘크리보막이 "/>
      <sheetName val="깬골막이"/>
      <sheetName val="콘기슭막이"/>
      <sheetName val="깬흙막이"/>
      <sheetName val="돌기슭막이 (2)"/>
      <sheetName val="돌흙막이"/>
      <sheetName val="돌수로내기"/>
      <sheetName val="돌기슭막이"/>
      <sheetName val="떼붙이기"/>
      <sheetName val="돌쌓기(찰)"/>
      <sheetName val="일위대가"/>
      <sheetName val="세월교산출기초"/>
      <sheetName val="INPUT"/>
      <sheetName val="구조물철거타공정이월"/>
      <sheetName val="수량산출표"/>
      <sheetName val="unitpric"/>
      <sheetName val="인자기준"/>
      <sheetName val="대치판정"/>
      <sheetName val="단면"/>
      <sheetName val="등록"/>
      <sheetName val="우각부보강"/>
      <sheetName val="골막이(야매)"/>
      <sheetName val="5흙막이"/>
      <sheetName val="Sheet17"/>
    </sheetNames>
    <sheetDataSet>
      <sheetData sheetId="0" refreshError="1">
        <row r="1">
          <cell r="A1" t="str">
            <v>야 면 석 찰 쌓 기 구 조 도 및 수 량 산 출 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야 면 석 찰 쌓 기 구 조 도 및 수 량 산 출 표</v>
          </cell>
        </row>
      </sheetData>
      <sheetData sheetId="11">
        <row r="1">
          <cell r="A1" t="str">
            <v>야 면 석 찰 쌓 기 구 조 도 및 수 량 산 출 표</v>
          </cell>
        </row>
      </sheetData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금액내역서"/>
      <sheetName val="1 자원총괄"/>
      <sheetName val="04.사방(전석)원본"/>
      <sheetName val="건축공사실행"/>
      <sheetName val="적현로"/>
      <sheetName val="DATE"/>
      <sheetName val="Sheet3"/>
      <sheetName val="기슭막이(야면석찰쌓기)"/>
      <sheetName val="터파기및재료"/>
      <sheetName val="구조물철거타공정이월"/>
      <sheetName val="unitpric"/>
      <sheetName val="인자기준"/>
      <sheetName val="위치조서"/>
      <sheetName val="일위대가모듈"/>
      <sheetName val="Sheet1"/>
      <sheetName val="강원소나무"/>
      <sheetName val="낙엽송"/>
      <sheetName val="상수리"/>
      <sheetName val="신갈"/>
      <sheetName val="잣나무"/>
      <sheetName val="단재적표"/>
      <sheetName val="부대공Ⅱ"/>
      <sheetName val="일위대가목록"/>
      <sheetName val="VXXXXX"/>
      <sheetName val="날개벽"/>
      <sheetName val="일위대가표"/>
      <sheetName val="001"/>
      <sheetName val="단가산출"/>
      <sheetName val="ⴭⴭⴭⴭ"/>
      <sheetName val="J형측구단위수량"/>
      <sheetName val="골막이(야매)"/>
      <sheetName val="수로단위수량"/>
      <sheetName val="교각1"/>
      <sheetName val="A-4"/>
      <sheetName val="토사(PE)"/>
      <sheetName val="건축내역"/>
      <sheetName val="[04.사방(전석)원본.xls]H__04________3"/>
      <sheetName val="[04.사방(전석)원본.xls]H__04________2"/>
      <sheetName val="말뚝물량"/>
      <sheetName val="DANG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 refreshError="1"/>
      <sheetData sheetId="7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구조물철거타공정이월"/>
      <sheetName val="기슭막이(야면석찰쌓기)"/>
      <sheetName val="2공구산출내역"/>
      <sheetName val="대치판정"/>
      <sheetName val="INPUT"/>
      <sheetName val="unitpric"/>
      <sheetName val="적용토목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가정관로집계 "/>
      <sheetName val="상수가정"/>
      <sheetName val="토적(인력)"/>
      <sheetName val="토적(인력) (2)"/>
      <sheetName val="토적(인력) (3)"/>
      <sheetName val="토적(기계,인력)"/>
      <sheetName val="단위수량"/>
      <sheetName val="단위수량 (쇄석무)"/>
      <sheetName val="단위수량(상수포함)"/>
      <sheetName val="단위수량(상수포함쇄석무)"/>
      <sheetName val="단위수량 (쇄석무,직고)"/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  <sheetName val="성원"/>
      <sheetName val="신성을지"/>
      <sheetName val="심우갑"/>
      <sheetName val="심우을"/>
      <sheetName val="단가조사"/>
      <sheetName val="일위대가"/>
      <sheetName val="건축내역"/>
      <sheetName val="별첨(간지)"/>
      <sheetName val="자재단가"/>
      <sheetName val="노임단가"/>
      <sheetName val="수량산출표"/>
      <sheetName val="댐구조도"/>
      <sheetName val="세월교산출기초"/>
      <sheetName val="2008년 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"/>
      <sheetName val="재정비내역"/>
      <sheetName val="지적고시내역"/>
      <sheetName val="재정비직인"/>
      <sheetName val="지적고시직인"/>
      <sheetName val="Sheet2"/>
      <sheetName val="Sheet3"/>
      <sheetName val="대치판정"/>
      <sheetName val="건축내역"/>
      <sheetName val="설계예산서"/>
      <sheetName val="패널"/>
      <sheetName val="노임"/>
      <sheetName val="자재단가"/>
      <sheetName val="일반공사"/>
      <sheetName val="단가"/>
      <sheetName val="노임단가"/>
      <sheetName val="옥외 전력간선공사"/>
      <sheetName val="암거날개벽재료집계"/>
      <sheetName val="익산"/>
      <sheetName val="1000 DB구축 부표"/>
      <sheetName val="설계명세서"/>
      <sheetName val="예산명세서"/>
      <sheetName val="자료입력"/>
      <sheetName val="#REF"/>
      <sheetName val="교각토공"/>
      <sheetName val="DATE"/>
      <sheetName val="INPUT"/>
      <sheetName val="Sheet17"/>
      <sheetName val="내역서"/>
      <sheetName val="내역1"/>
      <sheetName val="설계기준"/>
      <sheetName val="J형측구단위수량"/>
      <sheetName val="구조물철거타공정이월"/>
      <sheetName val="재정비2"/>
      <sheetName val="직접인건비"/>
      <sheetName val="용수량(생활용수)"/>
    </sheetNames>
    <sheetDataSet>
      <sheetData sheetId="0" refreshError="1"/>
      <sheetData sheetId="1" refreshError="1">
        <row r="20">
          <cell r="F20">
            <v>295000000</v>
          </cell>
        </row>
      </sheetData>
      <sheetData sheetId="2" refreshError="1">
        <row r="16">
          <cell r="F16">
            <v>613000000</v>
          </cell>
        </row>
      </sheetData>
      <sheetData sheetId="3" refreshError="1">
        <row r="11">
          <cell r="J11">
            <v>14141729.6</v>
          </cell>
        </row>
        <row r="27">
          <cell r="J27">
            <v>16437586.899999999</v>
          </cell>
        </row>
        <row r="35">
          <cell r="J35">
            <v>21000397.299999997</v>
          </cell>
        </row>
        <row r="43">
          <cell r="J43">
            <v>33338598.799999997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암거1"/>
      <sheetName val="암거단위"/>
      <sheetName val="날개벽"/>
      <sheetName val="횡 연장"/>
      <sheetName val="노임단가"/>
      <sheetName val="암거단위-1련"/>
      <sheetName val="000000"/>
      <sheetName val="껍딱"/>
      <sheetName val="증감조서"/>
      <sheetName val="원가계산서"/>
      <sheetName val="예산내역서"/>
      <sheetName val="재료집계"/>
      <sheetName val="포장공수량집계"/>
      <sheetName val="진입도로포장수량집계"/>
      <sheetName val="진입도로포장수량조서"/>
      <sheetName val="진입도로포장수량산출"/>
      <sheetName val="사진 대지 (2)"/>
      <sheetName val="표지"/>
      <sheetName val="표지 (3)"/>
      <sheetName val="표지 (4)"/>
      <sheetName val="갑지 "/>
      <sheetName val="수동원가계산"/>
      <sheetName val="수동내역서"/>
      <sheetName val="표지 (2)"/>
      <sheetName val="총수량집계(1공구)"/>
      <sheetName val="하수공수량집계"/>
      <sheetName val="하수관수량집계"/>
      <sheetName val="관연장조서"/>
      <sheetName val="수로관집계"/>
      <sheetName val="수로관연장조서"/>
      <sheetName val="포장집계"/>
      <sheetName val="포장수량산출"/>
      <sheetName val="콘크리트깨기"/>
      <sheetName val="줄눈연장조서"/>
      <sheetName val="토적계산서"/>
      <sheetName val="접속수량산출"/>
      <sheetName val="표지 (1)"/>
      <sheetName val="연장및면적(좌측)"/>
      <sheetName val="집계표"/>
      <sheetName val="일위"/>
      <sheetName val="일위_파일"/>
      <sheetName val="밸브설치"/>
      <sheetName val="설계예산2"/>
      <sheetName val="ABUT수량-A1"/>
      <sheetName val="중기손료"/>
      <sheetName val="#REF"/>
      <sheetName val="DATE"/>
      <sheetName val="REPORT"/>
      <sheetName val="부대공"/>
      <sheetName val="VXXXXXXX"/>
      <sheetName val="일위대가-2"/>
      <sheetName val="COPING"/>
      <sheetName val="내역서"/>
      <sheetName val="6PILE  (돌출)"/>
      <sheetName val="약품공급2"/>
      <sheetName val="약품설비"/>
      <sheetName val="공통"/>
      <sheetName val="구조물철거타공정이월"/>
      <sheetName val="인부신상자료"/>
      <sheetName val="현장관리비"/>
      <sheetName val="측구시공산출"/>
      <sheetName val="기자재비"/>
      <sheetName val="DATA"/>
      <sheetName val="데이타"/>
      <sheetName val="단위수량"/>
      <sheetName val="산출근거"/>
      <sheetName val="총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#REF"/>
      <sheetName val="성곽내역서"/>
      <sheetName val="내역서"/>
      <sheetName val="노임단가"/>
      <sheetName val="1차증가원가계산"/>
      <sheetName val="재정비직인"/>
      <sheetName val="재정비내역"/>
      <sheetName val="지적고시내역"/>
      <sheetName val="담장산출"/>
      <sheetName val="VXXXXX"/>
      <sheetName val="3-2PS"/>
      <sheetName val="가감수량"/>
      <sheetName val="맨홀수량산출"/>
      <sheetName val="수량산출"/>
      <sheetName val="INPUT"/>
      <sheetName val="DATE"/>
      <sheetName val="JUCKEYK"/>
      <sheetName val="노임(1차)"/>
      <sheetName val="Sheet1 (2)"/>
      <sheetName val="약품공급2"/>
      <sheetName val="준검 내역서"/>
      <sheetName val="공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1차증가원가계산"/>
      <sheetName val="수량산출"/>
      <sheetName val="조명시설"/>
      <sheetName val="품셈집계표"/>
      <sheetName val="자재조사표(참고용)"/>
      <sheetName val="일반부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조도계산서"/>
      <sheetName val="비상부하용량"/>
      <sheetName val="비상간선및차단기용량"/>
      <sheetName val="전압강하에의한 "/>
      <sheetName val="약전 용량 계산서"/>
      <sheetName val="소방시설 설치계획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LP-M"/>
      <sheetName val="터파기및재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종집계"/>
      <sheetName val="포장공집계"/>
      <sheetName val="본선포장"/>
      <sheetName val="접속도로"/>
      <sheetName val="구조물구간"/>
      <sheetName val="공제단위수량"/>
      <sheetName val="위치조서"/>
      <sheetName val="공제조서"/>
      <sheetName val="Sheet2"/>
      <sheetName val="Sheet3"/>
      <sheetName val="포장공집계표"/>
      <sheetName val="포장토적표"/>
      <sheetName val="터파기및재료"/>
      <sheetName val="4-2.포장수량집계"/>
      <sheetName val="보도블럭단위"/>
      <sheetName val="기초일위"/>
      <sheetName val="시설일위"/>
      <sheetName val="식재일위"/>
      <sheetName val=""/>
      <sheetName val="본선(포장공집계와연결)"/>
      <sheetName val="집  계  표"/>
      <sheetName val="포장자재집계표"/>
      <sheetName val="본선단위수량"/>
      <sheetName val="접속도로1"/>
      <sheetName val="접속도로2"/>
      <sheetName val="확폭부"/>
      <sheetName val="토공"/>
      <sheetName val="정차대"/>
      <sheetName val="정차대집계"/>
      <sheetName val="부체도로"/>
      <sheetName val="공제위치"/>
      <sheetName val="접속도로면적내역"/>
      <sheetName val="접속도로면적내역 (2)"/>
      <sheetName val="접속도로면적내역 (3)"/>
      <sheetName val="교량포장단위"/>
      <sheetName val="본선단위수량(2)"/>
      <sheetName val="측구위치"/>
      <sheetName val="표지"/>
      <sheetName val="내역적용"/>
      <sheetName val="포장산출"/>
      <sheetName val="포장수량집계표"/>
      <sheetName val="포장줄눈"/>
      <sheetName val="VXXXXX"/>
      <sheetName val="포장면적산출"/>
      <sheetName val="포장수량집계"/>
      <sheetName val="포장재료집계표"/>
      <sheetName val="포장총괄집계표"/>
      <sheetName val="접속도로수량집계표"/>
      <sheetName val="접속도로수량"/>
      <sheetName val="포장집계"/>
      <sheetName val="Sheet1"/>
      <sheetName val="A.S.P포장"/>
      <sheetName val="포장"/>
      <sheetName val="보도블럭포장"/>
      <sheetName val="도로경계석"/>
      <sheetName val="L형측구"/>
      <sheetName val="총괄집계"/>
      <sheetName val="아스팔트재료집계"/>
      <sheetName val="총괄 아스팔트수량"/>
      <sheetName val="아스팔트수량"/>
      <sheetName val="아스팔트포장면적산출"/>
      <sheetName val="아스팔트포장단수"/>
      <sheetName val="아스팔트가산수량"/>
      <sheetName val="아스팔트포장가산산출"/>
      <sheetName val="포장-가산수량단수"/>
      <sheetName val="아스팔트공제수량"/>
      <sheetName val="포장-공제수량단수"/>
      <sheetName val="보도브럭재료집계"/>
      <sheetName val="보도브럭수량집계"/>
      <sheetName val="소형고압 블럭포장"/>
      <sheetName val="소형브럭"/>
      <sheetName val="기존보도블럭헐기"/>
      <sheetName val="경계석총집계"/>
      <sheetName val="경계석수량집계"/>
      <sheetName val="경계석수량"/>
      <sheetName val="L형측구단수"/>
      <sheetName val="도로경계석단수"/>
      <sheetName val="도로경계석 수량"/>
      <sheetName val="기슭막이(야면석찰쌓기)"/>
      <sheetName val="수량산출표"/>
      <sheetName val="총괄내역서"/>
      <sheetName val="조명일위"/>
      <sheetName val="공통"/>
      <sheetName val="1차증가원가계산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  <sheetName val="데리네이타현황"/>
      <sheetName val="접속도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자재단가조사표-수목"/>
      <sheetName val="데리네이타현황"/>
      <sheetName val="DATA"/>
      <sheetName val="데이타"/>
      <sheetName val="식재인부"/>
      <sheetName val="단가"/>
      <sheetName val="시설물일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경산"/>
      <sheetName val="내역서"/>
      <sheetName val="노임단가"/>
      <sheetName val="을"/>
      <sheetName val="내역서(교량)전체"/>
      <sheetName val="산출기준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데리네이타현황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일위대가"/>
      <sheetName val="접속도로1"/>
      <sheetName val="평가데이터"/>
      <sheetName val="조명일위"/>
      <sheetName val="이름표지정"/>
      <sheetName val="금액"/>
      <sheetName val="시설물일위"/>
      <sheetName val="가설공사"/>
      <sheetName val="단가결정"/>
      <sheetName val="내역아"/>
      <sheetName val="울타리"/>
      <sheetName val="문학간접"/>
      <sheetName val="1"/>
      <sheetName val="2"/>
      <sheetName val="3"/>
      <sheetName val="4"/>
      <sheetName val="5"/>
      <sheetName val="unit 4"/>
      <sheetName val="Total"/>
      <sheetName val="수량산출서"/>
      <sheetName val="골조시행"/>
      <sheetName val="간선계산"/>
      <sheetName val="전익자재"/>
      <sheetName val="자재단가조사표-수목"/>
      <sheetName val="금액내역서"/>
      <sheetName val="가설공사비"/>
      <sheetName val="도로구조공사비"/>
      <sheetName val="도로토공공사비"/>
      <sheetName val="여수토공사비"/>
      <sheetName val="준검 내역서"/>
      <sheetName val="49"/>
      <sheetName val="1차증가원가계산"/>
      <sheetName val="기초일위"/>
      <sheetName val="시설일위"/>
      <sheetName val="직재"/>
      <sheetName val="재집"/>
      <sheetName val="일위대가(가설)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Sheet1 (2)"/>
      <sheetName val="교사기준면적(초등)"/>
      <sheetName val="단가 및 재료비"/>
      <sheetName val="단가산출2"/>
      <sheetName val="노무,재료"/>
      <sheetName val="9811"/>
      <sheetName val="금융비용"/>
      <sheetName val="건축-물가변동"/>
      <sheetName val="현장관리비"/>
      <sheetName val="내역"/>
      <sheetName val="data"/>
      <sheetName val="직접경비"/>
      <sheetName val="직접인건비"/>
      <sheetName val="EACT10"/>
      <sheetName val="2000년1차"/>
      <sheetName val="2000전체분"/>
      <sheetName val="견적시담(송포2공구)"/>
      <sheetName val="노임이"/>
      <sheetName val="남양내역"/>
      <sheetName val="Sheet4"/>
      <sheetName val="기본단가표"/>
      <sheetName val="총괄내역"/>
      <sheetName val="공종별원가계산"/>
      <sheetName val="가감수량"/>
      <sheetName val="맨홀수량산출"/>
      <sheetName val="공종목록표"/>
      <sheetName val="총괄내역서"/>
      <sheetName val="A"/>
      <sheetName val="별표집계"/>
      <sheetName val="자재단가"/>
      <sheetName val="9509"/>
      <sheetName val="전체"/>
      <sheetName val="단가산출"/>
      <sheetName val="수량산출"/>
      <sheetName val="개인"/>
      <sheetName val="DANGA"/>
      <sheetName val="단가"/>
      <sheetName val="전주2本1"/>
      <sheetName val="조명시설"/>
      <sheetName val="1.설계조건"/>
      <sheetName val="토공산출(주차장)"/>
      <sheetName val="현장관리"/>
      <sheetName val="공통가설"/>
      <sheetName val="매입"/>
      <sheetName val="토공산출 (아파트)"/>
      <sheetName val="품셈"/>
      <sheetName val="2공구산출내역"/>
      <sheetName val="횡배수관토공수량"/>
      <sheetName val="기계경비적용기준"/>
      <sheetName val="입찰"/>
      <sheetName val="현경"/>
      <sheetName val="10공구일위"/>
      <sheetName val="파일의이용"/>
      <sheetName val="수목단가"/>
      <sheetName val="시설수량표"/>
      <sheetName val="식재수량표"/>
      <sheetName val="참조"/>
      <sheetName val="산출내역서집계표"/>
      <sheetName val="DC-O-4-S(설명서)"/>
      <sheetName val="INPUT"/>
      <sheetName val="철콘"/>
      <sheetName val="단가산출1"/>
      <sheetName val="시멘트"/>
      <sheetName val="Mc1"/>
      <sheetName val="년도별시공"/>
      <sheetName val="정렬"/>
      <sheetName val="연습"/>
      <sheetName val="기초자료입력"/>
      <sheetName val="물가자료"/>
      <sheetName val="BID"/>
      <sheetName val="배수내역"/>
      <sheetName val="DT"/>
      <sheetName val="롤러"/>
      <sheetName val="펌프차타설"/>
      <sheetName val="참조M"/>
      <sheetName val="ABUT수량-A1"/>
      <sheetName val="시설물기초"/>
      <sheetName val="Ⅶ-2.현장경비산출"/>
      <sheetName val="5 일위목록"/>
      <sheetName val="7 단가조사"/>
      <sheetName val="6 일위대가"/>
      <sheetName val="공내역"/>
      <sheetName val="노임(1차)"/>
      <sheetName val="일위대가-1"/>
      <sheetName val="전기"/>
      <sheetName val="내역(APT)"/>
      <sheetName val="골조대비내역"/>
      <sheetName val="평가내역"/>
      <sheetName val="간접비"/>
      <sheetName val="식재일위"/>
      <sheetName val="123"/>
      <sheetName val="기계설비-물가변동"/>
      <sheetName val="E.P.T수량산출서"/>
      <sheetName val="전기혼잡제경비(45)"/>
      <sheetName val="비목군분류일위"/>
      <sheetName val="관공일위대가"/>
      <sheetName val="조건"/>
      <sheetName val="일위목록"/>
      <sheetName val="현장"/>
      <sheetName val="자재 집계표"/>
      <sheetName val="말고개터널조명전압강하"/>
      <sheetName val="총괄표"/>
      <sheetName val="부하계산서"/>
      <sheetName val="토목주소"/>
      <sheetName val="공사비예산서(토목분)"/>
      <sheetName val="대가표(품셈)"/>
      <sheetName val="공구원가계산"/>
      <sheetName val="공사요율산출표"/>
      <sheetName val="세부내역"/>
      <sheetName val="삭제금지단가"/>
      <sheetName val="개소별수량산출"/>
      <sheetName val="예산명세서"/>
      <sheetName val="설계명세서"/>
      <sheetName val="자료입력"/>
      <sheetName val="일위"/>
      <sheetName val="실행간접비용"/>
      <sheetName val="合成単価作成表-BLDG"/>
      <sheetName val="카렌스센터계량기설치공사"/>
      <sheetName val="설계서"/>
      <sheetName val="공사기본내용입력"/>
      <sheetName val="공통"/>
      <sheetName val="중기사용료산출근거"/>
      <sheetName val="2.대외공문"/>
      <sheetName val="GAS"/>
      <sheetName val="준공정산"/>
      <sheetName val="예가표"/>
      <sheetName val="기초자료"/>
      <sheetName val="계수시트"/>
      <sheetName val="단위단가"/>
      <sheetName val="단가표 (2)"/>
      <sheetName val="경산"/>
      <sheetName val="내역서01"/>
      <sheetName val="에너지동"/>
      <sheetName val="공사별 가중치 산출근거(토목)"/>
      <sheetName val="가중치근거(조경)"/>
      <sheetName val="조명율표"/>
      <sheetName val="설계내역일위"/>
      <sheetName val="설계예산서"/>
      <sheetName val="DB@Acess"/>
      <sheetName val="Civil"/>
      <sheetName val="입력자료"/>
      <sheetName val="견적"/>
      <sheetName val="입찰안"/>
      <sheetName val="충주"/>
      <sheetName val="토공수량"/>
      <sheetName val="수안보-MBR1"/>
      <sheetName val="동해title"/>
      <sheetName val="설계내"/>
      <sheetName val="SG"/>
      <sheetName val="1차 내역서"/>
      <sheetName val="JUCKEYK"/>
      <sheetName val="귀래 설계 공내역서"/>
      <sheetName val="상 부"/>
      <sheetName val="전선 및 전선관"/>
      <sheetName val="금융"/>
      <sheetName val="부대공Ⅱ"/>
      <sheetName val="교육종류"/>
      <sheetName val="식재"/>
      <sheetName val="시설물"/>
      <sheetName val="식재출력용"/>
      <sheetName val="유지관리"/>
      <sheetName val="가도공"/>
      <sheetName val="현관"/>
      <sheetName val="인원"/>
      <sheetName val="총괄표1"/>
      <sheetName val="퇴직금(울산천상)"/>
      <sheetName val="일위대가목차"/>
      <sheetName val="운동장 (2)"/>
      <sheetName val="기성청구"/>
      <sheetName val="일반부표"/>
      <sheetName val="부하계산"/>
      <sheetName val="견적율"/>
      <sheetName val="밸브설치"/>
      <sheetName val="설계내역서"/>
      <sheetName val="BH"/>
      <sheetName val="지수"/>
      <sheetName val="대치판정"/>
      <sheetName val="공종집계"/>
      <sheetName val="설계내역"/>
      <sheetName val="MOTOR"/>
      <sheetName val="지주목시비량산출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근거(기밀댐퍼)"/>
      <sheetName val="투찰금액"/>
      <sheetName val="사급자재"/>
      <sheetName val="약품설비"/>
      <sheetName val="EQT-ESTN"/>
      <sheetName val="토공집계"/>
      <sheetName val="퍼스트"/>
      <sheetName val="담장산출"/>
      <sheetName val="자료"/>
      <sheetName val="간선"/>
      <sheetName val="전압"/>
      <sheetName val="조도"/>
      <sheetName val="동력"/>
      <sheetName val="날개벽(좌,우=60도-4개)"/>
      <sheetName val="정화조방수미장"/>
      <sheetName val="중기일위대가"/>
      <sheetName val="코드"/>
      <sheetName val="D&amp;P특기사항"/>
      <sheetName val="예산갑지"/>
      <sheetName val="1안"/>
      <sheetName val="공통비총괄표"/>
      <sheetName val="내역서2안"/>
      <sheetName val="주요항목별"/>
      <sheetName val="인건비"/>
      <sheetName val="03하반기내역서"/>
      <sheetName val="04상반기"/>
      <sheetName val="약품공급2"/>
      <sheetName val="공작물조직표(용배수)"/>
      <sheetName val="기기리스트"/>
      <sheetName val="단가비교"/>
      <sheetName val="JUCK"/>
      <sheetName val="COVER"/>
      <sheetName val="일위집계표"/>
      <sheetName val="산출근거"/>
      <sheetName val="간지"/>
      <sheetName val="배수공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자단"/>
      <sheetName val="인공산출"/>
      <sheetName val="참조(2)"/>
      <sheetName val="11월"/>
      <sheetName val="총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"/>
      <sheetName val="시공"/>
      <sheetName val="노무비단가"/>
      <sheetName val="구조물공1(51~56)"/>
      <sheetName val="Sheet6"/>
      <sheetName val="제수"/>
      <sheetName val="공기"/>
      <sheetName val="소야공정계획표"/>
      <sheetName val="4-10"/>
      <sheetName val="전기공사"/>
      <sheetName val="잡비"/>
      <sheetName val=" 견적서"/>
      <sheetName val="실행철강하도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SCHE"/>
      <sheetName val="평교-내역"/>
      <sheetName val="날개벽수량표"/>
      <sheetName val="bearing"/>
      <sheetName val="단가표_(2)"/>
      <sheetName val="자판실행"/>
      <sheetName val="기초1"/>
      <sheetName val="1차_내역서"/>
      <sheetName val="가로등"/>
      <sheetName val="와동25-3(변경)"/>
      <sheetName val="정부노임단가"/>
      <sheetName val="FB25JN"/>
      <sheetName val="3.바닥판  "/>
      <sheetName val="지급자재"/>
      <sheetName val="을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01"/>
      <sheetName val="우배수"/>
      <sheetName val="원형맨홀수량"/>
      <sheetName val="설계가"/>
      <sheetName val="제잡비"/>
      <sheetName val="토집"/>
      <sheetName val="설계예시"/>
      <sheetName val="평형별수량표"/>
      <sheetName val="가설개략"/>
      <sheetName val="을지"/>
      <sheetName val="평당"/>
      <sheetName val="매입세"/>
      <sheetName val="창호"/>
      <sheetName val="전계가"/>
      <sheetName val="炷舅_XLS_데이타'!$E$124"/>
      <sheetName val="ls_노임"/>
      <sheetName val="炷舅_XLS"/>
      <sheetName val="가격비"/>
      <sheetName val="PAINT"/>
      <sheetName val="TEL"/>
      <sheetName val="건축내역서"/>
      <sheetName val="설비내역서"/>
      <sheetName val="전기내역서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노무비"/>
      <sheetName val="절감계산"/>
      <sheetName val="PW3"/>
      <sheetName val="PW4"/>
      <sheetName val="SC1"/>
      <sheetName val="PE"/>
      <sheetName val="PM"/>
      <sheetName val="TR"/>
      <sheetName val="공정코드"/>
      <sheetName val="6PILE  (돌출)"/>
      <sheetName val="수량산출표"/>
      <sheetName val="댐구조도"/>
      <sheetName val="세월교산출기초"/>
      <sheetName val="001"/>
      <sheetName val="각종단가"/>
      <sheetName val="원가"/>
      <sheetName val="기성내역"/>
      <sheetName val="구조물철거타공정이월"/>
      <sheetName val="전기일위대가"/>
      <sheetName val="EJ"/>
      <sheetName val="토공집계표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동력부하계산"/>
      <sheetName val="7단가"/>
      <sheetName val="타견적(을)"/>
      <sheetName val="부시수량"/>
      <sheetName val="200"/>
      <sheetName val="코드표"/>
      <sheetName val="1.설계기준"/>
      <sheetName val="말뚝지지력산정"/>
      <sheetName val="건축(을)"/>
      <sheetName val="당초내역서"/>
      <sheetName val="1.가설"/>
      <sheetName val="4.목공사"/>
      <sheetName val="덕소내역"/>
      <sheetName val="수목데이타 "/>
      <sheetName val="기준액"/>
      <sheetName val="관리,공감"/>
      <sheetName val="단가 산출서(산근#1~#102)"/>
      <sheetName val="자"/>
      <sheetName val="노"/>
      <sheetName val="진주방향"/>
      <sheetName val="부안일위"/>
      <sheetName val="품셈표"/>
      <sheetName val="계산내역(설비)"/>
      <sheetName val="EQUIP-H"/>
      <sheetName val="우수공"/>
      <sheetName val="邅☳"/>
      <sheetName val="교대시점"/>
      <sheetName val="인사자료총집계"/>
      <sheetName val="98지급계획"/>
      <sheetName val="위치조서"/>
      <sheetName val="과세내역(세부)"/>
      <sheetName val="적용기준"/>
      <sheetName val="실행(표지,갑,을)"/>
      <sheetName val="-배수구조물⳵토공"/>
      <sheetName val="경상비"/>
      <sheetName val="대공종"/>
      <sheetName val="사전공사"/>
      <sheetName val="자재표"/>
      <sheetName val="수로단위수량"/>
      <sheetName val="현장조사"/>
      <sheetName val="요약&amp;결과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단목"/>
      <sheetName val="토목수량"/>
      <sheetName val="수량집계표"/>
      <sheetName val="공종별수량집계"/>
      <sheetName val="고개가설"/>
      <sheetName val="목차 "/>
      <sheetName val="계획서"/>
      <sheetName val="연장"/>
      <sheetName val="위치도(점용허가용)"/>
      <sheetName val="신청서"/>
      <sheetName val="재료집계표"/>
      <sheetName val="왕십리방향"/>
      <sheetName val="참고자료"/>
      <sheetName val="기초공"/>
      <sheetName val="기둥(원형)"/>
      <sheetName val="3BL공동구 수량"/>
      <sheetName val="사급자재비"/>
      <sheetName val="기성내역서표지"/>
      <sheetName val="가스(내역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재료단가"/>
      <sheetName val="공사발의서"/>
      <sheetName val="S0"/>
      <sheetName val="이름정의"/>
      <sheetName val="초기화면"/>
      <sheetName val="기계실 D200"/>
      <sheetName val="cable-data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하수급견적대비"/>
      <sheetName val="G.R300경비"/>
      <sheetName val="공사비집계표"/>
      <sheetName val="단면가정"/>
      <sheetName val="N賃率-職"/>
      <sheetName val="토목"/>
      <sheetName val="ITEM"/>
      <sheetName val="기성2"/>
      <sheetName val="견적서"/>
      <sheetName val="sub"/>
      <sheetName val="내역1"/>
      <sheetName val="설계기준"/>
      <sheetName val="소요자재"/>
      <sheetName val="노무산출서"/>
      <sheetName val="Y-WORK"/>
      <sheetName val="부대내역"/>
      <sheetName val="제잡비집계"/>
      <sheetName val="가설건물"/>
      <sheetName val="70%"/>
      <sheetName val="터널조도"/>
      <sheetName val="횡배수관수량집계"/>
      <sheetName val="횡배수관기초"/>
      <sheetName val="Cost bd-&quot;A&quot;"/>
      <sheetName val="XXXXXX"/>
      <sheetName val="일반문틀 설치"/>
      <sheetName val="샌딩 에폭시 도장"/>
      <sheetName val="스텐문틀설치"/>
      <sheetName val="CC16-내역서"/>
      <sheetName val="단위수량"/>
      <sheetName val="부하(성남)"/>
      <sheetName val="unitpric"/>
      <sheetName val="VXXXXX"/>
      <sheetName val="연돌일위집계"/>
      <sheetName val="토공실행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영업.일1"/>
      <sheetName val="XL4Poppy"/>
      <sheetName val="현장관리비 "/>
      <sheetName val="기계경비일람"/>
      <sheetName val="변경일위"/>
      <sheetName val="Book1"/>
      <sheetName val="용산1(해보)"/>
      <sheetName val="신우"/>
      <sheetName val="차수"/>
      <sheetName val="수량집계"/>
      <sheetName val="A-4"/>
      <sheetName val="2.2.10.샤시등"/>
      <sheetName val="현장관리비 산출내역"/>
      <sheetName val="TB-내역서"/>
      <sheetName val="성곽내역서"/>
      <sheetName val="Sheet13"/>
      <sheetName val="발전기"/>
      <sheetName val="Sheet14"/>
      <sheetName val="전등설비"/>
      <sheetName val="2.가로등(영구)"/>
      <sheetName val="환율 및 노임"/>
      <sheetName val="속 일위대가"/>
      <sheetName val="자재단가대비표"/>
      <sheetName val="단위수량산출"/>
      <sheetName val="DATA1"/>
      <sheetName val="통합내역"/>
      <sheetName val="재정비직인"/>
      <sheetName val="경비"/>
      <sheetName val="공사비산출내역"/>
      <sheetName val="I一般比"/>
      <sheetName val="심사물량"/>
      <sheetName val="심사계산"/>
      <sheetName val="ilch"/>
      <sheetName val="원형1호맨홀토공수량"/>
      <sheetName val="간선토공재집"/>
      <sheetName val="지선토공재집"/>
      <sheetName val="공사원가"/>
      <sheetName val="공종별자재"/>
      <sheetName val="노임 (2차)"/>
      <sheetName val="ENTRY"/>
      <sheetName val="설계변경조서"/>
      <sheetName val="암거단위"/>
      <sheetName val="횡 연장"/>
      <sheetName val="인건비 "/>
      <sheetName val="table"/>
      <sheetName val="3연box"/>
      <sheetName val="단 box"/>
      <sheetName val="노무"/>
      <sheetName val="표  지"/>
      <sheetName val="3.하중산정4.지지력"/>
      <sheetName val="cal"/>
      <sheetName val="내역서(전기)"/>
      <sheetName val="D16"/>
      <sheetName val="D25"/>
      <sheetName val="D22"/>
      <sheetName val="기구조직"/>
      <sheetName val="포장자재집계표"/>
      <sheetName val="INPUTDATA"/>
      <sheetName val="일위대가(건축)"/>
      <sheetName val="내2"/>
      <sheetName val="GAEYO"/>
      <sheetName val="투입비"/>
      <sheetName val="철근량"/>
      <sheetName val="증감내역서"/>
      <sheetName val="영창26"/>
      <sheetName val="경율산정.XLS"/>
      <sheetName val="Ȁ_x0004_夁瓅"/>
      <sheetName val="1공구내역서(1)"/>
      <sheetName val="b_balju_cho"/>
      <sheetName val="SLAB"/>
      <sheetName val="COPING-1"/>
      <sheetName val="역T형교대-2수량"/>
      <sheetName val="항목(1)"/>
      <sheetName val="BOOK4"/>
      <sheetName val="역T형교대(말뚝기초)"/>
      <sheetName val="예정(3)"/>
      <sheetName val="식재일위대가"/>
      <sheetName val="직노"/>
      <sheetName val="노 무 비"/>
      <sheetName val="중기사용료"/>
      <sheetName val="설명서"/>
      <sheetName val="예정공정표"/>
      <sheetName val="표지1"/>
      <sheetName val="청천내"/>
      <sheetName val="단가입력"/>
      <sheetName val="접속도로"/>
      <sheetName val="영동(D)"/>
      <sheetName val="태안9)3-2)원내역"/>
      <sheetName val="woo(mac)"/>
      <sheetName val="철거산출근거"/>
      <sheetName val="입출재고현황 (2)"/>
      <sheetName val="투자효율분석"/>
      <sheetName val="오억미만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tggwan(mac)"/>
      <sheetName val="암거단위-1련"/>
      <sheetName val="프랜트면허"/>
      <sheetName val="1. 설계조건 2.단면가정 3. 하중계산"/>
      <sheetName val="노임자재단가"/>
      <sheetName val="내역서-전체낙찰율"/>
      <sheetName val="H-pile(298x299)"/>
      <sheetName val="H-pile(250x250)"/>
      <sheetName val="인제내역"/>
      <sheetName val="※참고자료※"/>
      <sheetName val="Front"/>
      <sheetName val="wall"/>
      <sheetName val="지입재료비"/>
      <sheetName val="시화점실행"/>
      <sheetName val="단가산출서 (2)"/>
      <sheetName val="단가산출서"/>
      <sheetName val="재료비"/>
      <sheetName val="신규품셈목차"/>
      <sheetName val="시중노임단가"/>
      <sheetName val="결재판(삭제하지말아주세요)"/>
      <sheetName val="O＆P"/>
      <sheetName val="일위_파일"/>
      <sheetName val="재정비내역"/>
      <sheetName val="지적고시내역"/>
      <sheetName val="자재집게표 "/>
      <sheetName val="환율표"/>
      <sheetName val="HVAC"/>
      <sheetName val="예산서"/>
      <sheetName val="단면 (2)"/>
      <sheetName val="안정검토(온1)"/>
      <sheetName val="환경기계공정표 (3)"/>
      <sheetName val="MAT"/>
      <sheetName val="자금청구"/>
      <sheetName val="기성고조서 "/>
      <sheetName val="봉급(직영)"/>
      <sheetName val="경비산출"/>
      <sheetName val="영업֫_x0000_缀"/>
      <sheetName val="무시"/>
      <sheetName val="3차_x0000__x0000_"/>
      <sheetName val="1단계"/>
      <sheetName val="영업涫⮦_x0001_"/>
      <sheetName val="공용시설내역"/>
      <sheetName val="차액보증"/>
      <sheetName val="관내역"/>
      <sheetName val="5.전사투자계획종함안"/>
      <sheetName val="투찰내역"/>
      <sheetName val="대로근거"/>
      <sheetName val="중로근거"/>
      <sheetName val="6.가격조사서 "/>
      <sheetName val="인부노임"/>
      <sheetName val="3차ᨁ㐜"/>
      <sheetName val="3차큶汦"/>
      <sheetName val="기슭막이(야면석찰쌓기)"/>
      <sheetName val="1공구"/>
      <sheetName val="익월작업계힉"/>
      <sheetName val="가격"/>
      <sheetName val="인원계획-미화"/>
      <sheetName val="재무가정"/>
      <sheetName val="1Month+Sheet2!"/>
      <sheetName val="계측제어설비"/>
      <sheetName val="단가입력창"/>
      <sheetName val="공종단가표 "/>
      <sheetName val="(A)내역서"/>
      <sheetName val="소방"/>
      <sheetName val="건축공사집계"/>
      <sheetName val="테이블"/>
      <sheetName val="전선관"/>
      <sheetName val="자재단가집계"/>
      <sheetName val="산출2-기기동력"/>
      <sheetName val="증감대비"/>
      <sheetName val="관기성공.내"/>
      <sheetName val="연결임시"/>
      <sheetName val="기준표"/>
      <sheetName val="교각1"/>
      <sheetName val="설계서(본관)"/>
      <sheetName val="AS복구"/>
      <sheetName val="중기터파기"/>
      <sheetName val="변수값"/>
      <sheetName val="중기상차"/>
      <sheetName val="일목"/>
      <sheetName val="#3_일위대가목록"/>
      <sheetName val="b_balju"/>
      <sheetName val="결재갑지"/>
      <sheetName val="설비2차"/>
      <sheetName val="잡철물"/>
      <sheetName val="LF자재단가"/>
      <sheetName val="우각부보강"/>
      <sheetName val="직원투입계획"/>
      <sheetName val="3.바닥판설계"/>
      <sheetName val="P-산#1-1(WOWA1)"/>
      <sheetName val="월별입차량"/>
      <sheetName val="TRE TABLE"/>
      <sheetName val="실행대비"/>
      <sheetName val="00000"/>
      <sheetName val="48일위"/>
      <sheetName val="48수량"/>
      <sheetName val="22수량"/>
      <sheetName val="49일위"/>
      <sheetName val="22일위"/>
      <sheetName val="49수량"/>
      <sheetName val="기타경비"/>
      <sheetName val="잔토처리"/>
      <sheetName val="터파기,되메우기,램머,코아"/>
      <sheetName val="절단,포장깨기"/>
      <sheetName val="도시가스현황"/>
      <sheetName val="일위1"/>
      <sheetName val="방호시설검토"/>
      <sheetName val="EQUIP LIST"/>
      <sheetName val="내역서(기성청구)"/>
      <sheetName val="교대"/>
      <sheetName val="내역(토목)"/>
      <sheetName val="8.PILE  (돌출)"/>
      <sheetName val="Sheet7(ㅅ)"/>
      <sheetName val="노임 단가"/>
      <sheetName val="연결관산출조서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집계"/>
      <sheetName val="1안내역"/>
      <sheetName val="공사대장"/>
      <sheetName val="토적계산"/>
      <sheetName val="공사비총괄표"/>
      <sheetName val="Factor"/>
      <sheetName val="General Data"/>
      <sheetName val="고창방향"/>
      <sheetName val="교각계산"/>
      <sheetName val="FAB별"/>
      <sheetName val="제2~4호표"/>
      <sheetName val="2-나.물가조사서"/>
      <sheetName val="내역서1"/>
      <sheetName val="날개벽(시점좌측)"/>
      <sheetName val="단가표"/>
      <sheetName val="c_balju"/>
      <sheetName val="일반전기"/>
      <sheetName val="빌딩 안내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아파트"/>
      <sheetName val="부대시설"/>
      <sheetName val="물가대비표"/>
      <sheetName val="갑지(추정)"/>
      <sheetName val="샘플표지"/>
      <sheetName val="XREF"/>
      <sheetName val="감가상각누계액"/>
      <sheetName val="현장지지물물량"/>
      <sheetName val="견"/>
      <sheetName val="설계예산2"/>
      <sheetName val="총괄집계표"/>
      <sheetName val="전익정산집계"/>
      <sheetName val="물가시세"/>
      <sheetName val="목동세대 산출근거"/>
      <sheetName val="제수변수량"/>
      <sheetName val="3련 BOX"/>
      <sheetName val="기자재비"/>
      <sheetName val="토공정보"/>
      <sheetName val="수입"/>
      <sheetName val="36+45-113-18+19+20I"/>
      <sheetName val="X17-TOTAL"/>
      <sheetName val="설계기준 및 하중계산"/>
      <sheetName val="TOTAL_BOQ"/>
      <sheetName val="교대철근집계"/>
      <sheetName val="우수받이"/>
      <sheetName val="개산공사비"/>
      <sheetName val="단청(1)제외"/>
      <sheetName val="미장및수장"/>
      <sheetName val="수리보고"/>
      <sheetName val="수량3"/>
      <sheetName val="기성내역서"/>
      <sheetName val="SUMMARY(S)"/>
      <sheetName val="guard(mac)"/>
      <sheetName val="견적대비"/>
      <sheetName val="건축공사수량"/>
      <sheetName val="부속동"/>
      <sheetName val="관계주식"/>
      <sheetName val="일위집계(기존)"/>
      <sheetName val="세부내역서"/>
      <sheetName val="현장경비"/>
      <sheetName val="관람석제출"/>
      <sheetName val="날개벽(좌,우=45도,75도)"/>
      <sheetName val="선급금신청서"/>
      <sheetName val="Sheet5"/>
      <sheetName val="도배공사언고"/>
      <sheetName val="과단위"/>
      <sheetName val="안내"/>
      <sheetName val="입력"/>
      <sheetName val="CTEMCOST"/>
      <sheetName val="대비표(토공1안)"/>
      <sheetName val="99.12"/>
      <sheetName val="부재력정리"/>
      <sheetName val="예가비교표"/>
      <sheetName val="대비표"/>
      <sheetName val="신.분"/>
      <sheetName val="토목-물가"/>
      <sheetName val="F4-F7"/>
      <sheetName val="카메라"/>
      <sheetName val="별표 "/>
      <sheetName val="건축공사"/>
      <sheetName val="예산M12A"/>
      <sheetName val="SCHEDULE"/>
      <sheetName val="ELECTRIC"/>
      <sheetName val="장비가동"/>
      <sheetName val="분류"/>
      <sheetName val="RAW DATA"/>
      <sheetName val="도급"/>
      <sheetName val="설계내역서 "/>
      <sheetName val="소비자가"/>
      <sheetName val="도급원가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목표세부명세"/>
      <sheetName val="MAT_N048"/>
      <sheetName val="공주-교대(A1)"/>
      <sheetName val="덕전리"/>
      <sheetName val="일위(PN)"/>
      <sheetName val="절감계산(보일러)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C3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해평견적"/>
      <sheetName val="매원개착터널총괄"/>
      <sheetName val="참조-(1)"/>
      <sheetName val="부표총괄표"/>
      <sheetName val="PC"/>
      <sheetName val="PL단가산정"/>
      <sheetName val="그림"/>
      <sheetName val="그림2"/>
      <sheetName val="요율"/>
      <sheetName val="사통"/>
      <sheetName val="내역표지"/>
      <sheetName val="배수관공"/>
      <sheetName val="빙장비사양"/>
      <sheetName val="장비사양"/>
      <sheetName val="공량산출서"/>
      <sheetName val="도급FORM"/>
      <sheetName val="Apt내역"/>
      <sheetName val="96보완계획7.12"/>
      <sheetName val="물량표"/>
      <sheetName val="45,46"/>
      <sheetName val="견적대비표"/>
      <sheetName val="대,유,램"/>
      <sheetName val="구의33고"/>
      <sheetName val="BQ"/>
      <sheetName val="주소록"/>
      <sheetName val="내역서 제출"/>
      <sheetName val="원본(갑지)"/>
      <sheetName val="ETC"/>
      <sheetName val="대비"/>
      <sheetName val="type-F"/>
      <sheetName val="보차도경계석"/>
      <sheetName val="동일대내"/>
      <sheetName val="원가계산서구조조정"/>
      <sheetName val="기성세부내역서"/>
      <sheetName val="기성원가계산서"/>
      <sheetName val="기성부분내역서"/>
      <sheetName val="운반공"/>
      <sheetName val="가로등내역서"/>
      <sheetName val="지장물C"/>
      <sheetName val="BOQ"/>
      <sheetName val="내ÈὙ"/>
      <sheetName val="아파Ւ_x0000__x0000_"/>
      <sheetName val="1회기성을"/>
      <sheetName val="자재단가_사급"/>
      <sheetName val="중기기준"/>
      <sheetName val="중기적산목록"/>
      <sheetName val="단"/>
      <sheetName val="J直材4"/>
      <sheetName val="변화치수"/>
      <sheetName val="자재운반단가일람표"/>
      <sheetName val="영업_x0008__x0000_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중갑지"/>
      <sheetName val="연결관암거"/>
      <sheetName val="도로"/>
      <sheetName val="대림경상68억"/>
      <sheetName val="식재일위墀."/>
      <sheetName val="관舓⼱"/>
      <sheetName val="관_x0005__x0000_"/>
      <sheetName val="마북 손익분석(CATIA)"/>
      <sheetName val="일위대가(계측기설치)"/>
      <sheetName val="재료산출"/>
      <sheetName val="표준내역"/>
      <sheetName val="수로교총재료집계"/>
      <sheetName val="4가.수량집계표"/>
      <sheetName val="말뚝물량"/>
      <sheetName val="토적표"/>
      <sheetName val="배수공수집"/>
      <sheetName val="기별(종합)"/>
      <sheetName val="TOTAL3"/>
      <sheetName val="단중표-ST"/>
      <sheetName val="단가조사표"/>
      <sheetName val="포항보고서"/>
      <sheetName val="배수관토공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__4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__5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도장재료산출"/>
      <sheetName val="설비"/>
      <sheetName val="과천MAIN"/>
      <sheetName val="석축단"/>
      <sheetName val="업무분장"/>
      <sheetName val="0.갑지"/>
      <sheetName val="8.현장관리비"/>
      <sheetName val="7.안전관리비"/>
      <sheetName val="냉천부속동"/>
      <sheetName val="배관내역서"/>
      <sheetName val="배관품셈총괄표"/>
      <sheetName val="유림골조"/>
      <sheetName val="2.토목공사"/>
      <sheetName val="mcc일위대가"/>
      <sheetName val="106C0300"/>
      <sheetName val="도급내역서(3)"/>
      <sheetName val="기준비용"/>
      <sheetName val="정내"/>
      <sheetName val="1호토공"/>
      <sheetName val="명세서"/>
      <sheetName val="1.1서버도입"/>
      <sheetName val="철근단면적"/>
      <sheetName val="Customer_Databas2"/>
      <sheetName val="AS포장복구_2"/>
      <sheetName val="2000_11월설계내역2"/>
      <sheetName val="기타_정보통신공사2"/>
      <sheetName val="표지_(2)2"/>
      <sheetName val="갑__지2"/>
      <sheetName val="unit_42"/>
      <sheetName val="화재_탐지_설비2"/>
      <sheetName val="Sheet1_(2)2"/>
      <sheetName val="단가_및_재료비2"/>
      <sheetName val="준검_내역서2"/>
      <sheetName val="1_설계조건2"/>
      <sheetName val="5_일위목록2"/>
      <sheetName val="7_단가조사2"/>
      <sheetName val="6_일위대가2"/>
      <sheetName val="토공산출_(아파트)2"/>
      <sheetName val="Ⅶ-2_현장경비산출2"/>
      <sheetName val="E_P_T수량산출서2"/>
      <sheetName val="단가표_(2)1"/>
      <sheetName val="6PILE__(돌출)"/>
      <sheetName val="공종단가표_"/>
      <sheetName val="수목데이타_"/>
      <sheetName val="1_가설"/>
      <sheetName val="4_목공사"/>
      <sheetName val="주빔의_설계"/>
      <sheetName val="영업_일1"/>
      <sheetName val="3_공통공사대비"/>
      <sheetName val="전차선로_물량표"/>
      <sheetName val="3_하중산정4_지지력"/>
      <sheetName val="기계실_D200"/>
      <sheetName val="인건비_"/>
      <sheetName val="현장관리비_산출내역"/>
      <sheetName val="표__지"/>
      <sheetName val="2_가로등(영구)"/>
      <sheetName val="2_2_10_샤시등"/>
      <sheetName val="G_R300경비"/>
      <sheetName val="3BL공동구_수량"/>
      <sheetName val="목차_"/>
      <sheetName val="환율_및_노임"/>
      <sheetName val="속_일위대가"/>
      <sheetName val="경율산정_XLS"/>
      <sheetName val="Ȁ夁瓅"/>
      <sheetName val="관기성공_내"/>
      <sheetName val="Cost_bd-&quot;A&quot;"/>
      <sheetName val="현장관리비_"/>
      <sheetName val="일반문틀_설치"/>
      <sheetName val="샌딩_에폭시_도장"/>
      <sheetName val="2000,9월_일위"/>
      <sheetName val="내역(건축)"/>
      <sheetName val="1-1평균터파기고(1)"/>
      <sheetName val="교대토공시점"/>
      <sheetName val="[수목일위.XLS][수목일위.XLS]el________2"/>
      <sheetName val="[수목일위.XLS][수목일위.XLS]el________3"/>
      <sheetName val="[수목일위.XLS][수목일위.XLS]el________6"/>
      <sheetName val="[수목일위.XLS][수목일위.XLS]el________7"/>
      <sheetName val="공사현황"/>
      <sheetName val="방지책개소별명세"/>
      <sheetName val="골막이(야매)"/>
      <sheetName val="구조물터파기수량집계"/>
      <sheetName val="배수공 시멘트 및 골재량 산출"/>
      <sheetName val="99년신청"/>
      <sheetName val="간선토ꠋጳ栀"/>
      <sheetName val="도급내역서"/>
      <sheetName val="하중계산"/>
      <sheetName val="안정성검토"/>
      <sheetName val="단면(직벽형)-H=1m"/>
      <sheetName val="uang"/>
      <sheetName val="총괄내역단가"/>
      <sheetName val="인자기준_2007"/>
      <sheetName val="할인_할증률산정"/>
      <sheetName val="금액단가표"/>
      <sheetName val="자료기입"/>
      <sheetName val="예정공정표(장기간)"/>
      <sheetName val="영업֫"/>
      <sheetName val="단위세대물량"/>
      <sheetName val="BOX단위철근"/>
      <sheetName val="표층포설및다짐"/>
      <sheetName val="POOM_MOTO"/>
      <sheetName val="4. 검토"/>
      <sheetName val="유입맨홀산출"/>
      <sheetName val="마포토정"/>
      <sheetName val="GI-LIST"/>
      <sheetName val="최적단면"/>
      <sheetName val="SLAB&quot;1&quot;"/>
      <sheetName val="공사자료입력"/>
      <sheetName val="근로자자료입력"/>
      <sheetName val="공사비명세서"/>
      <sheetName val="Sheet9"/>
      <sheetName val="횡배수관"/>
      <sheetName val="설직재-1"/>
      <sheetName val="제직재"/>
      <sheetName val="토목내역서"/>
      <sheetName val="COPING"/>
      <sheetName val="산출기준(파견전산실)"/>
      <sheetName val="10월"/>
      <sheetName val="제수문"/>
      <sheetName val="좌홍배수장"/>
      <sheetName val="좌홍배수장토공"/>
      <sheetName val="가시설수량"/>
      <sheetName val="4차원가계산서"/>
      <sheetName val="총괄 내역서"/>
      <sheetName val="건축(APT,부대동)"/>
      <sheetName val="공문"/>
      <sheetName val="L_RPTA05_목록"/>
      <sheetName val="설계서(7)"/>
      <sheetName val="예산서(6)"/>
      <sheetName val="변경총괄지(1)"/>
      <sheetName val="노단"/>
      <sheetName val="Sheet17"/>
      <sheetName val="관로토공"/>
      <sheetName val="중기손료"/>
      <sheetName val="퇴직공제부금산출근거"/>
      <sheetName val="평균높이산출근거"/>
      <sheetName val="횡배수관위치조서"/>
      <sheetName val="용수량(생활용수)"/>
      <sheetName val="2.도실원내역(원본)"/>
      <sheetName val="영창2餀"/>
      <sheetName val="영창2"/>
      <sheetName val="매립"/>
      <sheetName val="전문품의"/>
      <sheetName val="유기공정"/>
      <sheetName val="손익분석"/>
      <sheetName val="표준계약서"/>
      <sheetName val="송정-증포간  계약내역서"/>
      <sheetName val="총괄서"/>
      <sheetName val="자재조사표"/>
      <sheetName val="copy"/>
      <sheetName val="서식"/>
      <sheetName val="케이블류 OLD"/>
      <sheetName val="공조기"/>
      <sheetName val="공조기휀"/>
      <sheetName val="AHU집계"/>
      <sheetName val="보건노"/>
      <sheetName val="도"/>
      <sheetName val="산출동탄"/>
      <sheetName val="Macro(차단기)"/>
      <sheetName val="한일양산"/>
      <sheetName val="POOM_MOTO2"/>
      <sheetName val="000000"/>
      <sheetName val="실행내역 "/>
      <sheetName val="청-교대(A1-A2)"/>
      <sheetName val="페인트"/>
      <sheetName val="기계경비(시간당)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[수목일위.XLS][수목일위.XLS]el\설계서\수목일위"/>
      <sheetName val="1SGATE97"/>
      <sheetName val="금액결정"/>
      <sheetName val="09공임"/>
      <sheetName val="기중"/>
      <sheetName val="일위2"/>
      <sheetName val="J01"/>
      <sheetName val="제경비"/>
      <sheetName val="UPDATA"/>
      <sheetName val="마감LIST-1"/>
      <sheetName val="성곽내역헾"/>
      <sheetName val="포장집계"/>
      <sheetName val="포장연장"/>
      <sheetName val="당초"/>
      <sheetName val="SPC노임(5월)"/>
      <sheetName val="IBM UX"/>
      <sheetName val="총괄집퀀ᦔ"/>
      <sheetName val="연돌일退←_xdc00_"/>
      <sheetName val="연돌일위退←"/>
      <sheetName val="연돌일_x0000__x0000_Ԁ"/>
      <sheetName val="자동제어"/>
      <sheetName val="선급비용"/>
      <sheetName val="99년하반기"/>
      <sheetName val="본선 토공 분배표"/>
      <sheetName val="분양가상한산출"/>
      <sheetName val="램머"/>
      <sheetName val="대구실행"/>
      <sheetName val="금액집계"/>
      <sheetName val="평형별㓈_x0019_؟"/>
      <sheetName val="현금"/>
      <sheetName val="실행원가내역"/>
      <sheetName val="2003상반기노임기준"/>
      <sheetName val="산출기초"/>
      <sheetName val="값"/>
      <sheetName val="버스운행안내"/>
      <sheetName val="근태계획서"/>
      <sheetName val="예방접종계획"/>
      <sheetName val="N賃԰_x0000__x0000_"/>
      <sheetName val="Macro7"/>
      <sheetName val="단가비교표_공통1"/>
      <sheetName val="공량산출근거서"/>
      <sheetName val="단가(자재)"/>
      <sheetName val="단가(노임)"/>
      <sheetName val="기초목록"/>
      <sheetName val="표 지"/>
      <sheetName val="96노임기준"/>
      <sheetName val="실행내역"/>
      <sheetName val="기별"/>
      <sheetName val="PriceSummary"/>
      <sheetName val="견적(100%)"/>
      <sheetName val="DNT OSBL"/>
      <sheetName val="아파트 "/>
      <sheetName val="기본일위"/>
      <sheetName val="토공A"/>
      <sheetName val="공사"/>
      <sheetName val="당정동공통이수"/>
      <sheetName val="당정동경상이수"/>
      <sheetName val="0001new"/>
      <sheetName val="관급"/>
      <sheetName val="J형측구단위수량"/>
      <sheetName val="업체명"/>
      <sheetName val="관리"/>
      <sheetName val="총물량"/>
      <sheetName val="구천"/>
      <sheetName val="VOR"/>
      <sheetName val="과세면세표"/>
      <sheetName val="목록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3.건축(현장안)"/>
      <sheetName val="공사비집계표(서해안고속도로)"/>
      <sheetName val="도급기성"/>
      <sheetName val="배수장토목공사비"/>
      <sheetName val="제잡비계산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단가일람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단가목록"/>
      <sheetName val="A LINE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견적 (2)"/>
      <sheetName val="0_갑지"/>
      <sheetName val="8_현장관리비"/>
      <sheetName val="7_안전관리비"/>
      <sheetName val="DESIGN CRETERIA"/>
      <sheetName val="원가계산서(남측)"/>
      <sheetName val="PIPE(UG)내역"/>
      <sheetName val="6. 안전관리비"/>
      <sheetName val="일반자료"/>
      <sheetName val="총누계"/>
      <sheetName val="총괄변경내역서"/>
      <sheetName val="5사남"/>
      <sheetName val="2.냉난방설비공사"/>
      <sheetName val="가정급수관"/>
      <sheetName val="CAT_5"/>
      <sheetName val="내역서을지"/>
      <sheetName val="Summary Sheet"/>
      <sheetName val="5. 현장관리비(new) "/>
      <sheetName val="공사설명서외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사업비변경내역(96.9단가)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전체실행"/>
      <sheetName val="배수통관(좌)"/>
      <sheetName val="관리동"/>
      <sheetName val="청제공기계일위대가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분석대장"/>
      <sheetName val="공사비 증감 내역서"/>
      <sheetName val="물량산출"/>
      <sheetName val="계약서"/>
      <sheetName val="환율및_기초자료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일위총괄표"/>
      <sheetName val="도급예산내헾】_x0005__x0000_"/>
      <sheetName val="전도금정산서(27)"/>
      <sheetName val="base"/>
      <sheetName val="loading"/>
      <sheetName val="11.닥트설치공사(bm)"/>
      <sheetName val="정보"/>
      <sheetName val="오餀ԯ"/>
      <sheetName val="하도"/>
      <sheetName val="경영계획1월"/>
      <sheetName val="산근1,2"/>
      <sheetName val="PROJECT BRIEF"/>
      <sheetName val="수주추정"/>
      <sheetName val="가설(사)"/>
      <sheetName val="목집(사)"/>
      <sheetName val="운반(사)"/>
      <sheetName val="지붕(사)"/>
      <sheetName val="철집"/>
      <sheetName val="마산방향철근집계"/>
      <sheetName val="기성(1차) "/>
      <sheetName val="[수목일위.XLS]el\설계서\수목일위_XLS]데이타"/>
      <sheetName val="[수목일위.XLS]el\설계서\수목일위_XLS"/>
      <sheetName val="PROJECT BRIEF(EX.NEW)"/>
      <sheetName val="집계(기계餀ኘ԰_x0000_"/>
      <sheetName val="95MAKER"/>
      <sheetName val="토공실_x0000_"/>
      <sheetName val="0.0ControlSheet"/>
      <sheetName val="T6-6(2)"/>
      <sheetName val="별제권_정리담보권1"/>
      <sheetName val="cctv"/>
      <sheetName val="당월(1)"/>
      <sheetName val="Edit(01)"/>
      <sheetName val="입찰결과보고"/>
      <sheetName val="부품"/>
      <sheetName val="단위량당중기"/>
      <sheetName val="군남내역서"/>
      <sheetName val="옥외전력간선설비공사"/>
      <sheetName val="[수목일위.XLS][수목일위.XLS]el_______40"/>
      <sheetName val="[수목일위.XLS][수목일위.XLS]el_______41"/>
      <sheetName val="3련_BOX"/>
      <sheetName val="입출재고현황_(2)"/>
      <sheetName val="3_바닥판설계"/>
      <sheetName val="[수목일위.XLS][수목일위.XLS]el_______38"/>
      <sheetName val="[수목일위.XLS][수목일위.XLS]el_______39"/>
      <sheetName val="BOX전기내역"/>
      <sheetName val="단면치수"/>
      <sheetName val="노임단가 (2)"/>
      <sheetName val="단위가격"/>
      <sheetName val="[수목일위.XLS][수목일위.XLS]el_______24"/>
      <sheetName val="[수목일위.XLS][수목일위.XLS]el_______25"/>
      <sheetName val="[수목일위.XLS][수목일위.XLS]el_______22"/>
      <sheetName val="[수목일위.XLS][수목일위.XLS]el_______23"/>
      <sheetName val="[수목일위.XLS][수목일위.XLS]el_______14"/>
      <sheetName val="[수목일위.XLS][수목일위.XLS]el_______15"/>
      <sheetName val="[수목일위.XLS][수목일위.XLS]el________8"/>
      <sheetName val="[수목일위.XLS][수목일위.XLS]el________9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h-013211-2"/>
      <sheetName val="TYPE-1"/>
      <sheetName val="내역서(ebs)"/>
      <sheetName val="회로내역(승인)"/>
      <sheetName val="철거산ԯ_x0000_缀"/>
      <sheetName val="정산내역서"/>
      <sheetName val="6.단가조사표"/>
      <sheetName val="2.노무비"/>
      <sheetName val="2-1.노무비단가"/>
      <sheetName val="5.폐기물운반비"/>
      <sheetName val="4.폐기물량"/>
      <sheetName val="마감표"/>
      <sheetName val="ALL"/>
      <sheetName val="절단표"/>
      <sheetName val="주식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분양가격표"/>
      <sheetName val="현장일보"/>
      <sheetName val="계약내역서(을지"/>
      <sheetName val="sぎ"/>
      <sheetName val="공사완료입력"/>
      <sheetName val="청하배수"/>
      <sheetName val="C-노임단가"/>
      <sheetName val="원데이타"/>
      <sheetName val="일위목록표-내역서순"/>
      <sheetName val="내역(전체-변경)"/>
      <sheetName val="2015년 제3차 공사 물량조사 양식.xlsx"/>
      <sheetName val="순공사비"/>
      <sheetName val="특별교실"/>
      <sheetName val="이설비"/>
      <sheetName val="폐기물처리"/>
      <sheetName val="원가계산서(용역)"/>
      <sheetName val="방수비"/>
      <sheetName val="복구비"/>
      <sheetName val="1.3(배치도)"/>
      <sheetName val="안산기계장치"/>
      <sheetName val="규격"/>
      <sheetName val="3.공통공ⴀ敆遵"/>
      <sheetName val="RESOURCE"/>
      <sheetName val="crude.SLAB RE-bar"/>
      <sheetName val="3.일반사상"/>
      <sheetName val="교통대책내역"/>
      <sheetName val="Template"/>
      <sheetName val="관리,공᠀"/>
      <sheetName val="TRE_TABLE"/>
      <sheetName val="5_전사투자계획종함안"/>
      <sheetName val="신_분"/>
      <sheetName val="단면_(2)"/>
      <sheetName val="설계내역서_"/>
      <sheetName val="96보완계획7_12"/>
      <sheetName val="단가_산출서(산근#1~#102)"/>
      <sheetName val="환경기계공정표_(3)"/>
      <sheetName val="2_토목공사"/>
      <sheetName val="노임_단가"/>
      <sheetName val="단_box"/>
      <sheetName val="1_설계기준"/>
      <sheetName val="database"/>
      <sheetName val="변경내역대비표(2)"/>
      <sheetName val="자압1"/>
      <sheetName val="O실보"/>
      <sheetName val="전압강하자료"/>
      <sheetName val="안청갑지"/>
      <sheetName val="신축(단위)"/>
      <sheetName val="서∼군(2)"/>
      <sheetName val="예산M11A"/>
      <sheetName val="도면자료제출일정"/>
      <sheetName val="7단_x0005_"/>
      <sheetName val="BOX-1510"/>
      <sheetName val="조도계산서 (도서)"/>
      <sheetName val="노원열병합  건축공사기성내역서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원공매수"/>
      <sheetName val="복공계산"/>
      <sheetName val="08공임"/>
      <sheetName val="6.18"/>
      <sheetName val="SYS_DB"/>
      <sheetName val="분석가정"/>
      <sheetName val="단가 산출서(산근#1~簀╕쐀╕렀"/>
      <sheetName val="1-1"/>
      <sheetName val="상부공"/>
      <sheetName val="경⠀ស"/>
      <sheetName val="계약내역서(_x0000__x0000__x0005_"/>
      <sheetName val="EP0618"/>
      <sheetName val="단가적용(터널)"/>
      <sheetName val="단위가격_할증"/>
      <sheetName val="합의경상"/>
      <sheetName val="철거산저潖㄀"/>
      <sheetName val="연⢄"/>
      <sheetName val="연"/>
      <sheetName val="연肄"/>
      <sheetName val="연ࢄ"/>
      <sheetName val="연C"/>
      <sheetName val="전차선로ԯ_x0000_缀_x0000_"/>
      <sheetName val="PVC 내역서"/>
      <sheetName val="3차준_x0000_"/>
      <sheetName val="계약내역서(을橂】"/>
      <sheetName val="공비현2"/>
      <sheetName val="트렌드"/>
      <sheetName val="3도로"/>
      <sheetName val="BS1(302)"/>
      <sheetName val="PLP"/>
      <sheetName val="자문요청"/>
      <sheetName val="BJJIN"/>
      <sheetName val="설계변경 (2)"/>
      <sheetName val="xxx"/>
      <sheetName val="인건-측정"/>
      <sheetName val="공사芸Â헾⿠"/>
      <sheetName val="매출"/>
      <sheetName val="Breakdown"/>
      <sheetName val="UnitRate"/>
      <sheetName val="전기단가조사서"/>
      <sheetName val="당초내역׃"/>
      <sheetName val="증감₆᝔氀"/>
      <sheetName val="신규일위대가"/>
      <sheetName val="운반비"/>
      <sheetName val="12월일반업무"/>
      <sheetName val="B.O.M"/>
      <sheetName val="총_구조물공"/>
      <sheetName val="중기목록"/>
      <sheetName val="SAM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RAW_DATA"/>
      <sheetName val="별표_"/>
      <sheetName val="General_Data"/>
      <sheetName val="남양시작동자105노65기1_3화1_2"/>
      <sheetName val="설계기준_및_하중계산"/>
      <sheetName val="노_무_비"/>
      <sheetName val="EQUIP_LIST"/>
      <sheetName val="단가산출서_(2)"/>
      <sheetName val="기성고조서_"/>
      <sheetName val="6_가격조사서_"/>
      <sheetName val="빌딩_안내"/>
      <sheetName val="지입집계"/>
      <sheetName val="보도경계블럭"/>
      <sheetName val="미수수익(적금)"/>
      <sheetName val="Cost bd-墠+壬"/>
      <sheetName val="교량공"/>
      <sheetName val="전체 현장 공사명 입력(26건)"/>
      <sheetName val="씨링(물가조사)"/>
      <sheetName val="씨링(기계경비)"/>
      <sheetName val="대창(장성)"/>
      <sheetName val="[수목일위.XLS][수목일위.XLS]el_______30"/>
      <sheetName val="[수목일위.XLS][수목일위.XLS]el_______31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36"/>
      <sheetName val="[수목일위.XLS][수목일위.XLS]el_______37"/>
      <sheetName val="[수목일위.XLS][수목일위.XLS]el_______34"/>
      <sheetName val="[수목일위.XLS][수목일위.XLS]el_______35"/>
      <sheetName val="[수목일위.XLS][수목일위.XLS]el_______32"/>
      <sheetName val="[수목일위.XLS][수목일위.XLS]el_______33"/>
      <sheetName val="8.석축단위(H=1.5M)"/>
      <sheetName val="지선토공鍐¹"/>
      <sheetName val="지선토공徸〒"/>
      <sheetName val="대창(함평)"/>
      <sheetName val="대창(함평)-창열"/>
      <sheetName val="[수목일위.XLS][수목일위.XLS]el______184"/>
      <sheetName val="[수목일위.XLS][수목일위.XLS]el______185"/>
      <sheetName val="[수목일위.XLS][수목일위.XLS]el______180"/>
      <sheetName val="[수목일위.XLS][수목일위.XLS]el______181"/>
      <sheetName val="노무비계"/>
      <sheetName val="A-8 PD(도로중앙)"/>
      <sheetName val="지주토목내역서"/>
      <sheetName val="rate"/>
      <sheetName val="지구단위계획"/>
      <sheetName val="본체"/>
      <sheetName val="2층LOAD"/>
      <sheetName val="통합내역서"/>
      <sheetName val="견적조건"/>
      <sheetName val="원가계산서 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1.우편집중내역서"/>
      <sheetName val="단면기준"/>
      <sheetName val="[수목일위.XLS][수목일위.XLS]el______176"/>
      <sheetName val="[수목일위.XLS][수목일위.XLS]el______177"/>
      <sheetName val="[수목일위.XLS][수목일위.XLS]el______174"/>
      <sheetName val="[수목일위.XLS][수목일위.XLS]el______175"/>
      <sheetName val="바닥_x0000_"/>
      <sheetName val="(Monthly)"/>
      <sheetName val="원형1호맨_x0005__x0000__x0000__x0000_"/>
      <sheetName val="2.2.1嵦ī_x0000__x0000_ꥈ"/>
      <sheetName val="2.2.1咘Ȏ㎩ì_x0000_"/>
      <sheetName val="2.2.1_x0000__x0000_㘨↌␬"/>
      <sheetName val="2.2.1_x0000__x0000_䜨ሉὴ"/>
      <sheetName val="2.2.1䘭疋瀨ȕ㱵"/>
      <sheetName val="2.2.1_x0000__x0000_᩿↌"/>
      <sheetName val="2.2.1_x0000__x0000_᷀ḨỌ"/>
      <sheetName val="시중노임(공사)"/>
      <sheetName val="XXXX_x0000__x0000_"/>
      <sheetName val="B부대공"/>
      <sheetName val="연돌일"/>
      <sheetName val="도급예산내헾】_x0005_"/>
      <sheetName val="철거산ԯ"/>
      <sheetName val="계정c԰"/>
      <sheetName val="기԰"/>
      <sheetName val="계약내역서("/>
      <sheetName val="원형1호맨_x0005_"/>
      <sheetName val="2.2.1嵦ī"/>
      <sheetName val="2.2.1"/>
      <sheetName val="[수목일위.XLS][수목일위.XLS]el_______52"/>
      <sheetName val="[수목일위.XLS][수목일위.XLS]el_______53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집수정"/>
      <sheetName val="修正表紙"/>
      <sheetName val="국내조달(통합-1)"/>
      <sheetName val="NOMUBI"/>
      <sheetName val="sw1"/>
      <sheetName val="외주"/>
      <sheetName val="P.M 별"/>
      <sheetName val="항목邨_x001f_턘"/>
      <sheetName val="항목揄⿖_x0000_"/>
      <sheetName val="항목揄⾨_x0000_"/>
      <sheetName val="C1"/>
      <sheetName val="손익차9월2"/>
      <sheetName val="D-623D"/>
      <sheetName val="[수목일위.XLS][수목일위.XLS]el_______42"/>
      <sheetName val="[수목일위.XLS][수목일위.XLS]el_______43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158"/>
      <sheetName val="[수목일위.XLS][수목일위.XLS]el______159"/>
      <sheetName val="[수목일위.XLS][수목일위.XLS]el______140"/>
      <sheetName val="[수목일위.XLS][수목일위.XLS]el______141"/>
      <sheetName val="[수목일위.XLS][수목일위.XLS]el_______58"/>
      <sheetName val="[수목일위.XLS][수목일위.XLS]el_______59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122"/>
      <sheetName val="[수목일위.XLS][수목일위.XLS]el______123"/>
      <sheetName val="[수목일위.XLS][수목일위.XLS]el_______90"/>
      <sheetName val="[수목일위.XLS][수목일위.XLS]el_______91"/>
      <sheetName val="[수목일위.XLS][수목일위.XLS]el_______84"/>
      <sheetName val="[수목일위.XLS][수목일위.XLS]el_______85"/>
      <sheetName val="[수목일위.XLS][수목일위.XLS]el_______82"/>
      <sheetName val="[수목일위.XLS][수목일위.XLS]el_______83"/>
      <sheetName val="[수목일위.XLS][수목일위.XLS]el_______68"/>
      <sheetName val="[수목일위.XLS][수목일위.XLS]el_______69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70"/>
      <sheetName val="[수목일위.XLS][수목일위.XLS]el_______71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89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[수목일위.XLS][수목일위.XLS]el_______96"/>
      <sheetName val="[수목일위.XLS][수목일위.XLS]el_______97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110"/>
      <sheetName val="[수목일위.XLS][수목일위.XLS]el______111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4"/>
      <sheetName val="[수목일위.XLS][수목일위.XLS]el______125"/>
      <sheetName val="[수목일위.XLS][수목일위.XLS]el______120"/>
      <sheetName val="[수목일위.XLS][수목일위.XLS]el______121"/>
      <sheetName val="[수목일위.XLS][수목일위.XLS]el______132"/>
      <sheetName val="[수목일위.XLS][수목일위.XLS]el______133"/>
      <sheetName val="[수목일위.XLS][수목일위.XLS]el______126"/>
      <sheetName val="[수목일위.XLS][수목일위.XLS]el______127"/>
      <sheetName val="[수목일위.XLS][수목일위.XLS]el______128"/>
      <sheetName val="[수목일위.XLS][수목일위.XLS]el______129"/>
      <sheetName val="[수목일위.XLS][수목일위.XLS]el______134"/>
      <sheetName val="[수목일위.XLS][수목일위.XLS]el______135"/>
      <sheetName val="[수목일위.XLS][수목일위.XLS]el______130"/>
      <sheetName val="[수목일위.XLS][수목일위.XLS]el______131"/>
      <sheetName val="[수목일위.XLS][수목일위.XLS]el______136"/>
      <sheetName val="[수목일위.XLS][수목일위.XLS]el______137"/>
      <sheetName val="[수목일위.XLS][수목일위.XLS]el______138"/>
      <sheetName val="[수목일위.XLS][수목일위.XLS]el______139"/>
      <sheetName val="[수목일위.XLS][수목일위.XLS]el______142"/>
      <sheetName val="[수목일위.XLS][수목일위.XLS]el______143"/>
      <sheetName val="[수목일위.XLS][수목일위.XLS]el______154"/>
      <sheetName val="[수목일위.XLS][수목일위.XLS]el______155"/>
      <sheetName val="[수목일위.XLS][수목일위.XLS]el______152"/>
      <sheetName val="[수목일위.XLS][수목일위.XLS]el______153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6"/>
      <sheetName val="[수목일위.XLS][수목일위.XLS]el______157"/>
      <sheetName val="[수목일위.XLS][수목일위.XLS]el______170"/>
      <sheetName val="[수목일위.XLS][수목일위.XLS]el______171"/>
      <sheetName val="[수목일위.XLS][수목일위.XLS]el______160"/>
      <sheetName val="[수목일위.XLS][수목일위.XLS]el______161"/>
      <sheetName val="[수목일위.XLS][수목일위.XLS]el______162"/>
      <sheetName val="[수목일위.XLS][수목일위.XLS]el______163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68"/>
      <sheetName val="[수목일위.XLS][수목일위.XLS]el______169"/>
      <sheetName val="[수목일위.XLS][수목일위.XLS]el______172"/>
      <sheetName val="[수목일위.XLS][수목일위.XLS]el______173"/>
      <sheetName val="[수목일위.XLS][수목일위.XLS]el______178"/>
      <sheetName val="[수목일위.XLS][수목일위.XLS]el______179"/>
      <sheetName val="[수목일위.XLS][수목일위.XLS]el______182"/>
      <sheetName val="[수목일위.XLS][수목일위.XLS]el______183"/>
      <sheetName val="단가조사서"/>
      <sheetName val="SQL"/>
      <sheetName val="적용단가"/>
      <sheetName val="노무단가"/>
      <sheetName val="주beam"/>
      <sheetName val="견적의뢰서"/>
      <sheetName val="영업涫侦_x0001_"/>
      <sheetName val="단ﶻ¸_x0000_"/>
      <sheetName val="[수목일위.XLS][수목일위.XLS]el______186"/>
      <sheetName val="[수목일위.XLS][수목일위.XLS]el______187"/>
      <sheetName val="FA설치명세"/>
      <sheetName val="관로토공집계표"/>
      <sheetName val="우각부보_x0000_"/>
      <sheetName val="우각부보헾"/>
      <sheetName val="기타시Â"/>
      <sheetName val="직접공사비°_x0000__x0000__x0000__x0000_"/>
      <sheetName val="C.배수관공"/>
      <sheetName val="①수량산출"/>
      <sheetName val="대가"/>
      <sheetName val="[수목일위.XLS][수목일위.XLS]el______194"/>
      <sheetName val="[수목일위.XLS][수목일위.XLS]el______195"/>
      <sheetName val="[수목일위.XLS][수목일위.XLS]el______188"/>
      <sheetName val="[수목일위.XLS][수목일위.XLS]el______189"/>
      <sheetName val="[수목일위.XLS][수목일위.XLS]el______190"/>
      <sheetName val="[수목일위.XLS][수목일위.XLS]el______191"/>
      <sheetName val="[수목일위.XLS][수목일위.XLS]el______192"/>
      <sheetName val="[수목일위.XLS][수목일위.XLS]el______193"/>
      <sheetName val="[수목일위.XLS][수목일위.XLS]el______200"/>
      <sheetName val="[수목일위.XLS][수목일위.XLS]el______201"/>
      <sheetName val="[수목일위.XLS][수목일위.XLS]el______196"/>
      <sheetName val="[수목일위.XLS][수목일위.XLS]el______197"/>
      <sheetName val="[수목일위.XLS][수목일위.XLS]el______198"/>
      <sheetName val="[수목일위.XLS][수목일위.XLS]el______199"/>
      <sheetName val="[수목일위.XLS][수목일위.XLS]el______202"/>
      <sheetName val="[수목일위.XLS][수목일위.XLS]el______203"/>
      <sheetName val="스텐문틀堐_x001b_"/>
      <sheetName val="[수목일위.XLS][수목일위.XLS]el______204"/>
      <sheetName val="[수목일위.XLS][수목일위.XLS]el______205"/>
      <sheetName val="[수목일위.XLS][수목일위.XLS]el______208"/>
      <sheetName val="[수목일위.XLS][수목일위.XLS]el______209"/>
      <sheetName val="[수목일위.XLS][수목일위.XLS]el______206"/>
      <sheetName val="[수목일위.XLS][수목일위.XLS]el______207"/>
      <sheetName val="단청(제외_x0000_"/>
      <sheetName val="3차㠀⮚"/>
      <sheetName val="변경ԯ_x0000_"/>
      <sheetName val="변경栀⮞"/>
      <sheetName val="CRUDE RE-bar"/>
      <sheetName val="조작대(1연)"/>
      <sheetName val="기초테이블_공통"/>
      <sheetName val="열린교실"/>
      <sheetName val="정공공사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[수목일위.XLS][수목일위.XLS]el_설계서_수목_2"/>
      <sheetName val="[수목일위.XLS][수목일위.XLS]el_설계서_수목_3"/>
      <sheetName val="반월시설물집계"/>
      <sheetName val="DATA(VTL)"/>
      <sheetName val="Upgrades pricing"/>
      <sheetName val="투자_x0000__x0000_Ԁ_x0000_"/>
      <sheetName val="00년"/>
      <sheetName val="직접공사_x0000__x0000_Ԁ_x0000_쀀"/>
      <sheetName val="직접공사_x0000__x0000_Ԁ_x0000_耀⨶"/>
      <sheetName val="내역서적용수량"/>
      <sheetName val="도근좌표"/>
      <sheetName val="감리공문"/>
      <sheetName val="1.2가설공"/>
      <sheetName val="기계"/>
      <sheetName val="표지怈"/>
      <sheetName val="[수목일위.XLS][수목일위.XLS]el__계__수__2"/>
      <sheetName val="[수목일위.XLS][수목일위.XLS]el__계__수__3"/>
      <sheetName val="제안서"/>
      <sheetName val="행정표준(1)"/>
      <sheetName val="행정표준(2)"/>
      <sheetName val="암거날개벽"/>
      <sheetName val="도체종-상수표"/>
      <sheetName val="연"/>
      <sheetName val="연颛"/>
      <sheetName val="연ﺛ"/>
      <sheetName val="조도계산(1)"/>
      <sheetName val="STEEL BOX 단면설계(SEC.8)"/>
      <sheetName val="XXXX᠀ㆂ"/>
      <sheetName val="XXXX怩걪"/>
      <sheetName val="자재_집계표ૐ"/>
      <sheetName val="예정壸_x0000__x0000_"/>
      <sheetName val="archi(본사)"/>
      <sheetName val="재정睮⾯_x0005_"/>
      <sheetName val="재정ᛅ〒_x0005_"/>
      <sheetName val="재정脸;腼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취수탑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낙엽송지주목"/>
      <sheetName val="Sheet8"/>
      <sheetName val="Sheet10"/>
      <sheetName val="Sheet11"/>
      <sheetName val="Sheet12"/>
      <sheetName val="Sheet16"/>
      <sheetName val="Module1"/>
      <sheetName val="Module2"/>
      <sheetName val="노무비 "/>
      <sheetName val="금전출납"/>
      <sheetName val="영업墫᎟鰀"/>
      <sheetName val="작성"/>
      <sheetName val="데리네읶타현황"/>
      <sheetName val="도급예산내역서총괄堩"/>
      <sheetName val="타공이기수량"/>
      <sheetName val="ASCEandUBC"/>
      <sheetName val="인부"/>
      <sheetName val="3차ז_x0000_"/>
      <sheetName val="[수목일위.XLS][수목일위.XLS]el______214"/>
      <sheetName val="[수목일위.XLS][수목일위.XLS]el______215"/>
      <sheetName val="[수목일위.XLS][수목일위.XLS]el______216"/>
      <sheetName val="[수목일위.XLS][수목일위.XLS]el______217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360"/>
      <sheetName val="[수목일위.XLS][수목일위.XLS]el______361"/>
      <sheetName val="[수목일위.XLS][수목일위.XLS]el______362"/>
      <sheetName val="[수목일위.XLS][수목일위.XLS]el______363"/>
      <sheetName val="[수목일위.XLS][수목일위.XLS]el______322"/>
      <sheetName val="[수목일위.XLS][수목일위.XLS]el______323"/>
      <sheetName val="[수목일위.XLS][수목일위.XLS]el______314"/>
      <sheetName val="[수목일위.XLS][수목일위.XLS]el______315"/>
      <sheetName val="[수목일위.XLS][수목일위.XLS]el______244"/>
      <sheetName val="[수목일위.XLS][수목일위.XLS]el______245"/>
      <sheetName val="[수목일위.XLS][수목일위.XLS]el______242"/>
      <sheetName val="[수목일위.XLS][수목일위.XLS]el______243"/>
      <sheetName val="[수목일위.XLS][수목일위.XLS]el______218"/>
      <sheetName val="[수목일위.XLS][수목일위.XLS]el______219"/>
      <sheetName val="[수목일위.XLS][수목일위.XLS]el______222"/>
      <sheetName val="[수목일위.XLS][수목일위.XLS]el______223"/>
      <sheetName val="[수목일위.XLS][수목일위.XLS]el______224"/>
      <sheetName val="[수목일위.XLS][수목일위.XLS]el______225"/>
      <sheetName val="[수목일위.XLS][수목일위.XLS]el______220"/>
      <sheetName val="[수목일위.XLS][수목일위.XLS]el______221"/>
      <sheetName val="[수목일위.XLS][수목일위.XLS]el______226"/>
      <sheetName val="[수목일위.XLS][수목일위.XLS]el______227"/>
      <sheetName val="[수목일위.XLS][수목일위.XLS]el______228"/>
      <sheetName val="[수목일위.XLS][수목일위.XLS]el______229"/>
      <sheetName val="[수목일위.XLS][수목일위.XLS]el______230"/>
      <sheetName val="[수목일위.XLS][수목일위.XLS]el______231"/>
      <sheetName val="[수목일위.XLS][수목일위.XLS]el______232"/>
      <sheetName val="[수목일위.XLS][수목일위.XLS]el______233"/>
      <sheetName val="[수목일위.XLS][수목일위.XLS]el______236"/>
      <sheetName val="[수목일위.XLS][수목일위.XLS]el______237"/>
      <sheetName val="[수목일위.XLS][수목일위.XLS]el______238"/>
      <sheetName val="[수목일위.XLS][수목일위.XLS]el______239"/>
      <sheetName val="[수목일위.XLS][수목일위.XLS]el______234"/>
      <sheetName val="[수목일위.XLS][수목일위.XLS]el______235"/>
      <sheetName val="[수목일위.XLS][수목일위.XLS]el______240"/>
      <sheetName val="[수목일위.XLS][수목일위.XLS]el______241"/>
      <sheetName val="[수목일위.XLS][수목일위.XLS]el______252"/>
      <sheetName val="[수목일위.XLS][수목일위.XLS]el______253"/>
      <sheetName val="[수목일위.XLS][수목일위.XLS]el______250"/>
      <sheetName val="[수목일위.XLS][수목일위.XLS]el______251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56"/>
      <sheetName val="[수목일위.XLS][수목일위.XLS]el______257"/>
      <sheetName val="[수목일위.XLS][수목일위.XLS]el__계서_수목_2"/>
      <sheetName val="[수목일위.XLS][수목일위.XLS]el__계서_수목_3"/>
      <sheetName val="[수목일위.XLS][수목일위.XLS]el______254"/>
      <sheetName val="[수목일위.XLS][수목일위.XLS]el______255"/>
      <sheetName val="[수목일위.XLS][수목일위.XLS]el______258"/>
      <sheetName val="[수목일위.XLS][수목일위.XLS]el______259"/>
      <sheetName val="[수목일위.XLS][수목일위.XLS]el______262"/>
      <sheetName val="[수목일위.XLS][수목일위.XLS]el______263"/>
      <sheetName val="[수목일위.XLS][수목일위.XLS]el______266"/>
      <sheetName val="[수목일위.XLS][수목일위.XLS]el______267"/>
      <sheetName val="[수목일위.XLS][수목일위.XLS]el______260"/>
      <sheetName val="[수목일위.XLS][수목일위.XLS]el______261"/>
      <sheetName val="[수목일위.XLS][수목일위.XLS]el______270"/>
      <sheetName val="[수목일위.XLS][수목일위.XLS]el______271"/>
      <sheetName val="[수목일위.XLS][수목일위.XLS]el______264"/>
      <sheetName val="[수목일위.XLS][수목일위.XLS]el______265"/>
      <sheetName val="[수목일위.XLS][수목일위.XLS]el______272"/>
      <sheetName val="[수목일위.XLS][수목일위.XLS]el______273"/>
      <sheetName val="[수목일위.XLS][수목일위.XLS]el______268"/>
      <sheetName val="[수목일위.XLS][수목일위.XLS]el______269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0"/>
      <sheetName val="[수목일위.XLS][수목일위.XLS]el______281"/>
      <sheetName val="[수목일위.XLS][수목일위.XLS]el______278"/>
      <sheetName val="[수목일위.XLS][수목일위.XLS]el______279"/>
      <sheetName val="[수목일위.XLS][수목일위.XLS]el______286"/>
      <sheetName val="[수목일위.XLS][수목일위.XLS]el______287"/>
      <sheetName val="[수목일위.XLS][수목일위.XLS]el______288"/>
      <sheetName val="[수목일위.XLS][수목일위.XLS]el______289"/>
      <sheetName val="[수목일위.XLS][수목일위.XLS]el______310"/>
      <sheetName val="[수목일위.XLS][수목일위.XLS]el______311"/>
      <sheetName val="[수목일위.XLS][수목일위.XLS]el______312"/>
      <sheetName val="[수목일위.XLS][수목일위.XLS]el______313"/>
      <sheetName val="[수목일위.XLS][수목일위.XLS]el______292"/>
      <sheetName val="[수목일위.XLS][수목일위.XLS]el______293"/>
      <sheetName val="[수목일위.XLS][수목일위.XLS]el______290"/>
      <sheetName val="[수목일위.XLS][수목일위.XLS]el______291"/>
      <sheetName val="[수목일위.XLS][수목일위.XLS]el______302"/>
      <sheetName val="[수목일위.XLS][수목일위.XLS]el______303"/>
      <sheetName val="[수목일위.XLS][수목일위.XLS]el______294"/>
      <sheetName val="[수목일위.XLS][수목일위.XLS]el______295"/>
      <sheetName val="[수목일위.XLS][수목일위.XLS]el______304"/>
      <sheetName val="[수목일위.XLS][수목일위.XLS]el______305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4"/>
      <sheetName val="[수목일위.XLS][수목일위.XLS]el______325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[수목일위.XLS][수목일위.XLS]el______330"/>
      <sheetName val="[수목일위.XLS][수목일위.XLS]el______331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0"/>
      <sheetName val="[수목일위.XLS][수목일위.XLS]el______341"/>
      <sheetName val="[수목일위.XLS][수목일위.XLS]el______346"/>
      <sheetName val="[수목일위.XLS][수목일위.XLS]el______347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54"/>
      <sheetName val="[수목일위.XLS][수목일위.XLS]el______355"/>
      <sheetName val="[수목일위.XLS][수목일위.XLS]el______350"/>
      <sheetName val="[수목일위.XLS][수목일위.XLS]el______351"/>
      <sheetName val="[수목일위.XLS][수목일위.XLS]el______348"/>
      <sheetName val="[수목일위.XLS][수목일위.XLS]el______349"/>
      <sheetName val="[수목일위.XLS][수목일위.XLS]el______352"/>
      <sheetName val="[수목일위.XLS][수목일위.XLS]el______353"/>
      <sheetName val="[수목일위.XLS][수목일위.XLS]el______356"/>
      <sheetName val="[수목일위.XLS][수목일위.XLS]el______357"/>
      <sheetName val="[수목일위.XLS][수목일위.XLS]el______358"/>
      <sheetName val="[수목일위.XLS][수목일위.XLS]el______359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N賃率_x0000__x0000_"/>
      <sheetName val="cable-_x0000__x0000_ㅐ_x0000_"/>
      <sheetName val="(4-2)열관류값-2"/>
      <sheetName val="관급자재대"/>
      <sheetName val="원형1호맨홀토_x0000__x0000__x0005_"/>
      <sheetName val="단가산출근거(1)"/>
      <sheetName val="원형1호맨홀토砠â␄"/>
      <sheetName val="원형1호맨홀토 N鷨"/>
      <sheetName val="REDUCER"/>
      <sheetName val="WE'T"/>
      <sheetName val="00하노임"/>
      <sheetName val="산출기준자료"/>
      <sheetName val="기안"/>
      <sheetName val="가瀀㱔밀"/>
      <sheetName val="설계낇䬡ࠀʋ"/>
      <sheetName val="설계낇䬡飃"/>
      <sheetName val="설계낇䬡蠀䣎"/>
      <sheetName val="설계낇䬡ࠀ"/>
      <sheetName val="역T형옹벽단위수량"/>
      <sheetName val="u-type(1)"/>
      <sheetName val="단재적표"/>
    </sheetNames>
    <sheetDataSet>
      <sheetData sheetId="0">
        <row r="2">
          <cell r="E2">
            <v>23200</v>
          </cell>
        </row>
      </sheetData>
      <sheetData sheetId="1">
        <row r="2">
          <cell r="E2">
            <v>23200</v>
          </cell>
        </row>
      </sheetData>
      <sheetData sheetId="2">
        <row r="2">
          <cell r="E2">
            <v>23200</v>
          </cell>
        </row>
      </sheetData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>
        <row r="2">
          <cell r="E2">
            <v>23200</v>
          </cell>
        </row>
      </sheetData>
      <sheetData sheetId="9">
        <row r="2">
          <cell r="E2">
            <v>23200</v>
          </cell>
        </row>
      </sheetData>
      <sheetData sheetId="10">
        <row r="2">
          <cell r="E2">
            <v>23200</v>
          </cell>
        </row>
      </sheetData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2">
          <cell r="E2">
            <v>23200</v>
          </cell>
        </row>
      </sheetData>
      <sheetData sheetId="17">
        <row r="2">
          <cell r="E2">
            <v>23200</v>
          </cell>
        </row>
      </sheetData>
      <sheetData sheetId="18">
        <row r="2">
          <cell r="E2">
            <v>23200</v>
          </cell>
        </row>
      </sheetData>
      <sheetData sheetId="19">
        <row r="2">
          <cell r="E2">
            <v>23200</v>
          </cell>
        </row>
      </sheetData>
      <sheetData sheetId="20">
        <row r="2">
          <cell r="E2">
            <v>23200</v>
          </cell>
        </row>
      </sheetData>
      <sheetData sheetId="21" refreshError="1"/>
      <sheetData sheetId="22" refreshError="1"/>
      <sheetData sheetId="23">
        <row r="2">
          <cell r="E2">
            <v>23200</v>
          </cell>
        </row>
      </sheetData>
      <sheetData sheetId="24">
        <row r="2">
          <cell r="E2">
            <v>23200</v>
          </cell>
        </row>
      </sheetData>
      <sheetData sheetId="25">
        <row r="2">
          <cell r="E2">
            <v>23200</v>
          </cell>
        </row>
      </sheetData>
      <sheetData sheetId="26">
        <row r="2">
          <cell r="E2">
            <v>23200</v>
          </cell>
        </row>
      </sheetData>
      <sheetData sheetId="27">
        <row r="2">
          <cell r="E2">
            <v>23200</v>
          </cell>
        </row>
      </sheetData>
      <sheetData sheetId="28">
        <row r="2">
          <cell r="E2">
            <v>23200</v>
          </cell>
        </row>
      </sheetData>
      <sheetData sheetId="29">
        <row r="2">
          <cell r="E2">
            <v>23200</v>
          </cell>
        </row>
      </sheetData>
      <sheetData sheetId="30">
        <row r="2">
          <cell r="E2">
            <v>23200</v>
          </cell>
        </row>
      </sheetData>
      <sheetData sheetId="31">
        <row r="2">
          <cell r="E2">
            <v>23200</v>
          </cell>
        </row>
      </sheetData>
      <sheetData sheetId="32">
        <row r="2">
          <cell r="E2">
            <v>23200</v>
          </cell>
        </row>
      </sheetData>
      <sheetData sheetId="33">
        <row r="2">
          <cell r="E2">
            <v>23200</v>
          </cell>
        </row>
      </sheetData>
      <sheetData sheetId="34">
        <row r="2">
          <cell r="E2">
            <v>23200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/>
      <sheetData sheetId="1216" refreshError="1"/>
      <sheetData sheetId="1217" refreshError="1"/>
      <sheetData sheetId="1218"/>
      <sheetData sheetId="1219" refreshError="1"/>
      <sheetData sheetId="1220"/>
      <sheetData sheetId="122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/>
      <sheetData sheetId="2083"/>
      <sheetData sheetId="2084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Sheet1"/>
      <sheetName val="데이타"/>
      <sheetName val="식재인부"/>
      <sheetName val="J直材4"/>
      <sheetName val="담장산출"/>
      <sheetName val="수로BOX"/>
      <sheetName val="3BL공동구 수량"/>
      <sheetName val="상하차비용(기계상차)"/>
      <sheetName val="수간보호"/>
      <sheetName val="운반비"/>
      <sheetName val="단위중량"/>
      <sheetName val="금액내역서"/>
      <sheetName val="조명시설"/>
      <sheetName val="실행철강하도"/>
      <sheetName val="수량산출"/>
      <sheetName val="토공_(1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COPING"/>
      <sheetName val="Sheet1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품셈조사표"/>
      <sheetName val="적용기준_2006"/>
      <sheetName val="자료기입"/>
      <sheetName val="활용방법"/>
      <sheetName val="금액단가표"/>
      <sheetName val="1.기본항목입력"/>
      <sheetName val="표지1"/>
      <sheetName val="표지(숲가꾸기)"/>
      <sheetName val="표지(선목사업)"/>
      <sheetName val="위치도(숲가꾸기)"/>
      <sheetName val="전경사진"/>
      <sheetName val="수량집계표(인력)"/>
      <sheetName val="예정공정표(단기간)"/>
      <sheetName val="예정공정표(장기간)"/>
      <sheetName val="공사원가계산서(통합)"/>
      <sheetName val="공사원가계산서(숲가꾸기사업)"/>
      <sheetName val="공사원가계산서(선목사업)"/>
      <sheetName val="총괄설계내역서(숲가꾸기사업2)"/>
      <sheetName val="총괄설계내역서(숲가꾸기)_1임반"/>
      <sheetName val="총괄설계내역서(숲가꾸기사업1)"/>
      <sheetName val="총괄설계내역서(선목사업)"/>
      <sheetName val="설계내역서(숲가꾸기)"/>
      <sheetName val="ha당단가산출서숲가꾸기_2007"/>
      <sheetName val="설계내역서(산물정리)"/>
      <sheetName val="ha당단가산출서산물정리_2007"/>
      <sheetName val="설계내역서(소반별산물수집)"/>
      <sheetName val="소반별단가산출서(산물수집)"/>
      <sheetName val="설계내역서(작업로설치)"/>
      <sheetName val="소반당작업로설치단가산출서"/>
      <sheetName val="설계내역서(산물수집)"/>
      <sheetName val="ha당단가산출서산물수집_2007"/>
      <sheetName val="설계내역서(어린나무가꾸기)"/>
      <sheetName val="ha당단가산출서제벌(어린나무가꾸기)"/>
      <sheetName val="ha당단가산출서_어린나무가꾸기(공무원)"/>
      <sheetName val="설계내역서(덩굴제거)"/>
      <sheetName val="ha당단가산출서숲가꾸기(덩굴제거)"/>
      <sheetName val="설계내역서(선목사업)"/>
      <sheetName val="ha당단가산출서선목사업_2007"/>
      <sheetName val="설계내역서(조경수숲생산)"/>
      <sheetName val="ha당단가산출서_조경수생산"/>
      <sheetName val="ha당단가산출서_낙엽긁기"/>
      <sheetName val="산물정리,작업로면적"/>
      <sheetName val="임소반별필지별조서(실제시업필지)"/>
      <sheetName val="수량"/>
      <sheetName val="소반별수목구성비"/>
      <sheetName val="소반별수목분포현황및혼효율(신)"/>
      <sheetName val="임소반및표준지별GPS좌표정보"/>
      <sheetName val="공서식"/>
      <sheetName val="1호지"/>
      <sheetName val="2호지"/>
      <sheetName val="4호지"/>
      <sheetName val="5호지"/>
      <sheetName val="6호지"/>
      <sheetName val="7호지"/>
      <sheetName val="8호지"/>
      <sheetName val="9호지"/>
      <sheetName val="10호지"/>
      <sheetName val="11호지"/>
      <sheetName val="12호지"/>
      <sheetName val="13호지"/>
      <sheetName val="14호지"/>
      <sheetName val="15호지"/>
      <sheetName val="16호지"/>
      <sheetName val="18호지"/>
      <sheetName val="19호지"/>
      <sheetName val="20호지"/>
      <sheetName val="21호지"/>
      <sheetName val="22호지"/>
      <sheetName val="23호지"/>
      <sheetName val="24호지"/>
      <sheetName val="25호지"/>
      <sheetName val="26호지"/>
      <sheetName val="27호지"/>
      <sheetName val="28호지"/>
      <sheetName val="29호지"/>
      <sheetName val="30호지"/>
      <sheetName val="31호지"/>
      <sheetName val="32호지"/>
      <sheetName val="이태리포플러"/>
      <sheetName val="해송"/>
      <sheetName val="삼나무"/>
      <sheetName val="잣나무"/>
      <sheetName val="낙엽송"/>
      <sheetName val="리기다소나무"/>
      <sheetName val="강원지방소나무"/>
      <sheetName val="중부지방소나무"/>
      <sheetName val="상수리나무"/>
      <sheetName val="굴참나무"/>
      <sheetName val="갈참나무"/>
      <sheetName val="졸참나무"/>
      <sheetName val="떡갈나무"/>
      <sheetName val="신갈나무"/>
      <sheetName val="편백"/>
      <sheetName val="기타활엽수"/>
      <sheetName val="할인_할증률산정"/>
      <sheetName val="인자기준_2007"/>
      <sheetName val="인자기준_2006"/>
      <sheetName val="데이타"/>
      <sheetName val="식재인부"/>
      <sheetName val="COPING"/>
      <sheetName val="골막이(야매)"/>
      <sheetName val="설계내역서"/>
      <sheetName val="일위대가목록"/>
    </sheetNames>
    <sheetDataSet>
      <sheetData sheetId="0"/>
      <sheetData sheetId="1" refreshError="1"/>
      <sheetData sheetId="2">
        <row r="1">
          <cell r="A1" t="str">
            <v>이태리포플러</v>
          </cell>
        </row>
        <row r="2">
          <cell r="A2" t="str">
            <v>해송</v>
          </cell>
        </row>
        <row r="3">
          <cell r="A3" t="str">
            <v>삼나무</v>
          </cell>
        </row>
        <row r="4">
          <cell r="A4" t="str">
            <v>잣나무</v>
          </cell>
        </row>
        <row r="5">
          <cell r="A5" t="str">
            <v>낙엽송</v>
          </cell>
        </row>
        <row r="6">
          <cell r="A6" t="str">
            <v>리기다소나무</v>
          </cell>
        </row>
        <row r="7">
          <cell r="A7" t="str">
            <v>강원지방소나무</v>
          </cell>
        </row>
        <row r="8">
          <cell r="A8" t="str">
            <v>중부지방소나무</v>
          </cell>
        </row>
        <row r="9">
          <cell r="A9" t="str">
            <v>상수리나무</v>
          </cell>
        </row>
        <row r="10">
          <cell r="A10" t="str">
            <v>신갈나무</v>
          </cell>
        </row>
        <row r="11">
          <cell r="A11" t="str">
            <v>굴참나무</v>
          </cell>
        </row>
        <row r="12">
          <cell r="A12" t="str">
            <v>갈참나무</v>
          </cell>
        </row>
        <row r="13">
          <cell r="A13" t="str">
            <v>졸참나무</v>
          </cell>
        </row>
        <row r="14">
          <cell r="A14" t="str">
            <v>떡갈나무</v>
          </cell>
        </row>
        <row r="15">
          <cell r="A15" t="str">
            <v>편백</v>
          </cell>
        </row>
        <row r="16">
          <cell r="A16" t="str">
            <v>기타활엽수</v>
          </cell>
        </row>
      </sheetData>
      <sheetData sheetId="3" refreshError="1"/>
      <sheetData sheetId="4">
        <row r="1">
          <cell r="A1" t="str">
            <v>금   액   단   가   표</v>
          </cell>
        </row>
        <row r="3">
          <cell r="A3" t="str">
            <v>공사명:김해산림경영모델숲실시설계</v>
          </cell>
        </row>
        <row r="5">
          <cell r="A5" t="str">
            <v>호표</v>
          </cell>
          <cell r="B5" t="str">
            <v>명칭</v>
          </cell>
        </row>
        <row r="6">
          <cell r="A6">
            <v>1</v>
          </cell>
          <cell r="B6" t="str">
            <v>보통인부</v>
          </cell>
        </row>
        <row r="7">
          <cell r="A7">
            <v>2</v>
          </cell>
          <cell r="B7" t="str">
            <v>조경인부</v>
          </cell>
        </row>
        <row r="8">
          <cell r="A8">
            <v>3</v>
          </cell>
          <cell r="B8" t="str">
            <v>특별인부</v>
          </cell>
        </row>
        <row r="9">
          <cell r="A9">
            <v>4</v>
          </cell>
          <cell r="B9" t="str">
            <v>초급기술자</v>
          </cell>
        </row>
        <row r="10">
          <cell r="A10">
            <v>5</v>
          </cell>
          <cell r="B10" t="str">
            <v>중급기술자</v>
          </cell>
        </row>
        <row r="11">
          <cell r="A11">
            <v>6</v>
          </cell>
          <cell r="B11" t="str">
            <v>고급기술자</v>
          </cell>
        </row>
        <row r="12">
          <cell r="A12">
            <v>7</v>
          </cell>
          <cell r="B12" t="str">
            <v>특급기술자</v>
          </cell>
        </row>
        <row r="13">
          <cell r="A13">
            <v>8</v>
          </cell>
          <cell r="B13" t="str">
            <v>기술사</v>
          </cell>
        </row>
        <row r="14">
          <cell r="A14">
            <v>9</v>
          </cell>
          <cell r="B14" t="str">
            <v>건설기계운전기사</v>
          </cell>
        </row>
        <row r="15">
          <cell r="A15">
            <v>10</v>
          </cell>
          <cell r="B15" t="str">
            <v>엔진톱(대)</v>
          </cell>
        </row>
        <row r="16">
          <cell r="A16">
            <v>11</v>
          </cell>
          <cell r="B16" t="str">
            <v>테이프</v>
          </cell>
        </row>
        <row r="17">
          <cell r="A17">
            <v>12</v>
          </cell>
          <cell r="B17" t="str">
            <v>휘발유</v>
          </cell>
        </row>
        <row r="18">
          <cell r="A18">
            <v>13</v>
          </cell>
          <cell r="B18" t="str">
            <v>오일</v>
          </cell>
        </row>
        <row r="19">
          <cell r="A19">
            <v>14</v>
          </cell>
          <cell r="B19" t="str">
            <v>페인트</v>
          </cell>
        </row>
        <row r="20">
          <cell r="A20">
            <v>15</v>
          </cell>
          <cell r="B20" t="str">
            <v>붓</v>
          </cell>
        </row>
        <row r="21">
          <cell r="A21">
            <v>16</v>
          </cell>
          <cell r="B21" t="str">
            <v>근사미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1">
          <cell r="AQ41" t="str">
            <v>작업소요인력</v>
          </cell>
          <cell r="AR41" t="str">
            <v>1-0-1</v>
          </cell>
          <cell r="AS41" t="str">
            <v>1-0-2</v>
          </cell>
          <cell r="AT41" t="str">
            <v>1-0-3</v>
          </cell>
          <cell r="AU41" t="str">
            <v>2-0-1</v>
          </cell>
          <cell r="AV41" t="str">
            <v>합계</v>
          </cell>
        </row>
        <row r="42">
          <cell r="AQ42" t="str">
            <v>경계표시</v>
          </cell>
        </row>
        <row r="43">
          <cell r="AQ43" t="str">
            <v>벌목조재</v>
          </cell>
        </row>
        <row r="44">
          <cell r="AQ44" t="str">
            <v>가지치기</v>
          </cell>
        </row>
        <row r="45">
          <cell r="AQ45" t="str">
            <v>작업로선정</v>
          </cell>
        </row>
        <row r="46">
          <cell r="AQ46" t="str">
            <v>작업로설치</v>
          </cell>
        </row>
        <row r="47">
          <cell r="AQ47" t="str">
            <v>작업로</v>
          </cell>
        </row>
        <row r="48">
          <cell r="AQ48" t="str">
            <v>임내정리</v>
          </cell>
        </row>
        <row r="49">
          <cell r="AQ49" t="str">
            <v>선목사업</v>
          </cell>
        </row>
        <row r="50">
          <cell r="AQ50" t="str">
            <v>산물수집</v>
          </cell>
        </row>
        <row r="51">
          <cell r="AQ51" t="str">
            <v>제벌</v>
          </cell>
        </row>
        <row r="52">
          <cell r="AQ52" t="str">
            <v>덩굴제거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2">
          <cell r="A2" t="str">
            <v>임소반</v>
          </cell>
          <cell r="B2" t="str">
            <v>1임반</v>
          </cell>
          <cell r="E2" t="str">
            <v>1임반</v>
          </cell>
          <cell r="F2" t="str">
            <v>1_0_1</v>
          </cell>
          <cell r="G2" t="str">
            <v>27호지</v>
          </cell>
          <cell r="H2" t="str">
            <v>28호지</v>
          </cell>
          <cell r="I2" t="str">
            <v>29호지</v>
          </cell>
          <cell r="J2" t="str">
            <v>30호지</v>
          </cell>
          <cell r="K2" t="str">
            <v>1_0_2</v>
          </cell>
          <cell r="L2" t="str">
            <v>19호지</v>
          </cell>
          <cell r="M2" t="str">
            <v>21호지</v>
          </cell>
          <cell r="N2" t="str">
            <v>22호지</v>
          </cell>
          <cell r="O2" t="str">
            <v>23호지</v>
          </cell>
          <cell r="P2" t="str">
            <v>24호지</v>
          </cell>
          <cell r="Q2" t="str">
            <v>25호지</v>
          </cell>
          <cell r="R2" t="str">
            <v>26호지</v>
          </cell>
          <cell r="S2" t="str">
            <v>1_0_3</v>
          </cell>
          <cell r="T2" t="str">
            <v>14호지</v>
          </cell>
          <cell r="U2" t="str">
            <v>15호지</v>
          </cell>
          <cell r="V2" t="str">
            <v>16호지</v>
          </cell>
          <cell r="W2" t="str">
            <v>18호지</v>
          </cell>
          <cell r="X2" t="str">
            <v>20호지</v>
          </cell>
          <cell r="Y2" t="str">
            <v>2_0_1</v>
          </cell>
          <cell r="Z2" t="str">
            <v>1호지</v>
          </cell>
          <cell r="AA2" t="str">
            <v>2호지</v>
          </cell>
          <cell r="AB2" t="str">
            <v>4호지</v>
          </cell>
          <cell r="AC2" t="str">
            <v>5호지</v>
          </cell>
          <cell r="AD2" t="str">
            <v>6호지</v>
          </cell>
          <cell r="AE2" t="str">
            <v>7호지</v>
          </cell>
          <cell r="AF2" t="str">
            <v>8호지</v>
          </cell>
          <cell r="AG2" t="str">
            <v>9호지</v>
          </cell>
          <cell r="AH2" t="str">
            <v>10호지</v>
          </cell>
          <cell r="AI2" t="str">
            <v>11호지</v>
          </cell>
          <cell r="AJ2" t="str">
            <v>12호지</v>
          </cell>
          <cell r="AK2" t="str">
            <v>13호지</v>
          </cell>
        </row>
        <row r="4">
          <cell r="A4" t="str">
            <v>10cm이하</v>
          </cell>
          <cell r="B4" t="str">
            <v>총본수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>
        <row r="3">
          <cell r="B3" t="str">
            <v>요소</v>
          </cell>
          <cell r="C3" t="str">
            <v>경계표시</v>
          </cell>
          <cell r="D3" t="str">
            <v>선목</v>
          </cell>
          <cell r="E3" t="str">
            <v>작업로선정</v>
          </cell>
          <cell r="F3" t="str">
            <v>작업로설치</v>
          </cell>
          <cell r="G3" t="str">
            <v>풀베기</v>
          </cell>
          <cell r="H3" t="str">
            <v>덩굴제거</v>
          </cell>
          <cell r="I3" t="str">
            <v>제벌</v>
          </cell>
          <cell r="J3" t="str">
            <v>솎아베기</v>
          </cell>
          <cell r="K3" t="str">
            <v>가지치기</v>
          </cell>
          <cell r="L3" t="str">
            <v>인력집재</v>
          </cell>
          <cell r="M3" t="str">
            <v>아키야윈치</v>
          </cell>
          <cell r="N3" t="str">
            <v>2드럼케이블윈치</v>
          </cell>
          <cell r="O3" t="str">
            <v>수라집재</v>
          </cell>
          <cell r="P3" t="str">
            <v>트랙터집재</v>
          </cell>
          <cell r="Q3" t="str">
            <v>소형포워더</v>
          </cell>
          <cell r="R3" t="str">
            <v>HAM200</v>
          </cell>
          <cell r="S3" t="str">
            <v>오이카와RME300T</v>
          </cell>
          <cell r="T3" t="str">
            <v>콜러K-301</v>
          </cell>
          <cell r="U3" t="str">
            <v>타워야드</v>
          </cell>
          <cell r="V3" t="str">
            <v>임내정리</v>
          </cell>
        </row>
        <row r="4">
          <cell r="B4" t="str">
            <v>완(15˚미만)</v>
          </cell>
          <cell r="C4">
            <v>-0.1</v>
          </cell>
          <cell r="D4">
            <v>-0.1</v>
          </cell>
          <cell r="E4">
            <v>-0.1</v>
          </cell>
          <cell r="F4">
            <v>-0.1</v>
          </cell>
          <cell r="G4">
            <v>-0.1</v>
          </cell>
          <cell r="H4">
            <v>-0.1</v>
          </cell>
          <cell r="I4">
            <v>-0.1</v>
          </cell>
          <cell r="J4">
            <v>-0.1</v>
          </cell>
          <cell r="K4">
            <v>-0.1</v>
          </cell>
          <cell r="L4">
            <v>0.1</v>
          </cell>
          <cell r="M4">
            <v>-0.1</v>
          </cell>
          <cell r="N4">
            <v>-0.1</v>
          </cell>
          <cell r="O4">
            <v>0</v>
          </cell>
          <cell r="P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-0.1</v>
          </cell>
        </row>
        <row r="5">
          <cell r="B5" t="str">
            <v>중(15˚-30˚)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-0.05</v>
          </cell>
          <cell r="P5">
            <v>-0.05</v>
          </cell>
          <cell r="R5">
            <v>0.05</v>
          </cell>
          <cell r="S5">
            <v>0.05</v>
          </cell>
          <cell r="T5">
            <v>0.05</v>
          </cell>
          <cell r="U5">
            <v>0.05</v>
          </cell>
          <cell r="V5">
            <v>0</v>
          </cell>
        </row>
        <row r="6">
          <cell r="B6" t="str">
            <v>급(30˚초과)</v>
          </cell>
          <cell r="C6">
            <v>0.1</v>
          </cell>
          <cell r="D6">
            <v>0.1</v>
          </cell>
          <cell r="E6">
            <v>0.1</v>
          </cell>
          <cell r="F6">
            <v>0.1</v>
          </cell>
          <cell r="G6">
            <v>0.1</v>
          </cell>
          <cell r="H6">
            <v>0.1</v>
          </cell>
          <cell r="I6">
            <v>0.1</v>
          </cell>
          <cell r="J6">
            <v>0.1</v>
          </cell>
          <cell r="K6">
            <v>0.1</v>
          </cell>
          <cell r="L6">
            <v>-0.1</v>
          </cell>
          <cell r="M6">
            <v>0.1</v>
          </cell>
          <cell r="N6">
            <v>0.1</v>
          </cell>
          <cell r="O6">
            <v>-0.1</v>
          </cell>
          <cell r="P6">
            <v>-0.1</v>
          </cell>
          <cell r="R6">
            <v>0.1</v>
          </cell>
          <cell r="S6">
            <v>0.1</v>
          </cell>
          <cell r="T6">
            <v>0.1</v>
          </cell>
          <cell r="U6">
            <v>0.1</v>
          </cell>
          <cell r="V6">
            <v>0.1</v>
          </cell>
        </row>
        <row r="7">
          <cell r="B7" t="str">
            <v>활엽수,용기묘조림지</v>
          </cell>
          <cell r="G7">
            <v>0.1</v>
          </cell>
        </row>
        <row r="8">
          <cell r="B8" t="str">
            <v>무릎높이이하의 초본.관목</v>
          </cell>
          <cell r="D8">
            <v>-0.1</v>
          </cell>
          <cell r="E8">
            <v>-0.1</v>
          </cell>
          <cell r="J8">
            <v>-0.1</v>
          </cell>
          <cell r="K8">
            <v>-0.1</v>
          </cell>
          <cell r="L8">
            <v>-0.1</v>
          </cell>
          <cell r="M8">
            <v>-0.1</v>
          </cell>
          <cell r="N8">
            <v>-0.1</v>
          </cell>
        </row>
        <row r="9">
          <cell r="B9" t="str">
            <v>가슴높이 미만의 초본.관목</v>
          </cell>
          <cell r="D9">
            <v>0</v>
          </cell>
          <cell r="E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B10" t="str">
            <v>가슴높이 이상의 초본.관목</v>
          </cell>
          <cell r="D10">
            <v>0.1</v>
          </cell>
          <cell r="E10">
            <v>0.1</v>
          </cell>
          <cell r="J10">
            <v>0.1</v>
          </cell>
          <cell r="K10">
            <v>0.1</v>
          </cell>
          <cell r="L10">
            <v>0.1</v>
          </cell>
          <cell r="M10">
            <v>0.1</v>
          </cell>
          <cell r="N10">
            <v>0.1</v>
          </cell>
        </row>
        <row r="11">
          <cell r="B11" t="str">
            <v>쉬움(H&lt;1.2,낫제거가능)</v>
          </cell>
          <cell r="F11">
            <v>-0.1</v>
          </cell>
        </row>
        <row r="12">
          <cell r="B12" t="str">
            <v>보통(H≥1.2,R&lt;4-6cm)</v>
          </cell>
          <cell r="F12">
            <v>0</v>
          </cell>
        </row>
        <row r="13">
          <cell r="B13" t="str">
            <v>어려움(H≥1.2m,R≥4-6cm)</v>
          </cell>
          <cell r="F13">
            <v>0.1</v>
          </cell>
        </row>
        <row r="14">
          <cell r="B14" t="str">
            <v>과소(피복:20%이하)</v>
          </cell>
          <cell r="H14">
            <v>-0.2</v>
          </cell>
        </row>
        <row r="15">
          <cell r="B15" t="str">
            <v>소(피복:21-40%)</v>
          </cell>
          <cell r="H15">
            <v>-0.1</v>
          </cell>
        </row>
        <row r="16">
          <cell r="B16" t="str">
            <v>보통(피복:41-60%)</v>
          </cell>
          <cell r="H16">
            <v>0</v>
          </cell>
        </row>
        <row r="17">
          <cell r="B17" t="str">
            <v>밀(피복:61%-80%)</v>
          </cell>
          <cell r="H17">
            <v>0.1</v>
          </cell>
        </row>
        <row r="18">
          <cell r="B18" t="str">
            <v>과밀(피복:80%이상)</v>
          </cell>
          <cell r="H18">
            <v>0.2</v>
          </cell>
        </row>
        <row r="19">
          <cell r="B19" t="str">
            <v>소(800본이하)</v>
          </cell>
          <cell r="I19">
            <v>-0.1</v>
          </cell>
        </row>
        <row r="20">
          <cell r="B20" t="str">
            <v>중(800-1,200본)</v>
          </cell>
          <cell r="I20">
            <v>0</v>
          </cell>
        </row>
        <row r="21">
          <cell r="B21" t="str">
            <v>밀(1,200본초과)</v>
          </cell>
          <cell r="I21">
            <v>0.1</v>
          </cell>
        </row>
        <row r="22">
          <cell r="B22" t="str">
            <v>활엽수림</v>
          </cell>
          <cell r="I22">
            <v>-0.1</v>
          </cell>
        </row>
        <row r="23">
          <cell r="B23" t="str">
            <v>혼효림</v>
          </cell>
          <cell r="I23">
            <v>0</v>
          </cell>
        </row>
        <row r="24">
          <cell r="B24" t="str">
            <v>침엽수림</v>
          </cell>
          <cell r="I24">
            <v>0.1</v>
          </cell>
        </row>
        <row r="25">
          <cell r="B25" t="str">
            <v>상향집재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</row>
        <row r="26">
          <cell r="B26" t="str">
            <v>하향집재</v>
          </cell>
          <cell r="P26">
            <v>0.1</v>
          </cell>
          <cell r="R26">
            <v>0.1</v>
          </cell>
          <cell r="S26">
            <v>0.1</v>
          </cell>
          <cell r="T26">
            <v>0.1</v>
          </cell>
          <cell r="U26">
            <v>0.1</v>
          </cell>
        </row>
        <row r="27">
          <cell r="B27" t="str">
            <v>0-5m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B28" t="str">
            <v>6-10m</v>
          </cell>
          <cell r="R28">
            <v>0.05</v>
          </cell>
          <cell r="S28">
            <v>0.05</v>
          </cell>
          <cell r="T28">
            <v>0.05</v>
          </cell>
          <cell r="U28">
            <v>0.05</v>
          </cell>
        </row>
        <row r="29">
          <cell r="B29" t="str">
            <v>11-20m</v>
          </cell>
          <cell r="R29">
            <v>0.1</v>
          </cell>
          <cell r="S29">
            <v>0.1</v>
          </cell>
          <cell r="T29">
            <v>0.1</v>
          </cell>
          <cell r="U29">
            <v>0.1</v>
          </cell>
        </row>
        <row r="30">
          <cell r="B30" t="str">
            <v>0-5m</v>
          </cell>
          <cell r="O30">
            <v>0</v>
          </cell>
        </row>
        <row r="31">
          <cell r="B31" t="str">
            <v>6-10m</v>
          </cell>
          <cell r="O31">
            <v>0.05</v>
          </cell>
        </row>
        <row r="32">
          <cell r="B32" t="str">
            <v>11-20m</v>
          </cell>
          <cell r="O32">
            <v>0.1</v>
          </cell>
        </row>
        <row r="33">
          <cell r="B33" t="str">
            <v>3월-4월</v>
          </cell>
          <cell r="D33">
            <v>-0.1</v>
          </cell>
        </row>
        <row r="34">
          <cell r="B34" t="str">
            <v>5월-9월</v>
          </cell>
          <cell r="D34">
            <v>0.1</v>
          </cell>
        </row>
        <row r="35">
          <cell r="B35" t="str">
            <v>10월-11월</v>
          </cell>
          <cell r="D35">
            <v>-0.1</v>
          </cell>
        </row>
        <row r="36">
          <cell r="B36" t="str">
            <v>12월-2월</v>
          </cell>
          <cell r="D36">
            <v>0</v>
          </cell>
        </row>
        <row r="37">
          <cell r="B37" t="str">
            <v>매우힘듬</v>
          </cell>
          <cell r="Q37">
            <v>0.1</v>
          </cell>
        </row>
        <row r="38">
          <cell r="B38" t="str">
            <v>다소힘듬</v>
          </cell>
          <cell r="Q38">
            <v>0.05</v>
          </cell>
        </row>
        <row r="39">
          <cell r="B39" t="str">
            <v>어려움없음</v>
          </cell>
          <cell r="Q39">
            <v>0</v>
          </cell>
        </row>
      </sheetData>
      <sheetData sheetId="95">
        <row r="6">
          <cell r="BS6" t="str">
            <v>구분</v>
          </cell>
          <cell r="BT6" t="str">
            <v>10B</v>
          </cell>
          <cell r="BU6">
            <v>10</v>
          </cell>
          <cell r="BV6">
            <v>15</v>
          </cell>
          <cell r="BW6">
            <v>20</v>
          </cell>
          <cell r="BX6">
            <v>25</v>
          </cell>
          <cell r="BY6">
            <v>30</v>
          </cell>
          <cell r="BZ6">
            <v>35</v>
          </cell>
          <cell r="CA6">
            <v>40</v>
          </cell>
          <cell r="CB6">
            <v>45</v>
          </cell>
          <cell r="CC6">
            <v>50</v>
          </cell>
          <cell r="CD6" t="str">
            <v>비고</v>
          </cell>
        </row>
        <row r="7">
          <cell r="BS7" t="str">
            <v>임내정리</v>
          </cell>
          <cell r="BT7">
            <v>3.9</v>
          </cell>
          <cell r="BU7">
            <v>4.0999999999999996</v>
          </cell>
          <cell r="BV7">
            <v>5.2</v>
          </cell>
          <cell r="BW7">
            <v>6.3</v>
          </cell>
          <cell r="BX7">
            <v>7.4</v>
          </cell>
          <cell r="BY7">
            <v>8.6</v>
          </cell>
          <cell r="BZ7">
            <v>9.8000000000000007</v>
          </cell>
          <cell r="CA7">
            <v>11</v>
          </cell>
          <cell r="CB7">
            <v>12.3</v>
          </cell>
          <cell r="CC7">
            <v>13.7</v>
          </cell>
          <cell r="CD7" t="str">
            <v>보통인부</v>
          </cell>
        </row>
        <row r="15">
          <cell r="T15" t="str">
            <v>10cm이하</v>
          </cell>
        </row>
        <row r="16">
          <cell r="T16" t="str">
            <v>12-14cm</v>
          </cell>
        </row>
        <row r="17">
          <cell r="T17" t="str">
            <v>16-18cm</v>
          </cell>
        </row>
        <row r="18">
          <cell r="T18" t="str">
            <v>20-22cm</v>
          </cell>
        </row>
        <row r="19">
          <cell r="T19" t="str">
            <v>24-26cm</v>
          </cell>
        </row>
        <row r="20">
          <cell r="T20" t="str">
            <v>28cm이상</v>
          </cell>
        </row>
        <row r="48">
          <cell r="A48" t="str">
            <v>구분</v>
          </cell>
          <cell r="B48" t="str">
            <v>소요인력</v>
          </cell>
          <cell r="C48" t="str">
            <v>비고</v>
          </cell>
        </row>
        <row r="49">
          <cell r="A49" t="str">
            <v>소작업로</v>
          </cell>
          <cell r="B49">
            <v>2</v>
          </cell>
          <cell r="C49" t="str">
            <v>보통인부</v>
          </cell>
        </row>
        <row r="50">
          <cell r="A50" t="str">
            <v>대작업로</v>
          </cell>
          <cell r="B50">
            <v>3</v>
          </cell>
          <cell r="C50" t="str">
            <v>보통인부</v>
          </cell>
        </row>
      </sheetData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 (3)"/>
      <sheetName val="간지"/>
      <sheetName val="표지 (2)"/>
      <sheetName val="간지 (2)"/>
      <sheetName val="현장사진"/>
      <sheetName val="설계설명및적용기준1"/>
      <sheetName val="예정공정표"/>
      <sheetName val="필지별조서"/>
      <sheetName val="원가계산서"/>
      <sheetName val="설계내역집계표"/>
      <sheetName val="간벌설계내역서"/>
      <sheetName val="산물수집설계내역서"/>
      <sheetName val="임내정리설계내역서"/>
      <sheetName val="임소반구획표"/>
      <sheetName val="단가산출서(솎기)"/>
      <sheetName val="작업로"/>
      <sheetName val="단가산출서(산물수집)"/>
      <sheetName val="미래목"/>
      <sheetName val="제거량집계표"/>
      <sheetName val="제거량산출서"/>
      <sheetName val="총재적조서"/>
      <sheetName val="수고"/>
      <sheetName val="노임단가"/>
      <sheetName val="자재단가"/>
      <sheetName val="소반별시방서"/>
      <sheetName val="도면 삽입용"/>
      <sheetName val="재선충미감염확인서"/>
      <sheetName val="일반시방"/>
      <sheetName val="특별시방"/>
      <sheetName val="전문시방"/>
      <sheetName val="GPS좌표1-0"/>
      <sheetName val="설계요소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unitpric"/>
      <sheetName val="수량산출표"/>
      <sheetName val="식재"/>
      <sheetName val="시설물"/>
      <sheetName val="식재출력용"/>
      <sheetName val="유지관리"/>
      <sheetName val="단가"/>
      <sheetName val="도급내역서"/>
      <sheetName val="일위대가"/>
      <sheetName val="기슭막이(야면석찰쌓기)"/>
      <sheetName val="댐구조도"/>
      <sheetName val="세월교산출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공종이기"/>
      <sheetName val="2공구토공집계"/>
      <sheetName val="고마1토공집계"/>
      <sheetName val="시점부"/>
      <sheetName val="중간부"/>
      <sheetName val="종점부"/>
      <sheetName val="고마2교토공집계"/>
      <sheetName val="고마2토공수량"/>
      <sheetName val="요율"/>
      <sheetName val="인자기준_2007"/>
      <sheetName val="할인_할증률산정"/>
      <sheetName val="금액단가표"/>
      <sheetName val="자료기입"/>
      <sheetName val="예정공정표(장기간)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자재단가"/>
      <sheetName val="노임단가"/>
      <sheetName val="가제당공사비"/>
      <sheetName val="기초처리공사비"/>
      <sheetName val="복통공사비"/>
      <sheetName val="본제당공사비"/>
      <sheetName val="자재대"/>
      <sheetName val="중기운반비"/>
      <sheetName val="진입도로공사비"/>
      <sheetName val="취수탑공사비"/>
      <sheetName val="토취장복구"/>
    </sheetNames>
    <sheetDataSet>
      <sheetData sheetId="0"/>
      <sheetData sheetId="1"/>
      <sheetData sheetId="2"/>
      <sheetData sheetId="3" refreshError="1">
        <row r="5">
          <cell r="F5">
            <v>0.15665999999999999</v>
          </cell>
        </row>
        <row r="6">
          <cell r="F6">
            <v>8.8139999999999996E-2</v>
          </cell>
        </row>
        <row r="7">
          <cell r="F7">
            <v>5.5E-2</v>
          </cell>
        </row>
        <row r="8">
          <cell r="F8">
            <v>3.5999999999999997E-2</v>
          </cell>
        </row>
        <row r="9">
          <cell r="F9">
            <v>1.8100000000000002E-2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산출내역서2"/>
      <sheetName val="산출내역서1"/>
      <sheetName val="설계적용기준"/>
      <sheetName val="책임기술자선임계(최현배)"/>
      <sheetName val="인자기준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요율"/>
      <sheetName val="제잡비계산"/>
      <sheetName val="재적표"/>
      <sheetName val="별표집계"/>
      <sheetName val="자재단가(x)"/>
      <sheetName val="예총"/>
      <sheetName val="가도공"/>
      <sheetName val="data"/>
      <sheetName val="총괄표"/>
      <sheetName val="대치판정"/>
      <sheetName val="담장산출"/>
      <sheetName val="관급자재대"/>
      <sheetName val="대창(함평)"/>
      <sheetName val="대창(장성)"/>
      <sheetName val="대창(함평)-창열"/>
      <sheetName val="노임단가"/>
      <sheetName val="구조물철거타공정이월"/>
      <sheetName val="산출1"/>
      <sheetName val="수목표준대가"/>
      <sheetName val="unitpric"/>
      <sheetName val="COPING"/>
      <sheetName val="TOTAL3"/>
      <sheetName val="3지구단위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"/>
      <sheetName val="총재료집계 "/>
      <sheetName val="본선집계"/>
      <sheetName val="관로포장내역 "/>
      <sheetName val="토적"/>
      <sheetName val="가정오,우수집계"/>
      <sheetName val="가정오수관 "/>
      <sheetName val="맨홀수량"/>
      <sheetName val="평균"/>
      <sheetName val="h별집계"/>
      <sheetName val="각형맨홀"/>
      <sheetName val="철근"/>
      <sheetName val="집계표"/>
      <sheetName val="개거및 box단위수량"/>
      <sheetName val="Sheet1"/>
      <sheetName val="강원소나무"/>
      <sheetName val="낙엽송"/>
      <sheetName val="상수리"/>
      <sheetName val="신갈"/>
      <sheetName val="잣나무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산출근거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</sheetNames>
    <sheetDataSet>
      <sheetData sheetId="0"/>
      <sheetData sheetId="1" refreshError="1"/>
      <sheetData sheetId="2"/>
      <sheetData sheetId="3" refreshError="1"/>
      <sheetData sheetId="4" refreshError="1">
        <row r="25">
          <cell r="W25">
            <v>0.11</v>
          </cell>
          <cell r="AB25">
            <v>53.16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주형"/>
      <sheetName val="SLAB&quot;1&quot;"/>
      <sheetName val="각형맨홀"/>
      <sheetName val="설계조건"/>
      <sheetName val="000000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  <sheetName val="돌담교 상부수량"/>
      <sheetName val="H-PILE수량집계"/>
      <sheetName val="관급자재대"/>
      <sheetName val="SLAB&quot;1&quot;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강원소나무"/>
      <sheetName val="낙엽송"/>
      <sheetName val="상수리"/>
      <sheetName val="신갈"/>
      <sheetName val="잣나무"/>
      <sheetName val="데이타"/>
      <sheetName val="식재인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99노임기준"/>
      <sheetName val="일위대가"/>
      <sheetName val="단위수량산출"/>
      <sheetName val="H-PILE수량집계"/>
      <sheetName val="00노임기준"/>
      <sheetName val="역T형교대(말뚝기초)"/>
      <sheetName val="산출내역서2"/>
      <sheetName val="산출내역서1"/>
      <sheetName val="자재단가"/>
      <sheetName val="간지"/>
      <sheetName val="식재"/>
      <sheetName val="시설물"/>
      <sheetName val="식재출력용"/>
      <sheetName val="유지관리"/>
      <sheetName val="단가"/>
      <sheetName val="BID"/>
      <sheetName val="수량산출"/>
      <sheetName val="개비온집계"/>
      <sheetName val="개비온 단위"/>
      <sheetName val="단가 "/>
      <sheetName val="노임"/>
      <sheetName val="요율"/>
      <sheetName val="자재대"/>
      <sheetName val="노임단가"/>
      <sheetName val="화서초교주변노후관교체"/>
      <sheetName val="면간거리&amp;사거리"/>
      <sheetName val="산출1"/>
      <sheetName val="토적표"/>
      <sheetName val="배수공수집"/>
      <sheetName val="구조물철거타공정이월"/>
      <sheetName val="세월교산출기초"/>
      <sheetName val="수량산출표"/>
      <sheetName val="담장산출"/>
      <sheetName val="날개벽"/>
      <sheetName val="단가대비표"/>
      <sheetName val="장비종합부표"/>
      <sheetName val="집계표_식재"/>
      <sheetName val="부표"/>
      <sheetName val="개산공사비"/>
      <sheetName val="산출내역서집계표"/>
      <sheetName val="구체"/>
      <sheetName val="좌측날개벽"/>
      <sheetName val="우측날개벽"/>
      <sheetName val="지점별강우량"/>
      <sheetName val="7급줄떼"/>
      <sheetName val="말뚝지지력산정"/>
      <sheetName val="Y-WORK"/>
      <sheetName val="마산방향철근집계"/>
      <sheetName val="진주방향"/>
      <sheetName val="마산방향"/>
      <sheetName val="토공"/>
      <sheetName val="#REF"/>
      <sheetName val="내역서2안"/>
      <sheetName val="부대공수량산출"/>
      <sheetName val="거래처관리"/>
      <sheetName val="접속도로1"/>
      <sheetName val="1공구"/>
      <sheetName val="토적표(1)"/>
      <sheetName val="수간보호"/>
      <sheetName val="입찰안"/>
      <sheetName val="1차증가원가계산"/>
      <sheetName val="가시설단위수량"/>
      <sheetName val="SORCE1"/>
      <sheetName val="단위수량"/>
      <sheetName val="식재수량표"/>
      <sheetName val="별표집계"/>
      <sheetName val="수량산출(음암)"/>
      <sheetName val="내역"/>
      <sheetName val="정공공사"/>
      <sheetName val="대창(함평)"/>
      <sheetName val="대창(장성)"/>
      <sheetName val="대창(함평)-창열"/>
      <sheetName val="제잡비계산"/>
      <sheetName val="data"/>
      <sheetName val="노무비"/>
      <sheetName val="토적기초"/>
      <sheetName val="예총"/>
      <sheetName val="본체"/>
      <sheetName val="1-1"/>
      <sheetName val="A-4"/>
      <sheetName val="토목(대안)"/>
      <sheetName val="용수량(생활용수)"/>
      <sheetName val="SLAB&quot;1&quot;"/>
      <sheetName val="COVER"/>
      <sheetName val="자재단가조사표-수목"/>
      <sheetName val="96노임기준"/>
      <sheetName val="연동내역"/>
      <sheetName val="세부내역"/>
      <sheetName val="깨기집계"/>
      <sheetName val="자재집계표"/>
      <sheetName val="토적"/>
      <sheetName val="DATA 입력란"/>
      <sheetName val="2000노임기준"/>
      <sheetName val="Sheet3"/>
      <sheetName val="A2"/>
      <sheetName val="base"/>
      <sheetName val="계획금액"/>
      <sheetName val="분석대장"/>
      <sheetName val="setup"/>
      <sheetName val="Sheet1"/>
      <sheetName val="댐구조도"/>
      <sheetName val="총괄표"/>
      <sheetName val="T13(P68~72,78)"/>
      <sheetName val="강교(Sub)"/>
      <sheetName val="철콘견적"/>
      <sheetName val="일반토공견적"/>
      <sheetName val="DATE"/>
      <sheetName val="건축내역"/>
      <sheetName val="각형맨홀"/>
      <sheetName val="구조물공"/>
      <sheetName val="원가계산서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산출1"/>
      <sheetName val="산출2"/>
      <sheetName val="laroux"/>
      <sheetName val="관급자재대"/>
      <sheetName val="강원소나무"/>
      <sheetName val="낙엽송"/>
      <sheetName val="상수리"/>
      <sheetName val="신갈"/>
      <sheetName val="잣나무"/>
      <sheetName val="일위대가목록"/>
      <sheetName val="일위대가"/>
      <sheetName val="데이타"/>
      <sheetName val="수량산출"/>
      <sheetName val="정공공사"/>
      <sheetName val="산출내역서2"/>
      <sheetName val="산출내역서1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거래처관리"/>
      <sheetName val="날개벽"/>
      <sheetName val="H-PILE수량집계"/>
      <sheetName val="식재인부"/>
      <sheetName val="1공구"/>
      <sheetName val="지점별강우량"/>
      <sheetName val="06 일위대가목록"/>
      <sheetName val="unitpric"/>
    </sheetNames>
    <sheetDataSet>
      <sheetData sheetId="0">
        <row r="723">
          <cell r="A723">
            <v>17</v>
          </cell>
        </row>
      </sheetData>
      <sheetData sheetId="1" refreshError="1">
        <row r="723">
          <cell r="A723">
            <v>17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날개벽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위치간지"/>
      <sheetName val="위치도"/>
      <sheetName val="현장사진간지"/>
      <sheetName val="현장사진"/>
      <sheetName val="설계설명서간지"/>
      <sheetName val="설계설명및적용기준1"/>
      <sheetName val="예정공정표간지"/>
      <sheetName val="예정공정표"/>
      <sheetName val="일반시방서간지"/>
      <sheetName val="특별시방서간지"/>
      <sheetName val="소반시방간지"/>
      <sheetName val="소반별시방서"/>
      <sheetName val="사업원가계산서간지"/>
      <sheetName val="원가계산서"/>
      <sheetName val="설계내역간지"/>
      <sheetName val="내역서"/>
      <sheetName val="설계내역(솎기)"/>
      <sheetName val="단가산출서간지"/>
      <sheetName val="단가산출서(솎기)"/>
      <sheetName val="필지별간지"/>
      <sheetName val="필지별내역서"/>
      <sheetName val="GPS좌표간지"/>
      <sheetName val="GPS좌표"/>
      <sheetName val="산물수집예상내역간지"/>
      <sheetName val="설계내역(산물수집)"/>
      <sheetName val="단가산출서(산물수집)"/>
      <sheetName val="산물수집수량산출서"/>
      <sheetName val="설계요소"/>
      <sheetName val="노임자재단가"/>
      <sheetName val="작업로내역"/>
      <sheetName val="수고"/>
      <sheetName val="미래목"/>
      <sheetName val="사무소간지"/>
      <sheetName val="재적조서"/>
      <sheetName val="제거량산출서"/>
      <sheetName val="산출1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관급자재대"/>
      <sheetName val="출력"/>
      <sheetName val="근로자명단"/>
      <sheetName val="강원소나무"/>
      <sheetName val="낙엽송"/>
      <sheetName val="상수리"/>
      <sheetName val="신갈"/>
      <sheetName val="잣나무"/>
      <sheetName val="unitp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일위대가"/>
      <sheetName val="#REF"/>
      <sheetName val="내역서"/>
      <sheetName val="Sheet1"/>
      <sheetName val="Sheet2"/>
      <sheetName val="Sheet3"/>
      <sheetName val="변경일위"/>
      <sheetName val="단위수량"/>
      <sheetName val="단가조사표"/>
      <sheetName val="구조물토공집계"/>
      <sheetName val="수량집계표"/>
      <sheetName val="노임단가"/>
      <sheetName val="D중기목록표"/>
      <sheetName val="공종별수량집계"/>
      <sheetName val="운반수량"/>
      <sheetName val="성곽내역서"/>
      <sheetName val="4차집계"/>
      <sheetName val="BOX-가받침내역서"/>
      <sheetName val="내역서 "/>
      <sheetName val="단가산출"/>
      <sheetName val="단가조사"/>
      <sheetName val="단가산출 제21~38호"/>
      <sheetName val="노임자재단가"/>
      <sheetName val="돌담교 상부수량"/>
      <sheetName val="관급자재대"/>
      <sheetName val="일위대가목록"/>
      <sheetName val="단위가격"/>
      <sheetName val="역T형교대(말뚝기초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담장배수로"/>
      <sheetName val="계단"/>
      <sheetName val="배수로"/>
      <sheetName val="석축제외"/>
      <sheetName val="Sheet2"/>
      <sheetName val="#REF"/>
      <sheetName val="노임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소방감리비"/>
      <sheetName val="가설건물"/>
      <sheetName val="노임단가"/>
      <sheetName val="수량산출"/>
      <sheetName val="자재단가"/>
      <sheetName val="수량계산"/>
      <sheetName val="일위산출"/>
      <sheetName val="일위대가 "/>
      <sheetName val="공량산출서"/>
      <sheetName val="수량조서"/>
      <sheetName val="원가계산서"/>
      <sheetName val="관급자재"/>
      <sheetName val="중량집계"/>
      <sheetName val="운반비"/>
      <sheetName val="일위대가(무)"/>
      <sheetName val="수량조서(무)"/>
      <sheetName val="배수장공사비명세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1">
          <cell r="B1" t="str">
            <v>일 위 대 가 산 출 기 초</v>
          </cell>
        </row>
        <row r="2">
          <cell r="B2" t="str">
            <v>호 표</v>
          </cell>
          <cell r="C2" t="str">
            <v>공  사  종  류</v>
          </cell>
          <cell r="D2" t="str">
            <v>규         격</v>
          </cell>
          <cell r="E2" t="str">
            <v>단 위</v>
          </cell>
          <cell r="F2" t="str">
            <v xml:space="preserve">                                   산             출                  근             거</v>
          </cell>
          <cell r="AI2" t="str">
            <v>기  사</v>
          </cell>
        </row>
        <row r="3">
          <cell r="A3" t="str">
            <v>1 통신외선공</v>
          </cell>
          <cell r="B3">
            <v>1</v>
          </cell>
          <cell r="C3" t="str">
            <v xml:space="preserve"> 지중도체 신설</v>
          </cell>
          <cell r="D3" t="str">
            <v xml:space="preserve"> 10Ω 이하</v>
          </cell>
          <cell r="E3" t="str">
            <v>식</v>
          </cell>
          <cell r="F3" t="str">
            <v xml:space="preserve"> 통신외선공</v>
          </cell>
          <cell r="G3" t="str">
            <v>:</v>
          </cell>
          <cell r="H3">
            <v>0.45</v>
          </cell>
          <cell r="I3" t="str">
            <v>+</v>
          </cell>
          <cell r="J3">
            <v>0.2</v>
          </cell>
          <cell r="L3" t="str">
            <v>×</v>
          </cell>
          <cell r="M3">
            <v>0.7</v>
          </cell>
          <cell r="O3" t="str">
            <v>×</v>
          </cell>
          <cell r="P3">
            <v>12</v>
          </cell>
          <cell r="X3" t="str">
            <v>=</v>
          </cell>
          <cell r="Y3">
            <v>2.13</v>
          </cell>
          <cell r="Z3">
            <v>2.7450000000000001</v>
          </cell>
          <cell r="AA3" t="str">
            <v>(접지봉 매설)</v>
          </cell>
          <cell r="AE3" t="str">
            <v>기본</v>
          </cell>
          <cell r="AI3" t="str">
            <v>통신 3-39</v>
          </cell>
          <cell r="AK3" t="str">
            <v xml:space="preserve"> 지중도체 신설 10Ω 이하</v>
          </cell>
          <cell r="AL3">
            <v>1</v>
          </cell>
          <cell r="AM3" t="str">
            <v xml:space="preserve"> 지중도체 신설</v>
          </cell>
          <cell r="AN3" t="str">
            <v xml:space="preserve"> 10Ω 이하</v>
          </cell>
          <cell r="AO3" t="str">
            <v>식</v>
          </cell>
        </row>
        <row r="4">
          <cell r="A4" t="str">
            <v/>
          </cell>
          <cell r="H4">
            <v>1.4999999999999999E-2</v>
          </cell>
          <cell r="I4" t="str">
            <v>×</v>
          </cell>
          <cell r="J4">
            <v>29</v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Y4">
            <v>0.435</v>
          </cell>
          <cell r="AA4" t="str">
            <v>(접지선 매설)</v>
          </cell>
          <cell r="AE4" t="str">
            <v>기본</v>
          </cell>
          <cell r="AK4" t="str">
            <v/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</row>
        <row r="5">
          <cell r="A5" t="str">
            <v/>
          </cell>
          <cell r="H5">
            <v>0.15</v>
          </cell>
          <cell r="I5" t="str">
            <v>+</v>
          </cell>
          <cell r="J5">
            <v>0.03</v>
          </cell>
          <cell r="L5" t="str">
            <v/>
          </cell>
          <cell r="Y5">
            <v>0.18</v>
          </cell>
          <cell r="AA5" t="str">
            <v>(접속및 단자)</v>
          </cell>
          <cell r="AE5" t="str">
            <v>기본</v>
          </cell>
          <cell r="AK5" t="str">
            <v/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</row>
        <row r="6">
          <cell r="A6" t="str">
            <v>1 보통인부</v>
          </cell>
          <cell r="F6" t="str">
            <v xml:space="preserve"> 보통인부</v>
          </cell>
          <cell r="G6" t="str">
            <v>:</v>
          </cell>
          <cell r="H6">
            <v>0.23</v>
          </cell>
          <cell r="I6" t="str">
            <v>+</v>
          </cell>
          <cell r="J6">
            <v>0.1</v>
          </cell>
          <cell r="L6" t="str">
            <v>×</v>
          </cell>
          <cell r="M6">
            <v>0.7</v>
          </cell>
          <cell r="O6" t="str">
            <v>×</v>
          </cell>
          <cell r="P6">
            <v>12</v>
          </cell>
          <cell r="X6" t="str">
            <v>=</v>
          </cell>
          <cell r="Y6">
            <v>1.07</v>
          </cell>
          <cell r="Z6">
            <v>3.8100000000000005</v>
          </cell>
          <cell r="AA6" t="str">
            <v>(접지봉 매설)</v>
          </cell>
          <cell r="AE6" t="str">
            <v>기본</v>
          </cell>
          <cell r="AK6" t="str">
            <v/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</row>
        <row r="7">
          <cell r="A7" t="str">
            <v/>
          </cell>
          <cell r="H7">
            <v>0.26</v>
          </cell>
          <cell r="I7" t="str">
            <v>×</v>
          </cell>
          <cell r="J7">
            <v>0.26250000000000001</v>
          </cell>
          <cell r="L7" t="str">
            <v>㎥</v>
          </cell>
          <cell r="M7" t="str">
            <v>×</v>
          </cell>
          <cell r="N7">
            <v>29</v>
          </cell>
          <cell r="P7" t="str">
            <v/>
          </cell>
          <cell r="Q7" t="str">
            <v/>
          </cell>
          <cell r="Y7">
            <v>1.9790000000000001</v>
          </cell>
          <cell r="AA7" t="str">
            <v>(터파기)</v>
          </cell>
          <cell r="AE7" t="str">
            <v>기본</v>
          </cell>
          <cell r="AI7" t="str">
            <v>건설 3-1-나</v>
          </cell>
          <cell r="AK7" t="str">
            <v/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</row>
        <row r="8">
          <cell r="A8" t="str">
            <v/>
          </cell>
          <cell r="H8">
            <v>0.1</v>
          </cell>
          <cell r="I8" t="str">
            <v>×</v>
          </cell>
          <cell r="J8">
            <v>0.26250000000000001</v>
          </cell>
          <cell r="L8" t="str">
            <v>㎥</v>
          </cell>
          <cell r="M8" t="str">
            <v>×</v>
          </cell>
          <cell r="N8">
            <v>29</v>
          </cell>
          <cell r="P8" t="str">
            <v/>
          </cell>
          <cell r="Q8" t="str">
            <v/>
          </cell>
          <cell r="Y8">
            <v>0.76100000000000001</v>
          </cell>
          <cell r="AA8" t="str">
            <v>(다지기)</v>
          </cell>
          <cell r="AE8" t="str">
            <v>기본</v>
          </cell>
          <cell r="AK8" t="str">
            <v/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</row>
        <row r="9">
          <cell r="A9" t="str">
            <v>2 통신외선공</v>
          </cell>
          <cell r="B9">
            <v>2</v>
          </cell>
          <cell r="C9" t="str">
            <v xml:space="preserve"> 지중도체 신설</v>
          </cell>
          <cell r="D9" t="str">
            <v xml:space="preserve"> 20Ω 이하</v>
          </cell>
          <cell r="E9" t="str">
            <v>식</v>
          </cell>
          <cell r="F9" t="str">
            <v xml:space="preserve"> 통신외선공</v>
          </cell>
          <cell r="G9" t="str">
            <v>:</v>
          </cell>
          <cell r="H9">
            <v>0.45</v>
          </cell>
          <cell r="I9" t="str">
            <v>+</v>
          </cell>
          <cell r="J9">
            <v>0.2</v>
          </cell>
          <cell r="L9" t="str">
            <v>×</v>
          </cell>
          <cell r="M9">
            <v>0.7</v>
          </cell>
          <cell r="O9" t="str">
            <v>×</v>
          </cell>
          <cell r="P9">
            <v>9</v>
          </cell>
          <cell r="X9" t="str">
            <v>=</v>
          </cell>
          <cell r="Y9">
            <v>1.71</v>
          </cell>
          <cell r="Z9">
            <v>2.3250000000000002</v>
          </cell>
          <cell r="AA9" t="str">
            <v>(접지봉 매설)</v>
          </cell>
          <cell r="AE9" t="str">
            <v>기본</v>
          </cell>
          <cell r="AI9" t="str">
            <v>통신 3-39</v>
          </cell>
          <cell r="AK9" t="str">
            <v xml:space="preserve"> 지중도체 신설 20Ω 이하</v>
          </cell>
          <cell r="AL9">
            <v>2</v>
          </cell>
          <cell r="AM9" t="str">
            <v xml:space="preserve"> 지중도체 신설</v>
          </cell>
          <cell r="AN9" t="str">
            <v xml:space="preserve"> 20Ω 이하</v>
          </cell>
          <cell r="AO9" t="str">
            <v>식</v>
          </cell>
        </row>
        <row r="10">
          <cell r="A10" t="str">
            <v/>
          </cell>
          <cell r="H10">
            <v>1.4999999999999999E-2</v>
          </cell>
          <cell r="I10" t="str">
            <v>×</v>
          </cell>
          <cell r="J10">
            <v>29</v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Y10">
            <v>0.435</v>
          </cell>
          <cell r="AA10" t="str">
            <v>(접지선 매설)</v>
          </cell>
          <cell r="AE10" t="str">
            <v>기본</v>
          </cell>
          <cell r="AK10" t="str">
            <v/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</row>
        <row r="11">
          <cell r="A11" t="str">
            <v/>
          </cell>
          <cell r="H11">
            <v>0.15</v>
          </cell>
          <cell r="I11" t="str">
            <v>+</v>
          </cell>
          <cell r="J11">
            <v>0.03</v>
          </cell>
          <cell r="L11" t="str">
            <v/>
          </cell>
          <cell r="Y11">
            <v>0.18</v>
          </cell>
          <cell r="AA11" t="str">
            <v>(접속및 단자)</v>
          </cell>
          <cell r="AE11" t="str">
            <v>기본</v>
          </cell>
          <cell r="AK11" t="str">
            <v/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</row>
        <row r="12">
          <cell r="A12" t="str">
            <v>2 보통인부</v>
          </cell>
          <cell r="F12" t="str">
            <v xml:space="preserve"> 보통인부</v>
          </cell>
          <cell r="G12" t="str">
            <v>:</v>
          </cell>
          <cell r="H12">
            <v>0.23</v>
          </cell>
          <cell r="I12" t="str">
            <v>+</v>
          </cell>
          <cell r="J12">
            <v>0.1</v>
          </cell>
          <cell r="L12" t="str">
            <v>×</v>
          </cell>
          <cell r="M12">
            <v>0.7</v>
          </cell>
          <cell r="O12" t="str">
            <v>×</v>
          </cell>
          <cell r="P12">
            <v>9</v>
          </cell>
          <cell r="X12" t="str">
            <v>=</v>
          </cell>
          <cell r="Y12">
            <v>0.86</v>
          </cell>
          <cell r="Z12">
            <v>3.6</v>
          </cell>
          <cell r="AA12" t="str">
            <v>(접지봉 매설)</v>
          </cell>
          <cell r="AE12" t="str">
            <v>기본</v>
          </cell>
          <cell r="AK12" t="str">
            <v/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</row>
        <row r="13">
          <cell r="A13" t="str">
            <v/>
          </cell>
          <cell r="H13">
            <v>0.26</v>
          </cell>
          <cell r="I13" t="str">
            <v>×</v>
          </cell>
          <cell r="J13">
            <v>0.26250000000000001</v>
          </cell>
          <cell r="L13" t="str">
            <v>㎥</v>
          </cell>
          <cell r="M13" t="str">
            <v>×</v>
          </cell>
          <cell r="N13">
            <v>29</v>
          </cell>
          <cell r="P13" t="str">
            <v/>
          </cell>
          <cell r="Q13" t="str">
            <v/>
          </cell>
          <cell r="Y13">
            <v>1.9790000000000001</v>
          </cell>
          <cell r="AA13" t="str">
            <v>(터파기)</v>
          </cell>
          <cell r="AE13" t="str">
            <v>기본</v>
          </cell>
          <cell r="AI13" t="str">
            <v>건설 3-1-나</v>
          </cell>
          <cell r="AK13" t="str">
            <v/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</row>
        <row r="14">
          <cell r="A14" t="str">
            <v/>
          </cell>
          <cell r="H14">
            <v>0.1</v>
          </cell>
          <cell r="I14" t="str">
            <v>×</v>
          </cell>
          <cell r="J14">
            <v>0.26250000000000001</v>
          </cell>
          <cell r="L14" t="str">
            <v>㎥</v>
          </cell>
          <cell r="M14" t="str">
            <v>×</v>
          </cell>
          <cell r="N14">
            <v>29</v>
          </cell>
          <cell r="P14" t="str">
            <v/>
          </cell>
          <cell r="Q14" t="str">
            <v/>
          </cell>
          <cell r="Y14">
            <v>0.76100000000000001</v>
          </cell>
          <cell r="AA14" t="str">
            <v>(다지기)</v>
          </cell>
          <cell r="AE14" t="str">
            <v>기본</v>
          </cell>
          <cell r="AK14" t="str">
            <v/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</row>
        <row r="15">
          <cell r="A15" t="str">
            <v>3 통신외선공</v>
          </cell>
          <cell r="B15">
            <v>3</v>
          </cell>
          <cell r="C15" t="str">
            <v xml:space="preserve"> 지중도체 신설</v>
          </cell>
          <cell r="D15" t="str">
            <v xml:space="preserve"> 50Ω 이하</v>
          </cell>
          <cell r="E15" t="str">
            <v>식</v>
          </cell>
          <cell r="F15" t="str">
            <v xml:space="preserve"> 통신외선공</v>
          </cell>
          <cell r="G15" t="str">
            <v>:</v>
          </cell>
          <cell r="H15">
            <v>0.3</v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X15" t="str">
            <v>=</v>
          </cell>
          <cell r="Y15">
            <v>0.3</v>
          </cell>
          <cell r="Z15">
            <v>0.52499999999999991</v>
          </cell>
          <cell r="AA15" t="str">
            <v>(접지봉 매설)</v>
          </cell>
          <cell r="AE15" t="str">
            <v>기본</v>
          </cell>
          <cell r="AI15" t="str">
            <v>통신 3-39</v>
          </cell>
          <cell r="AK15" t="str">
            <v xml:space="preserve"> 지중도체 신설 50Ω 이하</v>
          </cell>
          <cell r="AL15">
            <v>3</v>
          </cell>
          <cell r="AM15" t="str">
            <v xml:space="preserve"> 지중도체 신설</v>
          </cell>
          <cell r="AN15" t="str">
            <v xml:space="preserve"> 50Ω 이하</v>
          </cell>
          <cell r="AO15" t="str">
            <v>식</v>
          </cell>
        </row>
        <row r="16">
          <cell r="A16" t="str">
            <v/>
          </cell>
          <cell r="H16">
            <v>1.4999999999999999E-2</v>
          </cell>
          <cell r="I16" t="str">
            <v>×</v>
          </cell>
          <cell r="J16">
            <v>3</v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Y16">
            <v>4.4999999999999998E-2</v>
          </cell>
          <cell r="AA16" t="str">
            <v>(접지선 매설)</v>
          </cell>
          <cell r="AE16" t="str">
            <v>기본</v>
          </cell>
          <cell r="AK16" t="str">
            <v/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</row>
        <row r="17">
          <cell r="A17" t="str">
            <v/>
          </cell>
          <cell r="H17">
            <v>0.15</v>
          </cell>
          <cell r="I17" t="str">
            <v>+</v>
          </cell>
          <cell r="J17">
            <v>0.03</v>
          </cell>
          <cell r="L17" t="str">
            <v/>
          </cell>
          <cell r="Y17">
            <v>0.18</v>
          </cell>
          <cell r="AA17" t="str">
            <v>(접속및 단자)</v>
          </cell>
          <cell r="AE17" t="str">
            <v>기본</v>
          </cell>
          <cell r="AK17" t="str">
            <v/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</row>
        <row r="18">
          <cell r="A18" t="str">
            <v>3 보통인부</v>
          </cell>
          <cell r="F18" t="str">
            <v xml:space="preserve"> 보통인부</v>
          </cell>
          <cell r="G18" t="str">
            <v>:</v>
          </cell>
          <cell r="H18">
            <v>0.15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X18" t="str">
            <v>=</v>
          </cell>
          <cell r="Y18">
            <v>0.15</v>
          </cell>
          <cell r="Z18">
            <v>0.432</v>
          </cell>
          <cell r="AA18" t="str">
            <v>(접지봉 매설)</v>
          </cell>
          <cell r="AE18" t="str">
            <v>기본</v>
          </cell>
          <cell r="AK18" t="str">
            <v/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</row>
        <row r="19">
          <cell r="A19" t="str">
            <v/>
          </cell>
          <cell r="H19">
            <v>0.26</v>
          </cell>
          <cell r="I19" t="str">
            <v>×</v>
          </cell>
          <cell r="J19">
            <v>0.26250000000000001</v>
          </cell>
          <cell r="L19" t="str">
            <v>㎥</v>
          </cell>
          <cell r="M19" t="str">
            <v>×</v>
          </cell>
          <cell r="N19">
            <v>3</v>
          </cell>
          <cell r="P19" t="str">
            <v/>
          </cell>
          <cell r="Q19" t="str">
            <v/>
          </cell>
          <cell r="Y19">
            <v>0.20399999999999999</v>
          </cell>
          <cell r="AA19" t="str">
            <v>(터파기)</v>
          </cell>
          <cell r="AE19" t="str">
            <v>기본</v>
          </cell>
          <cell r="AI19" t="str">
            <v>건설 3-1-나</v>
          </cell>
          <cell r="AK19" t="str">
            <v/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</row>
        <row r="20">
          <cell r="A20" t="str">
            <v/>
          </cell>
          <cell r="H20">
            <v>0.1</v>
          </cell>
          <cell r="I20" t="str">
            <v>×</v>
          </cell>
          <cell r="J20">
            <v>0.26250000000000001</v>
          </cell>
          <cell r="L20" t="str">
            <v>㎥</v>
          </cell>
          <cell r="M20" t="str">
            <v>×</v>
          </cell>
          <cell r="N20">
            <v>3</v>
          </cell>
          <cell r="P20" t="str">
            <v/>
          </cell>
          <cell r="Q20" t="str">
            <v/>
          </cell>
          <cell r="Y20">
            <v>7.8E-2</v>
          </cell>
          <cell r="AA20" t="str">
            <v>(다지기)</v>
          </cell>
          <cell r="AE20" t="str">
            <v>기본</v>
          </cell>
          <cell r="AK20" t="str">
            <v/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</row>
        <row r="21">
          <cell r="A21" t="str">
            <v>4 콘크리트공</v>
          </cell>
          <cell r="B21">
            <v>4</v>
          </cell>
          <cell r="C21" t="str">
            <v xml:space="preserve"> 핸드홀 신설</v>
          </cell>
          <cell r="D21" t="str">
            <v xml:space="preserve"> 1호</v>
          </cell>
          <cell r="E21" t="str">
            <v>기</v>
          </cell>
          <cell r="F21" t="str">
            <v xml:space="preserve"> 콘크리트공</v>
          </cell>
          <cell r="G21" t="str">
            <v>:</v>
          </cell>
          <cell r="H21">
            <v>2.835</v>
          </cell>
          <cell r="I21" t="str">
            <v>(콘크리트)</v>
          </cell>
          <cell r="X21" t="str">
            <v>=</v>
          </cell>
          <cell r="Y21">
            <v>2.835</v>
          </cell>
          <cell r="Z21">
            <v>2.835</v>
          </cell>
          <cell r="AE21" t="str">
            <v>기본</v>
          </cell>
          <cell r="AI21" t="str">
            <v>건설 6-1</v>
          </cell>
          <cell r="AK21" t="str">
            <v xml:space="preserve"> 핸드홀 신설 1호</v>
          </cell>
          <cell r="AL21">
            <v>4</v>
          </cell>
          <cell r="AM21" t="str">
            <v xml:space="preserve"> 핸드홀 신설</v>
          </cell>
          <cell r="AN21" t="str">
            <v xml:space="preserve"> 1호</v>
          </cell>
          <cell r="AO21" t="str">
            <v>기</v>
          </cell>
        </row>
        <row r="22">
          <cell r="A22" t="str">
            <v>4 형틀목공</v>
          </cell>
          <cell r="F22" t="str">
            <v xml:space="preserve"> 형틀목공</v>
          </cell>
          <cell r="G22" t="str">
            <v>:</v>
          </cell>
          <cell r="H22">
            <v>2.9039999999999999</v>
          </cell>
          <cell r="I22" t="str">
            <v>(거푸집)</v>
          </cell>
          <cell r="X22" t="str">
            <v>=</v>
          </cell>
          <cell r="Y22">
            <v>2.9039999999999999</v>
          </cell>
          <cell r="Z22">
            <v>2.9039999999999999</v>
          </cell>
          <cell r="AE22" t="str">
            <v>기본</v>
          </cell>
          <cell r="AI22" t="str">
            <v>건설 6-3</v>
          </cell>
          <cell r="AK22" t="str">
            <v/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</row>
        <row r="23">
          <cell r="A23" t="str">
            <v>4 철근공</v>
          </cell>
          <cell r="F23" t="str">
            <v xml:space="preserve"> 철근공</v>
          </cell>
          <cell r="G23" t="str">
            <v>:</v>
          </cell>
          <cell r="H23">
            <v>0.57199999999999995</v>
          </cell>
          <cell r="I23" t="str">
            <v>(철근가공 및 조립)</v>
          </cell>
          <cell r="X23" t="str">
            <v>=</v>
          </cell>
          <cell r="Y23">
            <v>0.57199999999999995</v>
          </cell>
          <cell r="Z23">
            <v>0.57199999999999995</v>
          </cell>
          <cell r="AE23" t="str">
            <v>기본</v>
          </cell>
          <cell r="AI23" t="str">
            <v>건설 6-2-1</v>
          </cell>
          <cell r="AK23" t="str">
            <v/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</row>
        <row r="24">
          <cell r="A24" t="str">
            <v>4 미장공</v>
          </cell>
          <cell r="F24" t="str">
            <v xml:space="preserve"> 미장공</v>
          </cell>
          <cell r="G24" t="str">
            <v>:</v>
          </cell>
          <cell r="H24">
            <v>0.6</v>
          </cell>
          <cell r="I24" t="str">
            <v>(인공철개 설치)</v>
          </cell>
          <cell r="X24" t="str">
            <v>=</v>
          </cell>
          <cell r="Y24">
            <v>0.6</v>
          </cell>
          <cell r="Z24">
            <v>0.6</v>
          </cell>
          <cell r="AE24" t="str">
            <v>기본</v>
          </cell>
          <cell r="AI24" t="str">
            <v>통신 3-35</v>
          </cell>
          <cell r="AK24" t="str">
            <v/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</row>
        <row r="25">
          <cell r="A25" t="str">
            <v>4 철공</v>
          </cell>
          <cell r="F25" t="str">
            <v xml:space="preserve"> 철공</v>
          </cell>
          <cell r="G25" t="str">
            <v>:</v>
          </cell>
          <cell r="H25">
            <v>0.06</v>
          </cell>
          <cell r="I25" t="str">
            <v>(케이블지지철물 설치)</v>
          </cell>
          <cell r="X25" t="str">
            <v>=</v>
          </cell>
          <cell r="Y25">
            <v>0.06</v>
          </cell>
          <cell r="Z25">
            <v>0.06</v>
          </cell>
          <cell r="AE25" t="str">
            <v>기본</v>
          </cell>
          <cell r="AI25" t="str">
            <v>통신 3-48</v>
          </cell>
          <cell r="AK25" t="str">
            <v/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</row>
        <row r="26">
          <cell r="A26" t="str">
            <v>4 보통인부</v>
          </cell>
          <cell r="F26" t="str">
            <v xml:space="preserve"> 보통인부</v>
          </cell>
          <cell r="G26" t="str">
            <v>:</v>
          </cell>
          <cell r="H26">
            <v>2.42</v>
          </cell>
          <cell r="I26" t="str">
            <v>(거푸집)</v>
          </cell>
          <cell r="X26" t="str">
            <v>=</v>
          </cell>
          <cell r="Y26">
            <v>2.42</v>
          </cell>
          <cell r="Z26">
            <v>14.926000000000004</v>
          </cell>
          <cell r="AE26" t="str">
            <v>기본</v>
          </cell>
          <cell r="AI26" t="str">
            <v>건설 6-3</v>
          </cell>
          <cell r="AK26" t="str">
            <v/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</row>
        <row r="27">
          <cell r="H27">
            <v>3.15</v>
          </cell>
          <cell r="I27" t="str">
            <v>(콘크리트)</v>
          </cell>
          <cell r="Y27">
            <v>3.15</v>
          </cell>
          <cell r="AI27" t="str">
            <v>건설 6-1</v>
          </cell>
          <cell r="AK27" t="str">
            <v/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</row>
        <row r="28">
          <cell r="H28">
            <v>0.315</v>
          </cell>
          <cell r="I28" t="str">
            <v>(철근가공 및 조립)</v>
          </cell>
          <cell r="Y28">
            <v>0.315</v>
          </cell>
          <cell r="AI28" t="str">
            <v>건설 6-2-1</v>
          </cell>
          <cell r="AK28" t="str">
            <v/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</row>
        <row r="29">
          <cell r="H29">
            <v>0.17899999999999999</v>
          </cell>
          <cell r="I29" t="str">
            <v>(모르터)</v>
          </cell>
          <cell r="Y29">
            <v>0.17899999999999999</v>
          </cell>
          <cell r="AI29" t="str">
            <v>건설 6-1-2</v>
          </cell>
          <cell r="AK29" t="str">
            <v/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</row>
        <row r="30">
          <cell r="H30">
            <v>0.3</v>
          </cell>
          <cell r="I30" t="str">
            <v>(인공철개 설치)</v>
          </cell>
          <cell r="Y30">
            <v>0.3</v>
          </cell>
          <cell r="AI30" t="str">
            <v>통신 3-35</v>
          </cell>
          <cell r="AK30" t="str">
            <v/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</row>
        <row r="31">
          <cell r="H31">
            <v>9.3650000000000002</v>
          </cell>
          <cell r="I31" t="str">
            <v>×</v>
          </cell>
          <cell r="J31">
            <v>0.26</v>
          </cell>
          <cell r="K31" t="str">
            <v>(터파기 0~1m)</v>
          </cell>
          <cell r="Y31">
            <v>2.4340000000000002</v>
          </cell>
          <cell r="AI31" t="str">
            <v>건설 3-1</v>
          </cell>
          <cell r="AK31" t="str">
            <v/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</row>
        <row r="32">
          <cell r="H32">
            <v>6.01</v>
          </cell>
          <cell r="I32" t="str">
            <v>×</v>
          </cell>
          <cell r="J32">
            <v>0.35</v>
          </cell>
          <cell r="K32" t="str">
            <v>(터파기 1~2m)</v>
          </cell>
          <cell r="Y32">
            <v>2.1030000000000002</v>
          </cell>
          <cell r="AI32" t="str">
            <v>건설 3-1</v>
          </cell>
          <cell r="AK32" t="str">
            <v/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</row>
        <row r="33">
          <cell r="H33">
            <v>0.69799999999999995</v>
          </cell>
          <cell r="I33" t="str">
            <v>×</v>
          </cell>
          <cell r="J33">
            <v>0.44</v>
          </cell>
          <cell r="K33" t="str">
            <v>(터파기 2~3m)</v>
          </cell>
          <cell r="Y33">
            <v>0.307</v>
          </cell>
          <cell r="AI33" t="str">
            <v>건설 3-1</v>
          </cell>
          <cell r="AK33" t="str">
            <v/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</row>
        <row r="34">
          <cell r="H34" t="str">
            <v>(16.073-0.832-6.048-0.299)</v>
          </cell>
          <cell r="M34" t="str">
            <v>×</v>
          </cell>
          <cell r="N34">
            <v>0.21</v>
          </cell>
          <cell r="O34" t="str">
            <v>(되메우기,다지기)</v>
          </cell>
          <cell r="Y34">
            <v>1.867</v>
          </cell>
          <cell r="AI34" t="str">
            <v>건설 3-1,3-2</v>
          </cell>
          <cell r="AK34" t="str">
            <v/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</row>
        <row r="35">
          <cell r="H35" t="str">
            <v>(0.832+6.048+0.299)</v>
          </cell>
          <cell r="M35" t="str">
            <v>×</v>
          </cell>
          <cell r="N35">
            <v>0.2</v>
          </cell>
          <cell r="O35" t="str">
            <v>(잔토처리)</v>
          </cell>
          <cell r="Y35">
            <v>1.4350000000000001</v>
          </cell>
          <cell r="AI35" t="str">
            <v>건설 3-1</v>
          </cell>
          <cell r="AK35" t="str">
            <v/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</row>
        <row r="36">
          <cell r="H36">
            <v>0.83199999999999996</v>
          </cell>
          <cell r="I36" t="str">
            <v>×</v>
          </cell>
          <cell r="J36">
            <v>0.5</v>
          </cell>
          <cell r="K36" t="str">
            <v>(막동기초다짐)</v>
          </cell>
          <cell r="Y36">
            <v>0.41599999999999998</v>
          </cell>
          <cell r="AI36" t="str">
            <v>건설 5-1</v>
          </cell>
          <cell r="AK36" t="str">
            <v/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</row>
        <row r="37">
          <cell r="A37" t="str">
            <v>5 배관공</v>
          </cell>
          <cell r="B37">
            <v>5</v>
          </cell>
          <cell r="C37" t="str">
            <v xml:space="preserve"> 철관주 신설</v>
          </cell>
          <cell r="D37" t="str">
            <v xml:space="preserve"> 6m</v>
          </cell>
          <cell r="E37" t="str">
            <v>SET</v>
          </cell>
          <cell r="F37" t="str">
            <v xml:space="preserve"> 배관공</v>
          </cell>
          <cell r="G37" t="str">
            <v>:</v>
          </cell>
          <cell r="H37">
            <v>2.5710000000000002</v>
          </cell>
          <cell r="I37" t="str">
            <v/>
          </cell>
          <cell r="X37" t="str">
            <v>=</v>
          </cell>
          <cell r="Y37">
            <v>2.5710000000000002</v>
          </cell>
          <cell r="Z37">
            <v>2.5710000000000002</v>
          </cell>
          <cell r="AE37" t="str">
            <v>기본</v>
          </cell>
          <cell r="AK37" t="str">
            <v xml:space="preserve"> 철관주 신설 6m</v>
          </cell>
          <cell r="AL37">
            <v>5</v>
          </cell>
          <cell r="AM37" t="str">
            <v xml:space="preserve"> 철관주 신설</v>
          </cell>
          <cell r="AN37" t="str">
            <v xml:space="preserve"> 6m</v>
          </cell>
          <cell r="AO37" t="str">
            <v>SET</v>
          </cell>
        </row>
        <row r="38">
          <cell r="A38" t="str">
            <v>5 통신내선공</v>
          </cell>
          <cell r="F38" t="str">
            <v xml:space="preserve"> 통신내선공</v>
          </cell>
          <cell r="G38" t="str">
            <v>:</v>
          </cell>
          <cell r="H38">
            <v>0.70099999999999996</v>
          </cell>
          <cell r="I38" t="str">
            <v/>
          </cell>
          <cell r="X38" t="str">
            <v>=</v>
          </cell>
          <cell r="Y38">
            <v>0.70099999999999996</v>
          </cell>
          <cell r="Z38">
            <v>0.70099999999999996</v>
          </cell>
          <cell r="AE38" t="str">
            <v>기본</v>
          </cell>
          <cell r="AK38" t="str">
            <v/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</row>
        <row r="39">
          <cell r="A39" t="str">
            <v>5 통신케이블공</v>
          </cell>
          <cell r="F39" t="str">
            <v xml:space="preserve"> 통신케이블공</v>
          </cell>
          <cell r="G39" t="str">
            <v>:</v>
          </cell>
          <cell r="H39">
            <v>0.35199999999999998</v>
          </cell>
          <cell r="I39" t="str">
            <v/>
          </cell>
          <cell r="X39" t="str">
            <v>=</v>
          </cell>
          <cell r="Y39">
            <v>0.35199999999999998</v>
          </cell>
          <cell r="Z39">
            <v>0.35199999999999998</v>
          </cell>
          <cell r="AE39" t="str">
            <v>기본</v>
          </cell>
          <cell r="AK39" t="str">
            <v/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</row>
        <row r="40">
          <cell r="A40" t="str">
            <v>5 보통인부</v>
          </cell>
          <cell r="F40" t="str">
            <v xml:space="preserve"> 보통인부</v>
          </cell>
          <cell r="G40" t="str">
            <v>:</v>
          </cell>
          <cell r="H40">
            <v>0.63900000000000001</v>
          </cell>
          <cell r="I40" t="str">
            <v/>
          </cell>
          <cell r="K40" t="str">
            <v/>
          </cell>
          <cell r="L40" t="str">
            <v/>
          </cell>
          <cell r="M40" t="str">
            <v/>
          </cell>
          <cell r="O40" t="str">
            <v/>
          </cell>
          <cell r="P40" t="str">
            <v/>
          </cell>
          <cell r="Q40" t="str">
            <v/>
          </cell>
          <cell r="X40" t="str">
            <v>=</v>
          </cell>
          <cell r="Y40">
            <v>0.63900000000000001</v>
          </cell>
          <cell r="Z40">
            <v>0.63900000000000001</v>
          </cell>
          <cell r="AE40" t="str">
            <v>기본</v>
          </cell>
          <cell r="AK40" t="str">
            <v/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</row>
        <row r="41">
          <cell r="A41" t="str">
            <v>6 통신내선공</v>
          </cell>
          <cell r="B41">
            <v>6</v>
          </cell>
          <cell r="C41" t="str">
            <v xml:space="preserve"> 전화기 설치</v>
          </cell>
          <cell r="D41" t="str">
            <v xml:space="preserve"> MFC</v>
          </cell>
          <cell r="E41" t="str">
            <v>대</v>
          </cell>
          <cell r="F41" t="str">
            <v xml:space="preserve"> 통신내선공</v>
          </cell>
          <cell r="G41" t="str">
            <v>:</v>
          </cell>
          <cell r="H41">
            <v>0.09</v>
          </cell>
          <cell r="I41" t="str">
            <v>×</v>
          </cell>
          <cell r="J41">
            <v>0.7</v>
          </cell>
          <cell r="K41" t="str">
            <v>(콘센드미포함)</v>
          </cell>
          <cell r="X41" t="str">
            <v>=</v>
          </cell>
          <cell r="Y41">
            <v>6.3E-2</v>
          </cell>
          <cell r="Z41">
            <v>6.3E-2</v>
          </cell>
          <cell r="AE41" t="str">
            <v>기본</v>
          </cell>
          <cell r="AI41" t="str">
            <v>통신 3-29</v>
          </cell>
          <cell r="AK41" t="str">
            <v xml:space="preserve"> 전화기 설치 MFC</v>
          </cell>
          <cell r="AL41">
            <v>6</v>
          </cell>
          <cell r="AM41" t="str">
            <v xml:space="preserve"> 전화기 설치</v>
          </cell>
          <cell r="AN41" t="str">
            <v xml:space="preserve"> MFC</v>
          </cell>
          <cell r="AO41" t="str">
            <v>대</v>
          </cell>
        </row>
        <row r="42">
          <cell r="A42" t="str">
            <v>7 통신설비공</v>
          </cell>
          <cell r="B42">
            <v>7</v>
          </cell>
          <cell r="C42" t="str">
            <v xml:space="preserve"> KEY PHONE 설치</v>
          </cell>
          <cell r="D42" t="str">
            <v xml:space="preserve"> 주장치(40P+80P)</v>
          </cell>
          <cell r="E42" t="str">
            <v>대</v>
          </cell>
          <cell r="F42" t="str">
            <v xml:space="preserve"> 통신설비공</v>
          </cell>
          <cell r="G42" t="str">
            <v>:</v>
          </cell>
          <cell r="H42">
            <v>2</v>
          </cell>
          <cell r="X42" t="str">
            <v>=</v>
          </cell>
          <cell r="Y42">
            <v>2</v>
          </cell>
          <cell r="Z42">
            <v>2</v>
          </cell>
          <cell r="AE42" t="str">
            <v>기본</v>
          </cell>
          <cell r="AI42" t="str">
            <v xml:space="preserve"> 통신 3-29</v>
          </cell>
          <cell r="AK42" t="str">
            <v xml:space="preserve"> KEY PHONE 설치 주장치(40P+80P)</v>
          </cell>
          <cell r="AL42">
            <v>7</v>
          </cell>
          <cell r="AM42" t="str">
            <v xml:space="preserve"> KEY PHONE 설치</v>
          </cell>
          <cell r="AN42" t="str">
            <v xml:space="preserve"> 주장치(40P+80P)</v>
          </cell>
          <cell r="AO42" t="str">
            <v>대</v>
          </cell>
        </row>
        <row r="43">
          <cell r="A43" t="str">
            <v>7 통신내선공</v>
          </cell>
          <cell r="F43" t="str">
            <v xml:space="preserve"> 통신내선공</v>
          </cell>
          <cell r="G43" t="str">
            <v>:</v>
          </cell>
          <cell r="H43">
            <v>1</v>
          </cell>
          <cell r="X43" t="str">
            <v>=</v>
          </cell>
          <cell r="Y43">
            <v>1</v>
          </cell>
          <cell r="Z43">
            <v>1</v>
          </cell>
          <cell r="AE43" t="str">
            <v>기본</v>
          </cell>
          <cell r="AK43" t="str">
            <v/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</row>
        <row r="44">
          <cell r="A44" t="str">
            <v>8 통신내선공</v>
          </cell>
          <cell r="B44">
            <v>8</v>
          </cell>
          <cell r="C44" t="str">
            <v xml:space="preserve"> KEY PHONE 설치</v>
          </cell>
          <cell r="D44" t="str">
            <v xml:space="preserve"> 자장치</v>
          </cell>
          <cell r="E44" t="str">
            <v>대</v>
          </cell>
          <cell r="F44" t="str">
            <v xml:space="preserve"> 통신내선공</v>
          </cell>
          <cell r="G44" t="str">
            <v>:</v>
          </cell>
          <cell r="H44">
            <v>0.5</v>
          </cell>
          <cell r="X44" t="str">
            <v>=</v>
          </cell>
          <cell r="Y44">
            <v>0.5</v>
          </cell>
          <cell r="Z44">
            <v>0.5</v>
          </cell>
          <cell r="AE44" t="str">
            <v>기본</v>
          </cell>
          <cell r="AI44" t="str">
            <v>통신 3-29</v>
          </cell>
          <cell r="AK44" t="str">
            <v xml:space="preserve"> KEY PHONE 설치 자장치</v>
          </cell>
          <cell r="AL44">
            <v>8</v>
          </cell>
          <cell r="AM44" t="str">
            <v xml:space="preserve"> KEY PHONE 설치</v>
          </cell>
          <cell r="AN44" t="str">
            <v xml:space="preserve"> 자장치</v>
          </cell>
          <cell r="AO44" t="str">
            <v>대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일위산출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설계내역"/>
      <sheetName val="Sheet2"/>
      <sheetName val="#REF"/>
      <sheetName val="DATE"/>
      <sheetName val="터파기및재료"/>
      <sheetName val="잔디"/>
      <sheetName val="수목 "/>
      <sheetName val="시설수량산출"/>
      <sheetName val="주요자재집계표"/>
      <sheetName val="주요재료집계표"/>
      <sheetName val="토공집계"/>
      <sheetName val="시설물수량"/>
      <sheetName val="시설물집계"/>
      <sheetName val="산출중량"/>
      <sheetName val="수목중량"/>
      <sheetName val="시설물중량"/>
      <sheetName val="Sheet3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2000년1차"/>
      <sheetName val="2000전체분"/>
      <sheetName val="말뚝지지력산정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표지"/>
      <sheetName val="내역총괄"/>
      <sheetName val="목차"/>
      <sheetName val="직접인건비"/>
      <sheetName val="직접경비"/>
      <sheetName val="Module2"/>
      <sheetName val="Module1"/>
      <sheetName val="설계내역"/>
      <sheetName val="기초단가"/>
      <sheetName val="고시단가"/>
      <sheetName val="용역비내역-진짜"/>
      <sheetName val="노무"/>
      <sheetName val="일위대가 "/>
      <sheetName val="간지"/>
      <sheetName val="자재단가비교표"/>
    </sheetNames>
    <sheetDataSet>
      <sheetData sheetId="0">
        <row r="5">
          <cell r="C5">
            <v>7</v>
          </cell>
          <cell r="D5">
            <v>4</v>
          </cell>
          <cell r="E5">
            <v>2</v>
          </cell>
          <cell r="F5">
            <v>5</v>
          </cell>
        </row>
        <row r="9">
          <cell r="C9">
            <v>138714</v>
          </cell>
          <cell r="D9">
            <v>1</v>
          </cell>
        </row>
        <row r="10">
          <cell r="C10">
            <v>118674</v>
          </cell>
          <cell r="D10">
            <v>1</v>
          </cell>
        </row>
        <row r="11">
          <cell r="C11">
            <v>96387</v>
          </cell>
          <cell r="D11">
            <v>1</v>
          </cell>
        </row>
        <row r="12">
          <cell r="C12">
            <v>69746</v>
          </cell>
          <cell r="D12">
            <v>1</v>
          </cell>
        </row>
      </sheetData>
      <sheetData sheetId="1"/>
      <sheetData sheetId="2"/>
      <sheetData sheetId="3"/>
      <sheetData sheetId="4">
        <row r="3">
          <cell r="F3">
            <v>57659192</v>
          </cell>
        </row>
      </sheetData>
      <sheetData sheetId="5">
        <row r="3">
          <cell r="F3">
            <v>32452700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가지치기(14경급이상)"/>
      <sheetName val="_x0000_E_x0000_E"/>
      <sheetName val="산출1"/>
      <sheetName val=""/>
      <sheetName val="산물수집1-0-2"/>
      <sheetName val="단위단가"/>
      <sheetName val="노임단가"/>
      <sheetName val="관급자재대"/>
      <sheetName val="관접합및부설"/>
      <sheetName val="단가"/>
      <sheetName val="노무"/>
      <sheetName val="장비집계"/>
      <sheetName val="일위대가목록"/>
      <sheetName val="설계내역"/>
      <sheetName val="dddd, dd&quot; de &quot;mmmm&quot; de &quot;yyyy_x0000_&quot;["/>
      <sheetName val="환경기계공정표 (3)"/>
      <sheetName val="위치도"/>
      <sheetName val="매목조사"/>
      <sheetName val="맹아제거 및 백합순따기"/>
      <sheetName val="사진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전차선로 물량표"/>
      <sheetName val="한강운반비"/>
      <sheetName val="#REF"/>
      <sheetName val="자재"/>
      <sheetName val="소반시방간지 (2)"/>
      <sheetName val="소운반단가산출서"/>
      <sheetName val="설계서!!.xls"/>
      <sheetName val="단목"/>
      <sheetName val="노임자재단가"/>
      <sheetName val="2003상반기노임기준"/>
      <sheetName val="data"/>
      <sheetName val="직접경비"/>
      <sheetName val="직접인건비"/>
      <sheetName val="토사(PE)"/>
      <sheetName val="일위대가표"/>
      <sheetName val="내역서"/>
      <sheetName val="_x0017_ᗩ_x0000_쌀邐f_im.dll_x0000_"/>
      <sheetName val="소구역모두베기"/>
      <sheetName val="_x0000_C_x0000_c_x0000__x0000_£_x0000_Ã_x0000_ã_x0000_ă_x0000_ģ_x0000_Ń_x0000_ţ_x0000_ƃ_x0000_ƣ_x0000_ǃ_x0000_ǣ_x0000_ȃ_x0000_"/>
      <sheetName val="노단"/>
      <sheetName val="단산"/>
      <sheetName val="명세"/>
      <sheetName val="일대"/>
      <sheetName val="dddd, dd&quot; de &quot;mmmm&quot; de &quot;yyyy"/>
      <sheetName val="53"/>
      <sheetName val="표지"/>
      <sheetName val="중기조종사 단위단가"/>
      <sheetName val="원가계산서"/>
      <sheetName val="_x0005__x0004_䁀봀࢑뵀࢑뷀"/>
      <sheetName val="공사개요"/>
      <sheetName val="【Ǆ【ㄨヶ㞄　L【ㄨヶ_x0008__x0000__x0008__x0000_က_x0000__x0000_஖_x0000_ச_xffff__xffff__x0004__x0000__x0003__x0000__x0004__x0000_ «"/>
      <sheetName val="⾐Ǆ⾐ㄨぶ㞄⾀L⾐ㄨぶ_x0008__x0000__x0008__x0000_က_x0000__x0000_՚_x0000_ઋ_x0005__x0000__x0008__x0000__x0006__x0000__x0004__x0000_ু"/>
      <sheetName val="내역"/>
      <sheetName val="용역비내역-진짜"/>
      <sheetName val="단가 및 재료비"/>
      <sheetName val="단가산출2"/>
      <sheetName val="단가산출1"/>
      <sheetName val="단가대비표"/>
      <sheetName val="99노임기준"/>
      <sheetName val="우수받이"/>
      <sheetName val="설계서"/>
      <sheetName val="일위산출"/>
      <sheetName val="중사"/>
      <sheetName val="기본단가표"/>
      <sheetName val="조명시설"/>
      <sheetName val="⾐Ǆ⾐ㄨぶ㞄⾀L⾐ㄨぶ_x0008_"/>
      <sheetName val="_x0001__x0004_ࠀ_x0002_"/>
      <sheetName val="고시단가"/>
      <sheetName val="데이타"/>
      <sheetName val="tings\PC\My Documents_x0000_=K:=K:\화천"/>
      <sheetName val="대상지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후광-대리(원본)"/>
    </sheetNames>
    <sheetDataSet>
      <sheetData sheetId="0"/>
      <sheetData sheetId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/>
          </cell>
          <cell r="H3" t="str">
            <v/>
          </cell>
          <cell r="J3" t="str">
            <v/>
          </cell>
          <cell r="L3" t="str">
            <v/>
          </cell>
        </row>
        <row r="4">
          <cell r="B4" t="str">
            <v/>
          </cell>
          <cell r="C4">
            <v>0.02</v>
          </cell>
          <cell r="D4" t="str">
            <v/>
          </cell>
          <cell r="E4">
            <v>0.03</v>
          </cell>
          <cell r="F4" t="str">
            <v/>
          </cell>
          <cell r="G4">
            <v>0.04</v>
          </cell>
          <cell r="H4" t="str">
            <v/>
          </cell>
          <cell r="I4">
            <v>0.05</v>
          </cell>
          <cell r="J4" t="str">
            <v/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/>
          </cell>
          <cell r="C5">
            <v>-1.4999999999999999E-2</v>
          </cell>
          <cell r="D5" t="str">
            <v/>
          </cell>
          <cell r="E5">
            <v>-7.4999999999999997E-3</v>
          </cell>
          <cell r="F5" t="str">
            <v/>
          </cell>
          <cell r="G5">
            <v>0</v>
          </cell>
          <cell r="H5" t="str">
            <v/>
          </cell>
          <cell r="I5">
            <v>0</v>
          </cell>
          <cell r="J5" t="str">
            <v/>
          </cell>
          <cell r="K5">
            <v>0</v>
          </cell>
        </row>
        <row r="6">
          <cell r="A6" t="str">
            <v>h2</v>
          </cell>
          <cell r="B6" t="str">
            <v/>
          </cell>
          <cell r="C6">
            <v>-1.4999999999999999E-2</v>
          </cell>
          <cell r="D6" t="str">
            <v/>
          </cell>
          <cell r="E6">
            <v>-8.0000000000000002E-3</v>
          </cell>
          <cell r="F6" t="str">
            <v/>
          </cell>
          <cell r="G6">
            <v>0</v>
          </cell>
          <cell r="H6" t="str">
            <v/>
          </cell>
          <cell r="I6">
            <v>0</v>
          </cell>
          <cell r="J6" t="str">
            <v/>
          </cell>
          <cell r="K6">
            <v>0</v>
          </cell>
        </row>
        <row r="7">
          <cell r="A7" t="str">
            <v>h3</v>
          </cell>
          <cell r="B7" t="str">
            <v/>
          </cell>
          <cell r="C7">
            <v>0.185</v>
          </cell>
          <cell r="D7" t="str">
            <v/>
          </cell>
          <cell r="E7">
            <v>0.193</v>
          </cell>
          <cell r="F7" t="str">
            <v/>
          </cell>
          <cell r="G7">
            <v>0.2</v>
          </cell>
          <cell r="H7" t="str">
            <v/>
          </cell>
          <cell r="I7">
            <v>0.2</v>
          </cell>
          <cell r="J7" t="str">
            <v/>
          </cell>
          <cell r="K7">
            <v>0.2</v>
          </cell>
        </row>
        <row r="8">
          <cell r="A8" t="str">
            <v>h4</v>
          </cell>
          <cell r="B8" t="str">
            <v/>
          </cell>
          <cell r="C8">
            <v>-1.4999999999999999E-2</v>
          </cell>
          <cell r="D8" t="str">
            <v/>
          </cell>
          <cell r="E8">
            <v>-1.4999999999999999E-2</v>
          </cell>
          <cell r="F8" t="str">
            <v/>
          </cell>
          <cell r="G8">
            <v>-1.4999999999999999E-2</v>
          </cell>
          <cell r="H8" t="str">
            <v/>
          </cell>
          <cell r="I8">
            <v>-8.0000000000000002E-3</v>
          </cell>
          <cell r="J8" t="str">
            <v/>
          </cell>
          <cell r="K8">
            <v>0</v>
          </cell>
        </row>
        <row r="9">
          <cell r="A9" t="str">
            <v>h5</v>
          </cell>
          <cell r="B9" t="str">
            <v/>
          </cell>
          <cell r="C9">
            <v>-1.4999999999999999E-2</v>
          </cell>
          <cell r="D9" t="str">
            <v/>
          </cell>
          <cell r="E9">
            <v>-1.4999999999999999E-2</v>
          </cell>
          <cell r="F9" t="str">
            <v/>
          </cell>
          <cell r="G9">
            <v>-1.4999999999999999E-2</v>
          </cell>
          <cell r="H9" t="str">
            <v/>
          </cell>
          <cell r="I9">
            <v>-8.0000000000000002E-3</v>
          </cell>
          <cell r="J9" t="str">
            <v/>
          </cell>
          <cell r="K9">
            <v>0</v>
          </cell>
        </row>
        <row r="10">
          <cell r="A10" t="str">
            <v>h6</v>
          </cell>
          <cell r="B10" t="str">
            <v/>
          </cell>
          <cell r="C10">
            <v>0.185</v>
          </cell>
          <cell r="D10" t="str">
            <v/>
          </cell>
          <cell r="E10">
            <v>0.185</v>
          </cell>
          <cell r="F10" t="str">
            <v/>
          </cell>
          <cell r="G10">
            <v>0.185</v>
          </cell>
          <cell r="H10" t="str">
            <v/>
          </cell>
          <cell r="I10">
            <v>0.193</v>
          </cell>
          <cell r="J10" t="str">
            <v/>
          </cell>
          <cell r="K10">
            <v>0.2</v>
          </cell>
        </row>
        <row r="11">
          <cell r="A11" t="str">
            <v>b1</v>
          </cell>
          <cell r="B11" t="str">
            <v/>
          </cell>
          <cell r="C11">
            <v>-2.3E-2</v>
          </cell>
          <cell r="D11" t="str">
            <v/>
          </cell>
          <cell r="E11">
            <v>-1.2E-2</v>
          </cell>
          <cell r="F11" t="str">
            <v/>
          </cell>
          <cell r="G11">
            <v>0</v>
          </cell>
          <cell r="H11" t="str">
            <v/>
          </cell>
          <cell r="I11">
            <v>0</v>
          </cell>
          <cell r="J11" t="str">
            <v/>
          </cell>
          <cell r="K11">
            <v>0</v>
          </cell>
        </row>
        <row r="12">
          <cell r="A12" t="str">
            <v>b2</v>
          </cell>
          <cell r="B12" t="str">
            <v/>
          </cell>
          <cell r="C12">
            <v>-2.3E-2</v>
          </cell>
          <cell r="D12" t="str">
            <v/>
          </cell>
          <cell r="E12">
            <v>-1.2999999999999999E-2</v>
          </cell>
          <cell r="F12" t="str">
            <v/>
          </cell>
          <cell r="G12">
            <v>0</v>
          </cell>
          <cell r="H12" t="str">
            <v/>
          </cell>
          <cell r="I12">
            <v>0</v>
          </cell>
          <cell r="J12" t="str">
            <v/>
          </cell>
          <cell r="K12">
            <v>0</v>
          </cell>
        </row>
        <row r="13">
          <cell r="A13" t="str">
            <v>b3</v>
          </cell>
          <cell r="B13" t="str">
            <v/>
          </cell>
          <cell r="C13">
            <v>0.28599999999999998</v>
          </cell>
          <cell r="D13" t="str">
            <v/>
          </cell>
          <cell r="E13">
            <v>0.30299999999999999</v>
          </cell>
          <cell r="F13" t="str">
            <v/>
          </cell>
          <cell r="G13">
            <v>0.31900000000000001</v>
          </cell>
          <cell r="H13" t="str">
            <v/>
          </cell>
          <cell r="I13">
            <v>0.32400000000000001</v>
          </cell>
          <cell r="J13" t="str">
            <v/>
          </cell>
          <cell r="K13">
            <v>0.33</v>
          </cell>
        </row>
        <row r="14">
          <cell r="A14" t="str">
            <v>b4</v>
          </cell>
          <cell r="B14" t="str">
            <v/>
          </cell>
          <cell r="C14">
            <v>-2.3E-2</v>
          </cell>
          <cell r="D14" t="str">
            <v/>
          </cell>
          <cell r="E14">
            <v>-2.3E-2</v>
          </cell>
          <cell r="F14" t="str">
            <v/>
          </cell>
          <cell r="G14">
            <v>-2.3E-2</v>
          </cell>
          <cell r="H14" t="str">
            <v/>
          </cell>
          <cell r="I14">
            <v>-1.2E-2</v>
          </cell>
          <cell r="J14" t="str">
            <v/>
          </cell>
          <cell r="K14">
            <v>0</v>
          </cell>
          <cell r="M14" t="str">
            <v/>
          </cell>
        </row>
        <row r="15">
          <cell r="A15" t="str">
            <v>b5</v>
          </cell>
          <cell r="B15" t="str">
            <v/>
          </cell>
          <cell r="C15">
            <v>-2.3E-2</v>
          </cell>
          <cell r="D15" t="str">
            <v/>
          </cell>
          <cell r="E15">
            <v>-2.3E-2</v>
          </cell>
          <cell r="F15" t="str">
            <v/>
          </cell>
          <cell r="G15">
            <v>-2.3E-2</v>
          </cell>
          <cell r="H15" t="str">
            <v/>
          </cell>
          <cell r="I15">
            <v>-1.2E-2</v>
          </cell>
          <cell r="J15" t="str">
            <v/>
          </cell>
          <cell r="K15">
            <v>0</v>
          </cell>
        </row>
        <row r="16">
          <cell r="A16" t="str">
            <v>b6</v>
          </cell>
          <cell r="B16" t="str">
            <v/>
          </cell>
          <cell r="C16">
            <v>0.28599999999999998</v>
          </cell>
          <cell r="D16" t="str">
            <v/>
          </cell>
          <cell r="E16">
            <v>0.28599999999999998</v>
          </cell>
          <cell r="F16" t="str">
            <v/>
          </cell>
          <cell r="G16">
            <v>0.28599999999999998</v>
          </cell>
          <cell r="H16" t="str">
            <v/>
          </cell>
          <cell r="I16">
            <v>0.29799999999999999</v>
          </cell>
          <cell r="J16" t="str">
            <v/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/>
          </cell>
          <cell r="J2" t="str">
            <v/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/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/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/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/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/>
          </cell>
          <cell r="I9" t="str">
            <v/>
          </cell>
          <cell r="K9">
            <v>0</v>
          </cell>
          <cell r="L9" t="str">
            <v>㎥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확폭부포장수량"/>
      <sheetName val="확폭부수량산출"/>
      <sheetName val="확폭부"/>
      <sheetName val="토공"/>
      <sheetName val="-치수표(곡선부)"/>
      <sheetName val="확폭부 (2)"/>
      <sheetName val="계산서(곡선부)"/>
      <sheetName val="-평면선형조서-"/>
      <sheetName val="확폭구간"/>
      <sheetName val="총괄내역서"/>
      <sheetName val="내력서"/>
      <sheetName val="요율"/>
      <sheetName val="접속도로1"/>
      <sheetName val="토사(PE)"/>
      <sheetName val="이름표지정"/>
      <sheetName val="상호참고자료"/>
      <sheetName val="발주처자료입력"/>
      <sheetName val="회사기본자료"/>
      <sheetName val="하자보증자료"/>
      <sheetName val="기술자관련자료"/>
      <sheetName val="진주방향"/>
      <sheetName val="포장재료집계표"/>
      <sheetName val="노임단가"/>
      <sheetName val="내역갑지"/>
      <sheetName val="장비집계"/>
      <sheetName val="대로근거"/>
      <sheetName val="중로근거"/>
      <sheetName val="자재단가비교표"/>
      <sheetName val="96보완계획7.12"/>
      <sheetName val="고시단가"/>
      <sheetName val="Sheet1"/>
      <sheetName val="내역총괄표"/>
      <sheetName val="인건-측정"/>
      <sheetName val="ABUT수량-A1"/>
      <sheetName val="정부노임단가"/>
      <sheetName val="wall"/>
      <sheetName val="구역화물"/>
      <sheetName val="일위대가"/>
      <sheetName val="#REF"/>
      <sheetName val=" 견적서"/>
      <sheetName val="관접합및부설"/>
      <sheetName val="단가"/>
      <sheetName val="data"/>
      <sheetName val="직접경비"/>
      <sheetName val="DATE"/>
      <sheetName val="조명시설"/>
      <sheetName val="말뚝지지력산정"/>
      <sheetName val="6-1. 관개량조서"/>
      <sheetName val="횡날개수집"/>
      <sheetName val="BOX"/>
      <sheetName val="설계예산서"/>
      <sheetName val="제경비요율"/>
      <sheetName val="단위수량"/>
      <sheetName val="기초단가"/>
      <sheetName val="피벗테이블데이터분석"/>
      <sheetName val="종배수관(신)"/>
      <sheetName val="자료입력"/>
      <sheetName val="06 일위대가목록"/>
      <sheetName val="심사물량"/>
      <sheetName val="심사계산"/>
      <sheetName val="일위대가 "/>
      <sheetName val="횡배수관단위수량"/>
      <sheetName val="2003상반기노임기준"/>
      <sheetName val="Y-WORK"/>
      <sheetName val="집계표"/>
      <sheetName val="노임단가(2010"/>
      <sheetName val="2.재료비"/>
      <sheetName val="1.인건비"/>
      <sheetName val="12.보오링"/>
      <sheetName val="18.공내수압탄성자연"/>
      <sheetName val="단 가"/>
      <sheetName val="지구물리탐사"/>
      <sheetName val="용역단가"/>
    </sheetNames>
    <sheetDataSet>
      <sheetData sheetId="0"/>
      <sheetData sheetId="1"/>
      <sheetData sheetId="2"/>
      <sheetData sheetId="3"/>
      <sheetData sheetId="4" refreshError="1">
        <row r="1">
          <cell r="B1" t="str">
            <v xml:space="preserve">     포장단위수량치수표(곡선부)</v>
          </cell>
          <cell r="K1" t="str">
            <v>t' = t1 + t2 + t3 + t4</v>
          </cell>
        </row>
        <row r="2">
          <cell r="C2" t="str">
            <v>WT =</v>
          </cell>
          <cell r="D2">
            <v>10</v>
          </cell>
          <cell r="E2" t="str">
            <v>S =</v>
          </cell>
          <cell r="F2">
            <v>0.75</v>
          </cell>
          <cell r="G2" t="str">
            <v>t1 =</v>
          </cell>
          <cell r="H2">
            <v>0.05</v>
          </cell>
          <cell r="I2" t="str">
            <v>t2 =</v>
          </cell>
          <cell r="J2">
            <v>7.0000000000000007E-2</v>
          </cell>
          <cell r="K2" t="str">
            <v>t3 =</v>
          </cell>
          <cell r="L2">
            <v>0.2</v>
          </cell>
          <cell r="M2" t="str">
            <v>t4 =</v>
          </cell>
          <cell r="N2">
            <v>0.2</v>
          </cell>
        </row>
        <row r="3">
          <cell r="A3" t="str">
            <v>공</v>
          </cell>
          <cell r="B3" t="str">
            <v>종</v>
          </cell>
          <cell r="C3" t="str">
            <v>WP =</v>
          </cell>
          <cell r="D3">
            <v>8.5</v>
          </cell>
          <cell r="E3" t="str">
            <v>t' =</v>
          </cell>
          <cell r="F3">
            <v>0.52</v>
          </cell>
          <cell r="G3" t="str">
            <v xml:space="preserve"> </v>
          </cell>
          <cell r="I3" t="str">
            <v xml:space="preserve"> </v>
          </cell>
          <cell r="K3" t="str">
            <v xml:space="preserve"> </v>
          </cell>
          <cell r="M3" t="str">
            <v xml:space="preserve"> </v>
          </cell>
        </row>
        <row r="4">
          <cell r="C4" t="str">
            <v xml:space="preserve"> </v>
          </cell>
          <cell r="D4">
            <v>0.02</v>
          </cell>
          <cell r="E4" t="str">
            <v xml:space="preserve"> </v>
          </cell>
          <cell r="F4">
            <v>0.03</v>
          </cell>
          <cell r="G4" t="str">
            <v xml:space="preserve"> </v>
          </cell>
          <cell r="H4">
            <v>0.04</v>
          </cell>
          <cell r="I4" t="str">
            <v xml:space="preserve"> </v>
          </cell>
          <cell r="J4">
            <v>0.05</v>
          </cell>
          <cell r="K4" t="str">
            <v xml:space="preserve"> </v>
          </cell>
          <cell r="L4">
            <v>0.06</v>
          </cell>
          <cell r="M4" t="str">
            <v xml:space="preserve">  비   고</v>
          </cell>
        </row>
        <row r="5">
          <cell r="A5" t="str">
            <v xml:space="preserve"> </v>
          </cell>
          <cell r="B5" t="str">
            <v>(t1+t2)</v>
          </cell>
          <cell r="C5" t="str">
            <v xml:space="preserve"> </v>
          </cell>
          <cell r="D5">
            <v>0.02</v>
          </cell>
          <cell r="E5" t="str">
            <v xml:space="preserve"> </v>
          </cell>
          <cell r="F5">
            <v>0.01</v>
          </cell>
          <cell r="G5" t="str">
            <v xml:space="preserve"> </v>
          </cell>
          <cell r="H5">
            <v>0</v>
          </cell>
          <cell r="I5" t="str">
            <v xml:space="preserve"> </v>
          </cell>
          <cell r="J5">
            <v>0</v>
          </cell>
          <cell r="K5" t="str">
            <v xml:space="preserve"> </v>
          </cell>
          <cell r="L5">
            <v>0</v>
          </cell>
        </row>
        <row r="6">
          <cell r="A6" t="str">
            <v xml:space="preserve"> </v>
          </cell>
          <cell r="B6" t="str">
            <v xml:space="preserve"> -S*(  )</v>
          </cell>
          <cell r="C6" t="str">
            <v xml:space="preserve"> </v>
          </cell>
          <cell r="D6">
            <v>0.105</v>
          </cell>
          <cell r="E6" t="str">
            <v xml:space="preserve"> </v>
          </cell>
          <cell r="F6">
            <v>0.1125</v>
          </cell>
          <cell r="G6" t="str">
            <v xml:space="preserve"> </v>
          </cell>
          <cell r="H6">
            <v>0.12</v>
          </cell>
          <cell r="I6" t="str">
            <v xml:space="preserve"> </v>
          </cell>
          <cell r="J6">
            <v>0.12</v>
          </cell>
          <cell r="K6" t="str">
            <v xml:space="preserve"> </v>
          </cell>
          <cell r="L6">
            <v>0.12</v>
          </cell>
        </row>
        <row r="7">
          <cell r="A7" t="str">
            <v xml:space="preserve"> </v>
          </cell>
          <cell r="B7" t="str">
            <v>(t1+t2+t3)</v>
          </cell>
          <cell r="C7" t="str">
            <v xml:space="preserve"> </v>
          </cell>
          <cell r="D7">
            <v>0.02</v>
          </cell>
          <cell r="E7" t="str">
            <v xml:space="preserve"> </v>
          </cell>
          <cell r="F7">
            <v>0.01</v>
          </cell>
          <cell r="G7" t="str">
            <v xml:space="preserve"> </v>
          </cell>
          <cell r="H7">
            <v>0</v>
          </cell>
          <cell r="I7" t="str">
            <v xml:space="preserve"> </v>
          </cell>
          <cell r="J7">
            <v>0</v>
          </cell>
          <cell r="K7" t="str">
            <v xml:space="preserve"> </v>
          </cell>
          <cell r="L7">
            <v>0</v>
          </cell>
        </row>
        <row r="8">
          <cell r="A8" t="str">
            <v xml:space="preserve"> </v>
          </cell>
          <cell r="B8" t="str">
            <v xml:space="preserve"> -S*(  )</v>
          </cell>
          <cell r="C8" t="str">
            <v xml:space="preserve"> </v>
          </cell>
          <cell r="D8">
            <v>0.30499999999999999</v>
          </cell>
          <cell r="E8" t="str">
            <v xml:space="preserve"> </v>
          </cell>
          <cell r="F8">
            <v>0.313</v>
          </cell>
          <cell r="G8" t="str">
            <v xml:space="preserve"> </v>
          </cell>
          <cell r="H8">
            <v>0.32</v>
          </cell>
          <cell r="I8" t="str">
            <v xml:space="preserve"> </v>
          </cell>
          <cell r="J8">
            <v>0.32</v>
          </cell>
          <cell r="K8" t="str">
            <v xml:space="preserve"> </v>
          </cell>
          <cell r="L8">
            <v>0.32</v>
          </cell>
        </row>
        <row r="9">
          <cell r="A9" t="str">
            <v xml:space="preserve"> </v>
          </cell>
          <cell r="B9" t="str">
            <v>t'-S*(  )</v>
          </cell>
          <cell r="C9" t="str">
            <v xml:space="preserve"> </v>
          </cell>
          <cell r="D9">
            <v>0.02</v>
          </cell>
          <cell r="E9" t="str">
            <v xml:space="preserve"> </v>
          </cell>
          <cell r="F9">
            <v>0.01</v>
          </cell>
          <cell r="G9" t="str">
            <v xml:space="preserve"> </v>
          </cell>
          <cell r="H9">
            <v>0</v>
          </cell>
          <cell r="I9" t="str">
            <v xml:space="preserve"> </v>
          </cell>
          <cell r="J9">
            <v>0</v>
          </cell>
          <cell r="K9" t="str">
            <v xml:space="preserve"> </v>
          </cell>
          <cell r="L9">
            <v>0</v>
          </cell>
        </row>
        <row r="10">
          <cell r="C10" t="str">
            <v xml:space="preserve"> </v>
          </cell>
          <cell r="D10">
            <v>0.505</v>
          </cell>
          <cell r="E10" t="str">
            <v xml:space="preserve"> </v>
          </cell>
          <cell r="F10">
            <v>0.51300000000000001</v>
          </cell>
          <cell r="G10" t="str">
            <v xml:space="preserve"> </v>
          </cell>
          <cell r="H10">
            <v>0.52</v>
          </cell>
          <cell r="I10" t="str">
            <v xml:space="preserve"> </v>
          </cell>
          <cell r="J10">
            <v>0.52</v>
          </cell>
          <cell r="K10" t="str">
            <v xml:space="preserve"> </v>
          </cell>
          <cell r="L10">
            <v>0.52</v>
          </cell>
        </row>
        <row r="11">
          <cell r="A11" t="str">
            <v xml:space="preserve"> </v>
          </cell>
          <cell r="B11" t="str">
            <v>(t1+t2)</v>
          </cell>
          <cell r="C11" t="str">
            <v xml:space="preserve"> </v>
          </cell>
          <cell r="D11">
            <v>0.02</v>
          </cell>
          <cell r="E11" t="str">
            <v xml:space="preserve"> </v>
          </cell>
          <cell r="F11">
            <v>0.02</v>
          </cell>
          <cell r="G11" t="str">
            <v xml:space="preserve"> </v>
          </cell>
          <cell r="H11">
            <v>0.02</v>
          </cell>
          <cell r="I11" t="str">
            <v xml:space="preserve"> </v>
          </cell>
          <cell r="J11">
            <v>0.01</v>
          </cell>
          <cell r="K11" t="str">
            <v xml:space="preserve"> </v>
          </cell>
          <cell r="L11">
            <v>0</v>
          </cell>
        </row>
        <row r="12">
          <cell r="B12" t="str">
            <v xml:space="preserve"> -S*(  )</v>
          </cell>
          <cell r="C12" t="str">
            <v xml:space="preserve"> </v>
          </cell>
          <cell r="D12">
            <v>0.105</v>
          </cell>
          <cell r="E12" t="str">
            <v xml:space="preserve"> </v>
          </cell>
          <cell r="F12">
            <v>0.105</v>
          </cell>
          <cell r="G12" t="str">
            <v xml:space="preserve"> </v>
          </cell>
          <cell r="H12">
            <v>0.105</v>
          </cell>
          <cell r="I12" t="str">
            <v xml:space="preserve"> </v>
          </cell>
          <cell r="J12">
            <v>0.113</v>
          </cell>
          <cell r="K12" t="str">
            <v xml:space="preserve"> </v>
          </cell>
          <cell r="L12">
            <v>0.12</v>
          </cell>
        </row>
        <row r="13">
          <cell r="A13" t="str">
            <v xml:space="preserve"> </v>
          </cell>
          <cell r="B13" t="str">
            <v>(t1+t2+t3)</v>
          </cell>
          <cell r="C13" t="str">
            <v xml:space="preserve"> </v>
          </cell>
          <cell r="D13">
            <v>0.02</v>
          </cell>
          <cell r="E13" t="str">
            <v xml:space="preserve"> </v>
          </cell>
          <cell r="F13">
            <v>0.02</v>
          </cell>
          <cell r="G13" t="str">
            <v xml:space="preserve"> </v>
          </cell>
          <cell r="H13">
            <v>0.02</v>
          </cell>
          <cell r="I13" t="str">
            <v xml:space="preserve"> </v>
          </cell>
          <cell r="J13">
            <v>0.01</v>
          </cell>
          <cell r="K13" t="str">
            <v xml:space="preserve"> </v>
          </cell>
          <cell r="L13">
            <v>0</v>
          </cell>
        </row>
        <row r="14">
          <cell r="B14" t="str">
            <v xml:space="preserve"> -S*(  )</v>
          </cell>
          <cell r="C14" t="str">
            <v xml:space="preserve"> </v>
          </cell>
          <cell r="D14">
            <v>0.30499999999999999</v>
          </cell>
          <cell r="E14" t="str">
            <v xml:space="preserve"> </v>
          </cell>
          <cell r="F14">
            <v>0.30499999999999999</v>
          </cell>
          <cell r="G14" t="str">
            <v xml:space="preserve"> </v>
          </cell>
          <cell r="H14">
            <v>0.30499999999999999</v>
          </cell>
          <cell r="I14" t="str">
            <v xml:space="preserve"> </v>
          </cell>
          <cell r="J14">
            <v>0.313</v>
          </cell>
          <cell r="K14" t="str">
            <v xml:space="preserve"> </v>
          </cell>
          <cell r="L14">
            <v>0.32</v>
          </cell>
        </row>
        <row r="15">
          <cell r="A15" t="str">
            <v xml:space="preserve"> </v>
          </cell>
          <cell r="B15" t="str">
            <v>t'-S*(  )</v>
          </cell>
          <cell r="C15" t="str">
            <v xml:space="preserve"> </v>
          </cell>
          <cell r="D15">
            <v>0.02</v>
          </cell>
          <cell r="E15" t="str">
            <v xml:space="preserve"> </v>
          </cell>
          <cell r="F15">
            <v>0.02</v>
          </cell>
          <cell r="G15" t="str">
            <v xml:space="preserve"> </v>
          </cell>
          <cell r="H15">
            <v>0.02</v>
          </cell>
          <cell r="I15" t="str">
            <v xml:space="preserve"> </v>
          </cell>
          <cell r="J15">
            <v>0.01</v>
          </cell>
          <cell r="K15" t="str">
            <v xml:space="preserve"> </v>
          </cell>
          <cell r="L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>
            <v>0.505</v>
          </cell>
          <cell r="E16" t="str">
            <v xml:space="preserve"> </v>
          </cell>
          <cell r="F16">
            <v>0.505</v>
          </cell>
          <cell r="G16" t="str">
            <v xml:space="preserve"> </v>
          </cell>
          <cell r="H16">
            <v>0.505</v>
          </cell>
          <cell r="I16" t="str">
            <v xml:space="preserve"> </v>
          </cell>
          <cell r="J16">
            <v>0.51300000000000001</v>
          </cell>
          <cell r="K16" t="str">
            <v xml:space="preserve"> </v>
          </cell>
          <cell r="L16">
            <v>0.52</v>
          </cell>
        </row>
        <row r="17">
          <cell r="A17" t="str">
            <v xml:space="preserve"> </v>
          </cell>
          <cell r="B17" t="str">
            <v>1.5 * h1</v>
          </cell>
          <cell r="C17" t="str">
            <v xml:space="preserve"> </v>
          </cell>
          <cell r="D17">
            <v>0.02</v>
          </cell>
          <cell r="E17" t="str">
            <v xml:space="preserve"> </v>
          </cell>
          <cell r="F17">
            <v>0.03</v>
          </cell>
          <cell r="G17" t="str">
            <v xml:space="preserve"> </v>
          </cell>
          <cell r="H17">
            <v>0.04</v>
          </cell>
          <cell r="I17" t="str">
            <v xml:space="preserve"> </v>
          </cell>
          <cell r="J17">
            <v>0.05</v>
          </cell>
          <cell r="K17" t="str">
            <v xml:space="preserve"> </v>
          </cell>
          <cell r="L17">
            <v>0.06</v>
          </cell>
        </row>
        <row r="18">
          <cell r="B18" t="str">
            <v>1-1.5*( )</v>
          </cell>
          <cell r="C18" t="str">
            <v xml:space="preserve"> </v>
          </cell>
          <cell r="D18">
            <v>0.16200000000000001</v>
          </cell>
          <cell r="E18" t="str">
            <v xml:space="preserve"> </v>
          </cell>
          <cell r="F18">
            <v>0.17699999999999999</v>
          </cell>
          <cell r="G18" t="str">
            <v xml:space="preserve"> </v>
          </cell>
          <cell r="H18">
            <v>0.191</v>
          </cell>
          <cell r="I18" t="str">
            <v xml:space="preserve"> </v>
          </cell>
          <cell r="J18">
            <v>0.19500000000000001</v>
          </cell>
          <cell r="K18" t="str">
            <v xml:space="preserve"> </v>
          </cell>
          <cell r="L18">
            <v>0.19800000000000001</v>
          </cell>
        </row>
        <row r="19">
          <cell r="A19" t="str">
            <v xml:space="preserve"> </v>
          </cell>
          <cell r="B19" t="str">
            <v>1.5 * h2</v>
          </cell>
          <cell r="C19" t="str">
            <v xml:space="preserve"> </v>
          </cell>
          <cell r="D19">
            <v>0.02</v>
          </cell>
          <cell r="E19" t="str">
            <v xml:space="preserve"> </v>
          </cell>
          <cell r="F19">
            <v>0.03</v>
          </cell>
          <cell r="G19" t="str">
            <v xml:space="preserve"> </v>
          </cell>
          <cell r="H19">
            <v>0.04</v>
          </cell>
          <cell r="I19" t="str">
            <v xml:space="preserve"> </v>
          </cell>
          <cell r="J19">
            <v>0.05</v>
          </cell>
          <cell r="K19" t="str">
            <v xml:space="preserve"> </v>
          </cell>
          <cell r="L19">
            <v>0.06</v>
          </cell>
        </row>
        <row r="20">
          <cell r="B20" t="str">
            <v>1-1.5*( )</v>
          </cell>
          <cell r="C20" t="str">
            <v xml:space="preserve"> </v>
          </cell>
          <cell r="D20">
            <v>0.47199999999999998</v>
          </cell>
          <cell r="E20" t="str">
            <v xml:space="preserve"> </v>
          </cell>
          <cell r="F20">
            <v>0.49199999999999999</v>
          </cell>
          <cell r="G20" t="str">
            <v xml:space="preserve"> </v>
          </cell>
          <cell r="H20">
            <v>0.51100000000000001</v>
          </cell>
          <cell r="I20" t="str">
            <v xml:space="preserve"> </v>
          </cell>
          <cell r="J20">
            <v>0.51900000000000002</v>
          </cell>
          <cell r="K20" t="str">
            <v xml:space="preserve"> </v>
          </cell>
          <cell r="L20">
            <v>0.52700000000000002</v>
          </cell>
        </row>
        <row r="21">
          <cell r="A21" t="str">
            <v xml:space="preserve"> </v>
          </cell>
          <cell r="B21" t="str">
            <v>1.5 * h3</v>
          </cell>
          <cell r="C21" t="str">
            <v xml:space="preserve"> </v>
          </cell>
          <cell r="D21">
            <v>0.02</v>
          </cell>
          <cell r="E21" t="str">
            <v xml:space="preserve"> </v>
          </cell>
          <cell r="F21">
            <v>0.03</v>
          </cell>
          <cell r="G21" t="str">
            <v xml:space="preserve"> </v>
          </cell>
          <cell r="H21">
            <v>0.04</v>
          </cell>
          <cell r="I21" t="str">
            <v xml:space="preserve"> </v>
          </cell>
          <cell r="J21">
            <v>0.05</v>
          </cell>
          <cell r="K21" t="str">
            <v xml:space="preserve"> </v>
          </cell>
          <cell r="L21">
            <v>0.06</v>
          </cell>
        </row>
        <row r="22">
          <cell r="B22" t="str">
            <v>1-1.5*( )</v>
          </cell>
          <cell r="C22" t="str">
            <v xml:space="preserve"> </v>
          </cell>
          <cell r="D22">
            <v>0.78100000000000003</v>
          </cell>
          <cell r="E22" t="str">
            <v xml:space="preserve"> </v>
          </cell>
          <cell r="F22">
            <v>0.80600000000000005</v>
          </cell>
          <cell r="G22" t="str">
            <v xml:space="preserve"> </v>
          </cell>
          <cell r="H22">
            <v>0.83</v>
          </cell>
          <cell r="I22" t="str">
            <v xml:space="preserve"> </v>
          </cell>
          <cell r="J22">
            <v>0.84299999999999997</v>
          </cell>
          <cell r="K22" t="str">
            <v xml:space="preserve"> </v>
          </cell>
          <cell r="L22">
            <v>0.85699999999999998</v>
          </cell>
        </row>
        <row r="23">
          <cell r="A23" t="str">
            <v xml:space="preserve"> </v>
          </cell>
          <cell r="B23" t="str">
            <v>1.5 * h4</v>
          </cell>
          <cell r="C23" t="str">
            <v xml:space="preserve"> </v>
          </cell>
          <cell r="D23">
            <v>0.02</v>
          </cell>
          <cell r="E23" t="str">
            <v xml:space="preserve"> </v>
          </cell>
          <cell r="F23">
            <v>0.02</v>
          </cell>
          <cell r="G23" t="str">
            <v xml:space="preserve"> </v>
          </cell>
          <cell r="H23">
            <v>0.02</v>
          </cell>
          <cell r="I23" t="str">
            <v xml:space="preserve"> </v>
          </cell>
          <cell r="J23">
            <v>0.02</v>
          </cell>
          <cell r="K23" t="str">
            <v xml:space="preserve"> </v>
          </cell>
          <cell r="L23">
            <v>0.02</v>
          </cell>
        </row>
        <row r="24">
          <cell r="B24" t="str">
            <v>1-1.5*( )</v>
          </cell>
          <cell r="C24" t="str">
            <v xml:space="preserve"> </v>
          </cell>
          <cell r="D24">
            <v>0.16200000000000001</v>
          </cell>
          <cell r="E24" t="str">
            <v xml:space="preserve"> </v>
          </cell>
          <cell r="F24">
            <v>0.16200000000000001</v>
          </cell>
          <cell r="G24" t="str">
            <v xml:space="preserve"> </v>
          </cell>
          <cell r="H24">
            <v>0.16200000000000001</v>
          </cell>
          <cell r="I24" t="str">
            <v xml:space="preserve"> </v>
          </cell>
          <cell r="J24">
            <v>0.17499999999999999</v>
          </cell>
          <cell r="K24" t="str">
            <v xml:space="preserve"> </v>
          </cell>
          <cell r="L24">
            <v>0.186</v>
          </cell>
        </row>
        <row r="25">
          <cell r="A25" t="str">
            <v xml:space="preserve"> </v>
          </cell>
          <cell r="B25" t="str">
            <v>1.5 * h5</v>
          </cell>
          <cell r="C25" t="str">
            <v xml:space="preserve"> </v>
          </cell>
          <cell r="D25">
            <v>0.02</v>
          </cell>
          <cell r="E25" t="str">
            <v xml:space="preserve"> </v>
          </cell>
          <cell r="F25">
            <v>0.02</v>
          </cell>
          <cell r="G25" t="str">
            <v xml:space="preserve"> </v>
          </cell>
          <cell r="H25">
            <v>0.02</v>
          </cell>
          <cell r="I25" t="str">
            <v xml:space="preserve"> </v>
          </cell>
          <cell r="J25">
            <v>0.02</v>
          </cell>
          <cell r="K25" t="str">
            <v xml:space="preserve"> </v>
          </cell>
          <cell r="L25">
            <v>0.02</v>
          </cell>
        </row>
        <row r="26">
          <cell r="B26" t="str">
            <v>1-1.5*( )</v>
          </cell>
          <cell r="C26" t="str">
            <v xml:space="preserve"> </v>
          </cell>
          <cell r="D26">
            <v>0.47199999999999998</v>
          </cell>
          <cell r="E26" t="str">
            <v xml:space="preserve"> </v>
          </cell>
          <cell r="F26">
            <v>0.47199999999999998</v>
          </cell>
          <cell r="G26" t="str">
            <v xml:space="preserve"> </v>
          </cell>
          <cell r="H26">
            <v>0.47199999999999998</v>
          </cell>
          <cell r="I26" t="str">
            <v xml:space="preserve"> </v>
          </cell>
          <cell r="J26">
            <v>0.48399999999999999</v>
          </cell>
          <cell r="K26" t="str">
            <v xml:space="preserve"> </v>
          </cell>
          <cell r="L26">
            <v>0.495</v>
          </cell>
        </row>
        <row r="27">
          <cell r="A27" t="str">
            <v xml:space="preserve"> </v>
          </cell>
          <cell r="B27" t="str">
            <v>1.5 * h6</v>
          </cell>
          <cell r="C27" t="str">
            <v xml:space="preserve"> </v>
          </cell>
          <cell r="D27">
            <v>0.02</v>
          </cell>
          <cell r="E27" t="str">
            <v xml:space="preserve"> </v>
          </cell>
          <cell r="F27">
            <v>0.02</v>
          </cell>
          <cell r="G27" t="str">
            <v xml:space="preserve"> </v>
          </cell>
          <cell r="H27">
            <v>0.02</v>
          </cell>
          <cell r="I27" t="str">
            <v xml:space="preserve"> </v>
          </cell>
          <cell r="J27">
            <v>0.02</v>
          </cell>
          <cell r="K27" t="str">
            <v xml:space="preserve"> </v>
          </cell>
          <cell r="L27">
            <v>0.02</v>
          </cell>
        </row>
        <row r="28">
          <cell r="B28" t="str">
            <v>1-1.5*( )</v>
          </cell>
          <cell r="C28" t="str">
            <v xml:space="preserve"> </v>
          </cell>
          <cell r="D28">
            <v>0.78100000000000003</v>
          </cell>
          <cell r="E28" t="str">
            <v xml:space="preserve"> </v>
          </cell>
          <cell r="F28">
            <v>0.78100000000000003</v>
          </cell>
          <cell r="G28" t="str">
            <v xml:space="preserve"> </v>
          </cell>
          <cell r="H28">
            <v>0.78100000000000003</v>
          </cell>
          <cell r="I28" t="str">
            <v xml:space="preserve"> </v>
          </cell>
          <cell r="J28">
            <v>0.79300000000000004</v>
          </cell>
          <cell r="K28" t="str">
            <v xml:space="preserve"> </v>
          </cell>
          <cell r="L28">
            <v>0.80400000000000005</v>
          </cell>
        </row>
      </sheetData>
      <sheetData sheetId="5"/>
      <sheetData sheetId="6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0.05</v>
          </cell>
          <cell r="H2" t="str">
            <v>t2 =</v>
          </cell>
          <cell r="I2">
            <v>7.0000000000000007E-2</v>
          </cell>
          <cell r="J2" t="str">
            <v>t3 =</v>
          </cell>
          <cell r="K2">
            <v>0.2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0.52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0.105</v>
          </cell>
          <cell r="D5" t="str">
            <v xml:space="preserve"> </v>
          </cell>
          <cell r="E5">
            <v>0.1125</v>
          </cell>
          <cell r="F5" t="str">
            <v xml:space="preserve"> </v>
          </cell>
          <cell r="G5">
            <v>0.12</v>
          </cell>
          <cell r="H5" t="str">
            <v xml:space="preserve"> </v>
          </cell>
          <cell r="I5">
            <v>0.12</v>
          </cell>
          <cell r="J5" t="str">
            <v xml:space="preserve"> </v>
          </cell>
          <cell r="K5">
            <v>0.12</v>
          </cell>
        </row>
        <row r="6">
          <cell r="A6" t="str">
            <v>h2</v>
          </cell>
          <cell r="B6" t="str">
            <v xml:space="preserve"> </v>
          </cell>
          <cell r="C6">
            <v>0.30499999999999999</v>
          </cell>
          <cell r="D6" t="str">
            <v xml:space="preserve"> </v>
          </cell>
          <cell r="E6">
            <v>0.313</v>
          </cell>
          <cell r="F6" t="str">
            <v xml:space="preserve"> </v>
          </cell>
          <cell r="G6">
            <v>0.32</v>
          </cell>
          <cell r="H6" t="str">
            <v xml:space="preserve"> </v>
          </cell>
          <cell r="I6">
            <v>0.32</v>
          </cell>
          <cell r="J6" t="str">
            <v xml:space="preserve"> </v>
          </cell>
          <cell r="K6">
            <v>0.32</v>
          </cell>
        </row>
        <row r="7">
          <cell r="A7" t="str">
            <v>h3</v>
          </cell>
          <cell r="B7" t="str">
            <v xml:space="preserve"> </v>
          </cell>
          <cell r="C7">
            <v>0.505</v>
          </cell>
          <cell r="D7" t="str">
            <v xml:space="preserve"> </v>
          </cell>
          <cell r="E7">
            <v>0.51300000000000001</v>
          </cell>
          <cell r="F7" t="str">
            <v xml:space="preserve"> </v>
          </cell>
          <cell r="G7">
            <v>0.52</v>
          </cell>
          <cell r="H7" t="str">
            <v xml:space="preserve"> </v>
          </cell>
          <cell r="I7">
            <v>0.52</v>
          </cell>
          <cell r="J7" t="str">
            <v xml:space="preserve"> </v>
          </cell>
          <cell r="K7">
            <v>0.52</v>
          </cell>
        </row>
        <row r="8">
          <cell r="A8" t="str">
            <v>h4</v>
          </cell>
          <cell r="B8" t="str">
            <v xml:space="preserve"> </v>
          </cell>
          <cell r="C8">
            <v>0.105</v>
          </cell>
          <cell r="D8" t="str">
            <v xml:space="preserve"> </v>
          </cell>
          <cell r="E8">
            <v>0.105</v>
          </cell>
          <cell r="F8" t="str">
            <v xml:space="preserve"> </v>
          </cell>
          <cell r="G8">
            <v>0.105</v>
          </cell>
          <cell r="H8" t="str">
            <v xml:space="preserve"> </v>
          </cell>
          <cell r="I8">
            <v>0.113</v>
          </cell>
          <cell r="J8" t="str">
            <v xml:space="preserve"> </v>
          </cell>
          <cell r="K8">
            <v>0.12</v>
          </cell>
        </row>
        <row r="9">
          <cell r="A9" t="str">
            <v>h5</v>
          </cell>
          <cell r="B9" t="str">
            <v xml:space="preserve"> </v>
          </cell>
          <cell r="C9">
            <v>0.30499999999999999</v>
          </cell>
          <cell r="D9" t="str">
            <v xml:space="preserve"> </v>
          </cell>
          <cell r="E9">
            <v>0.30499999999999999</v>
          </cell>
          <cell r="F9" t="str">
            <v xml:space="preserve"> </v>
          </cell>
          <cell r="G9">
            <v>0.30499999999999999</v>
          </cell>
          <cell r="H9" t="str">
            <v xml:space="preserve"> </v>
          </cell>
          <cell r="I9">
            <v>0.313</v>
          </cell>
          <cell r="J9" t="str">
            <v xml:space="preserve"> </v>
          </cell>
          <cell r="K9">
            <v>0.32</v>
          </cell>
        </row>
        <row r="10">
          <cell r="A10" t="str">
            <v>h6</v>
          </cell>
          <cell r="B10" t="str">
            <v xml:space="preserve"> </v>
          </cell>
          <cell r="C10">
            <v>0.505</v>
          </cell>
          <cell r="D10" t="str">
            <v xml:space="preserve"> </v>
          </cell>
          <cell r="E10">
            <v>0.505</v>
          </cell>
          <cell r="F10" t="str">
            <v xml:space="preserve"> </v>
          </cell>
          <cell r="G10">
            <v>0.505</v>
          </cell>
          <cell r="H10" t="str">
            <v xml:space="preserve"> </v>
          </cell>
          <cell r="I10">
            <v>0.51300000000000001</v>
          </cell>
          <cell r="J10" t="str">
            <v xml:space="preserve"> </v>
          </cell>
          <cell r="K10">
            <v>0.52</v>
          </cell>
        </row>
        <row r="11">
          <cell r="A11" t="str">
            <v>b1</v>
          </cell>
          <cell r="B11" t="str">
            <v xml:space="preserve"> </v>
          </cell>
          <cell r="C11">
            <v>0.16200000000000001</v>
          </cell>
          <cell r="D11" t="str">
            <v xml:space="preserve"> </v>
          </cell>
          <cell r="E11">
            <v>0.17699999999999999</v>
          </cell>
          <cell r="F11" t="str">
            <v xml:space="preserve"> </v>
          </cell>
          <cell r="G11">
            <v>0.191</v>
          </cell>
          <cell r="H11" t="str">
            <v xml:space="preserve"> </v>
          </cell>
          <cell r="I11">
            <v>0.19500000000000001</v>
          </cell>
          <cell r="J11" t="str">
            <v xml:space="preserve"> </v>
          </cell>
          <cell r="K11">
            <v>0.19800000000000001</v>
          </cell>
        </row>
        <row r="12">
          <cell r="A12" t="str">
            <v>b2</v>
          </cell>
          <cell r="B12" t="str">
            <v xml:space="preserve"> </v>
          </cell>
          <cell r="C12">
            <v>0.47199999999999998</v>
          </cell>
          <cell r="D12" t="str">
            <v xml:space="preserve"> </v>
          </cell>
          <cell r="E12">
            <v>0.49199999999999999</v>
          </cell>
          <cell r="F12" t="str">
            <v xml:space="preserve"> </v>
          </cell>
          <cell r="G12">
            <v>0.51100000000000001</v>
          </cell>
          <cell r="H12" t="str">
            <v xml:space="preserve"> </v>
          </cell>
          <cell r="I12">
            <v>0.51900000000000002</v>
          </cell>
          <cell r="J12" t="str">
            <v xml:space="preserve"> </v>
          </cell>
          <cell r="K12">
            <v>0.52700000000000002</v>
          </cell>
        </row>
        <row r="13">
          <cell r="A13" t="str">
            <v>b3</v>
          </cell>
          <cell r="B13" t="str">
            <v xml:space="preserve"> </v>
          </cell>
          <cell r="C13">
            <v>0.78100000000000003</v>
          </cell>
          <cell r="D13" t="str">
            <v xml:space="preserve"> </v>
          </cell>
          <cell r="E13">
            <v>0.80600000000000005</v>
          </cell>
          <cell r="F13" t="str">
            <v xml:space="preserve"> </v>
          </cell>
          <cell r="G13">
            <v>0.83</v>
          </cell>
          <cell r="H13" t="str">
            <v xml:space="preserve"> </v>
          </cell>
          <cell r="I13">
            <v>0.84299999999999997</v>
          </cell>
          <cell r="J13" t="str">
            <v xml:space="preserve"> </v>
          </cell>
          <cell r="K13">
            <v>0.85699999999999998</v>
          </cell>
        </row>
        <row r="14">
          <cell r="A14" t="str">
            <v>b4</v>
          </cell>
          <cell r="B14" t="str">
            <v xml:space="preserve"> </v>
          </cell>
          <cell r="C14">
            <v>0.16200000000000001</v>
          </cell>
          <cell r="D14" t="str">
            <v xml:space="preserve"> </v>
          </cell>
          <cell r="E14">
            <v>0.16200000000000001</v>
          </cell>
          <cell r="F14" t="str">
            <v xml:space="preserve"> </v>
          </cell>
          <cell r="G14">
            <v>0.16200000000000001</v>
          </cell>
          <cell r="H14" t="str">
            <v xml:space="preserve"> </v>
          </cell>
          <cell r="I14">
            <v>0.17499999999999999</v>
          </cell>
          <cell r="J14" t="str">
            <v xml:space="preserve"> </v>
          </cell>
          <cell r="K14">
            <v>0.186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0.47199999999999998</v>
          </cell>
          <cell r="D15" t="str">
            <v xml:space="preserve"> </v>
          </cell>
          <cell r="E15">
            <v>0.47199999999999998</v>
          </cell>
          <cell r="F15" t="str">
            <v xml:space="preserve"> </v>
          </cell>
          <cell r="G15">
            <v>0.47199999999999998</v>
          </cell>
          <cell r="H15" t="str">
            <v xml:space="preserve"> </v>
          </cell>
          <cell r="I15">
            <v>0.48399999999999999</v>
          </cell>
          <cell r="J15" t="str">
            <v xml:space="preserve"> </v>
          </cell>
          <cell r="K15">
            <v>0.495</v>
          </cell>
        </row>
        <row r="16">
          <cell r="A16" t="str">
            <v>b6</v>
          </cell>
          <cell r="B16" t="str">
            <v xml:space="preserve"> </v>
          </cell>
          <cell r="C16">
            <v>0.78100000000000003</v>
          </cell>
          <cell r="D16" t="str">
            <v xml:space="preserve"> </v>
          </cell>
          <cell r="E16">
            <v>0.78100000000000003</v>
          </cell>
          <cell r="F16" t="str">
            <v xml:space="preserve"> </v>
          </cell>
          <cell r="G16">
            <v>0.78100000000000003</v>
          </cell>
          <cell r="H16" t="str">
            <v xml:space="preserve"> </v>
          </cell>
          <cell r="I16">
            <v>0.79300000000000004</v>
          </cell>
          <cell r="J16" t="str">
            <v xml:space="preserve"> </v>
          </cell>
          <cell r="K16">
            <v>0.80400000000000005</v>
          </cell>
        </row>
        <row r="17">
          <cell r="A17" t="str">
            <v>A.전단면</v>
          </cell>
          <cell r="C17">
            <v>5.5944000000000003</v>
          </cell>
          <cell r="E17">
            <v>5.6039000000000003</v>
          </cell>
          <cell r="G17">
            <v>5.6130000000000004</v>
          </cell>
          <cell r="I17">
            <v>5.6226000000000003</v>
          </cell>
          <cell r="K17">
            <v>5.6318999999999999</v>
          </cell>
        </row>
        <row r="18">
          <cell r="A18" t="str">
            <v>B.표층</v>
          </cell>
          <cell r="C18">
            <v>0.42749999999999999</v>
          </cell>
          <cell r="E18">
            <v>0.42749999999999999</v>
          </cell>
          <cell r="G18">
            <v>0.42749999999999999</v>
          </cell>
          <cell r="I18">
            <v>0.42749999999999999</v>
          </cell>
          <cell r="K18">
            <v>0.42749999999999999</v>
          </cell>
        </row>
        <row r="19">
          <cell r="A19" t="str">
            <v>B'.표층</v>
          </cell>
          <cell r="C19">
            <v>8.5500000000000007</v>
          </cell>
          <cell r="E19">
            <v>8.5500000000000007</v>
          </cell>
          <cell r="G19">
            <v>8.5500000000000007</v>
          </cell>
          <cell r="I19">
            <v>8.5500000000000007</v>
          </cell>
          <cell r="K19">
            <v>8.5500000000000007</v>
          </cell>
        </row>
        <row r="20">
          <cell r="A20" t="str">
            <v>C.기층</v>
          </cell>
          <cell r="C20">
            <v>0.62090000000000001</v>
          </cell>
          <cell r="E20">
            <v>0.62090000000000001</v>
          </cell>
          <cell r="G20">
            <v>0.62090000000000001</v>
          </cell>
          <cell r="I20">
            <v>0.62090000000000001</v>
          </cell>
          <cell r="K20">
            <v>0.62090000000000001</v>
          </cell>
        </row>
        <row r="21">
          <cell r="A21" t="str">
            <v>C'.기층</v>
          </cell>
          <cell r="C21">
            <v>8.8699999999999992</v>
          </cell>
          <cell r="E21">
            <v>8.8699999999999992</v>
          </cell>
          <cell r="G21">
            <v>8.8699999999999992</v>
          </cell>
          <cell r="I21">
            <v>8.8699999999999992</v>
          </cell>
          <cell r="K21">
            <v>8.8699999999999992</v>
          </cell>
        </row>
        <row r="22">
          <cell r="A22" t="str">
            <v>D.보조기층</v>
          </cell>
          <cell r="C22">
            <v>2.1267999999999998</v>
          </cell>
          <cell r="E22">
            <v>2.1303000000000001</v>
          </cell>
          <cell r="G22">
            <v>2.1335999999999999</v>
          </cell>
          <cell r="I22">
            <v>2.1373000000000002</v>
          </cell>
          <cell r="K22">
            <v>2.1406000000000001</v>
          </cell>
        </row>
        <row r="23">
          <cell r="A23" t="str">
            <v>E.선택층</v>
          </cell>
          <cell r="C23">
            <v>2.2505999999999999</v>
          </cell>
          <cell r="E23">
            <v>2.2551000000000001</v>
          </cell>
          <cell r="G23">
            <v>2.2593999999999999</v>
          </cell>
          <cell r="I23">
            <v>2.2639</v>
          </cell>
          <cell r="K23">
            <v>2.2683</v>
          </cell>
        </row>
        <row r="24">
          <cell r="A24" t="str">
            <v>F.노견토</v>
          </cell>
          <cell r="C24">
            <v>0.1686</v>
          </cell>
          <cell r="E24">
            <v>0.1701</v>
          </cell>
          <cell r="G24">
            <v>0.1716</v>
          </cell>
          <cell r="I24">
            <v>0.17299999999999999</v>
          </cell>
          <cell r="K24">
            <v>0.17460000000000001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기슭막이(깬매)"/>
      <sheetName val="돌흙막이(야)"/>
      <sheetName val="줄떼공(7급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환경기계공정표 (3)"/>
      <sheetName val="노임단가"/>
      <sheetName val="unitpric"/>
      <sheetName val="noyim"/>
      <sheetName val="노임자재단가"/>
      <sheetName val="장비집계"/>
      <sheetName val="땅속흙막이(야)"/>
      <sheetName val="기슭막이(야면석찰쌓기)"/>
      <sheetName val="2공구산출내역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일위대가"/>
      <sheetName val="계산서(곡선부)"/>
      <sheetName val="-치수표(곡선부)"/>
      <sheetName val="데이타"/>
      <sheetName val="99노임단가"/>
      <sheetName val="노무"/>
      <sheetName val="노단"/>
      <sheetName val="단산"/>
      <sheetName val="중사"/>
      <sheetName val="총괄표"/>
      <sheetName val="수량산출표"/>
      <sheetName val="댐구조도"/>
      <sheetName val="세월교산출기초"/>
      <sheetName val="A-4"/>
      <sheetName val="7급줄떼"/>
      <sheetName val="Sheet1"/>
    </sheetNames>
    <sheetDataSet>
      <sheetData sheetId="0" refreshError="1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낮은바닥막이"/>
      <sheetName val="골막이(야찰)"/>
      <sheetName val="기슭막이(야,천단)"/>
      <sheetName val="대석줄떼(야7)"/>
      <sheetName val="기슭막이(깬매)"/>
      <sheetName val="기슭막이(야찰)"/>
      <sheetName val="통나무흙땅속흙막이(3열)"/>
      <sheetName val="산비탈돌쌓기(야매)"/>
      <sheetName val="산비탈돌쌓기(깬매)"/>
      <sheetName val="H형강폐목얽기"/>
      <sheetName val="보막이(야매)"/>
      <sheetName val="보막이(야찰)"/>
      <sheetName val="보막이(깬매)"/>
      <sheetName val="보막이(깬찰)"/>
      <sheetName val="콘크리트보막이"/>
      <sheetName val="골막이(깬찰)"/>
      <sheetName val="기슭막이(야매)"/>
      <sheetName val="기슭막이(깬찰)"/>
      <sheetName val="폐목얽기(5열)"/>
      <sheetName val="폐목얽기(5열철근)"/>
      <sheetName val="폐목얽기(3열철근)"/>
      <sheetName val="돌흙막이(깬찰)"/>
      <sheetName val="통나무흙막이(3열)"/>
      <sheetName val="통나무흙막이(철근)"/>
      <sheetName val="산비탈돌쌓기(야찰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골막이(깬매)"/>
      <sheetName val="돌보막이(1)"/>
      <sheetName val="일위대가"/>
      <sheetName val="노임자재단가"/>
      <sheetName val="노임단가"/>
      <sheetName val="산출1"/>
      <sheetName val="계산서(곡선부)"/>
      <sheetName val="-치수표(곡선부)"/>
    </sheetNames>
    <sheetDataSet>
      <sheetData sheetId="0" refreshError="1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골막이(야매)"/>
      <sheetName val="내역서01"/>
      <sheetName val="unitpric"/>
      <sheetName val="일위대가목록"/>
      <sheetName val="관보호공단위수량"/>
      <sheetName val="토사(PE)"/>
      <sheetName val="노임자재단가"/>
      <sheetName val="배수관집계"/>
      <sheetName val="일위대가"/>
      <sheetName val="출력X"/>
      <sheetName val="공종단가"/>
      <sheetName val="5흙막이"/>
      <sheetName val="설계내역서"/>
      <sheetName val="데이타"/>
      <sheetName val="계수시트"/>
      <sheetName val="Sheet1 (2)"/>
      <sheetName val="RAMP B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.1"/>
      <sheetName val="수량.2"/>
      <sheetName val="수량.3"/>
      <sheetName val="수량.4"/>
      <sheetName val="수량.5-1"/>
      <sheetName val="수량.5"/>
      <sheetName val="수량.6"/>
      <sheetName val="자재집계.1"/>
      <sheetName val="자재집계.2"/>
      <sheetName val="수량.4 (2)"/>
      <sheetName val="-철근집계"/>
      <sheetName val="교량철근집계"/>
      <sheetName val="교량철근집계 (2)"/>
      <sheetName val="-흄관집계"/>
      <sheetName val="포장재료(1)"/>
      <sheetName val="-포장재료(2)"/>
      <sheetName val="-레미콘집계"/>
      <sheetName val="-몰탈콘크리트"/>
      <sheetName val="자갈,시멘트,모래산출"/>
      <sheetName val="골재집계"/>
      <sheetName val="골막이(야매)"/>
      <sheetName val="갑지"/>
      <sheetName val="총괄"/>
      <sheetName val="폐기물집계"/>
      <sheetName val="계산서(곡선부)"/>
      <sheetName val="-치수표(곡선부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">
          <cell r="B1" t="str">
            <v>철          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5.0129999999999999</v>
          </cell>
          <cell r="D4">
            <v>12.103999999999999</v>
          </cell>
          <cell r="E4">
            <v>4.57</v>
          </cell>
          <cell r="F4">
            <v>2.7559999999999998</v>
          </cell>
          <cell r="G4">
            <v>0.74299999999999999</v>
          </cell>
          <cell r="H4">
            <v>0</v>
          </cell>
          <cell r="J4">
            <v>25.185999999999996</v>
          </cell>
        </row>
        <row r="5">
          <cell r="A5" t="str">
            <v>구 조 물 공</v>
          </cell>
          <cell r="B5">
            <v>0</v>
          </cell>
          <cell r="C5">
            <v>2.67</v>
          </cell>
          <cell r="D5">
            <v>12.816000000000001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15.486000000000001</v>
          </cell>
        </row>
        <row r="6">
          <cell r="A6" t="str">
            <v>교   량   공</v>
          </cell>
          <cell r="C6">
            <v>1.6359999999999999</v>
          </cell>
          <cell r="D6">
            <v>17.654</v>
          </cell>
          <cell r="E6">
            <v>6.9340000000000002</v>
          </cell>
          <cell r="F6">
            <v>5.5819999999999999</v>
          </cell>
          <cell r="G6">
            <v>32.554000000000002</v>
          </cell>
          <cell r="H6">
            <v>0</v>
          </cell>
          <cell r="I6">
            <v>25.036999999999999</v>
          </cell>
          <cell r="J6">
            <v>89.396999999999991</v>
          </cell>
        </row>
        <row r="7">
          <cell r="A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J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J9">
            <v>0</v>
          </cell>
        </row>
        <row r="10">
          <cell r="A10" t="str">
            <v>계</v>
          </cell>
          <cell r="B10">
            <v>0</v>
          </cell>
          <cell r="C10">
            <v>9.3189999999999991</v>
          </cell>
          <cell r="D10">
            <v>42.573999999999998</v>
          </cell>
          <cell r="E10">
            <v>11.504000000000001</v>
          </cell>
          <cell r="F10">
            <v>8.3379999999999992</v>
          </cell>
          <cell r="G10">
            <v>33.297000000000004</v>
          </cell>
          <cell r="H10">
            <v>0</v>
          </cell>
          <cell r="I10">
            <v>25.036999999999999</v>
          </cell>
          <cell r="J10">
            <v>130.06900000000002</v>
          </cell>
        </row>
        <row r="11">
          <cell r="A11" t="str">
            <v>할      증</v>
          </cell>
          <cell r="B11">
            <v>0.03</v>
          </cell>
          <cell r="C11">
            <v>0.03</v>
          </cell>
          <cell r="D11">
            <v>0.03</v>
          </cell>
          <cell r="E11">
            <v>0.03</v>
          </cell>
          <cell r="F11">
            <v>0.03</v>
          </cell>
          <cell r="G11">
            <v>0.03</v>
          </cell>
          <cell r="H11">
            <v>0.03</v>
          </cell>
          <cell r="I11">
            <v>0.03</v>
          </cell>
          <cell r="J11">
            <v>0.03</v>
          </cell>
        </row>
        <row r="12">
          <cell r="A12" t="str">
            <v>구  입  량</v>
          </cell>
          <cell r="B12">
            <v>0</v>
          </cell>
          <cell r="C12">
            <v>9.5990000000000002</v>
          </cell>
          <cell r="D12">
            <v>43.850999999999999</v>
          </cell>
          <cell r="E12">
            <v>11.849</v>
          </cell>
          <cell r="F12">
            <v>8.5879999999999992</v>
          </cell>
          <cell r="G12">
            <v>34.295999999999999</v>
          </cell>
          <cell r="H12">
            <v>0</v>
          </cell>
          <cell r="I12">
            <v>25.788</v>
          </cell>
          <cell r="J12">
            <v>133.971</v>
          </cell>
        </row>
      </sheetData>
      <sheetData sheetId="11" refreshError="1"/>
      <sheetData sheetId="12" refreshError="1"/>
      <sheetData sheetId="13">
        <row r="1">
          <cell r="A1" t="str">
            <v>구        분</v>
          </cell>
          <cell r="E1" t="str">
            <v>흄           관     (  본  )</v>
          </cell>
          <cell r="I1" t="str">
            <v>파형강관</v>
          </cell>
          <cell r="J1" t="str">
            <v>비      고</v>
          </cell>
        </row>
        <row r="2">
          <cell r="A2" t="str">
            <v xml:space="preserve"> </v>
          </cell>
          <cell r="B2" t="str">
            <v>D = 250</v>
          </cell>
          <cell r="C2" t="str">
            <v>D = 300</v>
          </cell>
          <cell r="D2" t="str">
            <v>D = 450</v>
          </cell>
          <cell r="E2" t="str">
            <v>D = 500</v>
          </cell>
          <cell r="F2" t="str">
            <v>D = 600</v>
          </cell>
          <cell r="G2" t="str">
            <v>D = 800</v>
          </cell>
          <cell r="H2" t="str">
            <v>D = 1000</v>
          </cell>
          <cell r="I2" t="str">
            <v>D = 600</v>
          </cell>
          <cell r="J2" t="str">
            <v xml:space="preserve"> </v>
          </cell>
        </row>
        <row r="3">
          <cell r="A3" t="str">
            <v>배수구조물공</v>
          </cell>
          <cell r="C3">
            <v>0</v>
          </cell>
          <cell r="D3">
            <v>0</v>
          </cell>
          <cell r="E3">
            <v>0</v>
          </cell>
          <cell r="F3">
            <v>224</v>
          </cell>
          <cell r="G3">
            <v>65</v>
          </cell>
          <cell r="H3">
            <v>0</v>
          </cell>
          <cell r="I3">
            <v>0</v>
          </cell>
        </row>
        <row r="4">
          <cell r="A4" t="str">
            <v xml:space="preserve"> </v>
          </cell>
          <cell r="B4">
            <v>0</v>
          </cell>
          <cell r="C4">
            <v>0</v>
          </cell>
          <cell r="E4">
            <v>0</v>
          </cell>
          <cell r="F4" t="str">
            <v xml:space="preserve"> </v>
          </cell>
          <cell r="H4">
            <v>0</v>
          </cell>
        </row>
        <row r="5">
          <cell r="B5">
            <v>0</v>
          </cell>
        </row>
        <row r="6">
          <cell r="B6">
            <v>0</v>
          </cell>
        </row>
        <row r="7">
          <cell r="A7" t="str">
            <v>계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224</v>
          </cell>
          <cell r="G7">
            <v>65</v>
          </cell>
          <cell r="H7">
            <v>0</v>
          </cell>
          <cell r="I7">
            <v>0</v>
          </cell>
        </row>
        <row r="8">
          <cell r="A8" t="str">
            <v>할      증</v>
          </cell>
          <cell r="B8">
            <v>0.03</v>
          </cell>
          <cell r="C8">
            <v>0.03</v>
          </cell>
          <cell r="D8">
            <v>0.03</v>
          </cell>
          <cell r="E8">
            <v>0.03</v>
          </cell>
          <cell r="F8">
            <v>0.03</v>
          </cell>
          <cell r="G8">
            <v>0.03</v>
          </cell>
          <cell r="H8">
            <v>0.03</v>
          </cell>
          <cell r="I8">
            <v>0.03</v>
          </cell>
        </row>
        <row r="9">
          <cell r="A9" t="str">
            <v>구  입  량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230.72</v>
          </cell>
          <cell r="G9">
            <v>66.95</v>
          </cell>
          <cell r="H9">
            <v>0</v>
          </cell>
          <cell r="I9">
            <v>0</v>
          </cell>
        </row>
      </sheetData>
      <sheetData sheetId="14">
        <row r="1">
          <cell r="A1" t="str">
            <v xml:space="preserve"> </v>
          </cell>
          <cell r="C1" t="str">
            <v xml:space="preserve">     포  장  재  료  집  계  표 (1)</v>
          </cell>
        </row>
        <row r="2">
          <cell r="A2" t="str">
            <v>구        분</v>
          </cell>
          <cell r="B2" t="str">
            <v xml:space="preserve">          아  스  콘 (TON)</v>
          </cell>
          <cell r="D2" t="str">
            <v xml:space="preserve">       아  스  팔   트 (D/M)</v>
          </cell>
          <cell r="F2" t="str">
            <v xml:space="preserve">   소  형  고  압  블  럭 (U형)</v>
          </cell>
          <cell r="H2" t="str">
            <v>비      고</v>
          </cell>
        </row>
        <row r="3">
          <cell r="A3" t="str">
            <v xml:space="preserve"> </v>
          </cell>
          <cell r="B3" t="str">
            <v>#78</v>
          </cell>
          <cell r="C3" t="str">
            <v>#467</v>
          </cell>
          <cell r="D3" t="str">
            <v>RSC - 4</v>
          </cell>
          <cell r="E3" t="str">
            <v>MC - 1</v>
          </cell>
          <cell r="F3" t="str">
            <v>회 색</v>
          </cell>
          <cell r="G3" t="str">
            <v>적 색</v>
          </cell>
          <cell r="H3" t="str">
            <v xml:space="preserve"> </v>
          </cell>
        </row>
        <row r="4">
          <cell r="A4" t="str">
            <v>수      량</v>
          </cell>
          <cell r="B4">
            <v>4004</v>
          </cell>
          <cell r="C4">
            <v>5846</v>
          </cell>
          <cell r="D4">
            <v>53</v>
          </cell>
          <cell r="E4">
            <v>138</v>
          </cell>
          <cell r="F4">
            <v>0</v>
          </cell>
          <cell r="G4">
            <v>0</v>
          </cell>
        </row>
        <row r="5">
          <cell r="A5" t="str">
            <v>할      증</v>
          </cell>
          <cell r="B5" t="str">
            <v>할    증</v>
          </cell>
          <cell r="C5" t="str">
            <v>할    증</v>
          </cell>
          <cell r="D5" t="str">
            <v>할    증</v>
          </cell>
          <cell r="E5" t="str">
            <v>할    증</v>
          </cell>
          <cell r="F5" t="str">
            <v>할    증</v>
          </cell>
          <cell r="G5" t="str">
            <v>할    증</v>
          </cell>
        </row>
        <row r="6">
          <cell r="A6" t="str">
            <v>구  입  량</v>
          </cell>
          <cell r="B6">
            <v>4004</v>
          </cell>
          <cell r="C6">
            <v>5846</v>
          </cell>
          <cell r="D6">
            <v>53</v>
          </cell>
          <cell r="E6">
            <v>138</v>
          </cell>
          <cell r="F6">
            <v>0</v>
          </cell>
          <cell r="G6">
            <v>0</v>
          </cell>
        </row>
        <row r="7">
          <cell r="A7" t="str">
            <v>계</v>
          </cell>
          <cell r="B7">
            <v>0</v>
          </cell>
          <cell r="C7">
            <v>9850</v>
          </cell>
          <cell r="D7">
            <v>0</v>
          </cell>
          <cell r="E7">
            <v>191</v>
          </cell>
          <cell r="F7">
            <v>0</v>
          </cell>
          <cell r="G7">
            <v>0</v>
          </cell>
        </row>
        <row r="9">
          <cell r="C9" t="str">
            <v xml:space="preserve">     포  장  재  료  집  계  표 (2)</v>
          </cell>
        </row>
        <row r="10">
          <cell r="A10" t="str">
            <v>구        분</v>
          </cell>
          <cell r="B10" t="str">
            <v xml:space="preserve">             보  차  도  경  계  블  럭</v>
          </cell>
          <cell r="E10" t="str">
            <v xml:space="preserve">      도  로  경  계  블  럭</v>
          </cell>
          <cell r="G10" t="str">
            <v>비</v>
          </cell>
          <cell r="H10" t="str">
            <v>고</v>
          </cell>
        </row>
        <row r="11">
          <cell r="A11" t="str">
            <v xml:space="preserve"> </v>
          </cell>
          <cell r="B11" t="str">
            <v>210×180×300×1000</v>
          </cell>
          <cell r="C11" t="str">
            <v>205×180×250×1000</v>
          </cell>
          <cell r="D11" t="str">
            <v>170×150×200×1000</v>
          </cell>
          <cell r="E11" t="str">
            <v>150×150×1000</v>
          </cell>
          <cell r="F11" t="str">
            <v>150×120×1000</v>
          </cell>
        </row>
        <row r="12">
          <cell r="A12" t="str">
            <v>수      량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할      증</v>
          </cell>
          <cell r="B13">
            <v>0.03</v>
          </cell>
          <cell r="C13">
            <v>0.03</v>
          </cell>
          <cell r="D13">
            <v>0.03</v>
          </cell>
          <cell r="E13">
            <v>0.03</v>
          </cell>
          <cell r="F13">
            <v>0.03</v>
          </cell>
          <cell r="G13">
            <v>0</v>
          </cell>
        </row>
        <row r="14">
          <cell r="A14" t="str">
            <v>구  입  량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</sheetData>
      <sheetData sheetId="15" refreshError="1"/>
      <sheetData sheetId="16">
        <row r="1">
          <cell r="C1" t="str">
            <v xml:space="preserve">   레   미   콘   집   계   표 (1)</v>
          </cell>
        </row>
        <row r="2">
          <cell r="A2" t="str">
            <v>구        분</v>
          </cell>
          <cell r="B2" t="str">
            <v xml:space="preserve">         레  미  콘 (무근)</v>
          </cell>
          <cell r="D2" t="str">
            <v xml:space="preserve">         레  미  콘 (철근)</v>
          </cell>
          <cell r="F2" t="str">
            <v xml:space="preserve">                계</v>
          </cell>
          <cell r="H2" t="str">
            <v>비      고</v>
          </cell>
        </row>
        <row r="3">
          <cell r="A3" t="str">
            <v xml:space="preserve"> </v>
          </cell>
          <cell r="B3" t="str">
            <v>타   설   량</v>
          </cell>
          <cell r="C3" t="str">
            <v>할    증 (2%)</v>
          </cell>
          <cell r="D3" t="str">
            <v>타   설   량</v>
          </cell>
          <cell r="E3" t="str">
            <v>할    증 (1%)</v>
          </cell>
          <cell r="F3" t="str">
            <v>타   설   량</v>
          </cell>
          <cell r="G3" t="str">
            <v>구   입   량</v>
          </cell>
          <cell r="H3" t="str">
            <v xml:space="preserve"> </v>
          </cell>
        </row>
        <row r="4">
          <cell r="A4" t="str">
            <v>25 - 270 - 12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</row>
        <row r="5">
          <cell r="A5" t="str">
            <v>25 - 400 - 15</v>
          </cell>
          <cell r="B5">
            <v>0</v>
          </cell>
          <cell r="C5">
            <v>0</v>
          </cell>
          <cell r="D5">
            <v>59.8</v>
          </cell>
          <cell r="E5">
            <v>60.4</v>
          </cell>
          <cell r="F5">
            <v>59.8</v>
          </cell>
          <cell r="G5">
            <v>60</v>
          </cell>
        </row>
        <row r="6">
          <cell r="A6" t="str">
            <v>25 - 270 - 15</v>
          </cell>
          <cell r="B6">
            <v>0</v>
          </cell>
          <cell r="C6">
            <v>0</v>
          </cell>
          <cell r="D6">
            <v>136.36799999999999</v>
          </cell>
          <cell r="E6">
            <v>139.1</v>
          </cell>
          <cell r="F6">
            <v>136.36799999999999</v>
          </cell>
          <cell r="G6">
            <v>139</v>
          </cell>
        </row>
        <row r="7">
          <cell r="A7" t="str">
            <v>25 - 240 - 15</v>
          </cell>
          <cell r="B7">
            <v>0</v>
          </cell>
          <cell r="C7">
            <v>0</v>
          </cell>
          <cell r="D7">
            <v>628.702</v>
          </cell>
          <cell r="E7">
            <v>634.99</v>
          </cell>
          <cell r="F7">
            <v>628.702</v>
          </cell>
          <cell r="G7">
            <v>635</v>
          </cell>
        </row>
        <row r="8">
          <cell r="A8" t="str">
            <v>25 - 210 - 8</v>
          </cell>
          <cell r="B8">
            <v>0</v>
          </cell>
          <cell r="C8">
            <v>0</v>
          </cell>
          <cell r="D8">
            <v>212.58500000000001</v>
          </cell>
          <cell r="E8">
            <v>214.72</v>
          </cell>
          <cell r="F8">
            <v>212.58500000000001</v>
          </cell>
          <cell r="G8">
            <v>215</v>
          </cell>
        </row>
        <row r="9">
          <cell r="A9" t="str">
            <v>25 - 160 - 8</v>
          </cell>
          <cell r="B9">
            <v>27.664000000000001</v>
          </cell>
          <cell r="C9">
            <v>28.220000000000002</v>
          </cell>
          <cell r="D9">
            <v>0</v>
          </cell>
          <cell r="E9">
            <v>0</v>
          </cell>
          <cell r="F9">
            <v>27.664000000000001</v>
          </cell>
          <cell r="G9">
            <v>28</v>
          </cell>
        </row>
        <row r="10">
          <cell r="A10" t="str">
            <v>40 - 180 - 8</v>
          </cell>
          <cell r="B10">
            <v>2559.36</v>
          </cell>
          <cell r="C10">
            <v>2610.5500000000002</v>
          </cell>
          <cell r="F10">
            <v>2559.36</v>
          </cell>
          <cell r="G10">
            <v>2611</v>
          </cell>
        </row>
        <row r="11">
          <cell r="A11" t="str">
            <v>40 - 160 - 8</v>
          </cell>
          <cell r="B11">
            <v>173.98099999999999</v>
          </cell>
          <cell r="C11">
            <v>177.47</v>
          </cell>
          <cell r="D11">
            <v>0</v>
          </cell>
          <cell r="E11">
            <v>0</v>
          </cell>
          <cell r="F11">
            <v>173.98099999999999</v>
          </cell>
          <cell r="G11">
            <v>177</v>
          </cell>
        </row>
        <row r="12">
          <cell r="A12" t="str">
            <v>계</v>
          </cell>
          <cell r="B12">
            <v>2761.0050000000001</v>
          </cell>
          <cell r="C12">
            <v>2816.24</v>
          </cell>
          <cell r="D12">
            <v>1037.4549999999999</v>
          </cell>
          <cell r="E12">
            <v>1049.21</v>
          </cell>
          <cell r="F12">
            <v>3798.46</v>
          </cell>
          <cell r="G12">
            <v>3865</v>
          </cell>
        </row>
        <row r="13">
          <cell r="C13" t="str">
            <v xml:space="preserve">   레   미   콘   집   계   표 (2)</v>
          </cell>
        </row>
        <row r="14">
          <cell r="A14" t="str">
            <v>구        분</v>
          </cell>
          <cell r="B14" t="str">
            <v>레  미  콘 (철근)</v>
          </cell>
          <cell r="E14" t="str">
            <v>레  미  콘 (철근)</v>
          </cell>
        </row>
        <row r="15">
          <cell r="A15" t="str">
            <v xml:space="preserve"> </v>
          </cell>
          <cell r="B15" t="str">
            <v>40 - 160 - 8</v>
          </cell>
          <cell r="C15" t="str">
            <v>40 - 180 - 8</v>
          </cell>
          <cell r="D15" t="str">
            <v>25 - 160 - 8</v>
          </cell>
          <cell r="E15" t="str">
            <v>25 - 210 - 8</v>
          </cell>
          <cell r="F15" t="str">
            <v>25 - 240 - 15</v>
          </cell>
          <cell r="G15" t="str">
            <v>25 - 270 - 15</v>
          </cell>
          <cell r="H15" t="str">
            <v>25 - 400 - 15</v>
          </cell>
        </row>
        <row r="16">
          <cell r="A16" t="str">
            <v>배수구조물공</v>
          </cell>
          <cell r="B16">
            <v>173.98099999999999</v>
          </cell>
          <cell r="C16">
            <v>415.09</v>
          </cell>
          <cell r="D16">
            <v>0</v>
          </cell>
          <cell r="E16">
            <v>212.58500000000001</v>
          </cell>
          <cell r="F16">
            <v>0</v>
          </cell>
          <cell r="G16">
            <v>0</v>
          </cell>
        </row>
        <row r="17">
          <cell r="A17" t="str">
            <v>구 조 물 공</v>
          </cell>
          <cell r="B17">
            <v>0</v>
          </cell>
          <cell r="C17">
            <v>2144.27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A18" t="str">
            <v>교   량   공</v>
          </cell>
          <cell r="B18">
            <v>0</v>
          </cell>
          <cell r="C18">
            <v>0</v>
          </cell>
          <cell r="D18">
            <v>27.664000000000001</v>
          </cell>
          <cell r="E18">
            <v>0</v>
          </cell>
          <cell r="F18">
            <v>628.702</v>
          </cell>
          <cell r="G18">
            <v>136.36799999999999</v>
          </cell>
          <cell r="H18">
            <v>59.8</v>
          </cell>
        </row>
        <row r="19">
          <cell r="A19" t="str">
            <v xml:space="preserve"> 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A20" t="str">
            <v xml:space="preserve"> </v>
          </cell>
          <cell r="B20">
            <v>0</v>
          </cell>
          <cell r="C20">
            <v>0</v>
          </cell>
          <cell r="D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 xml:space="preserve"> </v>
          </cell>
          <cell r="B21">
            <v>0</v>
          </cell>
          <cell r="C21">
            <v>0</v>
          </cell>
          <cell r="D21">
            <v>0</v>
          </cell>
          <cell r="F21">
            <v>0</v>
          </cell>
          <cell r="H21">
            <v>0</v>
          </cell>
        </row>
        <row r="22">
          <cell r="A22" t="str">
            <v>계</v>
          </cell>
          <cell r="B22">
            <v>173.98099999999999</v>
          </cell>
          <cell r="C22">
            <v>2559.36</v>
          </cell>
          <cell r="D22">
            <v>27.664000000000001</v>
          </cell>
          <cell r="E22">
            <v>212.58500000000001</v>
          </cell>
          <cell r="F22">
            <v>628.702</v>
          </cell>
          <cell r="G22">
            <v>136.36799999999999</v>
          </cell>
          <cell r="H22">
            <v>59.8</v>
          </cell>
        </row>
      </sheetData>
      <sheetData sheetId="17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A4" t="str">
            <v>배수구조물공</v>
          </cell>
          <cell r="B4">
            <v>0</v>
          </cell>
          <cell r="C4">
            <v>3.7229999999999999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7.13</v>
          </cell>
        </row>
        <row r="5">
          <cell r="A5" t="str">
            <v>구 조 물 공</v>
          </cell>
          <cell r="B5">
            <v>0</v>
          </cell>
          <cell r="C5">
            <v>0</v>
          </cell>
          <cell r="D5">
            <v>210.6</v>
          </cell>
          <cell r="E5">
            <v>0</v>
          </cell>
          <cell r="G5">
            <v>0</v>
          </cell>
          <cell r="H5">
            <v>9</v>
          </cell>
          <cell r="J5">
            <v>0</v>
          </cell>
          <cell r="K5">
            <v>0</v>
          </cell>
        </row>
        <row r="6">
          <cell r="A6" t="str">
            <v>부   대   공</v>
          </cell>
          <cell r="D6">
            <v>0</v>
          </cell>
          <cell r="E6">
            <v>0</v>
          </cell>
          <cell r="G6">
            <v>53.03</v>
          </cell>
          <cell r="H6">
            <v>0</v>
          </cell>
          <cell r="J6">
            <v>0</v>
          </cell>
          <cell r="K6">
            <v>0</v>
          </cell>
        </row>
        <row r="7">
          <cell r="A7" t="str">
            <v>교   량   공</v>
          </cell>
          <cell r="D7">
            <v>0</v>
          </cell>
          <cell r="E7">
            <v>1.694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3.7229999999999999</v>
          </cell>
          <cell r="D10">
            <v>210.6</v>
          </cell>
          <cell r="E10">
            <v>1.694</v>
          </cell>
          <cell r="F10">
            <v>0</v>
          </cell>
          <cell r="G10">
            <v>53.03</v>
          </cell>
          <cell r="H10">
            <v>9</v>
          </cell>
          <cell r="I10">
            <v>7.13</v>
          </cell>
          <cell r="J10">
            <v>0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F11">
            <v>0.05</v>
          </cell>
          <cell r="G11">
            <v>0.05</v>
          </cell>
          <cell r="H11">
            <v>0.05</v>
          </cell>
          <cell r="I11">
            <v>0.05</v>
          </cell>
          <cell r="J11">
            <v>0.05</v>
          </cell>
          <cell r="K11">
            <v>0.05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3.7229999999999999</v>
          </cell>
          <cell r="D12">
            <v>210.6</v>
          </cell>
          <cell r="E12">
            <v>1.694</v>
          </cell>
          <cell r="F12">
            <v>0</v>
          </cell>
          <cell r="G12">
            <v>55.682000000000002</v>
          </cell>
          <cell r="H12">
            <v>9.4499999999999993</v>
          </cell>
          <cell r="I12">
            <v>7.4870000000000001</v>
          </cell>
          <cell r="J12">
            <v>0</v>
          </cell>
          <cell r="K12">
            <v>0</v>
          </cell>
          <cell r="L12" t="str">
            <v xml:space="preserve"> </v>
          </cell>
        </row>
      </sheetData>
      <sheetData sheetId="18">
        <row r="1">
          <cell r="C1" t="str">
            <v xml:space="preserve">      자    갈    산    출    표</v>
          </cell>
        </row>
        <row r="2">
          <cell r="E2" t="str">
            <v xml:space="preserve">            자                    갈</v>
          </cell>
        </row>
        <row r="3">
          <cell r="A3" t="str">
            <v xml:space="preserve">      구           분</v>
          </cell>
          <cell r="C3" t="str">
            <v>수        량</v>
          </cell>
          <cell r="D3" t="str">
            <v>단 위</v>
          </cell>
          <cell r="E3" t="str">
            <v>Φ25 m/m</v>
          </cell>
          <cell r="F3" t="str">
            <v>Φ40 m/m</v>
          </cell>
          <cell r="G3" t="str">
            <v>비         고</v>
          </cell>
        </row>
        <row r="4">
          <cell r="E4" t="str">
            <v>㎥</v>
          </cell>
          <cell r="F4" t="str">
            <v>㎥</v>
          </cell>
        </row>
        <row r="5">
          <cell r="A5" t="str">
            <v xml:space="preserve"> </v>
          </cell>
          <cell r="B5" t="str">
            <v xml:space="preserve"> </v>
          </cell>
          <cell r="C5">
            <v>7.4870000000000001</v>
          </cell>
          <cell r="D5" t="str">
            <v xml:space="preserve"> </v>
          </cell>
          <cell r="E5">
            <v>0.56000000000000005</v>
          </cell>
          <cell r="F5">
            <v>0</v>
          </cell>
        </row>
        <row r="6">
          <cell r="A6" t="str">
            <v>콘  크</v>
          </cell>
          <cell r="E6">
            <v>4.2</v>
          </cell>
          <cell r="F6">
            <v>0</v>
          </cell>
        </row>
        <row r="7">
          <cell r="A7" t="str">
            <v xml:space="preserve"> </v>
          </cell>
          <cell r="B7" t="str">
            <v xml:space="preserve"> </v>
          </cell>
          <cell r="C7">
            <v>55.682000000000002</v>
          </cell>
          <cell r="D7" t="str">
            <v xml:space="preserve"> </v>
          </cell>
          <cell r="E7">
            <v>0</v>
          </cell>
          <cell r="F7">
            <v>0.61</v>
          </cell>
        </row>
        <row r="8">
          <cell r="E8">
            <v>0</v>
          </cell>
          <cell r="F8">
            <v>33.97</v>
          </cell>
        </row>
        <row r="9">
          <cell r="B9" t="str">
            <v xml:space="preserve"> </v>
          </cell>
          <cell r="C9">
            <v>9.4499999999999993</v>
          </cell>
          <cell r="D9" t="str">
            <v xml:space="preserve"> </v>
          </cell>
          <cell r="E9">
            <v>0</v>
          </cell>
          <cell r="F9">
            <v>0.96</v>
          </cell>
        </row>
        <row r="10">
          <cell r="E10">
            <v>0</v>
          </cell>
          <cell r="F10">
            <v>9.08</v>
          </cell>
        </row>
        <row r="11">
          <cell r="A11" t="str">
            <v>리  트</v>
          </cell>
          <cell r="B11" t="str">
            <v xml:space="preserve"> </v>
          </cell>
          <cell r="C11">
            <v>1.694</v>
          </cell>
          <cell r="D11" t="str">
            <v xml:space="preserve"> </v>
          </cell>
          <cell r="E11">
            <v>1</v>
          </cell>
          <cell r="F11">
            <v>0</v>
          </cell>
        </row>
        <row r="12">
          <cell r="E12">
            <v>1.7</v>
          </cell>
          <cell r="F12">
            <v>0</v>
          </cell>
        </row>
        <row r="13">
          <cell r="B13" t="str">
            <v>계</v>
          </cell>
          <cell r="D13">
            <v>0</v>
          </cell>
          <cell r="E13">
            <v>5.9</v>
          </cell>
          <cell r="F13">
            <v>43.05</v>
          </cell>
        </row>
        <row r="14">
          <cell r="B14" t="str">
            <v xml:space="preserve"> </v>
          </cell>
          <cell r="C14" t="str">
            <v xml:space="preserve">   시  멘  트 , 모  래  산  출  표</v>
          </cell>
        </row>
        <row r="15">
          <cell r="A15" t="str">
            <v xml:space="preserve">      구            분</v>
          </cell>
          <cell r="C15" t="str">
            <v>수        량</v>
          </cell>
          <cell r="D15" t="str">
            <v>단 위</v>
          </cell>
          <cell r="E15" t="str">
            <v>시    멘    트</v>
          </cell>
          <cell r="F15" t="str">
            <v>모          래</v>
          </cell>
          <cell r="G15" t="str">
            <v>비         고</v>
          </cell>
        </row>
        <row r="16">
          <cell r="A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>㎏</v>
          </cell>
          <cell r="F16" t="str">
            <v>㎥</v>
          </cell>
          <cell r="G16" t="str">
            <v xml:space="preserve"> </v>
          </cell>
        </row>
        <row r="17">
          <cell r="A17" t="str">
            <v xml:space="preserve"> </v>
          </cell>
          <cell r="B17" t="str">
            <v xml:space="preserve"> </v>
          </cell>
          <cell r="C17">
            <v>0</v>
          </cell>
          <cell r="D17" t="str">
            <v xml:space="preserve"> </v>
          </cell>
          <cell r="E17">
            <v>1093</v>
          </cell>
          <cell r="F17">
            <v>0.78</v>
          </cell>
        </row>
        <row r="18">
          <cell r="E18">
            <v>0</v>
          </cell>
          <cell r="F18">
            <v>0</v>
          </cell>
        </row>
        <row r="19">
          <cell r="A19" t="str">
            <v xml:space="preserve"> </v>
          </cell>
          <cell r="B19" t="str">
            <v xml:space="preserve"> </v>
          </cell>
          <cell r="C19">
            <v>3.7229999999999999</v>
          </cell>
          <cell r="D19" t="str">
            <v xml:space="preserve"> </v>
          </cell>
          <cell r="E19">
            <v>680</v>
          </cell>
          <cell r="F19">
            <v>0.98</v>
          </cell>
        </row>
        <row r="20">
          <cell r="E20">
            <v>2531.64</v>
          </cell>
          <cell r="F20">
            <v>3.65</v>
          </cell>
        </row>
        <row r="21">
          <cell r="A21" t="str">
            <v>몰  탈</v>
          </cell>
          <cell r="B21" t="str">
            <v xml:space="preserve"> </v>
          </cell>
          <cell r="C21">
            <v>210.6</v>
          </cell>
          <cell r="D21" t="str">
            <v xml:space="preserve"> </v>
          </cell>
          <cell r="E21">
            <v>510</v>
          </cell>
          <cell r="F21">
            <v>1.1000000000000001</v>
          </cell>
        </row>
        <row r="22">
          <cell r="E22">
            <v>107406</v>
          </cell>
          <cell r="F22">
            <v>231.66</v>
          </cell>
        </row>
        <row r="23">
          <cell r="C23">
            <v>1.694</v>
          </cell>
          <cell r="E23">
            <v>600</v>
          </cell>
          <cell r="F23">
            <v>0.6</v>
          </cell>
        </row>
        <row r="24">
          <cell r="E24">
            <v>1016.4</v>
          </cell>
          <cell r="F24">
            <v>1.02</v>
          </cell>
        </row>
        <row r="25">
          <cell r="A25" t="str">
            <v xml:space="preserve"> </v>
          </cell>
          <cell r="B25" t="str">
            <v>소     계</v>
          </cell>
          <cell r="C25" t="str">
            <v xml:space="preserve"> </v>
          </cell>
          <cell r="E25">
            <v>110954.04</v>
          </cell>
          <cell r="F25">
            <v>236.33</v>
          </cell>
        </row>
        <row r="26">
          <cell r="B26" t="str">
            <v xml:space="preserve"> </v>
          </cell>
          <cell r="C26">
            <v>7.4870000000000001</v>
          </cell>
          <cell r="D26" t="str">
            <v xml:space="preserve"> </v>
          </cell>
          <cell r="E26">
            <v>346</v>
          </cell>
          <cell r="F26">
            <v>0.51700000000000002</v>
          </cell>
        </row>
        <row r="27">
          <cell r="E27">
            <v>2590.5100000000002</v>
          </cell>
          <cell r="F27">
            <v>3.88</v>
          </cell>
        </row>
        <row r="28">
          <cell r="A28" t="str">
            <v>콘  크</v>
          </cell>
          <cell r="B28" t="str">
            <v xml:space="preserve"> </v>
          </cell>
          <cell r="C28">
            <v>55.682000000000002</v>
          </cell>
          <cell r="D28" t="str">
            <v xml:space="preserve"> </v>
          </cell>
          <cell r="E28">
            <v>323</v>
          </cell>
          <cell r="F28">
            <v>0.48399999999999999</v>
          </cell>
        </row>
        <row r="29">
          <cell r="E29">
            <v>17985.289999999997</v>
          </cell>
          <cell r="F29">
            <v>26.96</v>
          </cell>
        </row>
        <row r="30">
          <cell r="A30" t="str">
            <v>리  트</v>
          </cell>
          <cell r="B30" t="str">
            <v xml:space="preserve"> </v>
          </cell>
          <cell r="C30">
            <v>9.4499999999999993</v>
          </cell>
          <cell r="D30" t="str">
            <v xml:space="preserve"> </v>
          </cell>
          <cell r="E30">
            <v>170</v>
          </cell>
          <cell r="F30">
            <v>0.48</v>
          </cell>
        </row>
        <row r="31">
          <cell r="E31">
            <v>1606.5</v>
          </cell>
          <cell r="F31">
            <v>4.54</v>
          </cell>
        </row>
        <row r="32">
          <cell r="B32" t="str">
            <v>소     계</v>
          </cell>
          <cell r="C32">
            <v>72.619</v>
          </cell>
          <cell r="E32">
            <v>22182.299999999996</v>
          </cell>
          <cell r="F32">
            <v>35.380000000000003</v>
          </cell>
        </row>
        <row r="33">
          <cell r="A33" t="str">
            <v xml:space="preserve">             계</v>
          </cell>
          <cell r="C33" t="str">
            <v xml:space="preserve"> </v>
          </cell>
          <cell r="E33">
            <v>3340</v>
          </cell>
          <cell r="F33">
            <v>271.71000000000004</v>
          </cell>
        </row>
      </sheetData>
      <sheetData sheetId="19">
        <row r="1">
          <cell r="B1" t="str">
            <v>모        래</v>
          </cell>
          <cell r="D1" t="str">
            <v>자        갈</v>
          </cell>
          <cell r="F1" t="str">
            <v>피 복 석</v>
          </cell>
          <cell r="G1" t="str">
            <v>사   석</v>
          </cell>
          <cell r="H1" t="str">
            <v>노 견 토</v>
          </cell>
          <cell r="I1" t="str">
            <v>깬   돌</v>
          </cell>
          <cell r="J1" t="str">
            <v>뒷채움잡석</v>
          </cell>
          <cell r="K1" t="str">
            <v>호안블럭</v>
          </cell>
        </row>
        <row r="2">
          <cell r="A2" t="str">
            <v>구         분</v>
          </cell>
          <cell r="B2" t="str">
            <v>육  사</v>
          </cell>
          <cell r="C2" t="str">
            <v>해  사</v>
          </cell>
          <cell r="D2" t="str">
            <v>Φ25 m/m</v>
          </cell>
          <cell r="E2" t="str">
            <v>Φ40 m/m</v>
          </cell>
          <cell r="F2" t="str">
            <v>0.3㎥급</v>
          </cell>
          <cell r="G2" t="str">
            <v>0.01㎥급</v>
          </cell>
          <cell r="H2" t="str">
            <v xml:space="preserve"> Φ40 이하</v>
          </cell>
          <cell r="I2" t="str">
            <v>25×25×35</v>
          </cell>
          <cell r="J2" t="str">
            <v xml:space="preserve"> Φ9 ~ 15m/m</v>
          </cell>
          <cell r="K2" t="str">
            <v>평판I형  400*400*100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EA</v>
          </cell>
        </row>
        <row r="4">
          <cell r="A4" t="str">
            <v>몰탈콘크리트용</v>
          </cell>
          <cell r="B4">
            <v>271.71000000000004</v>
          </cell>
          <cell r="D4">
            <v>5.9</v>
          </cell>
          <cell r="E4">
            <v>43.05</v>
          </cell>
        </row>
        <row r="5">
          <cell r="A5" t="str">
            <v>포    장    공</v>
          </cell>
          <cell r="B5">
            <v>93</v>
          </cell>
          <cell r="F5">
            <v>0</v>
          </cell>
          <cell r="G5">
            <v>0</v>
          </cell>
          <cell r="H5">
            <v>200</v>
          </cell>
        </row>
        <row r="6">
          <cell r="A6" t="str">
            <v>배수구조물공</v>
          </cell>
          <cell r="B6">
            <v>0</v>
          </cell>
          <cell r="C6">
            <v>0</v>
          </cell>
          <cell r="F6">
            <v>0</v>
          </cell>
          <cell r="I6">
            <v>0</v>
          </cell>
          <cell r="J6">
            <v>105.84</v>
          </cell>
          <cell r="K6">
            <v>0</v>
          </cell>
        </row>
        <row r="7">
          <cell r="A7" t="str">
            <v>구  조  물  공</v>
          </cell>
          <cell r="F7">
            <v>18889</v>
          </cell>
          <cell r="G7">
            <v>166108</v>
          </cell>
          <cell r="I7">
            <v>60</v>
          </cell>
          <cell r="J7">
            <v>166108.29999999999</v>
          </cell>
          <cell r="K7">
            <v>13745</v>
          </cell>
        </row>
        <row r="8">
          <cell r="A8" t="str">
            <v>교   량   공</v>
          </cell>
          <cell r="F8">
            <v>0</v>
          </cell>
          <cell r="J8">
            <v>745.87599999999998</v>
          </cell>
          <cell r="K8">
            <v>0</v>
          </cell>
        </row>
        <row r="9">
          <cell r="A9" t="str">
            <v>계</v>
          </cell>
          <cell r="B9">
            <v>364.71000000000004</v>
          </cell>
          <cell r="C9">
            <v>0</v>
          </cell>
          <cell r="D9">
            <v>5.9</v>
          </cell>
          <cell r="E9">
            <v>43.05</v>
          </cell>
          <cell r="F9">
            <v>18889</v>
          </cell>
          <cell r="G9">
            <v>166108</v>
          </cell>
          <cell r="H9">
            <v>200</v>
          </cell>
          <cell r="I9">
            <v>60</v>
          </cell>
          <cell r="J9">
            <v>166960.01599999997</v>
          </cell>
          <cell r="K9">
            <v>13745</v>
          </cell>
        </row>
        <row r="10">
          <cell r="A10" t="str">
            <v>할          증</v>
          </cell>
          <cell r="B10">
            <v>0.1</v>
          </cell>
          <cell r="C10">
            <v>0.1</v>
          </cell>
          <cell r="D10">
            <v>0.04</v>
          </cell>
          <cell r="E10">
            <v>0.04</v>
          </cell>
          <cell r="F10" t="str">
            <v>할  증</v>
          </cell>
          <cell r="G10" t="str">
            <v>할  증</v>
          </cell>
          <cell r="H10" t="str">
            <v>할  증</v>
          </cell>
          <cell r="I10" t="str">
            <v>할  증</v>
          </cell>
          <cell r="J10" t="str">
            <v>할  증</v>
          </cell>
          <cell r="K10" t="str">
            <v>할  증</v>
          </cell>
        </row>
        <row r="11">
          <cell r="A11" t="str">
            <v>합          계</v>
          </cell>
          <cell r="B11">
            <v>401</v>
          </cell>
          <cell r="C11">
            <v>0</v>
          </cell>
          <cell r="D11">
            <v>6</v>
          </cell>
          <cell r="E11">
            <v>45</v>
          </cell>
          <cell r="F11">
            <v>18889</v>
          </cell>
          <cell r="G11">
            <v>166108</v>
          </cell>
          <cell r="H11">
            <v>200</v>
          </cell>
          <cell r="I11">
            <v>60</v>
          </cell>
          <cell r="J11">
            <v>166960.01599999997</v>
          </cell>
          <cell r="K11">
            <v>13745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______317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설계내역"/>
      <sheetName val="관접합및부설"/>
      <sheetName val="단가"/>
      <sheetName val="설계서(본관)"/>
      <sheetName val="계산서(곡선부)"/>
      <sheetName val="포장재료집계표"/>
      <sheetName val="[수목일위.XLS][수목일위.XLS]el______318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000.11월설계내역"/>
      <sheetName val="공사설명서"/>
      <sheetName val="토공총괄표"/>
      <sheetName val="공사요율산출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카렌스센터계량기설치공사"/>
      <sheetName val="16-1"/>
      <sheetName val="계획금액"/>
      <sheetName val="을지"/>
      <sheetName val="공구원가계산"/>
      <sheetName val="중기조종사 단위단가"/>
      <sheetName val="2호맨홀공제수량"/>
      <sheetName val="삭제금지단가"/>
      <sheetName val="증감내역서"/>
      <sheetName val="기타 정보통신공사"/>
      <sheetName val="배수장토목공사비"/>
      <sheetName val="값"/>
      <sheetName val="전익자재"/>
      <sheetName val="소비자가"/>
      <sheetName val="용역비내역-진짜"/>
      <sheetName val="버스운행안내"/>
      <sheetName val="근태계획서"/>
      <sheetName val="예방접종계획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세부내역"/>
      <sheetName val="코드"/>
      <sheetName val="갈현동"/>
      <sheetName val="입찰견적보고서"/>
      <sheetName val="건축-물가변동"/>
      <sheetName val="A-4"/>
      <sheetName val="기초입력 DATA"/>
      <sheetName val="콘크스"/>
      <sheetName val="수목단가"/>
      <sheetName val="시설수량표"/>
      <sheetName val="식재수량표"/>
      <sheetName val="자재단가"/>
      <sheetName val="자판실행"/>
      <sheetName val="경영"/>
      <sheetName val="98년"/>
      <sheetName val="실적"/>
      <sheetName val="기준비용"/>
      <sheetName val="참조 (2)"/>
      <sheetName val="실행대비"/>
      <sheetName val="LP-S"/>
      <sheetName val="표_재료"/>
      <sheetName val="산출기초"/>
      <sheetName val="식재"/>
      <sheetName val="시설물"/>
      <sheetName val="식재출력용"/>
      <sheetName val="유지관리"/>
      <sheetName val="일위산출"/>
      <sheetName val="건축"/>
      <sheetName val="지급자재"/>
      <sheetName val="Sheet1 (2)"/>
      <sheetName val="가설건물"/>
      <sheetName val="신청서"/>
      <sheetName val="직재"/>
      <sheetName val="재집"/>
      <sheetName val="금액내역서"/>
      <sheetName val="단가산출서"/>
      <sheetName val="전체"/>
      <sheetName val="도급기성"/>
      <sheetName val="1공구원가계산"/>
      <sheetName val="1공구원가계산서"/>
      <sheetName val="골조시행"/>
      <sheetName val="인건비"/>
      <sheetName val="WORK"/>
      <sheetName val="제경비율"/>
      <sheetName val="노임이"/>
      <sheetName val="Recovered_Sheet1"/>
      <sheetName val="수량계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대비표"/>
      <sheetName val="설계예산서"/>
      <sheetName val="적용공정"/>
      <sheetName val="기초코드"/>
      <sheetName val="전등설비"/>
      <sheetName val="제경비적용기준"/>
      <sheetName val="공사자료입력"/>
      <sheetName val="입력"/>
      <sheetName val="안내"/>
      <sheetName val="DATA"/>
      <sheetName val="시멘트"/>
      <sheetName val="빙장비사양"/>
      <sheetName val="장비사양"/>
      <sheetName val="CON'C"/>
      <sheetName val="설명"/>
      <sheetName val="부대tu"/>
      <sheetName val="팔당터널(1공구)"/>
      <sheetName val="이름표지정"/>
      <sheetName val="예산내역서"/>
      <sheetName val="총계"/>
      <sheetName val="터파기및재료"/>
      <sheetName val="구조물5월기성내역"/>
      <sheetName val="3.바닥판  "/>
      <sheetName val="해외(원화)"/>
      <sheetName val="소요자재"/>
      <sheetName val="노무산출서"/>
      <sheetName val="경비"/>
      <sheetName val="설명서 "/>
      <sheetName val="토목"/>
      <sheetName val="BID"/>
      <sheetName val="중기사용료산출근거"/>
      <sheetName val="단가산출2"/>
      <sheetName val="단가 및 재료비"/>
      <sheetName val="9811"/>
      <sheetName val="iec"/>
      <sheetName val="ks"/>
      <sheetName val="선로정수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CC16-내역서"/>
      <sheetName val="표지 (2)"/>
      <sheetName val="자재단가2007.10"/>
      <sheetName val="자재단가2008.4"/>
      <sheetName val="을-ATYPE"/>
      <sheetName val="재료값"/>
      <sheetName val="Sheet5"/>
      <sheetName val="노임,재료비"/>
      <sheetName val="기계경비(시간당)"/>
      <sheetName val="램머"/>
      <sheetName val="인건비 "/>
      <sheetName val="포장수량단위"/>
      <sheetName val="106C0300"/>
      <sheetName val="경비_원본"/>
      <sheetName val="장비경비"/>
      <sheetName val="입찰"/>
      <sheetName val="현경"/>
      <sheetName val="CTEMCOST"/>
      <sheetName val="참조(2)"/>
      <sheetName val="참조"/>
      <sheetName val="건축내역서"/>
      <sheetName val="공정표"/>
      <sheetName val="결재갑지"/>
      <sheetName val="L_RPTB02_01"/>
      <sheetName val="설계예산"/>
      <sheetName val="정부노임단가"/>
      <sheetName val="토목검측서"/>
      <sheetName val="가감수량"/>
      <sheetName val="맨홀수량산출"/>
      <sheetName val="조명시설"/>
      <sheetName val="총괄"/>
      <sheetName val="물가대비표"/>
      <sheetName val="6-1. 관개량조서"/>
      <sheetName val="설계총괄표"/>
      <sheetName val="11-2.아파트내역"/>
      <sheetName val="30집계표"/>
      <sheetName val="기계경비"/>
      <sheetName val="FOB발"/>
      <sheetName val="LOOKUP"/>
      <sheetName val="인제내역"/>
      <sheetName val="판매시설"/>
      <sheetName val="1안"/>
      <sheetName val="우수받이"/>
      <sheetName val="공통가설"/>
      <sheetName val="INDEX  LIST"/>
      <sheetName val="타공종이기"/>
      <sheetName val="표  지"/>
      <sheetName val="화성태안9공구내역(실행)"/>
      <sheetName val="적용기준"/>
      <sheetName val="화장실"/>
      <sheetName val="플랜트 설치"/>
      <sheetName val="2000년1차"/>
      <sheetName val="2000전체분"/>
      <sheetName val="기초1"/>
      <sheetName val="토목내역서"/>
      <sheetName val="아파트"/>
      <sheetName val="평당공사비산정"/>
      <sheetName val="아파트 내역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토목(대안)"/>
      <sheetName val="설계명세서"/>
      <sheetName val="말뚝지지력산정"/>
      <sheetName val="매채조회"/>
      <sheetName val="내역(APT)"/>
      <sheetName val="01"/>
      <sheetName val="총괄표"/>
      <sheetName val="고유코드_설계"/>
      <sheetName val="노임단가표"/>
      <sheetName val="설계내역서"/>
      <sheetName val="토공수량"/>
      <sheetName val="00노임기준"/>
      <sheetName val="평가데이터"/>
      <sheetName val="연결임시"/>
      <sheetName val="세금자료"/>
      <sheetName val="실행,원가 최종예상"/>
      <sheetName val="시중노임단가"/>
      <sheetName val="Tool"/>
      <sheetName val="일위"/>
      <sheetName val="그림"/>
      <sheetName val="산출(부하간선)"/>
      <sheetName val="원가data"/>
      <sheetName val="AL공사(원)"/>
      <sheetName val="산출근거(복구)"/>
      <sheetName val="단가표"/>
      <sheetName val="월별수입"/>
      <sheetName val="21301동"/>
      <sheetName val="전기공사"/>
      <sheetName val="지질조사"/>
      <sheetName val="JOIN(2span)"/>
      <sheetName val="바닥판"/>
      <sheetName val="주빔의 설계"/>
      <sheetName val="철근량산정및사용성검토"/>
      <sheetName val="입력DATA"/>
      <sheetName val="도급"/>
      <sheetName val="건설기계"/>
      <sheetName val="사급자재"/>
      <sheetName val="케이블트레이"/>
      <sheetName val="Sheet15"/>
      <sheetName val="상부공철근집계(ABC)"/>
      <sheetName val="신표지1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적점"/>
      <sheetName val="심사물량"/>
      <sheetName val="심사계산"/>
      <sheetName val="내역갑지"/>
      <sheetName val="2공구하도급내역서"/>
      <sheetName val="날개벽"/>
      <sheetName val="암거단위"/>
      <sheetName val="횡 연장"/>
      <sheetName val="참고사항"/>
      <sheetName val="근로자자료입력"/>
      <sheetName val="말고개터널조명전압강하"/>
      <sheetName val="투자비"/>
      <sheetName val="조성원가DATA"/>
      <sheetName val="사업비"/>
      <sheetName val="장비투입계획"/>
      <sheetName val="직원투입계획"/>
      <sheetName val="BSD (2)"/>
      <sheetName val="배수장공사비명세서"/>
      <sheetName val="산출내역서집계표"/>
      <sheetName val="pier(각형)"/>
      <sheetName val="기구조직"/>
      <sheetName val="원가계산하도"/>
      <sheetName val="본사공가현황"/>
      <sheetName val="1-4-2.관(약)"/>
      <sheetName val="공사비증감"/>
      <sheetName val="TABLE DB"/>
      <sheetName val="쌍용 data base"/>
      <sheetName val="LD"/>
      <sheetName val="1-최종안"/>
      <sheetName val="사업분석-분양가결정"/>
      <sheetName val="자재 집계표"/>
      <sheetName val="H-PILE수량집계"/>
      <sheetName val="입찰안"/>
      <sheetName val="Macro2"/>
      <sheetName val="Macro1"/>
      <sheetName val="정화조방수미장"/>
      <sheetName val="7.계측제어"/>
      <sheetName val="6.동력"/>
      <sheetName val="[수목일위.XLS][수목일위.XLS]el______316"/>
      <sheetName val="EARTH"/>
      <sheetName val="건설산출"/>
      <sheetName val="수정"/>
      <sheetName val="★도급내역(2공구)"/>
      <sheetName val="밸브설치"/>
      <sheetName val="총괄변경내역서"/>
      <sheetName val="계정code"/>
      <sheetName val="재료"/>
      <sheetName val="소방"/>
      <sheetName val="시공"/>
      <sheetName val="구체"/>
      <sheetName val="좌측날개벽"/>
      <sheetName val="우측날개벽"/>
      <sheetName val="토목주소"/>
      <sheetName val="프랜트면허"/>
      <sheetName val="맨홀수량집계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중기집계"/>
      <sheetName val="화설내"/>
      <sheetName val="G.R300경비"/>
      <sheetName val="약품설비"/>
      <sheetName val="철콘"/>
      <sheetName val="원가계산서구조조정"/>
      <sheetName val="98수문일위"/>
      <sheetName val="개별직종노임단가(2005.1)"/>
      <sheetName val="내역(전체_금차)"/>
      <sheetName val="제경비_전체"/>
      <sheetName val="제경비_금차준공분"/>
      <sheetName val="단위수량산출서"/>
      <sheetName val="조내역"/>
      <sheetName val="7월11일"/>
      <sheetName val="48일위(기존)"/>
      <sheetName val="수목_바_주목_"/>
      <sheetName val="날개벽(시점좌측)"/>
      <sheetName val="에너지동"/>
      <sheetName val="99노임기준"/>
      <sheetName val="토공사(흙막이)"/>
      <sheetName val="내역서1999.8최종"/>
      <sheetName val="단가(자재)"/>
      <sheetName val="단가(노임)"/>
      <sheetName val="기초목록"/>
      <sheetName val="협력업체"/>
      <sheetName val="가로등"/>
      <sheetName val="단가목록"/>
      <sheetName val="자재목록"/>
      <sheetName val="노임목록"/>
      <sheetName val="램프"/>
      <sheetName val="기본정보입력"/>
      <sheetName val="8설7발"/>
      <sheetName val="개비온집계"/>
      <sheetName val="개비온 단위"/>
      <sheetName val="비계공사"/>
      <sheetName val="단가산출1"/>
      <sheetName val="경비내역(을)-1"/>
      <sheetName val="총괄내역서(설계)"/>
      <sheetName val="안양동교 1안"/>
      <sheetName val="단가일람"/>
      <sheetName val="자재일람"/>
      <sheetName val="조경일람"/>
      <sheetName val="현장관리비"/>
      <sheetName val="기본단가"/>
      <sheetName val="코드표"/>
      <sheetName val="여과지동"/>
      <sheetName val="부표총괄"/>
      <sheetName val="9509"/>
      <sheetName val="견적율"/>
      <sheetName val="단위수량"/>
      <sheetName val="골조물량"/>
      <sheetName val="골막이(야매)"/>
      <sheetName val="산출1"/>
      <sheetName val="입력란"/>
      <sheetName val="97노임단가"/>
      <sheetName val="계측제어설비"/>
      <sheetName val="2.고용보험료산출근거"/>
      <sheetName val="기계설비-물가변동"/>
      <sheetName val="강원소나무"/>
      <sheetName val="낙엽송"/>
      <sheetName val="상수리"/>
      <sheetName val="신갈"/>
      <sheetName val="잣나무"/>
      <sheetName val="00상노임"/>
      <sheetName val="COST"/>
      <sheetName val="주공 갑지"/>
      <sheetName val="ABUT수량-A1"/>
      <sheetName val="총집계표"/>
      <sheetName val="실행철강하도"/>
      <sheetName val="백호우계수"/>
      <sheetName val="D-철근총괄"/>
      <sheetName val="해평견적"/>
      <sheetName val="공사진행"/>
      <sheetName val="구조물공"/>
      <sheetName val="부대공"/>
      <sheetName val="배수공"/>
      <sheetName val="포장공"/>
      <sheetName val="관급자재대"/>
      <sheetName val="1"/>
      <sheetName val="[수목일위.XLS][수목일위.XLS]el\설계서\수목일위"/>
      <sheetName val="[수목일위.XLS][수목일위.XLS][수목일위.XLS]e"/>
      <sheetName val="[수목일위.XLS][수목일위.XLS]el________2"/>
      <sheetName val="[수목일위.XLS][수목일위.XLS]el________3"/>
      <sheetName val="공사별 가중치 산출근거(토목)"/>
      <sheetName val="가중치근거(조경)"/>
      <sheetName val="공사별 가중치 산출근거(건축)"/>
      <sheetName val="견적단가"/>
      <sheetName val="경율산정.XLS"/>
      <sheetName val="직접경비호표"/>
      <sheetName val="매립"/>
      <sheetName val="관련자료입력"/>
      <sheetName val="1단계"/>
      <sheetName val="DATA1"/>
      <sheetName val="CABLE SIZE-1"/>
      <sheetName val="예가표"/>
      <sheetName val="설계변경내역 98"/>
      <sheetName val="상호참고자료"/>
      <sheetName val="발주처자료입력"/>
      <sheetName val="회사기본자료"/>
      <sheetName val="하자보증자료"/>
      <sheetName val="기술자관련자료"/>
      <sheetName val="시점교대"/>
      <sheetName val="공내역"/>
      <sheetName val="노임(1차)"/>
      <sheetName val="2"/>
      <sheetName val="3"/>
      <sheetName val="4"/>
      <sheetName val="5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배수내역"/>
      <sheetName val="지수"/>
      <sheetName val="단가및재료비"/>
      <sheetName val="일위집계(기존)"/>
      <sheetName val="DANGA"/>
      <sheetName val="기술자자료입력"/>
      <sheetName val="경율산정"/>
      <sheetName val="중기사용료"/>
      <sheetName val="TOTAL_BOQ"/>
      <sheetName val="법면단"/>
      <sheetName val="석축설면"/>
      <sheetName val="법면설면"/>
      <sheetName val="석축단"/>
      <sheetName val="법면수집"/>
      <sheetName val="토공(우물통,기타) "/>
      <sheetName val="차액보증"/>
      <sheetName val="내역표지"/>
      <sheetName val="E.P.T수량산출서"/>
      <sheetName val="갑지1"/>
      <sheetName val="구간산출"/>
      <sheetName val="현장관리비 산출내역"/>
      <sheetName val="견적서"/>
      <sheetName val="N賃率-職"/>
      <sheetName val="구조"/>
      <sheetName val="철거산출근거"/>
      <sheetName val="자재단가비교표"/>
      <sheetName val="공사비명세서"/>
      <sheetName val="사업비변경내역(96.9단가)"/>
      <sheetName val="2)관접합"/>
      <sheetName val="내역(원)"/>
      <sheetName val="토공연장"/>
      <sheetName val="1호인버트수량"/>
      <sheetName val="교각1"/>
      <sheetName val="단면 (2)"/>
      <sheetName val="input"/>
      <sheetName val="설계조건"/>
      <sheetName val="안정계산"/>
      <sheetName val="단면검토"/>
      <sheetName val="쌍송교"/>
      <sheetName val="단가집"/>
      <sheetName val="구리토평1전기"/>
      <sheetName val="견적의뢰"/>
      <sheetName val="운반"/>
      <sheetName val="위치조서"/>
      <sheetName val="6PILE  (돌출)"/>
      <sheetName val="설비내역서"/>
      <sheetName val="전기내역서"/>
      <sheetName val="설계서"/>
      <sheetName val="준공정산"/>
      <sheetName val="직원관련자료"/>
      <sheetName val="총괄 내역서"/>
      <sheetName val="MOTOR"/>
      <sheetName val="각사별공사비분개 "/>
      <sheetName val="개요"/>
      <sheetName val="인원"/>
      <sheetName val="세부내역서"/>
      <sheetName val="실행_ALT1_"/>
      <sheetName val="설계변경총괄표(계산식)"/>
      <sheetName val="갑지(추정)"/>
      <sheetName val="기초입력_DATA"/>
      <sheetName val="일위대가_(식재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현장식당(1)"/>
      <sheetName val="마산방향"/>
      <sheetName val="일위대가단가표"/>
      <sheetName val="9GNG운반"/>
      <sheetName val="ITEM"/>
      <sheetName val="포장복구집계"/>
      <sheetName val="운반자료"/>
      <sheetName val="UPRI"/>
      <sheetName val="슬래브"/>
      <sheetName val="직노"/>
      <sheetName val=" 상부공통집계(총괄)"/>
      <sheetName val="조건표"/>
      <sheetName val="직접노무비"/>
      <sheetName val="산북아MS"/>
      <sheetName val="1SPAN"/>
      <sheetName val="인부노임단가"/>
      <sheetName val="환경기계공정표 (3)"/>
      <sheetName val="고시단가"/>
      <sheetName val="건설기계사용료목록"/>
      <sheetName val="자재단가조사"/>
      <sheetName val="피해현황"/>
      <sheetName val="피해현황 (수량합계)"/>
      <sheetName val="단가입력"/>
      <sheetName val="[수목일위.XLS][수목일위.XLS]el_______16"/>
      <sheetName val="[수목일위.XLS][수목일위.XLS]el_______17"/>
      <sheetName val="[수목일위.XLS][수목일위.XLS]el______150"/>
      <sheetName val="[수목일위.XLS][수목일위.XLS]el______151"/>
      <sheetName val="식재일위"/>
      <sheetName val="S0"/>
      <sheetName val="[수목일위.XLS]el\설계서\수목일위_XLS]데이타"/>
      <sheetName val="[수목일위.XLS]el\설계서\수목일위_XLS"/>
      <sheetName val="재정비직인"/>
      <sheetName val="패널"/>
      <sheetName val="공사기본내용입력"/>
      <sheetName val="노임자재단가"/>
      <sheetName val="noyim"/>
      <sheetName val="unitpric"/>
      <sheetName val="을"/>
      <sheetName val="3차"/>
      <sheetName val="가감수량(2호)"/>
      <sheetName val="맨홀수량산출(2호)"/>
      <sheetName val="48수량"/>
      <sheetName val="49일위"/>
      <sheetName val="22일위"/>
      <sheetName val="49수량"/>
      <sheetName val="취수탑"/>
      <sheetName val="접합 및 부설 "/>
      <sheetName val="부안일위"/>
      <sheetName val="참조M"/>
      <sheetName val="단계별내역 (2)"/>
      <sheetName val="대로근거"/>
      <sheetName val="중로근거"/>
      <sheetName val="도급예산내역서총㔀቎"/>
      <sheetName val="대비"/>
      <sheetName val="실행"/>
      <sheetName val="상반기손익차2총괄"/>
      <sheetName val="공사계획서"/>
      <sheetName val="자재비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[수목일위.XLS][수목일위.XLS]el________4"/>
      <sheetName val="[수목일위.XLS][수목일위.XLS]el________5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[수목일위.XLS][수목일위.XLS]el_______14"/>
      <sheetName val="[수목일위.XLS][수목일위.XLS]el_______15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[수목일위.XLS][수목일위.XLS]el_______18"/>
      <sheetName val="[수목일위.XLS][수목일위.XLS]el_______19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28"/>
      <sheetName val="[수목일위.XLS][수목일위.XLS]el_______29"/>
      <sheetName val="[수목일위.XLS][수목일위.XLS]el_______38"/>
      <sheetName val="[수목일위.XLS][수목일위.XLS]el_______39"/>
      <sheetName val="[수목일위.XLS][수목일위.XLS]el_______36"/>
      <sheetName val="[수목일위.XLS][수목일위.XLS]el_______37"/>
      <sheetName val="[수목일위.XLS][수목일위.XLS]el_______30"/>
      <sheetName val="[수목일위.XLS][수목일위.XLS]el_______31"/>
      <sheetName val="[수목일위.XLS][수목일위.XLS]el_______32"/>
      <sheetName val="[수목일위.XLS][수목일위.XLS]el_______33"/>
      <sheetName val="[수목일위.XLS][수목일위.XLS]el_______34"/>
      <sheetName val="[수목일위.XLS][수목일위.XLS]el_______35"/>
      <sheetName val="[수목일위.XLS][수목일위.XLS]el_______42"/>
      <sheetName val="[수목일위.XLS][수목일위.XLS]el_______43"/>
      <sheetName val="[수목일위.XLS][수목일위.XLS]el_______40"/>
      <sheetName val="[수목일위.XLS][수목일위.XLS]el_______41"/>
      <sheetName val="[수목일위.XLS][수목일위.XLS]el_______62"/>
      <sheetName val="[수목일위.XLS][수목일위.XLS]el_______63"/>
      <sheetName val="[수목일위.XLS][수목일위.XLS]el_______60"/>
      <sheetName val="[수목일위.XLS][수목일위.XLS]el_______61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거래처관리"/>
      <sheetName val="11-2_아파트내역"/>
      <sheetName val="플랜트_설치"/>
      <sheetName val="아파트_내역"/>
      <sheetName val="7_원가계산서(품셈)"/>
      <sheetName val="대치판정"/>
      <sheetName val="단면가정"/>
      <sheetName val="북제주원가"/>
      <sheetName val="[수목일위.XLS][수목일위.XLS]el___서_수__2"/>
      <sheetName val="[수목일위.XLS][수목일위.XLS]el___서_수__3"/>
      <sheetName val="[수목일위.XLS][수목일위.XLS]el___서_수__4"/>
      <sheetName val="[수목일위.XLS][수목일위.XLS]el___서_수__5"/>
      <sheetName val="AL공_x0005__x0000__x0000_疼"/>
      <sheetName val="도급예산내역서총/_x0000_"/>
      <sheetName val="도급예산내역서총︀㳕"/>
      <sheetName val="배수장공사비명_x0000__x0000_"/>
      <sheetName val="배수장공사비명冈_x001f_"/>
      <sheetName val="좌측ꙭī_x0000_"/>
      <sheetName val="SLAB&quot;1&quot;"/>
      <sheetName val="인건비_"/>
      <sheetName val="단가산출근거_목록표"/>
      <sheetName val="단_가_산_출_근_거"/>
      <sheetName val="중기_목록표"/>
      <sheetName val="시간당_중기사용료"/>
      <sheetName val="환율및_기초자료"/>
      <sheetName val="el\설계서\수목일위_XLS]데이타1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배수통관(좌)"/>
      <sheetName val="AL공사(ᰀ፜"/>
      <sheetName val="AL공사(䀀፣"/>
      <sheetName val="16_설계서용지(씀逖"/>
      <sheetName val="구ᰚ"/>
      <sheetName val="구曐"/>
      <sheetName val="Sheet4_x0000__x0000__x0000__x0000__x0000__x0000__x0000__x0010_[수목일위.XLS]가드레일산근_x0000_"/>
      <sheetName val="회계코드"/>
      <sheetName val="공사코드"/>
      <sheetName val="관리부"/>
      <sheetName val="정산"/>
      <sheetName val="청구분"/>
      <sheetName val="총무부"/>
      <sheetName val="변경-C"/>
      <sheetName val="총괄,내역"/>
      <sheetName val="내역1"/>
      <sheetName val="설계기준"/>
      <sheetName val="수량산출(음암)"/>
      <sheetName val="방지책개소별명세"/>
      <sheetName val="99노임단가"/>
      <sheetName val="단가(긴급전화)"/>
      <sheetName val="중사"/>
      <sheetName val="노임변동률"/>
      <sheetName val="수량산출표"/>
      <sheetName val="노단"/>
      <sheetName val="단산"/>
      <sheetName val="명세"/>
      <sheetName val="일대"/>
      <sheetName val="guard(mac)"/>
      <sheetName val="실행간접비용"/>
      <sheetName val="COPING"/>
      <sheetName val="관공일위대가"/>
      <sheetName val="재정비내역"/>
      <sheetName val="지적고시내역"/>
      <sheetName val="FCM"/>
      <sheetName val="가설공사내역"/>
      <sheetName val="401"/>
      <sheetName val="시가지우회도로공내역서"/>
      <sheetName val="DC-O-4-S(설명서)"/>
      <sheetName val="단가조사"/>
      <sheetName val="결과조달"/>
      <sheetName val="내역서 제출"/>
      <sheetName val="미사용현황"/>
      <sheetName val="코드시트"/>
      <sheetName val="사용자료"/>
      <sheetName val="설계산출표︀"/>
      <sheetName val="방수"/>
      <sheetName val="구조물철거타공정이월"/>
      <sheetName val="16_설계서용지(씀ሖ"/>
      <sheetName val="공종별산출내역서"/>
      <sheetName val="건축일위"/>
      <sheetName val="그라우팅일위"/>
      <sheetName val="동문건설"/>
      <sheetName val="본실행경비"/>
      <sheetName val="연동내역"/>
      <sheetName val="actual"/>
      <sheetName val="재료수량(1)"/>
      <sheetName val="설계예시"/>
      <sheetName val="토적표"/>
      <sheetName val="배수공수집"/>
      <sheetName val="4.고용보험"/>
      <sheetName val="3.고용보험료산출근거"/>
      <sheetName val="Too_xd89a_"/>
      <sheetName val="좌측_x0000__x0000_"/>
      <sheetName val="주빔의_설계"/>
      <sheetName val="CABLE_SIZE-1"/>
      <sheetName val="1-4-2_관(약)"/>
      <sheetName val="자재_집계표"/>
      <sheetName val="표__지"/>
      <sheetName val="횡_연장"/>
      <sheetName val="기본일위"/>
      <sheetName val="J直材4"/>
      <sheetName val="식재가격"/>
      <sheetName val="식재총괄"/>
      <sheetName val="도급예산내역서총︀懕"/>
      <sheetName val="수량집"/>
      <sheetName val="06 일위대가목록"/>
      <sheetName val="6.송금의뢰내역서"/>
      <sheetName val="기본설정"/>
      <sheetName val="급여조견표"/>
      <sheetName val="4.설계예산내역서"/>
      <sheetName val="6.관급자재조서"/>
      <sheetName val="품신"/>
      <sheetName val="3.예정공정표"/>
      <sheetName val="7.청제공기계기구조서"/>
      <sheetName val="전체실행"/>
      <sheetName val="전력"/>
      <sheetName val="초기화면"/>
      <sheetName val="토공집계"/>
      <sheetName val="24.보증금"/>
      <sheetName val="A LINE"/>
      <sheetName val="정산산출서(배수판)"/>
      <sheetName val="동해title"/>
      <sheetName val="설계명세서-2"/>
      <sheetName val="VST재료산출"/>
      <sheetName val="A2"/>
      <sheetName val="원가계산서_x0005__x0000__x0000_"/>
      <sheetName val="계획"/>
      <sheetName val="간접비"/>
      <sheetName val="예산갑지"/>
      <sheetName val="8.설치품셈"/>
      <sheetName val="건축공사"/>
      <sheetName val="C3"/>
      <sheetName val="FTRN20-총괄표"/>
      <sheetName val="기준"/>
      <sheetName val="가도공"/>
      <sheetName val="유동표"/>
      <sheetName val="공사명입력"/>
      <sheetName val="자재코드"/>
      <sheetName val="ⴭⴭⴭⴭ"/>
      <sheetName val="상촌터널실행"/>
      <sheetName val="Summary"/>
      <sheetName val="6. 안전관리비"/>
      <sheetName val="기자재비"/>
      <sheetName val="일위(시설)"/>
      <sheetName val="계약서"/>
      <sheetName val="부대︀"/>
      <sheetName val="품셈표"/>
      <sheetName val="el_설계서_수목일위.XLS_데이타"/>
      <sheetName val="el_설계서_수목일위.XLS"/>
      <sheetName val="증감대비"/>
      <sheetName val="토공실행"/>
      <sheetName val="거래처등록"/>
      <sheetName val="참고자료"/>
      <sheetName val="은행코드"/>
      <sheetName val="목록"/>
      <sheetName val="본실행_x0005__x0000_"/>
      <sheetName val="지수적용공사비내역서"/>
      <sheetName val="양재동 고향생각"/>
      <sheetName val="마감물량"/>
      <sheetName val="하중조건(평상시)"/>
      <sheetName val="계장 품셈표"/>
      <sheetName val="총괄내역"/>
      <sheetName val="제안서입력"/>
      <sheetName val="A"/>
      <sheetName val="D"/>
      <sheetName val="설계내역서 "/>
      <sheetName val="산출2-동력"/>
      <sheetName val="Sheet17"/>
      <sheetName val="노무,재료"/>
      <sheetName val="2001년계약내력출력분"/>
      <sheetName val="1차기성분내력"/>
      <sheetName val="계정c헾】_x0005_"/>
      <sheetName val="중기일위대가"/>
      <sheetName val="약품공급2"/>
      <sheetName val="가시설단위수량"/>
      <sheetName val="SORCE1"/>
      <sheetName val="4.전기"/>
      <sheetName val="CODE"/>
      <sheetName val="현장경상비"/>
      <sheetName val="전체내역"/>
      <sheetName val="대창(함평)"/>
      <sheetName val="대창(장성)"/>
      <sheetName val="대창(함평)-창열"/>
      <sheetName val="분석대장"/>
      <sheetName val="base"/>
      <sheetName val="총집_x0005__x0000_"/>
      <sheetName val="공사비 증감 내역서"/>
      <sheetName val="내역서1999_8최종"/>
      <sheetName val="토적표(2차기성)"/>
      <sheetName val="tggwan(mac)"/>
      <sheetName val="단가요약"/>
      <sheetName val="일위-1"/>
      <sheetName val="제잡비"/>
      <sheetName val="현장경비"/>
      <sheetName val="도급내역"/>
      <sheetName val="Sheet6"/>
      <sheetName val="교대"/>
      <sheetName val="공사요율"/>
      <sheetName val="계정c԰_x0000_缀"/>
      <sheetName val="관리,공감"/>
      <sheetName val="BQ(실행)"/>
      <sheetName val="Sheet4_x0000__x0010_[수목일위.XLS]가드레일산근_x0000_耀_x000f_[수목일"/>
      <sheetName val="AL공사԰"/>
      <sheetName val="남양구조시험동"/>
      <sheetName val="견적대비표"/>
      <sheetName val="잡비"/>
      <sheetName val="실행내역"/>
      <sheetName val="물량산출"/>
      <sheetName val="도"/>
      <sheetName val="1.취수장"/>
      <sheetName val="산근"/>
      <sheetName val="귀래 설계 공내역서"/>
      <sheetName val="Scenario"/>
      <sheetName val="하수급견적대비"/>
      <sheetName val="청제공기계일위대가"/>
      <sheetName val="토  공"/>
      <sheetName val="발주내역"/>
      <sheetName val="실행철강렀቟"/>
      <sheetName val="자재 집_x0005__x0003_"/>
      <sheetName val="_x0000__x0003__x0000__x0004_"/>
      <sheetName val="세골재  T2 변경 현황"/>
      <sheetName val="자재(원원+원대)"/>
      <sheetName val="기둥(원형)"/>
      <sheetName val="JUCK"/>
      <sheetName val="토적집계"/>
      <sheetName val="ELECTRIC"/>
      <sheetName val="수안보-MBR1"/>
      <sheetName val="빙축열"/>
      <sheetName val="일위대가(1)"/>
      <sheetName val="DATA-UPS"/>
      <sheetName val="내역서(전기)"/>
      <sheetName val="조경일0"/>
      <sheetName val="기성내역"/>
      <sheetName val="1~9 하중계산"/>
      <sheetName val="실행내역서 "/>
      <sheetName val="2BOX본체"/>
      <sheetName val="냉천부속동"/>
      <sheetName val="개산공사비"/>
      <sheetName val="예총"/>
      <sheetName val="I一般比"/>
      <sheetName val="5. 현장관리비(new) "/>
      <sheetName val="24.보증금(전신전화가입권)"/>
      <sheetName val="IHS"/>
      <sheetName val="공사비예산서(토목분)"/>
      <sheetName val="총괄집계표"/>
      <sheetName val="AL공사ԯ_x0000_缀"/>
      <sheetName val="토공사"/>
      <sheetName val="간선계산"/>
      <sheetName val="관리동"/>
      <sheetName val="일위2"/>
      <sheetName val="적격"/>
      <sheetName val="소방 하 내역"/>
      <sheetName val="본사인상전"/>
      <sheetName val="교량하부공"/>
      <sheetName val="하자보증자Á"/>
      <sheetName val="청천내"/>
      <sheetName val="교각계산"/>
      <sheetName val="발주내역서"/>
      <sheetName val="댐구조도"/>
      <sheetName val="세월교산출기초"/>
      <sheetName val="경산"/>
      <sheetName val="경율산정.舓⼱_x0005_"/>
      <sheetName val="경율산정._x0005__x0000_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블럭 손익"/>
      <sheetName val="인건비(10)"/>
      <sheetName val="8.석축단위(H=1.5M)"/>
      <sheetName val="개거산출내역"/>
      <sheetName val="가격자료"/>
      <sheetName val="금융비용"/>
      <sheetName val="세부"/>
      <sheetName val="cable-data"/>
      <sheetName val="견"/>
      <sheetName val="08공임"/>
      <sheetName val="기중"/>
      <sheetName val="카펫타일"/>
      <sheetName val="기종별 합계"/>
      <sheetName val="맨홀謈_x001b_籀ԯ"/>
      <sheetName val="98지급계획"/>
      <sheetName val="[수목일위.XLS][수목일위.XLS]el______116"/>
      <sheetName val="[수목일위.XLS][수목일위.XLS]el______117"/>
      <sheetName val="[수목일위.XLS][수목일위.XLS]el______120"/>
      <sheetName val="[수목일위.XLS][수목일위.XLS]el______121"/>
      <sheetName val="[수목일위.XLS][수목일위.XLS]el_______70"/>
      <sheetName val="[수목일위.XLS][수목일위.XLS]el_______71"/>
      <sheetName val="[수목일위.XLS][수목일위.XLS]el_______68"/>
      <sheetName val="[수목일위.XLS][수목일위.XLS]el_______69"/>
      <sheetName val="[수목일위.XLS][수목일위.XLS]el_______64"/>
      <sheetName val="[수목일위.XLS][수목일위.XLS]el_______65"/>
      <sheetName val="[수목일위.XLS][수목일위.XLS]el_______66"/>
      <sheetName val="[수목일위.XLS][수목일위.XLS]el_______67"/>
      <sheetName val="[수목일위.XLS][수목일위.XLS]el_______72"/>
      <sheetName val="[수목일위.XLS][수목일위.XLS]el_______73"/>
      <sheetName val="[수목일위.XLS][수목일위.XLS]el_______89"/>
      <sheetName val="[수목일위.XLS][수목일위.XLS]el_______90"/>
      <sheetName val="[수목일위.XLS][수목일위.XLS]el_______75"/>
      <sheetName val="[수목일위.XLS][수목일위.XLS]el_______76"/>
      <sheetName val="[수목일위.XLS][수목일위.XLS]el_______74"/>
      <sheetName val="[수목일위.XLS][수목일위.XLS]el_______81"/>
      <sheetName val="[수목일위.XLS][수목일위.XLS]el_______82"/>
      <sheetName val="[수목일위.XLS][수목일위.XLS]el_______79"/>
      <sheetName val="[수목일위.XLS][수목일위.XLS]el_______80"/>
      <sheetName val="[수목일위.XLS][수목일위.XLS]el_______77"/>
      <sheetName val="[수목일위.XLS][수목일위.XLS]el_______78"/>
      <sheetName val="[수목일위.XLS][수목일위.XLS]el_______83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8"/>
      <sheetName val="[수목일위.XLS][수목일위.XLS]el_______91"/>
      <sheetName val="[수목일위.XLS][수목일위.XLS]el_______92"/>
      <sheetName val="[수목일위.XLS][수목일위.XLS]el______102"/>
      <sheetName val="[수목일위.XLS][수목일위.XLS]el______103"/>
      <sheetName val="[수목일위.XLS][수목일위.XLS]el_______93"/>
      <sheetName val="[수목일위.XLS][수목일위.XLS]el______104"/>
      <sheetName val="[수목일위.XLS][수목일위.XLS]el______105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106"/>
      <sheetName val="[수목일위.XLS][수목일위.XLS]el______107"/>
      <sheetName val="[수목일위.XLS][수목일위.XLS]el______110"/>
      <sheetName val="[수목일위.XLS][수목일위.XLS]el______111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4"/>
      <sheetName val="[수목일위.XLS][수목일위.XLS]el______115"/>
      <sheetName val="[수목일위.XLS][수목일위.XLS]el______124"/>
      <sheetName val="[수목일위.XLS][수목일위.XLS]el______125"/>
      <sheetName val="[수목일위.XLS][수목일위.XLS]el______118"/>
      <sheetName val="[수목일위.XLS][수목일위.XLS]el______119"/>
      <sheetName val="[수목일위.XLS][수목일위.XLS]el______128"/>
      <sheetName val="[수목일위.XLS][수목일위.XLS]el______129"/>
      <sheetName val="[수목일위.XLS][수목일위.XLS]el______122"/>
      <sheetName val="[수목일위.XLS][수목일위.XLS]el______123"/>
      <sheetName val="[수목일위.XLS][수목일위.XLS]el______126"/>
      <sheetName val="[수목일위.XLS][수목일위.XLS]el______127"/>
      <sheetName val="[수목일위.XLS][수목일위.XLS]el______130"/>
      <sheetName val="[수목일위.XLS][수목일위.XLS]el______131"/>
      <sheetName val="계약내역"/>
      <sheetName val="[수목일위.XLS][수목일위.XLS]el______146"/>
      <sheetName val="[수목일위.XLS][수목일위.XLS]el______147"/>
      <sheetName val="[수목일위.XLS][수목일위.XLS]el______136"/>
      <sheetName val="[수목일위.XLS][수목일위.XLS]el______137"/>
      <sheetName val="[수목일위.XLS][수목일위.XLS]el______132"/>
      <sheetName val="[수목일위.XLS][수목일위.XLS]el______133"/>
      <sheetName val="[수목일위.XLS][수목일위.XLS]el______134"/>
      <sheetName val="[수목일위.XLS][수목일위.XLS]el______135"/>
      <sheetName val="[수목일위.XLS][수목일위.XLS]el______144"/>
      <sheetName val="[수목일위.XLS][수목일위.XLS]el______145"/>
      <sheetName val="[수목일위.XLS][수목일위.XLS]el______142"/>
      <sheetName val="[수목일위.XLS][수목일위.XLS]el______143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8"/>
      <sheetName val="[수목일위.XLS][수목일위.XLS]el______149"/>
      <sheetName val="[수목일위.XLS][수목일위.XLS]el______154"/>
      <sheetName val="[수목일위.XLS][수목일위.XLS]el______155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64"/>
      <sheetName val="[수목일위.XLS][수목일위.XLS]el______165"/>
      <sheetName val="[수목일위.XLS][수목일위.XLS]el______166"/>
      <sheetName val="[수목일위.XLS][수목일위.XLS]el______167"/>
      <sheetName val="[수목일위.XLS][수목일위.XLS]el______158"/>
      <sheetName val="[수목일위.XLS][수목일위.XLS]el______159"/>
      <sheetName val="[수목일위.XLS][수목일위.XLS]el______160"/>
      <sheetName val="[수목일위.XLS][수목일위.XLS]el______161"/>
      <sheetName val="[수목일위.XLS][수목일위.XLS]el______162"/>
      <sheetName val="[수목일위.XLS][수목일위.XLS]el______163"/>
      <sheetName val="[수목일위.XLS][수목일위.XLS]el______168"/>
      <sheetName val="[수목일위.XLS][수목일위.XLS]el______169"/>
      <sheetName val="[수목일위.XLS][수목일위.XLS]el______250"/>
      <sheetName val="[수목일위.XLS][수목일위.XLS]el______251"/>
      <sheetName val="[수목일위.XLS][수목일위.XLS]el______244"/>
      <sheetName val="[수목일위.XLS][수목일위.XLS]el______245"/>
      <sheetName val="[수목일위.XLS][수목일위.XLS]el______192"/>
      <sheetName val="[수목일위.XLS][수목일위.XLS]el______193"/>
      <sheetName val="[수목일위.XLS][수목일위.XLS]el______190"/>
      <sheetName val="[수목일위.XLS][수목일위.XLS]el______191"/>
      <sheetName val="[수목일위.XLS][수목일위.XLS]el______170"/>
      <sheetName val="[수목일위.XLS][수목일위.XLS]el______171"/>
      <sheetName val="[수목일위.XLS][수목일위.XLS]el______172"/>
      <sheetName val="[수목일위.XLS][수목일위.XLS]el______173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78"/>
      <sheetName val="[수목일위.XLS][수목일위.XLS]el______179"/>
      <sheetName val="[수목일위.XLS][수목일위.XLS]el______180"/>
      <sheetName val="[수목일위.XLS][수목일위.XLS]el______181"/>
      <sheetName val="[수목일위.XLS][수목일위.XLS]el______182"/>
      <sheetName val="[수목일위.XLS][수목일위.XLS]el______183"/>
      <sheetName val="[수목일위.XLS][수목일위.XLS]el______184"/>
      <sheetName val="[수목일위.XLS][수목일위.XLS]el______185"/>
      <sheetName val="[수목일위.XLS][수목일위.XLS]el______186"/>
      <sheetName val="[수목일위.XLS][수목일위.XLS]el______187"/>
      <sheetName val="[수목일위.XLS][수목일위.XLS]el______188"/>
      <sheetName val="[수목일위.XLS][수목일위.XLS]el______189"/>
      <sheetName val="[수목일위.XLS][수목일위.XLS]el______194"/>
      <sheetName val="[수목일위.XLS][수목일위.XLS]el______195"/>
      <sheetName val="[수목일위.XLS][수목일위.XLS]el______198"/>
      <sheetName val="[수목일위.XLS][수목일위.XLS]el______199"/>
      <sheetName val="[수목일위.XLS][수목일위.XLS]el______196"/>
      <sheetName val="[수목일위.XLS][수목일위.XLS]el______197"/>
      <sheetName val="[수목일위.XLS][수목일위.XLS]el______200"/>
      <sheetName val="[수목일위.XLS][수목일위.XLS]el______201"/>
      <sheetName val="[수목일위.XLS][수목일위.XLS]el______204"/>
      <sheetName val="[수목일위.XLS][수목일위.XLS]el______205"/>
      <sheetName val="[수목일위.XLS][수목일위.XLS]el______202"/>
      <sheetName val="[수목일위.XLS][수목일위.XLS]el______203"/>
      <sheetName val="[수목일위.XLS][수목일위.XLS]el______206"/>
      <sheetName val="[수목일위.XLS][수목일위.XLS]el______207"/>
      <sheetName val="[수목일위.XLS][수목일위.XLS]el______208"/>
      <sheetName val="[수목일위.XLS][수목일위.XLS]el______209"/>
      <sheetName val="[수목일위.XLS][수목일위.XLS]el______226"/>
      <sheetName val="[수목일위.XLS][수목일위.XLS]el______227"/>
      <sheetName val="[수목일위.XLS][수목일위.XLS]el______210"/>
      <sheetName val="[수목일위.XLS][수목일위.XLS]el______211"/>
      <sheetName val="[수목일위.XLS][수목일위.XLS]el______212"/>
      <sheetName val="[수목일위.XLS][수목일위.XLS]el______213"/>
      <sheetName val="[수목일위.XLS][수목일위.XLS]el______214"/>
      <sheetName val="[수목일위.XLS][수목일위.XLS]el______215"/>
      <sheetName val="[수목일위.XLS][수목일위.XLS]el______220"/>
      <sheetName val="[수목일위.XLS][수목일위.XLS]el______221"/>
      <sheetName val="[수목일위.XLS][수목일위.XLS]el______218"/>
      <sheetName val="[수목일위.XLS][수목일위.XLS]el______219"/>
      <sheetName val="[수목일위.XLS][수목일위.XLS]el______216"/>
      <sheetName val="[수목일위.XLS][수목일위.XLS]el______217"/>
      <sheetName val="[수목일위.XLS][수목일위.XLS]el______224"/>
      <sheetName val="[수목일위.XLS][수목일위.XLS]el______225"/>
      <sheetName val="[수목일위.XLS][수목일위.XLS]el______222"/>
      <sheetName val="[수목일위.XLS][수목일위.XLS]el______223"/>
      <sheetName val="[수목일위.XLS][수목일위.XLS]el______230"/>
      <sheetName val="[수목일위.XLS][수목일위.XLS]el______231"/>
      <sheetName val="[수목일위.XLS][수목일위.XLS]el______228"/>
      <sheetName val="[수목일위.XLS][수목일위.XLS]el______229"/>
      <sheetName val="[수목일위.XLS][수목일위.XLS]el______232"/>
      <sheetName val="[수목일위.XLS][수목일위.XLS]el______233"/>
      <sheetName val="[수목일위.XLS][수목일위.XLS]el______238"/>
      <sheetName val="[수목일위.XLS][수목일위.XLS]el______239"/>
      <sheetName val="[수목일위.XLS][수목일위.XLS]el______234"/>
      <sheetName val="[수목일위.XLS][수목일위.XLS]el______235"/>
      <sheetName val="[수목일위.XLS][수목일위.XLS]el______242"/>
      <sheetName val="[수목일위.XLS][수목일위.XLS]el______243"/>
      <sheetName val="[수목일위.XLS][수목일위.XLS]el______236"/>
      <sheetName val="[수목일위.XLS][수목일위.XLS]el______237"/>
      <sheetName val="[수목일위.XLS][수목일위.XLS]el______240"/>
      <sheetName val="[수목일위.XLS][수목일위.XLS]el______241"/>
      <sheetName val="[수목일위.XLS][수목일위.XLS]el______246"/>
      <sheetName val="[수목일위.XLS][수목일위.XLS]el______247"/>
      <sheetName val="[수목일위.XLS][수목일위.XLS]el______248"/>
      <sheetName val="[수목일위.XLS][수목일위.XLS]el______249"/>
      <sheetName val="[수목일위.XLS][수목일위.XLS]el______260"/>
      <sheetName val="[수목일위.XLS][수목일위.XLS]el______261"/>
      <sheetName val="[수목일위.XLS][수목일위.XLS]el______254"/>
      <sheetName val="[수목일위.XLS][수목일위.XLS]el______255"/>
      <sheetName val="[수목일위.XLS][수목일위.XLS]el______252"/>
      <sheetName val="[수목일위.XLS][수목일위.XLS]el______253"/>
      <sheetName val="[수목일위.XLS][수목일위.XLS]el______256"/>
      <sheetName val="[수목일위.XLS][수목일위.XLS]el______257"/>
      <sheetName val="[수목일위.XLS][수목일위.XLS]el______262"/>
      <sheetName val="[수목일위.XLS][수목일위.XLS]el______263"/>
      <sheetName val="[수목일위.XLS][수목일위.XLS]el______258"/>
      <sheetName val="[수목일위.XLS][수목일위.XLS]el______259"/>
      <sheetName val="[수목일위.XLS][수목일위.XLS]el______270"/>
      <sheetName val="[수목일위.XLS][수목일위.XLS]el______271"/>
      <sheetName val="[수목일위.XLS][수목일위.XLS]el______268"/>
      <sheetName val="[수목일위.XLS][수목일위.XLS]el______269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_x0000_]el\설계서\수목일"/>
      <sheetName val="[수목일위.XLS][수목일위.XLS]el______282"/>
      <sheetName val="[수목일위.XLS][수목일위.XLS]el______283"/>
      <sheetName val="[수목일위.XLS][수목일위.XLS]el______272"/>
      <sheetName val="[수목일위.XLS][수목일위.XLS]el______273"/>
      <sheetName val="[수목일위.XLS][수목일위.XLS]el______274"/>
      <sheetName val="[수목일위.XLS][수목일위.XLS]el______275"/>
      <sheetName val="[수목일위.XLS][수목일위.XLS]el______276"/>
      <sheetName val="[수목일위.XLS][수목일위.XLS]el______277"/>
      <sheetName val="[수목일위.XLS][수목일위.XLS]el______278"/>
      <sheetName val="[수목일위.XLS][수목일위.XLS]el______279"/>
      <sheetName val="[수목일위.XLS][수목일위.XLS]el______280"/>
      <sheetName val="[수목일위.XLS][수목일위.XLS]el______281"/>
      <sheetName val="[수목일위.XLS][수목일위.XLS]el______288"/>
      <sheetName val="[수목일위.XLS][수목일위.XLS]el______289"/>
      <sheetName val="[수목일위.XLS][수목일위.XLS]el______286"/>
      <sheetName val="[수목일위.XLS][수목일위.XLS]el______287"/>
      <sheetName val="[수목일위.XLS][수목일위.XLS]el______284"/>
      <sheetName val="[수목일위.XLS][수목일위.XLS]el______285"/>
      <sheetName val="[수목일위.XLS][수목일위.XLS]el______294"/>
      <sheetName val="[수목일위.XLS][수목일위.XLS]el______295"/>
      <sheetName val="[수목일위.XLS][수목일위.XLS]el______290"/>
      <sheetName val="[수목일위.XLS][수목일위.XLS]el______291"/>
      <sheetName val="[수목일위.XLS][수목일위.XLS]el______292"/>
      <sheetName val="[수목일위.XLS][수목일위.XLS]el______293"/>
      <sheetName val="[수목일위.XLS][수목일위.XLS]el______296"/>
      <sheetName val="[수목일위.XLS][수목일위.XLS]el______297"/>
      <sheetName val="[수목일위.XLS][수목일위.XLS]el______300"/>
      <sheetName val="[수목일위.XLS][수목일위.XLS]el______301"/>
      <sheetName val="[수목일위.XLS][수목일위.XLS]el______298"/>
      <sheetName val="[수목일위.XLS][수목일위.XLS]el______299"/>
      <sheetName val="[수목일위.XLS][수목일위.XLS]el______302"/>
      <sheetName val="[수목일위.XLS][수목일위.XLS]el______303"/>
      <sheetName val="[수목일위.XLS][수목일위.XLS]el______304"/>
      <sheetName val="[수목일위.XLS][수목일위.XLS]el______305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[수목일위.XLS][수목일위.XLS]el______310"/>
      <sheetName val="[수목일위.XLS][수목일위.XLS]el______311"/>
      <sheetName val="48일위_x0005__x0000__x0000_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경비내역徸〒_x0005__x0000_"/>
      <sheetName val="일위대가(긴급전화)"/>
      <sheetName val="긴급전화(단가)"/>
      <sheetName val="제경집계"/>
      <sheetName val="을지총괄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계정과목"/>
      <sheetName val="현장구분"/>
      <sheetName val="참조-(1)"/>
      <sheetName val="비계缀ᴪ"/>
      <sheetName val="비계ꀀ᩶"/>
      <sheetName val="1공구_단가_餀ԯ_x0000_"/>
      <sheetName val="조명율표"/>
      <sheetName val="차도조도계산"/>
      <sheetName val="인부노임"/>
      <sheetName val="EL90"/>
      <sheetName val="환율"/>
      <sheetName val="단가산출서 (2)"/>
      <sheetName val="[수목일위.XLS][수목일위.XLS]el______504"/>
      <sheetName val="[수목일위.XLS][수목일위.XLS]el______505"/>
      <sheetName val="[수목일위.XLS][수목일위.XLS]el______502"/>
      <sheetName val="[수목일위.XLS][수목일위.XLS]el______503"/>
      <sheetName val="[수목일위.XLS]el\설계서\수목일위_XLS]데이타1"/>
      <sheetName val="[수목일위.XLS]도급예산내역서총/_x0000_"/>
      <sheetName val="ABUT수량-A㔀"/>
      <sheetName val="직접경비"/>
      <sheetName val="직접인건비"/>
      <sheetName val="ABUT수량-Aԇ"/>
      <sheetName val="ABUT수량-Aက"/>
      <sheetName val="5차설계"/>
      <sheetName val="투찰내역"/>
      <sheetName val="3련 BOX"/>
      <sheetName val="[수목일위.XLS]el\설계서\수목︀ᇕ԰_x0000_缀_x0000__x0000__x0000_䘀_xd802_"/>
      <sheetName val="8설7︀"/>
      <sheetName val="정화조방수미㬁"/>
      <sheetName val="[수목일위.XLS]정화조방수미/"/>
      <sheetName val="중기집԰"/>
      <sheetName val="중기집堀"/>
      <sheetName val="U-TYPE(1)"/>
      <sheetName val="내역서(기계)"/>
      <sheetName val="도로정위치부표"/>
      <sheetName val="DB구축"/>
      <sheetName val="도로조사부표"/>
      <sheetName val="입력변수"/>
      <sheetName val="분전반계산서(석관)"/>
      <sheetName val="[수목일위.XLS_x0000_][수목일위.XLS_x0000_]el\설계서\수목"/>
      <sheetName val="[수목일위.XLS][수목일위.XLS_x0000_]el_______6"/>
      <sheetName val="[수목일위.XLS][수목일위.XLS_x0000_]el_______7"/>
      <sheetName val="[수목일위.XLS][수목일위.XLS_x0000_]el_______2"/>
      <sheetName val="[수목일위.XLS][수목일위.XLS_x0000_]el_______3"/>
      <sheetName val="[수목일위.XLS][수목일위.XLS_x0000_]el_______4"/>
      <sheetName val="[수목일위.XLS][수목일위.XLS_x0000_]el_______5"/>
      <sheetName val="[수목일위.XLS][수목일위.XLS]el______410"/>
      <sheetName val="[수목일위.XLS][수목일위.XLS]el______411"/>
      <sheetName val="[수목일위.XLS][수목일위.XLS]el______408"/>
      <sheetName val="[수목일위.XLS][수목일위.XLS]el______409"/>
      <sheetName val="2공구_단가(인성︀"/>
      <sheetName val="가중치근거栀⦅가⦅"/>
      <sheetName val="수원공매수"/>
      <sheetName val="라.공사비"/>
      <sheetName val="다.도서인쇄비 "/>
      <sheetName val="E.P.T수량䈀ᅪ԰"/>
      <sheetName val="노임,자재"/>
      <sheetName val="P-산#1-1(WOWA1)"/>
      <sheetName val="품셈 "/>
      <sheetName val="3.피뢰공_x0005_"/>
      <sheetName val="2.고용보험԰_x0000_缀_x0000__x0000_"/>
      <sheetName val="J01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실행,원㔀቎԰_x0000_缀_x0000_"/>
      <sheetName val="8堀᎟鰀"/>
      <sheetName val="바挔_x0012_"/>
      <sheetName val="철근량산정및丵〒_x0005__x0000_"/>
      <sheetName val="D-철근肘_x0013_"/>
      <sheetName val="2.재료비"/>
      <sheetName val="입력데이터"/>
      <sheetName val="변경내역대비표(2)"/>
      <sheetName val="PACKING_LIS_x0005_"/>
      <sheetName val="PACKING_LIS°"/>
      <sheetName val="노임단가자료"/>
      <sheetName val="도급원가"/>
      <sheetName val="부하계산서"/>
      <sheetName val="노무비 근거"/>
      <sheetName val="안전시설"/>
      <sheetName val="수리보고서비"/>
      <sheetName val="방수-수량산출서"/>
      <sheetName val="수지표"/>
      <sheetName val="하중계산"/>
      <sheetName val="산출3-전등"/>
      <sheetName val="산출4-조명제어"/>
      <sheetName val="산출5-전열"/>
      <sheetName val="산출7-유도등"/>
      <sheetName val="주공 _x0005__x0000_"/>
      <sheetName val="현장관리_x0005_"/>
      <sheetName val="공賌㥛퐀"/>
      <sheetName val="총砀⫵܃"/>
      <sheetName val="3차설계"/>
      <sheetName val="내역을"/>
      <sheetName val="31.경비기본입력"/>
      <sheetName val="터널조도"/>
      <sheetName val="마감LIST-1"/>
      <sheetName val="1.설계조건"/>
      <sheetName val="JUCKEYK"/>
      <sheetName val="매堀"/>
      <sheetName val="산堀᎟"/>
      <sheetName val="9902"/>
      <sheetName val="시설물단가표"/>
      <sheetName val="노무비단가표"/>
      <sheetName val="총공비"/>
      <sheetName val="[수목일위.XLS][수목일위.XLS]el______330"/>
      <sheetName val="[수목일위.XLS][수목일위.XLS]el______331"/>
      <sheetName val="[수목일위.XLS][수목일위.XLS]el______319"/>
      <sheetName val="[수목일위.XLS][수목일위.XLS]el______320"/>
      <sheetName val="[수목일위.XLS][수목일위.XLS]el______321"/>
      <sheetName val="[수목일위.XLS][수목일위.XLS]el______322"/>
      <sheetName val="[수목일위.XLS][수목일위.XLS]el______323"/>
      <sheetName val="[수목일위.XLS][수목일위.XLS]el______324"/>
      <sheetName val="[수목일위.XLS][수목일위.XLS]el______325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[수목일위.XLS][수목일위.XLS]el______406"/>
      <sheetName val="[수목일위.XLS][수목일위.XLS]el______407"/>
      <sheetName val="[수목일위.XLS][수목일위.XLS]el______332"/>
      <sheetName val="[수목일위.XLS][수목일위.XLS]el______333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38"/>
      <sheetName val="[수목일위.XLS][수목일위.XLS]el______339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____346"/>
      <sheetName val="[수목일위.XLS][수목일위.XLS]el______347"/>
      <sheetName val="[수목일위.XLS][수목일위.XLS]el______348"/>
      <sheetName val="[수목일위.XLS][수목일위.XLS]el______349"/>
      <sheetName val="[수목일위.XLS][수목일위.XLS]el______350"/>
      <sheetName val="[수목일위.XLS][수목일위.XLS]el______351"/>
      <sheetName val="[수목일위.XLS][수목일위.XLS]el______352"/>
      <sheetName val="[수목일위.XLS][수목일위.XLS]el______353"/>
      <sheetName val="[수목일위.XLS][수목일위.XLS]el______354"/>
      <sheetName val="[수목일위.XLS][수목일위.XLS]el______355"/>
      <sheetName val="[수목일위.XLS][수목일위.XLS]el______356"/>
      <sheetName val="[수목일위.XLS][수목일위.XLS]el______357"/>
      <sheetName val="[수목일위.XLS][수목일위.XLS]el______358"/>
      <sheetName val="[수목일위.XLS][수목일위.XLS]el______359"/>
      <sheetName val="[수목일위.XLS][수목일위.XLS]el______360"/>
      <sheetName val="[수목일위.XLS][수목일위.XLS]el______361"/>
      <sheetName val="[수목일위.XLS][수목일위.XLS]el______362"/>
      <sheetName val="[수목일위.XLS][수목일위.XLS]el______363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[수목일위.XLS][수목일위.XLS]el______370"/>
      <sheetName val="[수목일위.XLS][수목일위.XLS]el______371"/>
      <sheetName val="[수목일위.XLS][수목일위.XLS]el______372"/>
      <sheetName val="[수목일위.XLS][수목일위.XLS]el______373"/>
      <sheetName val="[수목일위.XLS][수목일위.XLS]el______374"/>
      <sheetName val="[수목일위.XLS][수목일위.XLS]el______375"/>
      <sheetName val="[수목일위.XLS][수목일위.XLS]el______376"/>
      <sheetName val="[수목일위.XLS][수목일위.XLS]el______377"/>
      <sheetName val="[수목일위.XLS][수목일위.XLS]el______378"/>
      <sheetName val="[수목일위.XLS][수목일위.XLS]el______379"/>
      <sheetName val="[수목일위.XLS][수목일위.XLS]el______380"/>
      <sheetName val="[수목일위.XLS][수목일위.XLS]el______381"/>
      <sheetName val="[수목일위.XLS][수목일위.XLS]el______382"/>
      <sheetName val="[수목일위.XLS][수목일위.XLS]el______383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88"/>
      <sheetName val="[수목일위.XLS][수목일위.XLS]el______389"/>
      <sheetName val="[수목일위.XLS][수목일위.XLS]el______390"/>
      <sheetName val="[수목일위.XLS][수목일위.XLS]el______391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396"/>
      <sheetName val="[수목일위.XLS][수목일위.XLS]el______397"/>
      <sheetName val="[수목일위.XLS][수목일위.XLS]el______398"/>
      <sheetName val="[수목일위.XLS][수목일위.XLS]el______399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404"/>
      <sheetName val="[수목일위.XLS][수목일위.XLS]el______405"/>
      <sheetName val="단/_x0000_"/>
      <sheetName val="AL공_x0005_헾⿘_x0005_"/>
      <sheetName val="AL공_x0005__x0005__x0000_"/>
      <sheetName val="구皸"/>
      <sheetName val="단0_x0000_"/>
      <sheetName val="단0_x0000_"/>
      <sheetName val="단ꀇ虰0"/>
      <sheetName val="단栍䙯ꠀ"/>
      <sheetName val="단/_x0000_ࠀ"/>
      <sheetName val="합의경상"/>
      <sheetName val="우측날개_x0005_"/>
      <sheetName val="우측날개畠"/>
      <sheetName val="조頔ន"/>
      <sheetName val="단가䘭疚"/>
      <sheetName val="단가䘭瞰"/>
      <sheetName val="좌측齘_x0013_龜"/>
      <sheetName val="PAC"/>
      <sheetName val="SG"/>
      <sheetName val="[수목일위.XLS][수목일위.XLS]el______414"/>
      <sheetName val="[수목일위.XLS][수목일위.XLS]el______415"/>
      <sheetName val="[수목일위.XLS][수목일위.XLS]el______412"/>
      <sheetName val="[수목일위.XLS][수목일위.XLS]el______413"/>
      <sheetName val="[수목일위.XLS][수목일위.XLS]el______483"/>
      <sheetName val="[수목일위.XLS][수목일위.XLS]el______484"/>
      <sheetName val="[수목일위.XLS][수목일위.XLS]el______481"/>
      <sheetName val="[수목일위.XLS][수목일위.XLS]el______482"/>
      <sheetName val="pier(각형铐"/>
      <sheetName val="pier(각형닑"/>
      <sheetName val="9.׍_x0000_缀_x0000_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炷舅?XLS"/>
      <sheetName val="ls"/>
      <sheetName val="소일위대가코드표"/>
      <sheetName val="품셈집계표"/>
      <sheetName val="자재조사표(참고용)"/>
      <sheetName val="일반부표집계표"/>
      <sheetName val="품셈TABLE"/>
      <sheetName val="Customer Databas"/>
      <sheetName val="원내역"/>
      <sheetName val="공종단가"/>
      <sheetName val="참고"/>
      <sheetName val="장비별표(오거보링)(Ø400)(12M)"/>
      <sheetName val="䈘목(중국단풍-)"/>
      <sheetName val="갑  지"/>
      <sheetName val="접속도로1"/>
      <sheetName val="unit 4"/>
      <sheetName val="화재 탐지 설비"/>
      <sheetName val="횡배수관재료-"/>
      <sheetName val="계산서(직선부)"/>
      <sheetName val="콘크리트측구연장"/>
      <sheetName val="-배수구조물공토공"/>
      <sheetName val="조명일위"/>
      <sheetName val="철근총괄집계표"/>
      <sheetName val="집수정(600-700)"/>
      <sheetName val="빗물받이(910-510-410)"/>
      <sheetName val="우수"/>
      <sheetName val="공종목록표"/>
      <sheetName val="파일의이용"/>
      <sheetName val="일위대가(가설)"/>
      <sheetName val="설계내역일위"/>
      <sheetName val="EACT10"/>
      <sheetName val="교사기준면적(초등)"/>
      <sheetName val="지주목시비량산출서"/>
      <sheetName val="49"/>
      <sheetName val="견적시담(송포2공구)"/>
      <sheetName val="남양내역"/>
      <sheetName val="개인"/>
      <sheetName val="공종별원가계산"/>
      <sheetName val="전주2本1"/>
      <sheetName val="토공산출(주차장)"/>
      <sheetName val="현장관리"/>
      <sheetName val="매입"/>
      <sheetName val="토공산출 (아파트)"/>
      <sheetName val="횡배수관토공수량"/>
      <sheetName val="품셈"/>
      <sheetName val="5 일위목록"/>
      <sheetName val="7 단가조사"/>
      <sheetName val="6 일위대가"/>
      <sheetName val="정렬"/>
      <sheetName val="Mc1"/>
      <sheetName val="10공구일위"/>
      <sheetName val="기초자료입력"/>
      <sheetName val="Ⅶ-2.현장경비산출"/>
      <sheetName val="기계경비적용기준"/>
      <sheetName val="DT"/>
      <sheetName val="롤러"/>
      <sheetName val="펌프차타설"/>
      <sheetName val="시설물기초"/>
      <sheetName val="전기혼잡제경비(45)"/>
      <sheetName val="일위대가-1"/>
      <sheetName val="년도별시공"/>
      <sheetName val="물가자료"/>
      <sheetName val="골조대비내역"/>
      <sheetName val="평가내역"/>
      <sheetName val="123"/>
      <sheetName val="계수시트"/>
      <sheetName val="일위대가목차"/>
      <sheetName val="2.대외공문"/>
      <sheetName val="현장"/>
      <sheetName val="단가표 (2)"/>
      <sheetName val="비목군분류일위"/>
      <sheetName val="1차 내역서"/>
      <sheetName val="대가표(품셈)"/>
      <sheetName val="내역서01"/>
      <sheetName val="GAS"/>
      <sheetName val="토집"/>
      <sheetName val="개소별수량산출"/>
      <sheetName val="근거(기밀댐퍼)"/>
      <sheetName val="일위집계표"/>
      <sheetName val="예산명세서"/>
      <sheetName val="자료입력"/>
      <sheetName val="合成単価作成表-BLDG"/>
      <sheetName val="공통"/>
      <sheetName val="퇴직금(울산천상)"/>
      <sheetName val="입력자료"/>
      <sheetName val="4-10"/>
      <sheetName val="설계내"/>
      <sheetName val="제수"/>
      <sheetName val="공기"/>
      <sheetName val="교육종류"/>
      <sheetName val="부대공Ⅱ"/>
      <sheetName val="상 부"/>
      <sheetName val="전선 및 전선관"/>
      <sheetName val="금융"/>
      <sheetName val="DB@Acess"/>
      <sheetName val="Civil"/>
      <sheetName val="소야공정계획표"/>
      <sheetName val="22인공"/>
      <sheetName val="부하계산"/>
      <sheetName val="일반부표"/>
      <sheetName val="운동장 (2)"/>
      <sheetName val="충주"/>
      <sheetName val="시추주상도"/>
      <sheetName val="성곽내역서"/>
      <sheetName val="BH"/>
      <sheetName val="총괄표1"/>
      <sheetName val="Customer_Databas"/>
      <sheetName val="갑__지"/>
      <sheetName val="unit_4"/>
      <sheetName val="화재_탐지_설비"/>
      <sheetName val="토공산출_(아파트)"/>
      <sheetName val="1_설계조건"/>
      <sheetName val="Ⅶ-2_현장경비산출"/>
      <sheetName val="귀래_설계_공내역서"/>
      <sheetName val="5_일위목록"/>
      <sheetName val="7_단가조사"/>
      <sheetName val="6_일위대가"/>
      <sheetName val="E_P_T수량산출서"/>
      <sheetName val="전선_및_전선관"/>
      <sheetName val="GAS저장소"/>
      <sheetName val="라인마킹"/>
      <sheetName val="위험물저장소"/>
      <sheetName val="일반창고동"/>
      <sheetName val="기성청구"/>
      <sheetName val="EQUIP-H"/>
      <sheetName val="공통비총괄표"/>
      <sheetName val="주요항목별"/>
      <sheetName val="내역서2안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평교-내역"/>
      <sheetName val="구조물공1(51~56)"/>
      <sheetName val="간선"/>
      <sheetName val="전압"/>
      <sheetName val="조도"/>
      <sheetName val="동력"/>
      <sheetName val="D&amp;P특기사항"/>
      <sheetName val="우각부보강"/>
      <sheetName val="과세내역(세부)"/>
      <sheetName val="EQT-ESTN"/>
      <sheetName val="공종집계"/>
      <sheetName val="날개벽(좌,우=60도-4개)"/>
      <sheetName val="03하반기내역서"/>
      <sheetName val="04상반기"/>
      <sheetName val="공작물조직표(용배수)"/>
      <sheetName val=" 견적서"/>
      <sheetName val="인부신상자료"/>
      <sheetName val="퍼스트"/>
      <sheetName val="자단"/>
      <sheetName val="인공산출"/>
      <sheetName val="SCHE"/>
      <sheetName val="11월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bearing"/>
      <sheetName val="단가표_(2)"/>
      <sheetName val="수목데이타 "/>
      <sheetName val="투찰금액"/>
      <sheetName val="날개벽수량표"/>
      <sheetName val="평형별수량표"/>
      <sheetName val="가설개략"/>
      <sheetName val="평당"/>
      <sheetName val="매입세"/>
      <sheetName val="창호"/>
      <sheetName val="천방교접속"/>
      <sheetName val="EJ"/>
      <sheetName val="1차_내역서"/>
      <sheetName val="계산내역(설비)"/>
      <sheetName val="와동25-3(변경)"/>
      <sheetName val="가격비"/>
      <sheetName val="炷舅_XLS_데이타'!$E$124"/>
      <sheetName val="ls_노임"/>
      <sheetName val="炷舅_XLS"/>
      <sheetName val="전계가"/>
      <sheetName val="배수판"/>
      <sheetName val="TB-내역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주관사업"/>
      <sheetName val="PW3"/>
      <sheetName val="PW4"/>
      <sheetName val="SC1"/>
      <sheetName val="PE"/>
      <sheetName val="PM"/>
      <sheetName val="TR"/>
      <sheetName val="교대시점"/>
      <sheetName val="TEL"/>
      <sheetName val="담장산출"/>
      <sheetName val="부하(성남)"/>
      <sheetName val="sub"/>
      <sheetName val="가설"/>
      <sheetName val="구조포설"/>
      <sheetName val="복구"/>
      <sheetName val="부호표"/>
      <sheetName val="기성내역서표지"/>
      <sheetName val="당초내역서"/>
      <sheetName val="Y-WORK"/>
      <sheetName val="절감계산"/>
      <sheetName val="pier(각형_x0005_"/>
      <sheetName val="pier(각형娈"/>
      <sheetName val="9.턀ԯ_x0000_"/>
      <sheetName val="9.꣍⭙턀Ⴒ"/>
      <sheetName val="001"/>
      <sheetName val="9.Í_x0000_Ԁ_x0000_"/>
      <sheetName val="9.Í"/>
      <sheetName val="9._x0000__x0000_Ԁ_x0000_"/>
      <sheetName val="9.²_x0000_Ԁ_x0000_"/>
      <sheetName val="[수목일위.XLS]el\설계서\_x0000__x0000_Ā_x0000__x0005__x0000_\_x0000_"/>
      <sheetName val="[수목일위.XLS]el\설계서\_x0000__x0000_Ā_x0000__x0005__x0000_翸_x0000_"/>
      <sheetName val="가스내역"/>
      <sheetName val="원가계산서구조조ꠀ"/>
      <sheetName val="원가계산서구조조저"/>
      <sheetName val="원가계산서구조조좬"/>
      <sheetName val="원가계산서구조조ԯ"/>
      <sheetName val="장문교(대전)"/>
      <sheetName val="Factor"/>
      <sheetName val="단가일灘"/>
      <sheetName val="단가일茐"/>
      <sheetName val="PACKING_LISþ"/>
      <sheetName val="PACKING_LIS¸"/>
      <sheetName val="단가일헾"/>
      <sheetName val="6"/>
      <sheetName val="기본1"/>
      <sheetName val="수정일위대가"/>
      <sheetName val="옹벽"/>
      <sheetName val="예산서"/>
      <sheetName val="고압수량(철거)"/>
      <sheetName val="주공 _x0010__x0000_"/>
      <sheetName val="공사비_x0010__x0000_"/>
      <sheetName val="공사비׃⿓"/>
      <sheetName val="주공 ׃⿓"/>
      <sheetName val="현장관리׃"/>
      <sheetName val="정보"/>
      <sheetName val="부산4"/>
      <sheetName val="일위稀_x001e_⩿"/>
      <sheetName val="에너媀͖"/>
      <sheetName val="기술자관련자爈"/>
      <sheetName val="기술자관련자爇"/>
      <sheetName val="criteria(enlc)"/>
      <sheetName val="정화조방수미/"/>
      <sheetName val="[수목일위.XLS][수목일위.XLS]el______432"/>
      <sheetName val="[수목일위.XLS][수목일위.XLS]el______433"/>
      <sheetName val="[수목일위.XLS][수목일위.XLS]el______430"/>
      <sheetName val="[수목일위.XLS][수목일위.XLS]el______431"/>
      <sheetName val="[수목일위.XLS][수목일위.XLS]el______418"/>
      <sheetName val="[수목일위.XLS][수목일위.XLS]el______419"/>
      <sheetName val="[수목일위.XLS][수목일위.XLS]el______416"/>
      <sheetName val="[수목일위.XLS][수목일위.XLS]el______417"/>
      <sheetName val="[수목일위.XLS][수목일위.XLS]el______424"/>
      <sheetName val="[수목일위.XLS][수목일위.XLS]el______425"/>
      <sheetName val="[수목일위.XLS][수목일위.XLS]el______422"/>
      <sheetName val="[수목일위.XLS][수목일위.XLS]el______423"/>
      <sheetName val="[수목일위.XLS][수목일위.XLS]el______420"/>
      <sheetName val="[수목일위.XLS][수목일위.XLS]el______421"/>
      <sheetName val="[수목일위.XLS][수목일위.XLS]el______426"/>
      <sheetName val="[수목일위.XLS][수목일위.XLS]el______427"/>
      <sheetName val="[수목일위.XLS][수목일위.XLS]el______428"/>
      <sheetName val="[수목일위.XLS][수목일위.XLS]el______429"/>
      <sheetName val="[수목일위.XLS][수목일위.XLS]el______435"/>
      <sheetName val="[수목일위.XLS][수목일위.XLS]el______436"/>
      <sheetName val="[수목일위.XLS][수목일위.XLS]el______434"/>
      <sheetName val="[수목일위.XLS][수목일위.XLS]el______439"/>
      <sheetName val="[수목일위.XLS][수목일위.XLS]el______440"/>
      <sheetName val="[수목일위.XLS][수목일위.XLS]el______437"/>
      <sheetName val="[수목일위.XLS][수목일위.XLS]el______438"/>
      <sheetName val="[수목일위.XLS][수목일위.XLS]el______449"/>
      <sheetName val="[수목일위.XLS][수목일위.XLS]el______450"/>
      <sheetName val="[수목일위.XLS][수목일위.XLS]el______447"/>
      <sheetName val="[수목일위.XLS][수목일위.XLS]el______448"/>
      <sheetName val="[수목일위.XLS][수목일위.XLS]el______443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1"/>
      <sheetName val="[수목일위.XLS][수목일위.XLS]el______442"/>
      <sheetName val="[수목일위.XLS][수목일위.XLS]el______461"/>
      <sheetName val="[수목일위.XLS][수목일위.XLS]el______462"/>
      <sheetName val="[수목일위.XLS][수목일위.XLS]el______459"/>
      <sheetName val="[수목일위.XLS][수목일위.XLS]el______46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4"/>
      <sheetName val="[수목일위.XLS][수목일위.XLS]el______457"/>
      <sheetName val="[수목일위.XLS][수목일위.XLS]el______458"/>
      <sheetName val="[수목일위.XLS][수목일위.XLS]el______455"/>
      <sheetName val="[수목일위.XLS][수목일위.XLS]el______456"/>
      <sheetName val="[수목일위.XLS][수목일위.XLS]el______463"/>
      <sheetName val="[수목일위.XLS][수목일위.XLS]el______464"/>
      <sheetName val="[수목일위.XLS][수목일위.XLS]el______471"/>
      <sheetName val="[수목일위.XLS][수목일위.XLS]el______472"/>
      <sheetName val="[수목일위.XLS][수목일위.XLS]el______467"/>
      <sheetName val="[수목일위.XLS][수목일위.XLS]el______468"/>
      <sheetName val="[수목일위.XLS][수목일위.XLS]el______465"/>
      <sheetName val="[수목일위.XLS][수목일위.XLS]el______466"/>
      <sheetName val="[수목일위.XLS][수목일위.XLS]el______469"/>
      <sheetName val="[수목일위.XLS][수목일위.XLS]el______470"/>
      <sheetName val="[수목일위.XLS][수목일위.XLS]el______473"/>
      <sheetName val="[수목일위.XLS][수목일위.XLS]el______474"/>
      <sheetName val="[수목일위.XLS][수목일위.XLS]el______477"/>
      <sheetName val="[수목일위.XLS][수목일위.XLS]el______478"/>
      <sheetName val="[수목일위.XLS][수목일위.XLS]el______475"/>
      <sheetName val="[수목일위.XLS][수목일위.XLS]el______476"/>
      <sheetName val="[수목일위.XLS][수목일위.XLS]el______479"/>
      <sheetName val="[수목일위.XLS][수목일위.XLS]el______480"/>
      <sheetName val="[수목일위.XLS][수목일위.XLS]el______485"/>
      <sheetName val="도급예산내역서총尀䘳"/>
      <sheetName val="5_시방서(일반_x0000__x0000_䫰_x0000_"/>
      <sheetName val="el\설계서\수목︀ᇕ԰_x0000_缀_x0000__x0000__x0000_䘀_xd802_"/>
      <sheetName val="실행내역(10.13)"/>
      <sheetName val="BSD_(2)"/>
      <sheetName val="99노임崆Ē"/>
      <sheetName val="사업총괄"/>
      <sheetName val="회사기본_x0000__x0000_"/>
      <sheetName val="안양동교 菸_x001c_"/>
      <sheetName val="전기공사비총괄"/>
      <sheetName val="내역서-토목"/>
      <sheetName val="4차공사"/>
      <sheetName val="이름"/>
      <sheetName val="1F-공장동"/>
      <sheetName val="내력서"/>
      <sheetName val="8.PILE  (돌출)"/>
      <sheetName val="상세"/>
      <sheetName val="단가비교표(전기)"/>
      <sheetName val="도급예산내역서총︀ᇕ"/>
      <sheetName val="배수장공사비명橂】"/>
      <sheetName val="배수장공사비명_x0005__x0000_"/>
      <sheetName val="상부집계표"/>
      <sheetName val="상하차비용(기계상차)"/>
      <sheetName val="운반비"/>
      <sheetName val="하자보증자0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ភ"/>
      <sheetName val="배수장공사비명鞀_x0017_"/>
      <sheetName val="도급예산내역서총耀䂕"/>
      <sheetName val="배수장공사비명門@"/>
      <sheetName val="도급예산0_x0000_뀀_x0005__x0000__x0000_"/>
      <sheetName val="도급예산0_x0000_᠀¿_x0000__x0000_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가격"/>
      <sheetName val="명세서"/>
      <sheetName val="1.1서버도입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도급예산쀯_x0000__x0000__x0000__x0000_"/>
      <sheetName val="배수장공사비명䡲⿛"/>
      <sheetName val="도급예산내역서총蠊ᙌ"/>
      <sheetName val="도급예산내역서총蠌き"/>
      <sheetName val="배수장공사비명䡲ぇ"/>
      <sheetName val="도급예산내역서총0_x0000_"/>
      <sheetName val="배수장공사비명橂⽠"/>
      <sheetName val="매媸"/>
      <sheetName val="내역(전체_금차0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내역서총᠀㙗"/>
      <sheetName val="도급예산/_x0000_䀀_x0015__x0000__x0000_"/>
      <sheetName val="내역(전/_x0000_쀀¿_x0000_"/>
      <sheetName val="내역(전/_x0000_ꠀ_x0010__x0000_"/>
      <sheetName val="내역(전砝䖋怀䝛䨌"/>
      <sheetName val="내역(전체_금차⠀"/>
      <sheetName val="내역(전체_금차頀"/>
      <sheetName val="배수장공사비명_x0000_"/>
      <sheetName val="배수장공사비명洅⿞"/>
      <sheetName val="배수장공사비명헾⽅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배수장공사비명헾⽌"/>
      <sheetName val="도급예산내역서총︀⋕"/>
      <sheetName val="도급예산내역서총洌絩"/>
      <sheetName val="8설_x0005__x0000_"/>
      <sheetName val="2공구_단가(산광)1"/>
      <sheetName val="1_토공1"/>
      <sheetName val="2_배수공1"/>
      <sheetName val="3_구조물공1"/>
      <sheetName val="4_포장공1"/>
      <sheetName val="지주목_및_비료산출기준1"/>
      <sheetName val="PACKING_LIST1"/>
      <sheetName val="el\설계서\수목일위_XLS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전차선로_물량표1"/>
      <sheetName val="제출내역_(2)1"/>
      <sheetName val="중기조종사_단위단가1"/>
      <sheetName val="원가계산_(2)1"/>
      <sheetName val="참조_(2)1"/>
      <sheetName val="기초입력_DATA1"/>
      <sheetName val="일위대가_(식재)1"/>
      <sheetName val="골조-APT_갑지1"/>
      <sheetName val="설명서_1"/>
      <sheetName val="3_바닥판__1"/>
      <sheetName val="실행,원가_최종예상"/>
      <sheetName val="현장관리비_산출내역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공사별_가중치_산출근거(토목)"/>
      <sheetName val="공사별_가중치_산출근거(건축)"/>
      <sheetName val="G_R300경비"/>
      <sheetName val="안양동교_1안"/>
      <sheetName val="설계변경내역_98"/>
      <sheetName val="각사별공사비분개_"/>
      <sheetName val="개별직종노임단가(2005_1)"/>
      <sheetName val="주공_갑지"/>
      <sheetName val="경율산정_XLS"/>
      <sheetName val="2_고용보험료산출근거"/>
      <sheetName val="피해현황_(수량합계)"/>
      <sheetName val="6PILE__(돌출)"/>
      <sheetName val="TABLE_DB"/>
      <sheetName val="쌍용_data_base"/>
      <sheetName val="6__안전관리비"/>
      <sheetName val="총괄_내역서"/>
      <sheetName val="단면_(2)"/>
      <sheetName val="단계별내역_(2)"/>
      <sheetName val="개비온_단위"/>
      <sheetName val="접합_및_부설_"/>
      <sheetName val="배수장공사비명菈"/>
      <sheetName val="배수장공사비명쁈_"/>
      <sheetName val="도급예산䈀ԯ缀"/>
      <sheetName val="토공(우물통,기타)_"/>
      <sheetName val="_상부공통집계(총괄)"/>
      <sheetName val="중간부"/>
      <sheetName val="04년부품"/>
      <sheetName val="★도급내역졾ᲂఀᲃ툀"/>
      <sheetName val="★도급내역栊⺝︀ԯ"/>
      <sheetName val="변경내역서"/>
      <sheetName val="신규일위목록"/>
      <sheetName val="신항수로관조서"/>
      <sheetName val="신항용수로집계"/>
      <sheetName val="중기목록"/>
      <sheetName val="중기내역"/>
      <sheetName val="구역화물"/>
      <sheetName val="재ﻇ"/>
      <sheetName val="수량총"/>
      <sheetName val="토공총"/>
      <sheetName val="노임,적용율"/>
      <sheetName val="입출재고현황 (2)"/>
      <sheetName val="배수관집계"/>
      <sheetName val="구헾"/>
      <sheetName val="단가일ﺭ"/>
      <sheetName val="공사비︀⏕"/>
      <sheetName val="발주처렀቟԰_x0000_"/>
      <sheetName val="MRS세부"/>
      <sheetName val="설֮㖮"/>
      <sheetName val="빌딩 안내"/>
      <sheetName val="[수목일위.XLS]el\설계서\수목일_x0000__x0000__x0000__x0001_Ԁ"/>
      <sheetName val="5.2.6~7공사요율"/>
      <sheetName val="간지 (세)"/>
      <sheetName val="장척총괄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날怀፵"/>
      <sheetName val="월堀᎟鰀"/>
      <sheetName val="램怀"/>
      <sheetName val="램堀"/>
      <sheetName val="월별氀饿"/>
      <sheetName val="프랜怀፵"/>
      <sheetName val="기԰_x0000_缀"/>
      <sheetName val="월԰堀᎟"/>
      <sheetName val="날԰_x0000_"/>
      <sheetName val="el\설계서\수목일︀ᇕ԰_x0000_缀_x0000__x0000__x0000_Ȁ"/>
      <sheetName val="el\설계서\수목일︀ᇕ԰_x0000_缀_x0000__x0000__x0000_焀"/>
      <sheetName val="원형1호맨홀토공수량"/>
      <sheetName val="산정표"/>
      <sheetName val="8.옥외᐀ባ혀腺԰_x0000_"/>
      <sheetName val="단계별내역 (丵〒"/>
      <sheetName val="세목전체"/>
      <sheetName val="슬래브1"/>
      <sheetName val="용수량(생활용수)"/>
      <sheetName val="연결관암거"/>
      <sheetName val="철근량산정및사용성검⩿"/>
      <sheetName val="공량(전기)"/>
      <sheetName val="단가적용(터널)"/>
      <sheetName val="단위가격"/>
      <sheetName val="단위가격_할증"/>
      <sheetName val="원가蠀ᎊ찀ᎊ"/>
      <sheetName val="설계ᎃ"/>
      <sheetName val="연수동"/>
      <sheetName val="기계내역서"/>
      <sheetName val="초"/>
      <sheetName val="1공구_단䈀챪ԯ_x0000_缀_x0000_"/>
      <sheetName val="품목납기"/>
      <sheetName val="작성"/>
      <sheetName val="정공공사"/>
      <sheetName val="FAB별"/>
      <sheetName val="조경일壀"/>
      <sheetName val="단가일丵"/>
      <sheetName val="기준표"/>
      <sheetName val="공사비집계표"/>
      <sheetName val="AV시스템"/>
      <sheetName val="총 원가계산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잡철물"/>
      <sheetName val="단렀቟԰"/>
      <sheetName val="5_시방서(일반시방㔀቎"/>
      <sheetName val="날개벽(䟣⾄_x0005__x0000_"/>
      <sheetName val="단퀀ᙕᰀ"/>
      <sheetName val="단ԯ_x0000_缀"/>
      <sheetName val="간접1"/>
      <sheetName val="개별직종노임단가(2005.1徸"/>
      <sheetName val="3.하중산정4.지지력"/>
      <sheetName val="인원계획-미화"/>
      <sheetName val="8"/>
      <sheetName val="10"/>
      <sheetName val="12"/>
      <sheetName val="9"/>
      <sheetName val="11"/>
      <sheetName val="등가관장표"/>
      <sheetName val="산출내역집계표"/>
      <sheetName val="수량-가로등"/>
      <sheetName val="직원투_x0000__x0000__x0005_"/>
      <sheetName val="최종내역"/>
      <sheetName val="일위대가橂"/>
      <sheetName val="재고list"/>
      <sheetName val="공사"/>
      <sheetName val="04.10건강보험(일용직)"/>
      <sheetName val="ABUT수량-A԰"/>
      <sheetName val="(1)본선수량집계"/>
      <sheetName val="견적기준"/>
      <sheetName val="하부철근수량"/>
      <sheetName val="경상비"/>
      <sheetName val="연돌일위집계"/>
      <sheetName val="월별수删"/>
      <sheetName val="5정거장"/>
      <sheetName val="1-3길내기"/>
      <sheetName val="양촌면도평리"/>
      <sheetName val="전기내역1"/>
      <sheetName val="하도급대비"/>
      <sheetName val="00000"/>
      <sheetName val="설계산출기怀"/>
      <sheetName val="5_시방서(일반시丵〒_x0005_"/>
      <sheetName val="4_시방서롌቟"/>
      <sheetName val="4_시방서Ռ_x0000_"/>
      <sheetName val="기자재집계"/>
      <sheetName val="에너_x0000__x0000_"/>
      <sheetName val="시행후면적"/>
      <sheetName val="현장일보"/>
      <sheetName val="참조자료"/>
      <sheetName val="[수목일위.XLS]도급예산/_x0000_䀀_x0015__x0000__x0000_"/>
      <sheetName val="[수목일위.XLS]내역(전/_x0000_쀀¿_x0000_"/>
      <sheetName val="[수목일위.XLS]내역(전/_x0000_ꠀ_x0010__x0000_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el\설계서\수목일위_XLS1"/>
      <sheetName val="업무량"/>
      <sheetName val="개별직종노임단가(2003.9)"/>
      <sheetName val="2.고용보׃⿦_x0000__x0000__x0000_"/>
      <sheetName val="하자보증자Ⴡ"/>
      <sheetName val="도급예산䈀ԯ"/>
      <sheetName val="도급예산䈀ԯ"/>
      <sheetName val="도급예산䈀?ԯ"/>
      <sheetName val="내역(전0"/>
      <sheetName val="도급예산䈀湪ԯ"/>
      <sheetName val="00_x0005_"/>
      <sheetName val="도급예산䈀頻ԯ"/>
      <sheetName val="도급예산0"/>
      <sheetName val="슬래브(유곡)"/>
      <sheetName val="el\설계서\수목︀ᇕ԰"/>
      <sheetName val="제경비"/>
      <sheetName val="도급예산䈀䥪ԯ"/>
      <sheetName val="도급예산ԯ"/>
      <sheetName val="도급예산䈀꽪ԯ"/>
      <sheetName val="도급예산退ភ?ភ䈀⵪"/>
      <sheetName val="도급예산䈀쥪ԯ"/>
      <sheetName val="도급예산/"/>
      <sheetName val="내역(전/"/>
      <sheetName val="도급예산䈀ԯ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관경별내역서"/>
      <sheetName val="★도급내역︀𥉉ԯ_x0000_缀"/>
      <sheetName val="★도급내역碪᎝밀᎝︀"/>
      <sheetName val="총괄내역서(설계Ԃ"/>
      <sheetName val="★도급내역က_x0000_ꠀ຾Ԃ"/>
      <sheetName val="★도급내역Ԃ⡭䠯#_x0000_"/>
      <sheetName val="G-IL"/>
      <sheetName val="BU"/>
      <sheetName val="IL"/>
      <sheetName val="EQ-R1"/>
      <sheetName val="1공구_단咀2ꮸ⽇_x0005__x0000_"/>
      <sheetName val="암거(내역)"/>
      <sheetName val="환경일위대가"/>
      <sheetName val="금리계산"/>
      <sheetName val="노임단가 (2)"/>
      <sheetName val="소렀"/>
      <sheetName val="변화치수"/>
      <sheetName val="회사기본자԰"/>
      <sheetName val="Sheet11"/>
      <sheetName val="필터류(발주요구)"/>
      <sheetName val="4차구매요청물품"/>
      <sheetName val="08년+저장품+수급계획"/>
      <sheetName val="UTIMS분석DATA(리셋 등 제외)"/>
      <sheetName val="고장분류"/>
      <sheetName val=" 역별 발생건수"/>
      <sheetName val="회사기헾】_x0005_"/>
      <sheetName val="회사기奐'妜"/>
      <sheetName val="정거장"/>
      <sheetName val="길내기"/>
      <sheetName val="기성2"/>
      <sheetName val="일위대가(계측기설치)"/>
      <sheetName val="FCþ"/>
      <sheetName val="제원및배치"/>
      <sheetName val="우수공"/>
      <sheetName val="직접㰀᎕萀᎕"/>
      <sheetName val="내역서1999.8최_x0005_"/>
      <sheetName val="본선토량운반계산서(1)0"/>
      <sheetName val="산皸_x001b_"/>
      <sheetName val="산碘&quot;"/>
      <sheetName val="산帖め"/>
      <sheetName val="산瞈_x001a_"/>
      <sheetName val="증감대비표"/>
      <sheetName val="2.고용보험㥝〒_x0005__x0000_"/>
      <sheetName val="일대-1"/>
      <sheetName val="2.교량(신설)"/>
      <sheetName val="발주처_xdc00_䕫␀䕬"/>
      <sheetName val="날개벽(시점԰_x0000_缀"/>
      <sheetName val="안정검토(온1)"/>
      <sheetName val="철_xdc00_"/>
      <sheetName val="철ᰀ"/>
      <sheetName val="방호시설검토"/>
      <sheetName val="9.전등噪"/>
      <sheetName val="설계산ᛅ〒_x0005_"/>
      <sheetName val="출력X"/>
      <sheetName val="수_x0005_"/>
      <sheetName val="단가산출서(기계)"/>
      <sheetName val="직접䈀ᅪ԰_x0000_"/>
      <sheetName val="직원헾】_x0005__x0000_"/>
      <sheetName val="도급예산내역서총頀悂"/>
      <sheetName val="도급예산내역서총︀"/>
      <sheetName val="개_x0005_"/>
      <sheetName val="흥양2교토공집계표"/>
      <sheetName val="바닥판(1)"/>
      <sheetName val="MATERIAL"/>
      <sheetName val="군남내역서"/>
      <sheetName val="4차원가계산서"/>
      <sheetName val="수문일1"/>
      <sheetName val="골조공사"/>
      <sheetName val="costing_CV"/>
      <sheetName val="Pipe"/>
      <sheetName val="3차준공"/>
      <sheetName val="수僰"/>
      <sheetName val="h-013211-2"/>
      <sheetName val="하자보증자_x0000_"/>
      <sheetName val="jobhist"/>
      <sheetName val="전기수량집계"/>
      <sheetName val="규격 단가표"/>
      <sheetName val="데리려ଈ타현황"/>
      <sheetName val="날㔀੎"/>
      <sheetName val="구조_x0005__x0000_"/>
      <sheetName val="배수내_x0005_"/>
      <sheetName val="회사기_x0005__x0000_"/>
      <sheetName val="도배공사언고"/>
      <sheetName val="단가일︀"/>
      <sheetName val="단가일_xd800_"/>
      <sheetName val="가스(내역)"/>
      <sheetName val="el\설계서\수목일︀ᇕ԰_x0000_缀_x0000__x0000__x0000_Ԁ"/>
      <sheetName val="TYPE집계표"/>
      <sheetName val="협력丵⽙"/>
      <sheetName val="D-철근0_x0000_"/>
      <sheetName val="원가계헾】_x0005_"/>
      <sheetName val="자재조사표"/>
      <sheetName val="구분표"/>
      <sheetName val="제원입력"/>
      <sheetName val="관련자료詈_x0015_"/>
      <sheetName val="G.R300경׃"/>
      <sheetName val="테이블"/>
      <sheetName val="급여준비"/>
      <sheetName val="단가조건(02년)"/>
      <sheetName val="수로BOX"/>
      <sheetName val="단가적용"/>
      <sheetName val="에԰_x0000_缀"/>
      <sheetName val="Site Expenses"/>
      <sheetName val="1-4-_x0000__x0000__x0005__x0000_㳀ҙ"/>
      <sheetName val="M-MG1"/>
      <sheetName val="건설剸_x001b_"/>
      <sheetName val="건설丵⼨"/>
      <sheetName val="건설夸'"/>
      <sheetName val="woo(mac)"/>
      <sheetName val="우석문틀"/>
      <sheetName val="세부窨_x0013_竬"/>
      <sheetName val="날개벽(시점좌_x0005__x0000_"/>
      <sheetName val="날개벽(시점좌僀_x0013_"/>
      <sheetName val="옹벽수량집계표"/>
      <sheetName val="1-4-2_관(약⠀"/>
      <sheetName val="전기실(고압)"/>
      <sheetName val="14.TV공_x0005_"/>
      <sheetName val="대총괄"/>
      <sheetName val="사업분석_x0000__x0000_Ԁ_x0000__x0000_㣾"/>
      <sheetName val="잡비계산"/>
      <sheetName val="공사내역서"/>
      <sheetName val="공종별수량집계"/>
      <sheetName val="포항보고서"/>
      <sheetName val="가실행 내역서"/>
      <sheetName val="기계경비시간당손료목록"/>
      <sheetName val="배관배선내역"/>
      <sheetName val="본사공가᳈፜"/>
      <sheetName val="월별수唀"/>
      <sheetName val="월별수徸"/>
      <sheetName val="기안"/>
      <sheetName val="(3.품질관리 시험 총괄표)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공사비총괄표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2공구_단가䈀ᅪ԰_x0000_"/>
      <sheetName val="2공구_단가렀቟԰_x0000_"/>
      <sheetName val="횡배수관"/>
      <sheetName val="현장ᘀ᨜԰"/>
      <sheetName val="설계개요"/>
      <sheetName val="설명서"/>
      <sheetName val="조도계산서 (도서)"/>
      <sheetName val="c_balju"/>
      <sheetName val="D-䈀ᅪ԰_x0000_"/>
      <sheetName val="에너지_x0005_"/>
      <sheetName val="T13(P68~72,78)"/>
      <sheetName val="철근량산정및畠_x0013_䌢〚_x0005_"/>
      <sheetName val="실행,원惇፵∀ᩃ԰_x0000_"/>
      <sheetName val="voucher"/>
      <sheetName val="신︀"/>
      <sheetName val="구조물"/>
      <sheetName val="용역단가"/>
      <sheetName val="배저ᕰ㔀"/>
      <sheetName val="신청내역"/>
      <sheetName val="TYPE-1"/>
      <sheetName val="분석"/>
      <sheetName val="산徸⼷_x0005_"/>
      <sheetName val="송도(A3)-가야"/>
      <sheetName val="단순공사비단가표"/>
      <sheetName val="정화조방_x0000__x0000__x0005_"/>
      <sheetName val="정화조방_x0000__x0000_ᅠ"/>
      <sheetName val="2000_11월씀ԯ_x0000_"/>
      <sheetName val="2000_11월ԯ_x0000_缀_x0000_"/>
      <sheetName val="1-최_x0005__x0000_"/>
      <sheetName val="일위_파일"/>
      <sheetName val="부_x0000__x0000_"/>
      <sheetName val="1.2 동력(철ᰀ፜"/>
      <sheetName val="Front"/>
      <sheetName val="wall"/>
      <sheetName val="공조기"/>
      <sheetName val="공조기휀"/>
      <sheetName val="AHU집계"/>
      <sheetName val="공량산출서"/>
      <sheetName val="INDEX"/>
      <sheetName val="셀명"/>
      <sheetName val="b_balju"/>
      <sheetName val="산橂】"/>
      <sheetName val="산丵〒"/>
      <sheetName val="산헾】"/>
      <sheetName val="배수Ȁ腳"/>
      <sheetName val="하자보증자ﻁ"/>
      <sheetName val="토공仰0"/>
      <sheetName val="재료비단가"/>
      <sheetName val="5.자금이체명세서"/>
      <sheetName val="조내헾"/>
      <sheetName val="부대시설"/>
      <sheetName val="원가계ԯ_x0000_缀"/>
      <sheetName val="[수목일위.XLS]el\설계서\수목일︀ᇕ԰_x0000_缀_x0000__x0000__x0000_Ȁ"/>
      <sheetName val="[수목일위.XLS]el\설계서\수목일︀ᇕ԰_x0000_缀_x0000__x0000__x0000_焀"/>
      <sheetName val="[수목일위.XLS]el\설계서\수목일︀ᇕ԰_x0000_缀_x0000__x0000__x0000_Ԁ"/>
      <sheetName val="단가일䢭"/>
      <sheetName val="상부공"/>
      <sheetName val="토缀ᨎ԰"/>
      <sheetName val="맨홀수ׇឃ"/>
      <sheetName val="6동"/>
      <sheetName val="2006납품"/>
      <sheetName val="⠍⑎"/>
      <sheetName val="골栀᱔렀"/>
      <sheetName val="복공계산"/>
      <sheetName val="남양주댠가표"/>
      <sheetName val="2공구_단가(대_x0000__x0000_"/>
      <sheetName val="2공구_단가(대頀㙿"/>
      <sheetName val="난방방식분류"/>
      <sheetName val="공사정보입력"/>
      <sheetName val="3.골재원검토의견서 갑지"/>
      <sheetName val="상호참ᰖ〚_x0005_"/>
      <sheetName val="1,2,3,4,5단위수량"/>
      <sheetName val="약품劈,"/>
      <sheetName val="총괄_x0000_谂በ"/>
      <sheetName val="입缀숪"/>
      <sheetName val="좌측԰_x0000_缀"/>
      <sheetName val="단가비교표"/>
      <sheetName val="산출내역"/>
      <sheetName val="자재반입현황표"/>
      <sheetName val="에너ፈߞ"/>
      <sheetName val="일위대׈_x0000_缀_x0000__x0000_"/>
      <sheetName val="일위대렀቟԰_x0000_缀"/>
      <sheetName val="상호참고헾⾣"/>
      <sheetName val="제품별"/>
      <sheetName val="구분자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산서夸_x0014_丵⾌"/>
      <sheetName val="원가계산서丵』_x0005__x0000_"/>
      <sheetName val="원가계산서劸.丵⾁"/>
      <sheetName val="개呠"/>
      <sheetName val="방배동내역(리라)"/>
      <sheetName val="건축공사집계표"/>
      <sheetName val="방배동내역 (총괄)"/>
      <sheetName val="부대공사총괄"/>
      <sheetName val="조내尜"/>
      <sheetName val="안산기계장치"/>
      <sheetName val="이름표"/>
      <sheetName val="현장관리비 "/>
      <sheetName val="지입집계"/>
      <sheetName val="운怀"/>
      <sheetName val="8설7㖮"/>
      <sheetName val="시점교䈀"/>
      <sheetName val="현장਀腹԰"/>
      <sheetName val="적격심사표"/>
      <sheetName val="인ꠀ"/>
      <sheetName val="상호참고_x0005_헾"/>
      <sheetName val="산근缀"/>
      <sheetName val="AL공渀፷԰_x0000_"/>
      <sheetName val="철근량산정및헾】_x0005__x0000_"/>
      <sheetName val="X17-TOTAL"/>
      <sheetName val="용역비내역_진짜"/>
      <sheetName val="기본단헾"/>
      <sheetName val="인사자료총집계"/>
      <sheetName val="구조_x0005_헾"/>
      <sheetName val="CAT_5"/>
      <sheetName val="총괄내역㳕᎕萀᎕缀"/>
      <sheetName val="96작생능"/>
      <sheetName val="개_x0000_"/>
      <sheetName val="원가계산서_x0000__x0000__x0005__x0000_"/>
      <sheetName val="배_x0000__x0000_Ԁ"/>
      <sheetName val="암거橂⽬"/>
      <sheetName val="원가계≎"/>
      <sheetName val="원가계≎"/>
      <sheetName val="원가계⠏ፏ蠀"/>
      <sheetName val="원가계⠙ፏ_x0000_"/>
      <sheetName val="99노徸⼣_x0005_"/>
      <sheetName val="주공Գ︀ᇕ"/>
      <sheetName val="TYPE-B 평균H"/>
      <sheetName val="일위집계(苈)헾"/>
      <sheetName val="내역서1999.咀&amp;哌"/>
      <sheetName val="포장집계"/>
      <sheetName val="포장연장"/>
      <sheetName val="포장수량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1차네트공정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집계"/>
      <sheetName val="단계별내역 (橂】"/>
      <sheetName val="45,46"/>
      <sheetName val="단  가  대  비  표"/>
      <sheetName val="일  위  대  가  목  록"/>
      <sheetName val="토공정보"/>
      <sheetName val="AL공԰԰"/>
      <sheetName val="기술자자료敧ぞ"/>
      <sheetName val="기술자자료游/"/>
      <sheetName val="단면상수 및 주빔설계"/>
      <sheetName val="2공구하_x0005__x0000__x0000__x0000_"/>
      <sheetName val="XXXXXX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계약내역서(을지)"/>
      <sheetName val="배수장공사囘$ᯑ⾉"/>
      <sheetName val="TYPE-A"/>
      <sheetName val="준공조서"/>
      <sheetName val="공사준공계"/>
      <sheetName val="준공검사보고서"/>
      <sheetName val="안양동丵〒_x0005__x0000_"/>
      <sheetName val="현장관丵〒"/>
      <sheetName val="돌담교 상부수량"/>
      <sheetName val="기록대장"/>
      <sheetName val="단਀腹԰"/>
      <sheetName val="조도계산서1"/>
      <sheetName val="월_x0000__x0000_Ԁ"/>
      <sheetName val="교대(A1)"/>
      <sheetName val="토목莘!"/>
      <sheetName val="8설7헾"/>
      <sheetName val="개소별집계표"/>
      <sheetName val="주요자재집계표"/>
      <sheetName val="8䈀ᅪ԰"/>
      <sheetName val="인수공규격"/>
      <sheetName val="9GN︀ᇕ԰"/>
      <sheetName val="가시설수량"/>
      <sheetName val="CONCRETE"/>
      <sheetName val="RAHMEN"/>
      <sheetName val="ROOF(ALKALI)"/>
      <sheetName val="cal"/>
      <sheetName val="법면က"/>
      <sheetName val="법면ᰎ"/>
      <sheetName val="법면0"/>
      <sheetName val="법면爈"/>
      <sheetName val="매원개착터널총괄"/>
      <sheetName val="배수︀"/>
      <sheetName val="KP1590_E"/>
      <sheetName val="거래내역"/>
      <sheetName val="수설계"/>
      <sheetName val="3.PT개발계획"/>
      <sheetName val="건축명"/>
      <sheetName val="기계명"/>
      <sheetName val="전기명"/>
      <sheetName val="토목명"/>
      <sheetName val="★도급내역(2공구԰"/>
      <sheetName val="000000"/>
      <sheetName val="산출근거1"/>
      <sheetName val="전기공사일위대가"/>
      <sheetName val="내역서 "/>
      <sheetName val="견적내역서"/>
      <sheetName val="sw1"/>
      <sheetName val="상호참_x0005__x0000_"/>
      <sheetName val="회사정보"/>
      <sheetName val="친환경주택"/>
      <sheetName val="변동인원"/>
      <sheetName val="자재⸀朋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신규품셈목차"/>
      <sheetName val="단가일֭"/>
      <sheetName val="총괄내역서(설ԯ_x0000_"/>
      <sheetName val="원가계箌_x0016_篔"/>
      <sheetName val="총괄내역서(설谀ᙻ"/>
      <sheetName val="역T형교대(말뚝기초)"/>
      <sheetName val="고부제"/>
      <sheetName val="삼기제"/>
      <sheetName val="원평천상류2차"/>
      <sheetName val="일반하천실시설계용역"/>
      <sheetName val="조촌제"/>
      <sheetName val="소방 산출서"/>
      <sheetName val="단가일︾"/>
      <sheetName val="횡배위치"/>
      <sheetName val="단가헾⿚"/>
      <sheetName val="건축(산출)"/>
      <sheetName val="토목(산출)"/>
      <sheetName val="기본DATA"/>
      <sheetName val="현금"/>
      <sheetName val="사업분석ﻂ峕ԯ_x0000_缀_x0000_"/>
      <sheetName val="분양가격표"/>
      <sheetName val="조㢸+"/>
      <sheetName val="조_x0000__x0000_"/>
      <sheetName val="건축(을)"/>
      <sheetName val="공정코드"/>
      <sheetName val="기계실 D200"/>
      <sheetName val="전기일위대가"/>
      <sheetName val="공사발의서"/>
      <sheetName val="사전공사"/>
      <sheetName val="동력부하계산"/>
      <sheetName val="ENTRY"/>
      <sheetName val="TRE TABLE"/>
      <sheetName val="영업.일1"/>
      <sheetName val="단목"/>
      <sheetName val="토목수량"/>
      <sheetName val="Sheet13"/>
      <sheetName val="발전기"/>
      <sheetName val="Sheet14"/>
      <sheetName val="MAIN"/>
      <sheetName val="PAINT"/>
      <sheetName val="대공종"/>
      <sheetName val="2.2.10.샤시등"/>
      <sheetName val="투입비"/>
      <sheetName val="철근량"/>
      <sheetName val="List"/>
      <sheetName val="7"/>
      <sheetName val="발생토"/>
      <sheetName val="각종단가"/>
      <sheetName val="邅☳"/>
      <sheetName val="토공집계표"/>
      <sheetName val="GAEYO"/>
      <sheetName val="영동(D)"/>
      <sheetName val="가격조사서"/>
      <sheetName val="제잡비집계"/>
      <sheetName val="-배수구조물⳵토공"/>
      <sheetName val="D16"/>
      <sheetName val="D25"/>
      <sheetName val="D22"/>
      <sheetName val="신.분"/>
      <sheetName val="통합내역"/>
      <sheetName val="3.공통공사대비"/>
      <sheetName val="내2"/>
      <sheetName val="투자효율분석"/>
      <sheetName val="오억미만"/>
      <sheetName val="현장조사"/>
      <sheetName val="요약&amp;결과"/>
      <sheetName val="공사원가"/>
      <sheetName val="1.가설"/>
      <sheetName val="4.목공사"/>
      <sheetName val="덕소내역"/>
      <sheetName val="일위대가(건축)"/>
      <sheetName val="암거단위-1련"/>
      <sheetName val="5.전사투자계획종함안"/>
      <sheetName val="이름정의"/>
      <sheetName val="설계변경조서"/>
      <sheetName val="일위대가표肀䄹ᬃ"/>
      <sheetName val="단가催릓"/>
      <sheetName val="하자보수율"/>
      <sheetName val="산근1,2"/>
      <sheetName val="대전-교대(A1-A2)"/>
      <sheetName val="총괄서"/>
      <sheetName val="사통"/>
      <sheetName val="내역서19多⿣_x0005__x0000__x0000_"/>
      <sheetName val="배수장공사비명ﺮ폕"/>
      <sheetName val="계정c_x0000__x0000_耠"/>
      <sheetName val="계정c_x0000__x0000_㧘"/>
      <sheetName val="I.설계조건"/>
      <sheetName val="1.설계기준"/>
      <sheetName val="단_x0000__x0000__x0005_"/>
      <sheetName val="접속도로"/>
      <sheetName val="산䈀뵪ԯ"/>
      <sheetName val="BOX"/>
      <sheetName val="3.바닥판설계"/>
      <sheetName val="[수목일위.XLS]기술자자료游/"/>
      <sheetName val="상계견적"/>
      <sheetName val="산근1衲"/>
      <sheetName val="1차변경내역서"/>
      <sheetName val="신공항A-9(원가수정)"/>
      <sheetName val="견적서갑지연속"/>
      <sheetName val="4.전력橂⾧_x0005__x0000_"/>
      <sheetName val="단가(자헾】"/>
      <sheetName val="개헾"/>
      <sheetName val="본사공가현헾"/>
      <sheetName val="갑지(추정眨"/>
      <sheetName val="횡芸Â헾"/>
      <sheetName val="통계연보"/>
      <sheetName val="주공Գ昀⭝"/>
      <sheetName val="주공頀๔꤂"/>
      <sheetName val="주공Գ_x0000__x0000_"/>
      <sheetName val="주공Գ傡"/>
      <sheetName val="주공恷䇦昂"/>
      <sheetName val="주공Գ_x0001__x0000_"/>
      <sheetName val="주공Գⴀ譆"/>
      <sheetName val="단가목_x0000_"/>
      <sheetName val="설_x0000__x0000_"/>
      <sheetName val="주공_x0000__x0000_쀀"/>
      <sheetName val="단가목撈"/>
      <sheetName val="14.TV헾⽦"/>
      <sheetName val="표지1"/>
      <sheetName val="건공실"/>
      <sheetName val="을부담운窘_x0013_"/>
      <sheetName val="공용시설내역"/>
      <sheetName val="공사진䈀"/>
      <sheetName val="공사진︀"/>
      <sheetName val="날개벽(TYPE2)"/>
      <sheetName val="ilch"/>
      <sheetName val="시점匰,"/>
      <sheetName val="하자보증자嘰"/>
      <sheetName val="교통대책내역"/>
      <sheetName val="단가(ﺿ"/>
      <sheetName val="el_설계서_수목일위_XLS_데이타"/>
      <sheetName val="시橂"/>
      <sheetName val="대포2교접속"/>
      <sheetName val="설계서(7)"/>
      <sheetName val="예산서(6)"/>
      <sheetName val="[수목일위.XLS]el\설계서\수_x0000__x0000_Ԁ_x0000_瀀᷹쎤"/>
      <sheetName val="[수목일위.XLS]el\설계서\수_x0000__x0000_Ԁ_x0000_䀀徘쎦"/>
      <sheetName val="[수목일위.XLS]el\설계서\수_x0000__x0000_Ԁ_x0000_ꀀ㛢鴵"/>
      <sheetName val="3.고과순"/>
      <sheetName val="2012노임단가"/>
      <sheetName val="노무비산출"/>
      <sheetName val="공사원가산출서"/>
      <sheetName val="1공구_단가_გ᭘尀"/>
      <sheetName val="간지_(2ԯ"/>
      <sheetName val="조경일ԯ"/>
      <sheetName val="해평견ၷ"/>
      <sheetName val="해평견䁷"/>
      <sheetName val="해평견ⴀ"/>
      <sheetName val="차수"/>
      <sheetName val="설계서(동안동)"/>
      <sheetName val="수정계획3"/>
      <sheetName val="사업분석-분䠀ⱒ䈀祪"/>
      <sheetName val="조呸_x0019_"/>
      <sheetName val="조姐_x0016_"/>
      <sheetName val="기초공"/>
      <sheetName val="el\설계서\수목일위_XLS]데이타2"/>
      <sheetName val="1공구_단가_(정원)2"/>
      <sheetName val="1공구_단가_(산광)2"/>
      <sheetName val="1공구_단가_(용호)2"/>
      <sheetName val="간지_(2)2"/>
      <sheetName val="2공구_단가(인성)2"/>
      <sheetName val="11-2_아파트내역1"/>
      <sheetName val="인건비_1"/>
      <sheetName val="6-1__관개량조서1"/>
      <sheetName val="자재단가2007_101"/>
      <sheetName val="자재단가2008_41"/>
      <sheetName val="INDEX__LIST1"/>
      <sheetName val="주빔의_설계1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표__지1"/>
      <sheetName val="횡_연장1"/>
      <sheetName val="자재_집계표1"/>
      <sheetName val="내역서1999_8최종1"/>
      <sheetName val="Sheet4[수목일위_XLS]가드레일산근"/>
      <sheetName val="7_계측제어1"/>
      <sheetName val="6_동력1"/>
      <sheetName val="13_방송공사1"/>
      <sheetName val="1-4-2_관(약)1"/>
      <sheetName val="CABLE_SIZE-11"/>
      <sheetName val="8_설치품셈"/>
      <sheetName val="계장_품셈표"/>
      <sheetName val="사업비변경내역(96_9단가)"/>
      <sheetName val="본실행"/>
      <sheetName val="24_보증금"/>
      <sheetName val="1~9_하중계산"/>
      <sheetName val="실행내역서_"/>
      <sheetName val="내역서_제출"/>
      <sheetName val="A_LINE"/>
      <sheetName val="Sheet4[수목일위_XLS]가드레일산근耀[수목일"/>
      <sheetName val="4_설계예산내역서"/>
      <sheetName val="6_관급자재조서"/>
      <sheetName val="3_예정공정표"/>
      <sheetName val="7_청제공기계기구조서"/>
      <sheetName val="el_설계서_수목일위_XLS"/>
      <sheetName val="공사비_증감_내역서"/>
      <sheetName val="원가계산서"/>
      <sheetName val="Site_Expenses"/>
      <sheetName val="1-4-㳀ҙ"/>
      <sheetName val="소방_하_내역"/>
      <sheetName val="24_보증금(전신전화가입권)"/>
      <sheetName val="6_송금의뢰내역서"/>
      <sheetName val="토__공"/>
      <sheetName val="세골재__T2_변경_현황"/>
      <sheetName val="건설剸"/>
      <sheetName val="5__현장관리비(new)_"/>
      <sheetName val="품셈_"/>
      <sheetName val="우측날개"/>
      <sheetName val="1_취수장"/>
      <sheetName val="자재_집"/>
      <sheetName val="3_고용보험료산출근거"/>
      <sheetName val="4_고용보험"/>
      <sheetName val="단가_x0000__x0000_蝰⨊"/>
      <sheetName val="[수목일위.XLS]el\설계서\수목일위_XLS]데이타2"/>
      <sheetName val="95년기준조정"/>
      <sheetName val="미드수량"/>
      <sheetName val="취합표"/>
      <sheetName val="장비투_x0000__x0000_쀀"/>
      <sheetName val="견䗽睦"/>
      <sheetName val="FD"/>
      <sheetName val="산㗇቎"/>
      <sheetName val="설֮ꨀ"/>
      <sheetName val="䈀ᅪ"/>
      <sheetName val="︀ᇕ"/>
      <sheetName val="설֮䈀"/>
      <sheetName val="֮_x0000_"/>
      <sheetName val="1근거"/>
      <sheetName val="광공업조"/>
      <sheetName val="산출명세"/>
      <sheetName val="단가표 "/>
      <sheetName val="48일㗅቎԰_x0000_缀"/>
      <sheetName val="입찰품의서"/>
      <sheetName val="1-1-2.고순도용접"/>
      <sheetName val="1-5"/>
      <sheetName val="물량산출근거"/>
      <sheetName val="kimre scrubber"/>
      <sheetName val="GRDBS"/>
      <sheetName val="장비"/>
      <sheetName val="투찰내역서"/>
      <sheetName val="2.토목공사"/>
      <sheetName val="수량산출서(원본)"/>
      <sheetName val="토목颙〒"/>
      <sheetName val="단가(긴급전화Ⰰ"/>
      <sheetName val="단가(긴급전화Ԁ"/>
      <sheetName val="단가(긴급전화ԯ"/>
      <sheetName val="단가(긴급전화ׇ"/>
      <sheetName val="단가(긴급전화蠀"/>
      <sheetName val="유림골조"/>
      <sheetName val="용수간선"/>
      <sheetName val="준공갑지"/>
      <sheetName val="[수목일위.XLS_x0000_][수목일위.XLS_x0000_][수목일위.XLS"/>
      <sheetName val="철근량산정및傠_x0013_䌢〚_x0005_"/>
      <sheetName val="실행,원가 挔_x0012_矺め"/>
      <sheetName val="입력단가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2.보오링"/>
      <sheetName val="18.공내수압탄성자연"/>
      <sheetName val="᐀ባ"/>
      <sheetName val="연부97-1"/>
      <sheetName val="단가조사서"/>
      <sheetName val="대_x0000__x0000_ɳ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골프장예산"/>
      <sheetName val="마산방향철근집계"/>
      <sheetName val="공사ﻇᇕ԰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실행,원가_최종예상1"/>
      <sheetName val="설계변경내역_981"/>
      <sheetName val="BSD_(2)1"/>
      <sheetName val="주공_갑지1"/>
      <sheetName val="출력!내역서"/>
      <sheetName val="공사Ԁ_x0000_"/>
      <sheetName val="견적揄"/>
      <sheetName val="법면_x0000_"/>
      <sheetName val="3연box"/>
      <sheetName val="단 box"/>
      <sheetName val="아耀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자압"/>
      <sheetName val="3.피뢰공丵"/>
      <sheetName val="1단԰"/>
      <sheetName val="공사䀀፣"/>
      <sheetName val="공사씀ሖ"/>
      <sheetName val="공사䈀ᅪ"/>
      <sheetName val="공사餀ኘ"/>
      <sheetName val="전신"/>
      <sheetName val="작성중-지반조사집계표2"/>
      <sheetName val="포장자재집계표"/>
      <sheetName val="괴목육교"/>
      <sheetName val="1공구_단䈀ᅪ԰_x0000_缀_x0000_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간지_(櫀 "/>
      <sheetName val="램橂"/>
      <sheetName val="총사업비현황"/>
      <sheetName val="11공사비요율"/>
      <sheetName val="토목헾⾀"/>
      <sheetName val="구⸀訋ԯ"/>
      <sheetName val="인건-측정"/>
      <sheetName val="슬래브수량"/>
      <sheetName val="XXXXXXXX"/>
      <sheetName val="프랜트면_x0000_"/>
      <sheetName val="배駋ꦘԯ"/>
      <sheetName val="배ﺕ꿕ԯ"/>
      <sheetName val="총물량"/>
      <sheetName val="기성신청"/>
      <sheetName val="입헾】"/>
      <sheetName val="SLIDES"/>
      <sheetName val="[수목일위.XLS]el\설계서\수␐̅浝¼䎰Ⅻ븐"/>
      <sheetName val="JOIN(2spa㎨_x0013_"/>
      <sheetName val="3BL공동구 수량"/>
      <sheetName val="안정검토"/>
      <sheetName val="type-F"/>
      <sheetName val="통합"/>
      <sheetName val="연결관산출조서"/>
      <sheetName val="출력은 금물"/>
      <sheetName val="3.피뢰공儨"/>
      <sheetName val="정부노임"/>
      <sheetName val="방화도료"/>
      <sheetName val="_x0000_䅅呒"/>
      <sheetName val="실԰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2"/>
      <sheetName val="1_토공2"/>
      <sheetName val="2_배수공2"/>
      <sheetName val="3_구조물공2"/>
      <sheetName val="4_포장공2"/>
      <sheetName val="지주목_및_비료산출기준2"/>
      <sheetName val="PACKING_LIST2"/>
      <sheetName val="준검_내역서2"/>
      <sheetName val="el\설계서\수목일위_XLS2"/>
      <sheetName val="일위대가_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AS포장복구_2"/>
      <sheetName val="전차선로_물량표2"/>
      <sheetName val="중기조종사_단위단가2"/>
      <sheetName val="제출내역_(2)2"/>
      <sheetName val="2000_11월설계내역2"/>
      <sheetName val="참조_(2)2"/>
      <sheetName val="기초입력_DATA2"/>
      <sheetName val="원가계산_(2)2"/>
      <sheetName val="Sheet1_(2)2"/>
      <sheetName val="일위대가_(식재)2"/>
      <sheetName val="기타_정보통신공사2"/>
      <sheetName val="단가_및_재료비2"/>
      <sheetName val="표지_(2)2"/>
      <sheetName val="골조-APT_갑지2"/>
      <sheetName val="3_바닥판__2"/>
      <sheetName val="설명서_2"/>
      <sheetName val="플랜트_설치2"/>
      <sheetName val="아파트_내역2"/>
      <sheetName val="6-1__관개량조서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인건비_2"/>
      <sheetName val="11-2_아파트내역2"/>
      <sheetName val="자재단가2007_102"/>
      <sheetName val="자재단가2008_42"/>
      <sheetName val="INDEX__LIST2"/>
      <sheetName val="표__지2"/>
      <sheetName val="G_R300경비1"/>
      <sheetName val="1-4-2_관(약)2"/>
      <sheetName val="주빔의_설계2"/>
      <sheetName val="횡_연장2"/>
      <sheetName val="BSD_(2)2"/>
      <sheetName val="자재_집계표2"/>
      <sheetName val="2_고용보험료산출근거1"/>
      <sheetName val="내역서1999_8최종2"/>
      <sheetName val="각사별공사비분개_1"/>
      <sheetName val="안양동교_1안1"/>
      <sheetName val="총괄_내역서1"/>
      <sheetName val="CABLE_SIZE-12"/>
      <sheetName val="단계별내역_(2)1"/>
      <sheetName val="개별직종노임단가(2005_1)1"/>
      <sheetName val="현장관리비_산출내역1"/>
      <sheetName val="6PILE__(돌출)1"/>
      <sheetName val="공사별_가중치_산출근거(토목)1"/>
      <sheetName val="TABLE_DB1"/>
      <sheetName val="쌍용_data_base1"/>
      <sheetName val="공사별_가중치_산출근거(건축)1"/>
      <sheetName val="회사기헾】"/>
      <sheetName val="_상부공통집계(총괄)1"/>
      <sheetName val="토공(우물통,기타)_1"/>
      <sheetName val="1_취수장1"/>
      <sheetName val="귀래_설계_공내역서1"/>
      <sheetName val="개비온_단위1"/>
      <sheetName val="계장_품셈표1"/>
      <sheetName val="단면_(2)1"/>
      <sheetName val="내역서_제출1"/>
      <sheetName val="8_설치품셈1"/>
      <sheetName val="8_옥외᐀ባ혀腺԰"/>
      <sheetName val="24_보증금1"/>
      <sheetName val="단계별내역_(丵〒1"/>
      <sheetName val="6__안전관리비1"/>
      <sheetName val="사업비변경내역(96_9단가)1"/>
      <sheetName val="1공구_단咀2ꮸ⽇"/>
      <sheetName val="4_설계예산내역서1"/>
      <sheetName val="6_관급자재조서1"/>
      <sheetName val="3_예정공정표1"/>
      <sheetName val="7_청제공기계기구조서1"/>
      <sheetName val="실행내역(10_13)1"/>
      <sheetName val="계정c헾】"/>
      <sheetName val="경율산정_XLS1"/>
      <sheetName val="4_전기1"/>
      <sheetName val="총집"/>
      <sheetName val="공사비_증감_내역서1"/>
      <sheetName val="A_LINE1"/>
      <sheetName val="토__공1"/>
      <sheetName val="3_고용보험료산출근거1"/>
      <sheetName val="4_고용보험1"/>
      <sheetName val="세골재__T2_변경_현황1"/>
      <sheetName val="1~9_하중계산1"/>
      <sheetName val="실행내역서_1"/>
      <sheetName val="el_설계서_수목일위_XLS_데이타1"/>
      <sheetName val="el_설계서_수목일위_XLS1"/>
      <sheetName val="5__현장관리비(new)_1"/>
      <sheetName val="24_보증금(전신전화가입권)1"/>
      <sheetName val="6_송금의뢰내역서1"/>
      <sheetName val="소방_하_내역1"/>
      <sheetName val="피해현황_(수량합계)1"/>
      <sheetName val="양재동_고향생각1"/>
      <sheetName val="설계내역서_1"/>
      <sheetName val="1__조명내역서(조명설치)1"/>
      <sheetName val="2__조명내역서(조명자재)1"/>
      <sheetName val="주공_"/>
      <sheetName val="품셈_1"/>
      <sheetName val="가실행_내역서1"/>
      <sheetName val="31_경비기본입력1"/>
      <sheetName val="5_2_6~7공사요율1"/>
      <sheetName val="날개벽(䟣⾯"/>
      <sheetName val="날개벽("/>
      <sheetName val="접합_및_부설_1"/>
      <sheetName val="배수내"/>
      <sheetName val="회사기"/>
      <sheetName val="48일위"/>
      <sheetName val="수"/>
      <sheetName val="8_석축단위(H=1_5M)1"/>
      <sheetName val="주공_׃⿓1"/>
      <sheetName val="블럭_손익1"/>
      <sheetName val="철근량산정및锼閄๿"/>
      <sheetName val="철근량산정및사용성锼"/>
      <sheetName val="내역서1999_8최저1"/>
      <sheetName val="공挔"/>
      <sheetName val="철근량산정및齘龜헾"/>
      <sheetName val="공傠"/>
      <sheetName val="공窨"/>
      <sheetName val="입출재고현황_(2)1"/>
      <sheetName val="빌딩_안내1"/>
      <sheetName val="3_하중산정4_지지력1"/>
      <sheetName val="환경기계공정표_(3)1"/>
      <sheetName val="1-최"/>
      <sheetName val="[수목일위_XLS][수목일위_XLS]el\설계서\수목일1"/>
      <sheetName val="상호참ᰖ〚"/>
      <sheetName val="2공구_단가(대동)2"/>
      <sheetName val="단계별내역_(丵〒"/>
      <sheetName val="실행내역(10_13)"/>
      <sheetName val="4_전기"/>
      <sheetName val="양재동_고향생각"/>
      <sheetName val="설계내역서_"/>
      <sheetName val="1__조명내역서(조명설치)"/>
      <sheetName val="2__조명내역서(조명자재)"/>
      <sheetName val="가실행_내역서"/>
      <sheetName val="31_경비기본입력"/>
      <sheetName val="5_2_6~7공사요율"/>
      <sheetName val="8_석축단위(H=1_5M)"/>
      <sheetName val="주공_׃⿓"/>
      <sheetName val="블럭_손익"/>
      <sheetName val="내역서1999_8최저"/>
      <sheetName val="입출재고현황_(2)"/>
      <sheetName val="빌딩_안내"/>
      <sheetName val="3_하중산정4_지지력"/>
      <sheetName val="환경기계공정표_(3)"/>
      <sheetName val="[수목일위_XLS][수목일위_XLS]el\설계서\수목일위"/>
      <sheetName val="el\설계서\수목일위_XLS]데이타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3"/>
      <sheetName val="1_토공3"/>
      <sheetName val="2_배수공3"/>
      <sheetName val="3_구조물공3"/>
      <sheetName val="4_포장공3"/>
      <sheetName val="지주목_및_비료산출기준3"/>
      <sheetName val="PACKING_LIST3"/>
      <sheetName val="준검_내역서3"/>
      <sheetName val="el\설계서\수목일위_XLS3"/>
      <sheetName val="일위대가_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AS포장복구_3"/>
      <sheetName val="전차선로_물량표3"/>
      <sheetName val="중기조종사_단위단가3"/>
      <sheetName val="제출내역_(2)3"/>
      <sheetName val="2000_11월설계내역3"/>
      <sheetName val="참조_(2)3"/>
      <sheetName val="기초입력_DATA3"/>
      <sheetName val="원가계산_(2)3"/>
      <sheetName val="Sheet1_(2)3"/>
      <sheetName val="일위대가_(식재)3"/>
      <sheetName val="기타_정보통신공사3"/>
      <sheetName val="단가_및_재료비3"/>
      <sheetName val="표지_(2)3"/>
      <sheetName val="골조-APT_갑지3"/>
      <sheetName val="3_바닥판__3"/>
      <sheetName val="설명서_3"/>
      <sheetName val="플랜트_설치3"/>
      <sheetName val="아파트_내역3"/>
      <sheetName val="6-1__관개량조서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인건비_3"/>
      <sheetName val="11-2_아파트내역3"/>
      <sheetName val="자재단가2007_103"/>
      <sheetName val="자재단가2008_43"/>
      <sheetName val="INDEX__LIST3"/>
      <sheetName val="표__지3"/>
      <sheetName val="실행,원가_최종예상2"/>
      <sheetName val="G_R300경비2"/>
      <sheetName val="1-4-2_관(약)3"/>
      <sheetName val="주빔의_설계3"/>
      <sheetName val="횡_연장3"/>
      <sheetName val="BSD_(2)3"/>
      <sheetName val="자재_집계표3"/>
      <sheetName val="2_고용보험료산출근거2"/>
      <sheetName val="내역서1999_8최종3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각사별공사비분개_2"/>
      <sheetName val="안양동교_1안2"/>
      <sheetName val="주공_갑지2"/>
      <sheetName val="총괄_내역서2"/>
      <sheetName val="CABLE_SIZE-13"/>
      <sheetName val="단계별내역_(2)2"/>
      <sheetName val="개별직종노임단가(2005_1)2"/>
      <sheetName val="현장관리비_산출내역2"/>
      <sheetName val="E_P_T수량산출서2"/>
      <sheetName val="6PILE__(돌출)2"/>
      <sheetName val="공사별_가중치_산출근거(토목)2"/>
      <sheetName val="TABLE_DB2"/>
      <sheetName val="쌍용_data_base2"/>
      <sheetName val="설계변경내역_982"/>
      <sheetName val="공사별_가중치_산출근거(건축)2"/>
      <sheetName val="_상부공통집계(총괄)2"/>
      <sheetName val="토공(우물통,기타)_2"/>
      <sheetName val="1_취수장2"/>
      <sheetName val="귀래_설계_공내역서2"/>
      <sheetName val="개비온_단위2"/>
      <sheetName val="계장_품셈표2"/>
      <sheetName val="단면_(2)2"/>
      <sheetName val="내역서_제출2"/>
      <sheetName val="8_설치품셈2"/>
      <sheetName val="24_보증금2"/>
      <sheetName val="단계별내역_(丵〒2"/>
      <sheetName val="6__안전관리비2"/>
      <sheetName val="사업비변경내역(96_9단가)2"/>
      <sheetName val="4_설계예산내역서2"/>
      <sheetName val="6_관급자재조서2"/>
      <sheetName val="3_예정공정표2"/>
      <sheetName val="7_청제공기계기구조서2"/>
      <sheetName val="실행내역(10_13)2"/>
      <sheetName val="경율산정_XLS2"/>
      <sheetName val="4_전기2"/>
      <sheetName val="공사비_증감_내역서2"/>
      <sheetName val="A_LINE2"/>
      <sheetName val="토__공2"/>
      <sheetName val="3_고용보험료산출근거2"/>
      <sheetName val="4_고용보험2"/>
      <sheetName val="세골재__T2_변경_현황2"/>
      <sheetName val="1~9_하중계산2"/>
      <sheetName val="실행내역서_2"/>
      <sheetName val="el_설계서_수목일위_XLS_데이타2"/>
      <sheetName val="el_설계서_수목일위_XLS2"/>
      <sheetName val="5__현장관리비(new)_2"/>
      <sheetName val="24_보증금(전신전화가입권)2"/>
      <sheetName val="6_송금의뢰내역서2"/>
      <sheetName val="소방_하_내역2"/>
      <sheetName val="피해현황_(수량합계)2"/>
      <sheetName val="양재동_고향생각2"/>
      <sheetName val="설계내역서_2"/>
      <sheetName val="1_설계조건2"/>
      <sheetName val="1__조명내역서(조명설치)2"/>
      <sheetName val="2__조명내역서(조명자재)2"/>
      <sheetName val="품셈_2"/>
      <sheetName val="가실행_내역서2"/>
      <sheetName val="31_경비기본입력2"/>
      <sheetName val="5_2_6~7공사요율2"/>
      <sheetName val="접합_및_부설_2"/>
      <sheetName val="8_석축단위(H=1_5M)2"/>
      <sheetName val="주공_׃⿓2"/>
      <sheetName val="블럭_손익2"/>
      <sheetName val="내역서1999_8최저2"/>
      <sheetName val="입출재고현황_(2)2"/>
      <sheetName val="빌딩_안내2"/>
      <sheetName val="3_하중산정4_지지력2"/>
      <sheetName val="환경기계공정표_(3)2"/>
      <sheetName val="[수목일위_XLS][수목일위_XLS]el\설계서\수목일2"/>
      <sheetName val="차액뇣ă"/>
      <sheetName val="el\설계서\수목일위_XLS]데이타5"/>
      <sheetName val="1공구_단가_(정원)5"/>
      <sheetName val="1공구_단가_(산광)5"/>
      <sheetName val="1공구_단가_(용호)5"/>
      <sheetName val="간지_(2)5"/>
      <sheetName val="2공구_단가(인성)5"/>
      <sheetName val="2공구_단가(대동)5"/>
      <sheetName val="2공구_단가(산광)4"/>
      <sheetName val="1_토공4"/>
      <sheetName val="2_배수공4"/>
      <sheetName val="3_구조물공4"/>
      <sheetName val="4_포장공4"/>
      <sheetName val="지주목_및_비료산출기준4"/>
      <sheetName val="PACKING_LIST4"/>
      <sheetName val="준검_내역서4"/>
      <sheetName val="el\설계서\수목일위_XLS4"/>
      <sheetName val="일위대가_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AS포장복구_4"/>
      <sheetName val="전차선로_물량표4"/>
      <sheetName val="중기조종사_단위단가4"/>
      <sheetName val="제출내역_(2)4"/>
      <sheetName val="2000_11월설계내역4"/>
      <sheetName val="참조_(2)4"/>
      <sheetName val="기초입력_DATA4"/>
      <sheetName val="원가계산_(2)4"/>
      <sheetName val="Sheet1_(2)4"/>
      <sheetName val="일위대가_(식재)4"/>
      <sheetName val="기타_정보통신공사4"/>
      <sheetName val="단가_및_재료비4"/>
      <sheetName val="표지_(2)4"/>
      <sheetName val="골조-APT_갑지4"/>
      <sheetName val="3_바닥판__4"/>
      <sheetName val="설명서_4"/>
      <sheetName val="플랜트_설치4"/>
      <sheetName val="아파트_내역4"/>
      <sheetName val="6-1__관개량조서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인건비_4"/>
      <sheetName val="11-2_아파트내역4"/>
      <sheetName val="자재단가2007_104"/>
      <sheetName val="자재단가2008_44"/>
      <sheetName val="INDEX__LIST4"/>
      <sheetName val="표__지4"/>
      <sheetName val="실행,원가_최종예상3"/>
      <sheetName val="G_R300경비3"/>
      <sheetName val="1-4-2_관(약)4"/>
      <sheetName val="주빔의_설계4"/>
      <sheetName val="횡_연장4"/>
      <sheetName val="BSD_(2)4"/>
      <sheetName val="자재_집계표4"/>
      <sheetName val="2_고용보험료산출근거3"/>
      <sheetName val="내역서1999_8최종4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각사별공사비분개_3"/>
      <sheetName val="안양동교_1안3"/>
      <sheetName val="주공_갑지3"/>
      <sheetName val="총괄_내역서3"/>
      <sheetName val="CABLE_SIZE-14"/>
      <sheetName val="단계별내역_(2)3"/>
      <sheetName val="개별직종노임단가(2005_1)3"/>
      <sheetName val="현장관리비_산출내역3"/>
      <sheetName val="E_P_T수량산출서3"/>
      <sheetName val="6PILE__(돌출)3"/>
      <sheetName val="공사별_가중치_산출근거(토목)3"/>
      <sheetName val="TABLE_DB3"/>
      <sheetName val="쌍용_data_base3"/>
      <sheetName val="설계변경내역_983"/>
      <sheetName val="공사별_가중치_산출근거(건축)3"/>
      <sheetName val="_상부공통집계(총괄)3"/>
      <sheetName val="토공(우물통,기타)_3"/>
      <sheetName val="1_취수장3"/>
      <sheetName val="귀래_설계_공내역서3"/>
      <sheetName val="개비온_단위3"/>
      <sheetName val="계장_품셈표3"/>
      <sheetName val="단면_(2)3"/>
      <sheetName val="내역서_제출3"/>
      <sheetName val="8_설치품셈3"/>
      <sheetName val="24_보증금3"/>
      <sheetName val="단계별내역_(丵〒3"/>
      <sheetName val="6__안전관리비3"/>
      <sheetName val="사업비변경내역(96_9단가)3"/>
      <sheetName val="4_설계예산내역서3"/>
      <sheetName val="6_관급자재조서3"/>
      <sheetName val="3_예정공정표3"/>
      <sheetName val="7_청제공기계기구조서3"/>
      <sheetName val="실행내역(10_13)3"/>
      <sheetName val="경율산정_XLS3"/>
      <sheetName val="4_전기3"/>
      <sheetName val="공사비_증감_내역서3"/>
      <sheetName val="A_LINE3"/>
      <sheetName val="토__공3"/>
      <sheetName val="3_고용보험료산출근거3"/>
      <sheetName val="4_고용보험3"/>
      <sheetName val="세골재__T2_변경_현황3"/>
      <sheetName val="1~9_하중계산3"/>
      <sheetName val="실행내역서_3"/>
      <sheetName val="el_설계서_수목일위_XLS_데이타3"/>
      <sheetName val="el_설계서_수목일위_XLS3"/>
      <sheetName val="5__현장관리비(new)_3"/>
      <sheetName val="24_보증금(전신전화가입권)3"/>
      <sheetName val="6_송금의뢰내역서3"/>
      <sheetName val="소방_하_내역3"/>
      <sheetName val="피해현황_(수량합계)3"/>
      <sheetName val="양재동_고향생각3"/>
      <sheetName val="설계내역서_3"/>
      <sheetName val="1_설계조건3"/>
      <sheetName val="1__조명내역서(조명설치)3"/>
      <sheetName val="2__조명내역서(조명자재)3"/>
      <sheetName val="품셈_3"/>
      <sheetName val="가실행_내역서3"/>
      <sheetName val="31_경비기본입력3"/>
      <sheetName val="5_2_6~7공사요율3"/>
      <sheetName val="접합_및_부설_3"/>
      <sheetName val="8_석축단위(H=1_5M)3"/>
      <sheetName val="주공_׃⿓3"/>
      <sheetName val="블럭_손익3"/>
      <sheetName val="내역서1999_8최저3"/>
      <sheetName val="입출재고현황_(2)3"/>
      <sheetName val="빌딩_안내3"/>
      <sheetName val="3_하중산정4_지지력3"/>
      <sheetName val="환경기계공정표_(3)3"/>
      <sheetName val="[수목일위_XLS][수목일위_XLS]el\설계서\수목일3"/>
      <sheetName val="수량산출서 갑지"/>
      <sheetName val="왕십리방향"/>
      <sheetName val="상선"/>
      <sheetName val="유기공정"/>
      <sheetName val="STEEL BOX 단면설계(SEC.8)"/>
      <sheetName val="감리요율"/>
      <sheetName val="기기리⠀驘"/>
      <sheetName val="기기리턀鎲"/>
      <sheetName val="기기리ԯ_x0000_"/>
      <sheetName val="2012공임"/>
      <sheetName val="매출"/>
      <sheetName val="원가계颙〒_x0005_"/>
      <sheetName val="율적용"/>
      <sheetName val="15.소방공䊬"/>
      <sheetName val="15.소방공⢬"/>
      <sheetName val="내역(2000년)"/>
      <sheetName val="건축전기약전.소방"/>
      <sheetName val="수畸"/>
      <sheetName val="수膈"/>
      <sheetName val="현장관ↅ"/>
      <sheetName val="실䈀"/>
      <sheetName val="재무제표"/>
      <sheetName val="013199"/>
      <sheetName val="CBD-PRICE"/>
      <sheetName val="수窼"/>
      <sheetName val="현장관謀阪"/>
      <sheetName val="공구"/>
      <sheetName val="산근/"/>
      <sheetName val="산근_xdc00_"/>
      <sheetName val="전익정산집계"/>
      <sheetName val="계측_x0000_ﴂ㣣"/>
      <sheetName val="에԰"/>
      <sheetName val="el\설계서\수목일︀ᇕ԰"/>
      <sheetName val="[수목일위.XLS]el\설계서\수목일︀ᇕ԰"/>
      <sheetName val="계정c԰"/>
      <sheetName val="회사기_x0005_"/>
      <sheetName val="날개벽(䟣⾯_x0005_"/>
      <sheetName val="날개벽(_x0005_"/>
      <sheetName val="현장_x0005_"/>
      <sheetName val="단ԯ"/>
      <sheetName val="정화조방"/>
      <sheetName val="직원투"/>
      <sheetName val="1-4-"/>
      <sheetName val="사업분석"/>
      <sheetName val="철근량산정및_x0005_"/>
      <sheetName val="기԰"/>
      <sheetName val="날개벽(시점԰"/>
      <sheetName val="48일위_x0005_"/>
      <sheetName val="날개벽(䟣⾄_x0005_"/>
      <sheetName val="★도급내역︀𥉉ԯ"/>
      <sheetName val="★도급내역က"/>
      <sheetName val="일위대׈"/>
      <sheetName val="48일㗅቎԰"/>
      <sheetName val="철?"/>
      <sheetName val="도급예산헾】_x0005_"/>
      <sheetName val="2공구하_x0005_"/>
      <sheetName val="경비내역徸〒_x0005_"/>
      <sheetName val="1공구_단䈀챪ԯ"/>
      <sheetName val="일위대ﻈᇕ԰"/>
      <sheetName val="3.피뢰공喘"/>
      <sheetName val="4_시방서遌ⵔ"/>
      <sheetName val="하조서"/>
      <sheetName val="부하LOAD"/>
      <sheetName val="골조က╗"/>
      <sheetName val="골조_x0000__x0000_"/>
      <sheetName val="2-1. 경관조명 내역총괄표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1) 안채산출 1"/>
      <sheetName val="1) 안채산출 2"/>
      <sheetName val="1) 안채산출 3-1"/>
      <sheetName val="1) 안채산출 5"/>
      <sheetName val="내역서1"/>
      <sheetName val="관련자ԯ_x0000_缀"/>
      <sheetName val="현장관리비刨_x0014_⍠⿛_x0005_"/>
      <sheetName val="현장관리비_x0005__x0000__x0000__x0000_"/>
      <sheetName val="동별집계(비디오폰흑백-&gt;칼라)"/>
      <sheetName val="동별집계"/>
      <sheetName val="내역서1999._x0005__x0000_"/>
      <sheetName val="[수목일위.XLS]el\설계서\수목_x0000_⼀_x0000__x0000__xdd01_"/>
      <sheetName val="H-PIÍ_x0000_炑쐜紹"/>
      <sheetName val="고가수조"/>
      <sheetName val="산출기준"/>
      <sheetName val="코스모공장 (어음)"/>
      <sheetName val="외주"/>
      <sheetName val="단가조사-2"/>
      <sheetName val="판매현황"/>
      <sheetName val="21.경비기본입력"/>
      <sheetName val="기기리스玘"/>
      <sheetName val="[수목일위.XLS]el\설계서_x0000__x0000_Ā_x0000__x0005__x0000__x0000__x0000_⅐"/>
      <sheetName val="설비원가"/>
      <sheetName val="DATA 입력란"/>
      <sheetName val="12.옥倶ⶠ_x0000__x0000_ഀ펚"/>
      <sheetName val="약품裂Ǚ"/>
      <sheetName val="약품圈Ð"/>
      <sheetName val="물량표"/>
      <sheetName val="건舘ď艜"/>
      <sheetName val="설계က_x0000_倀"/>
      <sheetName val="조경썿鴅"/>
      <sheetName val="측량노임단가"/>
      <sheetName val="단鈀腷԰"/>
      <sheetName val="단᠀䕙찀"/>
      <sheetName val="토목을"/>
      <sheetName val="견적렀"/>
      <sheetName val="98비정기소모"/>
      <sheetName val="단중표"/>
      <sheetName val="하남내역"/>
      <sheetName val="CSCHEDUL"/>
      <sheetName val="배수ᰀ"/>
      <sheetName val="단가일尜"/>
      <sheetName val="건설기ᰀ"/>
      <sheetName val="D-철尜_x0013_層"/>
      <sheetName val="?䅅呒"/>
      <sheetName val="DB"/>
      <sheetName val="02.25"/>
      <sheetName val="신우"/>
      <sheetName val="배헾⿠"/>
      <sheetName val="도로"/>
      <sheetName val="1공구_단가_᳉፜搀፜"/>
      <sheetName val="7월1"/>
      <sheetName val="철근량산정및사용성검噀"/>
      <sheetName val="견䡰_x0015_"/>
      <sheetName val="[수목일위.XLS]el\설계서\수목닑⼢_x0005__x0000__x0000_"/>
      <sheetName val="4.전력_x0000__x0000_鼨ᆉ"/>
      <sheetName val="공비현2"/>
      <sheetName val="단가 (2)"/>
      <sheetName val="산ꃇ䅙"/>
      <sheetName val="산㳇ᡙ"/>
      <sheetName val="[수목일위.XLS]el\설계서\수목일_x0000__x0000_אּɐ삱"/>
      <sheetName val="상호참고자԰"/>
      <sheetName val="함수"/>
      <sheetName val="수량산출रʅ׃⿩"/>
      <sheetName val="입︀ᇕ"/>
      <sheetName val="입堀᎟"/>
      <sheetName val="시_x0000_"/>
      <sheetName val="가로᳂"/>
      <sheetName val="EP0618"/>
      <sheetName val="설계산출䲸_x0013_"/>
      <sheetName val="[수목일위.XLS"/>
      <sheetName val="입ࣉ쥠"/>
      <sheetName val="[수목일위.XLS][수목일위.XLS]el__계__수__2"/>
      <sheetName val="[수목일위.XLS][수목일위.XLS]el__계__수__3"/>
      <sheetName val="월별수"/>
      <sheetName val="[수목일위.XLS][수목일위.XLS]도급예산내역서총/_x0000_"/>
      <sheetName val="01노임적용기준"/>
      <sheetName val="입梾r"/>
      <sheetName val="좌측舘1헾"/>
      <sheetName val="좌측_x0000__x0000__x0005_"/>
      <sheetName val="입餀ኘ"/>
      <sheetName val="매채睮め"/>
      <sheetName val="단_x0000_囮䶵"/>
      <sheetName val="상시"/>
      <sheetName val="약품_x0000__x0000_"/>
      <sheetName val="북제_x0005__x0000_"/>
      <sheetName val="200"/>
      <sheetName val="임율"/>
      <sheetName val="약품橠ʬ"/>
      <sheetName val="[수목일위.XLS]산근/"/>
      <sheetName val="내역5"/>
      <sheetName val="입력_xdf88_"/>
      <sheetName val="[수목일위.XLS]el\설계서\수목_x0000__x0000_Ā_x0000__x0005__x0000_"/>
      <sheetName val="Dsndata"/>
      <sheetName val="StrucData"/>
      <sheetName val="[수목일위.XLS]el\설계서\수목일위_XL_x0001_"/>
      <sheetName val="7월1帔⿪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달력"/>
      <sheetName val="발주처"/>
      <sheetName val="직원"/>
      <sheetName val="거래처"/>
      <sheetName val="DAꞅ︀"/>
      <sheetName val="약품薨T"/>
      <sheetName val="약품蔈"/>
      <sheetName val="내역서199倀ὗ鰀ὗ餀"/>
      <sheetName val="[수목일위.XLS]el\설계서\_x0000__x0000__x0005__x0000_쇠ퟃǿ_x0000_"/>
      <sheetName val="crude.SLAB RE-bar"/>
      <sheetName val="옹벽철근"/>
      <sheetName val="2.고용보׃⿦"/>
      <sheetName val="장비일위대가2003상"/>
      <sheetName val="철집"/>
      <sheetName val="가. 노임단가"/>
      <sheetName val="[수목일위.XLS]el\설계서\수_x0000__x0000__x0000__x0001_Ԁ_x0000_"/>
      <sheetName val="1__설계예산肈"/>
      <sheetName val="[수목일위.XLS][수목일위.XLS]el___서_수목_6"/>
      <sheetName val="[수목일위.XLS][수목일위.XLS]el______500"/>
      <sheetName val="[수목일위.XLS][수목일위.XLS]el______501"/>
      <sheetName val="[수목일위.XLS]el\설계서\수목일위.堃ᦋ鄃ா뀁ᢪ_x001f_"/>
      <sheetName val="정산표"/>
      <sheetName val="[수목일위.XLS]el\설계서\수목일위._x0000__x0000__x0000__x0001_Ԁ_x0000_销"/>
      <sheetName val="내역총괄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조내_x0000_"/>
      <sheetName val="1공구_단가_룉቟԰_x0000_"/>
      <sheetName val="비탈면보호공수량산출"/>
      <sheetName val="주공尜_x0013_層"/>
      <sheetName val="BQ"/>
      <sheetName val="준공조서갑지"/>
      <sheetName val="D-철근_x0005__x0000_"/>
      <sheetName val="단위집계표"/>
      <sheetName val="일반자재"/>
      <sheetName val="Apt내역"/>
      <sheetName val="Ȁ_x0004_夁瓅"/>
      <sheetName val="영창26"/>
      <sheetName val="결재판(삭제하지말아주세요)"/>
      <sheetName val="O＆P"/>
      <sheetName val="7단가"/>
      <sheetName val="현장지지물물량"/>
      <sheetName val="월별"/>
      <sheetName val="간선토공재집"/>
      <sheetName val="지선토공재집"/>
      <sheetName val="도시가스현황"/>
      <sheetName val="예정(3)"/>
      <sheetName val="자재단가집계"/>
      <sheetName val="목차 "/>
      <sheetName val="계획서"/>
      <sheetName val="연장"/>
      <sheetName val="위치도(점용허가용)"/>
      <sheetName val="자"/>
      <sheetName val="노"/>
      <sheetName val="우배수"/>
      <sheetName val="원형맨홀수량"/>
      <sheetName val="전선_및_전선관1"/>
      <sheetName val="2_대외공문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XREF"/>
      <sheetName val="감가상각누계액"/>
      <sheetName val="분류"/>
      <sheetName val="RAW DATA"/>
      <sheetName val="HVAC"/>
      <sheetName val="타견적(을)"/>
      <sheetName val="부시수량"/>
      <sheetName val="2.가로등(영구)"/>
      <sheetName val="수입"/>
      <sheetName val="관기성공.내"/>
      <sheetName val="자재표"/>
      <sheetName val="수로단위수량"/>
      <sheetName val="단가 산출서(산근#1~#102)"/>
      <sheetName val="table"/>
      <sheetName val="기계경비일람"/>
      <sheetName val="횡배수관수량집계"/>
      <sheetName val="횡배수관기초"/>
      <sheetName val="INPUTDATA"/>
      <sheetName val="2000,9월 일위"/>
      <sheetName val="품의서(0217)"/>
      <sheetName val="일위(PN)"/>
      <sheetName val="99년신청"/>
      <sheetName val="#3_일위대가목록"/>
      <sheetName val="1공구내역서(1)"/>
      <sheetName val="Cost bd-&quot;A&quot;"/>
      <sheetName val="날개벽(좌,우=45도,75도)"/>
      <sheetName val="대비표(토공1안)"/>
      <sheetName val="36+45-113-18+19+20I"/>
      <sheetName val="부속동"/>
      <sheetName val="시화점실행"/>
      <sheetName val="샘플표지"/>
      <sheetName val="General Data"/>
      <sheetName val="LF자재단가"/>
      <sheetName val="SUMMARY(S)"/>
      <sheetName val="내역서-전체낙찰율"/>
      <sheetName val="산출2-기기동력"/>
      <sheetName val="직접공사비집계표_7"/>
      <sheetName val="공통가설_8"/>
      <sheetName val="기타시설"/>
      <sheetName val="아파트_9"/>
      <sheetName val="주민복지관"/>
      <sheetName val="지하주차장"/>
      <sheetName val="XL4Poppy"/>
      <sheetName val="변경일위"/>
      <sheetName val="Book1"/>
      <sheetName val="용산1(해보)"/>
      <sheetName val="설비2차"/>
      <sheetName val="별표 "/>
      <sheetName val="환율표"/>
      <sheetName val="노 무 비"/>
      <sheetName val="무시"/>
      <sheetName val="월별입차량"/>
      <sheetName val="EQUIP LIST"/>
      <sheetName val="1안내역"/>
      <sheetName val="공사대장"/>
      <sheetName val="토적계산"/>
      <sheetName val="기타경비"/>
      <sheetName val="잔토처리"/>
      <sheetName val="터파기,되메우기,램머,코아"/>
      <sheetName val="절단,포장깨기"/>
      <sheetName val="관내역"/>
      <sheetName val="고개가설"/>
      <sheetName val="절감계산(보일러)"/>
      <sheetName val="6.가격조사서 "/>
      <sheetName val="건축공사수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토목-물가"/>
      <sheetName val="F4-F7"/>
      <sheetName val="남양시작동자105노65기1.3화1.2"/>
      <sheetName val="남양시작동010313100%"/>
      <sheetName val="조명율"/>
      <sheetName val="항목등록"/>
      <sheetName val="내역서(기성청구)"/>
      <sheetName val="Macro(차단기)"/>
      <sheetName val="장비가동"/>
      <sheetName val="보차도경계석"/>
      <sheetName val="기타공사"/>
      <sheetName val="단청(제외)"/>
      <sheetName val="목공집계"/>
      <sheetName val="미장(2)"/>
      <sheetName val="지붕(기와)"/>
      <sheetName val="산출내역(K2)"/>
      <sheetName val="6공구(당초)"/>
      <sheetName val="공사비집계"/>
      <sheetName val="설직재-1"/>
      <sheetName val="제직재"/>
      <sheetName val="내역(토목)"/>
      <sheetName val="H-pile(298x299)"/>
      <sheetName val="H-pile(250x250)"/>
      <sheetName val="노임 단가"/>
      <sheetName val="ETC"/>
      <sheetName val="식재일위대가"/>
      <sheetName val="전선관"/>
      <sheetName val="관계주식"/>
      <sheetName val="부표총괄표"/>
      <sheetName val="예산M12A"/>
      <sheetName val="SCHEDULE"/>
      <sheetName val="일반문틀 설치"/>
      <sheetName val="샌딩 에폭시 도장"/>
      <sheetName val="스텐문틀설치"/>
      <sheetName val="Sheet7(ㅅ)"/>
      <sheetName val="제2~4호표"/>
      <sheetName val="2-나.물가조사서"/>
      <sheetName val="MAT"/>
      <sheetName val="자금청구"/>
      <sheetName val="기성고조서 "/>
      <sheetName val="봉급(직영)"/>
      <sheetName val="99.12"/>
      <sheetName val="설계기준 및 하중계산"/>
      <sheetName val="일반전기"/>
      <sheetName val="교대철근집계"/>
      <sheetName val="구의33고"/>
      <sheetName val="기성내역서"/>
      <sheetName val="자동제어"/>
      <sheetName val="설계예산2"/>
      <sheetName val="선급금신청서"/>
      <sheetName val="전체공내역서"/>
      <sheetName val="대림경상68억"/>
      <sheetName val="16_설계서용지(丵〒"/>
      <sheetName val="[수목일위.XLS]el\설계서\수목일위._x0000__x0000__x0000__x0001_Ԁ_x0000_需"/>
      <sheetName val="[수목일위.XLS]el\설계서\수목일위._x0000__x0000__x0000__x0001_Ԁ_x0000_ሀ"/>
      <sheetName val="[수목일위.XLS]el\설계서\수목일위._x0000__x0000__x0000__x0001_Ԁ_x0000_踀"/>
      <sheetName val="[수목일위.XLS]el\설계서\수목일위._x0000__x0000__x0000__x0001_Ԁ_x0000_最"/>
      <sheetName val="[수목일위.XLS]el\설계서\수목일위._x0000__x0000__x0000__x0001_Ԁ_x0000_ꘀ"/>
      <sheetName val="[수목일위.XLS]el\설계서\수목일위._x0000__x0000__x0000__x0001_Ԁ_x0000_⨀"/>
      <sheetName val="내역서1999.聈8헾"/>
      <sheetName val="배수장공사비명세ԯ"/>
      <sheetName val="[수목일위.XLS]el\설계서\촂頀氆-_x0000__x0000__x0000_"/>
      <sheetName val="전신환매도율"/>
      <sheetName val="내역(전_x0000__x0000__x0005__x0000_樀"/>
      <sheetName val="가ᰀ፜"/>
      <sheetName val="납부서"/>
      <sheetName val="APT"/>
      <sheetName val="0226"/>
      <sheetName val="기초수량산출서"/>
      <sheetName val="차액헾】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[수목일위.XLS]el\설계서뀀䀂娊脂ⲙ堀1"/>
      <sheetName val="사업분석ﻂ峕ԯ"/>
      <sheetName val="원가계ԯ"/>
      <sheetName val="산근?"/>
      <sheetName val="2000_11월ԯ"/>
      <sheetName val="일위대렀቟԰"/>
      <sheetName val="발주처?䕫␀䕬"/>
      <sheetName val="철근량산정및헾】_x0005_"/>
      <sheetName val="2.고용보험㥝〒_x0005_"/>
      <sheetName val="[수목일위.XLS]el\설계서\수목︀ᇕ԰"/>
      <sheetName val="[수목일위.XLS]el\설계서瀀ᯢ"/>
      <sheetName val="주공"/>
      <sheetName val="장비투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사업분석-분Ἐί踇⼿"/>
      <sheetName val="사업분석-분咸+橂⽓"/>
      <sheetName val="H-PI_x0000__x0000__x0005__x0000_㬀φ"/>
      <sheetName val="H-PI_x0000__x0000__x0005__x0000_ᜀ΀"/>
      <sheetName val="esc"/>
      <sheetName val="95TOTREV"/>
      <sheetName val="배수공 내역서 적용수량"/>
      <sheetName val="수량산출(APT)"/>
      <sheetName val="D-철근총喸"/>
      <sheetName val="★도급내︀"/>
      <sheetName val="[수목일위.XLS][수목일위.XLS]기술자자료游/"/>
      <sheetName val="[수목일위.XLS][수목일위.XLS]정화조방수미/"/>
      <sheetName val="신당동집계표"/>
      <sheetName val="[수목일위.XLS]el\설계_x0000__x0000__x0000__x0001_Ԁ_x0000__x0000__x0000_澦"/>
      <sheetName val="화해(함평)"/>
      <sheetName val="화해(장성)"/>
      <sheetName val="1.토공집계표"/>
      <sheetName val="단가(노墭᎟"/>
      <sheetName val="일위대가헾"/>
      <sheetName val="낙엽송지주목"/>
      <sheetName val="Sheet8"/>
      <sheetName val="Sheet9"/>
      <sheetName val="Sheet10"/>
      <sheetName val="Sheet12"/>
      <sheetName val="Sheet16"/>
      <sheetName val="Module1"/>
      <sheetName val="Module2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기본사항"/>
      <sheetName val="환산"/>
      <sheetName val="업무분장"/>
      <sheetName val="항목(1)"/>
      <sheetName val="석공사"/>
      <sheetName val="[수목일위.XLS_x0000_]el\설계서\수목일위_x0000__x0000__x0005__x0000_茠ꈃɵ_x0000_"/>
      <sheetName val="공종별자재"/>
      <sheetName val="관람석제출"/>
      <sheetName val="카메라"/>
      <sheetName val="덕전리"/>
      <sheetName val="목표세부명세"/>
      <sheetName val="MAT_N048"/>
      <sheetName val="공주-교대(A1)"/>
      <sheetName val="도급FORM"/>
      <sheetName val="48일위"/>
      <sheetName val="22수량"/>
      <sheetName val="견적대비"/>
      <sheetName val="환율 및 노임"/>
      <sheetName val="속 일위대가"/>
      <sheetName val="자재단가대비표"/>
      <sheetName val="전체제잡비"/>
      <sheetName val="BOOK4"/>
      <sheetName val="재료집계표"/>
      <sheetName val="사급자재비"/>
      <sheetName val="노임 (2차)"/>
      <sheetName val="단중표-ST"/>
      <sheetName val="대,유,램"/>
      <sheetName val="적용단위길이"/>
      <sheetName val="피벗테이블데이터분석"/>
      <sheetName val="특수기호강도거푸집"/>
      <sheetName val="종배수관면벽신"/>
      <sheetName val="종배수관(신)"/>
      <sheetName val="기슭막이(야면석찰쌓기)"/>
      <sheetName val="96보완계획7.12"/>
      <sheetName val="0.갑지"/>
      <sheetName val="8.현장관리비"/>
      <sheetName val="7.안전관리비"/>
      <sheetName val="배관내역서"/>
      <sheetName val="배관품셈총괄표"/>
      <sheetName val="중갑지"/>
      <sheetName val="일목"/>
      <sheetName val="단가입력창"/>
      <sheetName val="공종단가표 "/>
      <sheetName val="주소록"/>
      <sheetName val="09공임"/>
      <sheetName val="※참고자료※"/>
      <sheetName val="지입재료비"/>
      <sheetName val="산출기준(파견전산실)"/>
      <sheetName val="10월"/>
      <sheetName val="건축(APT,부대동)"/>
      <sheetName val="Macro7"/>
      <sheetName val="단위세대물량"/>
      <sheetName val="(A)내역서"/>
      <sheetName val="경비산출"/>
      <sheetName val="UPDATA"/>
      <sheetName val="예가비교표"/>
      <sheetName val="앉음벽 (2)"/>
      <sheetName val="POOM_MOTO"/>
      <sheetName val="POOM_MOTO2"/>
      <sheetName val="전문품의"/>
      <sheetName val="1회기성을"/>
      <sheetName val="과단위"/>
      <sheetName val="원본(갑지)"/>
      <sheetName val="한일양산"/>
      <sheetName val="대구실행"/>
      <sheetName val="정내"/>
      <sheetName val="단가비교표_공통1"/>
      <sheetName val="PC"/>
      <sheetName val="배수관토공"/>
      <sheetName val="2.도실원내역(원본)"/>
      <sheetName val="견적(100%)"/>
      <sheetName val="DNT OSBL"/>
      <sheetName val="부재력정리"/>
      <sheetName val="일위1"/>
      <sheetName val="PL단가산정"/>
      <sheetName val="그림2"/>
      <sheetName val="배수관공"/>
      <sheetName val="고창방향"/>
      <sheetName val="운반공"/>
      <sheetName val="기별(종합)"/>
      <sheetName val="공사현황"/>
      <sheetName val="자재단가_사급"/>
      <sheetName val="중기기준"/>
      <sheetName val="중기적산목록"/>
      <sheetName val="건축공사집계"/>
      <sheetName val="경영계획1월"/>
      <sheetName val="목동세대 산출근거"/>
      <sheetName val="아파트 "/>
      <sheetName val="성곽내역헾"/>
      <sheetName val="mcc일위대가"/>
      <sheetName val="제수문"/>
      <sheetName val="1호토공"/>
      <sheetName val="좌홍배수장"/>
      <sheetName val="좌홍배수장토공"/>
      <sheetName val="IBM UX"/>
      <sheetName val="당초"/>
      <sheetName val="평균높이산출근거"/>
      <sheetName val="횡배수관위치조서"/>
      <sheetName val="SPC노임(5월)"/>
      <sheetName val="선급비용"/>
      <sheetName val="99년하반기"/>
      <sheetName val="총괄집퀀ᦔ"/>
      <sheetName val="연돌일退←_xdc00_"/>
      <sheetName val="연돌일위退←"/>
      <sheetName val="연돌일_x0000__x0000_Ԁ"/>
      <sheetName val="수량3"/>
      <sheetName val="토공A"/>
      <sheetName val="분양가상한산출"/>
      <sheetName val="당정동공통이수"/>
      <sheetName val="당정동경상이수"/>
      <sheetName val="동일대내"/>
      <sheetName val="표층포설및다짐"/>
      <sheetName val="도급내역서(3)"/>
      <sheetName val="보건노"/>
      <sheetName val="산출동탄"/>
      <sheetName val="본선 토공 분배표"/>
      <sheetName val="loading"/>
      <sheetName val="기별"/>
      <sheetName val="오餀ԯ"/>
      <sheetName val="하도"/>
      <sheetName val="copy"/>
      <sheetName val="서식"/>
      <sheetName val="익월작업계힉"/>
      <sheetName val="J형측구단위수량"/>
      <sheetName val="마포토정"/>
      <sheetName val="L_RPTA05_목록"/>
      <sheetName val="1. 설계조건 2.단면가정 3. 하중계산"/>
      <sheetName val="기성세부내역서"/>
      <sheetName val="기성원가계산서"/>
      <sheetName val="기성부분내역서"/>
      <sheetName val="도장재료산출"/>
      <sheetName val="설비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공사설명서외"/>
      <sheetName val="영업_일1"/>
      <sheetName val="케이블류 OLD"/>
      <sheetName val="변경총괄지(1)"/>
      <sheetName val="관로토공"/>
      <sheetName val="중기손료"/>
      <sheetName val="퇴직공제부금산출근거"/>
      <sheetName val="가설(사)"/>
      <sheetName val="목집(사)"/>
      <sheetName val="운반(사)"/>
      <sheetName val="지붕(사)"/>
      <sheetName val="손익분석"/>
      <sheetName val="Summary Sheet"/>
      <sheetName val="기성(1차) "/>
      <sheetName val="평형별㓈_x0019_؟"/>
      <sheetName val="DESIGN CRETERIA"/>
      <sheetName val="관급"/>
      <sheetName val="갑__지2"/>
      <sheetName val="Customer_Databas2"/>
      <sheetName val="unit_42"/>
      <sheetName val="화재_탐지_설비2"/>
      <sheetName val="토공산출_(아파트)2"/>
      <sheetName val="5_일위목록2"/>
      <sheetName val="7_단가조사2"/>
      <sheetName val="6_일위대가2"/>
      <sheetName val="일위총괄표"/>
      <sheetName val="마북 손익분석(CATIA)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수로교총재료집계"/>
      <sheetName val="N賃԰_x0000__x0000_"/>
      <sheetName val="표 지"/>
      <sheetName val="PriceSummary"/>
      <sheetName val="0_갑지"/>
      <sheetName val="8_현장관리비"/>
      <sheetName val="7_안전관리비"/>
      <sheetName val="재무가정"/>
      <sheetName val="1Month+Sheet2!"/>
      <sheetName val="견적 (2)"/>
      <sheetName val="실행원가내역"/>
      <sheetName val="일반자료"/>
      <sheetName val="총누계"/>
      <sheetName val="표준계약서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단면(직벽형)-H=1m"/>
      <sheetName val="공사비집계표(서해안고속도로)"/>
      <sheetName val="1SGATE97"/>
      <sheetName val="영창2餀"/>
      <sheetName val="영창2"/>
      <sheetName val="자재운반단가일람표"/>
      <sheetName val="태안9)3-2)원내역"/>
      <sheetName val="공량산출근거서"/>
      <sheetName val=" 냉각수펌프"/>
      <sheetName val="AL공사(嫰ʍ"/>
      <sheetName val="자_x0000__x0000__x0005_"/>
      <sheetName val="가爂案"/>
      <sheetName val="가爃案"/>
      <sheetName val="48일위(叠+听"/>
      <sheetName val="48일위(헾⽧_x0005_"/>
      <sheetName val="상부공철근︀ᇕ԰_x0000_缀_x0000__x0000_"/>
      <sheetName val="PROJECT BRIEF(EX.NEW)"/>
      <sheetName val="[수목일위.XLS]el\설계서\_x0000__x0000_Ā_x0000__x0005__x0000_翿_x0000_"/>
      <sheetName val="[수목일위.XLS]el\설계서\수/_x0000_頀_x0004__x0000__x0000_⤀"/>
      <sheetName val="토︀ᇕ԰"/>
      <sheetName val="토᐀ባ切"/>
      <sheetName val="토⠀䊆氀"/>
      <sheetName val="토㠀ᎍ簀"/>
      <sheetName val="단㔀቎԰"/>
      <sheetName val="[수목일위.XLS]el\설계서\_x0002__x0000_蠀僿㤁ᒄ᐀ȳ"/>
      <sheetName val="경율산_x0005_"/>
      <sheetName val="별첨-기계경비 산출목록"/>
      <sheetName val="공사䈀ሬ"/>
      <sheetName val="상반기손䡲る_x0000__x0000_"/>
      <sheetName val="BLOCK(1)"/>
      <sheetName val="표준내역"/>
      <sheetName val="발주처자료입_x0005_"/>
      <sheetName val="단가목氚"/>
      <sheetName val="기기리스_x0000_"/>
      <sheetName val="[수목일위.XLS]el\설계서\수목일識ɾ뺑p䎸"/>
      <sheetName val="전도금정산서(27)"/>
      <sheetName val="입ԯ_x0000_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_수목일위.XLS__수목일위.XLS_el_설계서_수목일위"/>
      <sheetName val="견적을지"/>
      <sheetName val="갑"/>
      <sheetName val="실행,원㔀቎԰"/>
      <sheetName val="철근량산정및丵〒_x0005_"/>
      <sheetName val="도급예산䈀_xdf6a_ԯ"/>
      <sheetName val="[수목일위.XLS]el\설계서\수목닑⼢_x0005_"/>
      <sheetName val="[수목일위.XLS]el\설계서\수목일위."/>
      <sheetName val="4.전력"/>
      <sheetName val="계측"/>
      <sheetName val="설계က"/>
      <sheetName val="관련자ԯ"/>
      <sheetName val="현장관리비_x0005_"/>
      <sheetName val="도급예산︀跕ԯ"/>
      <sheetName val="차액/_x0000_"/>
      <sheetName val="직접蔀꡹ԯ_x0000_"/>
      <sheetName val="공사淠Ƕ"/>
      <sheetName val="[수목일위.XLS]el\설계서\수ംⅩ耀㉉_x0014__x0000__x0000_"/>
      <sheetName val="[수목일위.XLS]el\설계서\수砀倂㼁ംⅩ　"/>
      <sheetName val="1공구_단䈀ᅪ԰"/>
      <sheetName val="내역서1999._x0005_"/>
      <sheetName val="내역(전"/>
      <sheetName val="북제_x0005_"/>
      <sheetName val="H-PI"/>
      <sheetName val="[수목일위.XLS]도급예산/"/>
      <sheetName val="[수목일위.XLS]내역(전/"/>
      <sheetName val="[수목일위.XLS]el\설계"/>
      <sheetName val="12.옥倶ⶠ"/>
      <sheetName val="연돌일"/>
      <sheetName val="상부공철근︀ᇕ԰"/>
      <sheetName val="H-PIÍ"/>
      <sheetName val="[수목일위.XLS]el\설계서\"/>
      <sheetName val="[수목일위.XLS]el\설계서\수/"/>
      <sheetName val="[수목일위.XLS]el\설계서\_x0002_"/>
      <sheetName val="상반기손䡲る"/>
      <sheetName val="[수목일위.XLS]el\설계서턀몲ԯ"/>
      <sheetName val="[수목일위.XLS]el\설계서턀者ԯ"/>
      <sheetName val="수령할 서류 확인장"/>
      <sheetName val="[수목일위.XLS]el\설계서\수목일위._x0000__x0000__x0000__x0001_Ԁ_x0000_挀"/>
      <sheetName val="[수목일위.XLS]el\설계서\수목일위._x0000__x0000_Ԁ_x0000_ꀀ롳菓"/>
      <sheetName val="[수목일위.XLS]el\설계서\수목일위._x0000__x0000_Ԁ_x0000_耀镦菬"/>
      <sheetName val="물가시세표"/>
      <sheetName val="EQ"/>
      <sheetName val="Sheet4_x0000__x0000__x0000__x0000__x0000__x0000__x0000__x0010_[수목일위.XLS]______2"/>
      <sheetName val="경유"/>
      <sheetName val="휘발유"/>
      <sheetName val="자¬"/>
      <sheetName val="가공비"/>
      <sheetName val="[수목일위.XLS][수목일위.XLS]el______489"/>
      <sheetName val="[수목일위.XLS][수목일위.XLS]el______490"/>
      <sheetName val="[수목일위.XLS][수목일위.XLS]el______491"/>
      <sheetName val="[수목일위.XLS][수목일위.XLS]el______492"/>
      <sheetName val="[수목일위.XLS][수목일위.XLS]el______487"/>
      <sheetName val="[수목일위.XLS][수목일위.XLS]el______488"/>
      <sheetName val="[수목일위.XLS][수목일위.XLS]el______486"/>
      <sheetName val="[수목일위.XLS][수목일위.XLS]el______495"/>
      <sheetName val="[수목일위.XLS][수목일위.XLS]el______496"/>
      <sheetName val="[수목일위.XLS][수목일위.XLS]el______493"/>
      <sheetName val="[수목일위.XLS][수목일위.XLS]el______494"/>
      <sheetName val="48일_x0000__x0000_©_x0000__x0000_"/>
      <sheetName val="[수목일위.XLS][수목일위.XLS]el______498"/>
      <sheetName val="[수목일위.XLS][수목일위.XLS]el______499"/>
      <sheetName val="[수목일위.XLS][수목일위.XLS]el______497"/>
      <sheetName val="[수목일위.XLS][수목일위.XLS]el______520"/>
      <sheetName val="[수목일위.XLS][수목일위.XLS]el______521"/>
      <sheetName val="[수목일위.XLS][수목일위.XLS]el______512"/>
      <sheetName val="[수목일위.XLS][수목일위.XLS]el______513"/>
      <sheetName val="[수목일위.XLS][수목일위.XLS]el______510"/>
      <sheetName val="[수목일위.XLS][수목일위.XLS]el______511"/>
      <sheetName val="[수목일위.XLS][수목일위.XLS]el______508"/>
      <sheetName val="[수목일위.XLS][수목일위.XLS]el______509"/>
      <sheetName val="[수목일위.XLS][수목일위.XLS]el______506"/>
      <sheetName val="[수목일위.XLS][수목일위.XLS]el______507"/>
      <sheetName val="[수목일위.XLS][수목일위.XLS]el______514"/>
      <sheetName val="[수목일위.XLS][수목일위.XLS]el______515"/>
      <sheetName val="[수목일위.XLS][수목일위.XLS]el______522"/>
      <sheetName val="[수목일위.XLS][수목일위.XLS]el______523"/>
      <sheetName val="[수목일위.XLS][수목일위.XLS]el______516"/>
      <sheetName val="[수목일위.XLS][수목일위.XLS]el______517"/>
      <sheetName val="[수목일위.XLS][수목일위.XLS]el______518"/>
      <sheetName val="[수목일위.XLS][수목일위.XLS]el______519"/>
      <sheetName val="[수목일위.XLS][수목일위.XLS]el______524"/>
      <sheetName val="[수목일위.XLS][수목일위.XLS]el______525"/>
      <sheetName val="[수목일위.XLS][수목일위.XLS]el______528"/>
      <sheetName val="[수목일위.XLS][수목일위.XLS]el______529"/>
      <sheetName val="[수목일위.XLS][수목일위.XLS]el______526"/>
      <sheetName val="[수목일위.XLS][수목일위.XLS]el______527"/>
      <sheetName val="el\설계서\수목일위_XLS]_x0000__x0000__x0005_"/>
      <sheetName val="H-PILE수량Ç_x0000_"/>
      <sheetName val="총 괄 표"/>
      <sheetName val="[수목일위.XLS][수목일위.XLS]el______530"/>
      <sheetName val="[수목일위.XLS][수목일위.XLS]el______531"/>
      <sheetName val="도급예산내역서총ࠁ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</sheetData>
      <sheetData sheetId="6">
        <row r="2">
          <cell r="E2">
            <v>23200</v>
          </cell>
        </row>
      </sheetData>
      <sheetData sheetId="7">
        <row r="2">
          <cell r="E2">
            <v>23200</v>
          </cell>
        </row>
      </sheetData>
      <sheetData sheetId="8">
        <row r="2">
          <cell r="E2">
            <v>23200</v>
          </cell>
        </row>
      </sheetData>
      <sheetData sheetId="9" refreshError="1"/>
      <sheetData sheetId="10" refreshError="1"/>
      <sheetData sheetId="11">
        <row r="2">
          <cell r="E2">
            <v>23200</v>
          </cell>
        </row>
      </sheetData>
      <sheetData sheetId="12">
        <row r="2">
          <cell r="E2">
            <v>23200</v>
          </cell>
        </row>
      </sheetData>
      <sheetData sheetId="13">
        <row r="2">
          <cell r="E2">
            <v>23200</v>
          </cell>
        </row>
      </sheetData>
      <sheetData sheetId="14">
        <row r="2">
          <cell r="E2">
            <v>23200</v>
          </cell>
        </row>
      </sheetData>
      <sheetData sheetId="15">
        <row r="2">
          <cell r="E2">
            <v>23200</v>
          </cell>
        </row>
      </sheetData>
      <sheetData sheetId="16">
        <row r="5">
          <cell r="B5">
            <v>0.09</v>
          </cell>
        </row>
      </sheetData>
      <sheetData sheetId="17">
        <row r="5">
          <cell r="B5">
            <v>0.09</v>
          </cell>
        </row>
      </sheetData>
      <sheetData sheetId="18">
        <row r="5">
          <cell r="B5">
            <v>0.09</v>
          </cell>
        </row>
      </sheetData>
      <sheetData sheetId="19">
        <row r="5">
          <cell r="B5">
            <v>0.09</v>
          </cell>
        </row>
      </sheetData>
      <sheetData sheetId="20" refreshError="1"/>
      <sheetData sheetId="21">
        <row r="5">
          <cell r="B5" t="str">
            <v>백-호</v>
          </cell>
        </row>
      </sheetData>
      <sheetData sheetId="22">
        <row r="5">
          <cell r="B5" t="str">
            <v>백-호</v>
          </cell>
        </row>
      </sheetData>
      <sheetData sheetId="23"/>
      <sheetData sheetId="24"/>
      <sheetData sheetId="25">
        <row r="5">
          <cell r="B5" t="str">
            <v>백-호</v>
          </cell>
        </row>
      </sheetData>
      <sheetData sheetId="26">
        <row r="5">
          <cell r="B5" t="str">
            <v>백-호</v>
          </cell>
        </row>
      </sheetData>
      <sheetData sheetId="27">
        <row r="5">
          <cell r="B5" t="str">
            <v>백-호</v>
          </cell>
        </row>
      </sheetData>
      <sheetData sheetId="28">
        <row r="5">
          <cell r="B5" t="str">
            <v>백-호</v>
          </cell>
        </row>
      </sheetData>
      <sheetData sheetId="29">
        <row r="5">
          <cell r="B5" t="str">
            <v>백-호</v>
          </cell>
        </row>
      </sheetData>
      <sheetData sheetId="30">
        <row r="5">
          <cell r="B5" t="str">
            <v>백-호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 refreshError="1"/>
      <sheetData sheetId="560" refreshError="1"/>
      <sheetData sheetId="561" refreshError="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 refreshError="1"/>
      <sheetData sheetId="691" refreshError="1"/>
      <sheetData sheetId="692" refreshError="1"/>
      <sheetData sheetId="693" refreshError="1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>
        <row r="5">
          <cell r="B5">
            <v>0.09</v>
          </cell>
        </row>
      </sheetData>
      <sheetData sheetId="868" refreshError="1"/>
      <sheetData sheetId="869">
        <row r="5">
          <cell r="B5">
            <v>0.09</v>
          </cell>
        </row>
      </sheetData>
      <sheetData sheetId="870" refreshError="1"/>
      <sheetData sheetId="871">
        <row r="5">
          <cell r="B5">
            <v>0.09</v>
          </cell>
        </row>
      </sheetData>
      <sheetData sheetId="872" refreshError="1"/>
      <sheetData sheetId="873">
        <row r="5">
          <cell r="B5">
            <v>0.09</v>
          </cell>
        </row>
      </sheetData>
      <sheetData sheetId="874" refreshError="1"/>
      <sheetData sheetId="875"/>
      <sheetData sheetId="876" refreshError="1"/>
      <sheetData sheetId="877"/>
      <sheetData sheetId="878" refreshError="1"/>
      <sheetData sheetId="879">
        <row r="5">
          <cell r="B5">
            <v>0.09</v>
          </cell>
        </row>
      </sheetData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>
        <row r="5">
          <cell r="B5">
            <v>0.09</v>
          </cell>
        </row>
      </sheetData>
      <sheetData sheetId="886" refreshError="1"/>
      <sheetData sheetId="887">
        <row r="5">
          <cell r="B5">
            <v>0.09</v>
          </cell>
        </row>
      </sheetData>
      <sheetData sheetId="888" refreshError="1"/>
      <sheetData sheetId="889" refreshError="1"/>
      <sheetData sheetId="890" refreshError="1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/>
      <sheetData sheetId="1266" refreshError="1"/>
      <sheetData sheetId="1267">
        <row r="2">
          <cell r="E2">
            <v>23200</v>
          </cell>
        </row>
      </sheetData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/>
      <sheetData sheetId="1362" refreshError="1"/>
      <sheetData sheetId="1363" refreshError="1"/>
      <sheetData sheetId="1364" refreshError="1"/>
      <sheetData sheetId="1365"/>
      <sheetData sheetId="1366"/>
      <sheetData sheetId="1367" refreshError="1"/>
      <sheetData sheetId="1368"/>
      <sheetData sheetId="1369" refreshError="1"/>
      <sheetData sheetId="1370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/>
      <sheetData sheetId="1393" refreshError="1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/>
      <sheetData sheetId="1422" refreshError="1"/>
      <sheetData sheetId="1423" refreshError="1"/>
      <sheetData sheetId="1424" refreshError="1"/>
      <sheetData sheetId="1425"/>
      <sheetData sheetId="1426" refreshError="1"/>
      <sheetData sheetId="1427"/>
      <sheetData sheetId="1428" refreshError="1"/>
      <sheetData sheetId="1429"/>
      <sheetData sheetId="1430" refreshError="1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/>
      <sheetData sheetId="1477" refreshError="1"/>
      <sheetData sheetId="1478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/>
      <sheetData sheetId="1669" refreshError="1"/>
      <sheetData sheetId="1670" refreshError="1"/>
      <sheetData sheetId="1671" refreshError="1"/>
      <sheetData sheetId="1672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/>
      <sheetData sheetId="1681" refreshError="1"/>
      <sheetData sheetId="1682"/>
      <sheetData sheetId="1683" refreshError="1"/>
      <sheetData sheetId="1684" refreshError="1"/>
      <sheetData sheetId="1685" refreshError="1"/>
      <sheetData sheetId="1686"/>
      <sheetData sheetId="1687" refreshError="1"/>
      <sheetData sheetId="1688"/>
      <sheetData sheetId="1689" refreshError="1"/>
      <sheetData sheetId="1690" refreshError="1"/>
      <sheetData sheetId="1691" refreshError="1"/>
      <sheetData sheetId="1692"/>
      <sheetData sheetId="1693" refreshError="1"/>
      <sheetData sheetId="1694"/>
      <sheetData sheetId="1695" refreshError="1"/>
      <sheetData sheetId="1696"/>
      <sheetData sheetId="1697" refreshError="1"/>
      <sheetData sheetId="1698"/>
      <sheetData sheetId="1699" refreshError="1"/>
      <sheetData sheetId="1700" refreshError="1"/>
      <sheetData sheetId="1701" refreshError="1"/>
      <sheetData sheetId="1702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 refreshError="1"/>
      <sheetData sheetId="2022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/>
      <sheetData sheetId="2029" refreshError="1"/>
      <sheetData sheetId="2030"/>
      <sheetData sheetId="2031" refreshError="1"/>
      <sheetData sheetId="2032"/>
      <sheetData sheetId="2033" refreshError="1"/>
      <sheetData sheetId="2034"/>
      <sheetData sheetId="2035" refreshError="1"/>
      <sheetData sheetId="2036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/>
      <sheetData sheetId="2070" refreshError="1"/>
      <sheetData sheetId="2071"/>
      <sheetData sheetId="2072" refreshError="1"/>
      <sheetData sheetId="2073" refreshError="1"/>
      <sheetData sheetId="2074" refreshError="1"/>
      <sheetData sheetId="2075"/>
      <sheetData sheetId="2076" refreshError="1"/>
      <sheetData sheetId="2077"/>
      <sheetData sheetId="2078" refreshError="1"/>
      <sheetData sheetId="2079" refreshError="1"/>
      <sheetData sheetId="2080" refreshError="1"/>
      <sheetData sheetId="2081"/>
      <sheetData sheetId="2082" refreshError="1"/>
      <sheetData sheetId="2083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 refreshError="1"/>
      <sheetData sheetId="2252"/>
      <sheetData sheetId="2253" refreshError="1"/>
      <sheetData sheetId="2254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/>
      <sheetData sheetId="2269"/>
      <sheetData sheetId="2270" refreshError="1"/>
      <sheetData sheetId="2271" refreshError="1"/>
      <sheetData sheetId="2272"/>
      <sheetData sheetId="2273"/>
      <sheetData sheetId="2274" refreshError="1"/>
      <sheetData sheetId="2275"/>
      <sheetData sheetId="2276" refreshError="1"/>
      <sheetData sheetId="2277"/>
      <sheetData sheetId="2278" refreshError="1"/>
      <sheetData sheetId="2279"/>
      <sheetData sheetId="2280" refreshError="1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/>
      <sheetData sheetId="2288" refreshError="1"/>
      <sheetData sheetId="2289"/>
      <sheetData sheetId="2290" refreshError="1"/>
      <sheetData sheetId="2291"/>
      <sheetData sheetId="2292" refreshError="1"/>
      <sheetData sheetId="2293"/>
      <sheetData sheetId="2294" refreshError="1"/>
      <sheetData sheetId="2295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>
        <row r="2">
          <cell r="E2">
            <v>23200</v>
          </cell>
        </row>
      </sheetData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/>
      <sheetData sheetId="3584"/>
      <sheetData sheetId="3585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/>
      <sheetData sheetId="3647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/>
      <sheetData sheetId="3781" refreshError="1"/>
      <sheetData sheetId="3782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>
        <row r="2">
          <cell r="E2">
            <v>23200</v>
          </cell>
        </row>
      </sheetData>
      <sheetData sheetId="3807" refreshError="1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/>
      <sheetData sheetId="3818">
        <row r="2">
          <cell r="E2">
            <v>23200</v>
          </cell>
        </row>
      </sheetData>
      <sheetData sheetId="3819"/>
      <sheetData sheetId="3820"/>
      <sheetData sheetId="3821" refreshError="1"/>
      <sheetData sheetId="3822">
        <row r="2">
          <cell r="E2">
            <v>23200</v>
          </cell>
        </row>
      </sheetData>
      <sheetData sheetId="3823" refreshError="1"/>
      <sheetData sheetId="3824" refreshError="1"/>
      <sheetData sheetId="3825" refreshError="1"/>
      <sheetData sheetId="3826">
        <row r="2">
          <cell r="E2">
            <v>23200</v>
          </cell>
        </row>
      </sheetData>
      <sheetData sheetId="3827" refreshError="1"/>
      <sheetData sheetId="3828"/>
      <sheetData sheetId="3829">
        <row r="2">
          <cell r="E2">
            <v>23200</v>
          </cell>
        </row>
      </sheetData>
      <sheetData sheetId="3830">
        <row r="2">
          <cell r="E2">
            <v>23200</v>
          </cell>
        </row>
      </sheetData>
      <sheetData sheetId="3831">
        <row r="2">
          <cell r="E2">
            <v>23200</v>
          </cell>
        </row>
      </sheetData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>
        <row r="2">
          <cell r="E2">
            <v>23200</v>
          </cell>
        </row>
      </sheetData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>
        <row r="2">
          <cell r="E2">
            <v>23200</v>
          </cell>
        </row>
      </sheetData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>
        <row r="2">
          <cell r="E2">
            <v>23200</v>
          </cell>
        </row>
      </sheetData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/>
      <sheetData sheetId="4174">
        <row r="2">
          <cell r="E2">
            <v>23200</v>
          </cell>
        </row>
      </sheetData>
      <sheetData sheetId="4175"/>
      <sheetData sheetId="4176"/>
      <sheetData sheetId="4177"/>
      <sheetData sheetId="4178">
        <row r="2">
          <cell r="E2">
            <v>23200</v>
          </cell>
        </row>
      </sheetData>
      <sheetData sheetId="4179"/>
      <sheetData sheetId="4180"/>
      <sheetData sheetId="4181"/>
      <sheetData sheetId="4182">
        <row r="2">
          <cell r="E2">
            <v>23200</v>
          </cell>
        </row>
      </sheetData>
      <sheetData sheetId="4183">
        <row r="2">
          <cell r="E2">
            <v>23200</v>
          </cell>
        </row>
      </sheetData>
      <sheetData sheetId="4184">
        <row r="2">
          <cell r="E2">
            <v>23200</v>
          </cell>
        </row>
      </sheetData>
      <sheetData sheetId="4185">
        <row r="2">
          <cell r="E2">
            <v>23200</v>
          </cell>
        </row>
      </sheetData>
      <sheetData sheetId="4186">
        <row r="2">
          <cell r="E2">
            <v>23200</v>
          </cell>
        </row>
      </sheetData>
      <sheetData sheetId="4187">
        <row r="2">
          <cell r="E2">
            <v>23200</v>
          </cell>
        </row>
      </sheetData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/>
      <sheetData sheetId="4215"/>
      <sheetData sheetId="4216"/>
      <sheetData sheetId="4217"/>
      <sheetData sheetId="4218"/>
      <sheetData sheetId="4219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>
        <row r="2">
          <cell r="E2">
            <v>23200</v>
          </cell>
        </row>
      </sheetData>
      <sheetData sheetId="4474"/>
      <sheetData sheetId="4475" refreshError="1"/>
      <sheetData sheetId="4476" refreshError="1"/>
      <sheetData sheetId="4477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/>
      <sheetData sheetId="4527" refreshError="1"/>
      <sheetData sheetId="4528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중기집계"/>
      <sheetName val="토공"/>
      <sheetName val="포장"/>
      <sheetName val="운반"/>
      <sheetName val="부대"/>
      <sheetName val="Sheet4"/>
      <sheetName val="Sheet5"/>
      <sheetName val="설계내역서"/>
      <sheetName val="일위대가"/>
      <sheetName val="데이타"/>
    </sheetNames>
    <sheetDataSet>
      <sheetData sheetId="0">
        <row r="86">
          <cell r="D86">
            <v>54191</v>
          </cell>
        </row>
      </sheetData>
      <sheetData sheetId="1">
        <row r="236">
          <cell r="D236">
            <v>270</v>
          </cell>
        </row>
      </sheetData>
      <sheetData sheetId="2">
        <row r="3">
          <cell r="E3">
            <v>18107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데이타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설계서(7)"/>
      <sheetName val="예가표"/>
      <sheetName val="프랜트면허"/>
      <sheetName val="토목주소"/>
      <sheetName val="지수980731이후"/>
      <sheetName val="공구"/>
      <sheetName val="총괄내역서"/>
      <sheetName val="내역서(1)"/>
      <sheetName val="소비자가"/>
      <sheetName val=" 갑  지 "/>
      <sheetName val="내역표지"/>
      <sheetName val="인제내역"/>
      <sheetName val="건축내역서"/>
      <sheetName val="코스모공장 (어음)"/>
      <sheetName val="조직도"/>
      <sheetName val="공정표"/>
      <sheetName val="내역서"/>
      <sheetName val="조내역"/>
      <sheetName val="A 견적"/>
      <sheetName val="조건"/>
      <sheetName val="주식"/>
      <sheetName val="실DATA_"/>
      <sheetName val="실행"/>
      <sheetName val="총괄"/>
      <sheetName val="갑지"/>
      <sheetName val="Sheet1"/>
      <sheetName val="실행철강하도"/>
      <sheetName val="공문"/>
      <sheetName val="계약내역(2)"/>
      <sheetName val="참조"/>
      <sheetName val="일위대가목록"/>
      <sheetName val="공사개요"/>
      <sheetName val="경산"/>
      <sheetName val="노무"/>
      <sheetName val="조명시설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기계경비(시간당)"/>
      <sheetName val="램머"/>
      <sheetName val="본실행경비"/>
      <sheetName val="산출1"/>
      <sheetName val="원가계산"/>
      <sheetName val="SAM"/>
      <sheetName val="Sheet5"/>
      <sheetName val="화전내"/>
      <sheetName val="관접합및부설"/>
      <sheetName val="단가"/>
      <sheetName val="CTEMCOST"/>
      <sheetName val="단가 (2)"/>
      <sheetName val="납부서"/>
      <sheetName val="금액내역서"/>
      <sheetName val="투찰내역서"/>
      <sheetName val="Y-WORK"/>
      <sheetName val="01"/>
      <sheetName val="인사자료총집계"/>
      <sheetName val="기초단가"/>
      <sheetName val="견적"/>
      <sheetName val="수량-양식"/>
      <sheetName val="SPEC"/>
      <sheetName val="원가계산서"/>
      <sheetName val="COVER"/>
      <sheetName val="증감내역서"/>
      <sheetName val="설계명세서"/>
      <sheetName val="실행대비"/>
      <sheetName val="전등설비"/>
      <sheetName val="개산공사비"/>
      <sheetName val="연돌일위집계"/>
      <sheetName val="건축"/>
      <sheetName val="Sheet1 (2)"/>
      <sheetName val="총 원가계산"/>
      <sheetName val="기안"/>
      <sheetName val="원가data"/>
      <sheetName val="입찰안"/>
      <sheetName val="카펫타일"/>
      <sheetName val="입력데이타"/>
      <sheetName val="물가대비표"/>
      <sheetName val="5사남"/>
      <sheetName val="원가계산하도"/>
      <sheetName val="단중표"/>
      <sheetName val="시중노임단가"/>
      <sheetName val="계산서(곡선부)"/>
      <sheetName val="포장재료집계표"/>
      <sheetName val="날개벽(시점좌측)"/>
      <sheetName val="건축집계표"/>
      <sheetName val="집계"/>
      <sheetName val="벽체물량산출서"/>
      <sheetName val="6호기"/>
      <sheetName val="6PILE  (돌출)"/>
      <sheetName val="구성비"/>
      <sheetName val="노무비"/>
      <sheetName val="총괄갑 "/>
      <sheetName val="일위"/>
      <sheetName val="제경비율"/>
      <sheetName val="F4-F7"/>
      <sheetName val="지수"/>
      <sheetName val="---FAB#1업무일지---"/>
      <sheetName val="EQT-ESTN"/>
      <sheetName val="표지"/>
      <sheetName val="변경내역서"/>
      <sheetName val="11-2.아파트내역"/>
      <sheetName val="내역서1999.8최종"/>
      <sheetName val="날개벽수량표"/>
      <sheetName val="BID"/>
      <sheetName val="용역비내역-진짜"/>
      <sheetName val="정보"/>
      <sheetName val="공통가설"/>
      <sheetName val="ilch"/>
      <sheetName val="식재수량표"/>
      <sheetName val="일위목록"/>
      <sheetName val="DATA1"/>
      <sheetName val="SG"/>
      <sheetName val="노임"/>
      <sheetName val="국내조달(통합-1)"/>
      <sheetName val="수배전반"/>
      <sheetName val="전기"/>
      <sheetName val="참고사항"/>
      <sheetName val="근로자자료입력"/>
      <sheetName val="당정동경상이수"/>
      <sheetName val="당정동공통이수"/>
      <sheetName val="총투입계"/>
      <sheetName val="해평견적"/>
      <sheetName val="추정_최근현장"/>
      <sheetName val="리스트_최근현장"/>
      <sheetName val="팩스리스트"/>
      <sheetName val="factor(건축)"/>
      <sheetName val="산근"/>
      <sheetName val="세금자료"/>
      <sheetName val="일위산출"/>
      <sheetName val="자재가격조사표"/>
      <sheetName val="1차 내역서"/>
      <sheetName val="내역서01"/>
      <sheetName val="1"/>
      <sheetName val="2"/>
      <sheetName val="3"/>
      <sheetName val="4"/>
      <sheetName val="5"/>
      <sheetName val="6"/>
      <sheetName val="2-1. 경관조명 내역총괄표"/>
      <sheetName val="물량표"/>
      <sheetName val="사진대지"/>
      <sheetName val="총괄집계표"/>
      <sheetName val="교통대책내역"/>
      <sheetName val="직재"/>
      <sheetName val="기초입력 DATA"/>
      <sheetName val=" 견적서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직접경비"/>
      <sheetName val="직접인건비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건축공사집계"/>
      <sheetName val="차액보증"/>
      <sheetName val="C3"/>
      <sheetName val="노임단가 (2)"/>
      <sheetName val="파일의이용"/>
      <sheetName val="공종목록표"/>
      <sheetName val="합천내역"/>
      <sheetName val="출입자명단"/>
      <sheetName val="입력"/>
      <sheetName val="을지"/>
      <sheetName val="중기조종사 단위단가"/>
      <sheetName val="경영상태"/>
      <sheetName val="2003상반기노임기준"/>
      <sheetName val="인건비 "/>
      <sheetName val="단가산출2"/>
      <sheetName val="중기사용료산출근거"/>
      <sheetName val="단가산출1"/>
      <sheetName val="단가 및 재료비"/>
      <sheetName val="설계서(본관)"/>
      <sheetName val="일위대가(계측기설치)"/>
      <sheetName val="기본항목 입력"/>
      <sheetName val="야장종합"/>
      <sheetName val="골막이(야매)"/>
      <sheetName val="수량산출서"/>
      <sheetName val="플랜트 설치"/>
      <sheetName val="FORM-0"/>
      <sheetName val="견적갑지"/>
      <sheetName val="물량내역"/>
      <sheetName val="견적조건"/>
      <sheetName val="실행_ALT1_"/>
      <sheetName val="설계서"/>
      <sheetName val="업무분장"/>
      <sheetName val="BSD (2)"/>
      <sheetName val="매출현황"/>
      <sheetName val="입력정보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설명서 "/>
      <sheetName val="토목"/>
      <sheetName val="역T형교대(말뚝기초)"/>
      <sheetName val="자재단가"/>
      <sheetName val="동별집계(비디오폰흑백-&gt;칼라)"/>
      <sheetName val="동별집계"/>
      <sheetName val="세부내역서"/>
      <sheetName val="가설공사내역"/>
      <sheetName val="현장별"/>
      <sheetName val="예산서"/>
      <sheetName val="CON'C"/>
      <sheetName val="토공연장"/>
      <sheetName val="자재"/>
      <sheetName val="장비집계"/>
      <sheetName val="건축내역"/>
      <sheetName val="[내역서(ͭ_x0000_ͭ_x0000__x001c__x0000__x001c__x0000_가표"/>
      <sheetName val="장비경비"/>
      <sheetName val="공사_산출"/>
      <sheetName val="철거산출근거"/>
      <sheetName val="FOB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0"/>
      <sheetName val="용수량(생활용수)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실행내역"/>
      <sheetName val="수목단가"/>
      <sheetName val="시설수량표"/>
      <sheetName val="청천내"/>
      <sheetName val="일위대가 "/>
      <sheetName val="2000년1차"/>
      <sheetName val="유림골조"/>
      <sheetName val="골조시행"/>
      <sheetName val="토목공사"/>
      <sheetName val="차수"/>
      <sheetName val="건축실행"/>
      <sheetName val="결재판"/>
      <sheetName val="pier(각형)"/>
      <sheetName val="경비"/>
      <sheetName val="3월팀계 "/>
      <sheetName val="경쟁실분"/>
      <sheetName val="측량요율"/>
      <sheetName val="자재대"/>
      <sheetName val="COST"/>
      <sheetName val="PAIN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NCRETE"/>
      <sheetName val="참조M"/>
      <sheetName val="산출"/>
      <sheetName val="배관배선내역"/>
      <sheetName val="초기화면"/>
      <sheetName val="관급자재"/>
      <sheetName val="소요자재"/>
      <sheetName val="말뚝지지력산정"/>
      <sheetName val="설비공사"/>
      <sheetName val="한강운반비"/>
      <sheetName val="견적율"/>
      <sheetName val="계정"/>
      <sheetName val="신.분"/>
      <sheetName val="토공집계"/>
      <sheetName val="기성"/>
      <sheetName val="적격심사표"/>
      <sheetName val="05-원가계산"/>
      <sheetName val="Sheet3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980731"/>
      <sheetName val="Sheet4"/>
      <sheetName val="MAT_N048"/>
      <sheetName val="포장복구집계"/>
      <sheetName val="부표총괄"/>
      <sheetName val="AS포장복구 "/>
      <sheetName val="G.R300경비"/>
      <sheetName val="표준건축비"/>
      <sheetName val="고유코드_설계"/>
      <sheetName val="공사통보서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우수받이재료집계표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FD"/>
      <sheetName val="LD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예정공정표 "/>
      <sheetName val="공사요율산출표"/>
      <sheetName val="시행후면적"/>
      <sheetName val="수지예산"/>
      <sheetName val="노임자재단가"/>
      <sheetName val="설계조건"/>
      <sheetName val="1,2공구원가계산서"/>
      <sheetName val="1공구산출내역서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부하(성남)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손익분석"/>
      <sheetName val="&quot;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패널"/>
      <sheetName val="교각계산"/>
      <sheetName val="안정계산"/>
      <sheetName val="단면검토"/>
      <sheetName val="당초"/>
      <sheetName val="EQUIP LIST"/>
      <sheetName val="일일작업현황"/>
      <sheetName val="양식3"/>
      <sheetName val="영동(D)"/>
      <sheetName val="06 일위대가목록"/>
      <sheetName val="수량산출(음암)"/>
      <sheetName val="가도공"/>
      <sheetName val="자재단가비교표"/>
      <sheetName val="Macro(전선)"/>
      <sheetName val="ateCodes"/>
      <sheetName val="낙찰표"/>
      <sheetName val="간선계산"/>
      <sheetName val="회선별대책안(한전)"/>
      <sheetName val="기계경비"/>
      <sheetName val="database"/>
      <sheetName val="페이지"/>
      <sheetName val="XREF"/>
      <sheetName val="제안서입력"/>
      <sheetName val="절감계산"/>
      <sheetName val="S0"/>
      <sheetName val="거래처등록"/>
      <sheetName val="참고자료"/>
      <sheetName val="은행코드"/>
      <sheetName val="ateCodes?TimeCodes?OverrideShor"/>
      <sheetName val="관람석제출"/>
      <sheetName val="CC16-내역서"/>
      <sheetName val="노임(1차)"/>
      <sheetName val="고정자산"/>
      <sheetName val="매출원가추정"/>
      <sheetName val="매출추정"/>
      <sheetName val="실행내역서 "/>
      <sheetName val="품셈TABLE"/>
      <sheetName val="J형측구단위수량"/>
      <sheetName val="기본단가표"/>
      <sheetName val="BQ(실행)"/>
      <sheetName val="설계가"/>
      <sheetName val="신축(단위)"/>
      <sheetName val="산출근거"/>
      <sheetName val="사통"/>
      <sheetName val="방배동내역(리라)"/>
      <sheetName val="부대공사총괄"/>
      <sheetName val="건축공사집계표"/>
      <sheetName val="[내역서(ͭ_x005f_x0000_ͭ_x005f_x0000__x005f_x001c__x0"/>
      <sheetName val="기초자료입력"/>
      <sheetName val="중동공구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한일양산"/>
      <sheetName val="인건비"/>
      <sheetName val="단가(1)"/>
      <sheetName val="수안보-MBR1"/>
      <sheetName val="관급자재대"/>
      <sheetName val="Raw Data"/>
      <sheetName val="견적단가"/>
      <sheetName val="설계기준"/>
      <sheetName val="업무량"/>
      <sheetName val="우각부보강"/>
      <sheetName val="골조(1)"/>
      <sheetName val="골조(3)"/>
      <sheetName val="마감(1)"/>
      <sheetName val="내역- CCTV"/>
      <sheetName val="1.설계조건"/>
      <sheetName val="산출내역서집계표"/>
      <sheetName val="금전출납"/>
      <sheetName val="직영명부"/>
      <sheetName val="증감대비"/>
      <sheetName val="FB25JN"/>
      <sheetName val="설비(제출)"/>
      <sheetName val="전체내역 (2)"/>
      <sheetName val="ABUT수량-A1"/>
      <sheetName val="7.기-검-보.100"/>
      <sheetName val="입력자료"/>
      <sheetName val="양촌면도평리"/>
      <sheetName val="옹벽수량집계표"/>
      <sheetName val="HISTORICAL"/>
      <sheetName val="FORECASTING"/>
      <sheetName val="수목데이타"/>
      <sheetName val="200"/>
      <sheetName val="데리네이타현황"/>
      <sheetName val="하수급견적대비"/>
      <sheetName val="찍기"/>
      <sheetName val="수선비MATRIX"/>
      <sheetName val="차량소요량-년간주행거리"/>
      <sheetName val="원본"/>
      <sheetName val="98수문일위"/>
      <sheetName val="_내역서(ͭ"/>
      <sheetName val="nys"/>
      <sheetName val="연령별자료"/>
      <sheetName val="설계예시"/>
      <sheetName val="2.대외공문"/>
      <sheetName val="현장청취복명서"/>
      <sheetName val="매출"/>
      <sheetName val="신표지1"/>
      <sheetName val="단가산출서(기계)"/>
      <sheetName val="계정과목"/>
      <sheetName val="2000전체분"/>
      <sheetName val="총괄표"/>
      <sheetName val="부대경비산출서"/>
      <sheetName val="EP0618"/>
      <sheetName val="8.PILE  (돌출)"/>
      <sheetName val="TOTAL_BOQ"/>
      <sheetName val="드롭다운목록"/>
      <sheetName val="인부노임"/>
      <sheetName val="3희질산"/>
      <sheetName val="AHU집계"/>
      <sheetName val="공조기휀"/>
      <sheetName val="공조기"/>
      <sheetName val="총괄BOQ"/>
      <sheetName val="예산대비"/>
      <sheetName val="공사비대비"/>
      <sheetName val="정비손익"/>
      <sheetName val="인부노임단가"/>
      <sheetName val="충주"/>
      <sheetName val="45,46"/>
      <sheetName val="견적내역서"/>
      <sheetName val="제목"/>
      <sheetName val="예총"/>
      <sheetName val="1차물량(ABOUT)"/>
      <sheetName val="참고)BTL시설예산 기준표"/>
      <sheetName val="경기"/>
      <sheetName val="수로BOX"/>
      <sheetName val="INDEX"/>
      <sheetName val="물량내역서"/>
      <sheetName val="비탈면보호공수량산출"/>
      <sheetName val="기술자자료입력"/>
      <sheetName val="COPING"/>
      <sheetName val="토목검측서"/>
      <sheetName val="투자비"/>
      <sheetName val="조성원가DATA"/>
      <sheetName val="사업비"/>
      <sheetName val="원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울산자동제어"/>
      <sheetName val="고가수조"/>
      <sheetName val="식재"/>
      <sheetName val="시설물"/>
      <sheetName val="식재출력용"/>
      <sheetName val="유지관리"/>
      <sheetName val="Macro1"/>
      <sheetName val="공종단가"/>
      <sheetName val="입찰보고"/>
      <sheetName val="신천교(음성)"/>
      <sheetName val="부대내역"/>
      <sheetName val="총괄변경내역서"/>
      <sheetName val="설계변경총괄표(계산식)"/>
      <sheetName val="공사원가계산서 "/>
      <sheetName val="단가산출서"/>
      <sheetName val="건축설비"/>
      <sheetName val="검토"/>
      <sheetName val="도장면"/>
      <sheetName val="MOTOR"/>
      <sheetName val="03전반노무비"/>
      <sheetName val="공통부대"/>
      <sheetName val="용수지선토적"/>
      <sheetName val="도로토적"/>
      <sheetName val="VXXXXX"/>
      <sheetName val="공사비"/>
      <sheetName val="성명순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각사별공사비분개 "/>
      <sheetName val="GT 1050x650"/>
      <sheetName val="경율산정_XLS"/>
      <sheetName val="[내역서(ͭ?ͭ???가표"/>
      <sheetName val="신_분1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연동내역"/>
      <sheetName val="세부내역"/>
      <sheetName val="개별직종노임단가(2005.1)"/>
      <sheetName val="본사인상전"/>
      <sheetName val="BOJUNGGM"/>
      <sheetName val="결재갑지"/>
      <sheetName val="입력단가"/>
      <sheetName val="99노임단가"/>
      <sheetName val="총괄 내역서"/>
      <sheetName val="마스터"/>
      <sheetName val="2.토목공사"/>
      <sheetName val="일위대가목차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설비원가"/>
      <sheetName val="4.고용보험"/>
      <sheetName val="3.고용보험료산출근거"/>
      <sheetName val="CHECKLIST"/>
      <sheetName val="PIPE"/>
      <sheetName val="96보완계획7.12"/>
      <sheetName val="일위대가(가설)"/>
      <sheetName val="접속도로1"/>
      <sheetName val="수량산출표"/>
      <sheetName val="세월교산출기초"/>
      <sheetName val="댐구조도"/>
      <sheetName val="수고조사야_x0002_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자재 집계표"/>
      <sheetName val="2130䢧"/>
      <sheetName val="견적서"/>
      <sheetName val="공사비산출내역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SCHEDULE"/>
      <sheetName val="식재일위대가"/>
      <sheetName val="우수"/>
      <sheetName val="중기일위대가"/>
      <sheetName val="2013노임단가"/>
      <sheetName val="단면"/>
      <sheetName val="H-PILE수량집계"/>
      <sheetName val="터파기및재료"/>
      <sheetName val="2016상반기노임단가"/>
      <sheetName val="3연box"/>
      <sheetName val="Customer_Databa袸"/>
      <sheetName val="노임,재료비"/>
      <sheetName val="ateCodes_x005f_x0000_TimeCodes_x005f_x0000_"/>
      <sheetName val="[내역서(ͭ?ͭ?_x005f_x001c_?_x005f_x001c_?가표"/>
      <sheetName val="G_R300경푀"/>
      <sheetName val="고시단가"/>
      <sheetName val="자재코드"/>
      <sheetName val="Table"/>
      <sheetName val="기초입력"/>
      <sheetName val="자료입력"/>
      <sheetName val="건축개요"/>
      <sheetName val="1단지구내"/>
      <sheetName val="1단지주차장전등"/>
      <sheetName val="96.12"/>
      <sheetName val="동해title"/>
      <sheetName val="전체공내역서"/>
      <sheetName val="98지급계획"/>
      <sheetName val="연습장소"/>
      <sheetName val="내역(영일)"/>
      <sheetName val="계수시트"/>
      <sheetName val="입력란"/>
      <sheetName val="97노임단가"/>
      <sheetName val="단가일람 (2)"/>
      <sheetName val="단면가정"/>
      <sheetName val="FACTOR"/>
      <sheetName val="DD_raw"/>
      <sheetName val="NW_raw"/>
      <sheetName val="당월 인력"/>
      <sheetName val="원형1호맨홀토공수량"/>
      <sheetName val="관부설공집계표"/>
      <sheetName val="개인별조서"/>
      <sheetName val="소상 &quot;1&quot;"/>
      <sheetName val="설산1.나"/>
      <sheetName val="본사S"/>
      <sheetName val="단가적용"/>
      <sheetName val="A2"/>
      <sheetName val="집계표_정리_"/>
      <sheetName val="대로근거"/>
      <sheetName val="중로근거"/>
      <sheetName val="약품공급2"/>
      <sheetName val="07기준"/>
      <sheetName val="220 (2)"/>
      <sheetName val="물량표S"/>
      <sheetName val="동문건설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단가표"/>
      <sheetName val="양수장(기계)"/>
      <sheetName val="ateCodes_TimeCodes_OverrideShor"/>
      <sheetName val="전력구구조물산근"/>
      <sheetName val="1차배부(JB포함)"/>
      <sheetName val="대전-교대(A1-A2)"/>
      <sheetName val="신청서"/>
      <sheetName val="04년부품"/>
      <sheetName val="사업성분석"/>
      <sheetName val="우수받이"/>
      <sheetName val="필지별묘목간+"/>
      <sheetName val="건축내역(동해조인)"/>
      <sheetName val="사용자입력"/>
      <sheetName val="정공공사"/>
      <sheetName val="달력"/>
      <sheetName val="단가_및邰㡗_xdc00_㡗"/>
      <sheetName val="기자재비"/>
      <sheetName val="스케즐"/>
      <sheetName val="PI"/>
      <sheetName val="단가비교표(전기)"/>
      <sheetName val="품셈"/>
      <sheetName val="본사공가현황"/>
      <sheetName val="BATCH"/>
      <sheetName val="6.1.일위대가"/>
      <sheetName val="효성CB 1P기초"/>
      <sheetName val="2.원가및인원현황집계"/>
      <sheetName val="AILC004"/>
      <sheetName val="손익"/>
      <sheetName val="Quantity"/>
      <sheetName val="De bai"/>
      <sheetName val="125x125"/>
      <sheetName val="0.0ControlSheet"/>
      <sheetName val="재집"/>
      <sheetName val="단가산출"/>
      <sheetName val="사업ﾈƩ"/>
      <sheetName val="Man Hole"/>
      <sheetName val="Tool"/>
      <sheetName val="그림"/>
      <sheetName val="원가계산서 "/>
      <sheetName val="관련자료입력"/>
      <sheetName val="예산서 "/>
      <sheetName val="본공사"/>
      <sheetName val="JUCKEYK"/>
      <sheetName val="L형옹벽"/>
      <sheetName val="영동(D젅"/>
      <sheetName val="[내역서(ͭ_x0000_ͭ_x0000__x001c__x0"/>
      <sheetName val="ateCodes_x0000_TimeCodes_x0000_"/>
      <sheetName val="토적계산서"/>
      <sheetName val="노임단가(2010.상)"/>
      <sheetName val="단가_및_재료_xdab0_"/>
      <sheetName val="단가_및_재료讀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중기조종사_단위단가1"/>
      <sheetName val="_견적서1"/>
      <sheetName val="플랜트_설치1"/>
      <sheetName val="기초입력_DATA1"/>
      <sheetName val="노임단가_(2)1"/>
      <sheetName val="1차_내역서1"/>
      <sheetName val="BSD_(2)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설명서_1"/>
      <sheetName val="아파트_내역1"/>
      <sheetName val="2-1__경관조명_내역총괄표1"/>
      <sheetName val="전선_및_전선관-자유로1"/>
      <sheetName val="C1_공사개요1"/>
      <sheetName val="A1_스케쥴1"/>
      <sheetName val="DATA_입력란1"/>
      <sheetName val="인건비_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조도계산서_(도서)"/>
      <sheetName val="품셈_"/>
      <sheetName val="1_동력공사"/>
      <sheetName val="실행내역서_"/>
      <sheetName val="6-1__관개량조서"/>
      <sheetName val="5_직원투입현황"/>
      <sheetName val="2_대외공문"/>
      <sheetName val="EQUIP_LIST"/>
      <sheetName val="전체내역_(2)"/>
      <sheetName val="7_기-검-보_100"/>
      <sheetName val="Raw_Data"/>
      <sheetName val="예정공정표_"/>
      <sheetName val="내역-_CCTV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ANX3A11"/>
      <sheetName val="Bang chiet tinh TBA"/>
      <sheetName val="_내역서(ͭ_x005f_x0000_ͭ_x005f_x0000__x005f_x001c__x0"/>
      <sheetName val="_내역서(ͭ_ͭ__x005f_x001c___x005f_x001c__가표"/>
      <sheetName val="Tcd"/>
      <sheetName val="DTCT"/>
      <sheetName val="gvl"/>
      <sheetName val="Cash2"/>
      <sheetName val="Z"/>
      <sheetName val="은행"/>
      <sheetName val="BM"/>
      <sheetName val="선급금有(현금지출)"/>
      <sheetName val="시행결의을"/>
      <sheetName val="(A)내역서"/>
      <sheetName val="JUCK"/>
      <sheetName val="물가자료"/>
      <sheetName val="수로교총재료집계"/>
      <sheetName val="PL단가산정"/>
      <sheetName val="그림2"/>
      <sheetName val="PMC"/>
      <sheetName val="의왕실행"/>
      <sheetName val="업무처리전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사렀趫ԯ"/>
      <sheetName val="사렀㾫ԯ"/>
      <sheetName val="사렀஫԰"/>
      <sheetName val="사업총렀"/>
      <sheetName val="단가_및_렀랫ԯ"/>
      <sheetName val="공사명입력"/>
      <sheetName val="공사"/>
      <sheetName val="2000노임기준"/>
      <sheetName val="Sch9"/>
      <sheetName val="임시정보시트"/>
      <sheetName val="토목내역서 (도급단가)"/>
      <sheetName val="덤프트럭계수"/>
      <sheetName val="DHEQSUPT"/>
      <sheetName val="건축집계합계"/>
      <sheetName val="건축집계표이수"/>
      <sheetName val="화순 대리-다지리실행내역"/>
      <sheetName val="재료비집계표"/>
      <sheetName val="기본사양입력"/>
      <sheetName val="건축공사"/>
      <sheetName val="기초자료"/>
      <sheetName val="회계코드"/>
      <sheetName val="공사코드"/>
      <sheetName val="관리부"/>
      <sheetName val="정산"/>
      <sheetName val="청구분"/>
      <sheetName val="총무부"/>
      <sheetName val="INSTR"/>
      <sheetName val="수Å_x0000_"/>
      <sheetName val="수뢹_xdd4d_"/>
      <sheetName val="공통가설내역서  (당사)"/>
      <sheetName val="문2공10일위대가"/>
      <sheetName val="수_x0000_"/>
      <sheetName val="기계경비일람"/>
      <sheetName val="99선급비용"/>
      <sheetName val="정의"/>
      <sheetName val="현장관리비 산출내역"/>
      <sheetName val="일산실행내역"/>
      <sheetName val="_내역서(ͭ_x0000_ͭ_x0000__x001c__x0"/>
      <sheetName val="상세"/>
      <sheetName val="공내역"/>
      <sheetName val="5.학교신설예산 쎸⬅/_x0000_瀀þ_x0000__x0000_밀"/>
      <sheetName val="골조"/>
      <sheetName val="조경내역"/>
      <sheetName val="문10"/>
      <sheetName val="주요항목별"/>
      <sheetName val="뚝토공"/>
      <sheetName val="견蒸8蓼"/>
      <sheetName val="Macro(전기)"/>
      <sheetName val="_내역서(ͭ_x005f_x005f_x005f_x0000_ͭ_x005f_x005f_x000"/>
      <sheetName val="ateCodes_x005f_x005f_x005f_x0000_TimeCodes_"/>
      <sheetName val="_내역서(ͭ_ͭ__x005f_x005f_x005f_x001c___x005f_x005f_x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設計条件"/>
      <sheetName val="안전장치"/>
      <sheetName val="심사공종"/>
      <sheetName val="기초"/>
      <sheetName val="케이블트레이"/>
      <sheetName val="[내역서(1).xls]5.학교신설예산 쎸⬅/_x0000_瀀þ_x0000__x0000_밀"/>
      <sheetName val="A__x0010__x0000_"/>
      <sheetName val="5.학교신설예산 Ⴘ_x0000_퀀诋쌆蠅/_x0000_᠀"/>
      <sheetName val="원보"/>
      <sheetName val="사가⺘"/>
      <sheetName val="계정과목분류"/>
      <sheetName val="간접비"/>
      <sheetName val="30집계표"/>
      <sheetName val="사䀀啣1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토목내역서"/>
      <sheetName val="기계내역서"/>
      <sheetName val="BUR"/>
      <sheetName val="Finishes code"/>
      <sheetName val="ironmongery"/>
      <sheetName val="CC-Breakdown"/>
      <sheetName val="직접경비산출근거"/>
      <sheetName val="특수선일위대가"/>
      <sheetName val="방배동내역 (총괄)"/>
      <sheetName val="마감사양"/>
      <sheetName val="T13(P68~72,78)"/>
      <sheetName val="고객사 관리 코드"/>
      <sheetName val="일정계획"/>
      <sheetName val="말고개터널조명전압강하"/>
      <sheetName val="신규일위"/>
      <sheetName val="전선관"/>
      <sheetName val="EXPENSE"/>
      <sheetName val="맨홀기준"/>
      <sheetName val="노무비 근거"/>
      <sheetName val="11-2_아파_x0000__x0000_Ԁ_x0000_"/>
      <sheetName val="환경기계공정표_(3)"/>
      <sheetName val="품셈총괄표"/>
      <sheetName val="환경기계공정표_(3)´"/>
      <sheetName val="교량공"/>
      <sheetName val="1승인신청서"/>
      <sheetName val="사_x0000__x0000_Ԁ"/>
      <sheetName val="Setup"/>
      <sheetName val="costing_CV"/>
      <sheetName val="Spec1"/>
      <sheetName val="w't table"/>
      <sheetName val="VS배관내역서"/>
      <sheetName val="③知识"/>
      <sheetName val="HX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목록"/>
      <sheetName val="신축(_x0000__x0000__x0005_"/>
      <sheetName val="은행코ᇇ"/>
      <sheetName val="원가계산서_"/>
      <sheetName val="예가대비"/>
      <sheetName val="요약"/>
      <sheetName val=""/>
      <sheetName val="노면표시1"/>
      <sheetName val="계측-Tray"/>
      <sheetName val="CCTV 수량(배관-송수가압장)"/>
      <sheetName val="분수장비시설수량"/>
      <sheetName val="인건비(10)"/>
      <sheetName val="화성태안9공구내역(실행)"/>
      <sheetName val="6공구(당초)"/>
      <sheetName val="공사비 내역 (가)"/>
      <sheetName val="범례표"/>
      <sheetName val="제경비산출서"/>
      <sheetName val="고객사_관리_코드"/>
      <sheetName val="_내역서(ͭͭ_x0"/>
      <sheetName val="Sheet㙸˯㦀ȼ_xda1b_!"/>
      <sheetName val="ateCodes_TimeCodes_OverrideSh_2"/>
      <sheetName val="ateCodes_TimeCodes_OverrideSh_3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단가_(2\_x0000_"/>
      <sheetName val="단가_(2\栀"/>
      <sheetName val="신축(단위_x0000_"/>
      <sheetName val="부가세별도"/>
      <sheetName val="업체자료"/>
      <sheetName val="대비표(토공1안)"/>
      <sheetName val="전선_및_전선관-_x0000__x0000__x0005_"/>
      <sheetName val="설명서硅"/>
      <sheetName val="설명서E"/>
      <sheetName val="설계_x0000_"/>
      <sheetName val="단위단가"/>
      <sheetName val="공사설명서"/>
      <sheetName val="ประมาณการประตูหน้าต่าง "/>
      <sheetName val="schedule "/>
      <sheetName val="SITE OFFICE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FRP PIPING 일위대가"/>
      <sheetName val="사_x0000__x0000__x0000_"/>
      <sheetName val="환경기계공정표__x0005__x0000__x0000_"/>
      <sheetName val="역T형교대(PILE기초)"/>
      <sheetName val="7.경제성결과"/>
      <sheetName val="경비계획(전체)"/>
      <sheetName val="97(US,EP,PCT,KR)"/>
      <sheetName val="수정하지마세요"/>
      <sheetName val="BOQ-VN"/>
      <sheetName val="ESTI."/>
      <sheetName val="DI-ESTI"/>
      <sheetName val="D_MUC"/>
      <sheetName val="Scheme B Estimate "/>
      <sheetName val="Breakdown (B)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방배동내역(_x0000__x0000_"/>
      <sheetName val="환경기계공정표_(3_x0000__x0000_"/>
      <sheetName val="기본단가"/>
      <sheetName val="[내역서(1).xls]5.학교신설예산 Ⴘ_x0000_퀀诋쌆蠅/_x0000_᠀"/>
      <sheetName val="A__x0010_"/>
      <sheetName val="5.학교신설예산 쎸⬅/"/>
      <sheetName val="5.학교신설예산 Ⴘ"/>
      <sheetName val="11-2_아파"/>
      <sheetName val="환경기계공정표_(3)E"/>
      <sheetName val="별표총괄"/>
      <sheetName val="포장물량집계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기본1"/>
      <sheetName val="수정일위대가"/>
      <sheetName val="총괄(데倀辍즳"/>
      <sheetName val="총괄(데뀀连즳"/>
      <sheetName val="총괄(데뀀ﾒ犺"/>
      <sheetName val="총괄(데䀀﷥䰗"/>
      <sheetName val="laroux"/>
      <sheetName val="인건비예산(정규직)"/>
      <sheetName val="인건비예산(용역)"/>
      <sheetName val="Don gia chi tiet"/>
      <sheetName val="phuluc1"/>
      <sheetName val="tong du toan"/>
      <sheetName val="1.변경범위"/>
      <sheetName val="재무가정"/>
      <sheetName val="공급기자재조서 (2)"/>
      <sheetName val="산출(동해선 본선)"/>
      <sheetName val="집계(동해본선) "/>
      <sheetName val="산출(동해역통신)"/>
      <sheetName val="역집계(동해역통신)"/>
      <sheetName val="전선_및_전선관-罘º헾"/>
      <sheetName val="관경별내역서"/>
      <sheetName val="DIV2"/>
      <sheetName val="경제지표"/>
      <sheetName val="영업소실적"/>
      <sheetName val="기준"/>
      <sheetName val="변동인원"/>
      <sheetName val="2000제조1"/>
      <sheetName val="집연95"/>
      <sheetName val="기타자료"/>
      <sheetName val="일위(시설)"/>
      <sheetName val="1호인버트수량"/>
      <sheetName val="공종집계"/>
      <sheetName val="6PILE脂鎙堀1_x0013__x0000__x0000_"/>
      <sheetName val="TKCK"/>
      <sheetName val="PL Vua"/>
      <sheetName val="THU T6"/>
      <sheetName val="Thu chi T04"/>
      <sheetName val="SLTH"/>
      <sheetName val="PEDESB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포장집계"/>
      <sheetName val="포장연장"/>
      <sheetName val="전기일위대가"/>
      <sheetName val="전선_및_전선관-壆⿶"/>
      <sheetName val="퇴직금(울산천상)"/>
      <sheetName val="[내역서(1).xls]5.학교신설예산 쎸⬅/"/>
      <sheetName val="환경기계공정표__x0005_"/>
      <sheetName val="전선_및_전선관-"/>
      <sheetName val="[내역서(1).xls]5.학교신설예산 Ⴘ"/>
      <sheetName val="하도정산계약분"/>
      <sheetName val="XL4Po夂囿 "/>
      <sheetName val="거래罈.羌"/>
      <sheetName val="[내역서(׃"/>
      <sheetName val="부대집계"/>
      <sheetName val="환경기계공정표_(3)_x0012_"/>
      <sheetName val="내역(원안-대안)"/>
      <sheetName val="직원관련자료"/>
      <sheetName val="교각_x0000_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국공유지"/>
      <sheetName val="POL6차-PIPING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Formula"/>
      <sheetName val="HARGA MATERIAL"/>
      <sheetName val="손익현황"/>
      <sheetName val="배수통관(좌)"/>
      <sheetName val="말뚝물량"/>
      <sheetName val="환경기계공정표_(3)椀"/>
      <sheetName val="인원"/>
      <sheetName val="c &amp; g rhs"/>
      <sheetName val="간¾_x0000_Ԁ"/>
      <sheetName val="unit 4"/>
      <sheetName val="Sheet㙸˯㦀ȼ?"/>
      <sheetName val="수입"/>
      <sheetName val="Summary"/>
      <sheetName val="NKC6"/>
      <sheetName val="Summary - Budget"/>
      <sheetName val="의뢰서"/>
      <sheetName val="사업총쌈"/>
      <sheetName val="ateCodes?TimeCodes?Overrid_x0000__x0000__x0005__x0000_钀"/>
      <sheetName val="회선별대책안À_x0000_Ԁ_x0000_"/>
      <sheetName val="G_R30绘ÿ헾"/>
      <sheetName val="databasH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기계경¬"/>
      <sheetName val="Summ"/>
      <sheetName val="breakdown"/>
      <sheetName val="환경기계공정표_(3)"/>
      <sheetName val="[내역서(1)_xls]5_학교신설예산_쎸⬅/瀀þ밀"/>
      <sheetName val="A_견_x0000__x0000_"/>
      <sheetName val="계장 품셈표"/>
      <sheetName val="THVT"/>
      <sheetName val="SITE-E"/>
      <sheetName val="KHỐI LƯỢNG THANH TOÁN"/>
      <sheetName val="DB_ET200(R. A)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전선_및_전선관-㞘}઀"/>
      <sheetName val="전체제잡비"/>
      <sheetName val="_갑___x0000__x0000_"/>
      <sheetName val="간지1"/>
      <sheetName val="1.사유서"/>
      <sheetName val="간지2"/>
      <sheetName val="간지3"/>
      <sheetName val="부재별집계표"/>
      <sheetName val="도면"/>
      <sheetName val="회선별대책안"/>
      <sheetName val="24_보증금_전신전화가입권_"/>
      <sheetName val="[내역서(ͭͭ가_x0000_"/>
      <sheetName val="유림총괄"/>
      <sheetName val="데이터"/>
      <sheetName val="단"/>
      <sheetName val="내역전기"/>
      <sheetName val="방배동내역("/>
      <sheetName val="ateCఀ_x0002_저殑"/>
      <sheetName val="회선별대책안À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코드표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바닥판"/>
      <sheetName val="입력DATA"/>
      <sheetName val="3800-400 기계감가"/>
      <sheetName val="MIBK원단위"/>
      <sheetName val="콘크리트타설집계표"/>
      <sheetName val="중기"/>
      <sheetName val="DANGA"/>
      <sheetName val="청학계"/>
      <sheetName val="사다리"/>
      <sheetName val="영창26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HSNV"/>
      <sheetName val="[내역서(1).xls]5_학교신설예산_쎸⬅/瀀þ밀"/>
      <sheetName val="구체"/>
      <sheetName val="좌측날개벽"/>
      <sheetName val="우측날개벽"/>
      <sheetName val="철골9F"/>
      <sheetName val="가시설수량"/>
      <sheetName val="ITEM"/>
      <sheetName val="Ⅴ-2.공종별내역"/>
      <sheetName val="Sheet1_Çæ_x0000_"/>
      <sheetName val="2공구하도급내역서"/>
      <sheetName val="hGH정제"/>
      <sheetName val="환경기계공정표_(3)¾"/>
      <sheetName val="점검결과(08년_x0000__x0000_Ԁ_x0000_䀀㸎_x0008__x0000__x0000_"/>
      <sheetName val="환경기계공정표_(3)刀"/>
      <sheetName val="편성절차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_갑  지 "/>
      <sheetName val="2000,9월 일위"/>
      <sheetName val="공통단가"/>
      <sheetName val="단가일람"/>
      <sheetName val="조경일람"/>
      <sheetName val="운반비"/>
      <sheetName val="준공정산"/>
      <sheetName val="Вспом_лист"/>
      <sheetName val="Analisa Harga Satuan"/>
      <sheetName val="IBASE"/>
      <sheetName val="Config"/>
      <sheetName val="Du toan"/>
      <sheetName val="Keothep"/>
      <sheetName val="Re-bar"/>
      <sheetName val="HVAC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신축"/>
      <sheetName val="공간"/>
      <sheetName val="공종"/>
      <sheetName val="부위자재"/>
      <sheetName val="하자유형"/>
      <sheetName val="세대"/>
      <sheetName val="Eq. Mobilization"/>
      <sheetName val="수량계산서_집계표(가설_신설_및_철거-을지로3가_3ఀ_x0002_က"/>
      <sheetName val="KLDT DIEN"/>
      <sheetName val="Dinh muc CP KTCB khac"/>
      <sheetName val="TinhGiaMTC"/>
      <sheetName val="TH MTC"/>
      <sheetName val="TH N.Cong"/>
      <sheetName val="TinhGiaNC"/>
      <sheetName val="DMCP"/>
      <sheetName val="현장식당(1)"/>
      <sheetName val="계약내역서"/>
      <sheetName val="노단"/>
      <sheetName val="단산"/>
      <sheetName val="명세"/>
      <sheetName val="일대"/>
      <sheetName val="5.학교신설예산 집행(01~偤°"/>
      <sheetName val="6PILEሀ_x0002_䀀⨊脃ﲙ"/>
      <sheetName val="현황산출서"/>
      <sheetName val="공사비예비관리공감측설산출내역"/>
      <sheetName val="AS포장복_x0000__x0000_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COA-17"/>
      <sheetName val="POWER"/>
      <sheetName val="중기작업"/>
      <sheetName val="손익경비"/>
      <sheetName val="A.일용노무비지급명세서"/>
      <sheetName val="실행-자재"/>
      <sheetName val="입찰내역서"/>
      <sheetName val="ate_x000b__x0000_蠀᏿㤂"/>
      <sheetName val="Bill2-TTTM&amp;CH"/>
      <sheetName val="Bill 2-VMart&amp;VPro"/>
      <sheetName val="도급기성"/>
      <sheetName val="보증_x0000_縀"/>
      <sheetName val="보증_x0000_ༀ"/>
      <sheetName val="단가_(2)Ì"/>
      <sheetName val="보증"/>
      <sheetName val="적용노임(09상)"/>
      <sheetName val=" 기성청구서 양식.xlsx"/>
      <sheetName val="Bang TH"/>
      <sheetName val="Shelves"/>
      <sheetName val="보_x0000__x0000__x0005_"/>
      <sheetName val="w't_table"/>
      <sheetName val="ประมาณการประตูหน้าต่าง_"/>
      <sheetName val="schedule_"/>
      <sheetName val="SITE_OFFICE"/>
      <sheetName val="단가__x0000__x0000_Ԁ_x0000_"/>
      <sheetName val="Concord"/>
      <sheetName val="부서코드표"/>
      <sheetName val="배수관공"/>
      <sheetName val="설명서劝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소방사항"/>
      <sheetName val="공사진행"/>
      <sheetName val="96노임기준"/>
      <sheetName val="대공종"/>
      <sheetName val="제잡비계산"/>
      <sheetName val="Sheet1_Çꀀ_x0000_"/>
      <sheetName val="순위"/>
      <sheetName val="ateCodes?TimeCodes?Overrid"/>
      <sheetName val="간¾"/>
      <sheetName val="설계조縨"/>
      <sheetName val="설계조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건    재"/>
      <sheetName val="대비표"/>
      <sheetName val="MEXICO-C"/>
      <sheetName val="노원열병합  건축공사기성내역서"/>
      <sheetName val="_내역서(ͭ_ͭ__x001c___x"/>
      <sheetName val="96수출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잡철물"/>
      <sheetName val="강관파일내역"/>
      <sheetName val="호프"/>
      <sheetName val="scale &amp; Income"/>
      <sheetName val="기본사항"/>
      <sheetName val="제작비"/>
      <sheetName val="용융아연도금"/>
      <sheetName val="제작물량 7월"/>
      <sheetName val="基础资料"/>
      <sheetName val="재고list"/>
      <sheetName val="16-1"/>
      <sheetName val="DW산출"/>
      <sheetName val="JP_GP_UP통합"/>
      <sheetName val="설명서ó"/>
      <sheetName val="원본1"/>
      <sheetName val="SOLICITUD"/>
      <sheetName val="II. CF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총괄(데䀀?䰗"/>
      <sheetName val="입찰내역 발주처 양식"/>
      <sheetName val="Cst Pkg-Eden"/>
      <sheetName val="Parem"/>
      <sheetName val="Final Staff Chart"/>
      <sheetName val="7.Á¶Á÷Ç¥"/>
      <sheetName val="신축넃䛀跡"/>
      <sheetName val="폐기물"/>
      <sheetName val="경유"/>
      <sheetName val="휘발유"/>
      <sheetName val="조서입력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주공_¹"/>
      <sheetName val="Tiepdia"/>
      <sheetName val="ma-pt"/>
      <sheetName val="COAT&amp;WRAP-QIOT-#3"/>
      <sheetName val="인원계획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70%"/>
      <sheetName val="견적집계표(철콘)"/>
      <sheetName val="집수정(600-700)"/>
      <sheetName val="_내역서(ͭ_x005f"/>
      <sheetName val="ateCodes_x005f"/>
      <sheetName val="ee-prop"/>
      <sheetName val="CABLE SIZE-1"/>
      <sheetName val="분전반계산서(석관)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평3"/>
      <sheetName val="맨홀수량집계"/>
      <sheetName val="Analisa"/>
      <sheetName val="REKAP"/>
      <sheetName val="아파트_Ö_x0000_"/>
      <sheetName val="아파트_⃖휬"/>
      <sheetName val="아파트_烖"/>
      <sheetName val="아파트_壖"/>
      <sheetName val="정산산출서(배수판)"/>
      <sheetName val="_갑__"/>
      <sheetName val="점검결과(08년"/>
      <sheetName val="ate_x000b_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적용기준"/>
      <sheetName val="내역- ꍈ┊"/>
      <sheetName val="내역- _xdc48_ʉꍈ&gt;"/>
      <sheetName val="NKChungTu"/>
      <sheetName val="tong hop v.tu"/>
      <sheetName val="토공계산서(부체도로)"/>
      <sheetName val="노임명세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집계표(건축)"/>
      <sheetName val="Price Database"/>
      <sheetName val="Don_gia_chi_tiet"/>
      <sheetName val="Gia_vat_tu"/>
      <sheetName val="ESTI_"/>
      <sheetName val="Khoi_luong"/>
      <sheetName val="_내역서(ͭ?ͭ?_x0"/>
      <sheetName val="Breakdown_(B)"/>
      <sheetName val="Scheme_B_Estimate_"/>
      <sheetName val="tong_du_toan"/>
      <sheetName val="97_사업추정(WEKI)"/>
      <sheetName val="공사금액_내역_(1)"/>
      <sheetName val="5_학교신설예산_쎸⬅/"/>
      <sheetName val="5_학교신설예산_Ⴘ"/>
      <sheetName val="THU_T6"/>
      <sheetName val="Thu_chi_T04"/>
      <sheetName val="Summary_-_Budget"/>
      <sheetName val="KHỐI_LƯỢNG_THANH_TOÁN"/>
      <sheetName val="A_"/>
      <sheetName val="[내역서(1)_xls]5_학교신설예산_쎸⬅/"/>
      <sheetName val="PL_Vua"/>
      <sheetName val="Phu_cap"/>
      <sheetName val="DB_ET200(R__A)"/>
      <sheetName val="Bill_2-VMart&amp;VPro"/>
      <sheetName val="Cst_Pkg-Eden"/>
      <sheetName val="c_&amp;_g_rhs"/>
      <sheetName val="2000년_공정표"/>
      <sheetName val="11_산출(전열)"/>
      <sheetName val="6_산출(동력)"/>
      <sheetName val="7_산출(TRAY)"/>
      <sheetName val="TOSHIBA-Structure"/>
      <sheetName val="Detail"/>
      <sheetName val="cov-estimate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붙임4.앵커볼트"/>
      <sheetName val="붙임2.최대수평하중"/>
      <sheetName val="3월팀계_x0010_"/>
      <sheetName val="ateCodes?TimeCodes?Overri"/>
      <sheetName val="bi-mnthly rep Villa"/>
      <sheetName val="original"/>
      <sheetName val="1999-2000 MONTHLY CASHFLOW"/>
      <sheetName val="장비종합부표"/>
      <sheetName val="집계표_식재"/>
      <sheetName val="부표"/>
      <sheetName val="공사비_내역_(가)"/>
      <sheetName val="bi-mnthly_rep_Villa"/>
      <sheetName val="CCTV_수량(배관-송수가압장)"/>
      <sheetName val="1999-2000_MONTHLY_CASHFLOW"/>
      <sheetName val="5_학교신설예산_쎸⬅_"/>
      <sheetName val="_내역서(ͭ_ͭ__x0"/>
      <sheetName val="_내역서(1)_xls_5_학교신설예산_쎸⬅_"/>
      <sheetName val="ateCodes?TimeCod_xd978_ꀋᙰ0_x0000_頀{_x0000__x0000_堀簊夞ĸ"/>
      <sheetName val="ateCodes?TimeCod_xd80b_齒ꀈᙰ0_x0000__xd800_Y_x0000__x0000_堀䠊夙ĸ"/>
      <sheetName val="실DATA_9"/>
      <sheetName val="_갑__지_9"/>
      <sheetName val="코스모공장_(어음)8"/>
      <sheetName val="A_견적8"/>
      <sheetName val="환경기계공정표_(3)8"/>
      <sheetName val="총괄갑_8"/>
      <sheetName val="Sheet1_(2)8"/>
      <sheetName val="총_원가계산8"/>
      <sheetName val="단가_(2)8"/>
      <sheetName val="6PILE__(돌출)8"/>
      <sheetName val="11-2_아파트내역8"/>
      <sheetName val="내역서1999_8최종8"/>
      <sheetName val="플랜트_설치7"/>
      <sheetName val="기초입력_DATA7"/>
      <sheetName val="설명서_7"/>
      <sheetName val="BSD_(2)7"/>
      <sheetName val="1차_내역서7"/>
      <sheetName val="노임단가_(2)7"/>
      <sheetName val="_견적서7"/>
      <sheetName val="중기조종사_단위단가7"/>
      <sheetName val="2-1__경관조명_내역총괄표7"/>
      <sheetName val="3월팀계_7"/>
      <sheetName val="인건비_7"/>
      <sheetName val="C1_공사개요7"/>
      <sheetName val="A1_스케쥴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신_분7"/>
      <sheetName val="단가_및_재료비7"/>
      <sheetName val="아파트_내역7"/>
      <sheetName val="전선_및_전선관-자유로7"/>
      <sheetName val="Customer_Databas7"/>
      <sheetName val="AS포장복구_7"/>
      <sheetName val="G_R300경비7"/>
      <sheetName val="2_고용보험료산출근거6"/>
      <sheetName val="DATA_입력란7"/>
      <sheetName val="주공_갑지7"/>
      <sheetName val="8_설치품셈6"/>
      <sheetName val="경율산정_XLS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BTL시설예산_기준표6"/>
      <sheetName val="5_학교신설예산_집행(01~08)6"/>
      <sheetName val="점검결과(08년_100교_지원)6"/>
      <sheetName val="내역서_제출6"/>
      <sheetName val="아파트_6"/>
      <sheetName val="5_직원투입현황5"/>
      <sheetName val="조도계산서_(도서)6"/>
      <sheetName val="품셈_5"/>
      <sheetName val="EQUIP_LIST5"/>
      <sheetName val="6-1__관개량조서5"/>
      <sheetName val="Raw_Data5"/>
      <sheetName val="내역-_CCTV6"/>
      <sheetName val="전체내역_(2)5"/>
      <sheetName val="1_동력공사5"/>
      <sheetName val="예정공정표_5"/>
      <sheetName val="2_대외공문5"/>
      <sheetName val="실행내역서_5"/>
      <sheetName val="7_기-검-보_1005"/>
      <sheetName val="1_설계조건5"/>
      <sheetName val="8_PILE__(돌출)5"/>
      <sheetName val="기본항목_입력5"/>
      <sheetName val="표지_(3)5"/>
      <sheetName val="원가계산서_(2)5"/>
      <sheetName val="산출_근거15"/>
      <sheetName val="각사별공사비분개_5"/>
      <sheetName val="GT_1050x6505"/>
      <sheetName val="공사원가계산서_5"/>
      <sheetName val="개별직종노임단가(2005_1)5"/>
      <sheetName val="1__조명내역서(조명설치)5"/>
      <sheetName val="2__조명내역서(조명자재)5"/>
      <sheetName val="참고)BTL시설예산_기준표5"/>
      <sheetName val="총괄_내역서5"/>
      <sheetName val="4_고용보험5"/>
      <sheetName val="3_고용보험료산출근거5"/>
      <sheetName val="2_토목공사5"/>
      <sheetName val="단가일람_(2)5"/>
      <sheetName val="사__업__비__수__지__예__산__서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96_125"/>
      <sheetName val="당월_인력5"/>
      <sheetName val="220_(2)5"/>
      <sheetName val="설산1_나5"/>
      <sheetName val="소상_&quot;1&quot;5"/>
      <sheetName val="표지_5"/>
      <sheetName val="지번별_묘묙소요내역5"/>
      <sheetName val="총괄_설계내역서5"/>
      <sheetName val="2_원가및인원현황집계5"/>
      <sheetName val="0_0ControlSheet5"/>
      <sheetName val="6_1_일위대가5"/>
      <sheetName val="효성CB_1P기초5"/>
      <sheetName val="Man_Hole5"/>
      <sheetName val="예산서_5"/>
      <sheetName val="De_bai5"/>
      <sheetName val="노임단가(2010_상)5"/>
      <sheetName val="원가계산서_4"/>
      <sheetName val="방배동내역_(총괄)2"/>
      <sheetName val="화순_대리-다지리실행내역5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Bang_chiet_tinh_TBA5"/>
      <sheetName val="토목내역서_(도급단가)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현장관리비_산출내역4"/>
      <sheetName val="96보완계획7_122"/>
      <sheetName val="Finishes_code2"/>
      <sheetName val="고객사_관리_코드4"/>
      <sheetName val="ประมาณการประตูหน้าต่าง_1"/>
      <sheetName val="schedule_1"/>
      <sheetName val="SITE_OFFICE1"/>
      <sheetName val="노무비_근거1"/>
      <sheetName val="HD_1-4_세부공종별,업체별_내역(L4)2"/>
      <sheetName val="2F_회의실견적(5_14_일대)2"/>
      <sheetName val="w't_table1"/>
      <sheetName val="환경기계공정표_"/>
      <sheetName val="7_경제성결과"/>
      <sheetName val="FRP_PIPING_일위대가"/>
      <sheetName val="[내역서(1)_xls]5_학교신설예산_Ⴘ퀀诋쌆蠅/᠀"/>
      <sheetName val="단면_(2)"/>
      <sheetName val="집_계_표"/>
      <sheetName val="공급기자재조서_(2)"/>
      <sheetName val="산출(동해선_본선)"/>
      <sheetName val="집계(동해본선)_"/>
      <sheetName val="거래罈_羌"/>
      <sheetName val="BEND_LOSS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1_암사대교_산출"/>
      <sheetName val="ate蠀᏿㤂"/>
      <sheetName val="6PILE脂鎙堀1"/>
      <sheetName val="unit_4"/>
      <sheetName val="공사예산하조서(O_K)"/>
      <sheetName val="전선_및_전선관"/>
      <sheetName val="°ø»ç¿¹»êÇÏÁ¶¼­(O_K)"/>
      <sheetName val="4_설계예산내역서"/>
      <sheetName val="3_내역서"/>
      <sheetName val="건축공사_집계표"/>
      <sheetName val="[내역서(1)_xls]5_학교신설예산_Ⴘ"/>
      <sheetName val="ateCodes?TimeCodes?Overrid钀"/>
      <sheetName val="HARGA_MATERIAL"/>
      <sheetName val="1_사유서"/>
      <sheetName val="환경기계공정표_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5_학교신설예산_쎸⬅/瀀þ밀1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6__안전관리비"/>
      <sheetName val="국도접속_차도부수량"/>
      <sheetName val="2000,9월_일위"/>
      <sheetName val="Analisa_Harga_Satuan"/>
      <sheetName val="점검결과(08년Ԁ䀀㸎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5_학교신설예산_집행(01~偤°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A_일용노무비지급명세서"/>
      <sheetName val="단가_및邰㡗㡗"/>
      <sheetName val="공사내_x0000_"/>
      <sheetName val="환경기계공정표_髈㘻_x0000__x0000_"/>
      <sheetName val="환경기계공정표_艀㫐_x0000__x0000_"/>
      <sheetName val="환경기계공정표_蔀㫐_x0000__x0000_"/>
      <sheetName val="계측제어설비"/>
      <sheetName val="기계경비시간당손료목록"/>
      <sheetName val="6PILE__(効_x0010__x0000__x0000_"/>
      <sheetName val="거래刀_x0010__x0000_"/>
      <sheetName val="거래_x0000_⨀ﯥ"/>
      <sheetName val="AS포_x0000__x0000__x0000__x0000_"/>
      <sheetName val="거래_x0000__x0000__x0000_"/>
      <sheetName val="WORK"/>
      <sheetName val="공사비증감"/>
      <sheetName val="모래운반"/>
      <sheetName val="내역서-전기"/>
      <sheetName val="대장"/>
      <sheetName val="voucher"/>
      <sheetName val="계좌번호"/>
      <sheetName val="12월"/>
      <sheetName val="2007년1월"/>
      <sheetName val="__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J直材4"/>
      <sheetName val="간공설계서"/>
      <sheetName val="자재분류"/>
      <sheetName val="자재청구서"/>
      <sheetName val="PILE"/>
      <sheetName val="경비일위계"/>
      <sheetName val="Bang NS79"/>
      <sheetName val="keyword"/>
      <sheetName val="과장"/>
      <sheetName val="Progres"/>
      <sheetName val="H.Satuan"/>
      <sheetName val="단가_"/>
      <sheetName val="보"/>
      <sheetName val="MP01"/>
      <sheetName val="MP02"/>
      <sheetName val="수입2"/>
      <sheetName val="접합 및 부설 "/>
      <sheetName val="수_x0000__x0000_"/>
      <sheetName val="총괄(Í"/>
      <sheetName val="산출근ρ_x0000_퀀嫿"/>
      <sheetName val="산출근_x001b__x0000__x0000__x0000_"/>
      <sheetName val="b_balju_N_x0000__x0000_"/>
      <sheetName val="수고조사야恽"/>
      <sheetName val="수£_x0000_"/>
      <sheetName val="b_balju_è_x0000__x0000_"/>
      <sheetName val="b_balju_è_x0000_㼀"/>
      <sheetName val="!!"/>
      <sheetName val="철콘깨기단산"/>
      <sheetName val="건____재"/>
      <sheetName val="일위대가(건축)"/>
      <sheetName val="계좌분리(_xdae0_䛸+"/>
      <sheetName val="단가_(2_x0000__x0000_"/>
      <sheetName val="발행"/>
      <sheetName val="철거폐쇄,고재"/>
      <sheetName val="자재,부설,부대공(50)"/>
      <sheetName val="재료,부설(80)"/>
      <sheetName val="설계개요"/>
      <sheetName val="공사기본내용입력"/>
      <sheetName val="계좌분리郁蒬퀤蒭"/>
      <sheetName val="계좌분리蘎ꨃ㟑"/>
      <sheetName val="중강당 내역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3-2. 산재고용보험료"/>
      <sheetName val="6-1. 관개량_x0000__x0000_"/>
      <sheetName val="양식_x0000_"/>
      <sheetName val="외동,공시지가"/>
      <sheetName val="자재단가_x0000__x0000__x0005_"/>
      <sheetName val="전선_및_전선관-자㢾㝎"/>
      <sheetName val="보.기둥표"/>
      <sheetName val="PROFILE"/>
      <sheetName val="마감재표"/>
      <sheetName val="창호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산출2-기기동력"/>
      <sheetName val="품셈衆"/>
      <sheetName val="BOM LIST 정리"/>
      <sheetName val="입고단가 LIST"/>
      <sheetName val="내역금액적용"/>
      <sheetName val="시선유도표지집계표"/>
      <sheetName val="ptvt"/>
      <sheetName val="1.R18 BF"/>
      <sheetName val="A"/>
      <sheetName val="G"/>
      <sheetName val="F-B"/>
      <sheetName val="H-J"/>
      <sheetName val="6.External works-R18"/>
      <sheetName val="Items"/>
      <sheetName val="Earthwork"/>
      <sheetName val="6MONTHS"/>
      <sheetName val="LE"/>
      <sheetName val="BLOCK C2"/>
      <sheetName val="한전일위"/>
      <sheetName val="참_x0000__x0000_Ԁ"/>
      <sheetName val="조정금액결과표 (차수별)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LS"/>
      <sheetName val="기성내역"/>
      <sheetName val="Input_Data"/>
      <sheetName val="업체별공사이행등급"/>
      <sheetName val="현장지지물물량"/>
      <sheetName val="C1_공䂏࿢ﱼ"/>
      <sheetName val="C1_공_x0000_Ԁ"/>
      <sheetName val="ateCodes?TimeCod_xd978_ꀋᙰ0"/>
      <sheetName val="ateCodes?TimeCod_xd80b_齒ꀈᙰ0"/>
      <sheetName val="[내역서(ͭ_x0000_ͭ_x0000_ _x0000_ _x0000_가표"/>
      <sheetName val="[내역서(ͭ?ͭ? ? ?가표"/>
      <sheetName val="CAP"/>
      <sheetName val="dV&amp;Cl"/>
      <sheetName val="Var."/>
      <sheetName val="R"/>
      <sheetName val="설계_x0005_"/>
      <sheetName val="SANBAISU"/>
      <sheetName val="대차대조표"/>
      <sheetName val="재무비율"/>
      <sheetName val="환경기계공정표_腰╙_x0000__x0000_"/>
      <sheetName val="환경기계공정표_〃ᇐᖗ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WIP"/>
      <sheetName val="흑관"/>
      <sheetName val="5.직倳즪စ즬_x0005_"/>
      <sheetName val="5.직耳䀪*"/>
      <sheetName val="상용"/>
      <sheetName val="⑤항목별2"/>
      <sheetName val="DGG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prog-C1"/>
      <sheetName val="geo-C1"/>
      <sheetName val="geo-C2"/>
      <sheetName val="적용요율"/>
      <sheetName val="BCulSch"/>
      <sheetName val="statement"/>
      <sheetName val="Build Up Rates"/>
      <sheetName val="13.접속슬래브"/>
      <sheetName val="품셈Å"/>
      <sheetName val="C1_공_x0000__x0000_"/>
      <sheetName val="C1_공_x0019__x0000__x0000_"/>
      <sheetName val="산거각호표"/>
      <sheetName val="C1_공_x001c_"/>
      <sheetName val="ateCodeñ"/>
      <sheetName val="C1_공则_x0010__x0000_"/>
      <sheetName val="loading"/>
      <sheetName val="건축공사椂軶"/>
      <sheetName val="건축공사椂軶저"/>
      <sheetName val="건축공사椂軶 "/>
      <sheetName val="건축공사栀ᬧ,"/>
      <sheetName val="건축공사糥嬲䀂"/>
      <sheetName val="협가표"/>
      <sheetName val="빌딩 안내"/>
      <sheetName val="자바라1"/>
      <sheetName val="TEMP (9)"/>
      <sheetName val="初期値設定"/>
      <sheetName val="纏め表"/>
      <sheetName val="見積総括表"/>
      <sheetName val="M1master"/>
      <sheetName val="건물"/>
      <sheetName val="1분기재고장"/>
      <sheetName val="2분기재고"/>
      <sheetName val="총괄(데이소劼"/>
      <sheetName val="환경검토직접경비"/>
      <sheetName val="환경검토총괄"/>
      <sheetName val="환경검토직접인건비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투자계획집계표"/>
      <sheetName val="ACC NW"/>
      <sheetName val="유지보수"/>
      <sheetName val="이동통신"/>
      <sheetName val="II SYS"/>
      <sheetName val="해외"/>
      <sheetName val="LOOKUP"/>
      <sheetName val="ateCode勱"/>
      <sheetName val="결재판(삭제하지말아주세요)"/>
      <sheetName val="판넬"/>
      <sheetName val="철골"/>
      <sheetName val="고용(소방)"/>
      <sheetName val="고용(전기)"/>
      <sheetName val="소총괄(계좌)"/>
      <sheetName val="실DATA_10"/>
      <sheetName val="코스모공장_(어음)9"/>
      <sheetName val="A_견적9"/>
      <sheetName val="환경기계공정표_(3)9"/>
      <sheetName val="Sheet1_(2)9"/>
      <sheetName val="총_원가계산9"/>
      <sheetName val="단가_(2)9"/>
      <sheetName val="6PILE__(돌출)9"/>
      <sheetName val="총괄갑_9"/>
      <sheetName val="11-2_아파트내역9"/>
      <sheetName val="내역서1999_8최종9"/>
      <sheetName val="기초입력_DATA8"/>
      <sheetName val="노임단가_(2)8"/>
      <sheetName val="1차_내역서8"/>
      <sheetName val="BSD_(2)8"/>
      <sheetName val="설명서_8"/>
      <sheetName val="2-1__경관조명_내역총괄표8"/>
      <sheetName val="_견적서8"/>
      <sheetName val="플랜트_설치8"/>
      <sheetName val="중기조종사_단위단가8"/>
      <sheetName val="신_분8"/>
      <sheetName val="인건비_8"/>
      <sheetName val="수량계산서_집계표(가설_신설_및_철거-을지로3가_3호선8"/>
      <sheetName val="수량계산서_집계표(신설-을지로3가_3호선)8"/>
      <sheetName val="수량계산서_집계표(철거-을지로3가_3호선)8"/>
      <sheetName val="일위대가_8"/>
      <sheetName val="전선_및_전선관-자유로8"/>
      <sheetName val="3월팀계_8"/>
      <sheetName val="Customer_Databas8"/>
      <sheetName val="C1_공사개요8"/>
      <sheetName val="A1_스케쥴8"/>
      <sheetName val="단가_및_재료비8"/>
      <sheetName val="AS포장복구_8"/>
      <sheetName val="G_R300경비8"/>
      <sheetName val="아파트_내역8"/>
      <sheetName val="DATA_입력란8"/>
      <sheetName val="주공_갑지8"/>
      <sheetName val="경율산정_XLS7"/>
      <sheetName val="전차선로_물량표7"/>
      <sheetName val="조도계산서_(도서)7"/>
      <sheetName val="1_동력공사6"/>
      <sheetName val="2_고용보험료산출근거7"/>
      <sheetName val="27_건설이자7"/>
      <sheetName val="9-2_단지투자7"/>
      <sheetName val="9-4_단지분양수납7"/>
      <sheetName val="28_차입금상환계획7"/>
      <sheetName val="10-4_운하물류분양수납7"/>
      <sheetName val="10-2_운하물류투자7"/>
      <sheetName val="※_2010예산총괄표7"/>
      <sheetName val="내역서_제출7"/>
      <sheetName val="8_설치품셈7"/>
      <sheetName val="아파트_7"/>
      <sheetName val="품셈_6"/>
      <sheetName val="1_설계조건6"/>
      <sheetName val="EQUIP_LIST6"/>
      <sheetName val="6-1__관개량조서6"/>
      <sheetName val="BTL시설예산_기준표7"/>
      <sheetName val="5_학교신설예산_집행(01~08)7"/>
      <sheetName val="점검결과(08년_100교_지원)7"/>
      <sheetName val="표지_(3)6"/>
      <sheetName val="원가계산서_(2)6"/>
      <sheetName val="산출_근거16"/>
      <sheetName val="Raw_Data6"/>
      <sheetName val="전체내역_(2)6"/>
      <sheetName val="실행내역서_6"/>
      <sheetName val="5_직원투입현황6"/>
      <sheetName val="예정공정표_6"/>
      <sheetName val="7_기-검-보_1006"/>
      <sheetName val="내역-_CCTV7"/>
      <sheetName val="2_대외공문6"/>
      <sheetName val="기본항목_입력6"/>
      <sheetName val="공사원가계산서_6"/>
      <sheetName val="1__조명내역서(조명설치)6"/>
      <sheetName val="2__조명내역서(조명자재)6"/>
      <sheetName val="8_PILE__(돌출)6"/>
      <sheetName val="참고)BTL시설예산_기준표6"/>
      <sheetName val="단가일람_(2)6"/>
      <sheetName val="96_126"/>
      <sheetName val="GT_1050x6506"/>
      <sheetName val="2_토목공사6"/>
      <sheetName val="사__업__비__수__지__예__산__서6"/>
      <sheetName val="각사별공사비분개_6"/>
      <sheetName val="개별직종노임단가(2005_1)6"/>
      <sheetName val="총괄_내역서6"/>
      <sheetName val="4_고용보험6"/>
      <sheetName val="3_고용보험료산출근거6"/>
      <sheetName val="PIPERACK_집계표6"/>
      <sheetName val="EQUIPEMENT_집계표6"/>
      <sheetName val="BUILDING_&amp;SHELTER_집계표6"/>
      <sheetName val="OTHERS_집계표6"/>
      <sheetName val="CONTROL_BD6"/>
      <sheetName val="LIFTING_DEVICE6"/>
      <sheetName val="220_(2)6"/>
      <sheetName val="Man_Hole6"/>
      <sheetName val="소상_&quot;1&quot;6"/>
      <sheetName val="당월_인력6"/>
      <sheetName val="0_0ControlSheet6"/>
      <sheetName val="설산1_나6"/>
      <sheetName val="공통가설내역서__(당사)6"/>
      <sheetName val="2_원가및인원현황집계6"/>
      <sheetName val="De_bai6"/>
      <sheetName val="표지_6"/>
      <sheetName val="지번별_묘묙소요내역6"/>
      <sheetName val="총괄_설계내역서6"/>
      <sheetName val="6_1_일위대가6"/>
      <sheetName val="효성CB_1P기초6"/>
      <sheetName val="예산서_6"/>
      <sheetName val="화순_대리-다지리실행내역6"/>
      <sheetName val="노임단가(2010_상)6"/>
      <sheetName val="원가계산서_5"/>
      <sheetName val="토목내역서_(도급단가)6"/>
      <sheetName val="Isolasi_Luar_Dalam6"/>
      <sheetName val="Isolasi_Luar6"/>
      <sheetName val="breakdown_Price-Chuong6"/>
      <sheetName val="cable,_lighting,_switch6"/>
      <sheetName val="DonGia_VatTuLK6"/>
      <sheetName val="Bang_chiet_tinh_TBA6"/>
      <sheetName val="현장관리비_산출내역5"/>
      <sheetName val="고객사_관리_코드5"/>
      <sheetName val="2_1_受電設備棟3"/>
      <sheetName val="2_2_受・防火水槽3"/>
      <sheetName val="2_3_排水処理設備棟3"/>
      <sheetName val="2_4_倉庫棟3"/>
      <sheetName val="2_5_守衛棟3"/>
      <sheetName val="Div26_-_Elect3"/>
      <sheetName val="NSA_fr_Revit3"/>
      <sheetName val="MTO_REV_03"/>
      <sheetName val="Area_Cal3"/>
      <sheetName val="96보완계획7_123"/>
      <sheetName val="공사비_내역_(가)1"/>
      <sheetName val="방배동내역_(총괄)3"/>
      <sheetName val="노무비_근거2"/>
      <sheetName val="Finishes_code3"/>
      <sheetName val="HD_1-4_세부공종별,업체별_내역(L4)3"/>
      <sheetName val="2F_회의실견적(5_14_일대)3"/>
      <sheetName val="97_사업추정(WEKI)1"/>
      <sheetName val="공사금액_내역_(1)1"/>
      <sheetName val="FRP_PIPING_일위대가1"/>
      <sheetName val="CCTV_수량(배관-송수가압장)1"/>
      <sheetName val="공사예산하조서(O_K)1"/>
      <sheetName val="전선_및_전선관1"/>
      <sheetName val="°ø»ç¿¹»êÇÏÁ¶¼­(O_K)1"/>
      <sheetName val="4_설계예산내역서1"/>
      <sheetName val="3_내역서1"/>
      <sheetName val="BEND_LOSS1"/>
      <sheetName val="건축공사_집계표1"/>
      <sheetName val="Khoi_luong1"/>
      <sheetName val="Gia_vat_tu1"/>
      <sheetName val="7_경제성결과1"/>
      <sheetName val="ESTI_1"/>
      <sheetName val="Breakdown_(B)1"/>
      <sheetName val="Don_gia_chi_tiet1"/>
      <sheetName val="Scheme_B_Estimate_1"/>
      <sheetName val="5_학교신설예산_쎸⬅/1"/>
      <sheetName val="5_학교신설예산_Ⴘ1"/>
      <sheetName val="THU_T61"/>
      <sheetName val="Thu_chi_T041"/>
      <sheetName val="tong_du_toan1"/>
      <sheetName val="공급기자재조서_(2)1"/>
      <sheetName val="산출(동해선_본선)1"/>
      <sheetName val="집계(동해본선)_1"/>
      <sheetName val="거래罈_羌1"/>
      <sheetName val="이서_빙등제1"/>
      <sheetName val="원가계산서(생태쉼터)_1"/>
      <sheetName val="방림_토공수량1"/>
      <sheetName val="방림_토공_산출근거1"/>
      <sheetName val="이서_빙등제_수량집계표1"/>
      <sheetName val="이서_빙등제_산출근거1"/>
      <sheetName val="자재_집계표1"/>
      <sheetName val="1_암사대교_산출1"/>
      <sheetName val="단면_(2)1"/>
      <sheetName val="집_계_표1"/>
      <sheetName val="PL_Vua1"/>
      <sheetName val="unit_41"/>
      <sheetName val="DB_ET200(R__A)1"/>
      <sheetName val="Summary_-_Budget1"/>
      <sheetName val="[내역서(1)_xls]5_학교신설예산_쎸⬅/1"/>
      <sheetName val="[내역서(1)_xls]5_학교신설예산_Ⴘ1"/>
      <sheetName val="HARGA_MATERIAL1"/>
      <sheetName val="c_&amp;_g_rhs1"/>
      <sheetName val="_갑__지_11"/>
      <sheetName val="KHỐI_LƯỢNG_THANH_TOÁN1"/>
      <sheetName val="Phu_cap1"/>
      <sheetName val="[내역서(1)_xls]5_학교신설예산_쎸⬅/瀀þ밀2"/>
      <sheetName val="11_산출(전열)1"/>
      <sheetName val="6_산출(동력)1"/>
      <sheetName val="7_산출(TRAY)1"/>
      <sheetName val="6__안전관리비1"/>
      <sheetName val="국도접속_차도부수량1"/>
      <sheetName val="[내역서(1)_xls]5_학교신설예산_Ⴘ퀀诋쌆蠅/᠀1"/>
      <sheetName val="A_일용노무비지급명세서1"/>
      <sheetName val="5_학교신설예산_집행(01~偤°1"/>
      <sheetName val="Bill_2-VMart&amp;VPro1"/>
      <sheetName val="ateCodes?TimeCodes?Overri飀Ⱔ"/>
      <sheetName val="Cst_Pkg-Eden1"/>
      <sheetName val="chiet_tinh"/>
      <sheetName val="tong_hop_v_tu"/>
      <sheetName val="Price_Database"/>
      <sheetName val="붙임4_앵커볼트"/>
      <sheetName val="붙임2_최대수평하중"/>
      <sheetName val="[내역서(1)_xls][내역서(1)_xls]5____10"/>
      <sheetName val="[내역서(1)_xls][내역서(1)_xls]5____11"/>
      <sheetName val="[내역서(1)_xls][내역서(1)_xls]5____12"/>
      <sheetName val="[내역서(1)_xls][내역서(1)_xls]5____13"/>
      <sheetName val="[내역서(1)_xls][내역서(1)_xls]단가_(2\"/>
      <sheetName val="[내역서(1)_xls][내역서(1)_xls]단가_(2\栀"/>
      <sheetName val="[내역서(1)_xls][내역서(1)_xls]5____14"/>
      <sheetName val="[내역서(1)_xls][내역서(1)_xls]5_____5"/>
      <sheetName val="[내역서(1)_xls][내역서(1)_xls]5_____6"/>
      <sheetName val="[내역서(1)_xls][내역서(1)_xls]5_____7"/>
      <sheetName val="[내역서(1)_xls][내역서(1)_xls]5_____8"/>
      <sheetName val="[내역서(1)_xls][내역서(1)_xls]______2"/>
      <sheetName val="[내역서(1)_xls][내역서(1)_xls]______3"/>
      <sheetName val="[내역서(1)_xls][내역서(1)_xls]5_____9"/>
      <sheetName val="[내역서(1)_xls][내역서(1)_xls]5_____1"/>
      <sheetName val="ate"/>
      <sheetName val="Total_for_Check"/>
      <sheetName val="DAFTAR_7"/>
      <sheetName val="II__CF"/>
      <sheetName val="Final_Staff_Chart"/>
      <sheetName val="7_Á¶Á÷Ç¥"/>
      <sheetName val="Executive_Summary"/>
      <sheetName val="5201_2004"/>
      <sheetName val="GRAND_REKAP"/>
      <sheetName val="scale_&amp;_Income"/>
      <sheetName val="BOM_LIST_정리"/>
      <sheetName val="입고단가_LIST"/>
      <sheetName val="거래刀"/>
      <sheetName val="CABLE_SIZE-1"/>
      <sheetName val="제작물량_7월"/>
      <sheetName val="수고조사야"/>
      <sheetName val="3.하중계산"/>
      <sheetName val="거래⺿g"/>
      <sheetName val="내역서(1).xls"/>
      <sheetName val="%EB%82%B4%EC%97%AD%EC%84%9C(1)."/>
      <sheetName val="세금계산서 "/>
      <sheetName val="출고대장"/>
      <sheetName val="거래명세표"/>
      <sheetName val="빙축열"/>
      <sheetName val="환경기계공정표_¹_x0000_Ԁ_x0000_"/>
      <sheetName val="주공_갑_x0000_"/>
      <sheetName val="Customer_Datab뇠ᜑ"/>
      <sheetName val="Customer_Datab먠᜽"/>
      <sheetName val="영동癰၎_x0000_"/>
      <sheetName val="설치내역서"/>
      <sheetName val="TH Kinh phi"/>
      <sheetName val="Thuc thanh"/>
      <sheetName val="총원가계산서(요율)"/>
      <sheetName val="GlassData"/>
      <sheetName val="Đơn giá theo m2"/>
      <sheetName val="Rebar Sum"/>
      <sheetName val="Manpower costs + data"/>
      <sheetName val="Rates"/>
      <sheetName val="rate PC item"/>
      <sheetName val="7IFS-5A"/>
      <sheetName val="산출근거#2-3"/>
      <sheetName val="Sur Site"/>
      <sheetName val="Spool Index"/>
      <sheetName val="분석적검토"/>
      <sheetName val="현금흐름표"/>
      <sheetName val="12CGOU"/>
      <sheetName val="비열"/>
      <sheetName val="PLCAL"/>
      <sheetName val="제비용"/>
      <sheetName val="C1_공_x0019__x0000_꤀"/>
      <sheetName val="간접비 총괄표"/>
      <sheetName val="포장수량단위"/>
      <sheetName val="수목일위"/>
      <sheetName val="일위대가(계측_x0000__x0000_Ԁ_x0000_"/>
      <sheetName val="Sheet㙸˯㦀ȼ?!"/>
      <sheetName val="ateCodes?TimeCod?ꀋᙰ0_x0000_頀{_x0000__x0000_堀簊夞ĸ"/>
      <sheetName val="ateCodes?TimeCod?齒ꀈᙰ0_x0000_?Y_x0000__x0000_堀䠊夙ĸ"/>
      <sheetName val="2A"/>
      <sheetName val="BGT"/>
      <sheetName val="Re1"/>
      <sheetName val="S-Curve"/>
      <sheetName val="부재력정리"/>
      <sheetName val="TYPE-B 평균H"/>
      <sheetName val="B1"/>
      <sheetName val="Civil"/>
      <sheetName val="CIM"/>
      <sheetName val="DD EST."/>
      <sheetName val="KP_List"/>
      <sheetName val="LIBRARY"/>
      <sheetName val="GESTION FICHE"/>
      <sheetName val="TRADUCTION LISTES"/>
      <sheetName val="Schedule S-Curve Revision#3"/>
      <sheetName val="RFP002"/>
      <sheetName val="BOQ segment3 (Part C-H)"/>
      <sheetName val="VF Full Recon"/>
      <sheetName val="BOQ segment3 (PartB)"/>
      <sheetName val="eqpmt"/>
      <sheetName val="性能取り纏め"/>
      <sheetName val="Materials"/>
      <sheetName val="見管ＧＴ"/>
      <sheetName val="EXR"/>
      <sheetName val="NDC HW Repair"/>
      <sheetName val="Derive"/>
      <sheetName val="prod-rates2"/>
      <sheetName val="CFA"/>
      <sheetName val="Main Bldg."/>
      <sheetName val="prices"/>
      <sheetName val="Summary - Buildings"/>
      <sheetName val="CashFlwProjections"/>
      <sheetName val="NC"/>
      <sheetName val="取纏"/>
      <sheetName val="INPUT DATA HERE"/>
      <sheetName val="想定価格"/>
      <sheetName val="costing_ESDV"/>
      <sheetName val="costing_FE"/>
      <sheetName val="costing_Misc"/>
      <sheetName val="costing_MOV"/>
      <sheetName val="costing_Press"/>
      <sheetName val="eq_data"/>
      <sheetName val="Equipt Rental"/>
      <sheetName val="BM DATA SHEET"/>
      <sheetName val="Electrical Pricelist"/>
      <sheetName val="Other"/>
      <sheetName val="Building"/>
      <sheetName val="Dico"/>
      <sheetName val="C_E"/>
      <sheetName val="ACMV"/>
      <sheetName val="markup"/>
      <sheetName val="Resource"/>
      <sheetName val="A.1.1(e)"/>
      <sheetName val="A.1.4"/>
      <sheetName val="A.1.1(d)"/>
      <sheetName val="A.1.3"/>
      <sheetName val="A.1.2(a)"/>
      <sheetName val="A.1.1(a)"/>
      <sheetName val="적용환율"/>
      <sheetName val="corbeldatail"/>
      <sheetName val="I.설계조건"/>
      <sheetName val="Bill 2 -RETAIL"/>
      <sheetName val="tabulation (comparison)"/>
      <sheetName val="TABLO-3"/>
      <sheetName val="LOADS"/>
      <sheetName val="Code 07"/>
      <sheetName val="BẢNG TRA"/>
      <sheetName val="ph2B cnstrction sched."/>
      <sheetName val="도기류"/>
      <sheetName val="steam table"/>
      <sheetName val="配管BQ"/>
      <sheetName val="5.BANG I"/>
      <sheetName val="Public Health systems"/>
      <sheetName val="Annual_CFs_Asset"/>
      <sheetName val="마산방향철근집계"/>
      <sheetName val="TH VL, NC, DDHT Thanhphuoc"/>
      <sheetName val="대창(함평)"/>
      <sheetName val="대창(장성)"/>
      <sheetName val="Cost increment"/>
      <sheetName val="XLR_NoRangeSheet"/>
      <sheetName val="Define finishing"/>
      <sheetName val="H_Satuan"/>
      <sheetName val="5_BANG_I"/>
      <sheetName val="Public_Health_systems"/>
      <sheetName val="TH_VL,_NC,_DDHT_Thanhphuoc"/>
      <sheetName val="Cost_increment"/>
      <sheetName val="Define_finishing"/>
      <sheetName val="전선_및_전선관-자䝼-"/>
      <sheetName val="비계공사"/>
      <sheetName val="Assumption"/>
      <sheetName val="_내역서(ͭ_x005f_x005f_x005F"/>
      <sheetName val="_내역서(ͭ_x005f_x0000_"/>
      <sheetName val="C1_공r_x0000__x0000_"/>
      <sheetName val="C1_공_x0019__x0000_倀"/>
      <sheetName val="내역서종합"/>
      <sheetName val="기초분물량표"/>
      <sheetName val="CHAMBER"/>
      <sheetName val="산출금액내역"/>
      <sheetName val="실DAT_x0000__x0000__x0000_"/>
      <sheetName val="세골재  T2 변경 현황"/>
      <sheetName val="현황표-원래"/>
      <sheetName val="지급(진행중)"/>
      <sheetName val="자  재"/>
      <sheetName val="건축외주"/>
      <sheetName val="방배동내역(리_x0000__x0000_"/>
      <sheetName val="내역서(교량)전체"/>
      <sheetName val="소일위대가코드표"/>
      <sheetName val="기초목"/>
      <sheetName val="조정금액결과표_(차수별)"/>
      <sheetName val="공사기본내용"/>
      <sheetName val="전선_및_전선관-자유_x000a_"/>
      <sheetName val="3-DIV3"/>
      <sheetName val="ANL SNI"/>
      <sheetName val="Bahan"/>
      <sheetName val="Cash Out-Plan"/>
      <sheetName val="_내역서(ͭͭ_x001c__x001c_가표"/>
      <sheetName val="5.학교신설예산 쎸⬅_瀀þ밀"/>
      <sheetName val="5.학교신설예산 Ⴘ퀀诋쌆蠅_᠀"/>
      <sheetName val="_내역서(1).xls_5.학교신설예산 쎸⬅_瀀þ밀"/>
      <sheetName val="_내역서(1).xls_5.학교신설예산 Ⴘ퀀诋쌆蠅_᠀"/>
      <sheetName val="_내역서(׃"/>
      <sheetName val="_내역서(ͭԀ"/>
      <sheetName val="수뢹_"/>
      <sheetName val="Sheet㙸˯㦀ȼ_"/>
      <sheetName val="_내역서(1)_xls_5_학교신설예산_쎸⬅_瀀þ밀"/>
      <sheetName val="ateCodes_TimeCodes_Overrid_x0005_钀"/>
      <sheetName val="_내역서(ͭͭ가"/>
      <sheetName val="_내역서(ͭͭ_x001c__x02"/>
      <sheetName val="_내역서(ͭͭ_x001c__x03"/>
      <sheetName val="_내역서(ͭͭ_x001c__x04"/>
      <sheetName val="_내역서(ͭͭ_x001c__x05"/>
      <sheetName val="_내역서(ͭͭ_x001c__x06"/>
      <sheetName val="_내역서(ͭͭ_x001c__x07"/>
      <sheetName val="_내역서(ͭͭ_x001c__x08"/>
      <sheetName val="_내역서(ͭͭ_x001c__x09"/>
      <sheetName val="_내역서(ͭͭ_x001c__x010"/>
      <sheetName val="_내역서(ͭͭ_x001c__x011"/>
      <sheetName val="_내역서(ͭͭ_x001c__x012"/>
      <sheetName val="_내역서(ͭͭ_x001c__x013"/>
      <sheetName val="_내역서(ͭͭ_x001c__x014"/>
      <sheetName val="_내역서(1).xls_5_학교신설예산_쎸⬅_瀀þ밀"/>
      <sheetName val="_내역서(1).xls_5_학교신설예산_Ⴘ퀀诋쌆蠅_᠀"/>
      <sheetName val="_내역서(1).xls__내역서(1).xls_5_____2"/>
      <sheetName val="_내역서(1).xls__내역서(1).xls_5_____3"/>
      <sheetName val="ateCodes_TimeCodes_Overri_x0005_飀Ⱔ"/>
      <sheetName val="_내역서(1).xls_단가_(2_"/>
      <sheetName val="_내역서(1).xls_단가_(2_栀"/>
      <sheetName val="_내역서(1).xls__내역서(1).xls_5_____4"/>
      <sheetName val="ateCodes_TimeCodes_OverrideSho"/>
      <sheetName val="ateCodes_TimeCodes_OverrideSho适"/>
      <sheetName val="ateCodes_TimeCodes_OverrideSho렀"/>
      <sheetName val="ateCodes_TimeCodes_OverrideSho"/>
      <sheetName val="ateCodes_TimeCodes_OverrideSho退"/>
      <sheetName val="ateCodes_TimeCodes_OverrideSho᠀"/>
      <sheetName val="ateCodes_TimeCodes_OverrideSho怀"/>
      <sheetName val="ateCodes_TimeCodes_OverrideSho逃"/>
      <sheetName val="ateCodes_TimeCodes_Overrid"/>
      <sheetName val="ateCodes_TimeCodes_Overri"/>
      <sheetName val="_내역서(1)_xls_5_학교신설예산_Ⴘ퀀诋쌆蠅_᠀"/>
      <sheetName val="ateCodes_TimeCodes_Overrid钀"/>
      <sheetName val="_내역서(1)_xls_5_학교신설예산_Ⴘ"/>
      <sheetName val="총괄(데䀀_䰗"/>
      <sheetName val="_내역서(1).xls__내역서(1).xls_5____10"/>
      <sheetName val="_내역서(1).xls__내역서(1).xls_5____11"/>
      <sheetName val="_내역서(1).xls__내역서(1).xls_5____12"/>
      <sheetName val="_내역서(1).xls__내역서(1).xls_5____13"/>
      <sheetName val="_내역서(1).xls__내역서(1).xls_단가_(2_"/>
      <sheetName val="_내역서(1).xls__내역서(1).xls_단가_(2_栀"/>
      <sheetName val="_내역서(1).xls__내역서(1).xls_5____14"/>
      <sheetName val="_내역서(1).xls__내역서(1).xls_5_____5"/>
      <sheetName val="_내역서(1).xls__내역서(1).xls_5_____6"/>
      <sheetName val="_내역서(1).xls__내역서(1).xls_5_____7"/>
      <sheetName val="_내역서(1).xls__내역서(1).xls_5_____8"/>
      <sheetName val="_내역서(1).xls__내역서(1).xls_______2"/>
      <sheetName val="_내역서(1).xls__내역서(1).xls_______3"/>
      <sheetName val="_내역서(1).xls__내역서(1).xls_5_____9"/>
      <sheetName val="_내역서(1).xls__내역서(1)_xls_5_____2"/>
      <sheetName val="ateCodes_TimeCodes_OverrideSho_x0002_"/>
      <sheetName val="5.직耳䀪_"/>
      <sheetName val="ateCodes_TimeCod_xd978_ꀋᙰ0頀{堀簊夞ĸ"/>
      <sheetName val="ateCodes_TimeCod_xd80b_齒ꀈᙰ0_xd800_Y堀䠊夙ĸ"/>
      <sheetName val="_내역서(1)_xls_5_학교신설예산_쎸⬅_瀀þ밀1"/>
      <sheetName val="_내역서(1)_xls__내역서(1)_xls_5_____2"/>
      <sheetName val="_내역서(1)_xls_단가_(2_"/>
      <sheetName val="_내역서(1)_xls_단가_(2_栀"/>
      <sheetName val="_내역서(1)_xls__내역서(1)_xls_5_____3"/>
      <sheetName val="_내역서(1)_xls__내역서(1)_xls_5_____4"/>
      <sheetName val="_내역서(ͭͭ_x02"/>
      <sheetName val="_내역서(ͭͭ_x03"/>
      <sheetName val="_내역서(ͭͭ_x04"/>
      <sheetName val="_내역서(ͭͭ_x05"/>
      <sheetName val="_내역서(ͭͭ_x06"/>
      <sheetName val="_내역서(ͭͭ_x07"/>
      <sheetName val="_내역서(ͭͭ_x08"/>
      <sheetName val="_내역서(ͭͭ_x09"/>
      <sheetName val="_내역서(ͭͭ_x010"/>
      <sheetName val="_내역서(ͭͭ_x011"/>
      <sheetName val="_내역서(ͭͭ_x012"/>
      <sheetName val="_내역서(ͭͭ_x013"/>
      <sheetName val="_내역서(ͭͭ_x014"/>
      <sheetName val="5.학교신설예산 Ⴘ_x005f_x0000_퀀诋쌆蠅__x005f_x0000_᠀"/>
      <sheetName val="_내역서(1).xls_5____________x000_2"/>
      <sheetName val="_내역서(ͭ_ͭ__x005f_x001c__x0"/>
      <sheetName val="단가_(2__x005f_x0000_"/>
      <sheetName val="_내역서(1).xls_5__________x005f_x0000__2"/>
      <sheetName val="_내역서(ͭ_x005f_x0000__x005f_x0000_Ԁ"/>
      <sheetName val="5_학교신설예산_쎸⬅_1"/>
      <sheetName val="_내역서(1)_xls_5_학교신설예산_쎸⬅_1"/>
      <sheetName val="단가_및_재료_"/>
      <sheetName val="참"/>
      <sheetName val="[내역서(1).xls]단가_(2\_x005f_x0000_"/>
      <sheetName val="[내역서(1).xls]5_학교신설예산_쎸⬅/"/>
      <sheetName val="[내역서(1).xls][내역서(1)_xls]단가_(2\"/>
      <sheetName val="[내역서(1).xls][내역서(1)_xls]단가_(2\栀"/>
      <sheetName val="LP-S"/>
      <sheetName val="공정집계_국별"/>
      <sheetName val="토공_total1"/>
      <sheetName val="ENE-CAL_11"/>
      <sheetName val="견적대비(1차)_(2)1"/>
      <sheetName val="대분류_ITEM별_분석(3월)1"/>
      <sheetName val="5_학교신설예산_Ⴘ_x005f_x0000_퀀诋쌆蠅/_x005f_x0000_᠀"/>
      <sheetName val="[내역서(1)_xls]5____________x000_2"/>
      <sheetName val="[내역서(1)_xls]5__________x005f_x0000__2"/>
      <sheetName val="1_취수장1"/>
      <sheetName val="장비_(2)"/>
      <sheetName val="Total_All_By_Trades_highest_1s1"/>
      <sheetName val="M_o_S__Schedule1"/>
      <sheetName val="PROJ__DATA1"/>
      <sheetName val="_Beams_Sched_1"/>
      <sheetName val="5_동별횡주관경"/>
      <sheetName val="별첨2_발주예정"/>
      <sheetName val="3BL공동구_수량"/>
      <sheetName val="준검_내역서"/>
      <sheetName val="______"/>
      <sheetName val="토목내역_(2)"/>
      <sheetName val="내역-_ꍈ┊"/>
      <sheetName val="내역-_ʉꍈ&gt;"/>
      <sheetName val="설계내역2"/>
      <sheetName val="HEAT_입력자료"/>
      <sheetName val="열수지"/>
      <sheetName val="DATA_입_x0000__x0000_"/>
      <sheetName val="tree"/>
      <sheetName val="M"/>
      <sheetName val="IO"/>
      <sheetName val="공구비품"/>
      <sheetName val="기계장치"/>
      <sheetName val="임차시설"/>
      <sheetName val="차량운반구"/>
      <sheetName val="본부장"/>
      <sheetName val=" 총 괄 표"/>
      <sheetName val="거래_x0000__x0000_Ԁ"/>
      <sheetName val="중기단가"/>
      <sheetName val="1,2,3,4,5단위수량"/>
      <sheetName val="보_x0000__x0000_t"/>
      <sheetName val="99년하반기"/>
      <sheetName val="수량계산서_집계표(철거-"/>
      <sheetName val="수량계산서_집계표(철거-:_xdf10_‭"/>
      <sheetName val="수량계산서_집계표(철거-:ᬐ‭"/>
      <sheetName val="플륨관집계"/>
      <sheetName val="U형플륨관"/>
      <sheetName val="U형플륨관토공"/>
      <sheetName val="단위토공"/>
      <sheetName val="주요측점"/>
      <sheetName val="덕전리"/>
      <sheetName val="0226"/>
      <sheetName val="공량산출서"/>
      <sheetName val="3.예산내역서"/>
      <sheetName val="주공_갑Ը"/>
      <sheetName val="조건표"/>
      <sheetName val="賃料等一覧"/>
      <sheetName val="[내역서(1).xls][내역서(1).xls]5____15"/>
      <sheetName val="[내역서(1).xls][내역서(1).xls]5____16"/>
      <sheetName val="[내역서(1).xls][내역서(1).xls]5____17"/>
      <sheetName val="[내역서(1).xls][내역서(1)_xls]5_____3"/>
      <sheetName val="[내역서(1).xls][내역서(1).xls]5____18"/>
      <sheetName val="[내역서(1).xls][내역서(1).xls]5____19"/>
      <sheetName val="[내역서(1).xls][내역서(1).xls]______4"/>
      <sheetName val="[내역서(1).xls][내역서(1).xls]______5"/>
      <sheetName val="[내역서(1).xls][내역서(1)_xls]5_____4"/>
      <sheetName val="[내역서(1).xls][내역서(1)_xls]5_____5"/>
      <sheetName val="①매출"/>
      <sheetName val="ateCodes?TimeCod�齒ꀈᙰ0_x0000_�Y_x0000__x0000_堀䠊夙ĸ"/>
      <sheetName val="XXXXXX"/>
      <sheetName val="내역서 (2)"/>
      <sheetName val="별도구매"/>
      <sheetName val="공사비목록표"/>
      <sheetName val="관람_x0000__x0000_Ԁ"/>
      <sheetName val="C.S.A"/>
      <sheetName val="Sch.6"/>
      <sheetName val="jobhist"/>
      <sheetName val="[내역서(1).xls]5____________x000_3"/>
      <sheetName val="ateCodes_TimeCodes_Overrid_x0_3"/>
      <sheetName val="회선별대책안À_x005f_x0000_Ԁ_x005f_x0000_"/>
      <sheetName val="[내역서(ͭͭ가_x005f_x0000_"/>
      <sheetName val="보증_x005f_x0000_縀"/>
      <sheetName val="보증_x005f_x0000_ༀ"/>
      <sheetName val="_____08__x005f_x0000__x005f_x0000___x005f_x0000_2"/>
      <sheetName val="Sheet1_Çæ_x005f_x0000_"/>
      <sheetName val="6PILEሀ_x005f_x0002_䀀⨊脃ﲙ"/>
      <sheetName val="________________________3__3__2"/>
      <sheetName val="단가__x005f_x0000__x005f_x0000_Ԁ_x005f_x0000_"/>
      <sheetName val="단가_및邰㡗_x005f_xdc00_㡗"/>
      <sheetName val="ate_x005f_x000b__x005f_x0000_蠀᏿㤂"/>
      <sheetName val="[내역서(1).xls][내역서(1).xls]____2_2"/>
      <sheetName val="Sheet1_Çꀀ_x005f_x0000_"/>
      <sheetName val="ateCodes_TimeCodes_OverrideSh_4"/>
      <sheetName val="ate_x005f_x000b_"/>
      <sheetName val="환경기계공정표_髈㘻_x005f_x0000__x005f_x0000_"/>
      <sheetName val="환경기계공정표_艀㫐_x005f_x0000__x005f_x0000_"/>
      <sheetName val="환경기계공정표_蔀㫐_x005f_x0000__x005f_x0000_"/>
      <sheetName val="_______x005f_x0000___x005f_x0000__x005f_x001c___3"/>
      <sheetName val="ateCodes_x005f_x0000_TimeCodes_x000_3"/>
      <sheetName val="_______x005f_x0000___x005f_x0000__x005f_x001c___4"/>
      <sheetName val="ateCodes_x005f_x0000_TimeCodes_x000_4"/>
      <sheetName val="_______x005f_x0000___x005f_x0000__x005f_x001c___5"/>
      <sheetName val="ateCodes_x005f_x0000_TimeCodes_x000_5"/>
      <sheetName val="_______x005f_x0000___x005f_x0000__x005f_x001c___6"/>
      <sheetName val="ateCodes_x005f_x0000_TimeCodes_x000_6"/>
      <sheetName val="_______x005f_x0000___x005f_x0000__x005f_x001c___7"/>
      <sheetName val="ateCodes_x005f_x0000_TimeCodes_x000_7"/>
      <sheetName val="_______x005f_x0000___x005f_x0000__x005f_x001c___8"/>
      <sheetName val="ateCodes_x005f_x0000_TimeCodes_x000_8"/>
      <sheetName val="_______x005f_x0000___x005f_x0000__x005f_x001c___9"/>
      <sheetName val="ateCodes_x005f_x0000_TimeCodes_x000_9"/>
      <sheetName val="_______x005f_x0000___x005f_x0000__x005f_x001c__10"/>
      <sheetName val="ateCodes_x005f_x0000_TimeCodes_x00_10"/>
      <sheetName val="_______x005f_x0000___x005f_x0000__x005f_x001c__11"/>
      <sheetName val="ateCodes_x005f_x0000_TimeCodes_x00_11"/>
      <sheetName val="_______x005f_x0000___x005f_x0000__x005f_x001c__12"/>
      <sheetName val="ateCodes_x005f_x0000_TimeCodes_x00_12"/>
      <sheetName val="_______x005f_x0000___x005f_x0000__x005f_x001c__13"/>
      <sheetName val="ateCodes_x005f_x0000_TimeCodes_x00_13"/>
      <sheetName val="_______x005f_x0000___x005f_x0000__x005f_x001c__14"/>
      <sheetName val="ateCodes_x005f_x0000_TimeCodes_x00_14"/>
      <sheetName val="_______x005f_x0000___x005f_x0000__x005f_x001c__15"/>
      <sheetName val="ateCodes_x005f_x0000_TimeCodes_x00_15"/>
      <sheetName val="거래刀_x005f_x0010__x005f_x0000_"/>
      <sheetName val="거래_x005f_x0000_⨀ﯥ"/>
      <sheetName val="AS포_x005f_x0000__x005f_x0000__x005f_x0000__x005f_x0000_"/>
      <sheetName val="거래_x005f_x0000__x005f_x0000__x005f_x0000_"/>
      <sheetName val="ateCodes_TimeCodes_Overri_x00_2"/>
      <sheetName val="총괄(Í_x005f_x0000_Ԁ_x005f_x0000_"/>
      <sheetName val="보_x005f_x0000__x005f_x0000__x005f_x0005_"/>
      <sheetName val="공사내_x005f_x0000_"/>
      <sheetName val="AS포장복_x005f_x0000__x005f_x0000_"/>
      <sheetName val="3월팀계_x005f_x0010_"/>
      <sheetName val="ateCodes_TimeCod__x005f_xd978___0_x_2"/>
      <sheetName val="ateCodes_TimeCod_x005f_xd80b____0_x_2"/>
      <sheetName val="수고조사야_x005f_x0002_"/>
      <sheetName val="아파트_Ö_x005f_x0000_"/>
      <sheetName val="_______x005f_x005f_x005f_x0000___x005f_x005f_x0_5"/>
      <sheetName val="ateCodes_x005f_x005f_x005f_x0000_TimeCode_3"/>
      <sheetName val="_______x005f_x005f_x005f_x005f_x005f_x005f_x000_4"/>
      <sheetName val="ateCodes_x005f_x005f_x005f_x005f_x005f_x005f_x0_4"/>
      <sheetName val="__________x005f_x005f_x005f_x005f_x005f_x005f_x_5"/>
      <sheetName val="수_x005f_x005f_x005f_x0000_"/>
      <sheetName val="_______x005f_x005f_x005f_x005f_x005f_x005f_x000_5"/>
      <sheetName val="__________x005f_x005f_x005f_x005f_x005f_x005f_x_6"/>
      <sheetName val="수Å_x005f_x005f_x005f_x0000_"/>
      <sheetName val="수뢹_x005f_x005f_x005f_xdd4d_"/>
      <sheetName val="A__x005f_x005f_x005f_x0010__x005f_x005f_x005f_x0000_"/>
      <sheetName val="5____________x005f_x005f_x005f_x0000____x_2"/>
      <sheetName val="5__________x005f_x005f_x005f_x0000________2"/>
      <sheetName val="____x005f_x005f_x005f_x0000__x005f_x005f_x005f_x0000__2"/>
      <sheetName val="단가_및_재료_x005f_x005f_x005f_xdab0_"/>
      <sheetName val="_______x005f_x005f_x005f_x005f_x005f_x005f_x005_3"/>
      <sheetName val="ateCodes_x005f_x005f_x005f_x005f_x005f_x005f_x0_5"/>
      <sheetName val="__________x005f_x005f_x005f_x005f_x005f_x005f_x_7"/>
      <sheetName val="11_2____x005f_x005f_x005f_x0000__x005f_x005f_x0_2"/>
      <sheetName val="_______x005f_x005f_x005f_x005f_x005f_x005f_x000_6"/>
      <sheetName val="__________x005f_x005f_x005f_x005f_x005f_x005f_x_8"/>
      <sheetName val="사_x005f_x005f_x005f_x0000__x005f_x005f_x005f_x0000_Ԁ"/>
      <sheetName val="설계_x005f_x005f_x005f_x0000_"/>
      <sheetName val="__________x005f_x005f_x005f_x0000__x005f_x005f__2"/>
      <sheetName val="신축(단위_x005f_x005f_x005f_x0000_"/>
      <sheetName val="Sheet㙸˯㦀ȼ_x005f_x005f_x005f_xda1b_!"/>
      <sheetName val="_내역서(ͭ?ͭ?_x005f_x005f_x005f_x001c__x0"/>
      <sheetName val="단가_(2\_x005f_x005f_x005f_x0000_"/>
      <sheetName val="A__x005f_x005f_x005f_x0010_"/>
      <sheetName val="__x005f_x005f_x005f_x0000__x005f_x005f_x005f_x0000__x_2"/>
      <sheetName val="_______x005f_x005f_x005f_x0000__x005f_x005f_x00_2"/>
      <sheetName val="[내역서(1).xls]5__________x005f_x005f__2"/>
      <sheetName val="_________3_x005f_x005f_x005f_x0000__x005f_x005f_2"/>
      <sheetName val="_________x005f_x005f_x005f_x0005__x005f_x005f_x_2"/>
      <sheetName val="_______x005f_x005f_x005f_x0000__x005f_x005f_x00_3"/>
      <sheetName val="환경기계공정표_(3)_x005f_x005f_x005f_x0012_"/>
      <sheetName val="A_견_x005f_x005f_x005f_x0000__x005f_x005f_x005f_x0000_"/>
      <sheetName val="환경기계공정표__x005f_x005f_x005f_x0005_"/>
      <sheetName val="교각_x005f_x005f_x005f_x0000_"/>
      <sheetName val="ateCఀ_x005f_x005f_x005f_x0002_저殑"/>
      <sheetName val="_______x005f_x005f_x005f_x0000__x005f_x005f_x00_4"/>
      <sheetName val="_______x005f_x005f_x005f_x005f_x005f_x005f_x000_7"/>
      <sheetName val="__________x005f_x005f_x005f_x005f_x005f_x005f_x_9"/>
      <sheetName val="_갑___x005f_x005f_x005f_x0000__x005f_x005f_x005f_x0000_"/>
      <sheetName val="6PILE___1_x005f_x005f_x005f_x0013__x005f_x005f__2"/>
      <sheetName val="간¾_x005f_x005f_x005f_x0000_Ԁ"/>
      <sheetName val="_______x005f_x005f_x005f_x005f_x005f_x005f_x005_4"/>
      <sheetName val="__________x005f_x005f_x005f_x005f_x005f_x005f__10"/>
      <sheetName val="_______x005f_x005f_x005f_x005f_x005f_x005f_x005_5"/>
      <sheetName val="ateCodes_x005f_x005f_x005f_x005f_x005f_x005f_x0_6"/>
      <sheetName val="__________x005f_x005f_x005f_x005f_x005f_x005f__11"/>
      <sheetName val="6PILE__(効_x005f_x0010__x005f_x0000__x005f_x0000_"/>
      <sheetName val="내역- _x005f_xdc48_ʉꍈ&gt;"/>
      <sheetName val="ateCodes_TimeCodes_OverrideSh_5"/>
      <sheetName val="은Í_x0000__x0000_"/>
      <sheetName val="_내역서(ͭ_x005f_x005f_x005f_x0000_"/>
      <sheetName val="수량계산서_집계표(철거-을_x0000__x0000__x0000__x0000__x0000__x0000_Ā_x0000_ᅐ"/>
      <sheetName val="수량계산서_집계표(철거-을_x0000__x0000__x0000__x0000__x0000__x0000_Ā_x0000_"/>
      <sheetName val="수량계산서_집계표(철거-을ၒ_x0000__x0000__x0000_Ā_x0000__x0000__x0000__x0005_"/>
      <sheetName val="일위대가(당초)"/>
      <sheetName val="SECT12-A"/>
      <sheetName val="SECT34-A"/>
      <sheetName val="SECT6-A"/>
      <sheetName val="SECT7-Frame"/>
      <sheetName val="BILL 1"/>
      <sheetName val="Master01"/>
      <sheetName val="css_inpatient_day_surg_sub"/>
      <sheetName val="PROCURE"/>
      <sheetName val="산출(부하간선)"/>
      <sheetName val="TDTKP"/>
      <sheetName val="DK-KH"/>
      <sheetName val="Tongke"/>
      <sheetName val="VCBo"/>
      <sheetName val="Bang KL"/>
      <sheetName val="Construction"/>
      <sheetName val="장비비"/>
      <sheetName val="사전재해(개발)-소요인력"/>
      <sheetName val="사전재해(개발)-산출근거-면적"/>
      <sheetName val="5. 离职现况"/>
      <sheetName val="수ß_x0000_"/>
      <sheetName val="부대공자재집계표"/>
      <sheetName val="SUP'T 자재현황"/>
      <sheetName val="Analis Kusen okk"/>
      <sheetName val="AC"/>
      <sheetName val="구의33고"/>
      <sheetName val="수Ö_x0000_"/>
      <sheetName val="코스모공장_(어軰#_x0000_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/>
      <sheetData sheetId="1483"/>
      <sheetData sheetId="1484"/>
      <sheetData sheetId="1485"/>
      <sheetData sheetId="1486">
        <row r="21">
          <cell r="A21">
            <v>0</v>
          </cell>
        </row>
      </sheetData>
      <sheetData sheetId="1487">
        <row r="21">
          <cell r="A21">
            <v>0</v>
          </cell>
        </row>
      </sheetData>
      <sheetData sheetId="1488">
        <row r="21">
          <cell r="A21">
            <v>0</v>
          </cell>
        </row>
      </sheetData>
      <sheetData sheetId="1489">
        <row r="21">
          <cell r="A21">
            <v>0</v>
          </cell>
        </row>
      </sheetData>
      <sheetData sheetId="1490">
        <row r="21">
          <cell r="A21">
            <v>0</v>
          </cell>
        </row>
      </sheetData>
      <sheetData sheetId="1491">
        <row r="21">
          <cell r="A21">
            <v>0</v>
          </cell>
        </row>
      </sheetData>
      <sheetData sheetId="1492">
        <row r="21">
          <cell r="A21">
            <v>0</v>
          </cell>
        </row>
      </sheetData>
      <sheetData sheetId="1493">
        <row r="21">
          <cell r="A21">
            <v>0</v>
          </cell>
        </row>
      </sheetData>
      <sheetData sheetId="1494">
        <row r="21">
          <cell r="A21">
            <v>0</v>
          </cell>
        </row>
      </sheetData>
      <sheetData sheetId="1495">
        <row r="21">
          <cell r="A21">
            <v>0</v>
          </cell>
        </row>
      </sheetData>
      <sheetData sheetId="1496">
        <row r="21">
          <cell r="A21">
            <v>0</v>
          </cell>
        </row>
      </sheetData>
      <sheetData sheetId="1497">
        <row r="21">
          <cell r="A21">
            <v>0</v>
          </cell>
        </row>
      </sheetData>
      <sheetData sheetId="1498">
        <row r="21">
          <cell r="A21">
            <v>0</v>
          </cell>
        </row>
      </sheetData>
      <sheetData sheetId="1499">
        <row r="21">
          <cell r="A21">
            <v>0</v>
          </cell>
        </row>
      </sheetData>
      <sheetData sheetId="1500">
        <row r="21">
          <cell r="A21">
            <v>0</v>
          </cell>
        </row>
      </sheetData>
      <sheetData sheetId="1501">
        <row r="21">
          <cell r="A21">
            <v>0</v>
          </cell>
        </row>
      </sheetData>
      <sheetData sheetId="1502">
        <row r="21">
          <cell r="A21">
            <v>0</v>
          </cell>
        </row>
      </sheetData>
      <sheetData sheetId="1503">
        <row r="21">
          <cell r="A21">
            <v>0</v>
          </cell>
        </row>
      </sheetData>
      <sheetData sheetId="1504">
        <row r="21">
          <cell r="A21">
            <v>0</v>
          </cell>
        </row>
      </sheetData>
      <sheetData sheetId="1505">
        <row r="21">
          <cell r="A21">
            <v>0</v>
          </cell>
        </row>
      </sheetData>
      <sheetData sheetId="1506">
        <row r="21">
          <cell r="A21">
            <v>0</v>
          </cell>
        </row>
      </sheetData>
      <sheetData sheetId="1507">
        <row r="21">
          <cell r="A21">
            <v>0</v>
          </cell>
        </row>
      </sheetData>
      <sheetData sheetId="1508">
        <row r="21">
          <cell r="A21">
            <v>0</v>
          </cell>
        </row>
      </sheetData>
      <sheetData sheetId="1509">
        <row r="21">
          <cell r="A21">
            <v>0</v>
          </cell>
        </row>
      </sheetData>
      <sheetData sheetId="1510">
        <row r="21">
          <cell r="A21">
            <v>0</v>
          </cell>
        </row>
      </sheetData>
      <sheetData sheetId="1511">
        <row r="21">
          <cell r="A21">
            <v>0</v>
          </cell>
        </row>
      </sheetData>
      <sheetData sheetId="1512">
        <row r="21">
          <cell r="A21">
            <v>0</v>
          </cell>
        </row>
      </sheetData>
      <sheetData sheetId="1513">
        <row r="21">
          <cell r="A21">
            <v>0</v>
          </cell>
        </row>
      </sheetData>
      <sheetData sheetId="1514">
        <row r="21">
          <cell r="A21">
            <v>0</v>
          </cell>
        </row>
      </sheetData>
      <sheetData sheetId="1515">
        <row r="21">
          <cell r="A21">
            <v>0</v>
          </cell>
        </row>
      </sheetData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>
        <row r="21">
          <cell r="A21">
            <v>0</v>
          </cell>
        </row>
      </sheetData>
      <sheetData sheetId="1702">
        <row r="21">
          <cell r="A21">
            <v>0</v>
          </cell>
        </row>
      </sheetData>
      <sheetData sheetId="1703">
        <row r="21">
          <cell r="A21">
            <v>0</v>
          </cell>
        </row>
      </sheetData>
      <sheetData sheetId="1704">
        <row r="21">
          <cell r="A21">
            <v>0</v>
          </cell>
        </row>
      </sheetData>
      <sheetData sheetId="1705">
        <row r="21">
          <cell r="A21">
            <v>0</v>
          </cell>
        </row>
      </sheetData>
      <sheetData sheetId="1706">
        <row r="21">
          <cell r="A21">
            <v>0</v>
          </cell>
        </row>
      </sheetData>
      <sheetData sheetId="1707">
        <row r="21">
          <cell r="A21">
            <v>0</v>
          </cell>
        </row>
      </sheetData>
      <sheetData sheetId="1708">
        <row r="21">
          <cell r="A21">
            <v>0</v>
          </cell>
        </row>
      </sheetData>
      <sheetData sheetId="1709">
        <row r="21">
          <cell r="A21">
            <v>0</v>
          </cell>
        </row>
      </sheetData>
      <sheetData sheetId="1710">
        <row r="21">
          <cell r="A21">
            <v>0</v>
          </cell>
        </row>
      </sheetData>
      <sheetData sheetId="1711">
        <row r="21">
          <cell r="A21">
            <v>0</v>
          </cell>
        </row>
      </sheetData>
      <sheetData sheetId="1712">
        <row r="21">
          <cell r="A21">
            <v>0</v>
          </cell>
        </row>
      </sheetData>
      <sheetData sheetId="1713">
        <row r="21">
          <cell r="A21">
            <v>0</v>
          </cell>
        </row>
      </sheetData>
      <sheetData sheetId="1714">
        <row r="21">
          <cell r="A21">
            <v>0</v>
          </cell>
        </row>
      </sheetData>
      <sheetData sheetId="1715">
        <row r="21">
          <cell r="A21">
            <v>0</v>
          </cell>
        </row>
      </sheetData>
      <sheetData sheetId="1716">
        <row r="21">
          <cell r="A21">
            <v>0</v>
          </cell>
        </row>
      </sheetData>
      <sheetData sheetId="1717">
        <row r="21">
          <cell r="A21">
            <v>0</v>
          </cell>
        </row>
      </sheetData>
      <sheetData sheetId="1718">
        <row r="21">
          <cell r="A21">
            <v>0</v>
          </cell>
        </row>
      </sheetData>
      <sheetData sheetId="1719">
        <row r="21">
          <cell r="A21">
            <v>0</v>
          </cell>
        </row>
      </sheetData>
      <sheetData sheetId="1720">
        <row r="21">
          <cell r="A21">
            <v>0</v>
          </cell>
        </row>
      </sheetData>
      <sheetData sheetId="1721">
        <row r="21">
          <cell r="A21">
            <v>0</v>
          </cell>
        </row>
      </sheetData>
      <sheetData sheetId="1722">
        <row r="21">
          <cell r="A21">
            <v>0</v>
          </cell>
        </row>
      </sheetData>
      <sheetData sheetId="1723">
        <row r="21">
          <cell r="A21">
            <v>0</v>
          </cell>
        </row>
      </sheetData>
      <sheetData sheetId="1724">
        <row r="21">
          <cell r="A21">
            <v>0</v>
          </cell>
        </row>
      </sheetData>
      <sheetData sheetId="1725">
        <row r="21">
          <cell r="A21">
            <v>0</v>
          </cell>
        </row>
      </sheetData>
      <sheetData sheetId="1726">
        <row r="21">
          <cell r="A21">
            <v>0</v>
          </cell>
        </row>
      </sheetData>
      <sheetData sheetId="1727">
        <row r="21">
          <cell r="A21">
            <v>0</v>
          </cell>
        </row>
      </sheetData>
      <sheetData sheetId="1728">
        <row r="21">
          <cell r="A21">
            <v>0</v>
          </cell>
        </row>
      </sheetData>
      <sheetData sheetId="1729">
        <row r="21">
          <cell r="A21">
            <v>0</v>
          </cell>
        </row>
      </sheetData>
      <sheetData sheetId="1730">
        <row r="21">
          <cell r="A21">
            <v>0</v>
          </cell>
        </row>
      </sheetData>
      <sheetData sheetId="1731">
        <row r="21">
          <cell r="A21">
            <v>0</v>
          </cell>
        </row>
      </sheetData>
      <sheetData sheetId="1732">
        <row r="21">
          <cell r="A21">
            <v>0</v>
          </cell>
        </row>
      </sheetData>
      <sheetData sheetId="1733">
        <row r="21">
          <cell r="A21">
            <v>0</v>
          </cell>
        </row>
      </sheetData>
      <sheetData sheetId="1734">
        <row r="21">
          <cell r="A21">
            <v>0</v>
          </cell>
        </row>
      </sheetData>
      <sheetData sheetId="1735">
        <row r="21">
          <cell r="A21">
            <v>0</v>
          </cell>
        </row>
      </sheetData>
      <sheetData sheetId="1736">
        <row r="21">
          <cell r="A21">
            <v>0</v>
          </cell>
        </row>
      </sheetData>
      <sheetData sheetId="1737">
        <row r="21">
          <cell r="A21">
            <v>0</v>
          </cell>
        </row>
      </sheetData>
      <sheetData sheetId="1738">
        <row r="21">
          <cell r="A21">
            <v>0</v>
          </cell>
        </row>
      </sheetData>
      <sheetData sheetId="1739">
        <row r="21">
          <cell r="A21">
            <v>0</v>
          </cell>
        </row>
      </sheetData>
      <sheetData sheetId="1740">
        <row r="21">
          <cell r="A21">
            <v>0</v>
          </cell>
        </row>
      </sheetData>
      <sheetData sheetId="1741">
        <row r="21">
          <cell r="A21">
            <v>0</v>
          </cell>
        </row>
      </sheetData>
      <sheetData sheetId="1742">
        <row r="21">
          <cell r="A21">
            <v>0</v>
          </cell>
        </row>
      </sheetData>
      <sheetData sheetId="1743">
        <row r="21">
          <cell r="A21">
            <v>0</v>
          </cell>
        </row>
      </sheetData>
      <sheetData sheetId="1744">
        <row r="21">
          <cell r="A21">
            <v>0</v>
          </cell>
        </row>
      </sheetData>
      <sheetData sheetId="1745">
        <row r="21">
          <cell r="A21">
            <v>0</v>
          </cell>
        </row>
      </sheetData>
      <sheetData sheetId="1746">
        <row r="21">
          <cell r="A21">
            <v>0</v>
          </cell>
        </row>
      </sheetData>
      <sheetData sheetId="1747">
        <row r="21">
          <cell r="A21">
            <v>0</v>
          </cell>
        </row>
      </sheetData>
      <sheetData sheetId="1748">
        <row r="21">
          <cell r="A21">
            <v>0</v>
          </cell>
        </row>
      </sheetData>
      <sheetData sheetId="1749">
        <row r="21">
          <cell r="A21">
            <v>0</v>
          </cell>
        </row>
      </sheetData>
      <sheetData sheetId="1750">
        <row r="21">
          <cell r="A21">
            <v>0</v>
          </cell>
        </row>
      </sheetData>
      <sheetData sheetId="1751">
        <row r="21">
          <cell r="A21">
            <v>0</v>
          </cell>
        </row>
      </sheetData>
      <sheetData sheetId="1752">
        <row r="21">
          <cell r="A21">
            <v>0</v>
          </cell>
        </row>
      </sheetData>
      <sheetData sheetId="1753">
        <row r="21">
          <cell r="A21">
            <v>0</v>
          </cell>
        </row>
      </sheetData>
      <sheetData sheetId="1754">
        <row r="21">
          <cell r="A21">
            <v>0</v>
          </cell>
        </row>
      </sheetData>
      <sheetData sheetId="1755">
        <row r="21">
          <cell r="A21">
            <v>0</v>
          </cell>
        </row>
      </sheetData>
      <sheetData sheetId="1756">
        <row r="21">
          <cell r="A21">
            <v>0</v>
          </cell>
        </row>
      </sheetData>
      <sheetData sheetId="1757">
        <row r="21">
          <cell r="A21">
            <v>0</v>
          </cell>
        </row>
      </sheetData>
      <sheetData sheetId="1758">
        <row r="21">
          <cell r="A21">
            <v>0</v>
          </cell>
        </row>
      </sheetData>
      <sheetData sheetId="1759">
        <row r="21">
          <cell r="A21">
            <v>0</v>
          </cell>
        </row>
      </sheetData>
      <sheetData sheetId="1760">
        <row r="21">
          <cell r="A21">
            <v>0</v>
          </cell>
        </row>
      </sheetData>
      <sheetData sheetId="1761">
        <row r="21">
          <cell r="A21">
            <v>0</v>
          </cell>
        </row>
      </sheetData>
      <sheetData sheetId="1762">
        <row r="21">
          <cell r="A21">
            <v>0</v>
          </cell>
        </row>
      </sheetData>
      <sheetData sheetId="1763">
        <row r="21">
          <cell r="A21">
            <v>0</v>
          </cell>
        </row>
      </sheetData>
      <sheetData sheetId="1764">
        <row r="21">
          <cell r="A21">
            <v>0</v>
          </cell>
        </row>
      </sheetData>
      <sheetData sheetId="1765">
        <row r="21">
          <cell r="A21">
            <v>0</v>
          </cell>
        </row>
      </sheetData>
      <sheetData sheetId="1766">
        <row r="21">
          <cell r="A21">
            <v>0</v>
          </cell>
        </row>
      </sheetData>
      <sheetData sheetId="1767">
        <row r="21">
          <cell r="A21">
            <v>0</v>
          </cell>
        </row>
      </sheetData>
      <sheetData sheetId="1768">
        <row r="21">
          <cell r="A21">
            <v>0</v>
          </cell>
        </row>
      </sheetData>
      <sheetData sheetId="1769">
        <row r="21">
          <cell r="A21">
            <v>0</v>
          </cell>
        </row>
      </sheetData>
      <sheetData sheetId="1770">
        <row r="21">
          <cell r="A21">
            <v>0</v>
          </cell>
        </row>
      </sheetData>
      <sheetData sheetId="1771">
        <row r="21">
          <cell r="A21">
            <v>0</v>
          </cell>
        </row>
      </sheetData>
      <sheetData sheetId="1772">
        <row r="21">
          <cell r="A21">
            <v>0</v>
          </cell>
        </row>
      </sheetData>
      <sheetData sheetId="1773">
        <row r="21">
          <cell r="A21">
            <v>0</v>
          </cell>
        </row>
      </sheetData>
      <sheetData sheetId="1774">
        <row r="21">
          <cell r="A21">
            <v>0</v>
          </cell>
        </row>
      </sheetData>
      <sheetData sheetId="1775">
        <row r="21">
          <cell r="A21">
            <v>0</v>
          </cell>
        </row>
      </sheetData>
      <sheetData sheetId="1776">
        <row r="21">
          <cell r="A21">
            <v>0</v>
          </cell>
        </row>
      </sheetData>
      <sheetData sheetId="1777">
        <row r="21">
          <cell r="A21">
            <v>0</v>
          </cell>
        </row>
      </sheetData>
      <sheetData sheetId="1778">
        <row r="21">
          <cell r="A21">
            <v>0</v>
          </cell>
        </row>
      </sheetData>
      <sheetData sheetId="1779">
        <row r="21">
          <cell r="A21">
            <v>0</v>
          </cell>
        </row>
      </sheetData>
      <sheetData sheetId="1780">
        <row r="21">
          <cell r="A21">
            <v>0</v>
          </cell>
        </row>
      </sheetData>
      <sheetData sheetId="1781">
        <row r="21">
          <cell r="A21">
            <v>0</v>
          </cell>
        </row>
      </sheetData>
      <sheetData sheetId="1782">
        <row r="21">
          <cell r="A21">
            <v>0</v>
          </cell>
        </row>
      </sheetData>
      <sheetData sheetId="1783">
        <row r="21">
          <cell r="A21">
            <v>0</v>
          </cell>
        </row>
      </sheetData>
      <sheetData sheetId="1784">
        <row r="21">
          <cell r="A21">
            <v>0</v>
          </cell>
        </row>
      </sheetData>
      <sheetData sheetId="1785">
        <row r="21">
          <cell r="A21">
            <v>0</v>
          </cell>
        </row>
      </sheetData>
      <sheetData sheetId="1786">
        <row r="21">
          <cell r="A21">
            <v>0</v>
          </cell>
        </row>
      </sheetData>
      <sheetData sheetId="1787">
        <row r="21">
          <cell r="A21">
            <v>0</v>
          </cell>
        </row>
      </sheetData>
      <sheetData sheetId="1788">
        <row r="21">
          <cell r="A21">
            <v>0</v>
          </cell>
        </row>
      </sheetData>
      <sheetData sheetId="1789">
        <row r="21">
          <cell r="A21">
            <v>0</v>
          </cell>
        </row>
      </sheetData>
      <sheetData sheetId="1790">
        <row r="21">
          <cell r="A21">
            <v>0</v>
          </cell>
        </row>
      </sheetData>
      <sheetData sheetId="1791">
        <row r="21">
          <cell r="A21">
            <v>0</v>
          </cell>
        </row>
      </sheetData>
      <sheetData sheetId="1792">
        <row r="21">
          <cell r="A21">
            <v>0</v>
          </cell>
        </row>
      </sheetData>
      <sheetData sheetId="1793">
        <row r="21">
          <cell r="A21">
            <v>0</v>
          </cell>
        </row>
      </sheetData>
      <sheetData sheetId="1794">
        <row r="21">
          <cell r="A21">
            <v>0</v>
          </cell>
        </row>
      </sheetData>
      <sheetData sheetId="1795">
        <row r="21">
          <cell r="A21">
            <v>0</v>
          </cell>
        </row>
      </sheetData>
      <sheetData sheetId="1796">
        <row r="21">
          <cell r="A21">
            <v>0</v>
          </cell>
        </row>
      </sheetData>
      <sheetData sheetId="1797">
        <row r="21">
          <cell r="A21">
            <v>0</v>
          </cell>
        </row>
      </sheetData>
      <sheetData sheetId="1798">
        <row r="21">
          <cell r="A21">
            <v>0</v>
          </cell>
        </row>
      </sheetData>
      <sheetData sheetId="1799">
        <row r="21">
          <cell r="A21">
            <v>0</v>
          </cell>
        </row>
      </sheetData>
      <sheetData sheetId="1800">
        <row r="21">
          <cell r="A21">
            <v>0</v>
          </cell>
        </row>
      </sheetData>
      <sheetData sheetId="1801">
        <row r="21">
          <cell r="A21">
            <v>0</v>
          </cell>
        </row>
      </sheetData>
      <sheetData sheetId="1802">
        <row r="21">
          <cell r="A21">
            <v>0</v>
          </cell>
        </row>
      </sheetData>
      <sheetData sheetId="1803">
        <row r="21">
          <cell r="A21">
            <v>0</v>
          </cell>
        </row>
      </sheetData>
      <sheetData sheetId="1804">
        <row r="21">
          <cell r="A21">
            <v>0</v>
          </cell>
        </row>
      </sheetData>
      <sheetData sheetId="1805">
        <row r="21">
          <cell r="A21">
            <v>0</v>
          </cell>
        </row>
      </sheetData>
      <sheetData sheetId="1806">
        <row r="21">
          <cell r="A21">
            <v>0</v>
          </cell>
        </row>
      </sheetData>
      <sheetData sheetId="1807">
        <row r="21">
          <cell r="A21">
            <v>0</v>
          </cell>
        </row>
      </sheetData>
      <sheetData sheetId="1808">
        <row r="21">
          <cell r="A21">
            <v>0</v>
          </cell>
        </row>
      </sheetData>
      <sheetData sheetId="1809">
        <row r="21">
          <cell r="A21">
            <v>0</v>
          </cell>
        </row>
      </sheetData>
      <sheetData sheetId="1810">
        <row r="21">
          <cell r="A21">
            <v>0</v>
          </cell>
        </row>
      </sheetData>
      <sheetData sheetId="1811">
        <row r="21">
          <cell r="A21">
            <v>0</v>
          </cell>
        </row>
      </sheetData>
      <sheetData sheetId="1812">
        <row r="21">
          <cell r="A21">
            <v>0</v>
          </cell>
        </row>
      </sheetData>
      <sheetData sheetId="1813">
        <row r="21">
          <cell r="A21">
            <v>0</v>
          </cell>
        </row>
      </sheetData>
      <sheetData sheetId="1814">
        <row r="21">
          <cell r="A21">
            <v>0</v>
          </cell>
        </row>
      </sheetData>
      <sheetData sheetId="1815">
        <row r="21">
          <cell r="A21">
            <v>0</v>
          </cell>
        </row>
      </sheetData>
      <sheetData sheetId="1816">
        <row r="21">
          <cell r="A21">
            <v>0</v>
          </cell>
        </row>
      </sheetData>
      <sheetData sheetId="1817">
        <row r="21">
          <cell r="A21">
            <v>0</v>
          </cell>
        </row>
      </sheetData>
      <sheetData sheetId="1818">
        <row r="21">
          <cell r="A21">
            <v>0</v>
          </cell>
        </row>
      </sheetData>
      <sheetData sheetId="1819">
        <row r="21">
          <cell r="A21">
            <v>0</v>
          </cell>
        </row>
      </sheetData>
      <sheetData sheetId="1820">
        <row r="21">
          <cell r="A21">
            <v>0</v>
          </cell>
        </row>
      </sheetData>
      <sheetData sheetId="1821">
        <row r="21">
          <cell r="A21">
            <v>0</v>
          </cell>
        </row>
      </sheetData>
      <sheetData sheetId="1822">
        <row r="21">
          <cell r="A21">
            <v>0</v>
          </cell>
        </row>
      </sheetData>
      <sheetData sheetId="1823">
        <row r="21">
          <cell r="A21">
            <v>0</v>
          </cell>
        </row>
      </sheetData>
      <sheetData sheetId="1824">
        <row r="21">
          <cell r="A21">
            <v>0</v>
          </cell>
        </row>
      </sheetData>
      <sheetData sheetId="1825">
        <row r="21">
          <cell r="A21">
            <v>0</v>
          </cell>
        </row>
      </sheetData>
      <sheetData sheetId="1826">
        <row r="21">
          <cell r="A21">
            <v>0</v>
          </cell>
        </row>
      </sheetData>
      <sheetData sheetId="1827">
        <row r="21">
          <cell r="A21">
            <v>0</v>
          </cell>
        </row>
      </sheetData>
      <sheetData sheetId="1828">
        <row r="21">
          <cell r="A21">
            <v>0</v>
          </cell>
        </row>
      </sheetData>
      <sheetData sheetId="1829">
        <row r="21">
          <cell r="A21">
            <v>0</v>
          </cell>
        </row>
      </sheetData>
      <sheetData sheetId="1830">
        <row r="21">
          <cell r="A21">
            <v>0</v>
          </cell>
        </row>
      </sheetData>
      <sheetData sheetId="1831">
        <row r="21">
          <cell r="A21">
            <v>0</v>
          </cell>
        </row>
      </sheetData>
      <sheetData sheetId="1832">
        <row r="21">
          <cell r="A21">
            <v>0</v>
          </cell>
        </row>
      </sheetData>
      <sheetData sheetId="1833">
        <row r="21">
          <cell r="A21">
            <v>0</v>
          </cell>
        </row>
      </sheetData>
      <sheetData sheetId="1834">
        <row r="21">
          <cell r="A21">
            <v>0</v>
          </cell>
        </row>
      </sheetData>
      <sheetData sheetId="1835" refreshError="1"/>
      <sheetData sheetId="1836">
        <row r="21">
          <cell r="A21">
            <v>0</v>
          </cell>
        </row>
      </sheetData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>
        <row r="21">
          <cell r="A21">
            <v>0</v>
          </cell>
        </row>
      </sheetData>
      <sheetData sheetId="2096">
        <row r="21">
          <cell r="A21">
            <v>0</v>
          </cell>
        </row>
      </sheetData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>
        <row r="21">
          <cell r="A21">
            <v>0</v>
          </cell>
        </row>
      </sheetData>
      <sheetData sheetId="2129">
        <row r="21">
          <cell r="A21">
            <v>0</v>
          </cell>
        </row>
      </sheetData>
      <sheetData sheetId="2130">
        <row r="21">
          <cell r="A21">
            <v>0</v>
          </cell>
        </row>
      </sheetData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>
        <row r="21">
          <cell r="A21">
            <v>0</v>
          </cell>
        </row>
      </sheetData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/>
      <sheetData sheetId="2165">
        <row r="21">
          <cell r="A21">
            <v>0</v>
          </cell>
        </row>
      </sheetData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>
        <row r="21">
          <cell r="A21">
            <v>0</v>
          </cell>
        </row>
      </sheetData>
      <sheetData sheetId="2196">
        <row r="21">
          <cell r="A21">
            <v>0</v>
          </cell>
        </row>
      </sheetData>
      <sheetData sheetId="2197">
        <row r="21">
          <cell r="A21">
            <v>0</v>
          </cell>
        </row>
      </sheetData>
      <sheetData sheetId="2198">
        <row r="21">
          <cell r="A21">
            <v>0</v>
          </cell>
        </row>
      </sheetData>
      <sheetData sheetId="2199">
        <row r="21">
          <cell r="A21">
            <v>0</v>
          </cell>
        </row>
      </sheetData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>
        <row r="21">
          <cell r="A21">
            <v>0</v>
          </cell>
        </row>
      </sheetData>
      <sheetData sheetId="2353">
        <row r="21">
          <cell r="A21">
            <v>0</v>
          </cell>
        </row>
      </sheetData>
      <sheetData sheetId="2354">
        <row r="21">
          <cell r="A21">
            <v>0</v>
          </cell>
        </row>
      </sheetData>
      <sheetData sheetId="2355">
        <row r="21">
          <cell r="A21">
            <v>0</v>
          </cell>
        </row>
      </sheetData>
      <sheetData sheetId="2356">
        <row r="21">
          <cell r="A21">
            <v>0</v>
          </cell>
        </row>
      </sheetData>
      <sheetData sheetId="2357">
        <row r="21">
          <cell r="A21">
            <v>0</v>
          </cell>
        </row>
      </sheetData>
      <sheetData sheetId="2358">
        <row r="21">
          <cell r="A21">
            <v>0</v>
          </cell>
        </row>
      </sheetData>
      <sheetData sheetId="2359">
        <row r="21">
          <cell r="A21">
            <v>0</v>
          </cell>
        </row>
      </sheetData>
      <sheetData sheetId="2360">
        <row r="21">
          <cell r="A21">
            <v>0</v>
          </cell>
        </row>
      </sheetData>
      <sheetData sheetId="2361">
        <row r="21">
          <cell r="A21">
            <v>0</v>
          </cell>
        </row>
      </sheetData>
      <sheetData sheetId="2362">
        <row r="21">
          <cell r="A21">
            <v>0</v>
          </cell>
        </row>
      </sheetData>
      <sheetData sheetId="2363">
        <row r="21">
          <cell r="A21">
            <v>0</v>
          </cell>
        </row>
      </sheetData>
      <sheetData sheetId="2364">
        <row r="21">
          <cell r="A21">
            <v>0</v>
          </cell>
        </row>
      </sheetData>
      <sheetData sheetId="2365">
        <row r="21">
          <cell r="A21">
            <v>0</v>
          </cell>
        </row>
      </sheetData>
      <sheetData sheetId="2366">
        <row r="21">
          <cell r="A21">
            <v>0</v>
          </cell>
        </row>
      </sheetData>
      <sheetData sheetId="2367">
        <row r="21">
          <cell r="A21">
            <v>0</v>
          </cell>
        </row>
      </sheetData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/>
      <sheetData sheetId="2413" refreshError="1"/>
      <sheetData sheetId="2414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>
        <row r="21">
          <cell r="A21">
            <v>0</v>
          </cell>
        </row>
      </sheetData>
      <sheetData sheetId="2422"/>
      <sheetData sheetId="2423"/>
      <sheetData sheetId="2424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>
        <row r="21">
          <cell r="A21">
            <v>0</v>
          </cell>
        </row>
      </sheetData>
      <sheetData sheetId="2473">
        <row r="21">
          <cell r="A21">
            <v>0</v>
          </cell>
        </row>
      </sheetData>
      <sheetData sheetId="2474">
        <row r="21">
          <cell r="A21">
            <v>0</v>
          </cell>
        </row>
      </sheetData>
      <sheetData sheetId="2475">
        <row r="21">
          <cell r="A21">
            <v>0</v>
          </cell>
        </row>
      </sheetData>
      <sheetData sheetId="2476">
        <row r="21">
          <cell r="A21">
            <v>0</v>
          </cell>
        </row>
      </sheetData>
      <sheetData sheetId="2477">
        <row r="21">
          <cell r="A21">
            <v>0</v>
          </cell>
        </row>
      </sheetData>
      <sheetData sheetId="2478">
        <row r="21">
          <cell r="A21">
            <v>0</v>
          </cell>
        </row>
      </sheetData>
      <sheetData sheetId="2479">
        <row r="21">
          <cell r="A21">
            <v>0</v>
          </cell>
        </row>
      </sheetData>
      <sheetData sheetId="2480">
        <row r="21">
          <cell r="A21">
            <v>0</v>
          </cell>
        </row>
      </sheetData>
      <sheetData sheetId="2481">
        <row r="21">
          <cell r="A21">
            <v>0</v>
          </cell>
        </row>
      </sheetData>
      <sheetData sheetId="2482">
        <row r="21">
          <cell r="A21">
            <v>0</v>
          </cell>
        </row>
      </sheetData>
      <sheetData sheetId="2483">
        <row r="21">
          <cell r="A21">
            <v>0</v>
          </cell>
        </row>
      </sheetData>
      <sheetData sheetId="2484">
        <row r="21">
          <cell r="A21">
            <v>0</v>
          </cell>
        </row>
      </sheetData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>
        <row r="21">
          <cell r="A21">
            <v>0</v>
          </cell>
        </row>
      </sheetData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>
        <row r="21">
          <cell r="A21">
            <v>0</v>
          </cell>
        </row>
      </sheetData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>
        <row r="21">
          <cell r="A21">
            <v>0</v>
          </cell>
        </row>
      </sheetData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>
        <row r="21">
          <cell r="A21">
            <v>0</v>
          </cell>
        </row>
      </sheetData>
      <sheetData sheetId="2554">
        <row r="21">
          <cell r="A21">
            <v>0</v>
          </cell>
        </row>
      </sheetData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>
        <row r="21">
          <cell r="A21">
            <v>0</v>
          </cell>
        </row>
      </sheetData>
      <sheetData sheetId="2574"/>
      <sheetData sheetId="2575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/>
      <sheetData sheetId="2633"/>
      <sheetData sheetId="2634"/>
      <sheetData sheetId="2635" refreshError="1"/>
      <sheetData sheetId="2636" refreshError="1"/>
      <sheetData sheetId="2637" refreshError="1"/>
      <sheetData sheetId="2638" refreshError="1"/>
      <sheetData sheetId="2639">
        <row r="21">
          <cell r="A21">
            <v>0</v>
          </cell>
        </row>
      </sheetData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>
        <row r="21">
          <cell r="A21">
            <v>0</v>
          </cell>
        </row>
      </sheetData>
      <sheetData sheetId="2647" refreshError="1"/>
      <sheetData sheetId="2648" refreshError="1"/>
      <sheetData sheetId="2649" refreshError="1"/>
      <sheetData sheetId="2650">
        <row r="21">
          <cell r="A21">
            <v>0</v>
          </cell>
        </row>
      </sheetData>
      <sheetData sheetId="2651" refreshError="1"/>
      <sheetData sheetId="2652" refreshError="1"/>
      <sheetData sheetId="2653">
        <row r="21">
          <cell r="A21">
            <v>0</v>
          </cell>
        </row>
      </sheetData>
      <sheetData sheetId="2654">
        <row r="21">
          <cell r="A21">
            <v>0</v>
          </cell>
        </row>
      </sheetData>
      <sheetData sheetId="2655">
        <row r="21">
          <cell r="A21">
            <v>0</v>
          </cell>
        </row>
      </sheetData>
      <sheetData sheetId="2656">
        <row r="21">
          <cell r="A21">
            <v>0</v>
          </cell>
        </row>
      </sheetData>
      <sheetData sheetId="2657">
        <row r="21">
          <cell r="A21">
            <v>0</v>
          </cell>
        </row>
      </sheetData>
      <sheetData sheetId="2658">
        <row r="21">
          <cell r="A21">
            <v>0</v>
          </cell>
        </row>
      </sheetData>
      <sheetData sheetId="2659">
        <row r="21">
          <cell r="A21">
            <v>0</v>
          </cell>
        </row>
      </sheetData>
      <sheetData sheetId="2660">
        <row r="21">
          <cell r="A21">
            <v>0</v>
          </cell>
        </row>
      </sheetData>
      <sheetData sheetId="2661">
        <row r="21">
          <cell r="A21">
            <v>0</v>
          </cell>
        </row>
      </sheetData>
      <sheetData sheetId="2662">
        <row r="21">
          <cell r="A21">
            <v>0</v>
          </cell>
        </row>
      </sheetData>
      <sheetData sheetId="2663">
        <row r="21">
          <cell r="A21">
            <v>0</v>
          </cell>
        </row>
      </sheetData>
      <sheetData sheetId="2664">
        <row r="21">
          <cell r="A21">
            <v>0</v>
          </cell>
        </row>
      </sheetData>
      <sheetData sheetId="2665">
        <row r="21">
          <cell r="A21">
            <v>0</v>
          </cell>
        </row>
      </sheetData>
      <sheetData sheetId="2666">
        <row r="21">
          <cell r="A21">
            <v>0</v>
          </cell>
        </row>
      </sheetData>
      <sheetData sheetId="2667">
        <row r="21">
          <cell r="A21">
            <v>0</v>
          </cell>
        </row>
      </sheetData>
      <sheetData sheetId="2668">
        <row r="21">
          <cell r="A21">
            <v>0</v>
          </cell>
        </row>
      </sheetData>
      <sheetData sheetId="2669">
        <row r="21">
          <cell r="A21">
            <v>0</v>
          </cell>
        </row>
      </sheetData>
      <sheetData sheetId="2670">
        <row r="21">
          <cell r="A21">
            <v>0</v>
          </cell>
        </row>
      </sheetData>
      <sheetData sheetId="2671">
        <row r="21">
          <cell r="A21">
            <v>0</v>
          </cell>
        </row>
      </sheetData>
      <sheetData sheetId="2672">
        <row r="21">
          <cell r="A21">
            <v>0</v>
          </cell>
        </row>
      </sheetData>
      <sheetData sheetId="2673">
        <row r="21">
          <cell r="A21">
            <v>0</v>
          </cell>
        </row>
      </sheetData>
      <sheetData sheetId="2674">
        <row r="21">
          <cell r="A21">
            <v>0</v>
          </cell>
        </row>
      </sheetData>
      <sheetData sheetId="2675">
        <row r="21">
          <cell r="A21">
            <v>0</v>
          </cell>
        </row>
      </sheetData>
      <sheetData sheetId="2676">
        <row r="21">
          <cell r="A21">
            <v>0</v>
          </cell>
        </row>
      </sheetData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/>
      <sheetData sheetId="2796"/>
      <sheetData sheetId="2797"/>
      <sheetData sheetId="2798"/>
      <sheetData sheetId="2799"/>
      <sheetData sheetId="2800"/>
      <sheetData sheetId="2801">
        <row r="21">
          <cell r="C21">
            <v>22.680000000000003</v>
          </cell>
        </row>
      </sheetData>
      <sheetData sheetId="2802"/>
      <sheetData sheetId="2803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>
        <row r="21">
          <cell r="A21">
            <v>0</v>
          </cell>
        </row>
      </sheetData>
      <sheetData sheetId="2816" refreshError="1"/>
      <sheetData sheetId="2817">
        <row r="21">
          <cell r="A21">
            <v>0</v>
          </cell>
        </row>
      </sheetData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>
        <row r="21">
          <cell r="A21">
            <v>0</v>
          </cell>
        </row>
      </sheetData>
      <sheetData sheetId="2825">
        <row r="21">
          <cell r="A21">
            <v>0</v>
          </cell>
        </row>
      </sheetData>
      <sheetData sheetId="2826">
        <row r="21">
          <cell r="A21">
            <v>0</v>
          </cell>
        </row>
      </sheetData>
      <sheetData sheetId="2827">
        <row r="21">
          <cell r="A21">
            <v>0</v>
          </cell>
        </row>
      </sheetData>
      <sheetData sheetId="2828">
        <row r="21">
          <cell r="A21">
            <v>0</v>
          </cell>
        </row>
      </sheetData>
      <sheetData sheetId="2829">
        <row r="21">
          <cell r="A21">
            <v>0</v>
          </cell>
        </row>
      </sheetData>
      <sheetData sheetId="2830">
        <row r="21">
          <cell r="A21">
            <v>0</v>
          </cell>
        </row>
      </sheetData>
      <sheetData sheetId="2831">
        <row r="21">
          <cell r="A21">
            <v>0</v>
          </cell>
        </row>
      </sheetData>
      <sheetData sheetId="2832">
        <row r="21">
          <cell r="A21">
            <v>0</v>
          </cell>
        </row>
      </sheetData>
      <sheetData sheetId="2833">
        <row r="21">
          <cell r="A21">
            <v>0</v>
          </cell>
        </row>
      </sheetData>
      <sheetData sheetId="2834">
        <row r="21">
          <cell r="A21">
            <v>0</v>
          </cell>
        </row>
      </sheetData>
      <sheetData sheetId="2835">
        <row r="21">
          <cell r="A21">
            <v>0</v>
          </cell>
        </row>
      </sheetData>
      <sheetData sheetId="2836">
        <row r="21">
          <cell r="A21">
            <v>0</v>
          </cell>
        </row>
      </sheetData>
      <sheetData sheetId="2837">
        <row r="21">
          <cell r="A21">
            <v>0</v>
          </cell>
        </row>
      </sheetData>
      <sheetData sheetId="2838">
        <row r="21">
          <cell r="A21">
            <v>0</v>
          </cell>
        </row>
      </sheetData>
      <sheetData sheetId="2839">
        <row r="21">
          <cell r="A21">
            <v>0</v>
          </cell>
        </row>
      </sheetData>
      <sheetData sheetId="2840">
        <row r="21">
          <cell r="A21">
            <v>0</v>
          </cell>
        </row>
      </sheetData>
      <sheetData sheetId="2841">
        <row r="21">
          <cell r="A21">
            <v>0</v>
          </cell>
        </row>
      </sheetData>
      <sheetData sheetId="2842">
        <row r="21">
          <cell r="A21">
            <v>0</v>
          </cell>
        </row>
      </sheetData>
      <sheetData sheetId="2843">
        <row r="21">
          <cell r="A21">
            <v>0</v>
          </cell>
        </row>
      </sheetData>
      <sheetData sheetId="2844">
        <row r="21">
          <cell r="A21">
            <v>0</v>
          </cell>
        </row>
      </sheetData>
      <sheetData sheetId="2845">
        <row r="21">
          <cell r="A21">
            <v>0</v>
          </cell>
        </row>
      </sheetData>
      <sheetData sheetId="2846">
        <row r="21">
          <cell r="A21">
            <v>0</v>
          </cell>
        </row>
      </sheetData>
      <sheetData sheetId="2847">
        <row r="21">
          <cell r="A21">
            <v>0</v>
          </cell>
        </row>
      </sheetData>
      <sheetData sheetId="2848">
        <row r="21">
          <cell r="A21">
            <v>0</v>
          </cell>
        </row>
      </sheetData>
      <sheetData sheetId="2849">
        <row r="21">
          <cell r="A21">
            <v>0</v>
          </cell>
        </row>
      </sheetData>
      <sheetData sheetId="2850">
        <row r="21">
          <cell r="A21">
            <v>0</v>
          </cell>
        </row>
      </sheetData>
      <sheetData sheetId="2851">
        <row r="21">
          <cell r="A21">
            <v>0</v>
          </cell>
        </row>
      </sheetData>
      <sheetData sheetId="2852">
        <row r="21">
          <cell r="A21">
            <v>0</v>
          </cell>
        </row>
      </sheetData>
      <sheetData sheetId="2853">
        <row r="21">
          <cell r="A21">
            <v>0</v>
          </cell>
        </row>
      </sheetData>
      <sheetData sheetId="2854">
        <row r="21">
          <cell r="A21">
            <v>0</v>
          </cell>
        </row>
      </sheetData>
      <sheetData sheetId="2855">
        <row r="21">
          <cell r="A21">
            <v>0</v>
          </cell>
        </row>
      </sheetData>
      <sheetData sheetId="2856">
        <row r="21">
          <cell r="A21">
            <v>0</v>
          </cell>
        </row>
      </sheetData>
      <sheetData sheetId="2857">
        <row r="21">
          <cell r="A21">
            <v>0</v>
          </cell>
        </row>
      </sheetData>
      <sheetData sheetId="2858">
        <row r="21">
          <cell r="A21">
            <v>0</v>
          </cell>
        </row>
      </sheetData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>
        <row r="21">
          <cell r="A21">
            <v>0</v>
          </cell>
        </row>
      </sheetData>
      <sheetData sheetId="2862">
        <row r="21">
          <cell r="A21">
            <v>0</v>
          </cell>
        </row>
      </sheetData>
      <sheetData sheetId="2863">
        <row r="21">
          <cell r="A21">
            <v>0</v>
          </cell>
        </row>
      </sheetData>
      <sheetData sheetId="2864">
        <row r="21">
          <cell r="A21">
            <v>0</v>
          </cell>
        </row>
      </sheetData>
      <sheetData sheetId="2865">
        <row r="21">
          <cell r="A21">
            <v>0</v>
          </cell>
        </row>
      </sheetData>
      <sheetData sheetId="2866">
        <row r="21">
          <cell r="A21">
            <v>0</v>
          </cell>
        </row>
      </sheetData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A21">
            <v>0</v>
          </cell>
        </row>
      </sheetData>
      <sheetData sheetId="2870">
        <row r="21">
          <cell r="A21">
            <v>0</v>
          </cell>
        </row>
      </sheetData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A21">
            <v>0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A21">
            <v>0</v>
          </cell>
        </row>
      </sheetData>
      <sheetData sheetId="2876">
        <row r="21">
          <cell r="A21">
            <v>0</v>
          </cell>
        </row>
      </sheetData>
      <sheetData sheetId="2877">
        <row r="21">
          <cell r="A21">
            <v>0</v>
          </cell>
        </row>
      </sheetData>
      <sheetData sheetId="2878">
        <row r="21">
          <cell r="A21">
            <v>0</v>
          </cell>
        </row>
      </sheetData>
      <sheetData sheetId="2879">
        <row r="21">
          <cell r="A21">
            <v>0</v>
          </cell>
        </row>
      </sheetData>
      <sheetData sheetId="2880">
        <row r="21">
          <cell r="A21">
            <v>0</v>
          </cell>
        </row>
      </sheetData>
      <sheetData sheetId="2881">
        <row r="21">
          <cell r="A21">
            <v>0</v>
          </cell>
        </row>
      </sheetData>
      <sheetData sheetId="2882">
        <row r="21">
          <cell r="A21">
            <v>0</v>
          </cell>
        </row>
      </sheetData>
      <sheetData sheetId="2883">
        <row r="21">
          <cell r="A21">
            <v>0</v>
          </cell>
        </row>
      </sheetData>
      <sheetData sheetId="2884">
        <row r="21">
          <cell r="A21">
            <v>0</v>
          </cell>
        </row>
      </sheetData>
      <sheetData sheetId="2885">
        <row r="21">
          <cell r="A21">
            <v>0</v>
          </cell>
        </row>
      </sheetData>
      <sheetData sheetId="2886">
        <row r="21">
          <cell r="A21">
            <v>0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A21">
            <v>0</v>
          </cell>
        </row>
      </sheetData>
      <sheetData sheetId="2889">
        <row r="21">
          <cell r="A21">
            <v>0</v>
          </cell>
        </row>
      </sheetData>
      <sheetData sheetId="2890">
        <row r="21">
          <cell r="A21">
            <v>0</v>
          </cell>
        </row>
      </sheetData>
      <sheetData sheetId="2891">
        <row r="21">
          <cell r="A21">
            <v>0</v>
          </cell>
        </row>
      </sheetData>
      <sheetData sheetId="2892">
        <row r="21">
          <cell r="A21">
            <v>0</v>
          </cell>
        </row>
      </sheetData>
      <sheetData sheetId="2893">
        <row r="21">
          <cell r="A21">
            <v>0</v>
          </cell>
        </row>
      </sheetData>
      <sheetData sheetId="2894">
        <row r="21">
          <cell r="A21">
            <v>0</v>
          </cell>
        </row>
      </sheetData>
      <sheetData sheetId="2895">
        <row r="21">
          <cell r="A21">
            <v>0</v>
          </cell>
        </row>
      </sheetData>
      <sheetData sheetId="2896">
        <row r="21">
          <cell r="A21">
            <v>0</v>
          </cell>
        </row>
      </sheetData>
      <sheetData sheetId="2897">
        <row r="21">
          <cell r="A21">
            <v>0</v>
          </cell>
        </row>
      </sheetData>
      <sheetData sheetId="2898">
        <row r="21">
          <cell r="A21">
            <v>0</v>
          </cell>
        </row>
      </sheetData>
      <sheetData sheetId="2899">
        <row r="21">
          <cell r="A21">
            <v>0</v>
          </cell>
        </row>
      </sheetData>
      <sheetData sheetId="2900">
        <row r="21">
          <cell r="A21">
            <v>0</v>
          </cell>
        </row>
      </sheetData>
      <sheetData sheetId="2901">
        <row r="21">
          <cell r="A21">
            <v>0</v>
          </cell>
        </row>
      </sheetData>
      <sheetData sheetId="2902">
        <row r="21">
          <cell r="A21">
            <v>0</v>
          </cell>
        </row>
      </sheetData>
      <sheetData sheetId="2903">
        <row r="21">
          <cell r="A21">
            <v>0</v>
          </cell>
        </row>
      </sheetData>
      <sheetData sheetId="2904">
        <row r="21">
          <cell r="A21">
            <v>0</v>
          </cell>
        </row>
      </sheetData>
      <sheetData sheetId="2905">
        <row r="21">
          <cell r="A21">
            <v>0</v>
          </cell>
        </row>
      </sheetData>
      <sheetData sheetId="2906">
        <row r="21">
          <cell r="A21">
            <v>0</v>
          </cell>
        </row>
      </sheetData>
      <sheetData sheetId="2907">
        <row r="21">
          <cell r="A21">
            <v>0</v>
          </cell>
        </row>
      </sheetData>
      <sheetData sheetId="2908">
        <row r="21">
          <cell r="A21">
            <v>0</v>
          </cell>
        </row>
      </sheetData>
      <sheetData sheetId="2909">
        <row r="21">
          <cell r="A21">
            <v>0</v>
          </cell>
        </row>
      </sheetData>
      <sheetData sheetId="2910">
        <row r="21">
          <cell r="A21">
            <v>0</v>
          </cell>
        </row>
      </sheetData>
      <sheetData sheetId="2911">
        <row r="21">
          <cell r="A21">
            <v>0</v>
          </cell>
        </row>
      </sheetData>
      <sheetData sheetId="2912">
        <row r="21">
          <cell r="A21">
            <v>0</v>
          </cell>
        </row>
      </sheetData>
      <sheetData sheetId="2913">
        <row r="21">
          <cell r="A21">
            <v>0</v>
          </cell>
        </row>
      </sheetData>
      <sheetData sheetId="2914">
        <row r="21">
          <cell r="A21">
            <v>0</v>
          </cell>
        </row>
      </sheetData>
      <sheetData sheetId="2915">
        <row r="21">
          <cell r="A21">
            <v>0</v>
          </cell>
        </row>
      </sheetData>
      <sheetData sheetId="2916">
        <row r="21">
          <cell r="A21">
            <v>0</v>
          </cell>
        </row>
      </sheetData>
      <sheetData sheetId="2917">
        <row r="21">
          <cell r="A21">
            <v>0</v>
          </cell>
        </row>
      </sheetData>
      <sheetData sheetId="2918">
        <row r="21">
          <cell r="A21">
            <v>0</v>
          </cell>
        </row>
      </sheetData>
      <sheetData sheetId="2919">
        <row r="21">
          <cell r="A21">
            <v>0</v>
          </cell>
        </row>
      </sheetData>
      <sheetData sheetId="2920">
        <row r="21">
          <cell r="A21">
            <v>0</v>
          </cell>
        </row>
      </sheetData>
      <sheetData sheetId="2921">
        <row r="21">
          <cell r="A21">
            <v>0</v>
          </cell>
        </row>
      </sheetData>
      <sheetData sheetId="2922">
        <row r="21">
          <cell r="A21">
            <v>0</v>
          </cell>
        </row>
      </sheetData>
      <sheetData sheetId="2923">
        <row r="21">
          <cell r="A21">
            <v>0</v>
          </cell>
        </row>
      </sheetData>
      <sheetData sheetId="2924">
        <row r="21">
          <cell r="A21">
            <v>0</v>
          </cell>
        </row>
      </sheetData>
      <sheetData sheetId="2925">
        <row r="21">
          <cell r="A21">
            <v>0</v>
          </cell>
        </row>
      </sheetData>
      <sheetData sheetId="2926">
        <row r="21">
          <cell r="A21">
            <v>0</v>
          </cell>
        </row>
      </sheetData>
      <sheetData sheetId="2927">
        <row r="21">
          <cell r="A21">
            <v>0</v>
          </cell>
        </row>
      </sheetData>
      <sheetData sheetId="2928">
        <row r="21">
          <cell r="A21">
            <v>0</v>
          </cell>
        </row>
      </sheetData>
      <sheetData sheetId="2929">
        <row r="21">
          <cell r="A21">
            <v>0</v>
          </cell>
        </row>
      </sheetData>
      <sheetData sheetId="2930">
        <row r="21">
          <cell r="A21">
            <v>0</v>
          </cell>
        </row>
      </sheetData>
      <sheetData sheetId="2931">
        <row r="21">
          <cell r="A21">
            <v>0</v>
          </cell>
        </row>
      </sheetData>
      <sheetData sheetId="2932">
        <row r="21">
          <cell r="A21">
            <v>0</v>
          </cell>
        </row>
      </sheetData>
      <sheetData sheetId="2933">
        <row r="21">
          <cell r="A21">
            <v>0</v>
          </cell>
        </row>
      </sheetData>
      <sheetData sheetId="2934">
        <row r="21">
          <cell r="A21">
            <v>0</v>
          </cell>
        </row>
      </sheetData>
      <sheetData sheetId="2935">
        <row r="21">
          <cell r="A21">
            <v>0</v>
          </cell>
        </row>
      </sheetData>
      <sheetData sheetId="2936">
        <row r="21">
          <cell r="A21">
            <v>0</v>
          </cell>
        </row>
      </sheetData>
      <sheetData sheetId="2937">
        <row r="21">
          <cell r="A21">
            <v>0</v>
          </cell>
        </row>
      </sheetData>
      <sheetData sheetId="2938">
        <row r="21">
          <cell r="A21">
            <v>0</v>
          </cell>
        </row>
      </sheetData>
      <sheetData sheetId="2939">
        <row r="21">
          <cell r="A21">
            <v>0</v>
          </cell>
        </row>
      </sheetData>
      <sheetData sheetId="2940">
        <row r="21">
          <cell r="A21">
            <v>0</v>
          </cell>
        </row>
      </sheetData>
      <sheetData sheetId="2941">
        <row r="21">
          <cell r="A21">
            <v>0</v>
          </cell>
        </row>
      </sheetData>
      <sheetData sheetId="2942">
        <row r="21">
          <cell r="A21">
            <v>0</v>
          </cell>
        </row>
      </sheetData>
      <sheetData sheetId="2943">
        <row r="21">
          <cell r="A21">
            <v>0</v>
          </cell>
        </row>
      </sheetData>
      <sheetData sheetId="2944">
        <row r="21">
          <cell r="A21">
            <v>0</v>
          </cell>
        </row>
      </sheetData>
      <sheetData sheetId="2945">
        <row r="21">
          <cell r="A21">
            <v>0</v>
          </cell>
        </row>
      </sheetData>
      <sheetData sheetId="2946">
        <row r="21">
          <cell r="A21">
            <v>0</v>
          </cell>
        </row>
      </sheetData>
      <sheetData sheetId="2947">
        <row r="21">
          <cell r="A21">
            <v>0</v>
          </cell>
        </row>
      </sheetData>
      <sheetData sheetId="2948">
        <row r="21">
          <cell r="A21">
            <v>0</v>
          </cell>
        </row>
      </sheetData>
      <sheetData sheetId="2949">
        <row r="21">
          <cell r="A21">
            <v>0</v>
          </cell>
        </row>
      </sheetData>
      <sheetData sheetId="2950">
        <row r="21">
          <cell r="A21">
            <v>0</v>
          </cell>
        </row>
      </sheetData>
      <sheetData sheetId="2951">
        <row r="21">
          <cell r="A21">
            <v>0</v>
          </cell>
        </row>
      </sheetData>
      <sheetData sheetId="2952">
        <row r="21">
          <cell r="A21">
            <v>0</v>
          </cell>
        </row>
      </sheetData>
      <sheetData sheetId="2953">
        <row r="21">
          <cell r="A21">
            <v>0</v>
          </cell>
        </row>
      </sheetData>
      <sheetData sheetId="2954">
        <row r="21">
          <cell r="A21">
            <v>0</v>
          </cell>
        </row>
      </sheetData>
      <sheetData sheetId="2955">
        <row r="21">
          <cell r="A21">
            <v>0</v>
          </cell>
        </row>
      </sheetData>
      <sheetData sheetId="2956">
        <row r="21">
          <cell r="A21">
            <v>0</v>
          </cell>
        </row>
      </sheetData>
      <sheetData sheetId="2957">
        <row r="21">
          <cell r="A21">
            <v>0</v>
          </cell>
        </row>
      </sheetData>
      <sheetData sheetId="2958">
        <row r="21">
          <cell r="A21">
            <v>0</v>
          </cell>
        </row>
      </sheetData>
      <sheetData sheetId="2959">
        <row r="21">
          <cell r="A21">
            <v>0</v>
          </cell>
        </row>
      </sheetData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>
        <row r="21">
          <cell r="A21">
            <v>0</v>
          </cell>
        </row>
      </sheetData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>
        <row r="21">
          <cell r="A21">
            <v>0</v>
          </cell>
        </row>
      </sheetData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>
        <row r="21">
          <cell r="A21">
            <v>0</v>
          </cell>
        </row>
      </sheetData>
      <sheetData sheetId="2976">
        <row r="21">
          <cell r="A21">
            <v>0</v>
          </cell>
        </row>
      </sheetData>
      <sheetData sheetId="2977">
        <row r="21">
          <cell r="A21">
            <v>0</v>
          </cell>
        </row>
      </sheetData>
      <sheetData sheetId="2978">
        <row r="21">
          <cell r="A21">
            <v>0</v>
          </cell>
        </row>
      </sheetData>
      <sheetData sheetId="2979">
        <row r="21">
          <cell r="A21">
            <v>0</v>
          </cell>
        </row>
      </sheetData>
      <sheetData sheetId="2980">
        <row r="21">
          <cell r="A21">
            <v>0</v>
          </cell>
        </row>
      </sheetData>
      <sheetData sheetId="2981">
        <row r="21">
          <cell r="A21">
            <v>0</v>
          </cell>
        </row>
      </sheetData>
      <sheetData sheetId="2982">
        <row r="21">
          <cell r="A21">
            <v>0</v>
          </cell>
        </row>
      </sheetData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>
        <row r="21">
          <cell r="A21">
            <v>0</v>
          </cell>
        </row>
      </sheetData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>
        <row r="21">
          <cell r="A21">
            <v>0</v>
          </cell>
        </row>
      </sheetData>
      <sheetData sheetId="2991">
        <row r="21">
          <cell r="A21">
            <v>0</v>
          </cell>
        </row>
      </sheetData>
      <sheetData sheetId="2992">
        <row r="21">
          <cell r="A21">
            <v>0</v>
          </cell>
        </row>
      </sheetData>
      <sheetData sheetId="2993">
        <row r="21">
          <cell r="A21">
            <v>0</v>
          </cell>
        </row>
      </sheetData>
      <sheetData sheetId="2994">
        <row r="21">
          <cell r="A21">
            <v>0</v>
          </cell>
        </row>
      </sheetData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>
        <row r="21">
          <cell r="A21">
            <v>0</v>
          </cell>
        </row>
      </sheetData>
      <sheetData sheetId="2998">
        <row r="21">
          <cell r="A21">
            <v>0</v>
          </cell>
        </row>
      </sheetData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>
        <row r="21">
          <cell r="A21">
            <v>0</v>
          </cell>
        </row>
      </sheetData>
      <sheetData sheetId="3004">
        <row r="21">
          <cell r="A21">
            <v>0</v>
          </cell>
        </row>
      </sheetData>
      <sheetData sheetId="3005">
        <row r="21">
          <cell r="A21">
            <v>0</v>
          </cell>
        </row>
      </sheetData>
      <sheetData sheetId="3006">
        <row r="21">
          <cell r="A21">
            <v>0</v>
          </cell>
        </row>
      </sheetData>
      <sheetData sheetId="3007">
        <row r="21">
          <cell r="A21">
            <v>0</v>
          </cell>
        </row>
      </sheetData>
      <sheetData sheetId="3008">
        <row r="21">
          <cell r="A21">
            <v>0</v>
          </cell>
        </row>
      </sheetData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>
        <row r="21">
          <cell r="A21">
            <v>0</v>
          </cell>
        </row>
      </sheetData>
      <sheetData sheetId="3012">
        <row r="21">
          <cell r="A21">
            <v>0</v>
          </cell>
        </row>
      </sheetData>
      <sheetData sheetId="3013">
        <row r="21">
          <cell r="A21">
            <v>0</v>
          </cell>
        </row>
      </sheetData>
      <sheetData sheetId="3014">
        <row r="21">
          <cell r="A21">
            <v>0</v>
          </cell>
        </row>
      </sheetData>
      <sheetData sheetId="3015">
        <row r="21">
          <cell r="A21">
            <v>0</v>
          </cell>
        </row>
      </sheetData>
      <sheetData sheetId="3016">
        <row r="21">
          <cell r="A21">
            <v>0</v>
          </cell>
        </row>
      </sheetData>
      <sheetData sheetId="3017">
        <row r="21">
          <cell r="A21">
            <v>0</v>
          </cell>
        </row>
      </sheetData>
      <sheetData sheetId="3018">
        <row r="21">
          <cell r="A21">
            <v>0</v>
          </cell>
        </row>
      </sheetData>
      <sheetData sheetId="3019">
        <row r="21">
          <cell r="A21">
            <v>0</v>
          </cell>
        </row>
      </sheetData>
      <sheetData sheetId="3020">
        <row r="21">
          <cell r="A21">
            <v>0</v>
          </cell>
        </row>
      </sheetData>
      <sheetData sheetId="3021">
        <row r="21">
          <cell r="A21">
            <v>0</v>
          </cell>
        </row>
      </sheetData>
      <sheetData sheetId="3022">
        <row r="21">
          <cell r="A21">
            <v>0</v>
          </cell>
        </row>
      </sheetData>
      <sheetData sheetId="3023">
        <row r="21">
          <cell r="A21">
            <v>0</v>
          </cell>
        </row>
      </sheetData>
      <sheetData sheetId="3024">
        <row r="21">
          <cell r="A21">
            <v>0</v>
          </cell>
        </row>
      </sheetData>
      <sheetData sheetId="3025">
        <row r="21">
          <cell r="A21">
            <v>0</v>
          </cell>
        </row>
      </sheetData>
      <sheetData sheetId="3026">
        <row r="21">
          <cell r="A21">
            <v>0</v>
          </cell>
        </row>
      </sheetData>
      <sheetData sheetId="3027">
        <row r="21">
          <cell r="A21">
            <v>0</v>
          </cell>
        </row>
      </sheetData>
      <sheetData sheetId="3028">
        <row r="21">
          <cell r="A21">
            <v>0</v>
          </cell>
        </row>
      </sheetData>
      <sheetData sheetId="3029">
        <row r="21">
          <cell r="A21">
            <v>0</v>
          </cell>
        </row>
      </sheetData>
      <sheetData sheetId="3030">
        <row r="21">
          <cell r="A21">
            <v>0</v>
          </cell>
        </row>
      </sheetData>
      <sheetData sheetId="3031">
        <row r="21">
          <cell r="A21">
            <v>0</v>
          </cell>
        </row>
      </sheetData>
      <sheetData sheetId="3032">
        <row r="21">
          <cell r="A21">
            <v>0</v>
          </cell>
        </row>
      </sheetData>
      <sheetData sheetId="3033">
        <row r="21">
          <cell r="A21">
            <v>0</v>
          </cell>
        </row>
      </sheetData>
      <sheetData sheetId="3034">
        <row r="21">
          <cell r="A21">
            <v>0</v>
          </cell>
        </row>
      </sheetData>
      <sheetData sheetId="3035">
        <row r="21">
          <cell r="A21">
            <v>0</v>
          </cell>
        </row>
      </sheetData>
      <sheetData sheetId="3036">
        <row r="21">
          <cell r="A21">
            <v>0</v>
          </cell>
        </row>
      </sheetData>
      <sheetData sheetId="3037">
        <row r="21">
          <cell r="A21">
            <v>0</v>
          </cell>
        </row>
      </sheetData>
      <sheetData sheetId="3038">
        <row r="21">
          <cell r="A21">
            <v>0</v>
          </cell>
        </row>
      </sheetData>
      <sheetData sheetId="3039">
        <row r="21">
          <cell r="A21">
            <v>0</v>
          </cell>
        </row>
      </sheetData>
      <sheetData sheetId="3040">
        <row r="21">
          <cell r="A21">
            <v>0</v>
          </cell>
        </row>
      </sheetData>
      <sheetData sheetId="3041">
        <row r="21">
          <cell r="A21">
            <v>0</v>
          </cell>
        </row>
      </sheetData>
      <sheetData sheetId="3042">
        <row r="21">
          <cell r="A21">
            <v>0</v>
          </cell>
        </row>
      </sheetData>
      <sheetData sheetId="3043">
        <row r="21">
          <cell r="A21">
            <v>0</v>
          </cell>
        </row>
      </sheetData>
      <sheetData sheetId="3044">
        <row r="21">
          <cell r="A21">
            <v>0</v>
          </cell>
        </row>
      </sheetData>
      <sheetData sheetId="3045">
        <row r="21">
          <cell r="A21">
            <v>0</v>
          </cell>
        </row>
      </sheetData>
      <sheetData sheetId="3046">
        <row r="21">
          <cell r="A21">
            <v>0</v>
          </cell>
        </row>
      </sheetData>
      <sheetData sheetId="3047">
        <row r="21">
          <cell r="A21">
            <v>0</v>
          </cell>
        </row>
      </sheetData>
      <sheetData sheetId="3048">
        <row r="21">
          <cell r="A21">
            <v>0</v>
          </cell>
        </row>
      </sheetData>
      <sheetData sheetId="3049">
        <row r="21">
          <cell r="A21">
            <v>0</v>
          </cell>
        </row>
      </sheetData>
      <sheetData sheetId="3050">
        <row r="21">
          <cell r="A21">
            <v>0</v>
          </cell>
        </row>
      </sheetData>
      <sheetData sheetId="3051">
        <row r="21">
          <cell r="A21">
            <v>0</v>
          </cell>
        </row>
      </sheetData>
      <sheetData sheetId="3052">
        <row r="21">
          <cell r="A21">
            <v>0</v>
          </cell>
        </row>
      </sheetData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>
        <row r="21">
          <cell r="A21">
            <v>0</v>
          </cell>
        </row>
      </sheetData>
      <sheetData sheetId="3075">
        <row r="21">
          <cell r="A21">
            <v>0</v>
          </cell>
        </row>
      </sheetData>
      <sheetData sheetId="3076">
        <row r="21">
          <cell r="A21">
            <v>0</v>
          </cell>
        </row>
      </sheetData>
      <sheetData sheetId="3077">
        <row r="21">
          <cell r="A21">
            <v>0</v>
          </cell>
        </row>
      </sheetData>
      <sheetData sheetId="3078">
        <row r="21">
          <cell r="A21">
            <v>0</v>
          </cell>
        </row>
      </sheetData>
      <sheetData sheetId="3079">
        <row r="21">
          <cell r="A21">
            <v>0</v>
          </cell>
        </row>
      </sheetData>
      <sheetData sheetId="3080">
        <row r="21">
          <cell r="A21">
            <v>0</v>
          </cell>
        </row>
      </sheetData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>
        <row r="21">
          <cell r="A21">
            <v>0</v>
          </cell>
        </row>
      </sheetData>
      <sheetData sheetId="3084">
        <row r="21">
          <cell r="A21">
            <v>0</v>
          </cell>
        </row>
      </sheetData>
      <sheetData sheetId="3085">
        <row r="21">
          <cell r="A21">
            <v>0</v>
          </cell>
        </row>
      </sheetData>
      <sheetData sheetId="3086">
        <row r="21">
          <cell r="A21">
            <v>0</v>
          </cell>
        </row>
      </sheetData>
      <sheetData sheetId="3087">
        <row r="21">
          <cell r="A21">
            <v>0</v>
          </cell>
        </row>
      </sheetData>
      <sheetData sheetId="3088">
        <row r="21">
          <cell r="A21">
            <v>0</v>
          </cell>
        </row>
      </sheetData>
      <sheetData sheetId="3089">
        <row r="21">
          <cell r="A21">
            <v>0</v>
          </cell>
        </row>
      </sheetData>
      <sheetData sheetId="3090">
        <row r="21">
          <cell r="A21">
            <v>0</v>
          </cell>
        </row>
      </sheetData>
      <sheetData sheetId="3091">
        <row r="21">
          <cell r="A21">
            <v>0</v>
          </cell>
        </row>
      </sheetData>
      <sheetData sheetId="3092">
        <row r="21">
          <cell r="A21">
            <v>0</v>
          </cell>
        </row>
      </sheetData>
      <sheetData sheetId="3093">
        <row r="21">
          <cell r="A21">
            <v>0</v>
          </cell>
        </row>
      </sheetData>
      <sheetData sheetId="3094">
        <row r="21">
          <cell r="A21">
            <v>0</v>
          </cell>
        </row>
      </sheetData>
      <sheetData sheetId="3095">
        <row r="21">
          <cell r="A21">
            <v>0</v>
          </cell>
        </row>
      </sheetData>
      <sheetData sheetId="3096">
        <row r="21">
          <cell r="A21">
            <v>0</v>
          </cell>
        </row>
      </sheetData>
      <sheetData sheetId="3097">
        <row r="21">
          <cell r="A21">
            <v>0</v>
          </cell>
        </row>
      </sheetData>
      <sheetData sheetId="3098">
        <row r="21">
          <cell r="A21">
            <v>0</v>
          </cell>
        </row>
      </sheetData>
      <sheetData sheetId="3099">
        <row r="21">
          <cell r="A21">
            <v>0</v>
          </cell>
        </row>
      </sheetData>
      <sheetData sheetId="3100">
        <row r="21">
          <cell r="A21">
            <v>0</v>
          </cell>
        </row>
      </sheetData>
      <sheetData sheetId="3101">
        <row r="21">
          <cell r="A21">
            <v>0</v>
          </cell>
        </row>
      </sheetData>
      <sheetData sheetId="3102">
        <row r="21">
          <cell r="A21">
            <v>0</v>
          </cell>
        </row>
      </sheetData>
      <sheetData sheetId="3103">
        <row r="21">
          <cell r="A21">
            <v>0</v>
          </cell>
        </row>
      </sheetData>
      <sheetData sheetId="3104">
        <row r="21">
          <cell r="A21">
            <v>0</v>
          </cell>
        </row>
      </sheetData>
      <sheetData sheetId="3105">
        <row r="21">
          <cell r="A21">
            <v>0</v>
          </cell>
        </row>
      </sheetData>
      <sheetData sheetId="3106">
        <row r="21">
          <cell r="A21">
            <v>0</v>
          </cell>
        </row>
      </sheetData>
      <sheetData sheetId="3107">
        <row r="21">
          <cell r="A21">
            <v>0</v>
          </cell>
        </row>
      </sheetData>
      <sheetData sheetId="3108">
        <row r="21">
          <cell r="A21">
            <v>0</v>
          </cell>
        </row>
      </sheetData>
      <sheetData sheetId="3109">
        <row r="21">
          <cell r="A21">
            <v>0</v>
          </cell>
        </row>
      </sheetData>
      <sheetData sheetId="3110">
        <row r="21">
          <cell r="A21">
            <v>0</v>
          </cell>
        </row>
      </sheetData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>
        <row r="21">
          <cell r="A21">
            <v>0</v>
          </cell>
        </row>
      </sheetData>
      <sheetData sheetId="3116">
        <row r="21">
          <cell r="A21">
            <v>0</v>
          </cell>
        </row>
      </sheetData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>
        <row r="21">
          <cell r="A21">
            <v>0</v>
          </cell>
        </row>
      </sheetData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>
        <row r="21">
          <cell r="A21">
            <v>0</v>
          </cell>
        </row>
      </sheetData>
      <sheetData sheetId="3127">
        <row r="21">
          <cell r="A21">
            <v>0</v>
          </cell>
        </row>
      </sheetData>
      <sheetData sheetId="3128">
        <row r="21">
          <cell r="A21">
            <v>0</v>
          </cell>
        </row>
      </sheetData>
      <sheetData sheetId="3129">
        <row r="21">
          <cell r="A21">
            <v>0</v>
          </cell>
        </row>
      </sheetData>
      <sheetData sheetId="3130">
        <row r="21">
          <cell r="A21">
            <v>0</v>
          </cell>
        </row>
      </sheetData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>
        <row r="21">
          <cell r="A21">
            <v>0</v>
          </cell>
        </row>
      </sheetData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>
        <row r="21">
          <cell r="A21">
            <v>0</v>
          </cell>
        </row>
      </sheetData>
      <sheetData sheetId="3205">
        <row r="21">
          <cell r="A21">
            <v>0</v>
          </cell>
        </row>
      </sheetData>
      <sheetData sheetId="3206">
        <row r="21">
          <cell r="A21">
            <v>0</v>
          </cell>
        </row>
      </sheetData>
      <sheetData sheetId="3207">
        <row r="21">
          <cell r="A21">
            <v>0</v>
          </cell>
        </row>
      </sheetData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>
        <row r="21">
          <cell r="A21">
            <v>0</v>
          </cell>
        </row>
      </sheetData>
      <sheetData sheetId="3288">
        <row r="21">
          <cell r="A21">
            <v>0</v>
          </cell>
        </row>
      </sheetData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>
        <row r="21">
          <cell r="A21">
            <v>0</v>
          </cell>
        </row>
      </sheetData>
      <sheetData sheetId="332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>
        <row r="21">
          <cell r="C21">
            <v>22.680000000000003</v>
          </cell>
        </row>
      </sheetData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/>
      <sheetData sheetId="3376"/>
      <sheetData sheetId="3377"/>
      <sheetData sheetId="3378"/>
      <sheetData sheetId="3379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/>
      <sheetData sheetId="3390"/>
      <sheetData sheetId="3391"/>
      <sheetData sheetId="3392">
        <row r="21">
          <cell r="A21">
            <v>0</v>
          </cell>
        </row>
      </sheetData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>
        <row r="21">
          <cell r="C21">
            <v>22.680000000000003</v>
          </cell>
        </row>
      </sheetData>
      <sheetData sheetId="3413">
        <row r="21">
          <cell r="C21">
            <v>22.680000000000003</v>
          </cell>
        </row>
      </sheetData>
      <sheetData sheetId="3414"/>
      <sheetData sheetId="3415"/>
      <sheetData sheetId="3416">
        <row r="21">
          <cell r="C21">
            <v>22.680000000000003</v>
          </cell>
        </row>
      </sheetData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>
        <row r="21">
          <cell r="A21">
            <v>0</v>
          </cell>
        </row>
      </sheetData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>
        <row r="21">
          <cell r="A21">
            <v>0</v>
          </cell>
        </row>
      </sheetData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/>
      <sheetData sheetId="3873"/>
      <sheetData sheetId="3874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/>
      <sheetData sheetId="3920"/>
      <sheetData sheetId="3921"/>
      <sheetData sheetId="3922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/>
      <sheetData sheetId="3934"/>
      <sheetData sheetId="3935" refreshError="1"/>
      <sheetData sheetId="3936" refreshError="1"/>
      <sheetData sheetId="3937" refreshError="1"/>
      <sheetData sheetId="3938" refreshError="1"/>
      <sheetData sheetId="3939"/>
      <sheetData sheetId="3940"/>
      <sheetData sheetId="3941" refreshError="1"/>
      <sheetData sheetId="3942"/>
      <sheetData sheetId="3943" refreshError="1"/>
      <sheetData sheetId="3944"/>
      <sheetData sheetId="3945"/>
      <sheetData sheetId="3946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표지"/>
      <sheetName val="증감조서"/>
      <sheetName val="변경원가"/>
      <sheetName val="변경공사비"/>
      <sheetName val="변경단가집계"/>
      <sheetName val="변경일위대가"/>
      <sheetName val="변경단가산출"/>
      <sheetName val="토적표"/>
      <sheetName val="표지"/>
      <sheetName val="원가"/>
      <sheetName val="공사비"/>
      <sheetName val="단가집계"/>
      <sheetName val="일위대가"/>
      <sheetName val="단가산출"/>
      <sheetName val="단가표"/>
      <sheetName val="수량집계"/>
      <sheetName val="1공구"/>
      <sheetName val="1공구토적표"/>
      <sheetName val="2공구"/>
      <sheetName val="2공구 (2)"/>
      <sheetName val="3공구"/>
      <sheetName val="4-1"/>
      <sheetName val="4-1토적표"/>
      <sheetName val="4-2"/>
      <sheetName val="4-2토적표"/>
      <sheetName val="1공구포장공"/>
      <sheetName val="레미콘세렉스"/>
      <sheetName val="플륨관소운반"/>
      <sheetName val="중기집계"/>
      <sheetName val="노임단가"/>
      <sheetName val="설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V1" t="str">
            <v>파일명</v>
          </cell>
        </row>
      </sheetData>
      <sheetData sheetId="11">
        <row r="5">
          <cell r="A5">
            <v>1006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원가 (하도)"/>
      <sheetName val="내역서 (하도)"/>
      <sheetName val="원가 (철콘) "/>
      <sheetName val="내역서 (철콘) "/>
      <sheetName val="갑지"/>
    </sheetNames>
    <sheetDataSet>
      <sheetData sheetId="0" refreshError="1"/>
      <sheetData sheetId="1">
        <row r="3">
          <cell r="A3" t="str">
            <v>자래천 재해위험지구 정비공사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목록"/>
      <sheetName val="한강운반비"/>
      <sheetName val="1차 내역서"/>
      <sheetName val="공통(20-91)"/>
      <sheetName val="토목공사일반"/>
      <sheetName val="부대공"/>
      <sheetName val="포장공"/>
      <sheetName val="토공"/>
      <sheetName val="입찰안"/>
      <sheetName val="백암비스타내역"/>
      <sheetName val="차액보증"/>
      <sheetName val="현장"/>
      <sheetName val="2공구산출내역"/>
      <sheetName val="내역서2안"/>
      <sheetName val="을"/>
      <sheetName val="품셈TABLE"/>
      <sheetName val="단가조사"/>
      <sheetName val="계양가시설"/>
      <sheetName val="JUCK"/>
      <sheetName val="노무"/>
      <sheetName val="청천내"/>
      <sheetName val="공통가설"/>
      <sheetName val="설계서(표지)"/>
      <sheetName val="원가계산서"/>
      <sheetName val="물가"/>
      <sheetName val="#REF"/>
      <sheetName val="금액내역서"/>
      <sheetName val="견적서"/>
      <sheetName val="98지급계획"/>
      <sheetName val="직재"/>
      <sheetName val="일위대가(4층원격)"/>
      <sheetName val="원가 (2)"/>
      <sheetName val="6PILE  (돌출)"/>
      <sheetName val="철거산출근거"/>
      <sheetName val="요율"/>
      <sheetName val="평가데이터"/>
      <sheetName val="2000.11월설계내역"/>
      <sheetName val="인건-측정"/>
      <sheetName val="DATE"/>
      <sheetName val="기초내역서"/>
      <sheetName val="수량산출"/>
      <sheetName val="대가목록표"/>
      <sheetName val="J直材4"/>
      <sheetName val="골조시행"/>
      <sheetName val="첨부1"/>
      <sheetName val="산출근거"/>
      <sheetName val="부재리스트"/>
      <sheetName val="BID"/>
      <sheetName val="현장경비"/>
      <sheetName val="LP-S"/>
      <sheetName val="데이타"/>
      <sheetName val="공사개요"/>
      <sheetName val="중기조종사 단위단가"/>
      <sheetName val="설계명세서"/>
      <sheetName val="자료입력"/>
      <sheetName val="설계내역서"/>
      <sheetName val="자  재"/>
      <sheetName val="건축외주"/>
      <sheetName val="공사현황"/>
      <sheetName val="원가계산서 "/>
      <sheetName val="소방사항"/>
      <sheetName val="교통대책내역"/>
      <sheetName val="추가대화"/>
      <sheetName val="감가상각"/>
      <sheetName val="Sheet4"/>
      <sheetName val="자재단가리스트"/>
      <sheetName val="패널"/>
      <sheetName val="실행내역"/>
      <sheetName val="아파트 내역"/>
      <sheetName val="N賃率-職"/>
      <sheetName val="도급FORM"/>
      <sheetName val="초기화면"/>
      <sheetName val="관급자재"/>
      <sheetName val="사급자재(1단계)"/>
      <sheetName val="구천"/>
      <sheetName val="연결관암거"/>
      <sheetName val="저"/>
      <sheetName val="실행내역서"/>
      <sheetName val="104동"/>
      <sheetName val="동수"/>
      <sheetName val="제품별단가"/>
      <sheetName val="제품별절단길이-0628"/>
      <sheetName val="노무비"/>
      <sheetName val="공사예산하조서(O.K)"/>
      <sheetName val="인테리어내역"/>
      <sheetName val="갑지(추정)"/>
      <sheetName val="토목"/>
      <sheetName val="실행"/>
      <sheetName val="기계경비(시간당)"/>
      <sheetName val="램머"/>
      <sheetName val="파일의이용"/>
      <sheetName val="설계명세서 (장비)"/>
      <sheetName val="TANK견적대지"/>
      <sheetName val="시설장비부하계산서"/>
      <sheetName val="CT "/>
      <sheetName val="1.설계기준"/>
      <sheetName val="건축내역(진해석동)"/>
      <sheetName val="사업부배부A"/>
      <sheetName val="기둥(원형)"/>
      <sheetName val="기초공"/>
      <sheetName val="누계12"/>
      <sheetName val="현금"/>
      <sheetName val="KIM"/>
      <sheetName val="BCK3672"/>
      <sheetName val="CP-E2 (품셈표)"/>
      <sheetName val="A-4"/>
      <sheetName val="공통가설공사"/>
      <sheetName val="변수값"/>
      <sheetName val="중기상차"/>
      <sheetName val="AS복구"/>
      <sheetName val="중기터파기"/>
      <sheetName val="MIJIBI"/>
      <sheetName val="일위대가표"/>
      <sheetName val="토사(PE)"/>
      <sheetName val="Total"/>
      <sheetName val="건축원가"/>
      <sheetName val="ELECTRIC"/>
      <sheetName val="내역서(설비+소방)"/>
      <sheetName val="전체"/>
      <sheetName val="16-1"/>
      <sheetName val="전체도급"/>
      <sheetName val="NEGO"/>
      <sheetName val="별표"/>
      <sheetName val="예산명세서"/>
      <sheetName val="건축공사 분괴표원본데이터(공통+건축)"/>
      <sheetName val="계수시트"/>
      <sheetName val="도급견적가"/>
      <sheetName val="가로등내역서"/>
      <sheetName val="운동장 (2)"/>
      <sheetName val="이름정의"/>
      <sheetName val="설계내역"/>
      <sheetName val="시설물기초"/>
      <sheetName val="실행대비"/>
      <sheetName val="1"/>
      <sheetName val="2"/>
      <sheetName val="3"/>
      <sheetName val="4"/>
      <sheetName val="5"/>
      <sheetName val="6"/>
      <sheetName val="공사기본내용입력"/>
      <sheetName val="내역서적용수량"/>
      <sheetName val="대상공사(조달청)"/>
      <sheetName val="자료(통합)"/>
      <sheetName val="일위"/>
      <sheetName val="기본일위"/>
      <sheetName val="내역서총집계표"/>
      <sheetName val="2공구하도급내역서"/>
      <sheetName val="갑지"/>
      <sheetName val="인사자료총집계"/>
      <sheetName val="주식"/>
      <sheetName val="99노임기준"/>
      <sheetName val="1차_내역서"/>
      <sheetName val="원가_(2)"/>
      <sheetName val="6PILE__(돌출)"/>
      <sheetName val="설계명세서(a"/>
      <sheetName val="단청공사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20관리비율"/>
      <sheetName val="단가기준"/>
      <sheetName val="간접"/>
      <sheetName val="날개벽"/>
      <sheetName val="직접수량"/>
      <sheetName val="단가 (2)"/>
      <sheetName val="공사비"/>
      <sheetName val="단가집계"/>
      <sheetName val="중기집계"/>
      <sheetName val="전기혼잡제경비(45)"/>
      <sheetName val="단가및재료비"/>
      <sheetName val="DATA"/>
      <sheetName val="주소"/>
      <sheetName val="입력"/>
      <sheetName val="원가계산"/>
      <sheetName val="원가계산 (2)"/>
      <sheetName val="1차설계변경내역"/>
      <sheetName val="6호기"/>
      <sheetName val="총괄내역서"/>
      <sheetName val="pier(각형)"/>
      <sheetName val="총괄표"/>
      <sheetName val="자판실행"/>
      <sheetName val="평내중"/>
      <sheetName val="총괄내역"/>
      <sheetName val="일위목록-기"/>
      <sheetName val="70%"/>
      <sheetName val="공구"/>
      <sheetName val="Sheet5"/>
      <sheetName val="FOB발"/>
      <sheetName val="산출내역서집계표"/>
      <sheetName val="단가산출서 (2)"/>
      <sheetName val="2000년1차"/>
      <sheetName val="외삼초"/>
      <sheetName val="서울대규장각(가시설흙막이)"/>
      <sheetName val="개요"/>
      <sheetName val="프랜트면허"/>
      <sheetName val="공사내역"/>
      <sheetName val="일용직내역"/>
      <sheetName val="공통비(전체)"/>
      <sheetName val="유림콘도"/>
      <sheetName val="Base"/>
      <sheetName val="Baby일위대가"/>
      <sheetName val="기초입력 DATA"/>
      <sheetName val="중기사용료산출근거"/>
      <sheetName val="단가산출2"/>
      <sheetName val="단가 및 재료비"/>
      <sheetName val="합천내역"/>
      <sheetName val="원가서"/>
      <sheetName val="전선 및 전선관"/>
      <sheetName val="세금자료"/>
      <sheetName val="INPUT"/>
      <sheetName val="기본자료"/>
      <sheetName val="식재인부"/>
      <sheetName val="산출내역서"/>
      <sheetName val="준검 내역서"/>
      <sheetName val="재공품기초자료"/>
      <sheetName val="우수받이"/>
      <sheetName val="증감내역서"/>
      <sheetName val="직접경비"/>
      <sheetName val="직접인건비"/>
      <sheetName val="실행철강하도"/>
      <sheetName val="말뚝물량"/>
      <sheetName val="COST"/>
      <sheetName val="단가 "/>
      <sheetName val="수목표준대가"/>
      <sheetName val="수목데이타 "/>
      <sheetName val="급수 (LPM)"/>
      <sheetName val="국별인원"/>
      <sheetName val="제직재"/>
      <sheetName val="구조대가"/>
      <sheetName val="포설대가1"/>
      <sheetName val="부대대가"/>
      <sheetName val="중강당 내역"/>
      <sheetName val="전차선로 물량표"/>
      <sheetName val="2003 일위대가"/>
      <sheetName val="工관리비율"/>
      <sheetName val="A LINE"/>
      <sheetName val="내역서1999.8최종"/>
      <sheetName val="정부노임단가"/>
      <sheetName val="재료비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부대내역"/>
      <sheetName val="자재표"/>
      <sheetName val="연습"/>
      <sheetName val="노임이"/>
      <sheetName val="유림골조"/>
      <sheetName val="비교1"/>
      <sheetName val="TRU"/>
      <sheetName val="단"/>
      <sheetName val="동원인원"/>
      <sheetName val="토적표"/>
      <sheetName val="내   역"/>
      <sheetName val="PAC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단중표"/>
      <sheetName val="Tool"/>
      <sheetName val="신규DEP"/>
      <sheetName val="전기변내역"/>
      <sheetName val="공통(Ȳ"/>
      <sheetName val="SW개발대상목록(기능점수)"/>
      <sheetName val="지하"/>
      <sheetName val="1000 DB구축 부표"/>
      <sheetName val="설계서"/>
      <sheetName val="증감대비"/>
      <sheetName val="경영"/>
      <sheetName val="98년"/>
      <sheetName val="실적"/>
      <sheetName val="명세서"/>
      <sheetName val="제-노임"/>
      <sheetName val="기초자료입력"/>
      <sheetName val="1안"/>
      <sheetName val="중기조종사_단위단가"/>
      <sheetName val="아파트_내역"/>
      <sheetName val="소비자가"/>
      <sheetName val="Sheet1 (2)"/>
      <sheetName val="유수전환공사"/>
      <sheetName val="기본단가표"/>
      <sheetName val="98NS-N"/>
      <sheetName val="1회 기성내역서"/>
      <sheetName val="참조"/>
      <sheetName val="일위(설)"/>
      <sheetName val="일위대가표(유단가)"/>
      <sheetName val="1456"/>
      <sheetName val="SUMMARY"/>
      <sheetName val="PAINT"/>
      <sheetName val="분양가"/>
      <sheetName val="2.대외공문"/>
      <sheetName val="식재일위대가"/>
      <sheetName val="업체별기성내역"/>
      <sheetName val="10월"/>
      <sheetName val="터파기및재료"/>
      <sheetName val="설계"/>
      <sheetName val="03전반노무비"/>
      <sheetName val="PI"/>
      <sheetName val="2003상반기노임기준"/>
      <sheetName val="공사내역서"/>
      <sheetName val="교각계산"/>
      <sheetName val="운반비"/>
      <sheetName val="CODE(2)"/>
      <sheetName val="토공사(흙막이)"/>
      <sheetName val="간지"/>
      <sheetName val="견적"/>
      <sheetName val="값"/>
      <sheetName val="업무"/>
      <sheetName val="설계예산서"/>
      <sheetName val="출자한도"/>
      <sheetName val="열린교실"/>
      <sheetName val="집수정단위수량 "/>
      <sheetName val="단가(자재)"/>
      <sheetName val="단가(노임)"/>
      <sheetName val="기초목록"/>
      <sheetName val="Macro1"/>
      <sheetName val="입력데이타"/>
      <sheetName val="대가단최종"/>
      <sheetName val="기초목"/>
      <sheetName val="예산총괄"/>
      <sheetName val="5사남"/>
      <sheetName val="현장관리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TEL"/>
      <sheetName val="부대대비"/>
      <sheetName val="냉연집계"/>
      <sheetName val="건축내역"/>
      <sheetName val="소방"/>
      <sheetName val="목록"/>
      <sheetName val="구간별현황"/>
      <sheetName val="기성청구서"/>
      <sheetName val="b_balju"/>
      <sheetName val="자재대"/>
      <sheetName val="노무비단가"/>
      <sheetName val="물가자료"/>
      <sheetName val="A 견적"/>
      <sheetName val="실행예산"/>
      <sheetName val="자료"/>
      <sheetName val="전기"/>
      <sheetName val="외주"/>
      <sheetName val="Y-WORK"/>
      <sheetName val="ABUT수량-A1"/>
      <sheetName val="심사물량"/>
      <sheetName val="setup"/>
      <sheetName val="가격"/>
      <sheetName val="1.1서버도입"/>
      <sheetName val="대치판정"/>
      <sheetName val="부하계산서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관접합및부설"/>
      <sheetName val="호표"/>
      <sheetName val="도로정위치부표"/>
      <sheetName val="도로조사부표"/>
      <sheetName val="대표자"/>
      <sheetName val="빙축열"/>
      <sheetName val="현장경상비"/>
      <sheetName val="6-1. 관개량조서"/>
      <sheetName val="사통"/>
      <sheetName val="기초단가"/>
      <sheetName val="도봉2지구"/>
      <sheetName val="시설일위"/>
      <sheetName val="기초일위"/>
      <sheetName val="조명일위"/>
      <sheetName val="L_RPTB02_01"/>
      <sheetName val="간접비계산"/>
      <sheetName val="노임단가 (2)"/>
      <sheetName val="코드표"/>
      <sheetName val="단가산출"/>
      <sheetName val="99총공사내역서"/>
      <sheetName val="공량산출서"/>
      <sheetName val="data table"/>
      <sheetName val="한일양산"/>
      <sheetName val="용수량(생활용수)"/>
      <sheetName val="관급자재대"/>
      <sheetName val="08-공사비총괄표"/>
      <sheetName val="01-적용기준"/>
      <sheetName val="17-횡단측량야장"/>
      <sheetName val="일위_파일"/>
      <sheetName val="기초일위대가"/>
      <sheetName val="단가대비표"/>
      <sheetName val="원가+내역"/>
      <sheetName val="2)관접합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정산서 "/>
      <sheetName val="연구동"/>
      <sheetName val="3BL공동구 수량"/>
      <sheetName val="견적대비"/>
      <sheetName val="덤프트럭계수"/>
      <sheetName val="음성방향"/>
      <sheetName val="공사명입력"/>
      <sheetName val="근로자자료입력"/>
      <sheetName val="참고자료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분전함신설"/>
      <sheetName val="접지1종"/>
      <sheetName val="공수"/>
      <sheetName val="산근"/>
      <sheetName val="실행견적"/>
      <sheetName val="DATA1"/>
      <sheetName val="현장관리비"/>
      <sheetName val="부대공Ⅱ"/>
      <sheetName val="시화점실행"/>
      <sheetName val="RE9604"/>
      <sheetName val="대비2"/>
      <sheetName val="약품공급2"/>
      <sheetName val="스텐문틀설치"/>
      <sheetName val="샌딩 에폭시 도장"/>
      <sheetName val="60명당사(총괄)"/>
      <sheetName val="손익분석"/>
      <sheetName val="001"/>
      <sheetName val="견적내역"/>
      <sheetName val="AIR SHOWER(3인용)"/>
      <sheetName val="PSCbeam설계"/>
      <sheetName val="명세"/>
      <sheetName val="설비(제출)"/>
      <sheetName val="토목공사"/>
      <sheetName val="단가비교표"/>
      <sheetName val="빗물받이(910-510-410)"/>
      <sheetName val="지질조사분석"/>
      <sheetName val="wall"/>
      <sheetName val="단가산출목록표"/>
      <sheetName val="구분"/>
      <sheetName val="기본자료입력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부안일위"/>
      <sheetName val="총차분(토목)"/>
      <sheetName val="진주방향"/>
      <sheetName val="특수선일위대가"/>
      <sheetName val="JUCKEYK"/>
      <sheetName val="1TYPE"/>
      <sheetName val="배관BM(일반)"/>
      <sheetName val="기타 정보통신공사"/>
      <sheetName val="공통(Ȳ_x0000_�䧶_x0000__x0000_"/>
      <sheetName val="danga"/>
      <sheetName val="ilch"/>
      <sheetName val="국영"/>
      <sheetName val="CTEMCOST"/>
      <sheetName val="SCHEDULE"/>
      <sheetName val="개산공사비"/>
      <sheetName val="200"/>
      <sheetName val="BOX전기내역"/>
      <sheetName val="공통(Ȳ?_xd800_䧶??"/>
      <sheetName val="VII-2현장경비"/>
      <sheetName val="장비"/>
      <sheetName val="산근1"/>
      <sheetName val="자재"/>
      <sheetName val="경비"/>
      <sheetName val="토목검측서"/>
      <sheetName val="범례표"/>
      <sheetName val="산식3"/>
      <sheetName val="배수공수집"/>
      <sheetName val="공통(Ȳ_x005f_x0000__x005f_xd800_䧶_x005f_x0000__x000"/>
      <sheetName val="단가일람"/>
      <sheetName val="시트"/>
      <sheetName val="06 일위대가목록"/>
      <sheetName val="건설기계"/>
      <sheetName val="사급자재"/>
      <sheetName val="수량집"/>
      <sheetName val="별표집계"/>
      <sheetName val="자재단가"/>
      <sheetName val="회계코드"/>
      <sheetName val="총무부"/>
      <sheetName val="정산"/>
      <sheetName val="청구분"/>
      <sheetName val="경리부"/>
      <sheetName val="단가산출1"/>
      <sheetName val="을지"/>
      <sheetName val="직접경비산출근거"/>
      <sheetName val="수금예정"/>
      <sheetName val="database"/>
      <sheetName val="변수"/>
      <sheetName val="조경"/>
      <sheetName val="VXXXXX"/>
      <sheetName val="적용대가"/>
      <sheetName val="지수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경산"/>
      <sheetName val="공사비"/>
      <sheetName val="단가집계"/>
      <sheetName val="일위대가목록"/>
      <sheetName val="INPUT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설계내역서"/>
      <sheetName val="데이타"/>
      <sheetName val="골막이(야매)"/>
      <sheetName val="일위대가"/>
      <sheetName val="콘크리트댐수량산출"/>
      <sheetName val="예가평정서표지"/>
      <sheetName val="단가산출"/>
      <sheetName val="06 일위대가목록"/>
      <sheetName val="2공구산출내역"/>
      <sheetName val="경산"/>
      <sheetName val="공사비"/>
      <sheetName val="단가집계"/>
      <sheetName val="산출1"/>
      <sheetName val="각형맨홀"/>
      <sheetName val="계산서(곡선부)"/>
      <sheetName val="포장재료집계표"/>
      <sheetName val="잡비근거"/>
      <sheetName val="DATE"/>
      <sheetName val="Sheet1"/>
      <sheetName val="단위수량"/>
      <sheetName val="내역서적용수량"/>
      <sheetName val="총괄설계내역서"/>
      <sheetName val="직접재료비 사용내역"/>
      <sheetName val="실행내역서"/>
      <sheetName val="내역서"/>
    </sheetNames>
    <sheetDataSet>
      <sheetData sheetId="0"/>
      <sheetData sheetId="1"/>
      <sheetData sheetId="2"/>
      <sheetData sheetId="3">
        <row r="1">
          <cell r="A1" t="str">
            <v>연 번</v>
          </cell>
        </row>
      </sheetData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  <sheetName val="경산"/>
      <sheetName val="범례표"/>
      <sheetName val="일위대가목록"/>
      <sheetName val="설계내역서"/>
      <sheetName val="기계경비(시간당)"/>
      <sheetName val="램머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주요자재"/>
      <sheetName val="A1"/>
      <sheetName val="A2"/>
      <sheetName val="교대"/>
      <sheetName val="#REF"/>
      <sheetName val="데이타"/>
      <sheetName val="1.설계조건"/>
      <sheetName val="정산서"/>
      <sheetName val="보호"/>
      <sheetName val="설계내역"/>
      <sheetName val="내역서"/>
      <sheetName val="범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숫자한글변환"/>
      <sheetName val="파일의이용"/>
      <sheetName val="수량집계"/>
      <sheetName val="내역서"/>
      <sheetName val="범례표"/>
      <sheetName val="규격"/>
      <sheetName val="수종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>
        <row r="2">
          <cell r="P2" t="str">
            <v>강구조물공사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원가계산서"/>
      <sheetName val="계수시트"/>
      <sheetName val="경산"/>
      <sheetName val="파일의이용"/>
      <sheetName val="수량집계"/>
      <sheetName val="내역서"/>
      <sheetName val="제직재"/>
      <sheetName val="XXXXXX"/>
      <sheetName val="집계표"/>
      <sheetName val="DATE"/>
      <sheetName val="내역서01"/>
      <sheetName val="2공구산출내역"/>
      <sheetName val="교사기준면적(초등)"/>
      <sheetName val="기계경비(시간당)"/>
      <sheetName val="램머"/>
      <sheetName val="교각(P1)수량"/>
      <sheetName val="이토변실(A3-LINE)"/>
      <sheetName val="가시설단위수량"/>
      <sheetName val="SORCE1"/>
      <sheetName val="단위수량"/>
      <sheetName val="대로근거"/>
      <sheetName val="ABUT수량-A1"/>
      <sheetName val="토사_PE_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자재표"/>
      <sheetName val="소운반"/>
      <sheetName val="순천시설계표지  "/>
      <sheetName val="Sheet1"/>
      <sheetName val="포장공집계"/>
      <sheetName val="구조물공"/>
      <sheetName val="석축공집계표"/>
      <sheetName val="교행지이"/>
      <sheetName val="교행지"/>
      <sheetName val="진입로"/>
      <sheetName val="배수관집계"/>
      <sheetName val="포장일"/>
      <sheetName val="포장이"/>
      <sheetName val="포장삼"/>
      <sheetName val="사포장"/>
      <sheetName val="사스틸"/>
      <sheetName val="사방호벽"/>
      <sheetName val="오포장"/>
      <sheetName val="오배수"/>
      <sheetName val="육포장"/>
      <sheetName val="육방호벽"/>
      <sheetName val="칠포장"/>
      <sheetName val="칠포장일이 "/>
      <sheetName val="칠포장일삼"/>
      <sheetName val="팔포장"/>
      <sheetName val="팔석축"/>
      <sheetName val="구조물공집계표"/>
      <sheetName val="자재집계표"/>
      <sheetName val="경지정리포장사"/>
      <sheetName val="콘크리트포장(1공구)"/>
      <sheetName val="진입로(가각)-1공구"/>
      <sheetName val="교행지(가각)-1공구 (2)"/>
      <sheetName val="배수관(1공구)"/>
      <sheetName val="포장1"/>
      <sheetName val="포장2"/>
      <sheetName val="토사(PE)"/>
      <sheetName val="파일의이용"/>
      <sheetName val="수량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포장수량집계"/>
      <sheetName val="배수관집계"/>
      <sheetName val="토사(PE)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TOTAL_BOQ"/>
      <sheetName val="배수관집계"/>
      <sheetName val="실행대비"/>
      <sheetName val="연결임시"/>
      <sheetName val="노임단가"/>
      <sheetName val="물가시세"/>
      <sheetName val="내역"/>
      <sheetName val="2@ BOX"/>
      <sheetName val="3-2PS"/>
      <sheetName val="구조물공"/>
      <sheetName val="부대공"/>
      <sheetName val="배수공"/>
      <sheetName val="토공"/>
      <sheetName val="포장공"/>
      <sheetName val="빗물받이(910-510-410)"/>
      <sheetName val="부대tu"/>
      <sheetName val="접속도로1"/>
      <sheetName val="토사(PE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TOTAL_BOQ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안전시설(수집)"/>
      <sheetName val="안전시설"/>
      <sheetName val="신당동집계표"/>
      <sheetName val="내역"/>
      <sheetName val="토목"/>
      <sheetName val="교량하부공"/>
      <sheetName val="토사(PE)"/>
      <sheetName val="조건표"/>
      <sheetName val="기계경비(시간당)"/>
      <sheetName val="램머"/>
      <sheetName val="구분표"/>
      <sheetName val="고양관재"/>
      <sheetName val="남평내역"/>
      <sheetName val="부대tu"/>
      <sheetName val="계산서(곡선부)"/>
      <sheetName val="포장재료집계표"/>
      <sheetName val="설비"/>
      <sheetName val="요율"/>
      <sheetName val="자재대"/>
      <sheetName val="일위대가표"/>
      <sheetName val="Sheet1"/>
      <sheetName val="이토변실(A3-LINE)"/>
      <sheetName val="2호맨홀공제수량"/>
      <sheetName val="구역화물"/>
      <sheetName val="청천내"/>
      <sheetName val="WORK"/>
      <sheetName val="수로BOX"/>
      <sheetName val="1호인버트수량"/>
      <sheetName val="옹벽기초자료"/>
      <sheetName val="현황산출서"/>
      <sheetName val="구조물"/>
      <sheetName val="단위수량"/>
      <sheetName val="가시설수량"/>
      <sheetName val="배수관집계"/>
      <sheetName val="A1"/>
      <sheetName val="관로토공"/>
      <sheetName val="코드표"/>
      <sheetName val="자재코드"/>
      <sheetName val="공토공단위당"/>
      <sheetName val="토공"/>
      <sheetName val="설계명세서"/>
      <sheetName val="내역서(교량)전체"/>
      <sheetName val="데이터"/>
      <sheetName val="초기화면"/>
      <sheetName val="G.R300경비"/>
      <sheetName val="이름정의"/>
      <sheetName val="배수공"/>
      <sheetName val="측구공"/>
      <sheetName val="산출근거"/>
      <sheetName val="맨홀수량산출"/>
      <sheetName val="내#일산설치"/>
      <sheetName val="경산"/>
      <sheetName val="연결임시"/>
      <sheetName val="구조물공"/>
      <sheetName val="부대공"/>
      <sheetName val="포장공"/>
      <sheetName val="내역서"/>
      <sheetName val="평가내역"/>
      <sheetName val="H PILE수량"/>
      <sheetName val="철거산출근거"/>
      <sheetName val="해외(원화)"/>
      <sheetName val="토공(우물통,기타) "/>
      <sheetName val="석축설면"/>
      <sheetName val="#REF"/>
      <sheetName val="설계조건"/>
      <sheetName val="안정계산"/>
      <sheetName val="단면검토"/>
      <sheetName val="도수로현황"/>
      <sheetName val="일위대가 1"/>
      <sheetName val="설계내역서"/>
      <sheetName val="산거 1(인력투입)"/>
      <sheetName val="일위대가 2"/>
      <sheetName val="일위대가 3"/>
      <sheetName val="내역서01"/>
      <sheetName val="인건비 "/>
      <sheetName val="구간별"/>
      <sheetName val="지구단위계획내역서"/>
      <sheetName val="데이타"/>
      <sheetName val="고유코드_설계"/>
      <sheetName val="1-1합"/>
      <sheetName val="1-1오"/>
      <sheetName val="1-1우"/>
      <sheetName val="ygd1-2"/>
      <sheetName val="ygr1-3"/>
      <sheetName val="ygr1-2"/>
      <sheetName val="ygr1-4"/>
      <sheetName val="Sensitivity"/>
      <sheetName val="DATA 입력란"/>
      <sheetName val="1. 설계조건 2.단면가정 3. 하중계산"/>
      <sheetName val="용소리교"/>
      <sheetName val="기계가격"/>
      <sheetName val="기본일위"/>
      <sheetName val="정부노임단가"/>
      <sheetName val="직접경비"/>
      <sheetName val="직접인건비"/>
      <sheetName val="Sheet5"/>
      <sheetName val="가시설단위수량"/>
      <sheetName val="SORCE1"/>
      <sheetName val="조명시설"/>
      <sheetName val="공종"/>
      <sheetName val="범례표"/>
      <sheetName val="횡배수관설치현황"/>
      <sheetName val="경율산정.XLS"/>
      <sheetName val="계수시트"/>
      <sheetName val="교각별철근수량집계표"/>
      <sheetName val="파이프류"/>
      <sheetName val="일위대가(교통성검토)"/>
      <sheetName val="일위총괄"/>
      <sheetName val="노임단가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1.토공집계"/>
      <sheetName val="2.관대집계표"/>
      <sheetName val="접합"/>
      <sheetName val="3.구조물공"/>
      <sheetName val="7.폐기물집계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관경고용테이프수집"/>
      <sheetName val="관경고용산근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식재"/>
      <sheetName val="시설물"/>
      <sheetName val="식재출력용"/>
      <sheetName val="유지관리"/>
      <sheetName val="단가"/>
      <sheetName val="인구"/>
      <sheetName val="환경평가"/>
      <sheetName val="Control"/>
      <sheetName val="상반기손익차2총괄"/>
      <sheetName val="총괄표"/>
      <sheetName val="공사비_NDE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3연box"/>
      <sheetName val="단 box"/>
      <sheetName val="기자재대비표"/>
      <sheetName val="합계"/>
      <sheetName val="일위목록"/>
      <sheetName val="집계표"/>
      <sheetName val="방음벽기초"/>
      <sheetName val="구천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국산화"/>
      <sheetName val="부대내역"/>
      <sheetName val="전력구구조물산근"/>
      <sheetName val="01.10월"/>
      <sheetName val="토목검측서"/>
      <sheetName val="맨홀수량산출(A-LINE)"/>
      <sheetName val="우수받이"/>
      <sheetName val="Sheet1 (2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법면단"/>
      <sheetName val="투입집계표"/>
      <sheetName val="이형관재료표(A-L)"/>
      <sheetName val="분석투자 내역(광명)"/>
      <sheetName val="안정성검토"/>
      <sheetName val="하중계산"/>
      <sheetName val="설계기준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가격(기계)"/>
      <sheetName val="수목가격(인력)"/>
      <sheetName val="수목가격(인력이식)"/>
      <sheetName val="수종"/>
      <sheetName val="규격"/>
      <sheetName val="DATE"/>
      <sheetName val="터파기및재료"/>
      <sheetName val="TOTAL_BOQ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소별 계획(신식)"/>
      <sheetName val="예가평정서표지"/>
      <sheetName val="원가결정서"/>
      <sheetName val="원가계산부표"/>
      <sheetName val="현장인도증"/>
      <sheetName val="착수계"/>
      <sheetName val="묘목수불부"/>
      <sheetName val="완료계"/>
      <sheetName val="준공검사조서"/>
      <sheetName val="개소별 내역"/>
      <sheetName val="사업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2000년1차"/>
      <sheetName val="양수장내역"/>
      <sheetName val="양수장"/>
      <sheetName val="DATE"/>
      <sheetName val="규격"/>
      <sheetName val="수종"/>
      <sheetName val="Y-WORK"/>
      <sheetName val="터파기및재료"/>
      <sheetName val="노임단가"/>
      <sheetName val="밸브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  <definedName name="일위규격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표지(휀스)"/>
      <sheetName val="명세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예가평정서표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수량산출표"/>
      <sheetName val="노임단가"/>
      <sheetName val="TOTAL_BOQ"/>
      <sheetName val="콘크리트댐수량산출"/>
      <sheetName val="기계경비"/>
      <sheetName val="공종단가"/>
      <sheetName val="단가조사표"/>
      <sheetName val="설계내역서"/>
      <sheetName val="골막이(야매)"/>
      <sheetName val="일위대가목록"/>
      <sheetName val="양수장내역"/>
      <sheetName val="양수장"/>
      <sheetName val="데이타"/>
      <sheetName val="구천"/>
      <sheetName val="식재인부"/>
      <sheetName val="현장관리비"/>
      <sheetName val="암거"/>
      <sheetName val="계수시트"/>
      <sheetName val="작업시작"/>
      <sheetName val="토적기초"/>
      <sheetName val="횡배수관단위수량"/>
      <sheetName val="DATE"/>
      <sheetName val="별표집계"/>
      <sheetName val="대치판정"/>
      <sheetName val="●수량(침구보관창고-21평)"/>
      <sheetName val="터파기및재료"/>
      <sheetName val="위치조서"/>
      <sheetName val="1"/>
      <sheetName val="직노"/>
      <sheetName val="교각1"/>
      <sheetName val="고흥신호"/>
      <sheetName val="VXXXXX"/>
      <sheetName val="설계요소"/>
      <sheetName val="unitpric"/>
      <sheetName val="주차구획선수량"/>
      <sheetName val="품셈TABLE"/>
      <sheetName val="요율표"/>
      <sheetName val="DATA 입력란"/>
      <sheetName val="산출"/>
      <sheetName val="내역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전차선로 물량표"/>
      <sheetName val="한강운반비"/>
      <sheetName val="#REF"/>
      <sheetName val="총괄표"/>
      <sheetName val="공통(20-91)"/>
      <sheetName val="하조서"/>
      <sheetName val="자재"/>
      <sheetName val="노임"/>
      <sheetName val="Sheet1"/>
      <sheetName val="Sheet2"/>
      <sheetName val="Sheet3"/>
      <sheetName val="8.철거발생품예정조서"/>
      <sheetName val="노임단가"/>
      <sheetName val="수량산출"/>
      <sheetName val="48신설수량"/>
      <sheetName val="일위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데리네이타현황"/>
      <sheetName val="일위대가"/>
      <sheetName val="양수장내역"/>
      <sheetName val="양수장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내역서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laroux"/>
      <sheetName val="포장면적산출"/>
      <sheetName val="포장수량집계"/>
      <sheetName val="포장재료집계표"/>
      <sheetName val="포장총괄집계표"/>
      <sheetName val="대로근거"/>
      <sheetName val="중로근거"/>
      <sheetName val="단위중량"/>
      <sheetName val="데리네이타현황"/>
      <sheetName val="일위대가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설일위"/>
      <sheetName val="조명일위"/>
      <sheetName val="기초일위"/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자재단가"/>
      <sheetName val="수목단가"/>
      <sheetName val="노임단가"/>
      <sheetName val="경비목록"/>
      <sheetName val="경비"/>
      <sheetName val="주공일위"/>
      <sheetName val="일위대가"/>
      <sheetName val="건축내역"/>
      <sheetName val="대로근거"/>
      <sheetName val="일위대가목록"/>
      <sheetName val="소일위대가코드표"/>
      <sheetName val="데리네이타현황"/>
      <sheetName val="내역"/>
      <sheetName val="TOTAL_BOQ"/>
      <sheetName val="예가평정서표지"/>
      <sheetName val="토적기초"/>
      <sheetName val="설계내역서"/>
      <sheetName val="단위중량"/>
      <sheetName val="범례표"/>
      <sheetName val="골막이(야매)"/>
      <sheetName val="산출내역"/>
      <sheetName val="경산"/>
      <sheetName val="데이타"/>
      <sheetName val="99노임기준"/>
      <sheetName val="금액단가표"/>
      <sheetName val="인자기준_2007"/>
      <sheetName val="예정공정표(장기간)"/>
      <sheetName val="수량"/>
      <sheetName val="자료기입"/>
      <sheetName val="할인_할증률산정"/>
      <sheetName val="#REF"/>
      <sheetName val="날개벽수량표"/>
      <sheetName val="2000년1차"/>
      <sheetName val="기본1"/>
      <sheetName val="수정일위대가"/>
      <sheetName val="SORCE1"/>
      <sheetName val="노무비단가"/>
      <sheetName val="터파기및재료"/>
      <sheetName val="토공"/>
      <sheetName val="출력X"/>
      <sheetName val="중기조종사 단위단가"/>
      <sheetName val="규격"/>
      <sheetName val="수종"/>
      <sheetName val="9509"/>
      <sheetName val="우배수"/>
      <sheetName val="수로단위수량"/>
      <sheetName val="관급자재대"/>
      <sheetName val="Sheet2"/>
      <sheetName val="Sheet3"/>
      <sheetName val="FACTOR"/>
      <sheetName val="2원료가나다."/>
      <sheetName val="공종단가"/>
      <sheetName val="토사(PE)"/>
      <sheetName val="슬래브"/>
      <sheetName val="자가"/>
      <sheetName val="중사"/>
      <sheetName val="구천"/>
      <sheetName val="제거량(원목)합산"/>
      <sheetName val="기본단가표"/>
      <sheetName val="진해석동"/>
      <sheetName val="R15"/>
      <sheetName val="용소리교"/>
      <sheetName val="조명시설"/>
      <sheetName val="암거"/>
      <sheetName val="유림골조"/>
      <sheetName val="수종선택"/>
      <sheetName val="기계경비(시간당)"/>
      <sheetName val="램머"/>
      <sheetName val="unitpric"/>
      <sheetName val="수목표준대가"/>
    </sheetNames>
    <sheetDataSet>
      <sheetData sheetId="0" refreshError="1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G4" t="str">
            <v xml:space="preserve"> </v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 xml:space="preserve"> </v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 xml:space="preserve"> </v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 xml:space="preserve"> </v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 xml:space="preserve"> </v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 xml:space="preserve"> </v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 xml:space="preserve"> </v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 xml:space="preserve"> </v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 xml:space="preserve"> </v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 xml:space="preserve"> </v>
          </cell>
          <cell r="J18">
            <v>0</v>
          </cell>
          <cell r="K18" t="str">
            <v xml:space="preserve"> </v>
          </cell>
          <cell r="M18" t="str">
            <v xml:space="preserve"> </v>
          </cell>
        </row>
        <row r="19">
          <cell r="G19" t="str">
            <v xml:space="preserve"> </v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 xml:space="preserve"> </v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 xml:space="preserve"> </v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 xml:space="preserve"> </v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 xml:space="preserve"> </v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 xml:space="preserve"> </v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 xml:space="preserve"> </v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 xml:space="preserve"> </v>
          </cell>
          <cell r="J31">
            <v>0</v>
          </cell>
          <cell r="K31" t="str">
            <v xml:space="preserve"> </v>
          </cell>
          <cell r="M31" t="str">
            <v xml:space="preserve"> </v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 xml:space="preserve"> </v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 xml:space="preserve"> </v>
          </cell>
          <cell r="J36">
            <v>0</v>
          </cell>
          <cell r="K36" t="str">
            <v xml:space="preserve"> </v>
          </cell>
          <cell r="M36" t="str">
            <v xml:space="preserve"> </v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 xml:space="preserve"> </v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 xml:space="preserve"> </v>
          </cell>
          <cell r="J41">
            <v>0</v>
          </cell>
          <cell r="K41" t="str">
            <v xml:space="preserve"> </v>
          </cell>
          <cell r="M41" t="str">
            <v xml:space="preserve"> </v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 xml:space="preserve"> </v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 xml:space="preserve"> </v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 xml:space="preserve"> </v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 xml:space="preserve"> </v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 xml:space="preserve"> </v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 xml:space="preserve"> </v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 xml:space="preserve"> </v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 xml:space="preserve"> </v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 xml:space="preserve"> </v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 xml:space="preserve"> </v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 xml:space="preserve"> </v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 xml:space="preserve"> </v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 xml:space="preserve"> </v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 xml:space="preserve"> </v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 xml:space="preserve"> </v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 xml:space="preserve"> </v>
          </cell>
          <cell r="J61">
            <v>0</v>
          </cell>
          <cell r="K61" t="str">
            <v xml:space="preserve"> </v>
          </cell>
          <cell r="M61" t="str">
            <v xml:space="preserve"> </v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 xml:space="preserve"> </v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 xml:space="preserve"> </v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 xml:space="preserve"> </v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 xml:space="preserve"> </v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 xml:space="preserve"> </v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 xml:space="preserve"> </v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 xml:space="preserve"> </v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 xml:space="preserve"> </v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 xml:space="preserve"> </v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 xml:space="preserve"> </v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 xml:space="preserve"> </v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 xml:space="preserve"> </v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 xml:space="preserve"> </v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 xml:space="preserve"> </v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 xml:space="preserve"> </v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 xml:space="preserve"> </v>
          </cell>
          <cell r="J81">
            <v>0</v>
          </cell>
          <cell r="K81" t="str">
            <v xml:space="preserve"> </v>
          </cell>
          <cell r="M81" t="str">
            <v xml:space="preserve"> </v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 xml:space="preserve"> </v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 xml:space="preserve"> </v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 xml:space="preserve"> </v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 xml:space="preserve"> </v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 xml:space="preserve"> </v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 xml:space="preserve"> </v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 xml:space="preserve"> </v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 xml:space="preserve"> </v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 xml:space="preserve"> </v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 xml:space="preserve"> </v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 xml:space="preserve"> </v>
          </cell>
          <cell r="J96">
            <v>0</v>
          </cell>
          <cell r="K96" t="str">
            <v xml:space="preserve"> </v>
          </cell>
          <cell r="M96" t="str">
            <v xml:space="preserve"> </v>
          </cell>
        </row>
        <row r="97">
          <cell r="G97" t="str">
            <v xml:space="preserve"> </v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 xml:space="preserve"> </v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 xml:space="preserve"> </v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 xml:space="preserve"> </v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 xml:space="preserve"> </v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 xml:space="preserve"> </v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 xml:space="preserve"> </v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 xml:space="preserve"> </v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 xml:space="preserve"> </v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 xml:space="preserve"> </v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 xml:space="preserve"> </v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 xml:space="preserve"> </v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 xml:space="preserve"> </v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 xml:space="preserve"> </v>
          </cell>
          <cell r="J113">
            <v>0</v>
          </cell>
          <cell r="K113" t="str">
            <v xml:space="preserve"> </v>
          </cell>
          <cell r="M113" t="str">
            <v xml:space="preserve"> </v>
          </cell>
        </row>
        <row r="114">
          <cell r="G114" t="str">
            <v xml:space="preserve"> </v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 xml:space="preserve"> </v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 xml:space="preserve"> </v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 xml:space="preserve"> </v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 xml:space="preserve"> </v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 xml:space="preserve"> </v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 xml:space="preserve"> </v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 xml:space="preserve"> </v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 xml:space="preserve"> </v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 xml:space="preserve"> </v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 xml:space="preserve"> </v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 xml:space="preserve"> </v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 xml:space="preserve"> </v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G132" t="str">
            <v xml:space="preserve"> </v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 xml:space="preserve"> </v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 xml:space="preserve"> </v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 xml:space="preserve"> </v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 xml:space="preserve"> </v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 xml:space="preserve"> </v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 xml:space="preserve"> </v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 xml:space="preserve"> </v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 xml:space="preserve"> </v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 xml:space="preserve"> </v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G146" t="str">
            <v xml:space="preserve"> </v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 xml:space="preserve"> </v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 xml:space="preserve"> </v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 xml:space="preserve"> </v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 xml:space="preserve"> </v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 xml:space="preserve"> </v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 xml:space="preserve"> </v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 xml:space="preserve"> </v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 xml:space="preserve"> </v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 xml:space="preserve"> </v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G160" t="str">
            <v xml:space="preserve"> </v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 xml:space="preserve"> </v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 xml:space="preserve"> </v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 xml:space="preserve"> </v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 xml:space="preserve"> </v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 xml:space="preserve"> </v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 xml:space="preserve"> </v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 xml:space="preserve"> </v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 xml:space="preserve"> </v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 xml:space="preserve"> </v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G174" t="str">
            <v xml:space="preserve"> </v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 xml:space="preserve"> </v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 xml:space="preserve"> </v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 xml:space="preserve"> </v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 xml:space="preserve"> </v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 xml:space="preserve"> </v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 xml:space="preserve"> </v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 xml:space="preserve"> </v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 xml:space="preserve"> </v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 xml:space="preserve"> </v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 xml:space="preserve"> </v>
          </cell>
          <cell r="J187">
            <v>0</v>
          </cell>
          <cell r="K187" t="str">
            <v xml:space="preserve"> </v>
          </cell>
          <cell r="M187" t="str">
            <v xml:space="preserve"> </v>
          </cell>
        </row>
        <row r="188">
          <cell r="G188" t="str">
            <v xml:space="preserve"> </v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 xml:space="preserve"> </v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 xml:space="preserve"> </v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 xml:space="preserve"> </v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 xml:space="preserve"> </v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 xml:space="preserve"> </v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 xml:space="preserve"> </v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 xml:space="preserve"> </v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 xml:space="preserve"> </v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 xml:space="preserve"> </v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 xml:space="preserve"> </v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 xml:space="preserve"> </v>
          </cell>
          <cell r="J202">
            <v>0</v>
          </cell>
          <cell r="K202" t="str">
            <v xml:space="preserve"> </v>
          </cell>
          <cell r="M202" t="str">
            <v xml:space="preserve"> </v>
          </cell>
        </row>
        <row r="203">
          <cell r="G203" t="str">
            <v xml:space="preserve"> </v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 xml:space="preserve"> </v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 xml:space="preserve"> </v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 xml:space="preserve"> </v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 xml:space="preserve"> </v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 xml:space="preserve"> </v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 xml:space="preserve"> </v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 xml:space="preserve"> </v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 xml:space="preserve"> </v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 xml:space="preserve"> </v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 xml:space="preserve"> </v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 xml:space="preserve"> </v>
          </cell>
          <cell r="J217">
            <v>0</v>
          </cell>
          <cell r="K217" t="str">
            <v xml:space="preserve"> </v>
          </cell>
          <cell r="M217" t="str">
            <v xml:space="preserve"> </v>
          </cell>
        </row>
        <row r="218">
          <cell r="G218" t="str">
            <v xml:space="preserve"> </v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 xml:space="preserve"> </v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 xml:space="preserve"> </v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 xml:space="preserve"> </v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 xml:space="preserve"> </v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 xml:space="preserve"> </v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 xml:space="preserve"> </v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 xml:space="preserve"> </v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 xml:space="preserve"> </v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 xml:space="preserve"> </v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 xml:space="preserve"> </v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 xml:space="preserve"> </v>
          </cell>
          <cell r="J232">
            <v>0</v>
          </cell>
          <cell r="K232" t="str">
            <v xml:space="preserve"> </v>
          </cell>
          <cell r="M232" t="str">
            <v xml:space="preserve"> </v>
          </cell>
        </row>
        <row r="233">
          <cell r="G233" t="str">
            <v xml:space="preserve"> </v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 xml:space="preserve"> </v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 xml:space="preserve"> </v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 xml:space="preserve"> </v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 xml:space="preserve"> </v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 xml:space="preserve"> </v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 xml:space="preserve"> </v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 xml:space="preserve"> </v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 xml:space="preserve"> </v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 xml:space="preserve"> </v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 xml:space="preserve"> </v>
          </cell>
          <cell r="J246">
            <v>0</v>
          </cell>
          <cell r="K246" t="str">
            <v xml:space="preserve"> </v>
          </cell>
          <cell r="M246" t="str">
            <v xml:space="preserve"> </v>
          </cell>
        </row>
        <row r="247">
          <cell r="G247" t="str">
            <v xml:space="preserve"> </v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 xml:space="preserve"> </v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 xml:space="preserve"> </v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 xml:space="preserve"> </v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 xml:space="preserve"> </v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 xml:space="preserve"> </v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 xml:space="preserve"> </v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 xml:space="preserve"> </v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 xml:space="preserve"> </v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 xml:space="preserve"> </v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 xml:space="preserve"> </v>
          </cell>
          <cell r="J260">
            <v>0</v>
          </cell>
          <cell r="K260" t="str">
            <v xml:space="preserve"> </v>
          </cell>
          <cell r="M260" t="str">
            <v xml:space="preserve"> </v>
          </cell>
        </row>
        <row r="261">
          <cell r="G261" t="str">
            <v xml:space="preserve"> </v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 xml:space="preserve"> </v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 xml:space="preserve"> </v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 xml:space="preserve"> </v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 xml:space="preserve"> </v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 xml:space="preserve"> </v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 xml:space="preserve"> </v>
          </cell>
          <cell r="J272">
            <v>0</v>
          </cell>
          <cell r="K272" t="str">
            <v xml:space="preserve"> </v>
          </cell>
          <cell r="M272" t="str">
            <v xml:space="preserve"> </v>
          </cell>
        </row>
        <row r="273">
          <cell r="G273" t="str">
            <v xml:space="preserve"> </v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 xml:space="preserve"> </v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 xml:space="preserve"> </v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 xml:space="preserve"> </v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 xml:space="preserve"> </v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 xml:space="preserve"> </v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 xml:space="preserve"> </v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 xml:space="preserve"> </v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 xml:space="preserve"> </v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 xml:space="preserve"> </v>
          </cell>
          <cell r="J284">
            <v>0</v>
          </cell>
          <cell r="K284" t="str">
            <v xml:space="preserve"> </v>
          </cell>
          <cell r="M284" t="str">
            <v xml:space="preserve"> </v>
          </cell>
        </row>
        <row r="285">
          <cell r="G285" t="str">
            <v xml:space="preserve"> </v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 xml:space="preserve"> </v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 xml:space="preserve"> </v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 xml:space="preserve"> </v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 xml:space="preserve"> </v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 xml:space="preserve"> </v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 xml:space="preserve"> </v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 xml:space="preserve"> </v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 xml:space="preserve"> </v>
          </cell>
          <cell r="J296">
            <v>0</v>
          </cell>
          <cell r="K296" t="str">
            <v xml:space="preserve"> </v>
          </cell>
          <cell r="M296" t="str">
            <v xml:space="preserve"> </v>
          </cell>
        </row>
        <row r="297">
          <cell r="G297" t="str">
            <v xml:space="preserve"> </v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 xml:space="preserve"> </v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 xml:space="preserve"> </v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 xml:space="preserve"> </v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 xml:space="preserve"> </v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 xml:space="preserve"> </v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 xml:space="preserve"> </v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 xml:space="preserve"> </v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 xml:space="preserve"> </v>
          </cell>
          <cell r="J308">
            <v>0</v>
          </cell>
          <cell r="K308" t="str">
            <v xml:space="preserve"> </v>
          </cell>
          <cell r="M308" t="str">
            <v xml:space="preserve"> </v>
          </cell>
        </row>
        <row r="309">
          <cell r="G309" t="str">
            <v xml:space="preserve"> </v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 xml:space="preserve"> </v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 xml:space="preserve"> </v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 xml:space="preserve"> </v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 xml:space="preserve"> </v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 xml:space="preserve"> </v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 xml:space="preserve"> </v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 xml:space="preserve"> </v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 xml:space="preserve"> </v>
          </cell>
          <cell r="J320">
            <v>0</v>
          </cell>
          <cell r="K320" t="str">
            <v xml:space="preserve"> </v>
          </cell>
          <cell r="M320" t="str">
            <v xml:space="preserve"> </v>
          </cell>
        </row>
        <row r="321">
          <cell r="G321" t="str">
            <v xml:space="preserve"> </v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 xml:space="preserve"> </v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 xml:space="preserve"> </v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 xml:space="preserve"> </v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 xml:space="preserve"> </v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 xml:space="preserve"> </v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 xml:space="preserve"> </v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 xml:space="preserve"> </v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 xml:space="preserve"> </v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 xml:space="preserve"> </v>
          </cell>
          <cell r="J333">
            <v>0</v>
          </cell>
          <cell r="K333" t="str">
            <v xml:space="preserve"> </v>
          </cell>
          <cell r="M333" t="str">
            <v xml:space="preserve"> </v>
          </cell>
        </row>
        <row r="334">
          <cell r="G334" t="str">
            <v xml:space="preserve"> </v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 xml:space="preserve"> </v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 xml:space="preserve"> </v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 xml:space="preserve"> </v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 xml:space="preserve"> </v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 xml:space="preserve"> </v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 xml:space="preserve"> </v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 xml:space="preserve"> </v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 xml:space="preserve"> </v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 xml:space="preserve"> </v>
          </cell>
          <cell r="J346">
            <v>0</v>
          </cell>
          <cell r="K346" t="str">
            <v xml:space="preserve"> </v>
          </cell>
          <cell r="M346" t="str">
            <v xml:space="preserve"> </v>
          </cell>
        </row>
        <row r="347">
          <cell r="G347" t="str">
            <v xml:space="preserve"> </v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 xml:space="preserve"> </v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 xml:space="preserve"> </v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 xml:space="preserve"> </v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 xml:space="preserve"> </v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 xml:space="preserve"> </v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 xml:space="preserve"> </v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 xml:space="preserve"> </v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 xml:space="preserve"> </v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 xml:space="preserve"> </v>
          </cell>
          <cell r="J359">
            <v>0</v>
          </cell>
          <cell r="K359" t="str">
            <v xml:space="preserve"> </v>
          </cell>
          <cell r="M359" t="str">
            <v xml:space="preserve"> </v>
          </cell>
        </row>
        <row r="360">
          <cell r="G360" t="str">
            <v xml:space="preserve"> </v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 xml:space="preserve"> </v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 xml:space="preserve"> </v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 xml:space="preserve"> </v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 xml:space="preserve"> </v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 xml:space="preserve"> </v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 xml:space="preserve"> </v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 xml:space="preserve"> </v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 xml:space="preserve"> </v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 xml:space="preserve"> </v>
          </cell>
          <cell r="J372">
            <v>0</v>
          </cell>
          <cell r="K372" t="str">
            <v xml:space="preserve"> </v>
          </cell>
          <cell r="M372" t="str">
            <v xml:space="preserve"> </v>
          </cell>
        </row>
        <row r="373">
          <cell r="G373" t="str">
            <v xml:space="preserve"> </v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 xml:space="preserve"> </v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 xml:space="preserve"> </v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 xml:space="preserve"> </v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 xml:space="preserve"> </v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 xml:space="preserve"> </v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 xml:space="preserve"> </v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 xml:space="preserve"> </v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 xml:space="preserve"> </v>
          </cell>
          <cell r="J384">
            <v>0</v>
          </cell>
          <cell r="K384" t="str">
            <v xml:space="preserve"> </v>
          </cell>
          <cell r="M384" t="str">
            <v xml:space="preserve"> </v>
          </cell>
        </row>
        <row r="385">
          <cell r="G385" t="str">
            <v xml:space="preserve"> </v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 xml:space="preserve"> </v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 xml:space="preserve"> </v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 xml:space="preserve"> </v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 xml:space="preserve"> </v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 xml:space="preserve"> </v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 xml:space="preserve"> </v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 xml:space="preserve"> </v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 xml:space="preserve"> </v>
          </cell>
          <cell r="J396">
            <v>0</v>
          </cell>
          <cell r="K396" t="str">
            <v xml:space="preserve"> </v>
          </cell>
          <cell r="M396" t="str">
            <v xml:space="preserve"> </v>
          </cell>
        </row>
        <row r="397">
          <cell r="G397" t="str">
            <v xml:space="preserve"> </v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 xml:space="preserve"> </v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 xml:space="preserve"> </v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 xml:space="preserve"> </v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 xml:space="preserve"> </v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 xml:space="preserve"> </v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 xml:space="preserve"> </v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 xml:space="preserve"> </v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 xml:space="preserve"> </v>
          </cell>
          <cell r="J408">
            <v>0</v>
          </cell>
          <cell r="K408" t="str">
            <v xml:space="preserve"> </v>
          </cell>
          <cell r="M408" t="str">
            <v xml:space="preserve"> </v>
          </cell>
        </row>
        <row r="409">
          <cell r="G409" t="str">
            <v xml:space="preserve"> </v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 xml:space="preserve"> </v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 xml:space="preserve"> </v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 xml:space="preserve"> </v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 xml:space="preserve"> </v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 xml:space="preserve"> </v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 xml:space="preserve"> </v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 xml:space="preserve"> </v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 xml:space="preserve"> </v>
          </cell>
          <cell r="J420">
            <v>0</v>
          </cell>
          <cell r="K420" t="str">
            <v xml:space="preserve"> </v>
          </cell>
          <cell r="M420" t="str">
            <v xml:space="preserve"> </v>
          </cell>
        </row>
        <row r="421">
          <cell r="G421" t="str">
            <v xml:space="preserve"> </v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 xml:space="preserve"> </v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 xml:space="preserve"> </v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 xml:space="preserve"> </v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 xml:space="preserve"> </v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 xml:space="preserve"> </v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 xml:space="preserve"> </v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 xml:space="preserve"> </v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 xml:space="preserve"> </v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 xml:space="preserve"> </v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 xml:space="preserve"> </v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 xml:space="preserve"> </v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 xml:space="preserve"> </v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 xml:space="preserve"> </v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 xml:space="preserve"> </v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 xml:space="preserve"> </v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 xml:space="preserve"> </v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 xml:space="preserve"> </v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 xml:space="preserve"> </v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 xml:space="preserve"> </v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 xml:space="preserve"> </v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 xml:space="preserve"> </v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 xml:space="preserve"> </v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 xml:space="preserve"> </v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 xml:space="preserve"> </v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 xml:space="preserve"> </v>
          </cell>
          <cell r="J448">
            <v>0</v>
          </cell>
          <cell r="K448" t="str">
            <v xml:space="preserve"> </v>
          </cell>
          <cell r="M448" t="str">
            <v xml:space="preserve"> </v>
          </cell>
        </row>
        <row r="449">
          <cell r="G449" t="str">
            <v xml:space="preserve"> </v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 xml:space="preserve"> </v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 xml:space="preserve"> </v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 xml:space="preserve"> </v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 xml:space="preserve"> </v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 xml:space="preserve"> </v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 xml:space="preserve"> </v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 xml:space="preserve"> </v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 xml:space="preserve"> </v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 xml:space="preserve"> </v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 xml:space="preserve"> </v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 xml:space="preserve"> </v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 xml:space="preserve"> </v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 xml:space="preserve"> </v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 xml:space="preserve"> </v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 xml:space="preserve"> </v>
          </cell>
          <cell r="J466">
            <v>0</v>
          </cell>
          <cell r="K466" t="str">
            <v xml:space="preserve"> </v>
          </cell>
          <cell r="M466" t="str">
            <v xml:space="preserve"> </v>
          </cell>
        </row>
        <row r="467">
          <cell r="G467" t="str">
            <v xml:space="preserve"> </v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 xml:space="preserve"> </v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 xml:space="preserve"> </v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 xml:space="preserve"> </v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 xml:space="preserve"> </v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 xml:space="preserve"> </v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 xml:space="preserve"> </v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 xml:space="preserve"> </v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 xml:space="preserve"> </v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 xml:space="preserve"> </v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 xml:space="preserve"> </v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 xml:space="preserve"> </v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 xml:space="preserve"> </v>
          </cell>
          <cell r="J483">
            <v>0</v>
          </cell>
          <cell r="K483" t="str">
            <v xml:space="preserve"> </v>
          </cell>
          <cell r="M483" t="str">
            <v xml:space="preserve"> </v>
          </cell>
        </row>
        <row r="484">
          <cell r="G484" t="str">
            <v xml:space="preserve"> </v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 xml:space="preserve"> </v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 xml:space="preserve"> </v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 xml:space="preserve"> </v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 xml:space="preserve"> </v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 xml:space="preserve"> </v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 xml:space="preserve"> </v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 xml:space="preserve"> </v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 xml:space="preserve"> </v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 xml:space="preserve"> </v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 xml:space="preserve"> </v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 xml:space="preserve"> </v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 xml:space="preserve"> </v>
          </cell>
          <cell r="J500">
            <v>0</v>
          </cell>
          <cell r="K500" t="str">
            <v xml:space="preserve"> </v>
          </cell>
          <cell r="M500" t="str">
            <v xml:space="preserve"> </v>
          </cell>
        </row>
        <row r="501">
          <cell r="G501" t="str">
            <v xml:space="preserve"> </v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 xml:space="preserve"> </v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 xml:space="preserve"> </v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 xml:space="preserve"> </v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 xml:space="preserve"> </v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 xml:space="preserve"> </v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 xml:space="preserve"> </v>
          </cell>
          <cell r="J510">
            <v>0</v>
          </cell>
          <cell r="K510" t="str">
            <v xml:space="preserve"> </v>
          </cell>
          <cell r="M510" t="str">
            <v xml:space="preserve"> </v>
          </cell>
        </row>
        <row r="511">
          <cell r="G511" t="str">
            <v xml:space="preserve"> </v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 xml:space="preserve"> </v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 xml:space="preserve"> </v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 xml:space="preserve"> </v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 xml:space="preserve"> </v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 xml:space="preserve"> </v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 xml:space="preserve"> </v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 xml:space="preserve"> </v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 xml:space="preserve"> </v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 xml:space="preserve"> </v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 xml:space="preserve"> </v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 xml:space="preserve"> </v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 xml:space="preserve"> </v>
          </cell>
          <cell r="J526">
            <v>0</v>
          </cell>
          <cell r="K526" t="str">
            <v xml:space="preserve"> </v>
          </cell>
          <cell r="M526" t="str">
            <v xml:space="preserve"> </v>
          </cell>
        </row>
        <row r="527">
          <cell r="G527" t="str">
            <v xml:space="preserve"> </v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 xml:space="preserve"> </v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 xml:space="preserve"> </v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 xml:space="preserve"> </v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 xml:space="preserve"> </v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 xml:space="preserve"> </v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 xml:space="preserve"> </v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 xml:space="preserve"> </v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 xml:space="preserve"> </v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 xml:space="preserve"> </v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 xml:space="preserve"> </v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 xml:space="preserve"> </v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 xml:space="preserve"> </v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 xml:space="preserve"> </v>
          </cell>
          <cell r="J544">
            <v>0</v>
          </cell>
          <cell r="K544" t="str">
            <v xml:space="preserve"> </v>
          </cell>
          <cell r="M544" t="str">
            <v xml:space="preserve"> </v>
          </cell>
        </row>
        <row r="545">
          <cell r="G545" t="str">
            <v xml:space="preserve"> </v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 xml:space="preserve"> </v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 xml:space="preserve"> </v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 xml:space="preserve"> </v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 xml:space="preserve"> </v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 xml:space="preserve"> </v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 xml:space="preserve"> </v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 xml:space="preserve"> </v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 xml:space="preserve"> </v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 xml:space="preserve"> </v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 xml:space="preserve"> </v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 xml:space="preserve"> </v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 xml:space="preserve"> </v>
          </cell>
          <cell r="J560">
            <v>0</v>
          </cell>
          <cell r="K560" t="str">
            <v xml:space="preserve"> </v>
          </cell>
          <cell r="M560" t="str">
            <v xml:space="preserve"> </v>
          </cell>
        </row>
        <row r="561">
          <cell r="G561" t="str">
            <v xml:space="preserve"> </v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 xml:space="preserve"> </v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 xml:space="preserve"> </v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 xml:space="preserve"> </v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 xml:space="preserve"> </v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 xml:space="preserve"> </v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 xml:space="preserve"> </v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 xml:space="preserve"> </v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 xml:space="preserve"> </v>
          </cell>
          <cell r="J572">
            <v>0</v>
          </cell>
          <cell r="K572" t="str">
            <v xml:space="preserve"> </v>
          </cell>
          <cell r="M572" t="str">
            <v xml:space="preserve"> </v>
          </cell>
        </row>
        <row r="573">
          <cell r="G573" t="str">
            <v xml:space="preserve"> </v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 xml:space="preserve"> </v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 xml:space="preserve"> </v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 xml:space="preserve"> </v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 xml:space="preserve"> </v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 xml:space="preserve"> </v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 xml:space="preserve"> </v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 xml:space="preserve"> </v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 xml:space="preserve"> </v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 xml:space="preserve"> </v>
          </cell>
          <cell r="J584">
            <v>0</v>
          </cell>
          <cell r="K584" t="str">
            <v xml:space="preserve"> </v>
          </cell>
          <cell r="M584" t="str">
            <v xml:space="preserve"> </v>
          </cell>
        </row>
        <row r="585">
          <cell r="G585" t="str">
            <v xml:space="preserve"> </v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 xml:space="preserve"> </v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 xml:space="preserve"> </v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 xml:space="preserve"> </v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 xml:space="preserve"> </v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 xml:space="preserve"> </v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 xml:space="preserve"> </v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 xml:space="preserve"> </v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 xml:space="preserve"> </v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 xml:space="preserve"> </v>
          </cell>
          <cell r="J596">
            <v>0</v>
          </cell>
          <cell r="K596" t="str">
            <v xml:space="preserve"> </v>
          </cell>
          <cell r="M596" t="str">
            <v xml:space="preserve"> </v>
          </cell>
        </row>
        <row r="597">
          <cell r="G597" t="str">
            <v xml:space="preserve"> </v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 xml:space="preserve"> </v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 xml:space="preserve"> </v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 xml:space="preserve"> </v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 xml:space="preserve"> </v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 xml:space="preserve"> </v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 xml:space="preserve"> </v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 xml:space="preserve"> </v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 xml:space="preserve"> </v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 xml:space="preserve"> </v>
          </cell>
          <cell r="J608">
            <v>0</v>
          </cell>
          <cell r="K608" t="str">
            <v xml:space="preserve"> </v>
          </cell>
          <cell r="M608" t="str">
            <v xml:space="preserve"> </v>
          </cell>
        </row>
        <row r="609">
          <cell r="G609" t="str">
            <v xml:space="preserve"> </v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 xml:space="preserve"> </v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 xml:space="preserve"> </v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 xml:space="preserve"> </v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 xml:space="preserve"> </v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 xml:space="preserve"> </v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 xml:space="preserve"> </v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 xml:space="preserve"> </v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 xml:space="preserve"> </v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 xml:space="preserve"> </v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 xml:space="preserve"> </v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 xml:space="preserve"> </v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 xml:space="preserve"> </v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 xml:space="preserve"> </v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 xml:space="preserve"> </v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 xml:space="preserve"> </v>
          </cell>
        </row>
        <row r="630">
          <cell r="G630" t="str">
            <v>개소당</v>
          </cell>
        </row>
        <row r="631">
          <cell r="G631" t="str">
            <v xml:space="preserve"> </v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 xml:space="preserve"> </v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 xml:space="preserve"> </v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 xml:space="preserve"> </v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 xml:space="preserve"> </v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 xml:space="preserve"> </v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 xml:space="preserve"> </v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 xml:space="preserve"> </v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 xml:space="preserve"> </v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 xml:space="preserve"> </v>
          </cell>
        </row>
        <row r="643">
          <cell r="G643" t="str">
            <v>개소당</v>
          </cell>
        </row>
        <row r="644">
          <cell r="G644" t="str">
            <v xml:space="preserve"> </v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 xml:space="preserve"> </v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 xml:space="preserve"> </v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 xml:space="preserve"> </v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 xml:space="preserve"> </v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 xml:space="preserve"> </v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 xml:space="preserve"> </v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 xml:space="preserve"> </v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 xml:space="preserve"> </v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 xml:space="preserve"> </v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 xml:space="preserve"> </v>
          </cell>
        </row>
        <row r="657">
          <cell r="G657" t="str">
            <v>개소당</v>
          </cell>
        </row>
        <row r="658">
          <cell r="G658" t="str">
            <v xml:space="preserve"> </v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 xml:space="preserve"> </v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 xml:space="preserve"> </v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 xml:space="preserve"> </v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 xml:space="preserve"> </v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 xml:space="preserve"> </v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 xml:space="preserve"> </v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 xml:space="preserve"> </v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 xml:space="preserve"> </v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 xml:space="preserve"> </v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 xml:space="preserve"> </v>
          </cell>
        </row>
        <row r="671">
          <cell r="G671" t="str">
            <v>개소당</v>
          </cell>
        </row>
        <row r="672">
          <cell r="G672" t="str">
            <v xml:space="preserve"> </v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 xml:space="preserve"> </v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 xml:space="preserve"> </v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 xml:space="preserve"> </v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 xml:space="preserve"> </v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 xml:space="preserve"> </v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 xml:space="preserve"> </v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 xml:space="preserve"> </v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 xml:space="preserve"> </v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 xml:space="preserve"> </v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 xml:space="preserve"> </v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 xml:space="preserve"> </v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93</v>
          </cell>
          <cell r="C3" t="str">
            <v>터파기 (인력,보통토사,0~1M)</v>
          </cell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G4" t="str">
            <v xml:space="preserve"> </v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B5" t="str">
            <v>소   계</v>
          </cell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94</v>
          </cell>
          <cell r="C7" t="str">
            <v>터파기 (인력,보통토사,0~1M,협소)</v>
          </cell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B8" t="str">
            <v>보통인부</v>
          </cell>
          <cell r="D8">
            <v>0.25</v>
          </cell>
          <cell r="E8" t="str">
            <v>인</v>
          </cell>
          <cell r="G8" t="str">
            <v xml:space="preserve"> </v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B9" t="str">
            <v>소   계</v>
          </cell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B11">
            <v>95</v>
          </cell>
          <cell r="C11" t="str">
            <v>절취 (인력,보통토사)</v>
          </cell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 t="str">
            <v>보통인부</v>
          </cell>
          <cell r="D12">
            <v>0.16</v>
          </cell>
          <cell r="E12" t="str">
            <v>인</v>
          </cell>
          <cell r="G12" t="str">
            <v xml:space="preserve"> </v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B13" t="str">
            <v>소   계</v>
          </cell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B15">
            <v>96</v>
          </cell>
          <cell r="C15" t="str">
            <v>잔토처리 (인력,현장내)</v>
          </cell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보통인부</v>
          </cell>
          <cell r="D16">
            <v>0.2</v>
          </cell>
          <cell r="E16" t="str">
            <v>인</v>
          </cell>
          <cell r="G16" t="str">
            <v xml:space="preserve"> </v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B17" t="str">
            <v>소   계</v>
          </cell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B19">
            <v>97</v>
          </cell>
          <cell r="C19" t="str">
            <v>되메우기 및 다짐 (인력)</v>
          </cell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보통인부</v>
          </cell>
          <cell r="C20" t="str">
            <v>되메우기</v>
          </cell>
          <cell r="D20">
            <v>0.1</v>
          </cell>
          <cell r="E20" t="str">
            <v>인</v>
          </cell>
          <cell r="G20" t="str">
            <v xml:space="preserve"> </v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B21" t="str">
            <v>보통인부</v>
          </cell>
          <cell r="C21" t="str">
            <v>다지기</v>
          </cell>
          <cell r="D21">
            <v>0.11</v>
          </cell>
          <cell r="E21" t="str">
            <v>인</v>
          </cell>
          <cell r="G21" t="str">
            <v xml:space="preserve"> </v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B22" t="str">
            <v>소   계</v>
          </cell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B24">
            <v>98</v>
          </cell>
          <cell r="C24" t="str">
            <v>흙다짐 (인력)</v>
          </cell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보통인부</v>
          </cell>
          <cell r="C25" t="str">
            <v>다지기</v>
          </cell>
          <cell r="D25">
            <v>0.11</v>
          </cell>
          <cell r="E25" t="str">
            <v>인</v>
          </cell>
          <cell r="G25" t="str">
            <v xml:space="preserve"> </v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B26" t="str">
            <v>소   계</v>
          </cell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B28">
            <v>99</v>
          </cell>
          <cell r="C28" t="str">
            <v>바닥면고르기  (성토면)</v>
          </cell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B29" t="str">
            <v>보통인부</v>
          </cell>
          <cell r="C29" t="str">
            <v>성토면,사질토</v>
          </cell>
          <cell r="D29">
            <v>1.9E-2</v>
          </cell>
          <cell r="E29" t="str">
            <v>인</v>
          </cell>
          <cell r="G29" t="str">
            <v xml:space="preserve"> </v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B30" t="str">
            <v>소   계</v>
          </cell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100</v>
          </cell>
          <cell r="C32" t="str">
            <v xml:space="preserve">잡석지정(다짐) </v>
          </cell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B33" t="str">
            <v>자     갈</v>
          </cell>
          <cell r="C33" t="str">
            <v>#467(Φ40mm)</v>
          </cell>
          <cell r="D33">
            <v>0.3</v>
          </cell>
          <cell r="E33" t="str">
            <v>M3</v>
          </cell>
          <cell r="G33" t="str">
            <v xml:space="preserve"> </v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B34" t="str">
            <v>잡     석</v>
          </cell>
          <cell r="C34" t="str">
            <v>#467(Φ40mm)</v>
          </cell>
          <cell r="D34">
            <v>1.1000000000000001</v>
          </cell>
          <cell r="E34" t="str">
            <v>M3</v>
          </cell>
          <cell r="G34" t="str">
            <v xml:space="preserve"> </v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>떨공이 다지기</v>
          </cell>
          <cell r="D35">
            <v>1.1000000000000001</v>
          </cell>
          <cell r="E35" t="str">
            <v>인</v>
          </cell>
          <cell r="G35" t="str">
            <v xml:space="preserve"> </v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B36" t="str">
            <v>기구손료</v>
          </cell>
          <cell r="C36" t="str">
            <v>품의 2%</v>
          </cell>
          <cell r="D36">
            <v>1</v>
          </cell>
          <cell r="E36" t="str">
            <v>식</v>
          </cell>
          <cell r="G36" t="str">
            <v xml:space="preserve"> </v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B37" t="str">
            <v>소   계</v>
          </cell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B39">
            <v>101</v>
          </cell>
          <cell r="C39" t="str">
            <v>모래깔기</v>
          </cell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>
            <v>0</v>
          </cell>
          <cell r="D40">
            <v>1.04</v>
          </cell>
          <cell r="E40" t="str">
            <v>M3</v>
          </cell>
          <cell r="G40" t="str">
            <v xml:space="preserve"> </v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0.25</v>
          </cell>
          <cell r="E41" t="str">
            <v>인</v>
          </cell>
          <cell r="G41" t="str">
            <v xml:space="preserve"> </v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B42" t="str">
            <v>소   계</v>
          </cell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B45">
            <v>102</v>
          </cell>
          <cell r="C45" t="str">
            <v>몰     탈 (1:1)</v>
          </cell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B46" t="str">
            <v>시 멘 트</v>
          </cell>
          <cell r="C46" t="str">
            <v>40KG/포</v>
          </cell>
          <cell r="D46">
            <v>1093</v>
          </cell>
          <cell r="E46" t="str">
            <v>Kg</v>
          </cell>
          <cell r="G46" t="str">
            <v xml:space="preserve"> </v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B47" t="str">
            <v>모     래</v>
          </cell>
          <cell r="C47">
            <v>0</v>
          </cell>
          <cell r="D47">
            <v>0.78</v>
          </cell>
          <cell r="E47" t="str">
            <v>M3</v>
          </cell>
          <cell r="G47" t="str">
            <v xml:space="preserve"> </v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B48" t="str">
            <v>보통인부</v>
          </cell>
          <cell r="C48" t="str">
            <v xml:space="preserve"> </v>
          </cell>
          <cell r="D48">
            <v>1</v>
          </cell>
          <cell r="E48" t="str">
            <v>인</v>
          </cell>
          <cell r="G48" t="str">
            <v xml:space="preserve"> </v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B49" t="str">
            <v>소   계</v>
          </cell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B51">
            <v>103</v>
          </cell>
          <cell r="C51" t="str">
            <v>몰     탈 (1:2)</v>
          </cell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B52" t="str">
            <v>시 멘 트</v>
          </cell>
          <cell r="C52" t="str">
            <v>40KG/포</v>
          </cell>
          <cell r="D52">
            <v>680</v>
          </cell>
          <cell r="E52" t="str">
            <v>Kg</v>
          </cell>
          <cell r="G52" t="str">
            <v xml:space="preserve"> </v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B53" t="str">
            <v>모     래</v>
          </cell>
          <cell r="C53">
            <v>0</v>
          </cell>
          <cell r="D53">
            <v>0.93</v>
          </cell>
          <cell r="E53" t="str">
            <v>M3</v>
          </cell>
          <cell r="G53" t="str">
            <v xml:space="preserve"> </v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B54" t="str">
            <v>보통인부</v>
          </cell>
          <cell r="C54" t="str">
            <v xml:space="preserve"> </v>
          </cell>
          <cell r="D54">
            <v>1</v>
          </cell>
          <cell r="E54" t="str">
            <v>인</v>
          </cell>
          <cell r="G54" t="str">
            <v xml:space="preserve"> </v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B55" t="str">
            <v>소   계</v>
          </cell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B57">
            <v>104</v>
          </cell>
          <cell r="C57" t="str">
            <v>몰     탈 (1:3)</v>
          </cell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B58" t="str">
            <v>시 멘 트</v>
          </cell>
          <cell r="C58" t="str">
            <v>40KG/포</v>
          </cell>
          <cell r="D58">
            <v>510</v>
          </cell>
          <cell r="E58" t="str">
            <v>Kg</v>
          </cell>
          <cell r="G58" t="str">
            <v xml:space="preserve"> </v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B59" t="str">
            <v>모     래</v>
          </cell>
          <cell r="C59">
            <v>0</v>
          </cell>
          <cell r="D59">
            <v>1.1000000000000001</v>
          </cell>
          <cell r="E59" t="str">
            <v>M3</v>
          </cell>
          <cell r="G59" t="str">
            <v xml:space="preserve"> </v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B60" t="str">
            <v>보통인부</v>
          </cell>
          <cell r="C60" t="str">
            <v xml:space="preserve"> </v>
          </cell>
          <cell r="D60">
            <v>1</v>
          </cell>
          <cell r="E60" t="str">
            <v>인</v>
          </cell>
          <cell r="G60" t="str">
            <v xml:space="preserve"> </v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B61" t="str">
            <v>소   계</v>
          </cell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B63">
            <v>105</v>
          </cell>
          <cell r="C63" t="str">
            <v>에폭시접합</v>
          </cell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B64" t="str">
            <v>에폭시접착제</v>
          </cell>
          <cell r="C64" t="str">
            <v xml:space="preserve"> </v>
          </cell>
          <cell r="D64">
            <v>1.2</v>
          </cell>
          <cell r="E64" t="str">
            <v>Kg</v>
          </cell>
          <cell r="G64" t="str">
            <v xml:space="preserve"> </v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B65" t="str">
            <v>신      너</v>
          </cell>
          <cell r="C65" t="str">
            <v>KSM5319 2종</v>
          </cell>
          <cell r="D65">
            <v>0.2</v>
          </cell>
          <cell r="E65" t="str">
            <v>L</v>
          </cell>
          <cell r="G65" t="str">
            <v xml:space="preserve"> </v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B66" t="str">
            <v>도장공</v>
          </cell>
          <cell r="C66" t="str">
            <v xml:space="preserve"> </v>
          </cell>
          <cell r="D66">
            <v>0.12</v>
          </cell>
          <cell r="E66" t="str">
            <v>인</v>
          </cell>
          <cell r="G66" t="str">
            <v xml:space="preserve"> </v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B67" t="str">
            <v>기구손료</v>
          </cell>
          <cell r="C67" t="str">
            <v>노무비의 2%</v>
          </cell>
          <cell r="D67">
            <v>1</v>
          </cell>
          <cell r="E67" t="str">
            <v>식</v>
          </cell>
          <cell r="G67" t="str">
            <v xml:space="preserve"> </v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B68" t="str">
            <v>소   계</v>
          </cell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B70">
            <v>106</v>
          </cell>
          <cell r="C70" t="str">
            <v>에폭시모르터바르기</v>
          </cell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B71" t="str">
            <v>에폭시접착제</v>
          </cell>
          <cell r="C71" t="str">
            <v xml:space="preserve"> </v>
          </cell>
          <cell r="D71">
            <v>1.2</v>
          </cell>
          <cell r="E71" t="str">
            <v>Kg</v>
          </cell>
          <cell r="G71" t="str">
            <v xml:space="preserve"> </v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B72" t="str">
            <v>신      너</v>
          </cell>
          <cell r="C72" t="str">
            <v>KSM5319 2종</v>
          </cell>
          <cell r="D72">
            <v>0.2</v>
          </cell>
          <cell r="E72" t="str">
            <v>L</v>
          </cell>
          <cell r="G72" t="str">
            <v xml:space="preserve"> </v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B73" t="str">
            <v>도장공</v>
          </cell>
          <cell r="C73" t="str">
            <v xml:space="preserve"> </v>
          </cell>
          <cell r="D73">
            <v>0.12</v>
          </cell>
          <cell r="E73" t="str">
            <v>인</v>
          </cell>
          <cell r="G73" t="str">
            <v xml:space="preserve"> </v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B74" t="str">
            <v>소   계</v>
          </cell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B76">
            <v>107</v>
          </cell>
          <cell r="C76" t="str">
            <v>레미콘타설 (25-180-8 철근구조물)</v>
          </cell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B77" t="str">
            <v>레 미 콘</v>
          </cell>
          <cell r="C77" t="str">
            <v>25-180-8</v>
          </cell>
          <cell r="D77">
            <v>1.01</v>
          </cell>
          <cell r="E77" t="str">
            <v>M3</v>
          </cell>
          <cell r="G77" t="str">
            <v xml:space="preserve"> </v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B78" t="str">
            <v>콘크리트공</v>
          </cell>
          <cell r="C78" t="str">
            <v xml:space="preserve"> </v>
          </cell>
          <cell r="D78">
            <v>0.17</v>
          </cell>
          <cell r="E78" t="str">
            <v>인</v>
          </cell>
          <cell r="G78" t="str">
            <v xml:space="preserve"> </v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B79" t="str">
            <v>보통인부</v>
          </cell>
          <cell r="C79" t="str">
            <v xml:space="preserve"> </v>
          </cell>
          <cell r="D79">
            <v>0.28999999999999998</v>
          </cell>
          <cell r="E79" t="str">
            <v>인</v>
          </cell>
          <cell r="G79" t="str">
            <v xml:space="preserve"> </v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B80" t="str">
            <v>소   계</v>
          </cell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B82">
            <v>108</v>
          </cell>
          <cell r="C82" t="str">
            <v>레미콘타설 (40-160-8 철근구조물)</v>
          </cell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B83" t="str">
            <v>레 미 콘</v>
          </cell>
          <cell r="C83" t="str">
            <v>40-160-8</v>
          </cell>
          <cell r="D83">
            <v>1.01</v>
          </cell>
          <cell r="E83" t="str">
            <v>M3</v>
          </cell>
          <cell r="G83" t="str">
            <v xml:space="preserve"> </v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B84" t="str">
            <v>콘크리트공</v>
          </cell>
          <cell r="C84" t="str">
            <v xml:space="preserve"> </v>
          </cell>
          <cell r="D84">
            <v>0.17</v>
          </cell>
          <cell r="E84" t="str">
            <v>인</v>
          </cell>
          <cell r="G84" t="str">
            <v xml:space="preserve"> </v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B85" t="str">
            <v>보통인부</v>
          </cell>
          <cell r="C85" t="str">
            <v xml:space="preserve"> </v>
          </cell>
          <cell r="D85">
            <v>0.28999999999999998</v>
          </cell>
          <cell r="E85" t="str">
            <v>인</v>
          </cell>
          <cell r="G85" t="str">
            <v xml:space="preserve"> </v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B86" t="str">
            <v>소   계</v>
          </cell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B87">
            <v>109</v>
          </cell>
          <cell r="C87" t="str">
            <v>레미콘타설 (40-160-8 무근구조물)</v>
          </cell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B88" t="str">
            <v>레 미 콘</v>
          </cell>
          <cell r="C88" t="str">
            <v>40-160-8</v>
          </cell>
          <cell r="D88">
            <v>1.01</v>
          </cell>
          <cell r="E88" t="str">
            <v>M3</v>
          </cell>
          <cell r="G88" t="str">
            <v xml:space="preserve"> </v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B89" t="str">
            <v>콘크리트공</v>
          </cell>
          <cell r="C89" t="str">
            <v xml:space="preserve"> </v>
          </cell>
          <cell r="D89">
            <v>0.15</v>
          </cell>
          <cell r="E89" t="str">
            <v>인</v>
          </cell>
          <cell r="G89" t="str">
            <v xml:space="preserve"> </v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B90" t="str">
            <v>보통인부</v>
          </cell>
          <cell r="C90" t="str">
            <v xml:space="preserve"> </v>
          </cell>
          <cell r="D90">
            <v>0.27</v>
          </cell>
          <cell r="E90" t="str">
            <v>인</v>
          </cell>
          <cell r="G90" t="str">
            <v xml:space="preserve"> </v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B91" t="str">
            <v>소   계</v>
          </cell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B93">
            <v>110</v>
          </cell>
          <cell r="C93" t="str">
            <v>콘크리트 (인력비빔,5종,소형)</v>
          </cell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B94" t="str">
            <v>시 멘 트</v>
          </cell>
          <cell r="C94" t="str">
            <v>40KG/포</v>
          </cell>
          <cell r="D94">
            <v>211</v>
          </cell>
          <cell r="E94" t="str">
            <v>KG</v>
          </cell>
          <cell r="G94" t="str">
            <v xml:space="preserve"> </v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B95" t="str">
            <v>모     래</v>
          </cell>
          <cell r="C95">
            <v>0</v>
          </cell>
          <cell r="D95">
            <v>0.5</v>
          </cell>
          <cell r="E95" t="str">
            <v>M3</v>
          </cell>
          <cell r="G95" t="str">
            <v xml:space="preserve"> </v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B96" t="str">
            <v>자     갈</v>
          </cell>
          <cell r="C96" t="str">
            <v>#467(Φ40mm)</v>
          </cell>
          <cell r="D96">
            <v>0.73</v>
          </cell>
          <cell r="E96" t="str">
            <v>M3</v>
          </cell>
          <cell r="G96" t="str">
            <v xml:space="preserve"> </v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B97" t="str">
            <v>콘크리트공</v>
          </cell>
          <cell r="C97" t="str">
            <v xml:space="preserve"> </v>
          </cell>
          <cell r="D97">
            <v>1.29</v>
          </cell>
          <cell r="E97" t="str">
            <v>인</v>
          </cell>
          <cell r="G97" t="str">
            <v xml:space="preserve"> </v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B98" t="str">
            <v>보통인부</v>
          </cell>
          <cell r="C98" t="str">
            <v xml:space="preserve"> </v>
          </cell>
          <cell r="D98">
            <v>1.36</v>
          </cell>
          <cell r="E98" t="str">
            <v>인</v>
          </cell>
          <cell r="G98" t="str">
            <v xml:space="preserve"> </v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B99" t="str">
            <v>소   계</v>
          </cell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B101">
            <v>111</v>
          </cell>
          <cell r="C101" t="str">
            <v>콘크리트 (인력비빔,4종,소형)</v>
          </cell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B102" t="str">
            <v>시 멘 트</v>
          </cell>
          <cell r="C102" t="str">
            <v>40KG/포</v>
          </cell>
          <cell r="D102">
            <v>261</v>
          </cell>
          <cell r="E102" t="str">
            <v>KG</v>
          </cell>
          <cell r="G102" t="str">
            <v xml:space="preserve"> </v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B103" t="str">
            <v>모     래</v>
          </cell>
          <cell r="C103">
            <v>0</v>
          </cell>
          <cell r="D103">
            <v>0.48</v>
          </cell>
          <cell r="E103" t="str">
            <v>M3</v>
          </cell>
          <cell r="G103" t="str">
            <v xml:space="preserve"> </v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B104" t="str">
            <v>자     갈</v>
          </cell>
          <cell r="C104" t="str">
            <v>#467(Φ40mm)</v>
          </cell>
          <cell r="D104">
            <v>0.74</v>
          </cell>
          <cell r="E104" t="str">
            <v>M3</v>
          </cell>
          <cell r="G104" t="str">
            <v xml:space="preserve"> </v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B105" t="str">
            <v>콘크리트공</v>
          </cell>
          <cell r="C105" t="str">
            <v xml:space="preserve"> </v>
          </cell>
          <cell r="D105">
            <v>1.29</v>
          </cell>
          <cell r="E105" t="str">
            <v>인</v>
          </cell>
          <cell r="G105" t="str">
            <v xml:space="preserve"> </v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B106" t="str">
            <v>보통인부</v>
          </cell>
          <cell r="C106" t="str">
            <v xml:space="preserve"> </v>
          </cell>
          <cell r="D106">
            <v>1.36</v>
          </cell>
          <cell r="E106" t="str">
            <v>인</v>
          </cell>
          <cell r="G106" t="str">
            <v xml:space="preserve"> </v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B107" t="str">
            <v>소   계</v>
          </cell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B108">
            <v>112</v>
          </cell>
          <cell r="C108" t="str">
            <v>거푸집 ( 합판1회 일반구조물)</v>
          </cell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B109" t="str">
            <v>합      판</v>
          </cell>
          <cell r="C109" t="str">
            <v>내수 12MM</v>
          </cell>
          <cell r="D109">
            <v>1.03</v>
          </cell>
          <cell r="E109" t="str">
            <v>M2</v>
          </cell>
          <cell r="G109" t="str">
            <v xml:space="preserve"> </v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B110" t="str">
            <v>육송각재</v>
          </cell>
          <cell r="C110" t="str">
            <v>거푸집용</v>
          </cell>
          <cell r="D110">
            <v>3.7999999999999999E-2</v>
          </cell>
          <cell r="E110" t="str">
            <v>M3</v>
          </cell>
          <cell r="G110" t="str">
            <v xml:space="preserve"> </v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B111" t="str">
            <v>철      선</v>
          </cell>
          <cell r="C111" t="str">
            <v># 8(Φ4.0mm)</v>
          </cell>
          <cell r="D111">
            <v>0.28999999999999998</v>
          </cell>
          <cell r="E111" t="str">
            <v>Kg</v>
          </cell>
          <cell r="G111" t="str">
            <v xml:space="preserve"> </v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B112" t="str">
            <v>철      못</v>
          </cell>
          <cell r="C112" t="str">
            <v>N 75</v>
          </cell>
          <cell r="D112">
            <v>0.2</v>
          </cell>
          <cell r="E112" t="str">
            <v>Kg</v>
          </cell>
          <cell r="G112" t="str">
            <v xml:space="preserve"> </v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B113" t="str">
            <v>중      유</v>
          </cell>
          <cell r="C113" t="str">
            <v xml:space="preserve"> </v>
          </cell>
          <cell r="D113">
            <v>0.19</v>
          </cell>
          <cell r="E113" t="str">
            <v>L</v>
          </cell>
          <cell r="G113" t="str">
            <v xml:space="preserve"> </v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B114" t="str">
            <v>형틀목공</v>
          </cell>
          <cell r="C114" t="str">
            <v xml:space="preserve"> </v>
          </cell>
          <cell r="D114">
            <v>0.28000000000000003</v>
          </cell>
          <cell r="E114" t="str">
            <v>인</v>
          </cell>
          <cell r="G114" t="str">
            <v xml:space="preserve"> </v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B115" t="str">
            <v>보통인부</v>
          </cell>
          <cell r="C115" t="str">
            <v xml:space="preserve"> </v>
          </cell>
          <cell r="D115">
            <v>0.23</v>
          </cell>
          <cell r="E115" t="str">
            <v>인</v>
          </cell>
          <cell r="G115" t="str">
            <v xml:space="preserve"> </v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B116" t="str">
            <v>사 용 고 재</v>
          </cell>
          <cell r="C116" t="str">
            <v>(합판+각재)30%</v>
          </cell>
          <cell r="D116">
            <v>1</v>
          </cell>
          <cell r="E116" t="str">
            <v>식</v>
          </cell>
          <cell r="G116" t="str">
            <v xml:space="preserve"> </v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B117" t="str">
            <v>소   계</v>
          </cell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B119">
            <v>113</v>
          </cell>
          <cell r="C119" t="str">
            <v>거푸집 ( 합판4회 일반구조물)</v>
          </cell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B120" t="str">
            <v>재   료   비</v>
          </cell>
          <cell r="C120" t="str">
            <v>1회의 40.1%</v>
          </cell>
          <cell r="D120">
            <v>1</v>
          </cell>
          <cell r="E120" t="str">
            <v>식</v>
          </cell>
          <cell r="G120" t="str">
            <v xml:space="preserve"> </v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B121" t="str">
            <v>노   무   비</v>
          </cell>
          <cell r="C121" t="str">
            <v>1회의 40%</v>
          </cell>
          <cell r="D121">
            <v>1</v>
          </cell>
          <cell r="E121" t="str">
            <v>식</v>
          </cell>
          <cell r="G121" t="str">
            <v xml:space="preserve"> </v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B122" t="str">
            <v>소   계</v>
          </cell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B124">
            <v>114</v>
          </cell>
          <cell r="C124" t="str">
            <v>거푸집 ( 합판6회 일반구조물)</v>
          </cell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B125" t="str">
            <v>재   료   비</v>
          </cell>
          <cell r="C125" t="str">
            <v>1회의 34.7%</v>
          </cell>
          <cell r="D125">
            <v>1</v>
          </cell>
          <cell r="E125" t="str">
            <v>식</v>
          </cell>
          <cell r="G125" t="str">
            <v xml:space="preserve"> </v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B126" t="str">
            <v>노   무   비</v>
          </cell>
          <cell r="C126" t="str">
            <v>1회의 32%</v>
          </cell>
          <cell r="D126">
            <v>1</v>
          </cell>
          <cell r="E126" t="str">
            <v>식</v>
          </cell>
          <cell r="G126" t="str">
            <v xml:space="preserve"> </v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B127" t="str">
            <v>소   계</v>
          </cell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B129">
            <v>115</v>
          </cell>
          <cell r="C129" t="str">
            <v>거푸집 ( 합판1회 소형구조물)</v>
          </cell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B130" t="str">
            <v>재   료   비</v>
          </cell>
          <cell r="C130" t="str">
            <v>1회일반의 100%</v>
          </cell>
          <cell r="D130">
            <v>1</v>
          </cell>
          <cell r="E130" t="str">
            <v>식</v>
          </cell>
          <cell r="G130" t="str">
            <v xml:space="preserve"> </v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B131" t="str">
            <v>노   무   비</v>
          </cell>
          <cell r="C131" t="str">
            <v>1회일반의 130%</v>
          </cell>
          <cell r="D131">
            <v>1</v>
          </cell>
          <cell r="E131" t="str">
            <v>식</v>
          </cell>
          <cell r="G131" t="str">
            <v xml:space="preserve"> </v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B132" t="str">
            <v>소   계</v>
          </cell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B134">
            <v>116</v>
          </cell>
          <cell r="C134" t="str">
            <v>거푸집 ( 합판4회 소형구조물)</v>
          </cell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B135" t="str">
            <v>재   료   비</v>
          </cell>
          <cell r="C135" t="str">
            <v>4회일반의 100%</v>
          </cell>
          <cell r="D135">
            <v>1</v>
          </cell>
          <cell r="E135" t="str">
            <v>식</v>
          </cell>
          <cell r="G135" t="str">
            <v xml:space="preserve"> </v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B136" t="str">
            <v>노   무   비</v>
          </cell>
          <cell r="C136" t="str">
            <v>4회일반의 130%</v>
          </cell>
          <cell r="D136">
            <v>1</v>
          </cell>
          <cell r="E136" t="str">
            <v>식</v>
          </cell>
          <cell r="G136" t="str">
            <v xml:space="preserve"> </v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B137" t="str">
            <v>소   계</v>
          </cell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B139">
            <v>117</v>
          </cell>
          <cell r="C139" t="str">
            <v>거푸집 ( 합판6회 소형구조물)</v>
          </cell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B140" t="str">
            <v>재   료   비</v>
          </cell>
          <cell r="C140" t="str">
            <v>6회일반의 100%</v>
          </cell>
          <cell r="D140">
            <v>1</v>
          </cell>
          <cell r="E140" t="str">
            <v>식</v>
          </cell>
          <cell r="G140" t="str">
            <v xml:space="preserve"> </v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B141" t="str">
            <v>노   무   비</v>
          </cell>
          <cell r="C141" t="str">
            <v>6회일반의 130%</v>
          </cell>
          <cell r="D141">
            <v>1</v>
          </cell>
          <cell r="E141" t="str">
            <v>식</v>
          </cell>
          <cell r="G141" t="str">
            <v xml:space="preserve"> </v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B142" t="str">
            <v>소   계</v>
          </cell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118</v>
          </cell>
          <cell r="C144" t="str">
            <v>철근가공조립 (간단 소형구조물)</v>
          </cell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B145" t="str">
            <v>철      선</v>
          </cell>
          <cell r="C145" t="str">
            <v>#20(Φ0.9mm)</v>
          </cell>
          <cell r="D145">
            <v>5</v>
          </cell>
          <cell r="E145" t="str">
            <v>Kg</v>
          </cell>
          <cell r="G145" t="str">
            <v xml:space="preserve"> </v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B146" t="str">
            <v>철근공</v>
          </cell>
          <cell r="C146" t="str">
            <v>2.9*1.5</v>
          </cell>
          <cell r="D146">
            <v>4.3499999999999996</v>
          </cell>
          <cell r="E146" t="str">
            <v>인</v>
          </cell>
          <cell r="G146" t="str">
            <v xml:space="preserve"> </v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B147" t="str">
            <v>보통인부</v>
          </cell>
          <cell r="C147" t="str">
            <v>1.6*1.5</v>
          </cell>
          <cell r="D147">
            <v>2.4</v>
          </cell>
          <cell r="E147" t="str">
            <v>인</v>
          </cell>
          <cell r="G147" t="str">
            <v xml:space="preserve"> </v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B148" t="str">
            <v>소   계</v>
          </cell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B149" t="str">
            <v>Kg당</v>
          </cell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B150">
            <v>119</v>
          </cell>
          <cell r="C150" t="str">
            <v>철근가공조립 (보통 일반구조물)</v>
          </cell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B151" t="str">
            <v>철      선</v>
          </cell>
          <cell r="C151" t="str">
            <v>#20(Φ0.9mm)</v>
          </cell>
          <cell r="D151">
            <v>6.5</v>
          </cell>
          <cell r="E151" t="str">
            <v>Kg</v>
          </cell>
          <cell r="G151" t="str">
            <v xml:space="preserve"> </v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B152" t="str">
            <v>철근공</v>
          </cell>
          <cell r="D152">
            <v>4</v>
          </cell>
          <cell r="E152" t="str">
            <v>인</v>
          </cell>
          <cell r="G152" t="str">
            <v xml:space="preserve"> </v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B153" t="str">
            <v>보통인부</v>
          </cell>
          <cell r="D153">
            <v>2.2000000000000002</v>
          </cell>
          <cell r="E153" t="str">
            <v>인</v>
          </cell>
          <cell r="G153" t="str">
            <v xml:space="preserve"> </v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B154" t="str">
            <v>소   계</v>
          </cell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B155" t="str">
            <v>Kg당</v>
          </cell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B157">
            <v>120</v>
          </cell>
          <cell r="C157" t="str">
            <v>철근가공조립 (복잡 소형구조물)</v>
          </cell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B158" t="str">
            <v>철      선</v>
          </cell>
          <cell r="C158" t="str">
            <v>#20(Φ0.9mm)</v>
          </cell>
          <cell r="D158">
            <v>8</v>
          </cell>
          <cell r="E158" t="str">
            <v>Kg</v>
          </cell>
          <cell r="G158" t="str">
            <v xml:space="preserve"> </v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B159" t="str">
            <v>철근공</v>
          </cell>
          <cell r="C159" t="str">
            <v>5.0*1.5</v>
          </cell>
          <cell r="D159">
            <v>7.5</v>
          </cell>
          <cell r="E159" t="str">
            <v>인</v>
          </cell>
          <cell r="G159" t="str">
            <v xml:space="preserve"> </v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B160" t="str">
            <v>보통인부</v>
          </cell>
          <cell r="C160" t="str">
            <v>2.8*1.5</v>
          </cell>
          <cell r="D160">
            <v>4.2</v>
          </cell>
          <cell r="E160" t="str">
            <v>인</v>
          </cell>
          <cell r="G160" t="str">
            <v xml:space="preserve"> </v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B161" t="str">
            <v>소   계</v>
          </cell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B162" t="str">
            <v>Kg당</v>
          </cell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B164">
            <v>121</v>
          </cell>
          <cell r="C164" t="str">
            <v>잡철물 제작설치 ( 철제,간단 )</v>
          </cell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B165" t="str">
            <v>용  접  봉</v>
          </cell>
          <cell r="C165" t="str">
            <v>KSE5016 Φ4</v>
          </cell>
          <cell r="D165">
            <v>18.48</v>
          </cell>
          <cell r="E165" t="str">
            <v>Kg</v>
          </cell>
          <cell r="G165" t="str">
            <v xml:space="preserve"> </v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B166" t="str">
            <v>산      소</v>
          </cell>
          <cell r="C166" t="str">
            <v>공업용 6000L</v>
          </cell>
          <cell r="D166">
            <v>6300</v>
          </cell>
          <cell r="E166" t="str">
            <v>L</v>
          </cell>
          <cell r="G166" t="str">
            <v xml:space="preserve"> </v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B167" t="str">
            <v>아세틸렌</v>
          </cell>
          <cell r="C167" t="str">
            <v>용접용 98%</v>
          </cell>
          <cell r="D167">
            <v>2.8</v>
          </cell>
          <cell r="E167" t="str">
            <v>Kg</v>
          </cell>
          <cell r="G167" t="str">
            <v xml:space="preserve"> </v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B168" t="str">
            <v>철공</v>
          </cell>
          <cell r="C168" t="str">
            <v xml:space="preserve"> </v>
          </cell>
          <cell r="D168">
            <v>27.65</v>
          </cell>
          <cell r="E168" t="str">
            <v>인</v>
          </cell>
          <cell r="G168" t="str">
            <v xml:space="preserve"> </v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B169" t="str">
            <v>보통인부</v>
          </cell>
          <cell r="C169" t="str">
            <v xml:space="preserve"> </v>
          </cell>
          <cell r="D169">
            <v>0.66</v>
          </cell>
          <cell r="E169" t="str">
            <v>인</v>
          </cell>
          <cell r="G169" t="str">
            <v xml:space="preserve"> </v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B170" t="str">
            <v>용접공</v>
          </cell>
          <cell r="C170" t="str">
            <v xml:space="preserve"> </v>
          </cell>
          <cell r="D170">
            <v>2.6</v>
          </cell>
          <cell r="E170" t="str">
            <v>인</v>
          </cell>
          <cell r="G170" t="str">
            <v xml:space="preserve"> </v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B171" t="str">
            <v>특별인부</v>
          </cell>
          <cell r="C171" t="str">
            <v xml:space="preserve"> </v>
          </cell>
          <cell r="D171">
            <v>0.74</v>
          </cell>
          <cell r="E171" t="str">
            <v>인</v>
          </cell>
          <cell r="G171" t="str">
            <v xml:space="preserve"> </v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B172" t="str">
            <v>용접기손료</v>
          </cell>
          <cell r="C172" t="str">
            <v>교류200Amp</v>
          </cell>
          <cell r="D172">
            <v>20.83</v>
          </cell>
          <cell r="E172" t="str">
            <v>HR</v>
          </cell>
          <cell r="G172" t="str">
            <v xml:space="preserve"> </v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B173" t="str">
            <v>전기료</v>
          </cell>
          <cell r="C173" t="str">
            <v>임시,저압,을</v>
          </cell>
          <cell r="D173">
            <v>126</v>
          </cell>
          <cell r="E173" t="str">
            <v>KW/H</v>
          </cell>
          <cell r="G173" t="str">
            <v xml:space="preserve"> </v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B174" t="str">
            <v>기구손료</v>
          </cell>
          <cell r="C174" t="str">
            <v>품의 3%</v>
          </cell>
          <cell r="D174">
            <v>1</v>
          </cell>
          <cell r="E174" t="str">
            <v>식</v>
          </cell>
          <cell r="G174" t="str">
            <v xml:space="preserve"> </v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B175" t="str">
            <v>소   계</v>
          </cell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B176" t="str">
            <v>Kg당</v>
          </cell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B178">
            <v>122</v>
          </cell>
          <cell r="C178" t="str">
            <v>잡철물 제작설치 ( 철제,보통 )</v>
          </cell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B179" t="str">
            <v>재   료   비</v>
          </cell>
          <cell r="C179" t="str">
            <v>간단의120%</v>
          </cell>
          <cell r="D179">
            <v>1</v>
          </cell>
          <cell r="E179" t="str">
            <v>식</v>
          </cell>
          <cell r="G179" t="str">
            <v xml:space="preserve"> </v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B180" t="str">
            <v>노   무   비</v>
          </cell>
          <cell r="C180" t="str">
            <v>간단의120%</v>
          </cell>
          <cell r="D180">
            <v>1</v>
          </cell>
          <cell r="E180" t="str">
            <v>식</v>
          </cell>
          <cell r="G180" t="str">
            <v xml:space="preserve"> </v>
          </cell>
          <cell r="J180">
            <v>2123</v>
          </cell>
          <cell r="K180">
            <v>2547.6</v>
          </cell>
          <cell r="M180">
            <v>0</v>
          </cell>
        </row>
        <row r="181">
          <cell r="B181" t="str">
            <v>경        비</v>
          </cell>
          <cell r="C181" t="str">
            <v>간단의120%</v>
          </cell>
          <cell r="D181">
            <v>1</v>
          </cell>
          <cell r="E181" t="str">
            <v>식</v>
          </cell>
          <cell r="G181" t="str">
            <v xml:space="preserve"> </v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B182" t="str">
            <v>소   계</v>
          </cell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B184">
            <v>123</v>
          </cell>
          <cell r="C184" t="str">
            <v>잡철물 제작설치 ( 철제,복잡 )</v>
          </cell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B185" t="str">
            <v>재   료   비</v>
          </cell>
          <cell r="C185" t="str">
            <v>간단의140%</v>
          </cell>
          <cell r="D185">
            <v>1</v>
          </cell>
          <cell r="E185" t="str">
            <v>식</v>
          </cell>
          <cell r="G185" t="str">
            <v xml:space="preserve"> </v>
          </cell>
          <cell r="H185">
            <v>62</v>
          </cell>
          <cell r="I185">
            <v>86.8</v>
          </cell>
          <cell r="M185">
            <v>0</v>
          </cell>
        </row>
        <row r="186">
          <cell r="B186" t="str">
            <v>노   무   비</v>
          </cell>
          <cell r="C186" t="str">
            <v>간단의140%</v>
          </cell>
          <cell r="D186">
            <v>1</v>
          </cell>
          <cell r="E186" t="str">
            <v>식</v>
          </cell>
          <cell r="G186" t="str">
            <v xml:space="preserve"> </v>
          </cell>
          <cell r="J186">
            <v>2123</v>
          </cell>
          <cell r="K186">
            <v>2972.2</v>
          </cell>
          <cell r="M186">
            <v>0</v>
          </cell>
        </row>
        <row r="187">
          <cell r="B187" t="str">
            <v>경        비</v>
          </cell>
          <cell r="C187" t="str">
            <v>간단의140%</v>
          </cell>
          <cell r="D187">
            <v>1</v>
          </cell>
          <cell r="E187" t="str">
            <v>식</v>
          </cell>
          <cell r="G187" t="str">
            <v xml:space="preserve"> </v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B188" t="str">
            <v>소   계</v>
          </cell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B190">
            <v>124</v>
          </cell>
          <cell r="C190" t="str">
            <v>잡철물 제작설치 ( 스텐,간단 )</v>
          </cell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B191" t="str">
            <v>용  접  봉</v>
          </cell>
          <cell r="C191" t="str">
            <v>AWSE309-16 Φ3.2</v>
          </cell>
          <cell r="D191">
            <v>18.48</v>
          </cell>
          <cell r="E191" t="str">
            <v>Kg</v>
          </cell>
          <cell r="G191" t="str">
            <v xml:space="preserve"> </v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B192" t="str">
            <v>아세틸렌</v>
          </cell>
          <cell r="C192" t="str">
            <v>용접용 98%</v>
          </cell>
          <cell r="D192">
            <v>2.8</v>
          </cell>
          <cell r="E192" t="str">
            <v>Kg</v>
          </cell>
          <cell r="G192" t="str">
            <v xml:space="preserve"> </v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B193" t="str">
            <v>아  르  곤</v>
          </cell>
          <cell r="C193" t="str">
            <v>99% 공업용</v>
          </cell>
          <cell r="D193">
            <v>23537</v>
          </cell>
          <cell r="E193" t="str">
            <v>L</v>
          </cell>
          <cell r="G193" t="str">
            <v xml:space="preserve"> </v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B194" t="str">
            <v>철판공</v>
          </cell>
          <cell r="C194" t="str">
            <v xml:space="preserve"> </v>
          </cell>
          <cell r="D194">
            <v>27.65</v>
          </cell>
          <cell r="E194" t="str">
            <v>인</v>
          </cell>
          <cell r="G194" t="str">
            <v xml:space="preserve"> </v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B195" t="str">
            <v>보통인부</v>
          </cell>
          <cell r="C195" t="str">
            <v xml:space="preserve"> </v>
          </cell>
          <cell r="D195">
            <v>0.66</v>
          </cell>
          <cell r="E195" t="str">
            <v>인</v>
          </cell>
          <cell r="G195" t="str">
            <v xml:space="preserve"> </v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B196" t="str">
            <v>용접공</v>
          </cell>
          <cell r="C196" t="str">
            <v xml:space="preserve"> </v>
          </cell>
          <cell r="D196">
            <v>2.6</v>
          </cell>
          <cell r="E196" t="str">
            <v>인</v>
          </cell>
          <cell r="G196" t="str">
            <v xml:space="preserve"> </v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B197" t="str">
            <v>특별인부</v>
          </cell>
          <cell r="C197" t="str">
            <v xml:space="preserve"> </v>
          </cell>
          <cell r="D197">
            <v>0.74</v>
          </cell>
          <cell r="E197" t="str">
            <v>인</v>
          </cell>
          <cell r="G197" t="str">
            <v xml:space="preserve"> </v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B198" t="str">
            <v>용접기손료</v>
          </cell>
          <cell r="C198" t="str">
            <v>교류200Amp</v>
          </cell>
          <cell r="D198">
            <v>20.83</v>
          </cell>
          <cell r="E198" t="str">
            <v>HR</v>
          </cell>
          <cell r="G198" t="str">
            <v xml:space="preserve"> </v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B199" t="str">
            <v>전기료</v>
          </cell>
          <cell r="C199" t="str">
            <v>임시,저압,을</v>
          </cell>
          <cell r="D199">
            <v>126</v>
          </cell>
          <cell r="E199" t="str">
            <v>KW/H</v>
          </cell>
          <cell r="G199" t="str">
            <v xml:space="preserve"> </v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B200" t="str">
            <v>기구손료</v>
          </cell>
          <cell r="C200" t="str">
            <v>품의 3%</v>
          </cell>
          <cell r="D200">
            <v>1</v>
          </cell>
          <cell r="E200" t="str">
            <v>식</v>
          </cell>
          <cell r="G200" t="str">
            <v xml:space="preserve"> </v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B201" t="str">
            <v>소   계</v>
          </cell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B202" t="str">
            <v>Kg당</v>
          </cell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B204">
            <v>125</v>
          </cell>
          <cell r="C204" t="str">
            <v>잡철물 제작설치 ( 스텐,보통 )</v>
          </cell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B205" t="str">
            <v>재   료   비</v>
          </cell>
          <cell r="C205" t="str">
            <v>간단의120%</v>
          </cell>
          <cell r="D205">
            <v>1</v>
          </cell>
          <cell r="E205" t="str">
            <v>식</v>
          </cell>
          <cell r="G205" t="str">
            <v xml:space="preserve"> </v>
          </cell>
          <cell r="H205">
            <v>289</v>
          </cell>
          <cell r="I205">
            <v>346.8</v>
          </cell>
          <cell r="M205">
            <v>0</v>
          </cell>
        </row>
        <row r="206">
          <cell r="B206" t="str">
            <v>노   무   비</v>
          </cell>
          <cell r="C206" t="str">
            <v>간단의120%</v>
          </cell>
          <cell r="D206">
            <v>1</v>
          </cell>
          <cell r="E206" t="str">
            <v>식</v>
          </cell>
          <cell r="G206" t="str">
            <v xml:space="preserve"> </v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B207" t="str">
            <v>경        비</v>
          </cell>
          <cell r="C207" t="str">
            <v>간단의120%</v>
          </cell>
          <cell r="D207">
            <v>1</v>
          </cell>
          <cell r="E207" t="str">
            <v>식</v>
          </cell>
          <cell r="G207" t="str">
            <v xml:space="preserve"> </v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B208" t="str">
            <v>소   계</v>
          </cell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B210">
            <v>126</v>
          </cell>
          <cell r="C210" t="str">
            <v>잡철물 제작설치 ( 스텐,복잡 )</v>
          </cell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B211" t="str">
            <v>재   료   비</v>
          </cell>
          <cell r="C211" t="str">
            <v>간단의140%</v>
          </cell>
          <cell r="D211">
            <v>1</v>
          </cell>
          <cell r="E211" t="str">
            <v>식</v>
          </cell>
          <cell r="G211" t="str">
            <v xml:space="preserve"> </v>
          </cell>
          <cell r="H211">
            <v>289</v>
          </cell>
          <cell r="I211">
            <v>404.6</v>
          </cell>
          <cell r="M211">
            <v>0</v>
          </cell>
        </row>
        <row r="212">
          <cell r="B212" t="str">
            <v>노   무   비</v>
          </cell>
          <cell r="C212" t="str">
            <v>간단의140%</v>
          </cell>
          <cell r="D212">
            <v>1</v>
          </cell>
          <cell r="E212" t="str">
            <v>식</v>
          </cell>
          <cell r="G212" t="str">
            <v xml:space="preserve"> </v>
          </cell>
          <cell r="J212">
            <v>1851</v>
          </cell>
          <cell r="K212">
            <v>2591.4</v>
          </cell>
          <cell r="M212">
            <v>0</v>
          </cell>
        </row>
        <row r="213">
          <cell r="B213" t="str">
            <v>경        비</v>
          </cell>
          <cell r="C213" t="str">
            <v>간단의140%</v>
          </cell>
          <cell r="D213">
            <v>1</v>
          </cell>
          <cell r="E213" t="str">
            <v>식</v>
          </cell>
          <cell r="G213" t="str">
            <v xml:space="preserve"> </v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B214" t="str">
            <v>소   계</v>
          </cell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B216">
            <v>127</v>
          </cell>
          <cell r="C216" t="str">
            <v>와이어메쉬 바닥깔기 (#8*150*150)</v>
          </cell>
          <cell r="G216" t="str">
            <v>m2당</v>
          </cell>
          <cell r="I216" t="str">
            <v xml:space="preserve"> </v>
          </cell>
          <cell r="J216">
            <v>0</v>
          </cell>
          <cell r="K216">
            <v>0</v>
          </cell>
          <cell r="M216">
            <v>0</v>
          </cell>
        </row>
        <row r="217">
          <cell r="B217" t="str">
            <v>와이어메쉬</v>
          </cell>
          <cell r="C217" t="str">
            <v>#8x150x150</v>
          </cell>
          <cell r="D217">
            <v>1.1659999999999999</v>
          </cell>
          <cell r="E217" t="str">
            <v>M2</v>
          </cell>
          <cell r="G217" t="str">
            <v xml:space="preserve"> </v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B218" t="str">
            <v>철      선</v>
          </cell>
          <cell r="C218" t="str">
            <v>#20(Φ0.9mm)</v>
          </cell>
          <cell r="D218">
            <v>0.05</v>
          </cell>
          <cell r="E218" t="str">
            <v>kg</v>
          </cell>
          <cell r="G218" t="str">
            <v xml:space="preserve"> </v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B219" t="str">
            <v>철근공</v>
          </cell>
          <cell r="D219">
            <v>1.2E-2</v>
          </cell>
          <cell r="E219" t="str">
            <v>인</v>
          </cell>
          <cell r="G219" t="str">
            <v xml:space="preserve"> </v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B220" t="str">
            <v>소    계</v>
          </cell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B222">
            <v>128</v>
          </cell>
          <cell r="C222" t="str">
            <v>시멘트액체방수(C종)</v>
          </cell>
          <cell r="G222" t="str">
            <v>m2당</v>
          </cell>
          <cell r="J222">
            <v>0</v>
          </cell>
        </row>
        <row r="223">
          <cell r="B223" t="str">
            <v>시 멘 트</v>
          </cell>
          <cell r="C223" t="str">
            <v>40KG/포</v>
          </cell>
          <cell r="D223">
            <v>13.05</v>
          </cell>
          <cell r="E223" t="str">
            <v>kg</v>
          </cell>
          <cell r="G223" t="str">
            <v xml:space="preserve"> </v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B224" t="str">
            <v>모     래</v>
          </cell>
          <cell r="C224">
            <v>0</v>
          </cell>
          <cell r="D224">
            <v>1.7000000000000001E-2</v>
          </cell>
          <cell r="E224" t="str">
            <v>m3</v>
          </cell>
          <cell r="G224" t="str">
            <v xml:space="preserve"> </v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B225" t="str">
            <v>방  수  액</v>
          </cell>
          <cell r="C225" t="str">
            <v>Prolapin 031</v>
          </cell>
          <cell r="D225">
            <v>0.65500000000000003</v>
          </cell>
          <cell r="E225" t="str">
            <v>ℓ</v>
          </cell>
          <cell r="H225">
            <v>2100</v>
          </cell>
          <cell r="I225">
            <v>1375</v>
          </cell>
        </row>
        <row r="226">
          <cell r="B226" t="str">
            <v>방수공</v>
          </cell>
          <cell r="C226" t="str">
            <v xml:space="preserve"> </v>
          </cell>
          <cell r="D226">
            <v>0.1</v>
          </cell>
          <cell r="E226" t="str">
            <v>인</v>
          </cell>
          <cell r="G226" t="str">
            <v xml:space="preserve"> </v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B227" t="str">
            <v>미장공</v>
          </cell>
          <cell r="C227" t="str">
            <v xml:space="preserve"> </v>
          </cell>
          <cell r="D227">
            <v>6.7000000000000004E-2</v>
          </cell>
          <cell r="E227" t="str">
            <v>인</v>
          </cell>
          <cell r="G227" t="str">
            <v xml:space="preserve"> </v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B228" t="str">
            <v>보통인부</v>
          </cell>
          <cell r="C228" t="str">
            <v xml:space="preserve"> </v>
          </cell>
          <cell r="D228">
            <v>0.17499999999999999</v>
          </cell>
          <cell r="E228" t="str">
            <v>인</v>
          </cell>
          <cell r="G228" t="str">
            <v xml:space="preserve"> </v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B229" t="str">
            <v>소   계</v>
          </cell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B231">
            <v>129</v>
          </cell>
          <cell r="C231" t="str">
            <v>점토벽돌바닥깔기(평깔기,기존형)</v>
          </cell>
          <cell r="G231" t="str">
            <v>m2당</v>
          </cell>
          <cell r="J231">
            <v>0</v>
          </cell>
        </row>
        <row r="232">
          <cell r="B232" t="str">
            <v>점토벽돌</v>
          </cell>
          <cell r="C232" t="str">
            <v>230x114x60</v>
          </cell>
          <cell r="D232">
            <v>43</v>
          </cell>
          <cell r="E232" t="str">
            <v>매</v>
          </cell>
          <cell r="G232" t="str">
            <v xml:space="preserve"> </v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B233" t="str">
            <v>몰탈</v>
          </cell>
          <cell r="C233" t="str">
            <v>1:3</v>
          </cell>
          <cell r="D233">
            <v>3.1E-2</v>
          </cell>
          <cell r="E233" t="str">
            <v>M3</v>
          </cell>
          <cell r="G233" t="str">
            <v xml:space="preserve"> </v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B234" t="str">
            <v>시 멘 트</v>
          </cell>
          <cell r="C234" t="str">
            <v>40KG/포</v>
          </cell>
          <cell r="D234">
            <v>16.32</v>
          </cell>
          <cell r="E234" t="str">
            <v>kg</v>
          </cell>
          <cell r="G234" t="str">
            <v xml:space="preserve"> </v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B235" t="str">
            <v>모     래</v>
          </cell>
          <cell r="C235">
            <v>0</v>
          </cell>
          <cell r="D235">
            <v>3.5000000000000003E-2</v>
          </cell>
          <cell r="E235" t="str">
            <v>m3</v>
          </cell>
          <cell r="G235" t="str">
            <v xml:space="preserve"> </v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B236" t="str">
            <v>조적공</v>
          </cell>
          <cell r="C236" t="str">
            <v>모로세워깔기</v>
          </cell>
          <cell r="D236">
            <v>0.12</v>
          </cell>
          <cell r="E236" t="str">
            <v>인</v>
          </cell>
          <cell r="G236" t="str">
            <v xml:space="preserve"> </v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B237" t="str">
            <v>보통인부</v>
          </cell>
          <cell r="C237" t="str">
            <v>"</v>
          </cell>
          <cell r="D237">
            <v>0.04</v>
          </cell>
          <cell r="E237" t="str">
            <v>인</v>
          </cell>
          <cell r="G237" t="str">
            <v xml:space="preserve"> </v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B238" t="str">
            <v>소   계</v>
          </cell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B240">
            <v>130</v>
          </cell>
          <cell r="C240" t="str">
            <v>벽돌바닥깔기(무늬깔기)</v>
          </cell>
          <cell r="G240" t="str">
            <v>m2당</v>
          </cell>
          <cell r="J240">
            <v>0</v>
          </cell>
        </row>
        <row r="241">
          <cell r="B241" t="str">
            <v>몰탈</v>
          </cell>
          <cell r="C241" t="str">
            <v>1:3</v>
          </cell>
          <cell r="D241">
            <v>4.1000000000000002E-2</v>
          </cell>
          <cell r="E241" t="str">
            <v>M3</v>
          </cell>
          <cell r="G241" t="str">
            <v xml:space="preserve"> </v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B242" t="str">
            <v>조적공</v>
          </cell>
          <cell r="C242" t="str">
            <v>모로세워깔기</v>
          </cell>
          <cell r="D242">
            <v>0.2</v>
          </cell>
          <cell r="E242" t="str">
            <v>인</v>
          </cell>
          <cell r="G242" t="str">
            <v xml:space="preserve"> </v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B243" t="str">
            <v>보통인부</v>
          </cell>
          <cell r="C243" t="str">
            <v>"</v>
          </cell>
          <cell r="D243">
            <v>7.0000000000000007E-2</v>
          </cell>
          <cell r="E243" t="str">
            <v>인</v>
          </cell>
          <cell r="G243" t="str">
            <v xml:space="preserve"> </v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B244" t="str">
            <v>소   계</v>
          </cell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B246">
            <v>131</v>
          </cell>
          <cell r="C246" t="str">
            <v>점토벽돌쌓기(0.5B)</v>
          </cell>
          <cell r="G246" t="str">
            <v>m2당</v>
          </cell>
          <cell r="J246">
            <v>0</v>
          </cell>
        </row>
        <row r="247">
          <cell r="B247" t="str">
            <v>점토벽돌</v>
          </cell>
          <cell r="C247" t="str">
            <v>230x114x60</v>
          </cell>
          <cell r="D247">
            <v>61</v>
          </cell>
          <cell r="E247" t="str">
            <v>매</v>
          </cell>
          <cell r="G247" t="str">
            <v xml:space="preserve"> </v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B248" t="str">
            <v>몰탈</v>
          </cell>
          <cell r="C248" t="str">
            <v>1:3</v>
          </cell>
          <cell r="D248">
            <v>1.4999999999999999E-2</v>
          </cell>
          <cell r="E248" t="str">
            <v>M3</v>
          </cell>
          <cell r="G248" t="str">
            <v xml:space="preserve"> </v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B249" t="str">
            <v>시 멘 트</v>
          </cell>
          <cell r="C249" t="str">
            <v>40KG/포</v>
          </cell>
          <cell r="D249">
            <v>7.5220000000000002</v>
          </cell>
          <cell r="E249" t="str">
            <v>kg</v>
          </cell>
          <cell r="G249" t="str">
            <v xml:space="preserve"> </v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B250" t="str">
            <v>모     래</v>
          </cell>
          <cell r="C250">
            <v>0</v>
          </cell>
          <cell r="D250">
            <v>1.6E-2</v>
          </cell>
          <cell r="E250" t="str">
            <v>m3</v>
          </cell>
          <cell r="G250" t="str">
            <v xml:space="preserve"> </v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B251" t="str">
            <v>조적공</v>
          </cell>
          <cell r="C251" t="str">
            <v>모로세워깔기</v>
          </cell>
          <cell r="D251">
            <v>0.106</v>
          </cell>
          <cell r="E251" t="str">
            <v>인</v>
          </cell>
          <cell r="G251" t="str">
            <v xml:space="preserve"> </v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B252" t="str">
            <v>보통인부</v>
          </cell>
          <cell r="C252" t="str">
            <v>"</v>
          </cell>
          <cell r="D252">
            <v>5.8999999999999997E-2</v>
          </cell>
          <cell r="E252" t="str">
            <v>인</v>
          </cell>
          <cell r="G252" t="str">
            <v xml:space="preserve"> </v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B253" t="str">
            <v>소   계</v>
          </cell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B255">
            <v>132</v>
          </cell>
          <cell r="C255" t="str">
            <v>시멘트벽돌쌓기(0.5B,표준형)</v>
          </cell>
          <cell r="G255" t="str">
            <v>m2당</v>
          </cell>
          <cell r="J255">
            <v>0</v>
          </cell>
        </row>
        <row r="256">
          <cell r="B256" t="str">
            <v>시멘트벽돌</v>
          </cell>
          <cell r="C256" t="str">
            <v>190x90x57</v>
          </cell>
          <cell r="D256">
            <v>79</v>
          </cell>
          <cell r="E256" t="str">
            <v>매</v>
          </cell>
          <cell r="G256" t="str">
            <v xml:space="preserve"> </v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B257" t="str">
            <v>몰탈</v>
          </cell>
          <cell r="C257" t="str">
            <v>1:3</v>
          </cell>
          <cell r="D257">
            <v>1.9E-2</v>
          </cell>
          <cell r="E257" t="str">
            <v>M3</v>
          </cell>
          <cell r="G257" t="str">
            <v xml:space="preserve"> </v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B258" t="str">
            <v>시 멘 트</v>
          </cell>
          <cell r="C258" t="str">
            <v>40KG/포</v>
          </cell>
          <cell r="D258">
            <v>9.5619999999999994</v>
          </cell>
          <cell r="E258" t="str">
            <v>kg</v>
          </cell>
          <cell r="G258" t="str">
            <v xml:space="preserve"> </v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B259" t="str">
            <v>모     래</v>
          </cell>
          <cell r="C259">
            <v>0</v>
          </cell>
          <cell r="D259">
            <v>0.02</v>
          </cell>
          <cell r="E259" t="str">
            <v>m3</v>
          </cell>
          <cell r="G259" t="str">
            <v xml:space="preserve"> </v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B260" t="str">
            <v>조적공</v>
          </cell>
          <cell r="C260" t="str">
            <v>모로세워깔기</v>
          </cell>
          <cell r="D260">
            <v>0.13500000000000001</v>
          </cell>
          <cell r="E260" t="str">
            <v>인</v>
          </cell>
          <cell r="G260" t="str">
            <v xml:space="preserve"> </v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B261" t="str">
            <v>보통인부</v>
          </cell>
          <cell r="C261" t="str">
            <v>"</v>
          </cell>
          <cell r="D261">
            <v>7.4999999999999997E-2</v>
          </cell>
          <cell r="E261" t="str">
            <v>인</v>
          </cell>
          <cell r="G261" t="str">
            <v xml:space="preserve"> </v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B262" t="str">
            <v>소   계</v>
          </cell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B264">
            <v>133</v>
          </cell>
          <cell r="C264" t="str">
            <v>시멘트벽돌쌓기(1.0B,표준형)</v>
          </cell>
          <cell r="G264" t="str">
            <v>m2당</v>
          </cell>
          <cell r="J264">
            <v>0</v>
          </cell>
        </row>
        <row r="265">
          <cell r="B265" t="str">
            <v>시멘트벽돌</v>
          </cell>
          <cell r="C265" t="str">
            <v>190x90x57</v>
          </cell>
          <cell r="D265">
            <v>149</v>
          </cell>
          <cell r="E265" t="str">
            <v>매</v>
          </cell>
          <cell r="G265" t="str">
            <v xml:space="preserve"> </v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B266" t="str">
            <v>몰탈</v>
          </cell>
          <cell r="C266" t="str">
            <v>1:3</v>
          </cell>
          <cell r="D266">
            <v>4.9000000000000002E-2</v>
          </cell>
          <cell r="E266" t="str">
            <v>M3</v>
          </cell>
          <cell r="G266" t="str">
            <v xml:space="preserve"> </v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B267" t="str">
            <v>시 멘 트</v>
          </cell>
          <cell r="C267" t="str">
            <v>40KG/포</v>
          </cell>
          <cell r="D267">
            <v>25.077000000000002</v>
          </cell>
          <cell r="E267" t="str">
            <v>kg</v>
          </cell>
          <cell r="G267" t="str">
            <v xml:space="preserve"> </v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B268" t="str">
            <v>모     래</v>
          </cell>
          <cell r="C268">
            <v>0</v>
          </cell>
          <cell r="D268">
            <v>5.3999999999999999E-2</v>
          </cell>
          <cell r="E268" t="str">
            <v>m3</v>
          </cell>
          <cell r="G268" t="str">
            <v xml:space="preserve"> </v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B269" t="str">
            <v>조적공</v>
          </cell>
          <cell r="C269" t="str">
            <v>모로세워깔기</v>
          </cell>
          <cell r="D269">
            <v>0.23799999999999999</v>
          </cell>
          <cell r="E269" t="str">
            <v>인</v>
          </cell>
          <cell r="G269" t="str">
            <v xml:space="preserve"> </v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B270" t="str">
            <v>보통인부</v>
          </cell>
          <cell r="C270" t="str">
            <v>"</v>
          </cell>
          <cell r="D270">
            <v>0.13400000000000001</v>
          </cell>
          <cell r="E270" t="str">
            <v>인</v>
          </cell>
          <cell r="G270" t="str">
            <v xml:space="preserve"> </v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B271" t="str">
            <v>소   계</v>
          </cell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B273">
            <v>134</v>
          </cell>
          <cell r="C273" t="str">
            <v>치장줄눈(1.5B)</v>
          </cell>
          <cell r="G273" t="str">
            <v>m2당</v>
          </cell>
          <cell r="J273">
            <v>0</v>
          </cell>
        </row>
        <row r="274">
          <cell r="B274" t="str">
            <v>몰탈</v>
          </cell>
          <cell r="C274" t="str">
            <v>1:1</v>
          </cell>
          <cell r="D274">
            <v>3.0000000000000001E-3</v>
          </cell>
          <cell r="E274" t="str">
            <v>M3</v>
          </cell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B275" t="str">
            <v>시 멘 트</v>
          </cell>
          <cell r="C275" t="str">
            <v>40KG/포</v>
          </cell>
          <cell r="D275">
            <v>3.1789999999999998</v>
          </cell>
          <cell r="E275" t="str">
            <v>kg</v>
          </cell>
          <cell r="G275" t="str">
            <v xml:space="preserve"> </v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B276" t="str">
            <v>모     래</v>
          </cell>
          <cell r="C276">
            <v>0</v>
          </cell>
          <cell r="D276">
            <v>2E-3</v>
          </cell>
          <cell r="E276" t="str">
            <v>M3</v>
          </cell>
          <cell r="G276" t="str">
            <v xml:space="preserve"> </v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B277" t="str">
            <v>줄눈공</v>
          </cell>
          <cell r="C277" t="str">
            <v xml:space="preserve"> </v>
          </cell>
          <cell r="D277">
            <v>6.7000000000000004E-2</v>
          </cell>
          <cell r="E277" t="str">
            <v>인</v>
          </cell>
          <cell r="G277" t="str">
            <v xml:space="preserve"> </v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B278" t="str">
            <v>소   계</v>
          </cell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B280">
            <v>135</v>
          </cell>
          <cell r="C280" t="str">
            <v>타일붙임(바닥,24mm,정사각형,100X100)</v>
          </cell>
          <cell r="G280" t="str">
            <v>m2당</v>
          </cell>
          <cell r="H280" t="str">
            <v/>
          </cell>
        </row>
        <row r="281">
          <cell r="B281" t="str">
            <v>타일공</v>
          </cell>
          <cell r="C281" t="str">
            <v>0.25*80%</v>
          </cell>
          <cell r="D281">
            <v>0.2</v>
          </cell>
          <cell r="E281" t="str">
            <v>인</v>
          </cell>
          <cell r="G281" t="str">
            <v xml:space="preserve"> </v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B282" t="str">
            <v>줄눈공</v>
          </cell>
          <cell r="C282" t="str">
            <v>0.02*80%</v>
          </cell>
          <cell r="D282">
            <v>1.6E-2</v>
          </cell>
          <cell r="E282" t="str">
            <v>인</v>
          </cell>
          <cell r="G282" t="str">
            <v xml:space="preserve"> </v>
          </cell>
          <cell r="J282">
            <v>53392</v>
          </cell>
          <cell r="K282">
            <v>854.2</v>
          </cell>
          <cell r="M282">
            <v>0</v>
          </cell>
        </row>
        <row r="283">
          <cell r="B283" t="str">
            <v>보통인부</v>
          </cell>
          <cell r="C283" t="str">
            <v>붙임,0.12*80%</v>
          </cell>
          <cell r="D283">
            <v>9.6000000000000002E-2</v>
          </cell>
          <cell r="E283" t="str">
            <v>인</v>
          </cell>
          <cell r="G283" t="str">
            <v xml:space="preserve"> </v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B284" t="str">
            <v>보통인부</v>
          </cell>
          <cell r="C284" t="str">
            <v>청소+소운반 0.03*80%+0.06</v>
          </cell>
          <cell r="D284">
            <v>8.4000000000000005E-2</v>
          </cell>
          <cell r="E284" t="str">
            <v>인</v>
          </cell>
          <cell r="G284" t="str">
            <v xml:space="preserve"> </v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B285" t="str">
            <v>공구손료</v>
          </cell>
          <cell r="C285" t="str">
            <v>품의 3%</v>
          </cell>
          <cell r="D285">
            <v>1</v>
          </cell>
          <cell r="E285" t="str">
            <v>식</v>
          </cell>
          <cell r="G285" t="str">
            <v xml:space="preserve"> </v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B286" t="str">
            <v>소   계</v>
          </cell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B288">
            <v>136</v>
          </cell>
          <cell r="C288" t="str">
            <v>타일붙임(벽,24mm,정사각형,100X100)</v>
          </cell>
          <cell r="G288" t="str">
            <v>m2당</v>
          </cell>
          <cell r="H288" t="str">
            <v/>
          </cell>
        </row>
        <row r="289">
          <cell r="B289" t="str">
            <v>타일공</v>
          </cell>
          <cell r="D289">
            <v>0.25</v>
          </cell>
          <cell r="E289" t="str">
            <v>인</v>
          </cell>
          <cell r="G289" t="str">
            <v xml:space="preserve"> </v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B290" t="str">
            <v>줄눈공</v>
          </cell>
          <cell r="D290">
            <v>0.02</v>
          </cell>
          <cell r="E290" t="str">
            <v>인</v>
          </cell>
          <cell r="G290" t="str">
            <v xml:space="preserve"> </v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B291" t="str">
            <v>보통인부</v>
          </cell>
          <cell r="C291" t="str">
            <v>붙임</v>
          </cell>
          <cell r="D291">
            <v>0.12</v>
          </cell>
          <cell r="E291" t="str">
            <v>인</v>
          </cell>
          <cell r="G291" t="str">
            <v xml:space="preserve"> </v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B292" t="str">
            <v>보통인부</v>
          </cell>
          <cell r="C292" t="str">
            <v>청소+소운반</v>
          </cell>
          <cell r="D292">
            <v>0.09</v>
          </cell>
          <cell r="E292" t="str">
            <v>인</v>
          </cell>
          <cell r="G292" t="str">
            <v xml:space="preserve"> </v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B293" t="str">
            <v>공구손료</v>
          </cell>
          <cell r="C293" t="str">
            <v>품의 3%</v>
          </cell>
          <cell r="D293">
            <v>1</v>
          </cell>
          <cell r="E293" t="str">
            <v>식</v>
          </cell>
          <cell r="G293" t="str">
            <v xml:space="preserve"> </v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B294" t="str">
            <v>소   계</v>
          </cell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B296">
            <v>137</v>
          </cell>
          <cell r="C296" t="str">
            <v>석재판붙임(습식,화강석,바닥)</v>
          </cell>
          <cell r="G296" t="str">
            <v>m2당</v>
          </cell>
          <cell r="J296">
            <v>0</v>
          </cell>
        </row>
        <row r="297">
          <cell r="B297" t="str">
            <v>석공</v>
          </cell>
          <cell r="C297" t="str">
            <v xml:space="preserve"> </v>
          </cell>
          <cell r="D297">
            <v>0.49</v>
          </cell>
          <cell r="E297" t="str">
            <v>인</v>
          </cell>
          <cell r="G297" t="str">
            <v xml:space="preserve"> </v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B298" t="str">
            <v>보통인부</v>
          </cell>
          <cell r="C298" t="str">
            <v xml:space="preserve"> </v>
          </cell>
          <cell r="D298">
            <v>0.25</v>
          </cell>
          <cell r="E298" t="str">
            <v>인</v>
          </cell>
          <cell r="G298" t="str">
            <v xml:space="preserve"> </v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B299" t="str">
            <v>소   계</v>
          </cell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B301">
            <v>138</v>
          </cell>
          <cell r="C301" t="str">
            <v>석재판붙임(습식,화강석,평벽)</v>
          </cell>
          <cell r="G301" t="str">
            <v>m2당</v>
          </cell>
          <cell r="J301">
            <v>0</v>
          </cell>
        </row>
        <row r="302">
          <cell r="B302" t="str">
            <v>석공</v>
          </cell>
          <cell r="C302" t="str">
            <v xml:space="preserve"> </v>
          </cell>
          <cell r="D302">
            <v>0.56999999999999995</v>
          </cell>
          <cell r="E302" t="str">
            <v>인</v>
          </cell>
          <cell r="G302" t="str">
            <v xml:space="preserve"> </v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B303" t="str">
            <v>보통인부</v>
          </cell>
          <cell r="C303" t="str">
            <v xml:space="preserve"> </v>
          </cell>
          <cell r="D303">
            <v>0.46</v>
          </cell>
          <cell r="E303" t="str">
            <v>인</v>
          </cell>
          <cell r="G303" t="str">
            <v xml:space="preserve"> </v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B304" t="str">
            <v>소   계</v>
          </cell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B306">
            <v>139</v>
          </cell>
          <cell r="C306" t="str">
            <v>화강석설치 (마름돌설치 준용)</v>
          </cell>
          <cell r="G306" t="str">
            <v>M3당</v>
          </cell>
          <cell r="I306" t="str">
            <v xml:space="preserve"> </v>
          </cell>
          <cell r="J306">
            <v>0</v>
          </cell>
          <cell r="K306">
            <v>0</v>
          </cell>
          <cell r="M306">
            <v>0</v>
          </cell>
        </row>
        <row r="307">
          <cell r="B307" t="str">
            <v>석공</v>
          </cell>
          <cell r="C307" t="str">
            <v xml:space="preserve"> </v>
          </cell>
          <cell r="D307">
            <v>6.5</v>
          </cell>
          <cell r="E307" t="str">
            <v>인</v>
          </cell>
          <cell r="G307" t="str">
            <v xml:space="preserve"> </v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B308" t="str">
            <v>보통인부</v>
          </cell>
          <cell r="C308" t="str">
            <v xml:space="preserve"> </v>
          </cell>
          <cell r="D308">
            <v>10</v>
          </cell>
          <cell r="E308" t="str">
            <v>인</v>
          </cell>
          <cell r="G308" t="str">
            <v xml:space="preserve"> </v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B309" t="str">
            <v>소    계</v>
          </cell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B310">
            <v>140</v>
          </cell>
          <cell r="C310" t="str">
            <v>목재가공조립및설치 (보통구조,하)</v>
          </cell>
          <cell r="G310" t="str">
            <v>M2당</v>
          </cell>
          <cell r="I310" t="str">
            <v xml:space="preserve"> </v>
          </cell>
          <cell r="J310">
            <v>0</v>
          </cell>
          <cell r="K310">
            <v>0</v>
          </cell>
          <cell r="M310">
            <v>0</v>
          </cell>
        </row>
        <row r="311">
          <cell r="B311" t="str">
            <v>건축목공</v>
          </cell>
          <cell r="C311" t="str">
            <v xml:space="preserve"> </v>
          </cell>
          <cell r="D311">
            <v>1.65</v>
          </cell>
          <cell r="E311" t="str">
            <v>인</v>
          </cell>
          <cell r="G311" t="str">
            <v xml:space="preserve"> </v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B312" t="str">
            <v>보통인부</v>
          </cell>
          <cell r="C312" t="str">
            <v xml:space="preserve"> </v>
          </cell>
          <cell r="D312">
            <v>0.15</v>
          </cell>
          <cell r="E312" t="str">
            <v>인</v>
          </cell>
          <cell r="G312" t="str">
            <v xml:space="preserve"> </v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B313" t="str">
            <v>소    계</v>
          </cell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B315">
            <v>141</v>
          </cell>
          <cell r="C315" t="str">
            <v>유공관 접합&amp;부설 (Φ150 소케트접합)</v>
          </cell>
          <cell r="G315" t="str">
            <v>m당</v>
          </cell>
        </row>
        <row r="316">
          <cell r="B316" t="str">
            <v>HDPE유공관</v>
          </cell>
          <cell r="C316" t="str">
            <v>Φ150 x 4M</v>
          </cell>
          <cell r="D316">
            <v>1.05</v>
          </cell>
          <cell r="E316" t="str">
            <v>M</v>
          </cell>
          <cell r="G316" t="str">
            <v xml:space="preserve"> </v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B317" t="str">
            <v>배관공</v>
          </cell>
          <cell r="C317" t="str">
            <v xml:space="preserve"> </v>
          </cell>
          <cell r="D317">
            <v>3.0000000000000001E-3</v>
          </cell>
          <cell r="E317" t="str">
            <v>인</v>
          </cell>
          <cell r="G317" t="str">
            <v xml:space="preserve"> </v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B318" t="str">
            <v>특별인부</v>
          </cell>
          <cell r="C318" t="str">
            <v xml:space="preserve"> </v>
          </cell>
          <cell r="D318">
            <v>3.0000000000000001E-3</v>
          </cell>
          <cell r="E318" t="str">
            <v>인</v>
          </cell>
          <cell r="G318" t="str">
            <v xml:space="preserve"> </v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B319" t="str">
            <v>소   계</v>
          </cell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B321">
            <v>142</v>
          </cell>
          <cell r="C321" t="str">
            <v>유공관 접합&amp;부설 (Φ200 소케트접합)</v>
          </cell>
          <cell r="G321" t="str">
            <v>m당</v>
          </cell>
        </row>
        <row r="322">
          <cell r="B322" t="str">
            <v>HDPE유공관</v>
          </cell>
          <cell r="C322" t="str">
            <v>Φ200 x 4M</v>
          </cell>
          <cell r="D322">
            <v>1.05</v>
          </cell>
          <cell r="E322" t="str">
            <v>M</v>
          </cell>
          <cell r="G322" t="str">
            <v xml:space="preserve"> </v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B323" t="str">
            <v>배관공</v>
          </cell>
          <cell r="C323" t="str">
            <v xml:space="preserve"> </v>
          </cell>
          <cell r="D323">
            <v>4.0000000000000001E-3</v>
          </cell>
          <cell r="E323" t="str">
            <v>인</v>
          </cell>
          <cell r="G323" t="str">
            <v xml:space="preserve"> </v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B324" t="str">
            <v>특별인부</v>
          </cell>
          <cell r="C324" t="str">
            <v xml:space="preserve"> </v>
          </cell>
          <cell r="D324">
            <v>4.0000000000000001E-3</v>
          </cell>
          <cell r="E324" t="str">
            <v>인</v>
          </cell>
          <cell r="G324" t="str">
            <v xml:space="preserve"> </v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B325" t="str">
            <v>소   계</v>
          </cell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B327">
            <v>143</v>
          </cell>
          <cell r="C327" t="str">
            <v>토목섬유부설</v>
          </cell>
          <cell r="G327" t="str">
            <v>M2 당</v>
          </cell>
        </row>
        <row r="328">
          <cell r="B328" t="str">
            <v>토 목  섬 유</v>
          </cell>
          <cell r="C328" t="str">
            <v>TG200</v>
          </cell>
          <cell r="D328">
            <v>1.1000000000000001</v>
          </cell>
          <cell r="E328" t="str">
            <v>M2</v>
          </cell>
          <cell r="G328" t="str">
            <v xml:space="preserve"> </v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B329" t="str">
            <v>보통인부</v>
          </cell>
          <cell r="C329" t="str">
            <v xml:space="preserve"> </v>
          </cell>
          <cell r="D329">
            <v>3.0000000000000001E-3</v>
          </cell>
          <cell r="E329" t="str">
            <v>인</v>
          </cell>
          <cell r="G329" t="str">
            <v xml:space="preserve"> </v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B330" t="str">
            <v>소   계</v>
          </cell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B331">
            <v>1</v>
          </cell>
          <cell r="C331" t="str">
            <v>자연석쌓기</v>
          </cell>
          <cell r="G331" t="str">
            <v>ton당</v>
          </cell>
        </row>
        <row r="332">
          <cell r="B332" t="str">
            <v>자   연   석</v>
          </cell>
          <cell r="C332" t="str">
            <v>500x600x700</v>
          </cell>
          <cell r="D332">
            <v>1</v>
          </cell>
          <cell r="E332" t="str">
            <v>ton</v>
          </cell>
          <cell r="G332" t="str">
            <v xml:space="preserve"> </v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B333" t="str">
            <v>조경공</v>
          </cell>
          <cell r="C333" t="str">
            <v xml:space="preserve"> </v>
          </cell>
          <cell r="D333">
            <v>2.5</v>
          </cell>
          <cell r="E333" t="str">
            <v>인</v>
          </cell>
          <cell r="G333" t="str">
            <v xml:space="preserve"> </v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B334" t="str">
            <v>보통인부</v>
          </cell>
          <cell r="C334" t="str">
            <v xml:space="preserve"> </v>
          </cell>
          <cell r="D334">
            <v>2.5</v>
          </cell>
          <cell r="E334" t="str">
            <v>인</v>
          </cell>
          <cell r="G334" t="str">
            <v xml:space="preserve"> </v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B335" t="str">
            <v>소   계</v>
          </cell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B337">
            <v>1</v>
          </cell>
          <cell r="C337" t="str">
            <v>자연석놓기</v>
          </cell>
          <cell r="G337" t="str">
            <v>ton당</v>
          </cell>
        </row>
        <row r="338">
          <cell r="B338" t="str">
            <v>자   연   석</v>
          </cell>
          <cell r="C338" t="str">
            <v>500x600x700</v>
          </cell>
          <cell r="D338">
            <v>1</v>
          </cell>
          <cell r="E338" t="str">
            <v>ton</v>
          </cell>
          <cell r="G338" t="str">
            <v xml:space="preserve"> </v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B339" t="str">
            <v>조경공</v>
          </cell>
          <cell r="C339" t="str">
            <v xml:space="preserve"> </v>
          </cell>
          <cell r="D339">
            <v>2</v>
          </cell>
          <cell r="E339" t="str">
            <v>인</v>
          </cell>
          <cell r="G339" t="str">
            <v xml:space="preserve"> </v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B340" t="str">
            <v>보통인부</v>
          </cell>
          <cell r="C340" t="str">
            <v xml:space="preserve"> </v>
          </cell>
          <cell r="D340">
            <v>2</v>
          </cell>
          <cell r="E340" t="str">
            <v>인</v>
          </cell>
          <cell r="G340" t="str">
            <v xml:space="preserve"> </v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B341" t="str">
            <v>소   계</v>
          </cell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B343">
            <v>144</v>
          </cell>
          <cell r="C343" t="str">
            <v>잡석뒷채움</v>
          </cell>
          <cell r="G343" t="str">
            <v>m3당</v>
          </cell>
        </row>
        <row r="344">
          <cell r="B344" t="str">
            <v>잡     석</v>
          </cell>
          <cell r="C344" t="str">
            <v>#467(Φ40mm)</v>
          </cell>
          <cell r="D344">
            <v>1.06</v>
          </cell>
          <cell r="E344" t="str">
            <v>m3</v>
          </cell>
          <cell r="G344" t="str">
            <v xml:space="preserve"> </v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B345" t="str">
            <v>보통인부</v>
          </cell>
          <cell r="C345" t="str">
            <v xml:space="preserve"> </v>
          </cell>
          <cell r="D345">
            <v>0.13</v>
          </cell>
          <cell r="E345" t="str">
            <v>인</v>
          </cell>
          <cell r="G345" t="str">
            <v xml:space="preserve"> </v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B346" t="str">
            <v>소   계</v>
          </cell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B348">
            <v>145</v>
          </cell>
          <cell r="C348" t="str">
            <v>담장기와잇기</v>
          </cell>
          <cell r="G348" t="str">
            <v>m당</v>
          </cell>
        </row>
        <row r="349">
          <cell r="B349" t="str">
            <v>시 멘 트</v>
          </cell>
          <cell r="C349" t="str">
            <v>40KG/포</v>
          </cell>
          <cell r="D349">
            <v>4.08</v>
          </cell>
          <cell r="E349" t="str">
            <v>kg</v>
          </cell>
          <cell r="G349" t="str">
            <v xml:space="preserve"> </v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B350" t="str">
            <v>모     래</v>
          </cell>
          <cell r="C350">
            <v>0</v>
          </cell>
          <cell r="D350">
            <v>8.9999999999999993E-3</v>
          </cell>
          <cell r="E350" t="str">
            <v>m3</v>
          </cell>
          <cell r="G350" t="str">
            <v xml:space="preserve"> </v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B351" t="str">
            <v>한식와공</v>
          </cell>
          <cell r="C351" t="str">
            <v xml:space="preserve"> </v>
          </cell>
          <cell r="D351">
            <v>0.1</v>
          </cell>
          <cell r="E351" t="str">
            <v>인</v>
          </cell>
          <cell r="G351" t="str">
            <v xml:space="preserve"> </v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B352" t="str">
            <v>한식와공조공</v>
          </cell>
          <cell r="C352" t="str">
            <v xml:space="preserve"> </v>
          </cell>
          <cell r="D352">
            <v>0.13</v>
          </cell>
          <cell r="E352" t="str">
            <v>인</v>
          </cell>
          <cell r="G352" t="str">
            <v xml:space="preserve"> </v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B353" t="str">
            <v>보통인부</v>
          </cell>
          <cell r="C353" t="str">
            <v xml:space="preserve"> </v>
          </cell>
          <cell r="D353">
            <v>0.2</v>
          </cell>
          <cell r="E353" t="str">
            <v>인</v>
          </cell>
          <cell r="G353" t="str">
            <v xml:space="preserve"> </v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B354" t="str">
            <v>소   계</v>
          </cell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 xml:space="preserve"> </v>
          </cell>
        </row>
        <row r="356">
          <cell r="B356">
            <v>146</v>
          </cell>
          <cell r="C356" t="str">
            <v>앵카볼트설치(볼트경,Φ16)</v>
          </cell>
          <cell r="G356" t="str">
            <v>개소당</v>
          </cell>
        </row>
        <row r="357">
          <cell r="B357" t="str">
            <v>철골공</v>
          </cell>
          <cell r="C357" t="str">
            <v xml:space="preserve"> </v>
          </cell>
          <cell r="D357">
            <v>7.0000000000000007E-2</v>
          </cell>
          <cell r="E357" t="str">
            <v>인</v>
          </cell>
          <cell r="G357" t="str">
            <v xml:space="preserve"> </v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B358" t="str">
            <v>소   계</v>
          </cell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 xml:space="preserve">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1호집수정단위"/>
      <sheetName val="2호집수정단위"/>
      <sheetName val="3호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>
        <row r="13">
          <cell r="B13">
            <v>0.15</v>
          </cell>
        </row>
        <row r="14">
          <cell r="B14">
            <v>0.3</v>
          </cell>
        </row>
        <row r="15">
          <cell r="B15">
            <v>0.1</v>
          </cell>
        </row>
        <row r="16">
          <cell r="B16">
            <v>120</v>
          </cell>
        </row>
        <row r="17">
          <cell r="B17">
            <v>0.3</v>
          </cell>
        </row>
      </sheetData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포장면적산출"/>
      <sheetName val="포장수량집계"/>
      <sheetName val="포장재료집계표"/>
      <sheetName val="포장총괄집계표"/>
      <sheetName val="기초일위"/>
      <sheetName val="시설일위"/>
      <sheetName val="조명일위"/>
      <sheetName val="단위중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기초일위"/>
      <sheetName val="시설일위"/>
      <sheetName val="조명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KIM"/>
      <sheetName val="토공집계"/>
      <sheetName val="Sheet1"/>
      <sheetName val="06 일위대가목록"/>
      <sheetName val="현장관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수장"/>
      <sheetName val="양수장내역"/>
      <sheetName val="규격"/>
      <sheetName val="Sheet1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건축공사실행"/>
      <sheetName val="06 일위대가목록"/>
      <sheetName val="집계표"/>
      <sheetName val="9811"/>
      <sheetName val="관급"/>
      <sheetName val="Sheet1"/>
      <sheetName val="대학"/>
      <sheetName val="건축원가"/>
      <sheetName val="#REF"/>
      <sheetName val="기초일위"/>
      <sheetName val="시설일위"/>
      <sheetName val="조명일위"/>
      <sheetName val="총괄내역서"/>
      <sheetName val="원가계산서(남측)"/>
      <sheetName val="2000년1차"/>
      <sheetName val="규격"/>
      <sheetName val="수종"/>
      <sheetName val="기자재대비표"/>
      <sheetName val="일위목록"/>
      <sheetName val="식재일위"/>
      <sheetName val="설계내역서"/>
      <sheetName val="노임이"/>
      <sheetName val="부표총괄"/>
      <sheetName val="연장및면적(좌측)"/>
      <sheetName val="일위대가목록"/>
      <sheetName val="접속도로"/>
      <sheetName val="대비"/>
      <sheetName val="기초목"/>
      <sheetName val="납부서"/>
      <sheetName val="DATE"/>
      <sheetName val="입력장표"/>
      <sheetName val="괴목육교"/>
      <sheetName val="001"/>
      <sheetName val="토목주소"/>
      <sheetName val="프랜트면허"/>
      <sheetName val="일위대가"/>
      <sheetName val="포장공"/>
      <sheetName val="토공"/>
      <sheetName val="배수공"/>
      <sheetName val="예가평정서표지"/>
      <sheetName val="갑지"/>
      <sheetName val="기본1"/>
      <sheetName val="수정일위대가"/>
      <sheetName val="요율"/>
      <sheetName val="단가산출"/>
      <sheetName val="TOTAL_BOQ"/>
      <sheetName val="소일위대가코드표"/>
      <sheetName val="기성내역서표지"/>
      <sheetName val="중기조종사 단위단가"/>
      <sheetName val="FAX양식_"/>
      <sheetName val="단위중량"/>
      <sheetName val="식재품셈"/>
      <sheetName val="단가"/>
      <sheetName val="대로근거"/>
      <sheetName val="산출내역"/>
      <sheetName val="제잡비계산"/>
      <sheetName val="Base"/>
      <sheetName val="금액내역서"/>
      <sheetName val="R15"/>
      <sheetName val="5흙막이"/>
      <sheetName val="토적표"/>
      <sheetName val="배수공수집"/>
      <sheetName val="노무비단가"/>
      <sheetName val="본실행경비"/>
      <sheetName val="기계경비(시간당)"/>
      <sheetName val="램머"/>
      <sheetName val="경산"/>
      <sheetName val="공종단가"/>
      <sheetName val="증감대비"/>
      <sheetName val="Sheet2"/>
      <sheetName val="Sheet3"/>
      <sheetName val="중로근거"/>
      <sheetName val="TB-내역서"/>
      <sheetName val="data"/>
      <sheetName val="제경집계"/>
      <sheetName val="2.대외공문"/>
      <sheetName val="APT"/>
      <sheetName val="기초단면검토"/>
      <sheetName val="안정검토"/>
      <sheetName val="경비"/>
      <sheetName val="토공(우물통,기타) "/>
      <sheetName val="SORCE1"/>
      <sheetName val="파일의이용"/>
      <sheetName val="내역서1999.8최종"/>
      <sheetName val="직노"/>
      <sheetName val="DANGA"/>
      <sheetName val="골막이(야매)"/>
      <sheetName val="데이타"/>
      <sheetName val="자재"/>
      <sheetName val="수목표준대가"/>
      <sheetName val="노임단가"/>
      <sheetName val="자재단가"/>
      <sheetName val="예정공정표 "/>
      <sheetName val="단"/>
      <sheetName val="도근좌표"/>
      <sheetName val="기존단가 (2)"/>
      <sheetName val="일위_파일"/>
      <sheetName val="기본일위"/>
      <sheetName val="내역서"/>
      <sheetName val="49수량"/>
      <sheetName val="49내역"/>
      <sheetName val="22수량"/>
      <sheetName val="22내역"/>
      <sheetName val="9509"/>
      <sheetName val="노임변동률"/>
      <sheetName val="unitpric"/>
      <sheetName val="설계요소"/>
      <sheetName val="도급,하도급 예정금액"/>
      <sheetName val="단가조정"/>
      <sheetName val="출력X"/>
      <sheetName val="총투입계"/>
      <sheetName val="유림골조"/>
      <sheetName val="내역"/>
      <sheetName val="용소리교"/>
      <sheetName val="금액단가표"/>
      <sheetName val="자료기입"/>
      <sheetName val="예정공정표(장기간)"/>
      <sheetName val="수량"/>
      <sheetName val="대여현황"/>
      <sheetName val="수완하도"/>
      <sheetName val="김포내역"/>
      <sheetName val="접속도로1"/>
      <sheetName val="변경내역"/>
      <sheetName val="박스제원"/>
    </sheetNames>
    <sheetDataSet>
      <sheetData sheetId="0" refreshError="1">
        <row r="12">
          <cell r="F12">
            <v>40</v>
          </cell>
          <cell r="G12">
            <v>4299000</v>
          </cell>
          <cell r="H12">
            <v>171960000</v>
          </cell>
          <cell r="J12">
            <v>40</v>
          </cell>
          <cell r="K12">
            <v>4299000</v>
          </cell>
          <cell r="L12">
            <v>171960000</v>
          </cell>
        </row>
        <row r="13">
          <cell r="F13">
            <v>40</v>
          </cell>
          <cell r="G13">
            <v>4077000</v>
          </cell>
          <cell r="H13">
            <v>163080000</v>
          </cell>
          <cell r="J13">
            <v>40</v>
          </cell>
          <cell r="K13">
            <v>4077000</v>
          </cell>
          <cell r="L13">
            <v>163080000</v>
          </cell>
        </row>
        <row r="14">
          <cell r="F14">
            <v>60</v>
          </cell>
          <cell r="G14">
            <v>3698000</v>
          </cell>
          <cell r="H14">
            <v>221880000</v>
          </cell>
          <cell r="J14">
            <v>60</v>
          </cell>
          <cell r="K14">
            <v>3698000</v>
          </cell>
          <cell r="L14">
            <v>221880000</v>
          </cell>
        </row>
        <row r="15">
          <cell r="F15">
            <v>92</v>
          </cell>
          <cell r="G15">
            <v>2985000</v>
          </cell>
          <cell r="H15">
            <v>274620000</v>
          </cell>
          <cell r="J15">
            <v>92</v>
          </cell>
          <cell r="K15">
            <v>2985000</v>
          </cell>
          <cell r="L15">
            <v>274620000</v>
          </cell>
        </row>
        <row r="16">
          <cell r="F16">
            <v>40</v>
          </cell>
          <cell r="G16">
            <v>2935000</v>
          </cell>
          <cell r="H16">
            <v>117400000</v>
          </cell>
          <cell r="J16">
            <v>40</v>
          </cell>
          <cell r="K16">
            <v>2935000</v>
          </cell>
          <cell r="L16">
            <v>117400000</v>
          </cell>
        </row>
        <row r="17">
          <cell r="F17">
            <v>160</v>
          </cell>
          <cell r="G17">
            <v>1638000</v>
          </cell>
          <cell r="H17">
            <v>262080000</v>
          </cell>
          <cell r="J17">
            <v>160</v>
          </cell>
          <cell r="K17">
            <v>1638000</v>
          </cell>
          <cell r="L17">
            <v>262080000</v>
          </cell>
        </row>
        <row r="18">
          <cell r="F18">
            <v>0</v>
          </cell>
          <cell r="G18">
            <v>1588000</v>
          </cell>
          <cell r="H18">
            <v>0</v>
          </cell>
          <cell r="J18">
            <v>0</v>
          </cell>
          <cell r="K18">
            <v>1588000</v>
          </cell>
          <cell r="L18">
            <v>0</v>
          </cell>
        </row>
        <row r="19">
          <cell r="F19">
            <v>184</v>
          </cell>
          <cell r="G19">
            <v>1253000</v>
          </cell>
          <cell r="H19">
            <v>230552000</v>
          </cell>
          <cell r="J19">
            <v>184</v>
          </cell>
          <cell r="K19">
            <v>1253000</v>
          </cell>
          <cell r="L19">
            <v>230552000</v>
          </cell>
        </row>
        <row r="20">
          <cell r="F20">
            <v>0</v>
          </cell>
          <cell r="G20">
            <v>1203000</v>
          </cell>
          <cell r="H20">
            <v>0</v>
          </cell>
          <cell r="J20">
            <v>0</v>
          </cell>
          <cell r="K20">
            <v>1203000</v>
          </cell>
          <cell r="L20">
            <v>0</v>
          </cell>
        </row>
        <row r="21">
          <cell r="K21">
            <v>0</v>
          </cell>
        </row>
        <row r="22">
          <cell r="F22">
            <v>616</v>
          </cell>
          <cell r="H22">
            <v>1441572000</v>
          </cell>
          <cell r="J22">
            <v>616</v>
          </cell>
          <cell r="K22">
            <v>0</v>
          </cell>
          <cell r="L22">
            <v>1441572000</v>
          </cell>
        </row>
        <row r="23">
          <cell r="K23">
            <v>0</v>
          </cell>
        </row>
        <row r="24">
          <cell r="K24">
            <v>0</v>
          </cell>
        </row>
        <row r="25">
          <cell r="K25">
            <v>0</v>
          </cell>
        </row>
        <row r="26">
          <cell r="F26">
            <v>54</v>
          </cell>
          <cell r="G26">
            <v>1736000</v>
          </cell>
          <cell r="H26">
            <v>93744000</v>
          </cell>
          <cell r="J26">
            <v>54</v>
          </cell>
          <cell r="K26">
            <v>1736000</v>
          </cell>
          <cell r="L26">
            <v>93744000</v>
          </cell>
        </row>
        <row r="27">
          <cell r="F27">
            <v>62</v>
          </cell>
          <cell r="G27">
            <v>1296750</v>
          </cell>
          <cell r="H27">
            <v>80398500</v>
          </cell>
          <cell r="J27">
            <v>62</v>
          </cell>
          <cell r="K27">
            <v>1296750</v>
          </cell>
          <cell r="L27">
            <v>80398500</v>
          </cell>
        </row>
        <row r="28">
          <cell r="K28">
            <v>0</v>
          </cell>
        </row>
        <row r="29">
          <cell r="H29">
            <v>174142500</v>
          </cell>
          <cell r="K29">
            <v>0</v>
          </cell>
          <cell r="L29">
            <v>174142500</v>
          </cell>
        </row>
        <row r="30">
          <cell r="K30">
            <v>0</v>
          </cell>
        </row>
        <row r="31">
          <cell r="K31">
            <v>0</v>
          </cell>
        </row>
        <row r="32">
          <cell r="F32">
            <v>80</v>
          </cell>
          <cell r="G32">
            <v>1300000</v>
          </cell>
          <cell r="H32">
            <v>104000000</v>
          </cell>
          <cell r="J32">
            <v>80</v>
          </cell>
          <cell r="K32">
            <v>1300000</v>
          </cell>
          <cell r="L32">
            <v>104000000</v>
          </cell>
        </row>
        <row r="33">
          <cell r="F33">
            <v>32</v>
          </cell>
          <cell r="G33">
            <v>1200000</v>
          </cell>
          <cell r="H33">
            <v>38400000</v>
          </cell>
          <cell r="J33">
            <v>32</v>
          </cell>
          <cell r="K33">
            <v>1200000</v>
          </cell>
          <cell r="L33">
            <v>38400000</v>
          </cell>
        </row>
        <row r="34">
          <cell r="F34">
            <v>32</v>
          </cell>
          <cell r="G34">
            <v>1200000</v>
          </cell>
          <cell r="H34">
            <v>38400000</v>
          </cell>
          <cell r="J34">
            <v>32</v>
          </cell>
          <cell r="K34">
            <v>1200000</v>
          </cell>
          <cell r="L34">
            <v>38400000</v>
          </cell>
        </row>
        <row r="35">
          <cell r="F35">
            <v>32</v>
          </cell>
          <cell r="G35">
            <v>1100000</v>
          </cell>
          <cell r="H35">
            <v>35200000</v>
          </cell>
          <cell r="J35">
            <v>32</v>
          </cell>
          <cell r="K35">
            <v>1100000</v>
          </cell>
          <cell r="L35">
            <v>35200000</v>
          </cell>
        </row>
        <row r="36">
          <cell r="F36">
            <v>32</v>
          </cell>
          <cell r="G36">
            <v>1100000</v>
          </cell>
          <cell r="H36">
            <v>35200000</v>
          </cell>
          <cell r="J36">
            <v>32</v>
          </cell>
          <cell r="K36">
            <v>1100000</v>
          </cell>
          <cell r="L36">
            <v>35200000</v>
          </cell>
        </row>
        <row r="37">
          <cell r="F37">
            <v>80</v>
          </cell>
          <cell r="G37">
            <v>600000</v>
          </cell>
          <cell r="H37">
            <v>48000000</v>
          </cell>
          <cell r="J37">
            <v>80</v>
          </cell>
          <cell r="K37">
            <v>600000</v>
          </cell>
          <cell r="L37">
            <v>48000000</v>
          </cell>
        </row>
        <row r="38">
          <cell r="F38">
            <v>28</v>
          </cell>
          <cell r="G38">
            <v>900000</v>
          </cell>
          <cell r="H38">
            <v>25200000</v>
          </cell>
          <cell r="J38">
            <v>28</v>
          </cell>
          <cell r="K38">
            <v>900000</v>
          </cell>
          <cell r="L38">
            <v>25200000</v>
          </cell>
        </row>
        <row r="39">
          <cell r="F39">
            <v>40</v>
          </cell>
          <cell r="G39">
            <v>600000</v>
          </cell>
          <cell r="H39">
            <v>24000000</v>
          </cell>
          <cell r="J39">
            <v>40</v>
          </cell>
          <cell r="K39">
            <v>600000</v>
          </cell>
          <cell r="L39">
            <v>24000000</v>
          </cell>
        </row>
        <row r="40">
          <cell r="F40">
            <v>20</v>
          </cell>
          <cell r="G40">
            <v>1000000</v>
          </cell>
          <cell r="H40">
            <v>20000000</v>
          </cell>
          <cell r="J40">
            <v>20</v>
          </cell>
          <cell r="K40">
            <v>1000000</v>
          </cell>
          <cell r="L40">
            <v>20000000</v>
          </cell>
        </row>
        <row r="41">
          <cell r="F41">
            <v>120</v>
          </cell>
          <cell r="G41">
            <v>730000</v>
          </cell>
          <cell r="H41">
            <v>87600000</v>
          </cell>
          <cell r="J41">
            <v>120</v>
          </cell>
          <cell r="K41">
            <v>730000</v>
          </cell>
          <cell r="L41">
            <v>87600000</v>
          </cell>
        </row>
        <row r="43">
          <cell r="F43">
            <v>496</v>
          </cell>
          <cell r="H43">
            <v>456000000</v>
          </cell>
          <cell r="J43">
            <v>496</v>
          </cell>
          <cell r="K43">
            <v>0</v>
          </cell>
          <cell r="L43">
            <v>456000000</v>
          </cell>
        </row>
        <row r="44">
          <cell r="K44">
            <v>0</v>
          </cell>
        </row>
        <row r="45">
          <cell r="K45">
            <v>0</v>
          </cell>
        </row>
        <row r="46">
          <cell r="F46">
            <v>1</v>
          </cell>
          <cell r="G46">
            <v>62628000.000000007</v>
          </cell>
          <cell r="H46">
            <v>62628000.000000007</v>
          </cell>
          <cell r="J46">
            <v>1</v>
          </cell>
          <cell r="K46">
            <v>62628000.000000007</v>
          </cell>
          <cell r="L46">
            <v>62628000.000000007</v>
          </cell>
        </row>
        <row r="47">
          <cell r="F47">
            <v>1</v>
          </cell>
          <cell r="G47">
            <v>35919000</v>
          </cell>
          <cell r="H47">
            <v>35919000</v>
          </cell>
          <cell r="J47">
            <v>1</v>
          </cell>
          <cell r="K47">
            <v>35919000</v>
          </cell>
          <cell r="L47">
            <v>35919000</v>
          </cell>
        </row>
        <row r="48">
          <cell r="F48">
            <v>1</v>
          </cell>
          <cell r="G48">
            <v>15000000</v>
          </cell>
          <cell r="H48">
            <v>15000000</v>
          </cell>
          <cell r="J48">
            <v>1</v>
          </cell>
          <cell r="K48">
            <v>15000000</v>
          </cell>
          <cell r="L48">
            <v>15000000</v>
          </cell>
        </row>
        <row r="50">
          <cell r="H50">
            <v>113547000</v>
          </cell>
          <cell r="L50">
            <v>113547000</v>
          </cell>
        </row>
        <row r="53">
          <cell r="F53">
            <v>1072</v>
          </cell>
          <cell r="G53">
            <v>229500</v>
          </cell>
          <cell r="H53">
            <v>246024000</v>
          </cell>
          <cell r="J53">
            <v>1072</v>
          </cell>
          <cell r="K53">
            <v>229500</v>
          </cell>
          <cell r="L53">
            <v>246024000</v>
          </cell>
        </row>
        <row r="54">
          <cell r="F54">
            <v>992</v>
          </cell>
          <cell r="G54">
            <v>40000</v>
          </cell>
          <cell r="H54">
            <v>39680000</v>
          </cell>
          <cell r="J54">
            <v>992</v>
          </cell>
          <cell r="K54">
            <v>40000</v>
          </cell>
          <cell r="L54">
            <v>39680000</v>
          </cell>
        </row>
        <row r="55">
          <cell r="F55">
            <v>42</v>
          </cell>
          <cell r="G55">
            <v>97000</v>
          </cell>
          <cell r="H55">
            <v>4074000</v>
          </cell>
          <cell r="J55">
            <v>42</v>
          </cell>
          <cell r="K55">
            <v>97000</v>
          </cell>
          <cell r="L55">
            <v>4074000</v>
          </cell>
        </row>
        <row r="56">
          <cell r="F56">
            <v>42</v>
          </cell>
          <cell r="G56">
            <v>70000</v>
          </cell>
          <cell r="H56">
            <v>2940000</v>
          </cell>
          <cell r="J56">
            <v>42</v>
          </cell>
          <cell r="K56">
            <v>70000</v>
          </cell>
          <cell r="L56">
            <v>2940000</v>
          </cell>
        </row>
        <row r="57">
          <cell r="F57">
            <v>1</v>
          </cell>
          <cell r="G57">
            <v>40934000</v>
          </cell>
          <cell r="H57">
            <v>40934000</v>
          </cell>
          <cell r="J57">
            <v>1</v>
          </cell>
          <cell r="K57">
            <v>40934000</v>
          </cell>
          <cell r="L57">
            <v>40934000</v>
          </cell>
        </row>
        <row r="58">
          <cell r="F58">
            <v>1</v>
          </cell>
          <cell r="G58">
            <v>27149000</v>
          </cell>
          <cell r="H58">
            <v>27149000</v>
          </cell>
          <cell r="J58">
            <v>1</v>
          </cell>
          <cell r="K58">
            <v>27149000</v>
          </cell>
          <cell r="L58">
            <v>27149000</v>
          </cell>
        </row>
        <row r="60">
          <cell r="H60">
            <v>360801000</v>
          </cell>
          <cell r="L60">
            <v>360801000</v>
          </cell>
        </row>
        <row r="64">
          <cell r="F64">
            <v>40</v>
          </cell>
          <cell r="G64">
            <v>240000</v>
          </cell>
          <cell r="H64">
            <v>9600000</v>
          </cell>
          <cell r="J64">
            <v>40</v>
          </cell>
          <cell r="K64">
            <v>240000</v>
          </cell>
          <cell r="L64">
            <v>9600000</v>
          </cell>
        </row>
        <row r="65">
          <cell r="F65">
            <v>40</v>
          </cell>
          <cell r="G65">
            <v>150000</v>
          </cell>
          <cell r="H65">
            <v>6000000</v>
          </cell>
          <cell r="J65">
            <v>40</v>
          </cell>
          <cell r="K65">
            <v>150000</v>
          </cell>
          <cell r="L65">
            <v>6000000</v>
          </cell>
        </row>
        <row r="66">
          <cell r="F66">
            <v>40</v>
          </cell>
          <cell r="G66">
            <v>303200</v>
          </cell>
          <cell r="H66">
            <v>12128000</v>
          </cell>
          <cell r="J66">
            <v>40</v>
          </cell>
          <cell r="K66">
            <v>303200</v>
          </cell>
          <cell r="L66">
            <v>12128000</v>
          </cell>
        </row>
        <row r="67">
          <cell r="F67">
            <v>40</v>
          </cell>
          <cell r="G67">
            <v>1299456</v>
          </cell>
          <cell r="H67">
            <v>51978240</v>
          </cell>
          <cell r="J67">
            <v>40</v>
          </cell>
          <cell r="K67">
            <v>1299456</v>
          </cell>
          <cell r="L67">
            <v>51978240</v>
          </cell>
        </row>
        <row r="69">
          <cell r="H69">
            <v>79706240</v>
          </cell>
          <cell r="L69">
            <v>79706240</v>
          </cell>
        </row>
        <row r="72">
          <cell r="F72">
            <v>1</v>
          </cell>
          <cell r="G72">
            <v>1471400</v>
          </cell>
          <cell r="H72">
            <v>1471400</v>
          </cell>
          <cell r="J72">
            <v>1</v>
          </cell>
          <cell r="K72">
            <v>866600</v>
          </cell>
          <cell r="L72">
            <v>1471400</v>
          </cell>
        </row>
        <row r="73">
          <cell r="F73">
            <v>40</v>
          </cell>
          <cell r="G73">
            <v>528000</v>
          </cell>
          <cell r="H73">
            <v>21120000</v>
          </cell>
          <cell r="J73">
            <v>40</v>
          </cell>
          <cell r="K73">
            <v>528000</v>
          </cell>
          <cell r="L73">
            <v>21120000</v>
          </cell>
        </row>
        <row r="75">
          <cell r="H75">
            <v>22591400</v>
          </cell>
          <cell r="L75">
            <v>22591400</v>
          </cell>
        </row>
        <row r="78">
          <cell r="F78">
            <v>4</v>
          </cell>
          <cell r="G78">
            <v>50000</v>
          </cell>
          <cell r="H78">
            <v>200000</v>
          </cell>
          <cell r="J78">
            <v>4</v>
          </cell>
          <cell r="K78">
            <v>50000</v>
          </cell>
          <cell r="L78">
            <v>200000</v>
          </cell>
        </row>
        <row r="79">
          <cell r="F79">
            <v>1</v>
          </cell>
          <cell r="G79">
            <v>27300000</v>
          </cell>
          <cell r="H79">
            <v>27300000</v>
          </cell>
          <cell r="J79">
            <v>1</v>
          </cell>
          <cell r="K79">
            <v>27300000</v>
          </cell>
          <cell r="L79">
            <v>27300000</v>
          </cell>
        </row>
        <row r="81">
          <cell r="H81">
            <v>27500000</v>
          </cell>
          <cell r="L81">
            <v>27500000</v>
          </cell>
        </row>
        <row r="84">
          <cell r="F84">
            <v>1</v>
          </cell>
          <cell r="G84">
            <v>6800000</v>
          </cell>
          <cell r="H84">
            <v>6800000</v>
          </cell>
          <cell r="J84">
            <v>1</v>
          </cell>
          <cell r="K84">
            <v>0</v>
          </cell>
          <cell r="L84">
            <v>6800000</v>
          </cell>
        </row>
        <row r="85">
          <cell r="F85">
            <v>616</v>
          </cell>
          <cell r="G85">
            <v>25000</v>
          </cell>
          <cell r="H85">
            <v>15400000</v>
          </cell>
          <cell r="J85">
            <v>616</v>
          </cell>
          <cell r="K85">
            <v>25000</v>
          </cell>
          <cell r="L85">
            <v>15400000</v>
          </cell>
        </row>
        <row r="86">
          <cell r="F86">
            <v>40</v>
          </cell>
          <cell r="G86">
            <v>60000</v>
          </cell>
          <cell r="H86">
            <v>2400000</v>
          </cell>
          <cell r="J86">
            <v>40</v>
          </cell>
          <cell r="K86">
            <v>60000</v>
          </cell>
          <cell r="L86">
            <v>2400000</v>
          </cell>
        </row>
        <row r="87">
          <cell r="F87">
            <v>40</v>
          </cell>
          <cell r="G87">
            <v>470500</v>
          </cell>
          <cell r="H87">
            <v>18820000</v>
          </cell>
          <cell r="J87">
            <v>40</v>
          </cell>
          <cell r="K87">
            <v>470500</v>
          </cell>
          <cell r="L87">
            <v>18820000</v>
          </cell>
        </row>
        <row r="88">
          <cell r="F88">
            <v>40</v>
          </cell>
          <cell r="G88">
            <v>500000</v>
          </cell>
          <cell r="H88">
            <v>20000000</v>
          </cell>
          <cell r="J88">
            <v>40</v>
          </cell>
          <cell r="K88">
            <v>500000</v>
          </cell>
          <cell r="L88">
            <v>20000000</v>
          </cell>
        </row>
        <row r="89">
          <cell r="F89">
            <v>1</v>
          </cell>
          <cell r="G89">
            <v>4000000</v>
          </cell>
          <cell r="H89">
            <v>4000000</v>
          </cell>
          <cell r="J89">
            <v>1</v>
          </cell>
          <cell r="K89">
            <v>0</v>
          </cell>
          <cell r="L89">
            <v>4000000</v>
          </cell>
        </row>
        <row r="91">
          <cell r="H91">
            <v>67420000</v>
          </cell>
          <cell r="L91">
            <v>67420000</v>
          </cell>
        </row>
        <row r="94">
          <cell r="F94">
            <v>616</v>
          </cell>
          <cell r="G94">
            <v>25000</v>
          </cell>
          <cell r="H94">
            <v>15400000</v>
          </cell>
          <cell r="J94">
            <v>616</v>
          </cell>
          <cell r="K94">
            <v>25000</v>
          </cell>
          <cell r="L94">
            <v>15400000</v>
          </cell>
        </row>
        <row r="96">
          <cell r="H96">
            <v>15400000</v>
          </cell>
          <cell r="L96">
            <v>15400000</v>
          </cell>
        </row>
        <row r="99">
          <cell r="F99">
            <v>1</v>
          </cell>
          <cell r="G99">
            <v>7727999.9999999991</v>
          </cell>
          <cell r="H99">
            <v>7727999.9999999991</v>
          </cell>
          <cell r="J99">
            <v>1</v>
          </cell>
          <cell r="K99">
            <v>7727999.9999999991</v>
          </cell>
          <cell r="L99">
            <v>7727999.9999999991</v>
          </cell>
        </row>
        <row r="100">
          <cell r="F100">
            <v>24</v>
          </cell>
          <cell r="G100">
            <v>1512000</v>
          </cell>
          <cell r="H100">
            <v>36288000</v>
          </cell>
          <cell r="J100">
            <v>24</v>
          </cell>
          <cell r="K100">
            <v>1512000</v>
          </cell>
          <cell r="L100">
            <v>36288000</v>
          </cell>
        </row>
        <row r="101">
          <cell r="F101">
            <v>24</v>
          </cell>
          <cell r="G101">
            <v>428000</v>
          </cell>
          <cell r="H101">
            <v>10272000</v>
          </cell>
          <cell r="J101">
            <v>24</v>
          </cell>
          <cell r="K101">
            <v>428000</v>
          </cell>
          <cell r="L101">
            <v>10272000</v>
          </cell>
        </row>
        <row r="103">
          <cell r="H103">
            <v>54288000</v>
          </cell>
          <cell r="L103">
            <v>54288000</v>
          </cell>
        </row>
        <row r="106">
          <cell r="F106">
            <v>1</v>
          </cell>
          <cell r="G106">
            <v>31561000</v>
          </cell>
          <cell r="H106">
            <v>31561000</v>
          </cell>
          <cell r="J106">
            <v>1</v>
          </cell>
          <cell r="K106">
            <v>31561000</v>
          </cell>
          <cell r="L106">
            <v>31561000</v>
          </cell>
        </row>
        <row r="107">
          <cell r="F107">
            <v>1</v>
          </cell>
          <cell r="G107">
            <v>9359999.9999999981</v>
          </cell>
          <cell r="H107">
            <v>9359999.9999999981</v>
          </cell>
          <cell r="J107">
            <v>1</v>
          </cell>
          <cell r="K107">
            <v>9359999.9999999981</v>
          </cell>
          <cell r="L107">
            <v>9359999.9999999981</v>
          </cell>
        </row>
        <row r="108">
          <cell r="F108">
            <v>40</v>
          </cell>
          <cell r="G108">
            <v>119800</v>
          </cell>
          <cell r="H108">
            <v>4792000</v>
          </cell>
          <cell r="J108">
            <v>40</v>
          </cell>
          <cell r="K108">
            <v>119800</v>
          </cell>
          <cell r="L108">
            <v>4792000</v>
          </cell>
        </row>
        <row r="110">
          <cell r="H110">
            <v>45713000</v>
          </cell>
          <cell r="L110">
            <v>45713000</v>
          </cell>
        </row>
        <row r="113">
          <cell r="F113">
            <v>40</v>
          </cell>
          <cell r="G113">
            <v>500000</v>
          </cell>
          <cell r="H113">
            <v>20000000</v>
          </cell>
          <cell r="J113">
            <v>40</v>
          </cell>
          <cell r="K113">
            <v>500000</v>
          </cell>
          <cell r="L113">
            <v>20000000</v>
          </cell>
        </row>
        <row r="115">
          <cell r="H115">
            <v>20000000</v>
          </cell>
          <cell r="L115">
            <v>20000000</v>
          </cell>
        </row>
        <row r="118">
          <cell r="F118">
            <v>40</v>
          </cell>
          <cell r="G118">
            <v>1500000</v>
          </cell>
          <cell r="H118">
            <v>60000000</v>
          </cell>
          <cell r="J118">
            <v>40</v>
          </cell>
          <cell r="K118">
            <v>1500000</v>
          </cell>
          <cell r="L118">
            <v>60000000</v>
          </cell>
        </row>
        <row r="120">
          <cell r="H120">
            <v>60000000</v>
          </cell>
          <cell r="L120">
            <v>60000000</v>
          </cell>
        </row>
        <row r="123">
          <cell r="F123">
            <v>1</v>
          </cell>
          <cell r="G123">
            <v>13154400</v>
          </cell>
          <cell r="H123">
            <v>13154400</v>
          </cell>
          <cell r="J123">
            <v>1</v>
          </cell>
          <cell r="K123">
            <v>13154400</v>
          </cell>
          <cell r="L123">
            <v>13154400</v>
          </cell>
        </row>
        <row r="125">
          <cell r="H125">
            <v>13154400</v>
          </cell>
          <cell r="L125">
            <v>13154400</v>
          </cell>
        </row>
        <row r="127">
          <cell r="H127">
            <v>2951835540</v>
          </cell>
          <cell r="L127">
            <v>2951835540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기슭막이(깬매)"/>
      <sheetName val="돌흙막이(야)"/>
      <sheetName val="줄떼공(7급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일위대가"/>
      <sheetName val="TOTAL_BOQ"/>
      <sheetName val="건축내역"/>
      <sheetName val="현장관리비"/>
      <sheetName val="예가평정서표지"/>
      <sheetName val="포장공"/>
      <sheetName val="수량산출표"/>
      <sheetName val="댐구조도"/>
      <sheetName val="세월교산출기초"/>
      <sheetName val="설계내역서"/>
      <sheetName val="암거"/>
      <sheetName val="자재단가"/>
      <sheetName val="총괄내역서"/>
      <sheetName val="Sheet1"/>
      <sheetName val="기초일위"/>
      <sheetName val="시설일위"/>
      <sheetName val="조명일위"/>
      <sheetName val="규격"/>
      <sheetName val="바닥막이1.5"/>
      <sheetName val="기슭막이(야면석찰쌓기)"/>
      <sheetName val="배수공"/>
      <sheetName val="토공"/>
      <sheetName val="납부서"/>
    </sheetNames>
    <sheetDataSet>
      <sheetData sheetId="0" refreshError="1">
        <row r="1">
          <cell r="A1" t="str">
            <v>설        계        내        역        서</v>
          </cell>
        </row>
      </sheetData>
      <sheetData sheetId="1"/>
      <sheetData sheetId="2"/>
      <sheetData sheetId="3">
        <row r="1">
          <cell r="A1" t="str">
            <v>설        계        내        역        서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통수단면"/>
      <sheetName val="확율빈도별강우량"/>
      <sheetName val="확율강우량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su1"/>
      <sheetName val="su2"/>
      <sheetName val="su3"/>
      <sheetName val="도보교철근"/>
      <sheetName val="골막이(야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43">
          <cell r="S143">
            <v>13200</v>
          </cell>
        </row>
      </sheetData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암거단위-1련"/>
    </sheetNames>
    <definedNames>
      <definedName name="수식입력매크로"/>
      <definedName name="일위규격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경산"/>
      <sheetName val="unitpric"/>
      <sheetName val="골막이(야매)"/>
    </sheetNames>
    <sheetDataSet>
      <sheetData sheetId="0"/>
      <sheetData sheetId="1"/>
      <sheetData sheetId="2"/>
      <sheetData sheetId="3">
        <row r="1">
          <cell r="B1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우,오수"/>
      <sheetName val="설계조건"/>
      <sheetName val="20관리비율"/>
      <sheetName val="TOTAL3"/>
      <sheetName val="암거단위-1련"/>
      <sheetName val="DATE"/>
    </sheetNames>
    <definedNames>
      <definedName name="수식입력매크로"/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산수배수"/>
      <sheetName val="9-15"/>
      <sheetName val="현장조사"/>
      <sheetName val="상수도토공집계표"/>
      <sheetName val="#REF"/>
      <sheetName val="98수문일위"/>
      <sheetName val="내역"/>
      <sheetName val="노무비"/>
      <sheetName val="DATA"/>
      <sheetName val="데이타"/>
      <sheetName val="경산"/>
      <sheetName val="간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  <sheetName val="자료"/>
      <sheetName val="경산"/>
      <sheetName val="unitpri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적용기준"/>
      <sheetName val="도면작업요령"/>
      <sheetName val="내역작업순서"/>
      <sheetName val="자료"/>
      <sheetName val="타이틀▶"/>
      <sheetName val="작성요령"/>
      <sheetName val="야장"/>
      <sheetName val="실시설계보고서"/>
      <sheetName val="사진첩1"/>
      <sheetName val="사진첩"/>
      <sheetName val="사진첩2"/>
      <sheetName val="설계서"/>
      <sheetName val="단가산출서"/>
      <sheetName val="수량산출서"/>
      <sheetName val="용지및지장물조서"/>
      <sheetName val="◀타이틀"/>
      <sheetName val="일반시방서"/>
      <sheetName val="특별시방서"/>
      <sheetName val="5.예정공정표"/>
      <sheetName val="6.동원인원계획표"/>
      <sheetName val="동원인원계획표 (2)"/>
      <sheetName val="산수배수"/>
    </sheetNames>
    <sheetDataSet>
      <sheetData sheetId="0"/>
      <sheetData sheetId="1"/>
      <sheetData sheetId="2"/>
      <sheetData sheetId="3">
        <row r="1">
          <cell r="B1">
            <v>1</v>
          </cell>
          <cell r="C1" t="str">
            <v>국도15호선 묘치재지구 낙석·산사태 위험지구 개선공사</v>
          </cell>
        </row>
        <row r="2">
          <cell r="B2">
            <v>2</v>
          </cell>
          <cell r="C2" t="str">
            <v>국도15호선 용곡지구 낙석·산사태 위험지구 개선공사</v>
          </cell>
        </row>
        <row r="3">
          <cell r="B3">
            <v>3</v>
          </cell>
          <cell r="C3" t="str">
            <v>국도1호선 삼정지구 진입도로 개선공사</v>
          </cell>
          <cell r="G3" t="str">
            <v>2000.  7.</v>
          </cell>
        </row>
        <row r="4">
          <cell r="B4">
            <v>4</v>
          </cell>
          <cell r="C4" t="str">
            <v>국도15호선 백아산입구 낙석 · 산사태 위험지구 개선공사</v>
          </cell>
        </row>
        <row r="5">
          <cell r="B5">
            <v>5</v>
          </cell>
          <cell r="C5" t="str">
            <v>국도15호선 오례2지구 낙석·산사태 위험지구 개선공사</v>
          </cell>
        </row>
        <row r="6">
          <cell r="B6">
            <v>6</v>
          </cell>
          <cell r="C6" t="str">
            <v>국도29호선 담양호1지구 낙석·산사태 위험지구 개선공사</v>
          </cell>
        </row>
        <row r="7">
          <cell r="B7">
            <v>7</v>
          </cell>
          <cell r="C7" t="str">
            <v>국도29호선 담양호2지구 낙석·산사태 위험지구 개선공사</v>
          </cell>
        </row>
        <row r="8">
          <cell r="B8">
            <v>8</v>
          </cell>
          <cell r="C8" t="str">
            <v>국도29호선 담양호3지구 낙석·산사태 위험지구 개선공사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공사요율"/>
      <sheetName val="자료"/>
    </sheetNames>
    <sheetDataSet>
      <sheetData sheetId="0"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su1"/>
      <sheetName val="구조물수량"/>
      <sheetName val="목교수량"/>
      <sheetName val="su3"/>
      <sheetName val="2009예산"/>
      <sheetName val="사진"/>
      <sheetName val="일반시방서"/>
      <sheetName val="특별시방서"/>
      <sheetName val="su2"/>
      <sheetName val="토적"/>
      <sheetName val="안전성검토"/>
      <sheetName val="통수단면"/>
      <sheetName val="확율빈도별강우량"/>
      <sheetName val="확율강우량 "/>
      <sheetName val="현황조사"/>
      <sheetName val="피벗테이블데이터분석"/>
      <sheetName val="종배수관(신)"/>
      <sheetName val="적용단위길이"/>
      <sheetName val="자료입력"/>
      <sheetName val="공사요율"/>
      <sheetName val="노무비"/>
      <sheetName val="도급내역서"/>
      <sheetName val="자재단가"/>
      <sheetName val="비탈면보호공수량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1">
          <cell r="S51">
            <v>13200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배수공수집"/>
      <sheetName val="측수집"/>
      <sheetName val="L형"/>
      <sheetName val="옹벽L형"/>
      <sheetName val="배관공집"/>
      <sheetName val="횡기초"/>
      <sheetName val="토집"/>
      <sheetName val="토산"/>
      <sheetName val="평터"/>
      <sheetName val="횡배조"/>
      <sheetName val="집수"/>
      <sheetName val="집수조"/>
      <sheetName val="수로관수집"/>
      <sheetName val="수로관연장"/>
      <sheetName val="VXXXXXXX"/>
    </sheetNames>
    <sheetDataSet>
      <sheetData sheetId="0"/>
      <sheetData sheetId="1" refreshError="1"/>
      <sheetData sheetId="2"/>
      <sheetData sheetId="3"/>
      <sheetData sheetId="4" refreshError="1">
        <row r="25">
          <cell r="U25">
            <v>0.76200000000000001</v>
          </cell>
          <cell r="AB25">
            <v>53.16</v>
          </cell>
          <cell r="AC25">
            <v>9.7000000000000011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횡배수관"/>
      <sheetName val="unitpric"/>
      <sheetName val="피벗테이블데이터분석"/>
      <sheetName val="종배수관(신)"/>
      <sheetName val="적용단위길이"/>
      <sheetName val="자료입력"/>
      <sheetName val="노임"/>
      <sheetName val="목록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현장관리비"/>
      <sheetName val="안내"/>
      <sheetName val="unitpric"/>
      <sheetName val="범례표"/>
      <sheetName val="재적표"/>
      <sheetName val="노임단가"/>
      <sheetName val="금액단가표"/>
      <sheetName val="자료기입"/>
      <sheetName val="예정공정표(장기간)"/>
      <sheetName val="수량"/>
      <sheetName val="노임자재단가"/>
      <sheetName val="기존단가 (2)"/>
      <sheetName val="직노"/>
      <sheetName val="노무단가"/>
      <sheetName val="단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측구터파기공수량집계"/>
      <sheetName val="배수공 시멘트 및 골재량 산출"/>
      <sheetName val="조경내"/>
      <sheetName val="이름표지정"/>
      <sheetName val="96노임기준"/>
      <sheetName val="자재단가"/>
      <sheetName val="TOTAL_BOQ"/>
      <sheetName val="골막이(야매)"/>
      <sheetName val="자재일람"/>
      <sheetName val="noyim"/>
      <sheetName val="도급내역서"/>
      <sheetName val="#REF"/>
      <sheetName val="내역(가지)"/>
      <sheetName val="자료"/>
      <sheetName val="상수도토공집계표"/>
      <sheetName val="수목표준대가"/>
      <sheetName val="낙엽송"/>
      <sheetName val="기초일위"/>
      <sheetName val="시설일위"/>
      <sheetName val="조명일위"/>
      <sheetName val="요율"/>
      <sheetName val="INPUT"/>
      <sheetName val="06 일위대가목록"/>
      <sheetName val="집계표"/>
      <sheetName val="COPING"/>
      <sheetName val="CODE"/>
      <sheetName val="토사(PE)"/>
      <sheetName val="단위수량"/>
      <sheetName val="노무비"/>
      <sheetName val="Sheet15"/>
      <sheetName val="EP0618"/>
      <sheetName val="내역"/>
      <sheetName val="data"/>
      <sheetName val="DATE"/>
      <sheetName val="냉천부속동"/>
      <sheetName val="시설물일위"/>
      <sheetName val="Y-WORK"/>
      <sheetName val="2000년1차"/>
      <sheetName val="원가계산서구조조정"/>
      <sheetName val="종배수관면벽신"/>
      <sheetName val="적용단위길이"/>
      <sheetName val="2.냉난방설비공사"/>
      <sheetName val="성곽내역서"/>
      <sheetName val="직재"/>
      <sheetName val="재집"/>
      <sheetName val="b_balju"/>
      <sheetName val="자동제어"/>
      <sheetName val="6공구_당초_"/>
      <sheetName val="퍼스트"/>
      <sheetName val="공사요율"/>
      <sheetName val="일위대가목록"/>
      <sheetName val="피벗테이블데이터분석"/>
      <sheetName val="종배수관(신)"/>
      <sheetName val="자료입력"/>
      <sheetName val="원가계산서"/>
      <sheetName val="내역서1"/>
      <sheetName val="업무코드(보호해제-0000)"/>
      <sheetName val="작업시작"/>
      <sheetName val="본선부단위수량"/>
      <sheetName val="배수장토목공사비"/>
      <sheetName val="위치조서"/>
      <sheetName val="실행"/>
      <sheetName val="N賃率-職"/>
      <sheetName val="-배수구조총재료"/>
      <sheetName val="재료집계표"/>
      <sheetName val="비교1"/>
      <sheetName val="재료값"/>
      <sheetName val="6공구(당초)"/>
      <sheetName val="재료단가"/>
      <sheetName val="일  위  대  가  목  록"/>
      <sheetName val="갑지1"/>
      <sheetName val="연부97-1"/>
      <sheetName val="건축2"/>
      <sheetName val="단가조사"/>
      <sheetName val="MATERIAL"/>
      <sheetName val="신리"/>
      <sheetName val="Sheet3"/>
      <sheetName val="Sheet2"/>
      <sheetName val="가격"/>
      <sheetName val="경산"/>
      <sheetName val="산수배수"/>
      <sheetName val="98수문일위"/>
      <sheetName val="투찰"/>
      <sheetName val="총 괄 표"/>
      <sheetName val="공사원가계산서"/>
      <sheetName val="횡배수관토공수량"/>
      <sheetName val="수량산출"/>
      <sheetName val="진주방향"/>
      <sheetName val="마산방향"/>
      <sheetName val="마산방향철근집계"/>
      <sheetName val="무산소조"/>
      <sheetName val="설계서을"/>
      <sheetName val="비탈면보호공수량산출"/>
      <sheetName val="남양주부대"/>
      <sheetName val="포장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철콘-부대"/>
      <sheetName val="교대시점"/>
      <sheetName val="고창터널(고창방향)"/>
      <sheetName val="실행(1)"/>
      <sheetName val="시중노임(공사)"/>
      <sheetName val="산1~6"/>
      <sheetName val="관리비비계상"/>
      <sheetName val="교통대책내역"/>
      <sheetName val="상 부"/>
      <sheetName val="APT"/>
      <sheetName val="98지급계획"/>
      <sheetName val="날개벽"/>
      <sheetName val="가압장구체수량산출서"/>
      <sheetName val="유입량"/>
      <sheetName val="현장조사"/>
      <sheetName val="재정비내역"/>
      <sheetName val="지적고시내역"/>
      <sheetName val="기본단가표"/>
      <sheetName val="2설계 (웅촌고연)"/>
      <sheetName val="산출서"/>
      <sheetName val="단위일위"/>
      <sheetName val="노임단가 "/>
      <sheetName val="재료비"/>
      <sheetName val="ⴭⴭⴭⴭⴭ"/>
      <sheetName val="산출근거"/>
      <sheetName val="토적계산"/>
      <sheetName val="청주(철골발주의뢰서)"/>
      <sheetName val="보건노"/>
      <sheetName val="산출기준자료"/>
      <sheetName val="단가대비표"/>
      <sheetName val="물집"/>
      <sheetName val="몰탈콘크리트"/>
      <sheetName val="철근집계"/>
      <sheetName val="개소별수량산출"/>
      <sheetName val="토목"/>
      <sheetName val="몰탈재료산출"/>
      <sheetName val="이형관"/>
      <sheetName val="할증"/>
      <sheetName val="TOTAL3"/>
      <sheetName val="개요"/>
      <sheetName val="코드표"/>
      <sheetName val="조건표"/>
      <sheetName val="XL4Poppy"/>
      <sheetName val="제잡비 산출내역(실적공사비)"/>
      <sheetName val="부안일위"/>
      <sheetName val="단가표"/>
      <sheetName val="수량산출서 (2)"/>
      <sheetName val="산2-7"/>
      <sheetName val="찍기"/>
      <sheetName val="법면"/>
      <sheetName val="부대공"/>
      <sheetName val="구조물공"/>
      <sheetName val="중기일위대가"/>
      <sheetName val="포장공"/>
      <sheetName val="토공"/>
      <sheetName val="배수공1"/>
      <sheetName val="조건표 (2)"/>
      <sheetName val="재료"/>
      <sheetName val="변경집계2"/>
      <sheetName val="사급비"/>
      <sheetName val="자재테이블"/>
      <sheetName val="공정표"/>
      <sheetName val="현장설명"/>
      <sheetName val="견적"/>
      <sheetName val="일위산출"/>
      <sheetName val="금융리스"/>
      <sheetName val="토공유동표"/>
      <sheetName val="BID"/>
      <sheetName val="수종선택"/>
      <sheetName val="아스팔트 포장총괄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수목표준대가"/>
      <sheetName val="INPUT"/>
      <sheetName val="unitpric"/>
      <sheetName val="일위대가목록"/>
      <sheetName val="일위대가"/>
      <sheetName val="건축내역"/>
      <sheetName val="현장관리비"/>
      <sheetName val="데이타"/>
      <sheetName val="대치판정"/>
      <sheetName val="공사비"/>
      <sheetName val="단가집계"/>
      <sheetName val="날개벽"/>
      <sheetName val="Sheet1 (2)"/>
      <sheetName val="2공구산출내역"/>
      <sheetName val="96노임기준"/>
      <sheetName val="비탈면보호공수량산출"/>
      <sheetName val="자료"/>
      <sheetName val="Mc1"/>
      <sheetName val="피벗테이블데이터분석"/>
      <sheetName val="종배수관(신)"/>
      <sheetName val="적용단위길이"/>
      <sheetName val="업무코드(보호해제-0000)"/>
      <sheetName val="기초일위"/>
      <sheetName val="시설일위"/>
      <sheetName val="조명일위"/>
      <sheetName val="노임단가"/>
      <sheetName val="ABUT수량-A1"/>
      <sheetName val="Macro1"/>
      <sheetName val="단가"/>
      <sheetName val="VXXXXX"/>
      <sheetName val="코드표"/>
      <sheetName val="식재가격"/>
      <sheetName val="식재총괄"/>
      <sheetName val="일위목록"/>
      <sheetName val="내역"/>
      <sheetName val="증감대비"/>
      <sheetName val="용소리교"/>
      <sheetName val="TOTAL_BOQ"/>
      <sheetName val="배수공"/>
      <sheetName val="포장공"/>
      <sheetName val="설계내역서"/>
      <sheetName val="도급내역서"/>
      <sheetName val="7급줄떼"/>
      <sheetName val="단재적표"/>
      <sheetName val="일위"/>
      <sheetName val="단가산출"/>
      <sheetName val="토공"/>
      <sheetName val="노무단가"/>
      <sheetName val="단비표(2001-9)"/>
      <sheetName val="대로근거"/>
      <sheetName val="단가(1)"/>
      <sheetName val="일위대가표"/>
      <sheetName val="내역서"/>
      <sheetName val="총괄내역서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기초자료"/>
      <sheetName val="조경내"/>
      <sheetName val="날개벽"/>
      <sheetName val="비탈면보호공수량산출"/>
      <sheetName val="TOTAL_BOQ"/>
      <sheetName val="중기손료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설계내역(당초)"/>
      <sheetName val="변경도급"/>
      <sheetName val="견적서"/>
      <sheetName val="노무비"/>
      <sheetName val="노무단가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노임단가"/>
      <sheetName val="코드표"/>
      <sheetName val="공조기"/>
      <sheetName val="내역"/>
      <sheetName val="단가표"/>
      <sheetName val="BID"/>
      <sheetName val="수목데이타 "/>
      <sheetName val="A"/>
      <sheetName val="철탑"/>
      <sheetName val="제철"/>
      <sheetName val="현장관리비"/>
      <sheetName val="1.내역(청.하역장전등)"/>
      <sheetName val="노임이"/>
      <sheetName val="96노임기준"/>
      <sheetName val="진주방향"/>
      <sheetName val="마산방향"/>
      <sheetName val="마산방향철근집계"/>
      <sheetName val="토사(PE)"/>
      <sheetName val="일위대가"/>
      <sheetName val="중기사용료산출근거"/>
      <sheetName val="단가 및 재료비"/>
      <sheetName val="저수호안내역(변경예정)"/>
      <sheetName val="기초일위"/>
      <sheetName val="시설일위"/>
      <sheetName val="조명일위"/>
      <sheetName val="청천내"/>
      <sheetName val="수량산출"/>
      <sheetName val="개소별수량산출"/>
      <sheetName val="설계서을"/>
      <sheetName val="토공사"/>
      <sheetName val="단위수량"/>
      <sheetName val="노단"/>
      <sheetName val="9811"/>
      <sheetName val="종배수관면벽신"/>
      <sheetName val="적용단위길이"/>
      <sheetName val="비교1"/>
      <sheetName val="경산"/>
      <sheetName val="참조자료"/>
      <sheetName val="구조물공1"/>
      <sheetName val="을지"/>
      <sheetName val="DATA 입력란"/>
      <sheetName val="1. 설계조건 2.단면가정 3. 하중계산"/>
      <sheetName val="남대문빌딩"/>
      <sheetName val="올림픽미술관"/>
      <sheetName val="제출내역 (2)"/>
      <sheetName val="Config"/>
      <sheetName val="R&amp;D"/>
      <sheetName val="하수급견적대비"/>
      <sheetName val="입찰안"/>
      <sheetName val="6공구(당초)"/>
      <sheetName val="총괄표"/>
      <sheetName val="철콘공사"/>
      <sheetName val="납부서"/>
      <sheetName val="간선계산"/>
      <sheetName val="제경비율"/>
      <sheetName val="골조시행"/>
      <sheetName val="자재단가"/>
      <sheetName val="TRE TABLE"/>
      <sheetName val="ⴭⴭⴭⴭⴭ"/>
      <sheetName val="공사요율"/>
      <sheetName val="2000년1차"/>
      <sheetName val="돈암사업"/>
      <sheetName val="기계경비(시간당)"/>
      <sheetName val="램머"/>
      <sheetName val="견"/>
      <sheetName val="SORCE1"/>
      <sheetName val="비탈면보호공수량산출"/>
      <sheetName val="시중노임(공사)"/>
      <sheetName val="경비"/>
      <sheetName val="실행내역 "/>
      <sheetName val="단위당일위대가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06 일위대가목록"/>
      <sheetName val="36단가"/>
      <sheetName val="36수량"/>
      <sheetName val="산출금액내역"/>
      <sheetName val="집계표"/>
      <sheetName val="자료"/>
      <sheetName val="설계내역"/>
      <sheetName val="인부노임"/>
      <sheetName val="공사비증감"/>
      <sheetName val="#REF"/>
      <sheetName val="설계"/>
      <sheetName val="토공계산서(부체도로)"/>
      <sheetName val="대비"/>
      <sheetName val="토공A"/>
      <sheetName val="대로근거"/>
      <sheetName val="중로근거"/>
      <sheetName val="설계명세서"/>
      <sheetName val="품셈표"/>
      <sheetName val="공통가설"/>
      <sheetName val="데이타"/>
      <sheetName val="주소록"/>
      <sheetName val="일반관리비"/>
      <sheetName val="일위대가표"/>
      <sheetName val="종배수관(신)"/>
      <sheetName val="자료입력"/>
      <sheetName val="피벗테이블데이터분석"/>
      <sheetName val="2.냉난방설비공사"/>
      <sheetName val="7.자동제어공사"/>
      <sheetName val="제안서입력"/>
      <sheetName val="절감계산"/>
      <sheetName val="보할"/>
      <sheetName val="금융비용"/>
      <sheetName val="변경품셈총괄"/>
      <sheetName val="노임"/>
      <sheetName val="2.대외공문"/>
      <sheetName val="인원계획-미화"/>
      <sheetName val="본문"/>
      <sheetName val="기본DATA"/>
      <sheetName val="구조물공"/>
      <sheetName val="부대공"/>
      <sheetName val="배수공"/>
      <sheetName val="토공"/>
      <sheetName val="포장공"/>
      <sheetName val="수금계획"/>
      <sheetName val="wall"/>
      <sheetName val="Front"/>
      <sheetName val="남양주부대"/>
      <sheetName val="시실누(모) "/>
      <sheetName val="현우실적"/>
      <sheetName val="인건비"/>
      <sheetName val="업체별기성내역"/>
      <sheetName val="예산명세서"/>
      <sheetName val="49단가"/>
      <sheetName val="49산출"/>
      <sheetName val="변경1총괄"/>
      <sheetName val="일위"/>
      <sheetName val="단가"/>
      <sheetName val="기안"/>
      <sheetName val="기본단가"/>
      <sheetName val="사급자재"/>
      <sheetName val="노집"/>
      <sheetName val="재집"/>
      <sheetName val="내역서(기계)"/>
      <sheetName val="수목데이타"/>
      <sheetName val="토적집계"/>
      <sheetName val="내역(토목)"/>
      <sheetName val="내역분기"/>
      <sheetName val="우수받이"/>
      <sheetName val="날개벽"/>
      <sheetName val="지급자재"/>
      <sheetName val="공조기휀"/>
      <sheetName val="AHU집계"/>
      <sheetName val="일위대가표 "/>
      <sheetName val="Customer Databas"/>
      <sheetName val="기계내역"/>
      <sheetName val="갑지(요약)"/>
      <sheetName val="11.닥트설치공사(bm)"/>
      <sheetName val="회로내역(승인)"/>
      <sheetName val="중기조종사 단위단가"/>
      <sheetName val="98수문일위"/>
      <sheetName val="관급자재대"/>
      <sheetName val="수량인공"/>
      <sheetName val="주방"/>
      <sheetName val="터파기및재료"/>
      <sheetName val="소일위대가코드표"/>
      <sheetName val="unitpric"/>
      <sheetName val="골막이(야매)"/>
      <sheetName val="소비자가"/>
      <sheetName val="경비2내역"/>
      <sheetName val="횡배수관토공수량"/>
      <sheetName val="투찰추정"/>
      <sheetName val="준검 내역서"/>
      <sheetName val="Sheet1"/>
      <sheetName val="급여조견표"/>
      <sheetName val="정공공사"/>
      <sheetName val="단가조사"/>
      <sheetName val="DATA 입력부"/>
      <sheetName val="암거단위-1련"/>
      <sheetName val="주공기준"/>
      <sheetName val="변경내역"/>
      <sheetName val="수곡내역"/>
      <sheetName val="98지급계획"/>
      <sheetName val="TEL"/>
      <sheetName val="대여현황"/>
      <sheetName val="hvac(제어동)"/>
      <sheetName val="6호기"/>
      <sheetName val="소방기계"/>
      <sheetName val="차액보증"/>
      <sheetName val="건축공사 집계표"/>
      <sheetName val="골조"/>
      <sheetName val="내역서01"/>
      <sheetName val="1.설계기준"/>
      <sheetName val="AL공사(원)"/>
      <sheetName val="공사개요"/>
      <sheetName val="현장청취복명서"/>
      <sheetName val="정부노임단가"/>
      <sheetName val="전산망"/>
      <sheetName val="금액내역서"/>
      <sheetName val="현장관리비 산출내역"/>
      <sheetName val="admin"/>
      <sheetName val="을"/>
      <sheetName val="2공구산출내역"/>
      <sheetName val="반응조"/>
      <sheetName val="DB"/>
      <sheetName val="DATA"/>
      <sheetName val="2003상반기노임기준"/>
      <sheetName val="부대공Ⅱ"/>
      <sheetName val="보도공제면적"/>
      <sheetName val="횡배수관"/>
      <sheetName val="기초목"/>
      <sheetName val="평가데이터"/>
      <sheetName val="설비"/>
      <sheetName val="2설계 (웅촌고연)"/>
      <sheetName val="열린교실"/>
      <sheetName val="단가산출"/>
      <sheetName val="MATERIAL"/>
      <sheetName val="기본1"/>
      <sheetName val="수정일위대가"/>
      <sheetName val="FRP PIPING 일위대가"/>
      <sheetName val="상반기손익차2총괄"/>
      <sheetName val="유림골조"/>
      <sheetName val="개요"/>
      <sheetName val="현장관리"/>
      <sheetName val="건설기계사용료"/>
      <sheetName val="산출기준자료"/>
      <sheetName val="말뚝지지력산정"/>
      <sheetName val="공정집계_국별"/>
      <sheetName val="교통대책내역"/>
      <sheetName val="Sheet15"/>
      <sheetName val="공사설명서외"/>
      <sheetName val="2.1  노무비 평균단가산출"/>
      <sheetName val="법면"/>
      <sheetName val="배수공1"/>
      <sheetName val="중기일위대가"/>
      <sheetName val=" 내역"/>
      <sheetName val="효성CB 1P기초"/>
      <sheetName val="단가(전기)"/>
      <sheetName val="INPUT"/>
      <sheetName val="단가산출2"/>
      <sheetName val="단가산출1"/>
      <sheetName val="예가평정서표지"/>
      <sheetName val="현장경비"/>
      <sheetName val="슬래브"/>
      <sheetName val="참고자료"/>
      <sheetName val="ABUT수량-A1"/>
      <sheetName val="철거단가"/>
      <sheetName val="부표총괄"/>
      <sheetName val="단가산출목록표"/>
      <sheetName val="연결임시"/>
      <sheetName val="참조"/>
      <sheetName val="하자항목"/>
      <sheetName val="일위(토,포,부)"/>
      <sheetName val="기계경비"/>
      <sheetName val="DATE"/>
      <sheetName val="단면가정"/>
      <sheetName val="COST"/>
      <sheetName val="Sheet9"/>
      <sheetName val="원가계산서"/>
      <sheetName val="소방"/>
      <sheetName val="원가계산서(공사)"/>
      <sheetName val="본공사"/>
      <sheetName val="슬래브산식"/>
      <sheetName val="2000전체분"/>
      <sheetName val="시점부교대"/>
      <sheetName val="설계산출표지"/>
      <sheetName val="01"/>
      <sheetName val="난간벽단위"/>
      <sheetName val="Y-WORK"/>
      <sheetName val="Macro1"/>
      <sheetName val="월현황(내자)"/>
      <sheetName val="노무비 "/>
      <sheetName val="자동차폐수처리장"/>
      <sheetName val="내역단가"/>
      <sheetName val="일위단가"/>
      <sheetName val="노견단위수량"/>
      <sheetName val="관로공사"/>
      <sheetName val="산근목록"/>
      <sheetName val="중기경비목록"/>
      <sheetName val="NYS"/>
      <sheetName val="조명율표"/>
      <sheetName val="일위대가(가설)"/>
      <sheetName val="접지수량"/>
      <sheetName val="MOTOR"/>
      <sheetName val="고창터널(고창방향)"/>
      <sheetName val="금광1터널"/>
      <sheetName val="실행내역"/>
      <sheetName val="내역1"/>
      <sheetName val="내역2"/>
      <sheetName val="ITEM"/>
      <sheetName val="인건비 "/>
      <sheetName val="단가비교"/>
      <sheetName val="일위목록"/>
      <sheetName val="임대계획"/>
      <sheetName val="archi(본사)"/>
      <sheetName val="원가계산서(남측)"/>
      <sheetName val="신림자금"/>
      <sheetName val="Sheet4"/>
      <sheetName val="XL4Poppy"/>
      <sheetName val="월별손익"/>
      <sheetName val="견적업체"/>
      <sheetName val="b_balju"/>
      <sheetName val="식재가격"/>
      <sheetName val="식재총괄"/>
      <sheetName val="건설산출"/>
      <sheetName val="21301동"/>
      <sheetName val="Total"/>
      <sheetName val="2. 공원조도"/>
      <sheetName val="말고개터널조명전압강하"/>
      <sheetName val="22단가"/>
      <sheetName val="22산출"/>
      <sheetName val="S0"/>
      <sheetName val="세원견적서"/>
      <sheetName val="물집"/>
      <sheetName val="2004,상노임"/>
      <sheetName val="TOTAL_BOQ"/>
      <sheetName val="C3"/>
      <sheetName val="일위대가표(DEEP)"/>
      <sheetName val="전체내역"/>
      <sheetName val="협조전"/>
      <sheetName val="예총"/>
      <sheetName val="노무비단가"/>
      <sheetName val="갑지(추정)"/>
      <sheetName val="건설기계경비산정조견표"/>
      <sheetName val="건설기계손료"/>
      <sheetName val="가도공"/>
      <sheetName val="공제구간조서"/>
      <sheetName val="코드"/>
      <sheetName val="경상직원"/>
      <sheetName val="APT"/>
      <sheetName val="1.설계조건"/>
      <sheetName val="steel data sheet"/>
      <sheetName val="입력"/>
      <sheetName val="공량산출"/>
      <sheetName val="산출기초조사서"/>
      <sheetName val="9902"/>
      <sheetName val="총괄메뉴"/>
      <sheetName val="노임목록"/>
      <sheetName val="일위대가목록"/>
      <sheetName val="2호맨홀공제수량"/>
      <sheetName val="b_balju_cho"/>
      <sheetName val="총 괄 표"/>
      <sheetName val="조명시설"/>
      <sheetName val="수량집계"/>
      <sheetName val="2000노임기준"/>
      <sheetName val="식재일위대가"/>
      <sheetName val="File_관급"/>
      <sheetName val="공정집계"/>
      <sheetName val="기초단가"/>
      <sheetName val="1.취수장"/>
      <sheetName val="아스팔트 포장총괄집계표"/>
      <sheetName val="심사공종"/>
      <sheetName val="보고"/>
      <sheetName val="RE9604"/>
      <sheetName val="지주토목내역서"/>
      <sheetName val="기성내역1"/>
      <sheetName val="산수배수"/>
      <sheetName val="급수공사"/>
      <sheetName val="OE"/>
      <sheetName val="データ"/>
      <sheetName val="관급"/>
      <sheetName val="초기화면"/>
      <sheetName val="데이터"/>
      <sheetName val="마감물량 "/>
      <sheetName val="설계내역서"/>
      <sheetName val="식재품셈"/>
      <sheetName val="99노임기준"/>
      <sheetName val="빙설계"/>
      <sheetName val="토목주소"/>
      <sheetName val="내역서(가중치)"/>
      <sheetName val="교대시점"/>
      <sheetName val="직노"/>
      <sheetName val="현장별계약현황('98.10.31)"/>
      <sheetName val="메인거더-크로스빔200연결부"/>
      <sheetName val="품목납기"/>
      <sheetName val="16-1"/>
      <sheetName val="기별월별손익"/>
      <sheetName val="견적공통"/>
      <sheetName val="진천생산"/>
      <sheetName val="대가목록"/>
      <sheetName val="단위단가"/>
      <sheetName val="분개장"/>
      <sheetName val="회사정보"/>
      <sheetName val="인사자료총집계"/>
      <sheetName val="조내역"/>
      <sheetName val="매출현황"/>
      <sheetName val="공종목록표"/>
      <sheetName val="파일의이용"/>
      <sheetName val="00년도"/>
      <sheetName val="공장"/>
      <sheetName val="SIMULATION"/>
      <sheetName val="급탕순환펌프"/>
      <sheetName val="계수시트"/>
      <sheetName val="G.R300경비"/>
      <sheetName val="내역금액적용"/>
      <sheetName val="비목코드"/>
      <sheetName val="여부구분"/>
      <sheetName val="투찰금액"/>
      <sheetName val="기성내역서표지"/>
      <sheetName val="JUCKEYK"/>
      <sheetName val="적용단가표"/>
      <sheetName val="노임05상"/>
      <sheetName val="가압장구체수량산출서"/>
      <sheetName val="설계내역2"/>
      <sheetName val="원두제2접속옹벽 시점쪽"/>
      <sheetName val="용산1(해보)"/>
      <sheetName val="변경내역서"/>
      <sheetName val="Instructions"/>
      <sheetName val="GLST"/>
      <sheetName val="9-1차이내역"/>
      <sheetName val="BOQ건축"/>
      <sheetName val="비품(94이전)"/>
      <sheetName val="월간인력"/>
      <sheetName val="식재인부"/>
      <sheetName val="제잡비 산출내역(실적공사비)"/>
      <sheetName val="건축2"/>
      <sheetName val="차수"/>
      <sheetName val="수입"/>
      <sheetName val="교량하부공"/>
      <sheetName val="공문"/>
      <sheetName val="견적"/>
      <sheetName val="매입가격"/>
      <sheetName val="물량내역서"/>
      <sheetName val="기준"/>
      <sheetName val="단위세대물량"/>
      <sheetName val="일위집계(기존)"/>
      <sheetName val="지하층LOAD"/>
      <sheetName val="A갑지"/>
      <sheetName val="3.공통공사대비"/>
      <sheetName val="982월원안"/>
      <sheetName val="화전내"/>
      <sheetName val="기존단가 (2)"/>
      <sheetName val="노임단가표"/>
      <sheetName val="PI"/>
      <sheetName val="가설"/>
      <sheetName val="아파트"/>
      <sheetName val="JA8-4"/>
      <sheetName val="단위세대 개요"/>
      <sheetName val="장비선정(냉난방)"/>
      <sheetName val="설계예산서"/>
      <sheetName val="도급"/>
      <sheetName val="첨부1-1"/>
      <sheetName val="제잡비(본선)"/>
      <sheetName val="프랜트면허"/>
      <sheetName val="SULKEA"/>
      <sheetName val="공사설계서"/>
      <sheetName val="N賃率-職"/>
      <sheetName val="단위일위"/>
      <sheetName val="시설물일위"/>
      <sheetName val="신당동집계표"/>
      <sheetName val="단위중량"/>
      <sheetName val="식재일위"/>
      <sheetName val="부안일위"/>
      <sheetName val="401"/>
      <sheetName val="요율"/>
      <sheetName val="Sheet2"/>
      <sheetName val="교각별수량"/>
      <sheetName val="Sheet22"/>
      <sheetName val="노임자재단가"/>
      <sheetName val="접속도로"/>
      <sheetName val="조경"/>
      <sheetName val="내역금회"/>
      <sheetName val="집계"/>
      <sheetName val="우,오수"/>
      <sheetName val="약품공급2"/>
      <sheetName val="총공비"/>
      <sheetName val="Sheet1 (2)"/>
      <sheetName val="기본단가표"/>
      <sheetName val="증감대비"/>
      <sheetName val="설계명세"/>
      <sheetName val="견적 (2)"/>
      <sheetName val="Chart1"/>
      <sheetName val="ser"/>
      <sheetName val="기둥(원형)"/>
      <sheetName val="교각1"/>
      <sheetName val="COPING"/>
      <sheetName val="AC포장수량"/>
      <sheetName val="자재"/>
      <sheetName val="총괄내역단가"/>
      <sheetName val="내역서1999.8최종"/>
      <sheetName val="몸체(460×600)"/>
      <sheetName val="내역서2"/>
      <sheetName val="H=2.0m"/>
      <sheetName val="9509"/>
      <sheetName val="관로토공"/>
      <sheetName val="토공산근"/>
      <sheetName val="플랜트 설치"/>
      <sheetName val="계정"/>
      <sheetName val="적산산출"/>
      <sheetName val="자재비산출"/>
      <sheetName val="운용비산출"/>
      <sheetName val="날개벽수량표"/>
      <sheetName val="ECOD10"/>
      <sheetName val="이름표지정"/>
      <sheetName val="자재단가표"/>
      <sheetName val="형강단중집계"/>
      <sheetName val="내2"/>
      <sheetName val="제경비"/>
      <sheetName val="단중표"/>
      <sheetName val="인제내역"/>
      <sheetName val="변경총괄표"/>
      <sheetName val="조도계산"/>
      <sheetName val="낙찰표"/>
      <sheetName val="시험물량산출"/>
      <sheetName val="예산서"/>
      <sheetName val="000000"/>
      <sheetName val="배수관접합및부설  "/>
      <sheetName val="토공집계"/>
      <sheetName val="TYPE-A"/>
      <sheetName val="guard(mac)"/>
      <sheetName val="작업시작"/>
      <sheetName val="본선부단위수량"/>
      <sheetName val="암거 제원표"/>
      <sheetName val="7단가"/>
      <sheetName val="노무"/>
      <sheetName val="몰탈콘크리트"/>
      <sheetName val="철근집계"/>
      <sheetName val="아이콘"/>
      <sheetName val="R15"/>
      <sheetName val="폐기물"/>
      <sheetName val="단재적표"/>
      <sheetName val="가로등내"/>
      <sheetName val="단면 (2)"/>
      <sheetName val="ELECTRIC"/>
      <sheetName val="EJ"/>
      <sheetName val="내역표지"/>
      <sheetName val="물량master"/>
      <sheetName val="재료집계표"/>
      <sheetName val="COVER"/>
      <sheetName val="이름정의"/>
      <sheetName val="전체분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공구"/>
      <sheetName val="석축설면"/>
      <sheetName val="법면단"/>
      <sheetName val="건물철거"/>
      <sheetName val="기타배수구조물깨기-단위수량"/>
      <sheetName val="준공조서갑지"/>
      <sheetName val="※참고자료※"/>
      <sheetName val="(A)내역서"/>
      <sheetName val="존4"/>
      <sheetName val="확정설계"/>
      <sheetName val="cable산출"/>
      <sheetName val="명세서"/>
      <sheetName val="실행철강하도"/>
      <sheetName val="base"/>
      <sheetName val="일위대가 (100%)"/>
      <sheetName val="국내조달(통합-1)"/>
      <sheetName val="토공(완충)"/>
      <sheetName val="XLR_NoRangeSheet"/>
      <sheetName val="일반"/>
      <sheetName val="현금"/>
      <sheetName val="Sheet5"/>
      <sheetName val="산출"/>
      <sheetName val="상가분양"/>
      <sheetName val="상부공"/>
      <sheetName val="22수량"/>
      <sheetName val="공사비명세서"/>
      <sheetName val="자단"/>
      <sheetName val="화재 탐지 설비"/>
      <sheetName val="캔개발배경"/>
      <sheetName val="시장"/>
      <sheetName val="일정표"/>
      <sheetName val="우배수"/>
      <sheetName val="내역서 제출"/>
      <sheetName val="발주설계서(당초)"/>
      <sheetName val="사업수지"/>
      <sheetName val="1안"/>
      <sheetName val="재적표"/>
      <sheetName val="산출근거"/>
      <sheetName val="계약내역(2)"/>
      <sheetName val="단면"/>
      <sheetName val="부대공자재집계표"/>
      <sheetName val="소요자재명세서"/>
      <sheetName val="노무비명세서"/>
      <sheetName val="noyim"/>
      <sheetName val="내역서(교량)전체"/>
      <sheetName val="본실행경비"/>
      <sheetName val="첨부1"/>
      <sheetName val="단가산출서(기계)"/>
      <sheetName val="기초노무비"/>
      <sheetName val="WORK"/>
      <sheetName val="당사"/>
      <sheetName val="부대내역"/>
      <sheetName val="토공유동표"/>
      <sheetName val="공주-교대(A1)"/>
      <sheetName val="오수관연장산출서"/>
      <sheetName val="토목내역"/>
      <sheetName val="전체"/>
      <sheetName val="노임대장"/>
      <sheetName val="토공(우물통,기타) "/>
      <sheetName val="기자재비"/>
      <sheetName val="조건"/>
      <sheetName val="울산자금"/>
      <sheetName val="수완하도"/>
      <sheetName val="김포내역"/>
      <sheetName val="C1"/>
      <sheetName val="부대대비"/>
      <sheetName val="냉연집계"/>
      <sheetName val="원천세납부"/>
      <sheetName val="수선비"/>
      <sheetName val="시설총괄"/>
      <sheetName val="경상비내역"/>
      <sheetName val="교대(A1-A2)"/>
      <sheetName val="도급예산내역서봉투"/>
      <sheetName val="도급예산내역서총괄표"/>
      <sheetName val="을부담운반비"/>
      <sheetName val="운반비산출"/>
      <sheetName val="Tool"/>
      <sheetName val="그림"/>
      <sheetName val="타견적(을)"/>
      <sheetName val="선장방향"/>
      <sheetName val="단가 "/>
      <sheetName val="2000년 공정표"/>
      <sheetName val="도근좌표"/>
      <sheetName val="덕전리"/>
      <sheetName val="실행단가"/>
      <sheetName val="7-2경비"/>
      <sheetName val="가설공사"/>
      <sheetName val="단가결정"/>
      <sheetName val="내역아"/>
      <sheetName val="울타리"/>
      <sheetName val="개인DATA"/>
      <sheetName val="도급내역"/>
      <sheetName val="CTEMCOST"/>
      <sheetName val="봉양~조차장간고하개명(신설)"/>
      <sheetName val="측량수수료"/>
      <sheetName val="Bia TQT"/>
      <sheetName val="기성(6)"/>
      <sheetName val="䧄주방향"/>
      <sheetName val="06_일위대가목록"/>
      <sheetName val="11_닥트설치공사(bm)"/>
      <sheetName val="FRP_PIPING_일위대가"/>
      <sheetName val="1_설계기준"/>
      <sheetName val="현장관리비_산출내역"/>
      <sheetName val="_내역"/>
      <sheetName val="효성CB_1P기초"/>
      <sheetName val="2설계_(웅촌고연)"/>
      <sheetName val="1_취수장"/>
      <sheetName val="인건비_"/>
      <sheetName val="2_1__노무비_평균단가산출"/>
      <sheetName val="노무비_"/>
      <sheetName val="2__공원조도"/>
      <sheetName val="1_설계조건"/>
      <sheetName val="steel_data_sheet"/>
      <sheetName val="아스팔트_포장총괄집계표"/>
      <sheetName val="현장별계약현황('98_10_31)"/>
      <sheetName val="G_R300경비"/>
      <sheetName val="견적_(2)"/>
      <sheetName val="총_괄_표"/>
      <sheetName val="마감물량_"/>
      <sheetName val="Sheet1_(2)"/>
      <sheetName val="원두제2접속옹벽_시점쪽"/>
      <sheetName val="재정비직인"/>
      <sheetName val="재정비내역"/>
      <sheetName val="지적고시내역"/>
      <sheetName val="건설기계사용료산출근거"/>
      <sheetName val="일대목차"/>
      <sheetName val="철골,판넬"/>
      <sheetName val="단"/>
      <sheetName val="수설"/>
      <sheetName val="구천"/>
      <sheetName val="제출내역"/>
      <sheetName val="tggwan(mac)"/>
      <sheetName val="접속도로1"/>
      <sheetName val="C.배수관공"/>
      <sheetName val="금액결정"/>
      <sheetName val="환경기계공정표 (3)"/>
      <sheetName val="총내역"/>
      <sheetName val="가중치근거(조경)"/>
      <sheetName val="공사별 가중치 산출근거(건축)"/>
      <sheetName val="단 box"/>
      <sheetName val="6PILE  (돌출)"/>
      <sheetName val="수목(가-마)"/>
      <sheetName val="수목(바-주목)"/>
      <sheetName val="수목(중국단풍-)"/>
      <sheetName val="지주목수"/>
      <sheetName val="목차"/>
      <sheetName val="1표지-공사시방서"/>
      <sheetName val="2표지-설계내역서"/>
      <sheetName val="관급내역서"/>
      <sheetName val="aiming(일위대가표)"/>
      <sheetName val="산출서"/>
      <sheetName val="F단가비교표"/>
      <sheetName val="3표지-설계도면"/>
      <sheetName val="炷舅?XLS]데이타'!$E$124"/>
      <sheetName val="ls]노임"/>
      <sheetName val="____"/>
      <sheetName val="___"/>
      <sheetName val="설변공종별"/>
      <sheetName val="설변조정내역"/>
      <sheetName val="건기토원가"/>
      <sheetName val="건축원가"/>
      <sheetName val="토목원가"/>
      <sheetName val="기계원가"/>
      <sheetName val="건축집계"/>
      <sheetName val="炷舅?XLS"/>
      <sheetName val="ls"/>
      <sheetName val="AS포장복구 "/>
      <sheetName val="품셈집계표"/>
      <sheetName val="자재조사표(참고용)"/>
      <sheetName val="일반부표집계표"/>
      <sheetName val="간접"/>
      <sheetName val="원가계산"/>
      <sheetName val="수목일위"/>
      <sheetName val="표지 (2)"/>
      <sheetName val="단가대비표"/>
      <sheetName val="품셈TABLE"/>
      <sheetName val="2000.11월설계내역"/>
      <sheetName val="기타 정보통신공사"/>
      <sheetName val="공종단가"/>
      <sheetName val="참고"/>
      <sheetName val="장비별표(오거보링)(Ø400)(12M)"/>
      <sheetName val="1"/>
      <sheetName val="2"/>
      <sheetName val="3"/>
      <sheetName val="4"/>
      <sheetName val="5"/>
      <sheetName val="설명"/>
      <sheetName val="갑  지"/>
      <sheetName val="䈘목(중국단풍-)"/>
      <sheetName val="unit 4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직재"/>
      <sheetName val="문학간접"/>
      <sheetName val="전익자재"/>
      <sheetName val="1차증가원가계산"/>
      <sheetName val="원내역"/>
      <sheetName val="건축-물가변동"/>
      <sheetName val="가설공사비"/>
      <sheetName val="도로구조공사비"/>
      <sheetName val="도로토공공사비"/>
      <sheetName val="여수토공사비"/>
      <sheetName val="자재단가조사표-수목"/>
      <sheetName val="금액"/>
      <sheetName val="교사기준면적(초등)"/>
      <sheetName val="데리네이타현황"/>
      <sheetName val="EACT10"/>
      <sheetName val="남양내역"/>
      <sheetName val="노무,재료"/>
      <sheetName val="철근총괄집계표"/>
      <sheetName val="집수정(600-700)"/>
      <sheetName val="빗물받이(910-510-410)"/>
      <sheetName val="우수"/>
      <sheetName val="49"/>
      <sheetName val="총괄내역"/>
      <sheetName val="공종별원가계산"/>
      <sheetName val="수목단가"/>
      <sheetName val="시설수량표"/>
      <sheetName val="식재수량표"/>
      <sheetName val="가감수량"/>
      <sheetName val="맨홀수량산출"/>
      <sheetName val="직접경비"/>
      <sheetName val="직접인건비"/>
      <sheetName val="개인"/>
      <sheetName val="전기"/>
      <sheetName val="별표집계"/>
      <sheetName val="DANGA"/>
      <sheetName val="토공산출(주차장)"/>
      <sheetName val="매입"/>
      <sheetName val="토공산출 (아파트)"/>
      <sheetName val="견적시담(송포2공구)"/>
      <sheetName val="시멘트"/>
      <sheetName val="연습"/>
      <sheetName val="전주2本1"/>
      <sheetName val="기계경비적용기준"/>
      <sheetName val="산출내역서집계표"/>
      <sheetName val="DC-O-4-S(설명서)"/>
      <sheetName val="품셈"/>
      <sheetName val="내역(APT)"/>
      <sheetName val="기계설비-물가변동"/>
      <sheetName val="골조대비내역"/>
      <sheetName val="철콘"/>
      <sheetName val="년도별시공"/>
      <sheetName val="노임(1차)"/>
      <sheetName val="전기혼잡제경비(45)"/>
      <sheetName val="견적율"/>
      <sheetName val="토공수량"/>
      <sheetName val="입찰"/>
      <sheetName val="현경"/>
      <sheetName val="기초자료입력"/>
      <sheetName val="정렬"/>
      <sheetName val="Mc1"/>
      <sheetName val="10공구일위"/>
      <sheetName val="간접비"/>
      <sheetName val="123"/>
      <sheetName val="평가내역"/>
      <sheetName val="공내역"/>
      <sheetName val="5 일위목록"/>
      <sheetName val="7 단가조사"/>
      <sheetName val="6 일위대가"/>
      <sheetName val="물가자료"/>
      <sheetName val="일위대가목차"/>
      <sheetName val="비목군분류일위"/>
      <sheetName val="일위대가-1"/>
      <sheetName val="공사기본내용입력"/>
      <sheetName val="삭제금지단가"/>
      <sheetName val="설계서"/>
      <sheetName val="현장"/>
      <sheetName val="카렌스센터계량기설치공사"/>
      <sheetName val="DT"/>
      <sheetName val="롤러"/>
    </sheetNames>
    <sheetDataSet>
      <sheetData sheetId="0">
        <row r="2">
          <cell r="J2" t="str">
            <v>금 액</v>
          </cell>
        </row>
      </sheetData>
      <sheetData sheetId="1"/>
      <sheetData sheetId="2">
        <row r="2">
          <cell r="J2" t="str">
            <v>금 액</v>
          </cell>
        </row>
      </sheetData>
      <sheetData sheetId="3" refreshError="1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사진"/>
      <sheetName val="공사설명서"/>
      <sheetName val="편입면적"/>
      <sheetName val="통수단면"/>
      <sheetName val="확율강우량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su1"/>
      <sheetName val="su2"/>
      <sheetName val="토공수량"/>
      <sheetName val="본체"/>
      <sheetName val="일위대가"/>
      <sheetName val="불모산복구내역1220"/>
      <sheetName val="건축내역"/>
      <sheetName val="수목표준대가"/>
      <sheetName val="토공사"/>
      <sheetName val="지점별강우량"/>
      <sheetName val="건축공사실행"/>
      <sheetName val="교대(A1)"/>
      <sheetName val="06 일위대가목록"/>
      <sheetName val="단위수량"/>
      <sheetName val="수량집계"/>
      <sheetName val="골막이(야매)"/>
      <sheetName val="공통가설"/>
      <sheetName val="DATE"/>
      <sheetName val="건축원가"/>
      <sheetName val="노임단가"/>
      <sheetName val="직노"/>
      <sheetName val="유림골조"/>
      <sheetName val="일반공사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계약서"/>
      <sheetName val="C.배수관공"/>
      <sheetName val="교대(A1-A2)"/>
      <sheetName val="A-4"/>
      <sheetName val=""/>
      <sheetName val="단재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노임단가"/>
      <sheetName val="단가조사"/>
      <sheetName val="경산"/>
      <sheetName val="unitpric"/>
      <sheetName val="수목표준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터파기및재료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단위수량"/>
      <sheetName val="DATE"/>
      <sheetName val="맨홀"/>
      <sheetName val="횡배수관집현황_2공구_"/>
      <sheetName val="토목내역서"/>
      <sheetName val="일위대가"/>
      <sheetName val="수량산출"/>
      <sheetName val="Sheet1"/>
      <sheetName val="인건비"/>
      <sheetName val="날개벽"/>
      <sheetName val="설비"/>
      <sheetName val="노임단가"/>
      <sheetName val="접속도로1"/>
      <sheetName val="DATA"/>
      <sheetName val="데이타"/>
      <sheetName val="작업금지"/>
      <sheetName val="수로단위수량"/>
      <sheetName val="자재단가"/>
      <sheetName val="노임단가 "/>
      <sheetName val="조건표"/>
      <sheetName val="건축내역"/>
      <sheetName val="공사비증감"/>
      <sheetName val="배수관"/>
      <sheetName val="계약내역서"/>
      <sheetName val="설계명세서"/>
      <sheetName val="예산명세서"/>
      <sheetName val="자료입력"/>
      <sheetName val="요율"/>
      <sheetName val="경산"/>
      <sheetName val="9811"/>
      <sheetName val="종배수관면벽구"/>
      <sheetName val="2공구자재집"/>
      <sheetName val="인건비 "/>
      <sheetName val="#REF"/>
      <sheetName val="7단가"/>
      <sheetName val="I一般比"/>
      <sheetName val="Sheet1 (2)"/>
      <sheetName val="비탈면보호공수량산출"/>
      <sheetName val="피벗테이블데이터분석"/>
      <sheetName val="내역"/>
      <sheetName val="재료비"/>
      <sheetName val="종배수관(신)"/>
      <sheetName val="횡배수관"/>
      <sheetName val="단가"/>
      <sheetName val="토공"/>
      <sheetName val="노임단가(0.3)"/>
      <sheetName val="기존단가 (2)"/>
      <sheetName val="집수A"/>
      <sheetName val="노임"/>
      <sheetName val="전선,전선관수량"/>
      <sheetName val="자료"/>
      <sheetName val="산근1"/>
      <sheetName val="장비"/>
      <sheetName val="노무"/>
      <sheetName val="자재"/>
      <sheetName val="맨홀조서"/>
      <sheetName val="적용단위길이"/>
      <sheetName val="날개수량1.5"/>
      <sheetName val="96보완계획7.12"/>
      <sheetName val="매설지선굴착"/>
      <sheetName val="수목표준대가"/>
      <sheetName val="가압장구체수량산출서"/>
      <sheetName val="식재가격"/>
      <sheetName val="식재총괄"/>
      <sheetName val="일위목록"/>
      <sheetName val="식재인부"/>
      <sheetName val="단가조사"/>
      <sheetName val="공사요율"/>
      <sheetName val="L형옹벽단위수량(25)"/>
      <sheetName val="코드표"/>
      <sheetName val="노무단가"/>
      <sheetName val="참조"/>
      <sheetName val="측량요율"/>
      <sheetName val="자재테이블"/>
      <sheetName val="교각계산"/>
      <sheetName val="설비내역서"/>
      <sheetName val="건축내역서"/>
      <sheetName val="전기내역서"/>
      <sheetName val="TYPE1"/>
      <sheetName val="결재판"/>
      <sheetName val="개소별수량산출"/>
      <sheetName val="조도계산"/>
      <sheetName val="내역서"/>
      <sheetName val="AL공사(원)"/>
      <sheetName val="작업시작"/>
      <sheetName val="본선부단위수량"/>
      <sheetName val="송전기본"/>
      <sheetName val="노무비"/>
      <sheetName val="특수기호강도거푸집"/>
      <sheetName val="종배수관면벽신"/>
      <sheetName val="차선도색산근"/>
      <sheetName val="조명율표"/>
      <sheetName val="N賃率-職"/>
      <sheetName val="DATA 입력란"/>
      <sheetName val="지급자재"/>
      <sheetName val="제출내역 (2)"/>
      <sheetName val="원가"/>
      <sheetName val="토목주소"/>
      <sheetName val="프랜트면허"/>
      <sheetName val="COVER"/>
      <sheetName val="9902"/>
      <sheetName val="변압기 및 발전기 용량"/>
      <sheetName val="정렬"/>
      <sheetName val="토사(PE)"/>
      <sheetName val="작업년월"/>
      <sheetName val="공내역"/>
      <sheetName val="단가표 (2)"/>
      <sheetName val="약품공급2"/>
      <sheetName val="J형측구단위수량"/>
      <sheetName val="조건표 (2)"/>
      <sheetName val="복주일위대가"/>
      <sheetName val="gyun-가스"/>
      <sheetName val="위치조서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유원장"/>
      <sheetName val="원가계산서 (건축)"/>
      <sheetName val="일위대가(가설)"/>
      <sheetName val="공토공단위당"/>
      <sheetName val="물집"/>
      <sheetName val="MATERIAL"/>
      <sheetName val="부하(성남)"/>
      <sheetName val="철콘공사"/>
      <sheetName val="종배수관_신_"/>
      <sheetName val="노임목록"/>
      <sheetName val="자재목록"/>
      <sheetName val="2000년1차"/>
      <sheetName val="노임이"/>
      <sheetName val="기계"/>
      <sheetName val="정화조"/>
      <sheetName val="조경"/>
      <sheetName val="토목"/>
      <sheetName val="2.냉난방설비공사"/>
      <sheetName val="7.자동제어공사"/>
      <sheetName val="원보"/>
      <sheetName val="6. 직접경비"/>
      <sheetName val="투찰"/>
      <sheetName val="순공사비"/>
      <sheetName val="금액"/>
      <sheetName val="건축(산출)"/>
      <sheetName val="토목(산출)"/>
      <sheetName val="부대공사"/>
      <sheetName val="초기화면"/>
      <sheetName val="관급자재"/>
      <sheetName val="FB25JN"/>
      <sheetName val="보호공"/>
      <sheetName val="견적"/>
      <sheetName val="보안등"/>
      <sheetName val="2.호선별예상실적"/>
      <sheetName val="몰탈콘크리트"/>
      <sheetName val="철근집계"/>
      <sheetName val="건축공사(본동)"/>
      <sheetName val="냉천부속동"/>
      <sheetName val="직재"/>
      <sheetName val="수량및자재집계표"/>
      <sheetName val="대총괄표"/>
      <sheetName val="노임단"/>
      <sheetName val="배수공"/>
      <sheetName val="부대공"/>
      <sheetName val="운반공"/>
      <sheetName val="자재단"/>
      <sheetName val="장비단"/>
      <sheetName val="EQ-R1"/>
      <sheetName val="수량총괄"/>
      <sheetName val="자재대"/>
      <sheetName val="각형맨홀"/>
      <sheetName val="장비경비"/>
      <sheetName val="계산서(곡선부)"/>
      <sheetName val="unitpric"/>
      <sheetName val="대치판정"/>
      <sheetName val="대비"/>
      <sheetName val="증감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횡배수관집현황(2공구)"/>
      <sheetName val="터파기및재료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총괄"/>
      <sheetName val="주자재집"/>
      <sheetName val="토공집"/>
      <sheetName val="재집"/>
      <sheetName val="우수재"/>
      <sheetName val="우수관집"/>
      <sheetName val="관경별우수집"/>
      <sheetName val="노선별우수집"/>
      <sheetName val="관연장"/>
      <sheetName val="콘기초재집"/>
      <sheetName val="접속관집"/>
      <sheetName val="접속관1"/>
      <sheetName val="접속관수집및재집"/>
      <sheetName val="연결관수집"/>
      <sheetName val="연결관연장"/>
      <sheetName val="암거재집"/>
      <sheetName val="암거직연장산출"/>
      <sheetName val="간격수집"/>
      <sheetName val="간격수산표"/>
      <sheetName val="맨홀재집"/>
      <sheetName val="우원형맨홀"/>
      <sheetName val="강재집재산출"/>
      <sheetName val="우맨홀수및평균높이산출"/>
      <sheetName val="우맨홀수집"/>
      <sheetName val="우맨홀산출근거"/>
      <sheetName val="우암거맨홀산출(1)"/>
      <sheetName val="우암거맨홀산출(2)"/>
      <sheetName val="거푸집추가"/>
      <sheetName val="우받이재집"/>
      <sheetName val="우받이수집"/>
      <sheetName val="날개벽산출"/>
      <sheetName val="내검사수집"/>
      <sheetName val="산마루재집"/>
      <sheetName val="집수정재집"/>
      <sheetName val="집수정"/>
      <sheetName val="U형재집"/>
      <sheetName val="연검사산출"/>
      <sheetName val="우수토집"/>
      <sheetName val="관로터파기산출"/>
      <sheetName val="우평균토피"/>
      <sheetName val="연결토집"/>
      <sheetName val="우받이터파기집표"/>
      <sheetName val="집및측구토집"/>
      <sheetName val="암거맨홀재집"/>
      <sheetName val="침사지집"/>
      <sheetName val="침사지"/>
      <sheetName val="침사지단"/>
      <sheetName val="하천가배수"/>
      <sheetName val="오수총표"/>
      <sheetName val="오수수집"/>
      <sheetName val="오재집"/>
      <sheetName val="오수관수집"/>
      <sheetName val="관연산출 "/>
      <sheetName val="관기초재집"/>
      <sheetName val="오수연결수집"/>
      <sheetName val="오수연결산출"/>
      <sheetName val="오수연결연장산출"/>
      <sheetName val="PC관보호콘집"/>
      <sheetName val="연결표식산출"/>
      <sheetName val="오수맨홀재집"/>
      <sheetName val="오맨홀수집및평균높이"/>
      <sheetName val="오맨홀"/>
      <sheetName val="오강재거푸집재산출 "/>
      <sheetName val="규별인버트산출"/>
      <sheetName val="도별맨홀수집"/>
      <sheetName val="지단관산출근거"/>
      <sheetName val="규별유입및유출개집"/>
      <sheetName val="원형맨홀노별수집"/>
      <sheetName val="원형맨홀산출"/>
      <sheetName val="검사수집"/>
      <sheetName val="오수토집"/>
      <sheetName val="관로터집"/>
      <sheetName val="보차도별관연장"/>
      <sheetName val="노별평균토피"/>
      <sheetName val="오관로평균토피"/>
      <sheetName val="오연결토집"/>
      <sheetName val="오수재집"/>
      <sheetName val="오관수집"/>
      <sheetName val="지단관산출"/>
      <sheetName val="연결보호콘산출"/>
      <sheetName val="노별오수연집"/>
      <sheetName val="시멘트모래자갈산출"/>
      <sheetName val="오수연결관수량근거"/>
      <sheetName val="Macro1"/>
      <sheetName val="도로옹벽"/>
      <sheetName val="각서하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이드포스트산출"/>
      <sheetName val="낙석방지책산출"/>
      <sheetName val="방음벽산출 "/>
      <sheetName val="세륜세차시설"/>
      <sheetName val="접도구역표주"/>
      <sheetName val="Sheet2"/>
      <sheetName val="Sheet3"/>
      <sheetName val="각서1교"/>
      <sheetName val="각서2교"/>
      <sheetName val="차집관로토공"/>
      <sheetName val="관기초재료집"/>
      <sheetName val="단가(1)"/>
      <sheetName val="이토변실(A3-LINE)"/>
      <sheetName val="횡배수관집현황(2공구)"/>
      <sheetName val="터파기및재료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산출내역"/>
      <sheetName val="구역화물"/>
      <sheetName val="단위량당중기"/>
      <sheetName val="중기"/>
      <sheetName val="중기시간"/>
      <sheetName val="경운기운반"/>
      <sheetName val="자재운반"/>
      <sheetName val="조경일람"/>
      <sheetName val="조경"/>
      <sheetName val="중기입력조건"/>
      <sheetName val="단가"/>
      <sheetName val="공사비"/>
      <sheetName val="횡배수관집현황(2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06 일위대가목록"/>
      <sheetName val="단가(1)"/>
      <sheetName val="이토변실(A3-LINE)"/>
      <sheetName val="Sheet1 (2)"/>
      <sheetName val="공통가설"/>
      <sheetName val="INPUT"/>
      <sheetName val="인자기준"/>
      <sheetName val="횡배수관집현황(2공구)"/>
      <sheetName val="1 자원총괄"/>
      <sheetName val="댐구조도"/>
      <sheetName val="unitpric"/>
      <sheetName val="노임단가"/>
      <sheetName val="표지1"/>
      <sheetName val="단재적표"/>
      <sheetName val="건축공사실행"/>
      <sheetName val="평창보호수내역서"/>
      <sheetName val="자재단가"/>
    </sheetNames>
    <sheetDataSet>
      <sheetData sheetId="0"/>
      <sheetData sheetId="1"/>
      <sheetData sheetId="2"/>
      <sheetData sheetId="3"/>
      <sheetData sheetId="4">
        <row r="1">
          <cell r="A1" t="str">
            <v>연 번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단가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내역"/>
      <sheetName val="실행총괄 "/>
      <sheetName val="간접비"/>
      <sheetName val="[IL-3.XLSY갑지"/>
      <sheetName val="총괄"/>
      <sheetName val="토목"/>
      <sheetName val="본체"/>
      <sheetName val="설비"/>
      <sheetName val=""/>
      <sheetName val="설비내역서"/>
      <sheetName val="건축내역서"/>
      <sheetName val="전기내역서"/>
      <sheetName val="재료비"/>
      <sheetName val="내역"/>
      <sheetName val="건축공사"/>
      <sheetName val="CON'C"/>
      <sheetName val="기계경비(시간당)"/>
      <sheetName val="램머"/>
      <sheetName val="재료"/>
      <sheetName val="데리네이타현황"/>
      <sheetName val="노임단가"/>
      <sheetName val="총공사내역서"/>
      <sheetName val="총괄표"/>
      <sheetName val="부대내역"/>
      <sheetName val="공사비총괄표"/>
      <sheetName val="보증수수료산출"/>
      <sheetName val="JUCKEYK"/>
      <sheetName val="제출내역 (2)"/>
      <sheetName val="일위대가표"/>
      <sheetName val="2000년1차"/>
      <sheetName val="2000전체분"/>
      <sheetName val="DATE"/>
      <sheetName val="차수공개요"/>
      <sheetName val="조명율표"/>
      <sheetName val="DAN"/>
      <sheetName val="백호우계수"/>
      <sheetName val="도급내역서(재노경)"/>
      <sheetName val="Macro1"/>
      <sheetName val="4.일위대가목차"/>
      <sheetName val="96노임기준"/>
      <sheetName val="노무비"/>
      <sheetName val="일위목록"/>
      <sheetName val="요율"/>
      <sheetName val="내역_ver1.0"/>
      <sheetName val="노임"/>
      <sheetName val="대포2교접속"/>
      <sheetName val="천방교접속"/>
      <sheetName val="IL-3"/>
      <sheetName val="의왕내역"/>
      <sheetName val="냉천부속동"/>
      <sheetName val="공종단가"/>
      <sheetName val="MOTOR"/>
      <sheetName val="건축내역"/>
      <sheetName val="기흥하도용"/>
      <sheetName val="내역서적용수량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직재-1"/>
      <sheetName val="일위대가(4층원격)"/>
      <sheetName val="국내조달(통합-1)"/>
      <sheetName val="2000,9월 일위"/>
      <sheetName val="단가일람표"/>
      <sheetName val="ABUT수량-A1"/>
      <sheetName val="BQ(실행)"/>
      <sheetName val="DATA 입력란"/>
      <sheetName val="예가표"/>
      <sheetName val="COST"/>
      <sheetName val="단가산출서"/>
      <sheetName val="지급자재"/>
      <sheetName val="항목등록"/>
      <sheetName val="적용단위길이"/>
      <sheetName val="철근량"/>
      <sheetName val="준검 내역서"/>
      <sheetName val="원가"/>
      <sheetName val="원가계산서(남측)"/>
      <sheetName val="단"/>
      <sheetName val="신고분기설정참고"/>
      <sheetName val="거래처자료등록"/>
      <sheetName val="실행예산서"/>
      <sheetName val="Baby일위대가"/>
      <sheetName val="조경일람"/>
      <sheetName val="암거단위-1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작업하는곳"/>
      <sheetName val="◀암거수리계산조서"/>
      <sheetName val="암거수리계산서"/>
      <sheetName val="최종단면▶"/>
      <sheetName val="◀평균높이▶"/>
      <sheetName val="◀암거위치"/>
      <sheetName val="재료집계표빽업"/>
      <sheetName val="집계표"/>
      <sheetName val="암거"/>
      <sheetName val="암거공"/>
      <sheetName val="암거치수표"/>
      <sheetName val="((총괄집계표"/>
      <sheetName val="((재료집계표"/>
      <sheetName val="((BOX@1"/>
      <sheetName val="BOX@2"/>
      <sheetName val="BOX@3"/>
      <sheetName val="BOX@4"/>
      <sheetName val="((WING"/>
      <sheetName val="날개벽치수표"/>
      <sheetName val="7암거사각부보강"/>
      <sheetName val="사각보강"/>
      <sheetName val="지 수 턱"/>
      <sheetName val="날개벽공제"/>
      <sheetName val="((6접속저판,차수벽수량"/>
      <sheetName val="((난간차수벽"/>
      <sheetName val="((비계, 동바리 산식"/>
      <sheetName val="CONTORL"/>
      <sheetName val="암거수리계산서 (2)"/>
      <sheetName val="집계표 (2)"/>
      <sheetName val="신축이음"/>
      <sheetName val="공량산출서"/>
      <sheetName val="단가(1)"/>
      <sheetName val="이토변실(A3-LINE)"/>
    </sheetNames>
    <sheetDataSet>
      <sheetData sheetId="0"/>
      <sheetData sheetId="1"/>
      <sheetData sheetId="2">
        <row r="1">
          <cell r="D1" t="str">
            <v>암거수리계산서기초자료</v>
          </cell>
        </row>
      </sheetData>
      <sheetData sheetId="3">
        <row r="2">
          <cell r="T2">
            <v>1</v>
          </cell>
        </row>
      </sheetData>
      <sheetData sheetId="4">
        <row r="1">
          <cell r="C1" t="str">
            <v>최  종  단  면  결  정</v>
          </cell>
        </row>
      </sheetData>
      <sheetData sheetId="5">
        <row r="1">
          <cell r="C1" t="str">
            <v>암거 평균높이 산출근거</v>
          </cell>
        </row>
      </sheetData>
      <sheetData sheetId="6">
        <row r="1">
          <cell r="M1" t="str">
            <v>암  거  및  날  개  벽  수  량  조  서</v>
          </cell>
        </row>
      </sheetData>
      <sheetData sheetId="7">
        <row r="1">
          <cell r="A1" t="str">
            <v>호  표</v>
          </cell>
        </row>
      </sheetData>
      <sheetData sheetId="8"/>
      <sheetData sheetId="9"/>
      <sheetData sheetId="10"/>
      <sheetData sheetId="11">
        <row r="3">
          <cell r="Z3" t="str">
            <v>암거치수</v>
          </cell>
          <cell r="AA3" t="str">
            <v>단면코드</v>
          </cell>
        </row>
        <row r="4">
          <cell r="Z4" t="str">
            <v>1*1*1A</v>
          </cell>
          <cell r="AA4">
            <v>1</v>
          </cell>
        </row>
        <row r="5">
          <cell r="Z5" t="str">
            <v>1*1*1B</v>
          </cell>
          <cell r="AA5">
            <v>2</v>
          </cell>
        </row>
        <row r="6">
          <cell r="Z6" t="str">
            <v>1*1*1C</v>
          </cell>
          <cell r="AA6">
            <v>3</v>
          </cell>
        </row>
        <row r="7">
          <cell r="Z7" t="str">
            <v>1*1*1D</v>
          </cell>
          <cell r="AA7">
            <v>4</v>
          </cell>
        </row>
        <row r="8">
          <cell r="Z8" t="str">
            <v>1*1*1E</v>
          </cell>
          <cell r="AA8">
            <v>5</v>
          </cell>
        </row>
        <row r="9">
          <cell r="Z9" t="str">
            <v>1.2*1*1A</v>
          </cell>
          <cell r="AA9">
            <v>6</v>
          </cell>
        </row>
        <row r="10">
          <cell r="Z10" t="str">
            <v>1.2*1*1B</v>
          </cell>
          <cell r="AA10">
            <v>7</v>
          </cell>
        </row>
        <row r="11">
          <cell r="Z11" t="str">
            <v>1.2*1*1C</v>
          </cell>
          <cell r="AA11">
            <v>8</v>
          </cell>
        </row>
        <row r="12">
          <cell r="Z12" t="str">
            <v>1.2*1*1D</v>
          </cell>
          <cell r="AA12">
            <v>9</v>
          </cell>
        </row>
        <row r="13">
          <cell r="Z13" t="str">
            <v>1.2*1*1E</v>
          </cell>
          <cell r="AA13">
            <v>10</v>
          </cell>
        </row>
        <row r="14">
          <cell r="Z14" t="str">
            <v>1.5*1*1A</v>
          </cell>
          <cell r="AA14">
            <v>11</v>
          </cell>
        </row>
        <row r="15">
          <cell r="Z15" t="str">
            <v>1.5*1*1B</v>
          </cell>
          <cell r="AA15">
            <v>12</v>
          </cell>
        </row>
        <row r="16">
          <cell r="Z16" t="str">
            <v>1.5*1*1C</v>
          </cell>
          <cell r="AA16">
            <v>13</v>
          </cell>
        </row>
        <row r="17">
          <cell r="Z17" t="str">
            <v>1.5*1*1D</v>
          </cell>
          <cell r="AA17">
            <v>14</v>
          </cell>
        </row>
        <row r="18">
          <cell r="Z18" t="str">
            <v>1.5*1*1E</v>
          </cell>
          <cell r="AA18">
            <v>15</v>
          </cell>
        </row>
        <row r="19">
          <cell r="Z19" t="str">
            <v>1.5*1.5*1A</v>
          </cell>
          <cell r="AA19">
            <v>16</v>
          </cell>
        </row>
        <row r="20">
          <cell r="Z20" t="str">
            <v>1.5*1.5*1B</v>
          </cell>
          <cell r="AA20">
            <v>17</v>
          </cell>
        </row>
        <row r="21">
          <cell r="Z21" t="str">
            <v>1.5*1.5*1C</v>
          </cell>
          <cell r="AA21">
            <v>18</v>
          </cell>
        </row>
        <row r="22">
          <cell r="Z22" t="str">
            <v>1.5*1.5*1D</v>
          </cell>
          <cell r="AA22">
            <v>19</v>
          </cell>
        </row>
        <row r="23">
          <cell r="Z23" t="str">
            <v>1.5*1.5*1E</v>
          </cell>
          <cell r="AA23">
            <v>20</v>
          </cell>
        </row>
        <row r="24">
          <cell r="Z24" t="str">
            <v>2*1*1A</v>
          </cell>
          <cell r="AA24">
            <v>21</v>
          </cell>
        </row>
        <row r="25">
          <cell r="Z25" t="str">
            <v>2*1*1B</v>
          </cell>
          <cell r="AA25">
            <v>22</v>
          </cell>
        </row>
        <row r="26">
          <cell r="Z26" t="str">
            <v>2*1*1C</v>
          </cell>
          <cell r="AA26">
            <v>23</v>
          </cell>
        </row>
        <row r="27">
          <cell r="Z27" t="str">
            <v>2*1*1D</v>
          </cell>
          <cell r="AA27">
            <v>24</v>
          </cell>
        </row>
        <row r="28">
          <cell r="Z28" t="str">
            <v>2*1*1E</v>
          </cell>
          <cell r="AA28">
            <v>25</v>
          </cell>
        </row>
        <row r="29">
          <cell r="Z29" t="str">
            <v>2*1.5*1A</v>
          </cell>
          <cell r="AA29">
            <v>26</v>
          </cell>
        </row>
        <row r="30">
          <cell r="Z30" t="str">
            <v>2*1.5*1B</v>
          </cell>
          <cell r="AA30">
            <v>27</v>
          </cell>
        </row>
        <row r="31">
          <cell r="Z31" t="str">
            <v>2*1.5*1C</v>
          </cell>
          <cell r="AA31">
            <v>28</v>
          </cell>
        </row>
        <row r="32">
          <cell r="Z32" t="str">
            <v>2*1.5*1D</v>
          </cell>
          <cell r="AA32">
            <v>29</v>
          </cell>
        </row>
        <row r="33">
          <cell r="Z33" t="str">
            <v>2*1.5*1E</v>
          </cell>
          <cell r="AA33">
            <v>30</v>
          </cell>
        </row>
        <row r="34">
          <cell r="Z34" t="str">
            <v>2*2*1A</v>
          </cell>
          <cell r="AA34">
            <v>31</v>
          </cell>
        </row>
        <row r="35">
          <cell r="Z35" t="str">
            <v>2*2*1B</v>
          </cell>
          <cell r="AA35">
            <v>32</v>
          </cell>
        </row>
        <row r="36">
          <cell r="Z36" t="str">
            <v>2*2*1C</v>
          </cell>
          <cell r="AA36">
            <v>33</v>
          </cell>
        </row>
        <row r="37">
          <cell r="Z37" t="str">
            <v>2*2*1D</v>
          </cell>
          <cell r="AA37">
            <v>34</v>
          </cell>
        </row>
        <row r="38">
          <cell r="Z38" t="str">
            <v>2*2*1E</v>
          </cell>
          <cell r="AA38">
            <v>35</v>
          </cell>
        </row>
        <row r="39">
          <cell r="Z39" t="str">
            <v>2.5*1*1A</v>
          </cell>
          <cell r="AA39">
            <v>36</v>
          </cell>
        </row>
        <row r="40">
          <cell r="Z40" t="str">
            <v>2.5*1*1B</v>
          </cell>
          <cell r="AA40">
            <v>37</v>
          </cell>
        </row>
        <row r="41">
          <cell r="Z41" t="str">
            <v>2.5*1*1C</v>
          </cell>
          <cell r="AA41">
            <v>38</v>
          </cell>
        </row>
        <row r="42">
          <cell r="Z42" t="str">
            <v>2.5*1*1D</v>
          </cell>
          <cell r="AA42">
            <v>39</v>
          </cell>
        </row>
        <row r="43">
          <cell r="Z43" t="str">
            <v>2.5*1*1E</v>
          </cell>
          <cell r="AA43">
            <v>40</v>
          </cell>
        </row>
        <row r="44">
          <cell r="Z44" t="str">
            <v>2.5*1.5*1A</v>
          </cell>
          <cell r="AA44">
            <v>41</v>
          </cell>
        </row>
        <row r="45">
          <cell r="Z45" t="str">
            <v>2.5*1.5*1B</v>
          </cell>
          <cell r="AA45">
            <v>42</v>
          </cell>
        </row>
        <row r="46">
          <cell r="Z46" t="str">
            <v>2.5*1.5*1C</v>
          </cell>
          <cell r="AA46">
            <v>43</v>
          </cell>
        </row>
        <row r="47">
          <cell r="Z47" t="str">
            <v>2.5*1.5*1D</v>
          </cell>
          <cell r="AA47">
            <v>44</v>
          </cell>
        </row>
        <row r="48">
          <cell r="Z48" t="str">
            <v>2.5*1.5*1E</v>
          </cell>
          <cell r="AA48">
            <v>45</v>
          </cell>
        </row>
        <row r="49">
          <cell r="Z49" t="str">
            <v>2.5*2*1A</v>
          </cell>
          <cell r="AA49">
            <v>46</v>
          </cell>
        </row>
        <row r="50">
          <cell r="Z50" t="str">
            <v>2.5*2*1B</v>
          </cell>
          <cell r="AA50">
            <v>47</v>
          </cell>
        </row>
        <row r="51">
          <cell r="Z51" t="str">
            <v>2.5*2*1C</v>
          </cell>
          <cell r="AA51">
            <v>48</v>
          </cell>
        </row>
        <row r="52">
          <cell r="Z52" t="str">
            <v>2.5*2*1D</v>
          </cell>
          <cell r="AA52">
            <v>49</v>
          </cell>
        </row>
        <row r="53">
          <cell r="Z53" t="str">
            <v>2.5*2*1E</v>
          </cell>
          <cell r="AA53">
            <v>50</v>
          </cell>
        </row>
        <row r="54">
          <cell r="Z54" t="str">
            <v>2.5*2.5*1A</v>
          </cell>
          <cell r="AA54">
            <v>51</v>
          </cell>
        </row>
        <row r="55">
          <cell r="Z55" t="str">
            <v>2.5*2.5*1B</v>
          </cell>
          <cell r="AA55">
            <v>52</v>
          </cell>
        </row>
        <row r="56">
          <cell r="Z56" t="str">
            <v>2.5*2.5*1C</v>
          </cell>
          <cell r="AA56">
            <v>53</v>
          </cell>
        </row>
        <row r="57">
          <cell r="Z57" t="str">
            <v>2.5*2.5*1D</v>
          </cell>
          <cell r="AA57">
            <v>54</v>
          </cell>
        </row>
        <row r="58">
          <cell r="Z58" t="str">
            <v>2.5*2.5*1E</v>
          </cell>
          <cell r="AA58">
            <v>55</v>
          </cell>
        </row>
        <row r="59">
          <cell r="Z59" t="str">
            <v>3*1.5*1A</v>
          </cell>
          <cell r="AA59">
            <v>56</v>
          </cell>
        </row>
        <row r="60">
          <cell r="Z60" t="str">
            <v>3*1.5*1B</v>
          </cell>
          <cell r="AA60">
            <v>57</v>
          </cell>
        </row>
        <row r="61">
          <cell r="Z61" t="str">
            <v>3*1.5*1C</v>
          </cell>
          <cell r="AA61">
            <v>58</v>
          </cell>
        </row>
        <row r="62">
          <cell r="Z62" t="str">
            <v>3*1.5*1D</v>
          </cell>
          <cell r="AA62">
            <v>59</v>
          </cell>
        </row>
        <row r="63">
          <cell r="Z63" t="str">
            <v>3*1.5*1E</v>
          </cell>
          <cell r="AA63">
            <v>60</v>
          </cell>
        </row>
        <row r="64">
          <cell r="Z64" t="str">
            <v>3*2*1A</v>
          </cell>
          <cell r="AA64">
            <v>61</v>
          </cell>
        </row>
        <row r="65">
          <cell r="Z65" t="str">
            <v>3*2*1B</v>
          </cell>
          <cell r="AA65">
            <v>62</v>
          </cell>
        </row>
        <row r="66">
          <cell r="Z66" t="str">
            <v>3*2*1C</v>
          </cell>
          <cell r="AA66">
            <v>63</v>
          </cell>
        </row>
        <row r="67">
          <cell r="Z67" t="str">
            <v>3*2*1D</v>
          </cell>
          <cell r="AA67">
            <v>64</v>
          </cell>
        </row>
        <row r="68">
          <cell r="Z68" t="str">
            <v>3*2*1E</v>
          </cell>
          <cell r="AA68">
            <v>65</v>
          </cell>
        </row>
        <row r="69">
          <cell r="Z69" t="str">
            <v>3*2.5*1A</v>
          </cell>
          <cell r="AA69">
            <v>66</v>
          </cell>
        </row>
        <row r="70">
          <cell r="Z70" t="str">
            <v>3*2.5*1B</v>
          </cell>
          <cell r="AA70">
            <v>67</v>
          </cell>
        </row>
        <row r="71">
          <cell r="Z71" t="str">
            <v>3*2.5*1C</v>
          </cell>
          <cell r="AA71">
            <v>68</v>
          </cell>
        </row>
        <row r="72">
          <cell r="Z72" t="str">
            <v>3*2.5*1D</v>
          </cell>
          <cell r="AA72">
            <v>69</v>
          </cell>
        </row>
        <row r="73">
          <cell r="Z73" t="str">
            <v>3*2.5*1E</v>
          </cell>
          <cell r="AA73">
            <v>70</v>
          </cell>
        </row>
        <row r="74">
          <cell r="Z74" t="str">
            <v>3*3*1A</v>
          </cell>
          <cell r="AA74">
            <v>71</v>
          </cell>
        </row>
        <row r="75">
          <cell r="Z75" t="str">
            <v>3*3*1B</v>
          </cell>
          <cell r="AA75">
            <v>72</v>
          </cell>
        </row>
        <row r="76">
          <cell r="Z76" t="str">
            <v>3*3*1C</v>
          </cell>
          <cell r="AA76">
            <v>73</v>
          </cell>
        </row>
        <row r="77">
          <cell r="Z77" t="str">
            <v>3*3*1D</v>
          </cell>
          <cell r="AA77">
            <v>74</v>
          </cell>
        </row>
        <row r="78">
          <cell r="Z78" t="str">
            <v>3*3*1E</v>
          </cell>
          <cell r="AA78">
            <v>75</v>
          </cell>
        </row>
        <row r="79">
          <cell r="Z79" t="str">
            <v>3.5*2*1A</v>
          </cell>
          <cell r="AA79">
            <v>76</v>
          </cell>
        </row>
        <row r="80">
          <cell r="Z80" t="str">
            <v>3.5*2*1B</v>
          </cell>
          <cell r="AA80">
            <v>77</v>
          </cell>
        </row>
        <row r="81">
          <cell r="Z81" t="str">
            <v>3.5*2*1C</v>
          </cell>
          <cell r="AA81">
            <v>78</v>
          </cell>
        </row>
        <row r="82">
          <cell r="Z82" t="str">
            <v>3.5*2*1D</v>
          </cell>
          <cell r="AA82">
            <v>79</v>
          </cell>
        </row>
        <row r="83">
          <cell r="Z83" t="str">
            <v>3.5*2*1E</v>
          </cell>
          <cell r="AA83">
            <v>80</v>
          </cell>
        </row>
        <row r="84">
          <cell r="Z84" t="str">
            <v>3.5*2.5*1A</v>
          </cell>
          <cell r="AA84">
            <v>81</v>
          </cell>
        </row>
        <row r="85">
          <cell r="Z85" t="str">
            <v>3.5*2.5*1B</v>
          </cell>
          <cell r="AA85">
            <v>82</v>
          </cell>
        </row>
        <row r="86">
          <cell r="Z86" t="str">
            <v>3.5*2.5*1C</v>
          </cell>
          <cell r="AA86">
            <v>83</v>
          </cell>
        </row>
        <row r="87">
          <cell r="Z87" t="str">
            <v>3.5*2.5*1D</v>
          </cell>
          <cell r="AA87">
            <v>84</v>
          </cell>
        </row>
        <row r="88">
          <cell r="Z88" t="str">
            <v>3.5*2.5*1E</v>
          </cell>
          <cell r="AA88">
            <v>85</v>
          </cell>
        </row>
        <row r="89">
          <cell r="Z89" t="str">
            <v>3.5*3*1A</v>
          </cell>
          <cell r="AA89">
            <v>86</v>
          </cell>
        </row>
        <row r="90">
          <cell r="Z90" t="str">
            <v>3.5*3*1B</v>
          </cell>
          <cell r="AA90">
            <v>87</v>
          </cell>
        </row>
        <row r="91">
          <cell r="Z91" t="str">
            <v>3.5*3*1C</v>
          </cell>
          <cell r="AA91">
            <v>88</v>
          </cell>
        </row>
        <row r="92">
          <cell r="Z92" t="str">
            <v>3.5*3*1D</v>
          </cell>
          <cell r="AA92">
            <v>89</v>
          </cell>
        </row>
        <row r="93">
          <cell r="Z93" t="str">
            <v>3.5*3*1E</v>
          </cell>
          <cell r="AA93">
            <v>90</v>
          </cell>
        </row>
        <row r="94">
          <cell r="Z94" t="str">
            <v>3.5*3.5*1A</v>
          </cell>
          <cell r="AA94">
            <v>91</v>
          </cell>
        </row>
        <row r="95">
          <cell r="Z95" t="str">
            <v>3.5*3.5*1B</v>
          </cell>
          <cell r="AA95">
            <v>92</v>
          </cell>
        </row>
        <row r="96">
          <cell r="Z96" t="str">
            <v>3.5*3.5*1C</v>
          </cell>
          <cell r="AA96">
            <v>93</v>
          </cell>
        </row>
        <row r="97">
          <cell r="Z97" t="str">
            <v>3.5*3.5*1D</v>
          </cell>
          <cell r="AA97">
            <v>94</v>
          </cell>
        </row>
        <row r="98">
          <cell r="Z98" t="str">
            <v>3.5*3.5*1E</v>
          </cell>
          <cell r="AA98">
            <v>95</v>
          </cell>
        </row>
        <row r="99">
          <cell r="Z99" t="str">
            <v>5*4.5*1A</v>
          </cell>
          <cell r="AA99">
            <v>96</v>
          </cell>
        </row>
        <row r="100">
          <cell r="Z100" t="str">
            <v>5*4.5*1B</v>
          </cell>
          <cell r="AA100">
            <v>97</v>
          </cell>
        </row>
        <row r="101">
          <cell r="Z101" t="str">
            <v>5*4.5*1C</v>
          </cell>
          <cell r="AA101">
            <v>98</v>
          </cell>
        </row>
        <row r="102">
          <cell r="Z102" t="str">
            <v>5*4.5*1D</v>
          </cell>
          <cell r="AA102">
            <v>99</v>
          </cell>
        </row>
        <row r="103">
          <cell r="Z103" t="str">
            <v>5*4.5*1E</v>
          </cell>
          <cell r="AA103">
            <v>100</v>
          </cell>
        </row>
        <row r="104">
          <cell r="Z104" t="str">
            <v>1.2*1*2A</v>
          </cell>
          <cell r="AA104">
            <v>101</v>
          </cell>
        </row>
        <row r="105">
          <cell r="Z105" t="str">
            <v>1.2*1*2B</v>
          </cell>
          <cell r="AA105">
            <v>102</v>
          </cell>
        </row>
        <row r="106">
          <cell r="Z106" t="str">
            <v>1.2*1*2C</v>
          </cell>
          <cell r="AA106">
            <v>103</v>
          </cell>
        </row>
        <row r="107">
          <cell r="Z107" t="str">
            <v>1.2*1*2D</v>
          </cell>
          <cell r="AA107">
            <v>104</v>
          </cell>
        </row>
        <row r="108">
          <cell r="Z108" t="str">
            <v>1.2*1*2E</v>
          </cell>
          <cell r="AA108">
            <v>105</v>
          </cell>
        </row>
        <row r="109">
          <cell r="Z109" t="str">
            <v>1.5*1.5*2A</v>
          </cell>
          <cell r="AA109">
            <v>106</v>
          </cell>
        </row>
        <row r="110">
          <cell r="Z110" t="str">
            <v>1.5*1.5*2B</v>
          </cell>
          <cell r="AA110">
            <v>107</v>
          </cell>
        </row>
        <row r="111">
          <cell r="Z111" t="str">
            <v>1.5*1.5*2C</v>
          </cell>
          <cell r="AA111">
            <v>108</v>
          </cell>
        </row>
        <row r="112">
          <cell r="Z112" t="str">
            <v>1.5*1.5*2D</v>
          </cell>
          <cell r="AA112">
            <v>109</v>
          </cell>
        </row>
        <row r="113">
          <cell r="Z113" t="str">
            <v>1.5*1.5*2E</v>
          </cell>
          <cell r="AA113">
            <v>110</v>
          </cell>
        </row>
        <row r="114">
          <cell r="Z114" t="str">
            <v>2*1.5*2A</v>
          </cell>
          <cell r="AA114">
            <v>111</v>
          </cell>
        </row>
        <row r="115">
          <cell r="Z115" t="str">
            <v>2*1.5*2B</v>
          </cell>
          <cell r="AA115">
            <v>112</v>
          </cell>
        </row>
        <row r="116">
          <cell r="Z116" t="str">
            <v>2*1.5*2C</v>
          </cell>
          <cell r="AA116">
            <v>113</v>
          </cell>
        </row>
        <row r="117">
          <cell r="Z117" t="str">
            <v>2*1.5*2D</v>
          </cell>
          <cell r="AA117">
            <v>114</v>
          </cell>
        </row>
        <row r="118">
          <cell r="Z118" t="str">
            <v>2*1.5*2E</v>
          </cell>
          <cell r="AA118">
            <v>115</v>
          </cell>
        </row>
        <row r="119">
          <cell r="Z119" t="str">
            <v>2*2*2A</v>
          </cell>
          <cell r="AA119">
            <v>116</v>
          </cell>
        </row>
        <row r="120">
          <cell r="Z120" t="str">
            <v>2*2*2B</v>
          </cell>
          <cell r="AA120">
            <v>117</v>
          </cell>
        </row>
        <row r="121">
          <cell r="Z121" t="str">
            <v>2*2*2C</v>
          </cell>
          <cell r="AA121">
            <v>118</v>
          </cell>
        </row>
        <row r="122">
          <cell r="Z122" t="str">
            <v>2*2*2D</v>
          </cell>
          <cell r="AA122">
            <v>119</v>
          </cell>
        </row>
        <row r="123">
          <cell r="Z123" t="str">
            <v>2*2*2E</v>
          </cell>
          <cell r="AA123">
            <v>120</v>
          </cell>
        </row>
        <row r="124">
          <cell r="Z124" t="str">
            <v>2.5*1.5*2A</v>
          </cell>
          <cell r="AA124">
            <v>121</v>
          </cell>
        </row>
        <row r="125">
          <cell r="Z125" t="str">
            <v>2.5*1.5*2B</v>
          </cell>
          <cell r="AA125">
            <v>122</v>
          </cell>
        </row>
        <row r="126">
          <cell r="Z126" t="str">
            <v>2.5*1.5*2C</v>
          </cell>
          <cell r="AA126">
            <v>123</v>
          </cell>
        </row>
        <row r="127">
          <cell r="Z127" t="str">
            <v>2.5*1.5*2D</v>
          </cell>
          <cell r="AA127">
            <v>124</v>
          </cell>
        </row>
        <row r="128">
          <cell r="Z128" t="str">
            <v>2.5*1.5*2E</v>
          </cell>
          <cell r="AA128">
            <v>125</v>
          </cell>
        </row>
        <row r="129">
          <cell r="Z129" t="str">
            <v>2.5*2*2A</v>
          </cell>
          <cell r="AA129">
            <v>126</v>
          </cell>
        </row>
        <row r="130">
          <cell r="Z130" t="str">
            <v>2.5*2*2B</v>
          </cell>
          <cell r="AA130">
            <v>127</v>
          </cell>
        </row>
        <row r="131">
          <cell r="Z131" t="str">
            <v>2.5*2*2C</v>
          </cell>
          <cell r="AA131">
            <v>128</v>
          </cell>
        </row>
        <row r="132">
          <cell r="Z132" t="str">
            <v>2.5*2*2D</v>
          </cell>
          <cell r="AA132">
            <v>129</v>
          </cell>
        </row>
        <row r="133">
          <cell r="Z133" t="str">
            <v>2.5*2*2E</v>
          </cell>
          <cell r="AA133">
            <v>130</v>
          </cell>
        </row>
        <row r="134">
          <cell r="Z134" t="str">
            <v>2.5*2.5*2A</v>
          </cell>
          <cell r="AA134">
            <v>131</v>
          </cell>
        </row>
        <row r="135">
          <cell r="Z135" t="str">
            <v>2.5*2.5*2B</v>
          </cell>
          <cell r="AA135">
            <v>132</v>
          </cell>
        </row>
        <row r="136">
          <cell r="Z136" t="str">
            <v>2.5*2.5*2C</v>
          </cell>
          <cell r="AA136">
            <v>133</v>
          </cell>
        </row>
        <row r="137">
          <cell r="Z137" t="str">
            <v>2.5*2.5*2D</v>
          </cell>
          <cell r="AA137">
            <v>134</v>
          </cell>
        </row>
        <row r="138">
          <cell r="Z138" t="str">
            <v>2.5*2.5*2E</v>
          </cell>
          <cell r="AA138">
            <v>135</v>
          </cell>
        </row>
        <row r="139">
          <cell r="Z139" t="str">
            <v>3*2*2A</v>
          </cell>
          <cell r="AA139">
            <v>136</v>
          </cell>
        </row>
        <row r="140">
          <cell r="Z140" t="str">
            <v>3*2*2B</v>
          </cell>
          <cell r="AA140">
            <v>137</v>
          </cell>
        </row>
        <row r="141">
          <cell r="Z141" t="str">
            <v>3*2*2C</v>
          </cell>
          <cell r="AA141">
            <v>138</v>
          </cell>
        </row>
        <row r="142">
          <cell r="Z142" t="str">
            <v>3*2*2D</v>
          </cell>
          <cell r="AA142">
            <v>139</v>
          </cell>
        </row>
        <row r="143">
          <cell r="Z143" t="str">
            <v>3*2*2E</v>
          </cell>
          <cell r="AA143">
            <v>140</v>
          </cell>
        </row>
        <row r="144">
          <cell r="Z144" t="str">
            <v>3*2.5*2A</v>
          </cell>
          <cell r="AA144">
            <v>141</v>
          </cell>
        </row>
        <row r="145">
          <cell r="Z145" t="str">
            <v>3*2.5*2A</v>
          </cell>
          <cell r="AA145">
            <v>142</v>
          </cell>
        </row>
        <row r="146">
          <cell r="Z146" t="str">
            <v>3*2.5*2A</v>
          </cell>
          <cell r="AA146">
            <v>143</v>
          </cell>
        </row>
        <row r="147">
          <cell r="Z147" t="str">
            <v>3*2.5*2A</v>
          </cell>
          <cell r="AA147">
            <v>144</v>
          </cell>
        </row>
        <row r="148">
          <cell r="Z148" t="str">
            <v>3*2.5*2A</v>
          </cell>
          <cell r="AA148">
            <v>145</v>
          </cell>
        </row>
        <row r="149">
          <cell r="Z149" t="str">
            <v>3*3*2A</v>
          </cell>
          <cell r="AA149">
            <v>146</v>
          </cell>
        </row>
        <row r="150">
          <cell r="Z150" t="str">
            <v>3*3*2B</v>
          </cell>
          <cell r="AA150">
            <v>147</v>
          </cell>
        </row>
        <row r="151">
          <cell r="Z151" t="str">
            <v>3*3*2C</v>
          </cell>
          <cell r="AA151">
            <v>148</v>
          </cell>
        </row>
        <row r="152">
          <cell r="Z152" t="str">
            <v>3*3*2D</v>
          </cell>
          <cell r="AA152">
            <v>149</v>
          </cell>
        </row>
        <row r="153">
          <cell r="Z153" t="str">
            <v>3*3*2E</v>
          </cell>
          <cell r="AA153">
            <v>150</v>
          </cell>
        </row>
        <row r="154">
          <cell r="Z154" t="str">
            <v>3.5*2*2A</v>
          </cell>
          <cell r="AA154">
            <v>151</v>
          </cell>
        </row>
        <row r="155">
          <cell r="Z155" t="str">
            <v>3.5*2*2B</v>
          </cell>
          <cell r="AA155">
            <v>152</v>
          </cell>
        </row>
        <row r="156">
          <cell r="Z156" t="str">
            <v>3.5*2*2C</v>
          </cell>
          <cell r="AA156">
            <v>153</v>
          </cell>
        </row>
        <row r="157">
          <cell r="Z157" t="str">
            <v>3.5*2*2D</v>
          </cell>
          <cell r="AA157">
            <v>154</v>
          </cell>
        </row>
        <row r="158">
          <cell r="Z158" t="str">
            <v>3.5*2*2E</v>
          </cell>
          <cell r="AA158">
            <v>155</v>
          </cell>
        </row>
        <row r="159">
          <cell r="Z159" t="str">
            <v>3.5*2.5*2A</v>
          </cell>
          <cell r="AA159">
            <v>156</v>
          </cell>
        </row>
        <row r="160">
          <cell r="Z160" t="str">
            <v>3.5*2.5*2B</v>
          </cell>
          <cell r="AA160">
            <v>157</v>
          </cell>
        </row>
        <row r="161">
          <cell r="Z161" t="str">
            <v>3.5*2.5*2C</v>
          </cell>
          <cell r="AA161">
            <v>158</v>
          </cell>
        </row>
        <row r="162">
          <cell r="Z162" t="str">
            <v>3.5*2.5*2D</v>
          </cell>
          <cell r="AA162">
            <v>159</v>
          </cell>
        </row>
        <row r="163">
          <cell r="Z163" t="str">
            <v>3.5*2.5*2E</v>
          </cell>
          <cell r="AA163">
            <v>160</v>
          </cell>
        </row>
        <row r="164">
          <cell r="Z164" t="str">
            <v>3.5*3*2A</v>
          </cell>
          <cell r="AA164">
            <v>161</v>
          </cell>
        </row>
        <row r="165">
          <cell r="Z165" t="str">
            <v>3.5*3*2B</v>
          </cell>
          <cell r="AA165">
            <v>162</v>
          </cell>
        </row>
        <row r="166">
          <cell r="Z166" t="str">
            <v>3.5*3*2C</v>
          </cell>
          <cell r="AA166">
            <v>163</v>
          </cell>
        </row>
        <row r="167">
          <cell r="Z167" t="str">
            <v>3.5*3*2D</v>
          </cell>
          <cell r="AA167">
            <v>164</v>
          </cell>
        </row>
        <row r="168">
          <cell r="Z168" t="str">
            <v>3.5*3*2E</v>
          </cell>
          <cell r="AA168">
            <v>165</v>
          </cell>
        </row>
        <row r="169">
          <cell r="Z169" t="str">
            <v>3.5*3.5*2A</v>
          </cell>
          <cell r="AA169">
            <v>166</v>
          </cell>
        </row>
        <row r="170">
          <cell r="Z170" t="str">
            <v>3.5*3.5*2B</v>
          </cell>
          <cell r="AA170">
            <v>167</v>
          </cell>
        </row>
        <row r="171">
          <cell r="Z171" t="str">
            <v>3.5*3.5*2C</v>
          </cell>
          <cell r="AA171">
            <v>168</v>
          </cell>
        </row>
        <row r="172">
          <cell r="Z172" t="str">
            <v>3.5*3.5*2D</v>
          </cell>
          <cell r="AA172">
            <v>169</v>
          </cell>
        </row>
        <row r="173">
          <cell r="Z173" t="str">
            <v>3.5*3.5*2E</v>
          </cell>
          <cell r="AA173">
            <v>170</v>
          </cell>
        </row>
        <row r="174">
          <cell r="Z174" t="str">
            <v>1.5*1.5*3A</v>
          </cell>
          <cell r="AA174">
            <v>171</v>
          </cell>
        </row>
        <row r="175">
          <cell r="Z175" t="str">
            <v>1.5*1.5*3B</v>
          </cell>
          <cell r="AA175">
            <v>172</v>
          </cell>
        </row>
        <row r="176">
          <cell r="Z176" t="str">
            <v>1.5*1.5*3C</v>
          </cell>
          <cell r="AA176">
            <v>173</v>
          </cell>
        </row>
        <row r="177">
          <cell r="Z177" t="str">
            <v>1.5*1.5*3D</v>
          </cell>
          <cell r="AA177">
            <v>174</v>
          </cell>
        </row>
        <row r="178">
          <cell r="Z178" t="str">
            <v>1.5*1.5*3E</v>
          </cell>
          <cell r="AA178">
            <v>175</v>
          </cell>
        </row>
        <row r="179">
          <cell r="Z179" t="str">
            <v>2*1.5*3A</v>
          </cell>
          <cell r="AA179">
            <v>176</v>
          </cell>
        </row>
        <row r="180">
          <cell r="Z180" t="str">
            <v>2*1.5*3B</v>
          </cell>
          <cell r="AA180">
            <v>177</v>
          </cell>
        </row>
        <row r="181">
          <cell r="Z181" t="str">
            <v>2*1.5*3C</v>
          </cell>
          <cell r="AA181">
            <v>178</v>
          </cell>
        </row>
        <row r="182">
          <cell r="Z182" t="str">
            <v>2*1.5*3D</v>
          </cell>
          <cell r="AA182">
            <v>179</v>
          </cell>
        </row>
        <row r="183">
          <cell r="Z183" t="str">
            <v>2*1.5*3E</v>
          </cell>
          <cell r="AA183">
            <v>180</v>
          </cell>
        </row>
        <row r="184">
          <cell r="Z184" t="str">
            <v>2.5*2*3A</v>
          </cell>
          <cell r="AA184">
            <v>181</v>
          </cell>
        </row>
        <row r="185">
          <cell r="Z185" t="str">
            <v>2.5*2*3B</v>
          </cell>
          <cell r="AA185">
            <v>182</v>
          </cell>
        </row>
        <row r="186">
          <cell r="Z186" t="str">
            <v>2.5*2*3C</v>
          </cell>
          <cell r="AA186">
            <v>183</v>
          </cell>
        </row>
        <row r="187">
          <cell r="Z187" t="str">
            <v>2.5*2*3D</v>
          </cell>
          <cell r="AA187">
            <v>184</v>
          </cell>
        </row>
        <row r="188">
          <cell r="Z188" t="str">
            <v>2.5*2*3E</v>
          </cell>
          <cell r="AA188">
            <v>185</v>
          </cell>
        </row>
        <row r="189">
          <cell r="Z189" t="str">
            <v>2.5*2.5*3A</v>
          </cell>
          <cell r="AA189">
            <v>186</v>
          </cell>
        </row>
        <row r="190">
          <cell r="Z190" t="str">
            <v>2.5*2.5*3B</v>
          </cell>
          <cell r="AA190">
            <v>187</v>
          </cell>
        </row>
        <row r="191">
          <cell r="Z191" t="str">
            <v>2.5*2.5*3C</v>
          </cell>
          <cell r="AA191">
            <v>188</v>
          </cell>
        </row>
        <row r="192">
          <cell r="Z192" t="str">
            <v>2.5*2.5*3D</v>
          </cell>
          <cell r="AA192">
            <v>189</v>
          </cell>
        </row>
        <row r="193">
          <cell r="Z193" t="str">
            <v>2.5*2.5*3E</v>
          </cell>
          <cell r="AA193">
            <v>190</v>
          </cell>
        </row>
        <row r="194">
          <cell r="Z194" t="str">
            <v>3*2.5*3A</v>
          </cell>
          <cell r="AA194">
            <v>191</v>
          </cell>
        </row>
        <row r="195">
          <cell r="Z195" t="str">
            <v>3*2.5*3B</v>
          </cell>
          <cell r="AA195">
            <v>192</v>
          </cell>
        </row>
        <row r="196">
          <cell r="Z196" t="str">
            <v>3*2.5*3C</v>
          </cell>
          <cell r="AA196">
            <v>193</v>
          </cell>
        </row>
        <row r="197">
          <cell r="Z197" t="str">
            <v>3*2.5*3D</v>
          </cell>
          <cell r="AA197">
            <v>194</v>
          </cell>
        </row>
        <row r="198">
          <cell r="Z198" t="str">
            <v>3*2.5*3E</v>
          </cell>
          <cell r="AA198">
            <v>195</v>
          </cell>
        </row>
        <row r="199">
          <cell r="Z199" t="str">
            <v>3*3*3A</v>
          </cell>
          <cell r="AA199">
            <v>196</v>
          </cell>
        </row>
        <row r="200">
          <cell r="Z200" t="str">
            <v>3*3*3B</v>
          </cell>
          <cell r="AA200">
            <v>197</v>
          </cell>
        </row>
        <row r="201">
          <cell r="Z201" t="str">
            <v>3*3*3C</v>
          </cell>
          <cell r="AA201">
            <v>198</v>
          </cell>
        </row>
        <row r="202">
          <cell r="Z202" t="str">
            <v>3*3*3D</v>
          </cell>
          <cell r="AA202">
            <v>199</v>
          </cell>
        </row>
        <row r="203">
          <cell r="Z203" t="str">
            <v>3*3*3E</v>
          </cell>
          <cell r="AA203">
            <v>200</v>
          </cell>
        </row>
        <row r="204">
          <cell r="Z204" t="str">
            <v>3.5*2.5*3A</v>
          </cell>
          <cell r="AA204">
            <v>201</v>
          </cell>
        </row>
        <row r="205">
          <cell r="Z205" t="str">
            <v>3.5*2.5*3B</v>
          </cell>
          <cell r="AA205">
            <v>202</v>
          </cell>
        </row>
        <row r="206">
          <cell r="Z206" t="str">
            <v>3.5*2.5*3C</v>
          </cell>
          <cell r="AA206">
            <v>203</v>
          </cell>
        </row>
        <row r="207">
          <cell r="Z207" t="str">
            <v>3.5*2.5*3D</v>
          </cell>
          <cell r="AA207">
            <v>204</v>
          </cell>
        </row>
        <row r="208">
          <cell r="Z208" t="str">
            <v>3.5*2.5*3E</v>
          </cell>
          <cell r="AA208">
            <v>205</v>
          </cell>
        </row>
        <row r="209">
          <cell r="Z209" t="str">
            <v>3.5*3*3A</v>
          </cell>
          <cell r="AA209">
            <v>206</v>
          </cell>
        </row>
        <row r="210">
          <cell r="Z210" t="str">
            <v>3.5*3*3B</v>
          </cell>
          <cell r="AA210">
            <v>207</v>
          </cell>
        </row>
        <row r="211">
          <cell r="Z211" t="str">
            <v>3.5*3*3C</v>
          </cell>
          <cell r="AA211">
            <v>208</v>
          </cell>
        </row>
        <row r="212">
          <cell r="Z212" t="str">
            <v>3.5*3*3D</v>
          </cell>
          <cell r="AA212">
            <v>209</v>
          </cell>
        </row>
        <row r="213">
          <cell r="Z213" t="str">
            <v>3.5*3*3E</v>
          </cell>
          <cell r="AA213">
            <v>210</v>
          </cell>
        </row>
        <row r="214">
          <cell r="Z214" t="str">
            <v>3.5*3.5*3A</v>
          </cell>
          <cell r="AA214">
            <v>211</v>
          </cell>
        </row>
        <row r="215">
          <cell r="Z215" t="str">
            <v>3.5*3.5*3B</v>
          </cell>
          <cell r="AA215">
            <v>212</v>
          </cell>
        </row>
        <row r="216">
          <cell r="Z216" t="str">
            <v>3.5*3.5*3C</v>
          </cell>
          <cell r="AA216">
            <v>213</v>
          </cell>
        </row>
        <row r="217">
          <cell r="Z217" t="str">
            <v>3.5*3.5*3D</v>
          </cell>
          <cell r="AA217">
            <v>214</v>
          </cell>
        </row>
        <row r="218">
          <cell r="Z218" t="str">
            <v>3.5*3.5*3E</v>
          </cell>
          <cell r="AA218">
            <v>215</v>
          </cell>
        </row>
        <row r="219">
          <cell r="Z219" t="str">
            <v>**A</v>
          </cell>
          <cell r="AA219">
            <v>216</v>
          </cell>
        </row>
        <row r="220">
          <cell r="Z220" t="str">
            <v>**</v>
          </cell>
          <cell r="AA220">
            <v>217</v>
          </cell>
        </row>
        <row r="221">
          <cell r="Z221" t="str">
            <v>**</v>
          </cell>
          <cell r="AA221">
            <v>218</v>
          </cell>
        </row>
        <row r="222">
          <cell r="Z222" t="str">
            <v>**</v>
          </cell>
          <cell r="AA222">
            <v>219</v>
          </cell>
        </row>
        <row r="223">
          <cell r="Z223" t="str">
            <v>**</v>
          </cell>
          <cell r="AA223">
            <v>220</v>
          </cell>
        </row>
        <row r="224">
          <cell r="Z224" t="str">
            <v>1*1*1A</v>
          </cell>
          <cell r="AA224">
            <v>221</v>
          </cell>
        </row>
        <row r="225">
          <cell r="Z225" t="str">
            <v>**</v>
          </cell>
          <cell r="AA225">
            <v>222</v>
          </cell>
        </row>
        <row r="226">
          <cell r="Z226" t="str">
            <v>1.6*1.5*1A</v>
          </cell>
          <cell r="AA226">
            <v>223</v>
          </cell>
        </row>
        <row r="227">
          <cell r="Z227" t="str">
            <v>**</v>
          </cell>
          <cell r="AA227">
            <v>224</v>
          </cell>
        </row>
        <row r="228">
          <cell r="Z228" t="str">
            <v>**</v>
          </cell>
          <cell r="AA228">
            <v>225</v>
          </cell>
        </row>
        <row r="229">
          <cell r="Z229" t="str">
            <v>**A</v>
          </cell>
          <cell r="AA229">
            <v>226</v>
          </cell>
        </row>
        <row r="230">
          <cell r="Z230" t="str">
            <v>**</v>
          </cell>
          <cell r="AA230">
            <v>227</v>
          </cell>
        </row>
        <row r="231">
          <cell r="Z231" t="str">
            <v>**</v>
          </cell>
          <cell r="AA231">
            <v>228</v>
          </cell>
        </row>
        <row r="232">
          <cell r="Z232" t="str">
            <v>**</v>
          </cell>
          <cell r="AA232">
            <v>229</v>
          </cell>
        </row>
        <row r="233">
          <cell r="Z233" t="str">
            <v>**</v>
          </cell>
          <cell r="AA233">
            <v>230</v>
          </cell>
        </row>
        <row r="234">
          <cell r="Z234" t="str">
            <v>**A</v>
          </cell>
          <cell r="AA234">
            <v>231</v>
          </cell>
        </row>
        <row r="235">
          <cell r="Z235" t="str">
            <v>**</v>
          </cell>
          <cell r="AA235">
            <v>232</v>
          </cell>
        </row>
        <row r="236">
          <cell r="Z236" t="str">
            <v>**</v>
          </cell>
          <cell r="AA236">
            <v>233</v>
          </cell>
        </row>
        <row r="237">
          <cell r="Z237" t="str">
            <v>**</v>
          </cell>
          <cell r="AA237">
            <v>234</v>
          </cell>
        </row>
        <row r="238">
          <cell r="Z238" t="str">
            <v>**</v>
          </cell>
          <cell r="AA238">
            <v>235</v>
          </cell>
        </row>
        <row r="239">
          <cell r="Z239" t="str">
            <v>**A</v>
          </cell>
          <cell r="AA239">
            <v>236</v>
          </cell>
        </row>
        <row r="240">
          <cell r="Z240" t="str">
            <v>**</v>
          </cell>
          <cell r="AA240">
            <v>237</v>
          </cell>
        </row>
        <row r="241">
          <cell r="Z241" t="str">
            <v>**</v>
          </cell>
          <cell r="AA241">
            <v>238</v>
          </cell>
        </row>
        <row r="242">
          <cell r="Z242" t="str">
            <v>**</v>
          </cell>
          <cell r="AA242">
            <v>239</v>
          </cell>
        </row>
        <row r="243">
          <cell r="Z243" t="str">
            <v>**</v>
          </cell>
          <cell r="AA243">
            <v>240</v>
          </cell>
        </row>
        <row r="244">
          <cell r="Z244" t="str">
            <v>**A</v>
          </cell>
          <cell r="AA244">
            <v>241</v>
          </cell>
        </row>
        <row r="245">
          <cell r="Z245" t="str">
            <v>**</v>
          </cell>
          <cell r="AA245">
            <v>242</v>
          </cell>
        </row>
        <row r="246">
          <cell r="Z246" t="str">
            <v>**</v>
          </cell>
          <cell r="AA246">
            <v>243</v>
          </cell>
        </row>
        <row r="247">
          <cell r="Z247" t="str">
            <v>**</v>
          </cell>
          <cell r="AA247">
            <v>244</v>
          </cell>
        </row>
        <row r="248">
          <cell r="Z248" t="str">
            <v>**</v>
          </cell>
          <cell r="AA248">
            <v>245</v>
          </cell>
        </row>
        <row r="249">
          <cell r="Z249" t="str">
            <v>**A</v>
          </cell>
          <cell r="AA249">
            <v>246</v>
          </cell>
        </row>
        <row r="250">
          <cell r="Z250" t="str">
            <v>**</v>
          </cell>
          <cell r="AA250">
            <v>247</v>
          </cell>
        </row>
        <row r="251">
          <cell r="Z251" t="str">
            <v>**</v>
          </cell>
          <cell r="AA251">
            <v>248</v>
          </cell>
        </row>
        <row r="252">
          <cell r="Z252" t="str">
            <v>**</v>
          </cell>
          <cell r="AA252">
            <v>249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집계목록"/>
      <sheetName val="일위대가목록"/>
      <sheetName val="단가산출목록"/>
      <sheetName val="노임단가"/>
      <sheetName val="건설기계단가"/>
      <sheetName val="공통자재단가"/>
      <sheetName val="구역화물단가"/>
      <sheetName val="단가(1)"/>
    </sheetNames>
    <sheetDataSet>
      <sheetData sheetId="0">
        <row r="3">
          <cell r="A3">
            <v>7084</v>
          </cell>
          <cell r="B3" t="str">
            <v>가드레일 간격재 조립 및 판 설치</v>
          </cell>
        </row>
        <row r="4">
          <cell r="A4">
            <v>1522</v>
          </cell>
          <cell r="B4" t="str">
            <v>가드레일 설치</v>
          </cell>
        </row>
        <row r="5">
          <cell r="A5">
            <v>7083</v>
          </cell>
          <cell r="B5" t="str">
            <v>가드레일 준비 및 지주 설치</v>
          </cell>
        </row>
        <row r="6">
          <cell r="A6">
            <v>1310</v>
          </cell>
          <cell r="B6" t="str">
            <v>가드레일설치(단부)</v>
          </cell>
        </row>
        <row r="7">
          <cell r="A7">
            <v>1311</v>
          </cell>
          <cell r="B7" t="str">
            <v>가드레일설치(중간)</v>
          </cell>
        </row>
        <row r="8">
          <cell r="A8">
            <v>1243</v>
          </cell>
          <cell r="B8" t="str">
            <v>게비온설치</v>
          </cell>
        </row>
        <row r="9">
          <cell r="A9">
            <v>7020</v>
          </cell>
          <cell r="B9" t="str">
            <v>경운기소운반(깬잡석)</v>
          </cell>
        </row>
        <row r="10">
          <cell r="A10">
            <v>7019</v>
          </cell>
          <cell r="B10" t="str">
            <v>경운기소운반(레미콘)</v>
          </cell>
        </row>
        <row r="11">
          <cell r="A11">
            <v>7018</v>
          </cell>
          <cell r="B11" t="str">
            <v>경운기소운반(쇄석)</v>
          </cell>
        </row>
        <row r="12">
          <cell r="A12">
            <v>7021</v>
          </cell>
          <cell r="B12" t="str">
            <v>경운기소운반(시멘트)</v>
          </cell>
        </row>
        <row r="13">
          <cell r="A13">
            <v>7036</v>
          </cell>
          <cell r="B13" t="str">
            <v>경운기소운반(야면석)</v>
          </cell>
        </row>
        <row r="14">
          <cell r="A14">
            <v>1333</v>
          </cell>
          <cell r="B14" t="str">
            <v>관로테이프 설치</v>
          </cell>
        </row>
        <row r="15">
          <cell r="A15">
            <v>1334</v>
          </cell>
          <cell r="B15" t="str">
            <v>관로표시핀설치(개소)</v>
          </cell>
        </row>
        <row r="16">
          <cell r="A16">
            <v>1331</v>
          </cell>
          <cell r="B16" t="str">
            <v>관매달기(암거,흄관)</v>
          </cell>
        </row>
        <row r="17">
          <cell r="A17">
            <v>1336</v>
          </cell>
          <cell r="B17" t="str">
            <v>관보온(50mm)</v>
          </cell>
        </row>
        <row r="18">
          <cell r="A18">
            <v>1337</v>
          </cell>
          <cell r="B18" t="str">
            <v>관보온(75mm)</v>
          </cell>
        </row>
        <row r="19">
          <cell r="A19">
            <v>1515</v>
          </cell>
          <cell r="B19" t="str">
            <v>교통통제 및 안전처리(L=500m 미만)</v>
          </cell>
        </row>
        <row r="20">
          <cell r="A20">
            <v>1516</v>
          </cell>
          <cell r="B20" t="str">
            <v>교통통제 및 안전처리(L=500m 이상)</v>
          </cell>
        </row>
        <row r="21">
          <cell r="A21">
            <v>1332</v>
          </cell>
          <cell r="B21" t="str">
            <v>구멍뚫기(T=300mm)</v>
          </cell>
        </row>
        <row r="22">
          <cell r="A22">
            <v>7039</v>
          </cell>
          <cell r="B22" t="str">
            <v>구역화물(10.5톤)\/대당</v>
          </cell>
        </row>
        <row r="23">
          <cell r="A23">
            <v>1235</v>
          </cell>
          <cell r="B23" t="str">
            <v>급수배관(25mm)[100m/회]</v>
          </cell>
        </row>
        <row r="24">
          <cell r="A24">
            <v>1236</v>
          </cell>
          <cell r="B24" t="str">
            <v>급수배관(32mm)[100m/회]</v>
          </cell>
        </row>
        <row r="25">
          <cell r="A25">
            <v>1237</v>
          </cell>
          <cell r="B25" t="str">
            <v>급수배관(40mm)[100m/회]</v>
          </cell>
        </row>
        <row r="26">
          <cell r="A26">
            <v>1238</v>
          </cell>
          <cell r="B26" t="str">
            <v>급수배관(50mm)[100m/회]</v>
          </cell>
        </row>
        <row r="27">
          <cell r="A27">
            <v>1023</v>
          </cell>
          <cell r="B27" t="str">
            <v>기계비빔타설(무근구조물)/㎥당</v>
          </cell>
        </row>
        <row r="28">
          <cell r="A28">
            <v>1025</v>
          </cell>
          <cell r="B28" t="str">
            <v>기계비빔타설(소형구조물)/㎥당</v>
          </cell>
        </row>
        <row r="29">
          <cell r="A29">
            <v>1024</v>
          </cell>
          <cell r="B29" t="str">
            <v>기계비빔타설(철근구조물)/㎥당</v>
          </cell>
        </row>
        <row r="30">
          <cell r="A30">
            <v>1077</v>
          </cell>
          <cell r="B30" t="str">
            <v>깬돌(30cm)메쌓기/㎡당</v>
          </cell>
        </row>
        <row r="31">
          <cell r="A31">
            <v>1096</v>
          </cell>
          <cell r="B31" t="str">
            <v>깬돌(30cm)찰쌓기/㎡당</v>
          </cell>
        </row>
        <row r="32">
          <cell r="A32">
            <v>1078</v>
          </cell>
          <cell r="B32" t="str">
            <v>깬돌(35cm)메쌓기/㎡당</v>
          </cell>
        </row>
        <row r="33">
          <cell r="A33">
            <v>1097</v>
          </cell>
          <cell r="B33" t="str">
            <v>깬돌(35cm)찰쌓기/㎡당</v>
          </cell>
        </row>
        <row r="34">
          <cell r="A34">
            <v>1079</v>
          </cell>
          <cell r="B34" t="str">
            <v>깬돌(45cm)메쌓기/㎡당</v>
          </cell>
        </row>
        <row r="35">
          <cell r="A35">
            <v>1098</v>
          </cell>
          <cell r="B35" t="str">
            <v>깬돌(45cm)찰쌓기/㎡당</v>
          </cell>
        </row>
        <row r="36">
          <cell r="A36">
            <v>1080</v>
          </cell>
          <cell r="B36" t="str">
            <v>깬돌(55cm)메쌓기/㎡당</v>
          </cell>
        </row>
        <row r="37">
          <cell r="A37">
            <v>1099</v>
          </cell>
          <cell r="B37" t="str">
            <v>깬돌(55cm)찰쌓기/㎡당</v>
          </cell>
        </row>
        <row r="38">
          <cell r="A38">
            <v>1081</v>
          </cell>
          <cell r="B38" t="str">
            <v>깬돌(60cm)메쌓기/㎡당</v>
          </cell>
        </row>
        <row r="39">
          <cell r="A39">
            <v>1100</v>
          </cell>
          <cell r="B39" t="str">
            <v>깬돌(60cm)찰쌓기/㎡당</v>
          </cell>
        </row>
        <row r="40">
          <cell r="A40">
            <v>1082</v>
          </cell>
          <cell r="B40" t="str">
            <v>깬돌(75cm)메쌓기/㎡당</v>
          </cell>
        </row>
        <row r="41">
          <cell r="A41">
            <v>1101</v>
          </cell>
          <cell r="B41" t="str">
            <v>깬돌(75cm)찰쌓기/㎡당</v>
          </cell>
        </row>
        <row r="42">
          <cell r="A42">
            <v>1083</v>
          </cell>
          <cell r="B42" t="str">
            <v>깬잡석(25cm)메쌓기/㎡당</v>
          </cell>
        </row>
        <row r="43">
          <cell r="A43">
            <v>1102</v>
          </cell>
          <cell r="B43" t="str">
            <v>깬잡석(25cm)찰쌓기(붙임)/㎡당</v>
          </cell>
        </row>
        <row r="44">
          <cell r="A44">
            <v>1084</v>
          </cell>
          <cell r="B44" t="str">
            <v>깬잡석(30cm)메쌓기/㎡당</v>
          </cell>
        </row>
        <row r="45">
          <cell r="A45">
            <v>1103</v>
          </cell>
          <cell r="B45" t="str">
            <v>깬잡석(30cm)찰쌓기(붙임)/㎡당</v>
          </cell>
        </row>
        <row r="46">
          <cell r="A46">
            <v>1085</v>
          </cell>
          <cell r="B46" t="str">
            <v>깬잡석(35cm)메쌓기/㎡당</v>
          </cell>
        </row>
        <row r="47">
          <cell r="A47">
            <v>1104</v>
          </cell>
          <cell r="B47" t="str">
            <v>깬잡석(35cm)찰쌓기(붙임)/㎡당</v>
          </cell>
        </row>
        <row r="48">
          <cell r="A48">
            <v>1086</v>
          </cell>
          <cell r="B48" t="str">
            <v>깬잡석(45cm)메쌓기/㎡당</v>
          </cell>
        </row>
        <row r="49">
          <cell r="A49">
            <v>1105</v>
          </cell>
          <cell r="B49" t="str">
            <v>깬잡석(45cm)찰쌓기(붙임)/㎡당</v>
          </cell>
        </row>
        <row r="50">
          <cell r="A50">
            <v>1087</v>
          </cell>
          <cell r="B50" t="str">
            <v>깬잡석(55cm)메쌓기/㎡당</v>
          </cell>
        </row>
        <row r="51">
          <cell r="A51">
            <v>1106</v>
          </cell>
          <cell r="B51" t="str">
            <v>깬잡석(55cm)찰쌓기(붙임)/㎡당</v>
          </cell>
        </row>
        <row r="52">
          <cell r="A52">
            <v>1088</v>
          </cell>
          <cell r="B52" t="str">
            <v>깬잡석(60cm)메쌓기/㎡당</v>
          </cell>
        </row>
        <row r="53">
          <cell r="A53">
            <v>1089</v>
          </cell>
          <cell r="B53" t="str">
            <v>깬잡석(75cm)메쌓기/㎡당</v>
          </cell>
        </row>
        <row r="54">
          <cell r="A54">
            <v>1107</v>
          </cell>
          <cell r="B54" t="str">
            <v>깬잡석(75cm)찰쌓기(붙임)/㎡당</v>
          </cell>
        </row>
        <row r="55">
          <cell r="A55">
            <v>7026</v>
          </cell>
          <cell r="B55" t="str">
            <v>깬잡석(깬돌)운반(10.5톤덤프)</v>
          </cell>
        </row>
        <row r="56">
          <cell r="A56">
            <v>1338</v>
          </cell>
          <cell r="B56" t="str">
            <v>나사식접합(내충격수도관40mm)</v>
          </cell>
        </row>
        <row r="57">
          <cell r="A57">
            <v>1339</v>
          </cell>
          <cell r="B57" t="str">
            <v>나사식접합(내충격수도관50mm)</v>
          </cell>
        </row>
        <row r="58">
          <cell r="A58">
            <v>1413</v>
          </cell>
          <cell r="B58" t="str">
            <v>나사조임식접합(D16)/개소</v>
          </cell>
        </row>
        <row r="59">
          <cell r="A59">
            <v>1414</v>
          </cell>
          <cell r="B59" t="str">
            <v>나사조임식접합(D20)/개소</v>
          </cell>
        </row>
        <row r="60">
          <cell r="A60">
            <v>1415</v>
          </cell>
          <cell r="B60" t="str">
            <v>나사조임식접합(D25)/개소</v>
          </cell>
        </row>
        <row r="61">
          <cell r="A61">
            <v>1416</v>
          </cell>
          <cell r="B61" t="str">
            <v>나사조임식접합(D32)/개소</v>
          </cell>
        </row>
        <row r="62">
          <cell r="A62">
            <v>1417</v>
          </cell>
          <cell r="B62" t="str">
            <v>나사조임식접합(D40)/개소</v>
          </cell>
        </row>
        <row r="63">
          <cell r="A63">
            <v>1418</v>
          </cell>
          <cell r="B63" t="str">
            <v>나사조임식접합(D50)/개소</v>
          </cell>
        </row>
        <row r="64">
          <cell r="A64">
            <v>1419</v>
          </cell>
          <cell r="B64" t="str">
            <v>나사조임식접합(D65)/개소</v>
          </cell>
        </row>
        <row r="65">
          <cell r="A65">
            <v>1472</v>
          </cell>
          <cell r="B65" t="str">
            <v>내충격수도관 접합및부설(D100)/개소</v>
          </cell>
        </row>
        <row r="66">
          <cell r="A66">
            <v>1483</v>
          </cell>
          <cell r="B66" t="str">
            <v>내충격수도관 접합및부설(D150)/개소</v>
          </cell>
        </row>
        <row r="67">
          <cell r="A67">
            <v>1439</v>
          </cell>
          <cell r="B67" t="str">
            <v>내충격수도관 접합및부설(D16)/개소</v>
          </cell>
        </row>
        <row r="68">
          <cell r="A68">
            <v>1440</v>
          </cell>
          <cell r="B68" t="str">
            <v>내충격수도관 접합및부설(D20)/개소</v>
          </cell>
        </row>
        <row r="69">
          <cell r="A69">
            <v>1441</v>
          </cell>
          <cell r="B69" t="str">
            <v>내충격수도관 접합및부설(D25)/개소</v>
          </cell>
        </row>
        <row r="70">
          <cell r="A70">
            <v>1442</v>
          </cell>
          <cell r="B70" t="str">
            <v>내충격수도관 접합및부설(D32)/개소</v>
          </cell>
        </row>
        <row r="71">
          <cell r="A71">
            <v>1443</v>
          </cell>
          <cell r="B71" t="str">
            <v>내충격수도관 접합및부설(D40)/개소</v>
          </cell>
        </row>
        <row r="72">
          <cell r="A72">
            <v>1444</v>
          </cell>
          <cell r="B72" t="str">
            <v>내충격수도관 접합및부설(D50)/개소</v>
          </cell>
        </row>
        <row r="73">
          <cell r="A73">
            <v>1471</v>
          </cell>
          <cell r="B73" t="str">
            <v>내충격수도관 접합및부설(D75)/개소</v>
          </cell>
        </row>
        <row r="74">
          <cell r="A74">
            <v>1320</v>
          </cell>
          <cell r="B74" t="str">
            <v>내충격수도관(DF접합)φ100mm</v>
          </cell>
        </row>
        <row r="75">
          <cell r="A75">
            <v>1318</v>
          </cell>
          <cell r="B75" t="str">
            <v>내충격수도관(DF접합)φ50mm</v>
          </cell>
        </row>
        <row r="76">
          <cell r="A76">
            <v>1319</v>
          </cell>
          <cell r="B76" t="str">
            <v>내충격수도관(DF접합)φ75mm</v>
          </cell>
        </row>
        <row r="77">
          <cell r="A77">
            <v>1314</v>
          </cell>
          <cell r="B77" t="str">
            <v>내충격수도관(TS접합)φ16mm</v>
          </cell>
        </row>
        <row r="78">
          <cell r="A78">
            <v>1315</v>
          </cell>
          <cell r="B78" t="str">
            <v>내충격수도관(TS접합)φ25mm</v>
          </cell>
        </row>
        <row r="79">
          <cell r="A79">
            <v>1316</v>
          </cell>
          <cell r="B79" t="str">
            <v>내충격수도관(TS접합)φ40mm</v>
          </cell>
        </row>
        <row r="80">
          <cell r="A80">
            <v>1317</v>
          </cell>
          <cell r="B80" t="str">
            <v>내충격수도관(TS접합)φ50mm</v>
          </cell>
        </row>
        <row r="81">
          <cell r="A81">
            <v>1329</v>
          </cell>
          <cell r="B81" t="str">
            <v>내충격수도관절단(Φ100mm)</v>
          </cell>
        </row>
        <row r="82">
          <cell r="A82">
            <v>1324</v>
          </cell>
          <cell r="B82" t="str">
            <v>내충격수도관절단(Φ16mm)</v>
          </cell>
        </row>
        <row r="83">
          <cell r="A83">
            <v>1325</v>
          </cell>
          <cell r="B83" t="str">
            <v>내충격수도관절단(Φ25mm)</v>
          </cell>
        </row>
        <row r="84">
          <cell r="A84">
            <v>1326</v>
          </cell>
          <cell r="B84" t="str">
            <v>내충격수도관절단(Φ40mm)</v>
          </cell>
        </row>
        <row r="85">
          <cell r="A85">
            <v>1327</v>
          </cell>
          <cell r="B85" t="str">
            <v>내충격수도관절단(Φ50mm)</v>
          </cell>
        </row>
        <row r="86">
          <cell r="A86">
            <v>1328</v>
          </cell>
          <cell r="B86" t="str">
            <v>내충격수도관절단(Φ75mm)</v>
          </cell>
        </row>
        <row r="87">
          <cell r="A87">
            <v>7005</v>
          </cell>
          <cell r="B87" t="str">
            <v>노면정리(기계100%)</v>
          </cell>
        </row>
        <row r="88">
          <cell r="A88">
            <v>7006</v>
          </cell>
          <cell r="B88" t="str">
            <v>노면정리(기계90%+인력10%)</v>
          </cell>
        </row>
        <row r="89">
          <cell r="A89">
            <v>1069</v>
          </cell>
          <cell r="B89" t="str">
            <v>뉴스트롱관(D150)밴드접합</v>
          </cell>
        </row>
        <row r="90">
          <cell r="A90">
            <v>1129</v>
          </cell>
          <cell r="B90" t="str">
            <v>뉴스트롱관(D150)절단및천공</v>
          </cell>
        </row>
        <row r="91">
          <cell r="A91">
            <v>1070</v>
          </cell>
          <cell r="B91" t="str">
            <v>뉴스트롱관(D200)밴드접합</v>
          </cell>
        </row>
        <row r="92">
          <cell r="A92">
            <v>1130</v>
          </cell>
          <cell r="B92" t="str">
            <v>뉴스트롱관(D200)절단및천공</v>
          </cell>
        </row>
        <row r="93">
          <cell r="A93">
            <v>1071</v>
          </cell>
          <cell r="B93" t="str">
            <v>뉴스트롱관(D250)밴드접합</v>
          </cell>
        </row>
        <row r="94">
          <cell r="A94">
            <v>1131</v>
          </cell>
          <cell r="B94" t="str">
            <v>뉴스트롱관(D250)절단및천공</v>
          </cell>
        </row>
        <row r="95">
          <cell r="A95">
            <v>1072</v>
          </cell>
          <cell r="B95" t="str">
            <v>뉴스트롱관(D300)밴드접합</v>
          </cell>
        </row>
        <row r="96">
          <cell r="A96">
            <v>1132</v>
          </cell>
          <cell r="B96" t="str">
            <v>뉴스트롱관(D300)절단및천공</v>
          </cell>
        </row>
        <row r="97">
          <cell r="A97">
            <v>1073</v>
          </cell>
          <cell r="B97" t="str">
            <v>뉴스트롱관(D350)밴드접합</v>
          </cell>
        </row>
        <row r="98">
          <cell r="A98">
            <v>1133</v>
          </cell>
          <cell r="B98" t="str">
            <v>뉴스트롱관(D350)절단및천공</v>
          </cell>
        </row>
        <row r="99">
          <cell r="A99">
            <v>1074</v>
          </cell>
          <cell r="B99" t="str">
            <v>뉴스트롱관(D400)밴드접합</v>
          </cell>
        </row>
        <row r="100">
          <cell r="A100">
            <v>1134</v>
          </cell>
          <cell r="B100" t="str">
            <v>뉴스트롱관(D400)절단및천공</v>
          </cell>
        </row>
        <row r="101">
          <cell r="A101">
            <v>1075</v>
          </cell>
          <cell r="B101" t="str">
            <v>뉴스트롱관(D450)밴드접합</v>
          </cell>
        </row>
        <row r="102">
          <cell r="A102">
            <v>1135</v>
          </cell>
          <cell r="B102" t="str">
            <v>뉴스트롱관(D450)절단및천공</v>
          </cell>
        </row>
        <row r="103">
          <cell r="A103">
            <v>1076</v>
          </cell>
          <cell r="B103" t="str">
            <v>뉴스트롱관(D500)밴드접합</v>
          </cell>
        </row>
        <row r="104">
          <cell r="A104">
            <v>1136</v>
          </cell>
          <cell r="B104" t="str">
            <v>뉴스트롱관(D500)절단및천공</v>
          </cell>
        </row>
        <row r="105">
          <cell r="A105">
            <v>7032</v>
          </cell>
          <cell r="B105" t="str">
            <v>다짐(머캐덤롤러:8~10톤)</v>
          </cell>
        </row>
        <row r="106">
          <cell r="A106">
            <v>7033</v>
          </cell>
          <cell r="B106" t="str">
            <v>다짐(불도져19톤)</v>
          </cell>
        </row>
        <row r="107">
          <cell r="A107">
            <v>7029</v>
          </cell>
          <cell r="B107" t="str">
            <v>다짐(진동롤러:10톤)</v>
          </cell>
        </row>
        <row r="108">
          <cell r="A108">
            <v>7030</v>
          </cell>
          <cell r="B108" t="str">
            <v>다짐(타이어롤러:8~15톤)</v>
          </cell>
        </row>
        <row r="109">
          <cell r="A109">
            <v>7031</v>
          </cell>
          <cell r="B109" t="str">
            <v>다짐(탠덤롤러:8~10톤)</v>
          </cell>
        </row>
        <row r="110">
          <cell r="A110">
            <v>7081</v>
          </cell>
          <cell r="B110" t="str">
            <v>다짐(플레이트콤팩터)</v>
          </cell>
        </row>
        <row r="111">
          <cell r="A111">
            <v>1282</v>
          </cell>
          <cell r="B111" t="str">
            <v>도로거리표지판설치</v>
          </cell>
        </row>
        <row r="112">
          <cell r="A112">
            <v>1281</v>
          </cell>
          <cell r="B112" t="str">
            <v>도로거리표지판설치(콘크리트포함)</v>
          </cell>
        </row>
        <row r="113">
          <cell r="A113">
            <v>1272</v>
          </cell>
          <cell r="B113" t="str">
            <v>도로반사경교체(1면본당)</v>
          </cell>
        </row>
        <row r="114">
          <cell r="A114">
            <v>1273</v>
          </cell>
          <cell r="B114" t="str">
            <v>도로반사경교체(2면본당)</v>
          </cell>
        </row>
        <row r="115">
          <cell r="A115">
            <v>1270</v>
          </cell>
          <cell r="B115" t="str">
            <v>도로반사경지주교체(1면본당)</v>
          </cell>
        </row>
        <row r="116">
          <cell r="A116">
            <v>1271</v>
          </cell>
          <cell r="B116" t="str">
            <v>도로반사경지주교체(2면본당)</v>
          </cell>
        </row>
        <row r="117">
          <cell r="A117">
            <v>1295</v>
          </cell>
          <cell r="B117" t="str">
            <v>도로콘크리트경계블럭설치/m</v>
          </cell>
        </row>
        <row r="118">
          <cell r="A118">
            <v>1278</v>
          </cell>
          <cell r="B118" t="str">
            <v>도로표지지주교체</v>
          </cell>
        </row>
        <row r="119">
          <cell r="A119">
            <v>1279</v>
          </cell>
          <cell r="B119" t="str">
            <v>도로표지지주설치</v>
          </cell>
        </row>
        <row r="120">
          <cell r="A120">
            <v>1280</v>
          </cell>
          <cell r="B120" t="str">
            <v>도로표지판교체</v>
          </cell>
        </row>
        <row r="121">
          <cell r="A121">
            <v>1289</v>
          </cell>
          <cell r="B121" t="str">
            <v>도로표지판이설</v>
          </cell>
        </row>
        <row r="122">
          <cell r="A122">
            <v>1038</v>
          </cell>
          <cell r="B122" t="str">
            <v>동바리(강관:12개월)교량용/10공당</v>
          </cell>
        </row>
        <row r="123">
          <cell r="A123">
            <v>1035</v>
          </cell>
          <cell r="B123" t="str">
            <v>동바리(강관:12개월)암거용/10공당</v>
          </cell>
        </row>
        <row r="124">
          <cell r="A124">
            <v>1036</v>
          </cell>
          <cell r="B124" t="str">
            <v>동바리(강관:3개월)교량용/10공당</v>
          </cell>
        </row>
        <row r="125">
          <cell r="A125">
            <v>1033</v>
          </cell>
          <cell r="B125" t="str">
            <v>동바리(강관:3개월)암거용/10공당</v>
          </cell>
        </row>
        <row r="126">
          <cell r="A126">
            <v>1037</v>
          </cell>
          <cell r="B126" t="str">
            <v>동바리(강관:6개월)교량용/10공당</v>
          </cell>
        </row>
        <row r="127">
          <cell r="A127">
            <v>1034</v>
          </cell>
          <cell r="B127" t="str">
            <v>동바리(강관:6개월)암거용/10공당</v>
          </cell>
        </row>
        <row r="128">
          <cell r="A128">
            <v>7003</v>
          </cell>
          <cell r="B128" t="str">
            <v>되메우기(기계100%)</v>
          </cell>
        </row>
        <row r="129">
          <cell r="A129">
            <v>7004</v>
          </cell>
          <cell r="B129" t="str">
            <v>되메우기(기계90%+인력10%)</v>
          </cell>
        </row>
        <row r="130">
          <cell r="A130">
            <v>1122</v>
          </cell>
          <cell r="B130" t="str">
            <v>되메우기(인력:경질토사)</v>
          </cell>
        </row>
        <row r="131">
          <cell r="A131">
            <v>1121</v>
          </cell>
          <cell r="B131" t="str">
            <v>되메우기(인력:보통토사)</v>
          </cell>
        </row>
        <row r="132">
          <cell r="A132">
            <v>7071</v>
          </cell>
          <cell r="B132" t="str">
            <v>뒤채움돌부설(기계90%+인력10%)</v>
          </cell>
        </row>
        <row r="133">
          <cell r="A133">
            <v>7073</v>
          </cell>
          <cell r="B133" t="str">
            <v>뒤채움돌소운반(2.5톤덤프)/㎡</v>
          </cell>
        </row>
        <row r="134">
          <cell r="A134">
            <v>1114</v>
          </cell>
          <cell r="B134" t="str">
            <v>뒤채움잡석다짐(인력)/㎥당</v>
          </cell>
        </row>
        <row r="135">
          <cell r="A135">
            <v>1187</v>
          </cell>
          <cell r="B135" t="str">
            <v>뒤채움잡석부설다짐(백호,램머)/㎥</v>
          </cell>
        </row>
        <row r="136">
          <cell r="A136">
            <v>1180</v>
          </cell>
          <cell r="B136" t="str">
            <v>뒤채움잡석채집다짐(인력)/㎥당</v>
          </cell>
        </row>
        <row r="137">
          <cell r="A137">
            <v>1188</v>
          </cell>
          <cell r="B137" t="str">
            <v>뒤채움잡석채집다짐(인력,램머)/㎥</v>
          </cell>
        </row>
        <row r="138">
          <cell r="A138">
            <v>1189</v>
          </cell>
          <cell r="B138" t="str">
            <v>뒤채움잡석채집부설다짐(인력,램머)/㎥</v>
          </cell>
        </row>
        <row r="139">
          <cell r="A139">
            <v>7037</v>
          </cell>
          <cell r="B139" t="str">
            <v>램머:쇄석다짐(80kg)</v>
          </cell>
        </row>
        <row r="140">
          <cell r="A140">
            <v>7015</v>
          </cell>
          <cell r="B140" t="str">
            <v>램머:토사다짐(80kg)</v>
          </cell>
        </row>
        <row r="141">
          <cell r="A141">
            <v>1017</v>
          </cell>
          <cell r="B141" t="str">
            <v>레미콘타설(무근구조물)/㎥당</v>
          </cell>
        </row>
        <row r="142">
          <cell r="A142">
            <v>1019</v>
          </cell>
          <cell r="B142" t="str">
            <v>레미콘타설(소형구조물)/㎥당</v>
          </cell>
        </row>
        <row r="143">
          <cell r="A143">
            <v>1018</v>
          </cell>
          <cell r="B143" t="str">
            <v>레미콘타설(철근구조물)/㎥당</v>
          </cell>
        </row>
        <row r="144">
          <cell r="A144">
            <v>7075</v>
          </cell>
          <cell r="B144" t="str">
            <v>리어카소운반(레미콘)</v>
          </cell>
        </row>
        <row r="145">
          <cell r="A145">
            <v>7077</v>
          </cell>
          <cell r="B145" t="str">
            <v>리어카소운반(모래)</v>
          </cell>
        </row>
        <row r="146">
          <cell r="A146">
            <v>7076</v>
          </cell>
          <cell r="B146" t="str">
            <v>리어카소운반(쇄석)</v>
          </cell>
        </row>
        <row r="147">
          <cell r="A147">
            <v>7078</v>
          </cell>
          <cell r="B147" t="str">
            <v>리어카소운반(시멘트)</v>
          </cell>
        </row>
        <row r="148">
          <cell r="A148">
            <v>1304</v>
          </cell>
          <cell r="B148" t="str">
            <v>맨홀승상/개소</v>
          </cell>
        </row>
        <row r="149">
          <cell r="A149">
            <v>1007</v>
          </cell>
          <cell r="B149" t="str">
            <v>모따기(15*15)/m당</v>
          </cell>
        </row>
        <row r="150">
          <cell r="A150">
            <v>1482</v>
          </cell>
          <cell r="B150" t="str">
            <v>모래부설/㎥당</v>
          </cell>
        </row>
        <row r="151">
          <cell r="A151">
            <v>1179</v>
          </cell>
          <cell r="B151" t="str">
            <v>모래채집/㎥당</v>
          </cell>
        </row>
        <row r="152">
          <cell r="A152">
            <v>1039</v>
          </cell>
          <cell r="B152" t="str">
            <v>모르터(1:3)/㎥당</v>
          </cell>
        </row>
        <row r="153">
          <cell r="A153">
            <v>1268</v>
          </cell>
          <cell r="B153" t="str">
            <v>물푸기(양수기12hp)</v>
          </cell>
        </row>
        <row r="154">
          <cell r="A154">
            <v>1267</v>
          </cell>
          <cell r="B154" t="str">
            <v>물푸기(양수기5hp)</v>
          </cell>
        </row>
        <row r="155">
          <cell r="A155">
            <v>1353</v>
          </cell>
          <cell r="B155" t="str">
            <v>방수공사(시멘트액체방수C종)/㎡당</v>
          </cell>
        </row>
        <row r="156">
          <cell r="A156">
            <v>1229</v>
          </cell>
          <cell r="B156" t="str">
            <v>배관손료(반용액,몰탈:100m/회)</v>
          </cell>
        </row>
        <row r="157">
          <cell r="A157">
            <v>1230</v>
          </cell>
          <cell r="B157" t="str">
            <v>배관손료(약액:100m/회)</v>
          </cell>
        </row>
        <row r="158">
          <cell r="A158">
            <v>1228</v>
          </cell>
          <cell r="B158" t="str">
            <v>배관손료(현탁액:100m/회)</v>
          </cell>
        </row>
        <row r="159">
          <cell r="A159">
            <v>1422</v>
          </cell>
          <cell r="B159" t="str">
            <v>밸브및콕류설치(D125-150mm)/개소</v>
          </cell>
        </row>
        <row r="160">
          <cell r="A160">
            <v>1420</v>
          </cell>
          <cell r="B160" t="str">
            <v>밸브및콕류설치(D15-50mm)/개소</v>
          </cell>
        </row>
        <row r="161">
          <cell r="A161">
            <v>1421</v>
          </cell>
          <cell r="B161" t="str">
            <v>밸브및콕류설치(D60-100mm)/개소</v>
          </cell>
        </row>
        <row r="162">
          <cell r="A162">
            <v>1341</v>
          </cell>
          <cell r="B162" t="str">
            <v>밸브설치(d15~50)</v>
          </cell>
        </row>
        <row r="163">
          <cell r="A163">
            <v>1141</v>
          </cell>
          <cell r="B163" t="str">
            <v>밸브접합(D100)[소켓나사조임식]</v>
          </cell>
        </row>
        <row r="164">
          <cell r="A164">
            <v>1142</v>
          </cell>
          <cell r="B164" t="str">
            <v>밸브접합(D150)[소켓나사조임식]</v>
          </cell>
        </row>
        <row r="165">
          <cell r="A165">
            <v>1143</v>
          </cell>
          <cell r="B165" t="str">
            <v>밸브접합(D200)[소켓나사조임식]</v>
          </cell>
        </row>
        <row r="166">
          <cell r="A166">
            <v>1138</v>
          </cell>
          <cell r="B166" t="str">
            <v>밸브접합(D50)[소켓나사조임식]</v>
          </cell>
        </row>
        <row r="167">
          <cell r="A167">
            <v>1139</v>
          </cell>
          <cell r="B167" t="str">
            <v>밸브접합(D65)[소켓나사조임식]</v>
          </cell>
        </row>
        <row r="168">
          <cell r="A168">
            <v>1140</v>
          </cell>
          <cell r="B168" t="str">
            <v>밸브접합(D75)[소켓나사조임식]</v>
          </cell>
        </row>
        <row r="169">
          <cell r="A169">
            <v>1144</v>
          </cell>
          <cell r="B169" t="str">
            <v>벽돌쌓기(0.5B)[5000매미만]</v>
          </cell>
        </row>
        <row r="170">
          <cell r="A170">
            <v>1150</v>
          </cell>
          <cell r="B170" t="str">
            <v>벽돌쌓기(0.5B)[5000매미만]</v>
          </cell>
        </row>
        <row r="171">
          <cell r="A171">
            <v>1145</v>
          </cell>
          <cell r="B171" t="str">
            <v>벽돌쌓기(1.0B)[5000매미만]</v>
          </cell>
        </row>
        <row r="172">
          <cell r="A172">
            <v>1146</v>
          </cell>
          <cell r="B172" t="str">
            <v>벽돌쌓기(1.5B)[5000매미만]</v>
          </cell>
        </row>
        <row r="173">
          <cell r="A173">
            <v>1147</v>
          </cell>
          <cell r="B173" t="str">
            <v>벽돌쌓기(2.0B)[5000매미만]</v>
          </cell>
        </row>
        <row r="174">
          <cell r="A174">
            <v>1148</v>
          </cell>
          <cell r="B174" t="str">
            <v>벽돌쌓기(2.5B)[5000매미만]</v>
          </cell>
        </row>
        <row r="175">
          <cell r="A175">
            <v>1149</v>
          </cell>
          <cell r="B175" t="str">
            <v>벽돌쌓기(3.0B)[5000매미만]</v>
          </cell>
        </row>
        <row r="176">
          <cell r="A176">
            <v>1151</v>
          </cell>
          <cell r="B176" t="str">
            <v>벽돌치장쌓기(1.0B)[5000매미만]</v>
          </cell>
        </row>
        <row r="177">
          <cell r="A177">
            <v>1152</v>
          </cell>
          <cell r="B177" t="str">
            <v>벽돌치장쌓기(1.5B)[5000매미만]</v>
          </cell>
        </row>
        <row r="178">
          <cell r="A178">
            <v>1153</v>
          </cell>
          <cell r="B178" t="str">
            <v>벽돌치장쌓기(2.0B)[5000매미만]</v>
          </cell>
        </row>
        <row r="179">
          <cell r="A179">
            <v>1154</v>
          </cell>
          <cell r="B179" t="str">
            <v>벽돌치장쌓기(2.5B)[5000매미만]</v>
          </cell>
        </row>
        <row r="180">
          <cell r="A180">
            <v>1155</v>
          </cell>
          <cell r="B180" t="str">
            <v>벽돌치장쌓기(3.0B)[5000매미만]</v>
          </cell>
        </row>
        <row r="181">
          <cell r="A181">
            <v>1162</v>
          </cell>
          <cell r="B181" t="str">
            <v>벽돌치장줄눈(0.5B:양면)[5000매미만]</v>
          </cell>
        </row>
        <row r="182">
          <cell r="A182">
            <v>1156</v>
          </cell>
          <cell r="B182" t="str">
            <v>벽돌치장줄눈(0.5B:한면)[5000매미만]</v>
          </cell>
        </row>
        <row r="183">
          <cell r="A183">
            <v>1163</v>
          </cell>
          <cell r="B183" t="str">
            <v>벽돌치장줄눈(1.0B:양면)[5000매미만]</v>
          </cell>
        </row>
        <row r="184">
          <cell r="A184">
            <v>1157</v>
          </cell>
          <cell r="B184" t="str">
            <v>벽돌치장줄눈(1.0B:한면)[5000매미만]</v>
          </cell>
        </row>
        <row r="185">
          <cell r="A185">
            <v>1164</v>
          </cell>
          <cell r="B185" t="str">
            <v>벽돌치장줄눈(1.5B:양면)[5000매미만]</v>
          </cell>
        </row>
        <row r="186">
          <cell r="A186">
            <v>1158</v>
          </cell>
          <cell r="B186" t="str">
            <v>벽돌치장줄눈(1.5B:한면)[5000매미만]</v>
          </cell>
        </row>
        <row r="187">
          <cell r="A187">
            <v>1165</v>
          </cell>
          <cell r="B187" t="str">
            <v>벽돌치장줄눈(2.0B:양면)[5000매미만]</v>
          </cell>
        </row>
        <row r="188">
          <cell r="A188">
            <v>1159</v>
          </cell>
          <cell r="B188" t="str">
            <v>벽돌치장줄눈(2.0B:한면)[5000매미만]</v>
          </cell>
        </row>
        <row r="189">
          <cell r="A189">
            <v>1166</v>
          </cell>
          <cell r="B189" t="str">
            <v>벽돌치장줄눈(2.5B:양면)[5000매미만]</v>
          </cell>
        </row>
        <row r="190">
          <cell r="A190">
            <v>1160</v>
          </cell>
          <cell r="B190" t="str">
            <v>벽돌치장줄눈(2.5B:한면)[5000매미만]</v>
          </cell>
        </row>
        <row r="191">
          <cell r="A191">
            <v>1167</v>
          </cell>
          <cell r="B191" t="str">
            <v>벽돌치장줄눈(3.0B:양면)[5000매미만]</v>
          </cell>
        </row>
        <row r="192">
          <cell r="A192">
            <v>1161</v>
          </cell>
          <cell r="B192" t="str">
            <v>벽돌치장줄눈(3.0B:한면)[5000매미만]</v>
          </cell>
        </row>
        <row r="193">
          <cell r="A193">
            <v>1291</v>
          </cell>
          <cell r="B193" t="str">
            <v>보도용대형블럭포장/㎡</v>
          </cell>
        </row>
        <row r="194">
          <cell r="A194">
            <v>1292</v>
          </cell>
          <cell r="B194" t="str">
            <v>보도용소형고압블럭포장/㎡</v>
          </cell>
        </row>
        <row r="195">
          <cell r="A195">
            <v>1290</v>
          </cell>
          <cell r="B195" t="str">
            <v>보도용콘크리트블럭포장/㎡</v>
          </cell>
        </row>
        <row r="196">
          <cell r="A196">
            <v>1517</v>
          </cell>
          <cell r="B196" t="str">
            <v>보도용투수콘크리트포장/㎡당</v>
          </cell>
        </row>
        <row r="197">
          <cell r="A197">
            <v>7082</v>
          </cell>
          <cell r="B197" t="str">
            <v>보도용투수콘크리트포장다짐</v>
          </cell>
        </row>
        <row r="198">
          <cell r="A198">
            <v>1288</v>
          </cell>
          <cell r="B198" t="str">
            <v>보안등이설(기존재료사용)</v>
          </cell>
        </row>
        <row r="199">
          <cell r="A199">
            <v>7068</v>
          </cell>
          <cell r="B199" t="str">
            <v>보조기층(살수)</v>
          </cell>
        </row>
        <row r="200">
          <cell r="A200">
            <v>7069</v>
          </cell>
          <cell r="B200" t="str">
            <v>보조기층다짐(진동,타이어롤러)</v>
          </cell>
        </row>
        <row r="201">
          <cell r="A201">
            <v>1297</v>
          </cell>
          <cell r="B201" t="str">
            <v>보조기층부설(백호)및다짐</v>
          </cell>
        </row>
        <row r="202">
          <cell r="A202">
            <v>7074</v>
          </cell>
          <cell r="B202" t="str">
            <v>보조기층소운반(2.5톤덤프)/㎡</v>
          </cell>
        </row>
        <row r="203">
          <cell r="A203">
            <v>7067</v>
          </cell>
          <cell r="B203" t="str">
            <v>보조기층포설(그레이다)</v>
          </cell>
        </row>
        <row r="204">
          <cell r="A204">
            <v>1284</v>
          </cell>
          <cell r="B204" t="str">
            <v>보조기층포설(그레이다)및다짐</v>
          </cell>
        </row>
        <row r="205">
          <cell r="A205">
            <v>1519</v>
          </cell>
          <cell r="B205" t="str">
            <v>보차도경계블럭(150*150*120*1000)설치/m</v>
          </cell>
        </row>
        <row r="206">
          <cell r="A206">
            <v>1293</v>
          </cell>
          <cell r="B206" t="str">
            <v>보차도경계석(200*250*1000)설치/m</v>
          </cell>
        </row>
        <row r="207">
          <cell r="A207">
            <v>1294</v>
          </cell>
          <cell r="B207" t="str">
            <v>보차도콘크리트경계블럭설치/m</v>
          </cell>
        </row>
        <row r="208">
          <cell r="A208">
            <v>1340</v>
          </cell>
          <cell r="B208" t="str">
            <v>보호통 설치(d50)</v>
          </cell>
        </row>
        <row r="209">
          <cell r="A209">
            <v>1378</v>
          </cell>
          <cell r="B209" t="str">
            <v>부단수천공분기(본100-연80mm)/개소</v>
          </cell>
        </row>
        <row r="210">
          <cell r="A210">
            <v>1380</v>
          </cell>
          <cell r="B210" t="str">
            <v>부단수천공분기(본150-연100mm)/개소</v>
          </cell>
        </row>
        <row r="211">
          <cell r="A211">
            <v>1379</v>
          </cell>
          <cell r="B211" t="str">
            <v>부단수천공분기(본150-연80mm)/개소</v>
          </cell>
        </row>
        <row r="212">
          <cell r="A212">
            <v>1382</v>
          </cell>
          <cell r="B212" t="str">
            <v>부단수천공분기(본200-연100mm)/개소</v>
          </cell>
        </row>
        <row r="213">
          <cell r="A213">
            <v>1383</v>
          </cell>
          <cell r="B213" t="str">
            <v>부단수천공분기(본200-연150mm)/개소</v>
          </cell>
        </row>
        <row r="214">
          <cell r="A214">
            <v>1381</v>
          </cell>
          <cell r="B214" t="str">
            <v>부단수천공분기(본200-연80mm)/개소</v>
          </cell>
        </row>
        <row r="215">
          <cell r="A215">
            <v>1385</v>
          </cell>
          <cell r="B215" t="str">
            <v>부단수천공분기(본250-연100mm)/개소</v>
          </cell>
        </row>
        <row r="216">
          <cell r="A216">
            <v>1386</v>
          </cell>
          <cell r="B216" t="str">
            <v>부단수천공분기(본250-연150mm)/개소</v>
          </cell>
        </row>
        <row r="217">
          <cell r="A217">
            <v>1384</v>
          </cell>
          <cell r="B217" t="str">
            <v>부단수천공분기(본250-연80mm)/개소</v>
          </cell>
        </row>
        <row r="218">
          <cell r="A218">
            <v>1388</v>
          </cell>
          <cell r="B218" t="str">
            <v>부단수천공분기(본300-연100mm)/개소</v>
          </cell>
        </row>
        <row r="219">
          <cell r="A219">
            <v>1389</v>
          </cell>
          <cell r="B219" t="str">
            <v>부단수천공분기(본300-연150mm)/개소</v>
          </cell>
        </row>
        <row r="220">
          <cell r="A220">
            <v>1387</v>
          </cell>
          <cell r="B220" t="str">
            <v>부단수천공분기(본300-연80mm)/개소</v>
          </cell>
        </row>
        <row r="221">
          <cell r="A221">
            <v>1391</v>
          </cell>
          <cell r="B221" t="str">
            <v>부단수천공분기(본350-연100mm)/개소</v>
          </cell>
        </row>
        <row r="222">
          <cell r="A222">
            <v>1392</v>
          </cell>
          <cell r="B222" t="str">
            <v>부단수천공분기(본350-연150mm)/개소</v>
          </cell>
        </row>
        <row r="223">
          <cell r="A223">
            <v>1390</v>
          </cell>
          <cell r="B223" t="str">
            <v>부단수천공분기(본350-연80mm)/개소</v>
          </cell>
        </row>
        <row r="224">
          <cell r="A224">
            <v>1394</v>
          </cell>
          <cell r="B224" t="str">
            <v>부단수천공분기(본400-연100mm)/개소</v>
          </cell>
        </row>
        <row r="225">
          <cell r="A225">
            <v>1395</v>
          </cell>
          <cell r="B225" t="str">
            <v>부단수천공분기(본400-연150mm)/개소</v>
          </cell>
        </row>
        <row r="226">
          <cell r="A226">
            <v>1393</v>
          </cell>
          <cell r="B226" t="str">
            <v>부단수천공분기(본400-연80mm)/개소</v>
          </cell>
        </row>
        <row r="227">
          <cell r="A227">
            <v>1244</v>
          </cell>
          <cell r="B227" t="str">
            <v>부직포설치(게비온)</v>
          </cell>
        </row>
        <row r="228">
          <cell r="A228">
            <v>1484</v>
          </cell>
          <cell r="B228" t="str">
            <v>부직포설치(유공관)</v>
          </cell>
        </row>
        <row r="229">
          <cell r="A229">
            <v>1296</v>
          </cell>
          <cell r="B229" t="str">
            <v>부직포설치(전석뒷면)</v>
          </cell>
        </row>
        <row r="230">
          <cell r="A230">
            <v>1521</v>
          </cell>
          <cell r="B230" t="str">
            <v>분리대병설치공</v>
          </cell>
        </row>
        <row r="231">
          <cell r="A231">
            <v>1520</v>
          </cell>
          <cell r="B231" t="str">
            <v>분리대병제거공</v>
          </cell>
        </row>
        <row r="232">
          <cell r="A232">
            <v>7014</v>
          </cell>
          <cell r="B232" t="str">
            <v>브레이커+백호0.4(두께30cm미만무근구조물)</v>
          </cell>
        </row>
        <row r="233">
          <cell r="A233">
            <v>7012</v>
          </cell>
          <cell r="B233" t="str">
            <v>브레이커+백호0.7(암파쇄보통암)</v>
          </cell>
        </row>
        <row r="234">
          <cell r="A234">
            <v>7013</v>
          </cell>
          <cell r="B234" t="str">
            <v>브레이커0.4(두께30cm미만무근구조물)</v>
          </cell>
        </row>
        <row r="235">
          <cell r="A235">
            <v>7011</v>
          </cell>
          <cell r="B235" t="str">
            <v>브레이커0.7(암파쇄보통암)</v>
          </cell>
        </row>
        <row r="236">
          <cell r="A236">
            <v>1168</v>
          </cell>
          <cell r="B236" t="str">
            <v>블럭쌓기(기본형:100*190*390)</v>
          </cell>
        </row>
        <row r="237">
          <cell r="A237">
            <v>1169</v>
          </cell>
          <cell r="B237" t="str">
            <v>블럭쌓기(기본형:150*190*390)</v>
          </cell>
        </row>
        <row r="238">
          <cell r="A238">
            <v>1170</v>
          </cell>
          <cell r="B238" t="str">
            <v>블럭쌓기(기본형:190*190*390)</v>
          </cell>
        </row>
        <row r="239">
          <cell r="A239">
            <v>1171</v>
          </cell>
          <cell r="B239" t="str">
            <v>블럭쌓기(기본형:210*190*390)</v>
          </cell>
        </row>
        <row r="240">
          <cell r="A240">
            <v>1172</v>
          </cell>
          <cell r="B240" t="str">
            <v>블럭쌓기(장려형:100*190*290)</v>
          </cell>
        </row>
        <row r="241">
          <cell r="A241">
            <v>1173</v>
          </cell>
          <cell r="B241" t="str">
            <v>블럭쌓기(장려형:150*190*290)</v>
          </cell>
        </row>
        <row r="242">
          <cell r="A242">
            <v>1174</v>
          </cell>
          <cell r="B242" t="str">
            <v>블럭쌓기(장려형:190*190*290)</v>
          </cell>
        </row>
        <row r="243">
          <cell r="A243">
            <v>1032</v>
          </cell>
          <cell r="B243" t="str">
            <v>비계(강관:12개월)/㎥공당</v>
          </cell>
        </row>
        <row r="244">
          <cell r="A244">
            <v>1030</v>
          </cell>
          <cell r="B244" t="str">
            <v>비계(강관:3개월)/㎥공당</v>
          </cell>
        </row>
        <row r="245">
          <cell r="A245">
            <v>1031</v>
          </cell>
          <cell r="B245" t="str">
            <v>비계(강관:6개월)/㎥공당</v>
          </cell>
        </row>
        <row r="246">
          <cell r="A246">
            <v>1008</v>
          </cell>
          <cell r="B246" t="str">
            <v>비닐양생</v>
          </cell>
        </row>
        <row r="247">
          <cell r="A247">
            <v>7065</v>
          </cell>
          <cell r="B247" t="str">
            <v>사토운반(4.5톤)-적재0.7백호</v>
          </cell>
        </row>
        <row r="248">
          <cell r="A248">
            <v>7064</v>
          </cell>
          <cell r="B248" t="str">
            <v>사토적재(백호0.4㎥)</v>
          </cell>
        </row>
        <row r="249">
          <cell r="A249">
            <v>7066</v>
          </cell>
          <cell r="B249" t="str">
            <v>사토정리(백호0.4㎥)</v>
          </cell>
        </row>
        <row r="250">
          <cell r="A250">
            <v>1276</v>
          </cell>
          <cell r="B250" t="str">
            <v>사토처리(적재-운반)</v>
          </cell>
        </row>
        <row r="251">
          <cell r="A251">
            <v>1277</v>
          </cell>
          <cell r="B251" t="str">
            <v>사토처리(적재-운반-정리)</v>
          </cell>
        </row>
        <row r="252">
          <cell r="A252">
            <v>1491</v>
          </cell>
          <cell r="B252" t="str">
            <v>새들[단수]천공분기점분기(본100-연13~20mm)/개소</v>
          </cell>
        </row>
        <row r="253">
          <cell r="A253">
            <v>1492</v>
          </cell>
          <cell r="B253" t="str">
            <v>새들[단수]천공분기점분기(본100-연25~30mm)/개소</v>
          </cell>
        </row>
        <row r="254">
          <cell r="A254">
            <v>1493</v>
          </cell>
          <cell r="B254" t="str">
            <v>새들[단수]천공분기점분기(본100-연40~50mm)/개소</v>
          </cell>
        </row>
        <row r="255">
          <cell r="A255">
            <v>1494</v>
          </cell>
          <cell r="B255" t="str">
            <v>새들[단수]천공분기점분기(본150-연13~20mm)/개소</v>
          </cell>
        </row>
        <row r="256">
          <cell r="A256">
            <v>1495</v>
          </cell>
          <cell r="B256" t="str">
            <v>새들[단수]천공분기점분기(본150-연25~30mm)/개소</v>
          </cell>
        </row>
        <row r="257">
          <cell r="A257">
            <v>1496</v>
          </cell>
          <cell r="B257" t="str">
            <v>새들[단수]천공분기점분기(본150-연40~50mm)/개소</v>
          </cell>
        </row>
        <row r="258">
          <cell r="A258">
            <v>1497</v>
          </cell>
          <cell r="B258" t="str">
            <v>새들[단수]천공분기점분기(본200-연13~20mm)/개소</v>
          </cell>
        </row>
        <row r="259">
          <cell r="A259">
            <v>1498</v>
          </cell>
          <cell r="B259" t="str">
            <v>새들[단수]천공분기점분기(본200-연25~30mm)/개소</v>
          </cell>
        </row>
        <row r="260">
          <cell r="A260">
            <v>1499</v>
          </cell>
          <cell r="B260" t="str">
            <v>새들[단수]천공분기점분기(본200-연40~50mm)/개소</v>
          </cell>
        </row>
        <row r="261">
          <cell r="A261">
            <v>1500</v>
          </cell>
          <cell r="B261" t="str">
            <v>새들[단수]천공분기점분기(본250-연13~20mm)/개소</v>
          </cell>
        </row>
        <row r="262">
          <cell r="A262">
            <v>1501</v>
          </cell>
          <cell r="B262" t="str">
            <v>새들[단수]천공분기점분기(본250-연25~30mm)/개소</v>
          </cell>
        </row>
        <row r="263">
          <cell r="A263">
            <v>1502</v>
          </cell>
          <cell r="B263" t="str">
            <v>새들[단수]천공분기점분기(본250-연40~50mm)/개소</v>
          </cell>
        </row>
        <row r="264">
          <cell r="A264">
            <v>1355</v>
          </cell>
          <cell r="B264" t="str">
            <v>새들[단수]천공분기점분기(본50-연13~20mm)/개소</v>
          </cell>
        </row>
        <row r="265">
          <cell r="A265">
            <v>1488</v>
          </cell>
          <cell r="B265" t="str">
            <v>새들[단수]천공분기점분기(본75-연13~20mm)/개소</v>
          </cell>
        </row>
        <row r="266">
          <cell r="A266">
            <v>1489</v>
          </cell>
          <cell r="B266" t="str">
            <v>새들[단수]천공분기점분기(본75-연25~30mm)/개소</v>
          </cell>
        </row>
        <row r="267">
          <cell r="A267">
            <v>1490</v>
          </cell>
          <cell r="B267" t="str">
            <v>새들[단수]천공분기점분기(본75-연40~50mm)/개소</v>
          </cell>
        </row>
        <row r="268">
          <cell r="A268">
            <v>1360</v>
          </cell>
          <cell r="B268" t="str">
            <v>새들[부단수]천공분기점분기(본100-연13~20mm)/개소</v>
          </cell>
        </row>
        <row r="269">
          <cell r="A269">
            <v>1361</v>
          </cell>
          <cell r="B269" t="str">
            <v>새들[부단수]천공분기점분기(본100-연25~30mm)/개소</v>
          </cell>
        </row>
        <row r="270">
          <cell r="A270">
            <v>1362</v>
          </cell>
          <cell r="B270" t="str">
            <v>새들[부단수]천공분기점분기(본100-연40~50mm)/개소</v>
          </cell>
        </row>
        <row r="271">
          <cell r="A271">
            <v>1363</v>
          </cell>
          <cell r="B271" t="str">
            <v>새들[부단수]천공분기점분기(본150-연13~20mm)/개소</v>
          </cell>
        </row>
        <row r="272">
          <cell r="A272">
            <v>1364</v>
          </cell>
          <cell r="B272" t="str">
            <v>새들[부단수]천공분기점분기(본150-연25~30mm)/개소</v>
          </cell>
        </row>
        <row r="273">
          <cell r="A273">
            <v>1365</v>
          </cell>
          <cell r="B273" t="str">
            <v>새들[부단수]천공분기점분기(본150-연40~50mm)/개소</v>
          </cell>
        </row>
        <row r="274">
          <cell r="A274">
            <v>1366</v>
          </cell>
          <cell r="B274" t="str">
            <v>새들[부단수]천공분기점분기(본200-연13~20mm)/개소</v>
          </cell>
        </row>
        <row r="275">
          <cell r="A275">
            <v>1367</v>
          </cell>
          <cell r="B275" t="str">
            <v>새들[부단수]천공분기점분기(본200-연25~30mm)/개소</v>
          </cell>
        </row>
        <row r="276">
          <cell r="A276">
            <v>1368</v>
          </cell>
          <cell r="B276" t="str">
            <v>새들[부단수]천공분기점분기(본200-연40~50mm)/개소</v>
          </cell>
        </row>
        <row r="277">
          <cell r="A277">
            <v>1369</v>
          </cell>
          <cell r="B277" t="str">
            <v>새들[부단수]천공분기점분기(본250-연13~20mm)/개소</v>
          </cell>
        </row>
        <row r="278">
          <cell r="A278">
            <v>1370</v>
          </cell>
          <cell r="B278" t="str">
            <v>새들[부단수]천공분기점분기(본250-연25~30mm)/개소</v>
          </cell>
        </row>
        <row r="279">
          <cell r="A279">
            <v>1371</v>
          </cell>
          <cell r="B279" t="str">
            <v>새들[부단수]천공분기점분기(본250-연40~50mm)/개소</v>
          </cell>
        </row>
        <row r="280">
          <cell r="A280">
            <v>1372</v>
          </cell>
          <cell r="B280" t="str">
            <v>새들[부단수]천공분기점분기(본300-연13~20mm)/개소</v>
          </cell>
        </row>
        <row r="281">
          <cell r="A281">
            <v>1373</v>
          </cell>
          <cell r="B281" t="str">
            <v>새들[부단수]천공분기점분기(본300-연25~30mm)/개소</v>
          </cell>
        </row>
        <row r="282">
          <cell r="A282">
            <v>1374</v>
          </cell>
          <cell r="B282" t="str">
            <v>새들[부단수]천공분기점분기(본300-연40~50mm)/개소</v>
          </cell>
        </row>
        <row r="283">
          <cell r="A283">
            <v>1375</v>
          </cell>
          <cell r="B283" t="str">
            <v>새들[부단수]천공분기점분기(본350-연13~20mm)/개소</v>
          </cell>
        </row>
        <row r="284">
          <cell r="A284">
            <v>1376</v>
          </cell>
          <cell r="B284" t="str">
            <v>새들[부단수]천공분기점분기(본350-연25~30mm)/개소</v>
          </cell>
        </row>
        <row r="285">
          <cell r="A285">
            <v>1377</v>
          </cell>
          <cell r="B285" t="str">
            <v>새들[부단수]천공분기점분기(본350-연40~50mm)/개소</v>
          </cell>
        </row>
        <row r="286">
          <cell r="A286">
            <v>1356</v>
          </cell>
          <cell r="B286" t="str">
            <v>새들[부단수]천공분기점분기(본50-연13~20mm)/개소</v>
          </cell>
        </row>
        <row r="287">
          <cell r="A287">
            <v>1357</v>
          </cell>
          <cell r="B287" t="str">
            <v>새들[부단수]천공분기점분기(본80-연13~20mm)/개소</v>
          </cell>
        </row>
        <row r="288">
          <cell r="A288">
            <v>1358</v>
          </cell>
          <cell r="B288" t="str">
            <v>새들[부단수]천공분기점분기(본80-연25~30mm)/개소</v>
          </cell>
        </row>
        <row r="289">
          <cell r="A289">
            <v>1359</v>
          </cell>
          <cell r="B289" t="str">
            <v>새들[부단수]천공분기점분기(본80-연40~50mm)/개소</v>
          </cell>
        </row>
        <row r="290">
          <cell r="A290">
            <v>1305</v>
          </cell>
          <cell r="B290" t="str">
            <v>샌드위치(단열)패널설치(벽)</v>
          </cell>
        </row>
        <row r="291">
          <cell r="A291">
            <v>1306</v>
          </cell>
          <cell r="B291" t="str">
            <v>샌드위치(단열)패널설치(지붕)</v>
          </cell>
        </row>
        <row r="292">
          <cell r="A292">
            <v>1285</v>
          </cell>
          <cell r="B292" t="str">
            <v>석축인력(메쌓기:뒷길이45~60cm)헐기</v>
          </cell>
        </row>
        <row r="293">
          <cell r="A293">
            <v>1286</v>
          </cell>
          <cell r="B293" t="str">
            <v>석축인력(메쌓기:뒷길이60~90cm)헐기</v>
          </cell>
        </row>
        <row r="294">
          <cell r="A294">
            <v>1287</v>
          </cell>
          <cell r="B294" t="str">
            <v>석축인력(찰쌓기)헐기</v>
          </cell>
        </row>
        <row r="295">
          <cell r="A295">
            <v>7070</v>
          </cell>
          <cell r="B295" t="str">
            <v>석축헐기(기계90%+인력10%)</v>
          </cell>
        </row>
        <row r="296">
          <cell r="A296">
            <v>7007</v>
          </cell>
          <cell r="B296" t="str">
            <v>성토(0.4㎥백호)</v>
          </cell>
        </row>
        <row r="297">
          <cell r="A297">
            <v>1303</v>
          </cell>
          <cell r="B297" t="str">
            <v>성토(적사-운반-고르기)/㎥당</v>
          </cell>
        </row>
        <row r="298">
          <cell r="A298">
            <v>1302</v>
          </cell>
          <cell r="B298" t="str">
            <v>성토(적사-운반-다짐[램머})/㎥당</v>
          </cell>
        </row>
        <row r="299">
          <cell r="A299">
            <v>1269</v>
          </cell>
          <cell r="B299" t="str">
            <v>성토및다짐(백호+램머)/㎥당</v>
          </cell>
        </row>
        <row r="300">
          <cell r="A300">
            <v>1185</v>
          </cell>
          <cell r="B300" t="str">
            <v>성토및다짐(백호+불도져)/㎥당</v>
          </cell>
        </row>
        <row r="301">
          <cell r="A301">
            <v>1184</v>
          </cell>
          <cell r="B301" t="str">
            <v>성토용토사적사운반/㎥당</v>
          </cell>
        </row>
        <row r="302">
          <cell r="A302">
            <v>1175</v>
          </cell>
          <cell r="B302" t="str">
            <v>소운반(세렉스)</v>
          </cell>
        </row>
        <row r="303">
          <cell r="A303">
            <v>1354</v>
          </cell>
          <cell r="B303" t="str">
            <v>소형고압블럭 철거및복구/㎡당</v>
          </cell>
        </row>
        <row r="304">
          <cell r="A304">
            <v>1503</v>
          </cell>
          <cell r="B304" t="str">
            <v>소형고압블럭(U형) 철거및복구/㎡당</v>
          </cell>
        </row>
        <row r="305">
          <cell r="A305">
            <v>7034</v>
          </cell>
          <cell r="B305" t="str">
            <v>쇄석부설(0.4㎥백호)</v>
          </cell>
        </row>
        <row r="306">
          <cell r="A306">
            <v>7035</v>
          </cell>
          <cell r="B306" t="str">
            <v>쇄석운반(10.5톤덤프)</v>
          </cell>
        </row>
        <row r="307">
          <cell r="A307">
            <v>1321</v>
          </cell>
          <cell r="B307" t="str">
            <v>수도관나사식접합(Φ40mm)</v>
          </cell>
        </row>
        <row r="308">
          <cell r="A308">
            <v>1322</v>
          </cell>
          <cell r="B308" t="str">
            <v>수도관나사식접합(Φ50mm)</v>
          </cell>
        </row>
        <row r="309">
          <cell r="A309">
            <v>1323</v>
          </cell>
          <cell r="B309" t="str">
            <v>수도관천공(D13~20mm)</v>
          </cell>
        </row>
        <row r="310">
          <cell r="A310">
            <v>1423</v>
          </cell>
          <cell r="B310" t="str">
            <v>수도미터기보호통설치(13mm)/개소</v>
          </cell>
        </row>
        <row r="311">
          <cell r="A311">
            <v>1424</v>
          </cell>
          <cell r="B311" t="str">
            <v>수도미터기보호통설치(20-25mm)/개소</v>
          </cell>
        </row>
        <row r="312">
          <cell r="A312">
            <v>1425</v>
          </cell>
          <cell r="B312" t="str">
            <v>수도미터기보호통설치(40-50mm)/개소</v>
          </cell>
        </row>
        <row r="313">
          <cell r="A313">
            <v>1240</v>
          </cell>
          <cell r="B313" t="str">
            <v>시추기이동조립(경사부)/회</v>
          </cell>
        </row>
        <row r="314">
          <cell r="A314">
            <v>1239</v>
          </cell>
          <cell r="B314" t="str">
            <v>시추기이동조립(평탄부)/회</v>
          </cell>
        </row>
        <row r="315">
          <cell r="A315">
            <v>7060</v>
          </cell>
          <cell r="B315" t="str">
            <v>아스콘(소운반)적재</v>
          </cell>
        </row>
        <row r="316">
          <cell r="A316">
            <v>7055</v>
          </cell>
          <cell r="B316" t="str">
            <v>아스콘[기층]기계포설(t=10cm미만)</v>
          </cell>
        </row>
        <row r="317">
          <cell r="A317">
            <v>7049</v>
          </cell>
          <cell r="B317" t="str">
            <v>아스콘[기층]기계포설(t=10cm초과)</v>
          </cell>
        </row>
        <row r="318">
          <cell r="A318">
            <v>7056</v>
          </cell>
          <cell r="B318" t="str">
            <v>아스콘[기층]다짐(t=10cm미만)</v>
          </cell>
        </row>
        <row r="319">
          <cell r="A319">
            <v>7050</v>
          </cell>
          <cell r="B319" t="str">
            <v>아스콘[기층]다짐(t=10cm초과)</v>
          </cell>
        </row>
        <row r="320">
          <cell r="A320">
            <v>7052</v>
          </cell>
          <cell r="B320" t="str">
            <v>아스콘[기층]운반(15톤덤프)</v>
          </cell>
        </row>
        <row r="321">
          <cell r="A321">
            <v>1260</v>
          </cell>
          <cell r="B321" t="str">
            <v>아스콘[기층]포설및다짐[t=10cm]</v>
          </cell>
        </row>
        <row r="322">
          <cell r="A322">
            <v>1261</v>
          </cell>
          <cell r="B322" t="str">
            <v>아스콘[기층]포설및다짐[t=7cm]</v>
          </cell>
        </row>
        <row r="323">
          <cell r="A323">
            <v>7044</v>
          </cell>
          <cell r="B323" t="str">
            <v>아스콘[표층]기계포설(t=5cm)</v>
          </cell>
        </row>
        <row r="324">
          <cell r="A324">
            <v>7041</v>
          </cell>
          <cell r="B324" t="str">
            <v>아스콘[표층]기계포설(t=7cm)</v>
          </cell>
        </row>
        <row r="325">
          <cell r="A325">
            <v>7048</v>
          </cell>
          <cell r="B325" t="str">
            <v>아스콘[표층]다짐(t=5cm)</v>
          </cell>
        </row>
        <row r="326">
          <cell r="A326">
            <v>7042</v>
          </cell>
          <cell r="B326" t="str">
            <v>아스콘[표층]다짐(t=7cm)</v>
          </cell>
        </row>
        <row r="327">
          <cell r="A327">
            <v>7051</v>
          </cell>
          <cell r="B327" t="str">
            <v>아스콘[표층]운반(15톤덤프)</v>
          </cell>
        </row>
        <row r="328">
          <cell r="A328">
            <v>7061</v>
          </cell>
          <cell r="B328" t="str">
            <v>아스콘[표층]운반(2.5톤덤프)</v>
          </cell>
        </row>
        <row r="329">
          <cell r="A329">
            <v>1258</v>
          </cell>
          <cell r="B329" t="str">
            <v>아스콘[표층]포설및다짐[t=5cm]</v>
          </cell>
        </row>
        <row r="330">
          <cell r="A330">
            <v>1259</v>
          </cell>
          <cell r="B330" t="str">
            <v>아스콘[표층]포설및다짐[t=7cm]</v>
          </cell>
        </row>
        <row r="331">
          <cell r="A331">
            <v>7063</v>
          </cell>
          <cell r="B331" t="str">
            <v>아스콘다짐(소규모-인력시공)</v>
          </cell>
        </row>
        <row r="332">
          <cell r="A332">
            <v>1266</v>
          </cell>
          <cell r="B332" t="str">
            <v>아스콘소운반</v>
          </cell>
        </row>
        <row r="333">
          <cell r="A333">
            <v>1263</v>
          </cell>
          <cell r="B333" t="str">
            <v>아스콘포장[기층7.5-15cm인력]</v>
          </cell>
        </row>
        <row r="334">
          <cell r="A334">
            <v>1275</v>
          </cell>
          <cell r="B334" t="str">
            <v>아스콘포장[기층7.5-15cm인력]</v>
          </cell>
        </row>
        <row r="335">
          <cell r="A335">
            <v>1262</v>
          </cell>
          <cell r="B335" t="str">
            <v>아스콘포장[표층5-10cm:인력]</v>
          </cell>
        </row>
        <row r="336">
          <cell r="A336">
            <v>1274</v>
          </cell>
          <cell r="B336" t="str">
            <v>아스콘포장[표층5-10cm:인력]</v>
          </cell>
        </row>
        <row r="337">
          <cell r="A337">
            <v>7059</v>
          </cell>
          <cell r="B337" t="str">
            <v>아스팔트살포</v>
          </cell>
        </row>
        <row r="338">
          <cell r="A338">
            <v>1264</v>
          </cell>
          <cell r="B338" t="str">
            <v>아스팔트살포(수동식)</v>
          </cell>
        </row>
        <row r="339">
          <cell r="A339">
            <v>1265</v>
          </cell>
          <cell r="B339" t="str">
            <v>아스팔트살포(엔진식)</v>
          </cell>
        </row>
        <row r="340">
          <cell r="A340">
            <v>7047</v>
          </cell>
          <cell r="B340" t="str">
            <v>아스팔트운반</v>
          </cell>
        </row>
        <row r="341">
          <cell r="A341">
            <v>1454</v>
          </cell>
          <cell r="B341" t="str">
            <v>아스팔트포장-기층(소규모,인력)/a</v>
          </cell>
        </row>
        <row r="342">
          <cell r="A342">
            <v>1453</v>
          </cell>
          <cell r="B342" t="str">
            <v>아스팔트포장-표층(소규모,인력)/a</v>
          </cell>
        </row>
        <row r="343">
          <cell r="A343">
            <v>1312</v>
          </cell>
          <cell r="B343" t="str">
            <v>앵커볼트설치</v>
          </cell>
        </row>
        <row r="344">
          <cell r="A344">
            <v>1090</v>
          </cell>
          <cell r="B344" t="str">
            <v>야면석(25cm)메쌓기/㎡당</v>
          </cell>
        </row>
        <row r="345">
          <cell r="A345">
            <v>1108</v>
          </cell>
          <cell r="B345" t="str">
            <v>야면석(25cm)찰쌓기/㎡당</v>
          </cell>
        </row>
        <row r="346">
          <cell r="A346">
            <v>1091</v>
          </cell>
          <cell r="B346" t="str">
            <v>야면석(30cm)메쌓기/㎡당</v>
          </cell>
        </row>
        <row r="347">
          <cell r="A347">
            <v>1109</v>
          </cell>
          <cell r="B347" t="str">
            <v>야면석(30cm)찰쌓기/㎡당</v>
          </cell>
        </row>
        <row r="348">
          <cell r="A348">
            <v>1092</v>
          </cell>
          <cell r="B348" t="str">
            <v>야면석(35cm)메쌓기/㎡당</v>
          </cell>
        </row>
        <row r="349">
          <cell r="A349">
            <v>1110</v>
          </cell>
          <cell r="B349" t="str">
            <v>야면석(35cm)찰쌓기/㎡당</v>
          </cell>
        </row>
        <row r="350">
          <cell r="A350">
            <v>1176</v>
          </cell>
          <cell r="B350" t="str">
            <v>야면석(35cm)채집/㎡당</v>
          </cell>
        </row>
        <row r="351">
          <cell r="A351">
            <v>1093</v>
          </cell>
          <cell r="B351" t="str">
            <v>야면석(45cm)메쌓기/㎡당</v>
          </cell>
        </row>
        <row r="352">
          <cell r="A352">
            <v>1111</v>
          </cell>
          <cell r="B352" t="str">
            <v>야면석(45cm)찰쌓기/㎡당</v>
          </cell>
        </row>
        <row r="353">
          <cell r="A353">
            <v>1094</v>
          </cell>
          <cell r="B353" t="str">
            <v>야면석(55cm)메쌓기/㎡당</v>
          </cell>
        </row>
        <row r="354">
          <cell r="A354">
            <v>1112</v>
          </cell>
          <cell r="B354" t="str">
            <v>야면석(55cm)찰쌓기/㎡당</v>
          </cell>
        </row>
        <row r="355">
          <cell r="A355">
            <v>1095</v>
          </cell>
          <cell r="B355" t="str">
            <v>야면석(60cm)메쌓기/㎡당</v>
          </cell>
        </row>
        <row r="356">
          <cell r="A356">
            <v>1113</v>
          </cell>
          <cell r="B356" t="str">
            <v>야면석(60cm)찰쌓기/㎡당</v>
          </cell>
        </row>
        <row r="357">
          <cell r="A357">
            <v>1186</v>
          </cell>
          <cell r="B357" t="str">
            <v>야면석채집운반/㎡</v>
          </cell>
        </row>
        <row r="358">
          <cell r="A358">
            <v>1190</v>
          </cell>
          <cell r="B358" t="str">
            <v>야면석채집운반찰쌓기/㎡</v>
          </cell>
        </row>
        <row r="359">
          <cell r="A359">
            <v>1009</v>
          </cell>
          <cell r="B359" t="str">
            <v>와이어메쉬깔기</v>
          </cell>
        </row>
        <row r="360">
          <cell r="A360">
            <v>1028</v>
          </cell>
          <cell r="B360" t="str">
            <v>원형거푸집(2회)/㎡당</v>
          </cell>
        </row>
        <row r="361">
          <cell r="A361">
            <v>1029</v>
          </cell>
          <cell r="B361" t="str">
            <v>원형거푸집(3회)/㎡당</v>
          </cell>
        </row>
        <row r="362">
          <cell r="A362">
            <v>1430</v>
          </cell>
          <cell r="B362" t="str">
            <v>유량계설치(D100-150mm)/개소</v>
          </cell>
        </row>
        <row r="363">
          <cell r="A363">
            <v>1426</v>
          </cell>
          <cell r="B363" t="str">
            <v>유량계설치(D13mm)/개소</v>
          </cell>
        </row>
        <row r="364">
          <cell r="A364">
            <v>1431</v>
          </cell>
          <cell r="B364" t="str">
            <v>유량계설치(D200-300mm)/개소</v>
          </cell>
        </row>
        <row r="365">
          <cell r="A365">
            <v>1427</v>
          </cell>
          <cell r="B365" t="str">
            <v>유량계설치(D20-25mm)/개소</v>
          </cell>
        </row>
        <row r="366">
          <cell r="A366">
            <v>1428</v>
          </cell>
          <cell r="B366" t="str">
            <v>유량계설치(D40-50mm)/개소</v>
          </cell>
        </row>
        <row r="367">
          <cell r="A367">
            <v>1429</v>
          </cell>
          <cell r="B367" t="str">
            <v>유량계설치(D75mm)/개소</v>
          </cell>
        </row>
        <row r="368">
          <cell r="A368">
            <v>1509</v>
          </cell>
          <cell r="B368" t="str">
            <v>유량계철거및설치(D100~150mm)/개소</v>
          </cell>
        </row>
        <row r="369">
          <cell r="A369">
            <v>1505</v>
          </cell>
          <cell r="B369" t="str">
            <v>유량계철거및설치(D13mm)/개소</v>
          </cell>
        </row>
        <row r="370">
          <cell r="A370">
            <v>1506</v>
          </cell>
          <cell r="B370" t="str">
            <v>유량계철거및설치(D20~25mm)/개소</v>
          </cell>
        </row>
        <row r="371">
          <cell r="A371">
            <v>1510</v>
          </cell>
          <cell r="B371" t="str">
            <v>유량계철거및설치(D200~300mm)/개소</v>
          </cell>
        </row>
        <row r="372">
          <cell r="A372">
            <v>1507</v>
          </cell>
          <cell r="B372" t="str">
            <v>유량계철거및설치(D40~50mm)/개소</v>
          </cell>
        </row>
        <row r="373">
          <cell r="A373">
            <v>1508</v>
          </cell>
          <cell r="B373" t="str">
            <v>유량계철거및설치(D65~75mm)/개소</v>
          </cell>
        </row>
        <row r="374">
          <cell r="A374">
            <v>1227</v>
          </cell>
          <cell r="B374" t="str">
            <v>유로폼(바닥)/㎡당</v>
          </cell>
        </row>
        <row r="375">
          <cell r="A375">
            <v>1027</v>
          </cell>
          <cell r="B375" t="str">
            <v>유로폼(벽)/㎡당</v>
          </cell>
        </row>
        <row r="376">
          <cell r="A376">
            <v>1467</v>
          </cell>
          <cell r="B376" t="str">
            <v>이음관 접합 및 부설[D16mm]</v>
          </cell>
        </row>
        <row r="377">
          <cell r="A377">
            <v>1468</v>
          </cell>
          <cell r="B377" t="str">
            <v>이음관 접합 및 부설[D20mm]</v>
          </cell>
        </row>
        <row r="378">
          <cell r="A378">
            <v>1469</v>
          </cell>
          <cell r="B378" t="str">
            <v>이음관 접합 및 부설[D50mm]</v>
          </cell>
        </row>
        <row r="379">
          <cell r="A379">
            <v>1470</v>
          </cell>
          <cell r="B379" t="str">
            <v>이음관 접합 및 부설[D75mm]</v>
          </cell>
        </row>
        <row r="380">
          <cell r="A380">
            <v>1257</v>
          </cell>
          <cell r="B380" t="str">
            <v>이중벽관부설밴드접합[d1000]</v>
          </cell>
        </row>
        <row r="381">
          <cell r="A381">
            <v>1245</v>
          </cell>
          <cell r="B381" t="str">
            <v>이중벽관부설밴드접합[d150]</v>
          </cell>
        </row>
        <row r="382">
          <cell r="A382">
            <v>1246</v>
          </cell>
          <cell r="B382" t="str">
            <v>이중벽관부설밴드접합[d200]</v>
          </cell>
        </row>
        <row r="383">
          <cell r="A383">
            <v>1247</v>
          </cell>
          <cell r="B383" t="str">
            <v>이중벽관부설밴드접합[d250]</v>
          </cell>
        </row>
        <row r="384">
          <cell r="A384">
            <v>1248</v>
          </cell>
          <cell r="B384" t="str">
            <v>이중벽관부설밴드접합[d300]</v>
          </cell>
        </row>
        <row r="385">
          <cell r="A385">
            <v>1249</v>
          </cell>
          <cell r="B385" t="str">
            <v>이중벽관부설밴드접합[d350]</v>
          </cell>
        </row>
        <row r="386">
          <cell r="A386">
            <v>1250</v>
          </cell>
          <cell r="B386" t="str">
            <v>이중벽관부설밴드접합[d400]</v>
          </cell>
        </row>
        <row r="387">
          <cell r="A387">
            <v>1251</v>
          </cell>
          <cell r="B387" t="str">
            <v>이중벽관부설밴드접합[d450]</v>
          </cell>
        </row>
        <row r="388">
          <cell r="A388">
            <v>1252</v>
          </cell>
          <cell r="B388" t="str">
            <v>이중벽관부설밴드접합[d500]</v>
          </cell>
        </row>
        <row r="389">
          <cell r="A389">
            <v>1253</v>
          </cell>
          <cell r="B389" t="str">
            <v>이중벽관부설밴드접합[d600]</v>
          </cell>
        </row>
        <row r="390">
          <cell r="A390">
            <v>1254</v>
          </cell>
          <cell r="B390" t="str">
            <v>이중벽관부설밴드접합[d700]</v>
          </cell>
        </row>
        <row r="391">
          <cell r="A391">
            <v>1255</v>
          </cell>
          <cell r="B391" t="str">
            <v>이중벽관부설밴드접합[d800]</v>
          </cell>
        </row>
        <row r="392">
          <cell r="A392">
            <v>1256</v>
          </cell>
          <cell r="B392" t="str">
            <v>이중벽관부설밴드접합[d900]</v>
          </cell>
        </row>
        <row r="393">
          <cell r="A393">
            <v>1020</v>
          </cell>
          <cell r="B393" t="str">
            <v>인력비빔타설(무근구조물)/㎥당</v>
          </cell>
        </row>
        <row r="394">
          <cell r="A394">
            <v>1022</v>
          </cell>
          <cell r="B394" t="str">
            <v>인력비빔타설(소형구조물)/㎥당</v>
          </cell>
        </row>
        <row r="395">
          <cell r="A395">
            <v>1021</v>
          </cell>
          <cell r="B395" t="str">
            <v>인력비빔타설(철근구조물)/㎥당</v>
          </cell>
        </row>
        <row r="396">
          <cell r="A396">
            <v>1177</v>
          </cell>
          <cell r="B396" t="str">
            <v>자갈채집/㎥당</v>
          </cell>
        </row>
        <row r="397">
          <cell r="A397">
            <v>1512</v>
          </cell>
          <cell r="B397" t="str">
            <v>자동문비 설치</v>
          </cell>
        </row>
        <row r="398">
          <cell r="A398">
            <v>1242</v>
          </cell>
          <cell r="B398" t="str">
            <v>자재운반</v>
          </cell>
        </row>
        <row r="399">
          <cell r="A399">
            <v>1283</v>
          </cell>
          <cell r="B399" t="str">
            <v>잔토처리(현장유용)</v>
          </cell>
        </row>
        <row r="400">
          <cell r="A400">
            <v>7027</v>
          </cell>
          <cell r="B400" t="str">
            <v>잔토처리0.4㎥백호(기계100%)</v>
          </cell>
        </row>
        <row r="401">
          <cell r="A401">
            <v>1352</v>
          </cell>
          <cell r="B401" t="str">
            <v>잡석부설(인력)</v>
          </cell>
        </row>
        <row r="402">
          <cell r="A402">
            <v>7024</v>
          </cell>
          <cell r="B402" t="str">
            <v>적사(0.4㎥백호)</v>
          </cell>
        </row>
        <row r="403">
          <cell r="A403">
            <v>1308</v>
          </cell>
          <cell r="B403" t="str">
            <v>전석[0.3㎥급]메쌓기/㎡당</v>
          </cell>
        </row>
        <row r="404">
          <cell r="A404">
            <v>1307</v>
          </cell>
          <cell r="B404" t="str">
            <v>전석[0.3㎥급]찰쌓기/㎡당</v>
          </cell>
        </row>
        <row r="405">
          <cell r="A405">
            <v>1298</v>
          </cell>
          <cell r="B405" t="str">
            <v>전석[0.5㎥급]메쌓기/㎡당</v>
          </cell>
        </row>
        <row r="406">
          <cell r="A406">
            <v>1224</v>
          </cell>
          <cell r="B406" t="str">
            <v>전석[0.5㎥급]찰쌓기/㎡당</v>
          </cell>
        </row>
        <row r="407">
          <cell r="A407">
            <v>7072</v>
          </cell>
          <cell r="B407" t="str">
            <v>전석소운반(2.5톤덤프)/㎡</v>
          </cell>
        </row>
        <row r="408">
          <cell r="A408">
            <v>7080</v>
          </cell>
          <cell r="B408" t="str">
            <v>전석소운반(2.5톤덤프)/㎡</v>
          </cell>
        </row>
        <row r="409">
          <cell r="A409">
            <v>7040</v>
          </cell>
          <cell r="B409" t="str">
            <v>전석운반(10.5톤덤프)/㎡</v>
          </cell>
        </row>
        <row r="410">
          <cell r="A410">
            <v>1226</v>
          </cell>
          <cell r="B410" t="str">
            <v>전석운반/㎡당</v>
          </cell>
        </row>
        <row r="411">
          <cell r="A411">
            <v>1225</v>
          </cell>
          <cell r="B411" t="str">
            <v>전석적재운반/㎡당</v>
          </cell>
        </row>
        <row r="412">
          <cell r="A412">
            <v>1456</v>
          </cell>
          <cell r="B412" t="str">
            <v>전선관배관(합성수지관 50mm이하)/m당</v>
          </cell>
        </row>
        <row r="413">
          <cell r="A413">
            <v>1137</v>
          </cell>
          <cell r="B413" t="str">
            <v>절취(인력:보통토사)</v>
          </cell>
        </row>
        <row r="414">
          <cell r="A414">
            <v>7008</v>
          </cell>
          <cell r="B414" t="str">
            <v>절토(0.4㎥백호)</v>
          </cell>
        </row>
        <row r="415">
          <cell r="A415">
            <v>1511</v>
          </cell>
          <cell r="B415" t="str">
            <v>제수변 인상</v>
          </cell>
        </row>
        <row r="416">
          <cell r="A416">
            <v>1433</v>
          </cell>
          <cell r="B416" t="str">
            <v>제수변부설(인력)D100mm/기</v>
          </cell>
        </row>
        <row r="417">
          <cell r="A417">
            <v>1434</v>
          </cell>
          <cell r="B417" t="str">
            <v>제수변부설(인력)D150mm/기</v>
          </cell>
        </row>
        <row r="418">
          <cell r="A418">
            <v>1435</v>
          </cell>
          <cell r="B418" t="str">
            <v>제수변부설(인력)D200mm/기</v>
          </cell>
        </row>
        <row r="419">
          <cell r="A419">
            <v>1436</v>
          </cell>
          <cell r="B419" t="str">
            <v>제수변부설(인력)D250mm/기</v>
          </cell>
        </row>
        <row r="420">
          <cell r="A420">
            <v>1437</v>
          </cell>
          <cell r="B420" t="str">
            <v>제수변부설(인력)D300mm/기</v>
          </cell>
        </row>
        <row r="421">
          <cell r="A421">
            <v>1438</v>
          </cell>
          <cell r="B421" t="str">
            <v>제수변부설(인력)D350mm/기</v>
          </cell>
        </row>
        <row r="422">
          <cell r="A422">
            <v>1504</v>
          </cell>
          <cell r="B422" t="str">
            <v>제수변부설(인력)D50mm/기</v>
          </cell>
        </row>
        <row r="423">
          <cell r="A423">
            <v>1432</v>
          </cell>
          <cell r="B423" t="str">
            <v>제수변부설(인력)D80mm/기</v>
          </cell>
        </row>
        <row r="424">
          <cell r="A424">
            <v>1330</v>
          </cell>
          <cell r="B424" t="str">
            <v>제수변키보호통</v>
          </cell>
        </row>
        <row r="425">
          <cell r="A425">
            <v>1457</v>
          </cell>
          <cell r="B425" t="str">
            <v>제어용케이블설치(2C-2.5SQ이하)/m당</v>
          </cell>
        </row>
        <row r="426">
          <cell r="A426">
            <v>1178</v>
          </cell>
          <cell r="B426" t="str">
            <v>조약돌채집/㎥당</v>
          </cell>
        </row>
        <row r="427">
          <cell r="A427">
            <v>1476</v>
          </cell>
          <cell r="B427" t="str">
            <v>조합 유성페인트 칠[롤러, 2회]</v>
          </cell>
        </row>
        <row r="428">
          <cell r="A428">
            <v>1231</v>
          </cell>
          <cell r="B428" t="str">
            <v>주입소모품비(일당)</v>
          </cell>
        </row>
        <row r="429">
          <cell r="A429">
            <v>1446</v>
          </cell>
          <cell r="B429" t="str">
            <v>주철관절단(D100mm)/개소</v>
          </cell>
        </row>
        <row r="430">
          <cell r="A430">
            <v>1447</v>
          </cell>
          <cell r="B430" t="str">
            <v>주철관절단(D150mm)/개소</v>
          </cell>
        </row>
        <row r="431">
          <cell r="A431">
            <v>1448</v>
          </cell>
          <cell r="B431" t="str">
            <v>주철관절단(D200mm)/개소</v>
          </cell>
        </row>
        <row r="432">
          <cell r="A432">
            <v>1449</v>
          </cell>
          <cell r="B432" t="str">
            <v>주철관절단(D250mm)/개소</v>
          </cell>
        </row>
        <row r="433">
          <cell r="A433">
            <v>1450</v>
          </cell>
          <cell r="B433" t="str">
            <v>주철관절단(D300mm)/개소</v>
          </cell>
        </row>
        <row r="434">
          <cell r="A434">
            <v>1451</v>
          </cell>
          <cell r="B434" t="str">
            <v>주철관절단(D350mm)/개소</v>
          </cell>
        </row>
        <row r="435">
          <cell r="A435">
            <v>1452</v>
          </cell>
          <cell r="B435" t="str">
            <v>주철관절단(D400mm)/개소</v>
          </cell>
        </row>
        <row r="436">
          <cell r="A436">
            <v>1445</v>
          </cell>
          <cell r="B436" t="str">
            <v>주철관절단(D80mm)/개소</v>
          </cell>
        </row>
        <row r="437">
          <cell r="A437">
            <v>1459</v>
          </cell>
          <cell r="B437" t="str">
            <v>주철관철거-접합품50%(D100)/본</v>
          </cell>
        </row>
        <row r="438">
          <cell r="A438">
            <v>1460</v>
          </cell>
          <cell r="B438" t="str">
            <v>주철관철거-접합품50%(D150)/본</v>
          </cell>
        </row>
        <row r="439">
          <cell r="A439">
            <v>1461</v>
          </cell>
          <cell r="B439" t="str">
            <v>주철관철거-접합품50%(D200)/본</v>
          </cell>
        </row>
        <row r="440">
          <cell r="A440">
            <v>1462</v>
          </cell>
          <cell r="B440" t="str">
            <v>주철관철거-접합품50%(D250)/본</v>
          </cell>
        </row>
        <row r="441">
          <cell r="A441">
            <v>1463</v>
          </cell>
          <cell r="B441" t="str">
            <v>주철관철거-접합품50%(D300)/본</v>
          </cell>
        </row>
        <row r="442">
          <cell r="A442">
            <v>1458</v>
          </cell>
          <cell r="B442" t="str">
            <v>주철관철거-접합품50%(D80)/본</v>
          </cell>
        </row>
        <row r="443">
          <cell r="A443">
            <v>1011</v>
          </cell>
          <cell r="B443" t="str">
            <v>줄눈설치(캇타)/m</v>
          </cell>
        </row>
        <row r="444">
          <cell r="A444">
            <v>1010</v>
          </cell>
          <cell r="B444" t="str">
            <v>줄눈설치(판재)/m</v>
          </cell>
        </row>
        <row r="445">
          <cell r="A445">
            <v>1012</v>
          </cell>
          <cell r="B445" t="str">
            <v>줄눈설치(판재+캇타)/m</v>
          </cell>
        </row>
        <row r="446">
          <cell r="A446">
            <v>7009</v>
          </cell>
          <cell r="B446" t="str">
            <v>중기운반(20톤트레일러)</v>
          </cell>
        </row>
        <row r="447">
          <cell r="A447">
            <v>7025</v>
          </cell>
          <cell r="B447" t="str">
            <v>중기운반(8톤덤프)</v>
          </cell>
        </row>
        <row r="448">
          <cell r="A448">
            <v>7057</v>
          </cell>
          <cell r="B448" t="str">
            <v>중기운반(자주식:디스트리뷰터)</v>
          </cell>
        </row>
        <row r="449">
          <cell r="A449">
            <v>7058</v>
          </cell>
          <cell r="B449" t="str">
            <v>중기운반(자주식:물탱크)</v>
          </cell>
        </row>
        <row r="450">
          <cell r="A450">
            <v>7043</v>
          </cell>
          <cell r="B450" t="str">
            <v>중기운반[아스콘포설장비]</v>
          </cell>
        </row>
        <row r="451">
          <cell r="A451">
            <v>7062</v>
          </cell>
          <cell r="B451" t="str">
            <v>중기운반[아스콘포설장비-피니셔제외]</v>
          </cell>
        </row>
        <row r="452">
          <cell r="A452">
            <v>1345</v>
          </cell>
          <cell r="B452" t="str">
            <v>중량구조물[본당:1150-1500kg]설치</v>
          </cell>
        </row>
        <row r="453">
          <cell r="A453">
            <v>1346</v>
          </cell>
          <cell r="B453" t="str">
            <v>중량구조물[본당:1500-2000kg]설치</v>
          </cell>
        </row>
        <row r="454">
          <cell r="A454">
            <v>1347</v>
          </cell>
          <cell r="B454" t="str">
            <v>중량구조물[본당:2000-2500kg]설치</v>
          </cell>
        </row>
        <row r="455">
          <cell r="A455">
            <v>1348</v>
          </cell>
          <cell r="B455" t="str">
            <v>중량구조물[본당:2500-3000kg]설치</v>
          </cell>
        </row>
        <row r="456">
          <cell r="A456">
            <v>1349</v>
          </cell>
          <cell r="B456" t="str">
            <v>중량구조물[본당:3000-3500kg]설치</v>
          </cell>
        </row>
        <row r="457">
          <cell r="A457">
            <v>1350</v>
          </cell>
          <cell r="B457" t="str">
            <v>중량구조물[본당:3500-4000kg]설치</v>
          </cell>
        </row>
        <row r="458">
          <cell r="A458">
            <v>1344</v>
          </cell>
          <cell r="B458" t="str">
            <v>중량구조물[본당:850-1150kg]설치</v>
          </cell>
        </row>
        <row r="459">
          <cell r="A459">
            <v>1309</v>
          </cell>
          <cell r="B459" t="str">
            <v>지수판설치(P.V.C,m당)</v>
          </cell>
        </row>
        <row r="460">
          <cell r="A460">
            <v>7045</v>
          </cell>
          <cell r="B460" t="str">
            <v>차선도색[백색:용착성도료형수동식]</v>
          </cell>
        </row>
        <row r="461">
          <cell r="A461">
            <v>7046</v>
          </cell>
          <cell r="B461" t="str">
            <v>차선도색[황색:용착성도료형수동식]</v>
          </cell>
        </row>
        <row r="462">
          <cell r="A462">
            <v>1241</v>
          </cell>
          <cell r="B462" t="str">
            <v>천공(토사,점토,풍화대)/m</v>
          </cell>
        </row>
        <row r="463">
          <cell r="A463">
            <v>1513</v>
          </cell>
          <cell r="B463" t="str">
            <v>철근가공(공장/보통)/톤당</v>
          </cell>
        </row>
        <row r="464">
          <cell r="A464">
            <v>1514</v>
          </cell>
          <cell r="B464" t="str">
            <v>철근가공(공장/복잡)/톤당</v>
          </cell>
        </row>
        <row r="465">
          <cell r="A465">
            <v>1013</v>
          </cell>
          <cell r="B465" t="str">
            <v>철근가공조립(간단)/톤당</v>
          </cell>
        </row>
        <row r="466">
          <cell r="A466">
            <v>1016</v>
          </cell>
          <cell r="B466" t="str">
            <v>철근가공조립(매우복잡)/톤당</v>
          </cell>
        </row>
        <row r="467">
          <cell r="A467">
            <v>1014</v>
          </cell>
          <cell r="B467" t="str">
            <v>철근가공조립(보통)/톤당</v>
          </cell>
        </row>
        <row r="468">
          <cell r="A468">
            <v>1015</v>
          </cell>
          <cell r="B468" t="str">
            <v>철근가공조립(복잡)/톤당</v>
          </cell>
        </row>
        <row r="469">
          <cell r="A469">
            <v>7010</v>
          </cell>
          <cell r="B469" t="str">
            <v>철근운반(10.5톤)</v>
          </cell>
        </row>
        <row r="470">
          <cell r="A470">
            <v>1477</v>
          </cell>
          <cell r="B470" t="str">
            <v>친모래채집/㎥당</v>
          </cell>
        </row>
        <row r="471">
          <cell r="A471">
            <v>1478</v>
          </cell>
          <cell r="B471" t="str">
            <v>친자갈채집/㎥당</v>
          </cell>
        </row>
        <row r="472">
          <cell r="A472">
            <v>1479</v>
          </cell>
          <cell r="B472" t="str">
            <v>친자갈채집/㎥당</v>
          </cell>
        </row>
        <row r="473">
          <cell r="A473">
            <v>1480</v>
          </cell>
          <cell r="B473" t="str">
            <v>친자갈채집/㎥당</v>
          </cell>
        </row>
        <row r="474">
          <cell r="A474">
            <v>1481</v>
          </cell>
          <cell r="B474" t="str">
            <v>친자갈채집/㎥당</v>
          </cell>
        </row>
        <row r="475">
          <cell r="A475">
            <v>1455</v>
          </cell>
          <cell r="B475" t="str">
            <v>콘크리트(아스콘)포장깨기(인력)/㎥</v>
          </cell>
        </row>
        <row r="476">
          <cell r="A476">
            <v>1026</v>
          </cell>
          <cell r="B476" t="str">
            <v>콘크리트믹서0.45㎥</v>
          </cell>
        </row>
        <row r="477">
          <cell r="A477">
            <v>7016</v>
          </cell>
          <cell r="B477" t="str">
            <v>콘크리트믹서0.45㎥</v>
          </cell>
        </row>
        <row r="478">
          <cell r="A478">
            <v>7017</v>
          </cell>
          <cell r="B478" t="str">
            <v>콘크리트절단(캇타)</v>
          </cell>
        </row>
        <row r="479">
          <cell r="A479">
            <v>1300</v>
          </cell>
          <cell r="B479" t="str">
            <v>콘크리트포장포설[인력:20초과~30cm]/㎡</v>
          </cell>
        </row>
        <row r="480">
          <cell r="A480">
            <v>1299</v>
          </cell>
          <cell r="B480" t="str">
            <v>콘크리트포장포설[인력:20cm이하]/㎡</v>
          </cell>
        </row>
        <row r="481">
          <cell r="A481">
            <v>1301</v>
          </cell>
          <cell r="B481" t="str">
            <v>콘크리트포장포설[인력:30cm초과]/㎡</v>
          </cell>
        </row>
        <row r="482">
          <cell r="A482">
            <v>1518</v>
          </cell>
          <cell r="B482" t="str">
            <v>탄성재료보도포장/㎡당</v>
          </cell>
        </row>
        <row r="483">
          <cell r="A483">
            <v>7001</v>
          </cell>
          <cell r="B483" t="str">
            <v>터파기(기계100%)</v>
          </cell>
        </row>
        <row r="484">
          <cell r="A484">
            <v>7002</v>
          </cell>
          <cell r="B484" t="str">
            <v>터파기(기계90%+인력10%)</v>
          </cell>
        </row>
        <row r="485">
          <cell r="A485">
            <v>1182</v>
          </cell>
          <cell r="B485" t="str">
            <v>터파기(인력:경질토사)/㎥당</v>
          </cell>
        </row>
        <row r="486">
          <cell r="A486">
            <v>1181</v>
          </cell>
          <cell r="B486" t="str">
            <v>터파기(인력:보통토사)/㎥당</v>
          </cell>
        </row>
        <row r="487">
          <cell r="A487">
            <v>1183</v>
          </cell>
          <cell r="B487" t="str">
            <v>터파기(인력:자갈토사)/㎥당</v>
          </cell>
        </row>
        <row r="488">
          <cell r="A488">
            <v>7053</v>
          </cell>
          <cell r="B488" t="str">
            <v>텍코트</v>
          </cell>
        </row>
        <row r="489">
          <cell r="A489">
            <v>7022</v>
          </cell>
          <cell r="B489" t="str">
            <v>토사운반(10.5톤덤프)</v>
          </cell>
        </row>
        <row r="490">
          <cell r="A490">
            <v>1067</v>
          </cell>
          <cell r="B490" t="str">
            <v>파형강관[개소당:d1000]부설접합</v>
          </cell>
        </row>
        <row r="491">
          <cell r="A491">
            <v>1058</v>
          </cell>
          <cell r="B491" t="str">
            <v>파형강관[개소당:d1200]부설접합</v>
          </cell>
        </row>
        <row r="492">
          <cell r="A492">
            <v>1059</v>
          </cell>
          <cell r="B492" t="str">
            <v>파형강관[개소당:d1500]부설접합</v>
          </cell>
        </row>
        <row r="493">
          <cell r="A493">
            <v>1057</v>
          </cell>
          <cell r="B493" t="str">
            <v>파형강관[개소당:d250]부설접합</v>
          </cell>
        </row>
        <row r="494">
          <cell r="A494">
            <v>1060</v>
          </cell>
          <cell r="B494" t="str">
            <v>파형강관[개소당:d300]부설접합</v>
          </cell>
        </row>
        <row r="495">
          <cell r="A495">
            <v>1061</v>
          </cell>
          <cell r="B495" t="str">
            <v>파형강관[개소당:d400]부설접합</v>
          </cell>
        </row>
        <row r="496">
          <cell r="A496">
            <v>1062</v>
          </cell>
          <cell r="B496" t="str">
            <v>파형강관[개소당:d450]부설접합</v>
          </cell>
        </row>
        <row r="497">
          <cell r="A497">
            <v>1063</v>
          </cell>
          <cell r="B497" t="str">
            <v>파형강관[개소당:d500]부설접합</v>
          </cell>
        </row>
        <row r="498">
          <cell r="A498">
            <v>1064</v>
          </cell>
          <cell r="B498" t="str">
            <v>파형강관[개소당:d600]부설접합</v>
          </cell>
        </row>
        <row r="499">
          <cell r="A499">
            <v>1065</v>
          </cell>
          <cell r="B499" t="str">
            <v>파형강관[개소당:d700]부설접합</v>
          </cell>
        </row>
        <row r="500">
          <cell r="A500">
            <v>1066</v>
          </cell>
          <cell r="B500" t="str">
            <v>파형강관[개소당:d800]부설접합</v>
          </cell>
        </row>
        <row r="501">
          <cell r="A501">
            <v>1216</v>
          </cell>
          <cell r="B501" t="str">
            <v>파형강관[m당:d1000]부설접합</v>
          </cell>
        </row>
        <row r="502">
          <cell r="A502">
            <v>1207</v>
          </cell>
          <cell r="B502" t="str">
            <v>파형강관[m당:d1200]부설접합</v>
          </cell>
        </row>
        <row r="503">
          <cell r="A503">
            <v>1208</v>
          </cell>
          <cell r="B503" t="str">
            <v>파형강관[m당:d1500]부설접합</v>
          </cell>
        </row>
        <row r="504">
          <cell r="A504">
            <v>1351</v>
          </cell>
          <cell r="B504" t="str">
            <v>파형강관[m당:d250]부설접합</v>
          </cell>
        </row>
        <row r="505">
          <cell r="A505">
            <v>1209</v>
          </cell>
          <cell r="B505" t="str">
            <v>파형강관[m당:d300]부설접합</v>
          </cell>
        </row>
        <row r="506">
          <cell r="A506">
            <v>1210</v>
          </cell>
          <cell r="B506" t="str">
            <v>파형강관[m당:d400]부설접합</v>
          </cell>
        </row>
        <row r="507">
          <cell r="A507">
            <v>1211</v>
          </cell>
          <cell r="B507" t="str">
            <v>파형강관[m당:d450]부설접합</v>
          </cell>
        </row>
        <row r="508">
          <cell r="A508">
            <v>1212</v>
          </cell>
          <cell r="B508" t="str">
            <v>파형강관[m당:d500]부설접합</v>
          </cell>
        </row>
        <row r="509">
          <cell r="A509">
            <v>1213</v>
          </cell>
          <cell r="B509" t="str">
            <v>파형강관[m당:d600]부설접합</v>
          </cell>
        </row>
        <row r="510">
          <cell r="A510">
            <v>1214</v>
          </cell>
          <cell r="B510" t="str">
            <v>파형강관[m당:d700]부설접합</v>
          </cell>
        </row>
        <row r="511">
          <cell r="A511">
            <v>1215</v>
          </cell>
          <cell r="B511" t="str">
            <v>파형강관[m당:d800]부설접합</v>
          </cell>
        </row>
        <row r="512">
          <cell r="A512">
            <v>1197</v>
          </cell>
          <cell r="B512" t="str">
            <v>폐기물운반(20km):콘크리트</v>
          </cell>
        </row>
        <row r="513">
          <cell r="A513">
            <v>1202</v>
          </cell>
          <cell r="B513" t="str">
            <v>폐기물운반(20km):폐아스콘</v>
          </cell>
        </row>
        <row r="514">
          <cell r="A514">
            <v>1198</v>
          </cell>
          <cell r="B514" t="str">
            <v>폐기물운반(30km):콘크리트</v>
          </cell>
        </row>
        <row r="515">
          <cell r="A515">
            <v>1203</v>
          </cell>
          <cell r="B515" t="str">
            <v>폐기물운반(30km):폐아스콘</v>
          </cell>
        </row>
        <row r="516">
          <cell r="A516">
            <v>1199</v>
          </cell>
          <cell r="B516" t="str">
            <v>폐기물운반(40km):콘크리트</v>
          </cell>
        </row>
        <row r="517">
          <cell r="A517">
            <v>1204</v>
          </cell>
          <cell r="B517" t="str">
            <v>폐기물운반(40km):폐아스콘</v>
          </cell>
        </row>
        <row r="518">
          <cell r="A518">
            <v>1200</v>
          </cell>
          <cell r="B518" t="str">
            <v>폐기물운반(50km):콘크리트</v>
          </cell>
        </row>
        <row r="519">
          <cell r="A519">
            <v>1205</v>
          </cell>
          <cell r="B519" t="str">
            <v>폐기물운반(50km):폐아스콘</v>
          </cell>
        </row>
        <row r="520">
          <cell r="A520">
            <v>1201</v>
          </cell>
          <cell r="B520" t="str">
            <v>폐기물운반(60km):콘크리트</v>
          </cell>
        </row>
        <row r="521">
          <cell r="A521">
            <v>1206</v>
          </cell>
          <cell r="B521" t="str">
            <v>폐기물운반(60km):폐아스콘</v>
          </cell>
        </row>
        <row r="522">
          <cell r="A522">
            <v>7079</v>
          </cell>
          <cell r="B522" t="str">
            <v>폐기물적재(0.4㎥백호)</v>
          </cell>
        </row>
        <row r="523">
          <cell r="A523">
            <v>1194</v>
          </cell>
          <cell r="B523" t="str">
            <v>폐기물처리(건축폐기물)</v>
          </cell>
        </row>
        <row r="524">
          <cell r="A524">
            <v>1193</v>
          </cell>
          <cell r="B524" t="str">
            <v>폐기물처리(건축폐자재)</v>
          </cell>
        </row>
        <row r="525">
          <cell r="A525">
            <v>1196</v>
          </cell>
          <cell r="B525" t="str">
            <v>폐기물처리(폐목재)</v>
          </cell>
        </row>
        <row r="526">
          <cell r="A526">
            <v>1192</v>
          </cell>
          <cell r="B526" t="str">
            <v>폐기물처리(폐아스콘)</v>
          </cell>
        </row>
        <row r="527">
          <cell r="A527">
            <v>1191</v>
          </cell>
          <cell r="B527" t="str">
            <v>폐기물처리(폐콘크리트)</v>
          </cell>
        </row>
        <row r="528">
          <cell r="A528">
            <v>1195</v>
          </cell>
          <cell r="B528" t="str">
            <v>폐기물처리(혼합폐기물)</v>
          </cell>
        </row>
        <row r="529">
          <cell r="A529">
            <v>7028</v>
          </cell>
          <cell r="B529" t="str">
            <v>포설(그레이더3.6m)</v>
          </cell>
        </row>
        <row r="530">
          <cell r="A530">
            <v>7054</v>
          </cell>
          <cell r="B530" t="str">
            <v>프라임코트</v>
          </cell>
        </row>
        <row r="531">
          <cell r="A531">
            <v>1403</v>
          </cell>
          <cell r="B531" t="str">
            <v>플랜지접합(D100)/개소</v>
          </cell>
        </row>
        <row r="532">
          <cell r="A532">
            <v>1404</v>
          </cell>
          <cell r="B532" t="str">
            <v>플랜지접합(D150)/개소</v>
          </cell>
        </row>
        <row r="533">
          <cell r="A533">
            <v>1405</v>
          </cell>
          <cell r="B533" t="str">
            <v>플랜지접합(D200)/개소</v>
          </cell>
        </row>
        <row r="534">
          <cell r="A534">
            <v>1406</v>
          </cell>
          <cell r="B534" t="str">
            <v>플랜지접합(D250)/개소</v>
          </cell>
        </row>
        <row r="535">
          <cell r="A535">
            <v>1402</v>
          </cell>
          <cell r="B535" t="str">
            <v>플랜지접합(D80)/개소</v>
          </cell>
        </row>
        <row r="536">
          <cell r="A536">
            <v>1408</v>
          </cell>
          <cell r="B536" t="str">
            <v>플랜지접합및부설(D100)/개소</v>
          </cell>
        </row>
        <row r="537">
          <cell r="A537">
            <v>1409</v>
          </cell>
          <cell r="B537" t="str">
            <v>플랜지접합및부설(D150)/개소</v>
          </cell>
        </row>
        <row r="538">
          <cell r="A538">
            <v>1410</v>
          </cell>
          <cell r="B538" t="str">
            <v>플랜지접합및부설(D200)/개소</v>
          </cell>
        </row>
        <row r="539">
          <cell r="A539">
            <v>1411</v>
          </cell>
          <cell r="B539" t="str">
            <v>플랜지접합및부설(D250)/개소</v>
          </cell>
        </row>
        <row r="540">
          <cell r="A540">
            <v>1412</v>
          </cell>
          <cell r="B540" t="str">
            <v>플랜지접합및부설(D300)/개소</v>
          </cell>
        </row>
        <row r="541">
          <cell r="A541">
            <v>1407</v>
          </cell>
          <cell r="B541" t="str">
            <v>플랜지접합및부설(D80)/개소</v>
          </cell>
        </row>
        <row r="542">
          <cell r="A542">
            <v>1313</v>
          </cell>
          <cell r="B542" t="str">
            <v>플랜지접합및부설(φ100mm)/개소</v>
          </cell>
        </row>
        <row r="543">
          <cell r="A543">
            <v>1335</v>
          </cell>
          <cell r="B543" t="str">
            <v>플랜지접합및부설(φ75mm)/개소</v>
          </cell>
        </row>
        <row r="544">
          <cell r="A544">
            <v>1223</v>
          </cell>
          <cell r="B544" t="str">
            <v>플륨관[본당:1100-1300kg]설치</v>
          </cell>
        </row>
        <row r="545">
          <cell r="A545">
            <v>1342</v>
          </cell>
          <cell r="B545" t="str">
            <v>플륨관[본당:1500-2000kg]설치</v>
          </cell>
        </row>
        <row r="546">
          <cell r="A546">
            <v>1218</v>
          </cell>
          <cell r="B546" t="str">
            <v>플륨관[본당:150-300kg]설치</v>
          </cell>
        </row>
        <row r="547">
          <cell r="A547">
            <v>1343</v>
          </cell>
          <cell r="B547" t="str">
            <v>플륨관[본당:2000-2500kg]설치</v>
          </cell>
        </row>
        <row r="548">
          <cell r="A548">
            <v>1219</v>
          </cell>
          <cell r="B548" t="str">
            <v>플륨관[본당:300-500kg]설치</v>
          </cell>
        </row>
        <row r="549">
          <cell r="A549">
            <v>1220</v>
          </cell>
          <cell r="B549" t="str">
            <v>플륨관[본당:500-700kg]설치</v>
          </cell>
        </row>
        <row r="550">
          <cell r="A550">
            <v>1217</v>
          </cell>
          <cell r="B550" t="str">
            <v>플륨관[본당:50-150kg]설치</v>
          </cell>
        </row>
        <row r="551">
          <cell r="A551">
            <v>1221</v>
          </cell>
          <cell r="B551" t="str">
            <v>플륨관[본당:700-900kg]설치</v>
          </cell>
        </row>
        <row r="552">
          <cell r="A552">
            <v>1222</v>
          </cell>
          <cell r="B552" t="str">
            <v>플륨관[본당:900-1100kg]설치</v>
          </cell>
        </row>
        <row r="553">
          <cell r="A553">
            <v>7038</v>
          </cell>
          <cell r="B553" t="str">
            <v>플륨관운반(800*700*80*2000)</v>
          </cell>
        </row>
        <row r="554">
          <cell r="A554">
            <v>1001</v>
          </cell>
          <cell r="B554" t="str">
            <v>합판거푸집(철선:1회)/㎡당</v>
          </cell>
        </row>
        <row r="555">
          <cell r="A555">
            <v>1002</v>
          </cell>
          <cell r="B555" t="str">
            <v>합판거푸집(철선:2회)/㎡당</v>
          </cell>
        </row>
        <row r="556">
          <cell r="A556">
            <v>1003</v>
          </cell>
          <cell r="B556" t="str">
            <v>합판거푸집(철선:3회)/㎡당</v>
          </cell>
        </row>
        <row r="557">
          <cell r="A557">
            <v>1004</v>
          </cell>
          <cell r="B557" t="str">
            <v>합판거푸집(철선:4회)/㎡당</v>
          </cell>
        </row>
        <row r="558">
          <cell r="A558">
            <v>1005</v>
          </cell>
          <cell r="B558" t="str">
            <v>합판거푸집(철선:5회)/㎡당</v>
          </cell>
        </row>
        <row r="559">
          <cell r="A559">
            <v>1006</v>
          </cell>
          <cell r="B559" t="str">
            <v>합판거푸집(철선:6회)/㎡당</v>
          </cell>
        </row>
        <row r="560">
          <cell r="A560">
            <v>1115</v>
          </cell>
          <cell r="B560" t="str">
            <v>합판거푸집(폼타이:1회)/㎡당</v>
          </cell>
        </row>
        <row r="561">
          <cell r="A561">
            <v>1116</v>
          </cell>
          <cell r="B561" t="str">
            <v>합판거푸집(폼타이:2회)/㎡당</v>
          </cell>
        </row>
        <row r="562">
          <cell r="A562">
            <v>1117</v>
          </cell>
          <cell r="B562" t="str">
            <v>합판거푸집(폼타이:3회)/㎡당</v>
          </cell>
        </row>
        <row r="563">
          <cell r="A563">
            <v>1118</v>
          </cell>
          <cell r="B563" t="str">
            <v>합판거푸집(폼타이:4회)/㎡당</v>
          </cell>
        </row>
        <row r="564">
          <cell r="A564">
            <v>1119</v>
          </cell>
          <cell r="B564" t="str">
            <v>합판거푸집(폼타이:5회)/㎡당</v>
          </cell>
        </row>
        <row r="565">
          <cell r="A565">
            <v>1120</v>
          </cell>
          <cell r="B565" t="str">
            <v>합판거푸집(폼타이:6회)/㎡당</v>
          </cell>
        </row>
        <row r="566">
          <cell r="A566">
            <v>1487</v>
          </cell>
          <cell r="B566" t="str">
            <v>휀스기초및출입문기초</v>
          </cell>
        </row>
        <row r="567">
          <cell r="A567">
            <v>1054</v>
          </cell>
          <cell r="B567" t="str">
            <v>흄관기계부설접합(소켓식:1000mm)</v>
          </cell>
        </row>
        <row r="568">
          <cell r="A568">
            <v>1055</v>
          </cell>
          <cell r="B568" t="str">
            <v>흄관기계부설접합(소켓식:1100mm)</v>
          </cell>
        </row>
        <row r="569">
          <cell r="A569">
            <v>1056</v>
          </cell>
          <cell r="B569" t="str">
            <v>흄관기계부설접합(소켓식:1200mm)</v>
          </cell>
        </row>
        <row r="570">
          <cell r="A570">
            <v>1047</v>
          </cell>
          <cell r="B570" t="str">
            <v>흄관기계부설접합(소켓식:400mm)</v>
          </cell>
        </row>
        <row r="571">
          <cell r="A571">
            <v>1048</v>
          </cell>
          <cell r="B571" t="str">
            <v>흄관기계부설접합(소켓식:450mm)</v>
          </cell>
        </row>
        <row r="572">
          <cell r="A572">
            <v>1049</v>
          </cell>
          <cell r="B572" t="str">
            <v>흄관기계부설접합(소켓식:500mm)</v>
          </cell>
        </row>
        <row r="573">
          <cell r="A573">
            <v>1050</v>
          </cell>
          <cell r="B573" t="str">
            <v>흄관기계부설접합(소켓식:600mm)</v>
          </cell>
        </row>
        <row r="574">
          <cell r="A574">
            <v>1051</v>
          </cell>
          <cell r="B574" t="str">
            <v>흄관기계부설접합(소켓식:700mm)</v>
          </cell>
        </row>
        <row r="575">
          <cell r="A575">
            <v>1052</v>
          </cell>
          <cell r="B575" t="str">
            <v>흄관기계부설접합(소켓식:800mm)</v>
          </cell>
        </row>
        <row r="576">
          <cell r="A576">
            <v>1053</v>
          </cell>
          <cell r="B576" t="str">
            <v>흄관기계부설접합(소켓식:900mm)</v>
          </cell>
        </row>
        <row r="577">
          <cell r="A577">
            <v>7023</v>
          </cell>
          <cell r="B577" t="str">
            <v>흄관운반(D1200mm)</v>
          </cell>
        </row>
        <row r="578">
          <cell r="A578">
            <v>1040</v>
          </cell>
          <cell r="B578" t="str">
            <v>흄관인력부설접합(소켓식:250mm)</v>
          </cell>
        </row>
        <row r="579">
          <cell r="A579">
            <v>1041</v>
          </cell>
          <cell r="B579" t="str">
            <v>흄관인력부설접합(소켓식:300mm)</v>
          </cell>
        </row>
        <row r="580">
          <cell r="A580">
            <v>1042</v>
          </cell>
          <cell r="B580" t="str">
            <v>흄관인력부설접합(소켓식:350mm)</v>
          </cell>
        </row>
        <row r="581">
          <cell r="A581">
            <v>1043</v>
          </cell>
          <cell r="B581" t="str">
            <v>흄관인력부설접합(소켓식:400mm)</v>
          </cell>
        </row>
        <row r="582">
          <cell r="A582">
            <v>1044</v>
          </cell>
          <cell r="B582" t="str">
            <v>흄관인력부설접합(소켓식:450mm)</v>
          </cell>
        </row>
        <row r="583">
          <cell r="A583">
            <v>1045</v>
          </cell>
          <cell r="B583" t="str">
            <v>흄관인력부설접합(소켓식:500mm)</v>
          </cell>
        </row>
        <row r="584">
          <cell r="A584">
            <v>1046</v>
          </cell>
          <cell r="B584" t="str">
            <v>흄관인력부설접합(소켓식:600mm)</v>
          </cell>
        </row>
        <row r="585">
          <cell r="A585">
            <v>1473</v>
          </cell>
          <cell r="B585" t="str">
            <v>D형 메쉬휀스 설치[H1.8×W2.1]</v>
          </cell>
        </row>
        <row r="586">
          <cell r="A586">
            <v>1485</v>
          </cell>
          <cell r="B586" t="str">
            <v>D형 메쉬휀스 설치-콘크리트[H1.8×W2.1]</v>
          </cell>
        </row>
        <row r="587">
          <cell r="A587">
            <v>1474</v>
          </cell>
          <cell r="B587" t="str">
            <v>D형 메쉬휀스 출입문 설치-앙카[H1.8×W1.0]</v>
          </cell>
        </row>
        <row r="588">
          <cell r="A588">
            <v>1475</v>
          </cell>
          <cell r="B588" t="str">
            <v>D형 메쉬휀스 출입문 설치-앙카[H1.8×W2.0]</v>
          </cell>
        </row>
        <row r="589">
          <cell r="A589">
            <v>1486</v>
          </cell>
          <cell r="B589" t="str">
            <v>D형 메쉬휀스 출입문 설치-콘크리트[H1.8×W1.0]</v>
          </cell>
        </row>
        <row r="590">
          <cell r="A590">
            <v>1233</v>
          </cell>
          <cell r="B590" t="str">
            <v>Grout Plant(반용액,몰탈)설치/회</v>
          </cell>
        </row>
        <row r="591">
          <cell r="A591">
            <v>1234</v>
          </cell>
          <cell r="B591" t="str">
            <v>Grout Plant(약액)설치/회</v>
          </cell>
        </row>
        <row r="592">
          <cell r="A592">
            <v>1232</v>
          </cell>
          <cell r="B592" t="str">
            <v>Grout Plant(현탁액)설치/회</v>
          </cell>
        </row>
        <row r="593">
          <cell r="A593">
            <v>1397</v>
          </cell>
          <cell r="B593" t="str">
            <v>KP메카니칼조인트관접합부설(D100)/본</v>
          </cell>
        </row>
        <row r="594">
          <cell r="A594">
            <v>1398</v>
          </cell>
          <cell r="B594" t="str">
            <v>KP메카니칼조인트관접합부설(D150)/본</v>
          </cell>
        </row>
        <row r="595">
          <cell r="A595">
            <v>1399</v>
          </cell>
          <cell r="B595" t="str">
            <v>KP메카니칼조인트관접합부설(D200)/본</v>
          </cell>
        </row>
        <row r="596">
          <cell r="A596">
            <v>1400</v>
          </cell>
          <cell r="B596" t="str">
            <v>KP메카니칼조인트관접합부설(D250)/본</v>
          </cell>
        </row>
        <row r="597">
          <cell r="A597">
            <v>1401</v>
          </cell>
          <cell r="B597" t="str">
            <v>KP메카니칼조인트관접합부설(D300)/본</v>
          </cell>
        </row>
        <row r="598">
          <cell r="A598">
            <v>1396</v>
          </cell>
          <cell r="B598" t="str">
            <v>KP메카니칼조인트관접합부설(D80)/본</v>
          </cell>
        </row>
        <row r="599">
          <cell r="A599">
            <v>1464</v>
          </cell>
          <cell r="B599" t="str">
            <v>PE관 접합 및 부설[D20mm]</v>
          </cell>
        </row>
        <row r="600">
          <cell r="A600">
            <v>1465</v>
          </cell>
          <cell r="B600" t="str">
            <v>PE관 접합 및 부설[D50mm]</v>
          </cell>
        </row>
        <row r="601">
          <cell r="A601">
            <v>1466</v>
          </cell>
          <cell r="B601" t="str">
            <v>PE관 접합 및 부설[D75mm]</v>
          </cell>
        </row>
        <row r="602">
          <cell r="A602">
            <v>1126</v>
          </cell>
          <cell r="B602" t="str">
            <v>PE관(D100)접합[나사조임식]</v>
          </cell>
        </row>
        <row r="603">
          <cell r="A603">
            <v>1127</v>
          </cell>
          <cell r="B603" t="str">
            <v>PE관(D150)접합[나사조임식]</v>
          </cell>
        </row>
        <row r="604">
          <cell r="A604">
            <v>1128</v>
          </cell>
          <cell r="B604" t="str">
            <v>PE관(D200)접합[나사조임식]</v>
          </cell>
        </row>
        <row r="605">
          <cell r="A605">
            <v>1123</v>
          </cell>
          <cell r="B605" t="str">
            <v>PE관(D50)접합[나사조임식]</v>
          </cell>
        </row>
        <row r="606">
          <cell r="A606">
            <v>1124</v>
          </cell>
          <cell r="B606" t="str">
            <v>PE관(D65)접합[나사조임식]</v>
          </cell>
        </row>
        <row r="607">
          <cell r="A607">
            <v>1125</v>
          </cell>
          <cell r="B607" t="str">
            <v>PE관(D75)접합[나사조임식]</v>
          </cell>
        </row>
        <row r="608">
          <cell r="A608">
            <v>1068</v>
          </cell>
          <cell r="B608" t="str">
            <v>U형플퓸관(D300-600)설치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사"/>
      <sheetName val="단청공사"/>
      <sheetName val="단가조사"/>
      <sheetName val="내역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단가집계목록"/>
      <sheetName val="일위대가목록"/>
      <sheetName val="1차증가원가계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설계설명서"/>
      <sheetName val="예정공정표"/>
      <sheetName val="조적공사"/>
      <sheetName val="식재기준"/>
      <sheetName val="유기질비료기준"/>
      <sheetName val="생명정사용량 (2)"/>
      <sheetName val="견적의뢰서"/>
      <sheetName val="견적"/>
      <sheetName val="원가계산서"/>
      <sheetName val="내역서"/>
      <sheetName val="일위목록"/>
      <sheetName val="일위대가표"/>
      <sheetName val="지주목일위"/>
      <sheetName val="지주목"/>
      <sheetName val="시비량기준"/>
      <sheetName val="테라코템사용량기준"/>
      <sheetName val="산근목록"/>
      <sheetName val="중기경비산출"/>
      <sheetName val="적용기준표"/>
      <sheetName val="노임단가"/>
      <sheetName val="자재단가"/>
      <sheetName val="갑지"/>
      <sheetName val="해상장비조정원"/>
      <sheetName val="장비종합부표"/>
      <sheetName val="집계표_식재"/>
      <sheetName val="부표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#REF"/>
      <sheetName val="역T형교대(말뚝기초)"/>
      <sheetName val="H-PILE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200000"/>
      <sheetName val="300000"/>
      <sheetName val="400000"/>
      <sheetName val="500000"/>
      <sheetName val="VXXXXX"/>
      <sheetName val="배수관공수량집계"/>
      <sheetName val="종배수관-간지"/>
      <sheetName val="횡배수관-간지"/>
      <sheetName val="종배수관수량집계"/>
      <sheetName val="면벽단위수량"/>
      <sheetName val="면벽"/>
      <sheetName val="종배수관몰탈"/>
      <sheetName val="종배수관기초"/>
      <sheetName val="종배수관연장조서"/>
      <sheetName val="횡배수관수량집계"/>
      <sheetName val="횡배수관면벽"/>
      <sheetName val="횡면벽단위수량 "/>
      <sheetName val="횡배수관기초"/>
      <sheetName val="횡배수관연장조서"/>
      <sheetName val="배수관 토공평균H"/>
      <sheetName val="날개벽1.5"/>
      <sheetName val="배수날개토공,공제수량"/>
      <sheetName val="날개벽단위수량"/>
      <sheetName val="날개치수및토공단위수량"/>
      <sheetName val="집수정수집"/>
      <sheetName val="집수정단위수량"/>
      <sheetName val="집수정공제수량"/>
      <sheetName val="집수정토공"/>
      <sheetName val="집수정평균터파기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중기집계"/>
      <sheetName val="집계표_식재"/>
      <sheetName val="장비종합부표"/>
      <sheetName val="내역서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2공구산출내역"/>
      <sheetName val="강진운암"/>
      <sheetName val="단가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을"/>
      <sheetName val="토공사"/>
      <sheetName val="70%"/>
      <sheetName val="견적서"/>
      <sheetName val="예산내역"/>
      <sheetName val="총괄수지표"/>
      <sheetName val="1차설계변경내역"/>
      <sheetName val="내역서2안"/>
      <sheetName val="Mc1"/>
      <sheetName val="개요"/>
      <sheetName val="10월"/>
      <sheetName val="b_balju"/>
      <sheetName val="공통가설"/>
      <sheetName val="자료"/>
      <sheetName val="내역서"/>
      <sheetName val="b_balju-단가단가단가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건축내역"/>
      <sheetName val="담장산출"/>
      <sheetName val="일위대가목차"/>
      <sheetName val="식재인부"/>
      <sheetName val="적격점수&lt;300억미만&gt;"/>
      <sheetName val="설비2차"/>
      <sheetName val="수목표준대가"/>
      <sheetName val="sheet1"/>
      <sheetName val="일위대가(건축)"/>
      <sheetName val="Y-WORK"/>
      <sheetName val="단가"/>
      <sheetName val="노임단가"/>
      <sheetName val="Sheet5"/>
      <sheetName val="FB25JN"/>
      <sheetName val="백암비스타내역"/>
      <sheetName val="공통가설공사"/>
      <sheetName val="EACT10"/>
      <sheetName val="Data&amp;Result"/>
      <sheetName val="기성내역"/>
      <sheetName val="#REF"/>
      <sheetName val="중기사용료산출근거"/>
      <sheetName val="단가 및 재료비"/>
      <sheetName val="직노"/>
      <sheetName val="제직재"/>
      <sheetName val="설직재-1"/>
      <sheetName val="data2"/>
      <sheetName val="QandAJunior"/>
      <sheetName val="일용노임단가"/>
      <sheetName val="내역5"/>
      <sheetName val="b_balju_cho"/>
      <sheetName val="건축공사실행"/>
      <sheetName val="노원열병합  건축공사기성내역서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회사기초자료"/>
      <sheetName val="노임"/>
      <sheetName val="집계표"/>
      <sheetName val="단가비교표"/>
      <sheetName val="단가일람"/>
      <sheetName val="단위량당중기"/>
      <sheetName val="★도급내역"/>
      <sheetName val="자재단가"/>
      <sheetName val="Sheet10"/>
      <sheetName val="일위대가목록"/>
      <sheetName val="COVER"/>
      <sheetName val="회사정보"/>
      <sheetName val="수량산출"/>
      <sheetName val="물가대비표"/>
      <sheetName val="요율"/>
      <sheetName val="국별인원"/>
      <sheetName val="건축"/>
      <sheetName val="BID"/>
      <sheetName val="DATA1"/>
      <sheetName val="공종목록표"/>
      <sheetName val="환율"/>
      <sheetName val="관리자"/>
      <sheetName val="대가10%"/>
      <sheetName val="설계"/>
      <sheetName val="단가조사서"/>
      <sheetName val="할증 "/>
      <sheetName val="unit 4"/>
      <sheetName val="기본단가"/>
      <sheetName val="인건비단가"/>
      <sheetName val="실행(1)"/>
      <sheetName val="터파기및재료"/>
      <sheetName val="실행철강하도"/>
      <sheetName val="기초단가"/>
      <sheetName val="안양동교 1안"/>
      <sheetName val="출력은 금물"/>
      <sheetName val="중기사용료"/>
      <sheetName val="몰탈재료산출"/>
      <sheetName val="CON'C"/>
      <sheetName val="단가표 (2)"/>
      <sheetName val="단가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1,2공구원가계산서"/>
      <sheetName val="1공구산출내역서"/>
      <sheetName val="보할공정"/>
      <sheetName val="기계경비(시간당)"/>
      <sheetName val="Total"/>
      <sheetName val="결재판"/>
      <sheetName val="일 위 대 가 표"/>
      <sheetName val="선금급신청서"/>
      <sheetName val="경비"/>
      <sheetName val="단가산출"/>
      <sheetName val="코드표"/>
      <sheetName val="식재가격"/>
      <sheetName val="식재총괄"/>
      <sheetName val="집계표_식재"/>
      <sheetName val="장비종합부표"/>
      <sheetName val="부표"/>
      <sheetName val="작업금지"/>
      <sheetName val="증감대비"/>
      <sheetName val="연결임시"/>
      <sheetName val="공통단가"/>
      <sheetName val="운반비"/>
      <sheetName val="2000양배"/>
      <sheetName val="대가"/>
      <sheetName val="투찰추정"/>
      <sheetName val="제출내역"/>
      <sheetName val="일위대가(출입)"/>
      <sheetName val="수목데이타 "/>
      <sheetName val="기초입력 DATA"/>
      <sheetName val="전기품산출"/>
      <sheetName val="장비"/>
      <sheetName val="산근1"/>
      <sheetName val="노무"/>
      <sheetName val="자재"/>
      <sheetName val="일위_파일"/>
      <sheetName val="도급"/>
      <sheetName val="단가조사"/>
      <sheetName val=" 갑지"/>
      <sheetName val="변수값"/>
      <sheetName val="중기상차"/>
      <sheetName val="AS복구"/>
      <sheetName val="중기터파기"/>
      <sheetName val="에너지요금"/>
      <sheetName val="소비자가"/>
      <sheetName val="시설물기초"/>
      <sheetName val="기초내역"/>
      <sheetName val="입력"/>
      <sheetName val="하부철근수량"/>
      <sheetName val="교사기준면적(초등)"/>
      <sheetName val="기계경비일람"/>
      <sheetName val="Sheet1 (2)"/>
      <sheetName val="금액"/>
      <sheetName val="을지"/>
      <sheetName val="현장경비"/>
      <sheetName val="FAX"/>
      <sheetName val="관로내역원"/>
      <sheetName val="단산목록"/>
      <sheetName val="중기조종사 단위단가"/>
      <sheetName val="노임단가표"/>
      <sheetName val="물가시세표"/>
      <sheetName val="전체"/>
      <sheetName val="9811"/>
      <sheetName val="광양 3기 유입수"/>
      <sheetName val="요약&amp;결과"/>
      <sheetName val="2000년1차"/>
      <sheetName val="등록업체(031124)"/>
      <sheetName val="대한주택보증(수보)"/>
      <sheetName val="대한주택보증(입보)"/>
      <sheetName val="DANGA"/>
      <sheetName val="BSD _2_"/>
      <sheetName val="장비사양"/>
      <sheetName val="급여대장"/>
      <sheetName val="직원 인적급여 카드"/>
      <sheetName val="4.일위대가목차"/>
      <sheetName val="일위대가(가설)"/>
      <sheetName val="위치조서"/>
      <sheetName val="EJ"/>
      <sheetName val="BS"/>
      <sheetName val="실행내역"/>
      <sheetName val="저수조"/>
      <sheetName val="A-4"/>
      <sheetName val="웅진교-S2"/>
      <sheetName val="단청공사"/>
      <sheetName val="재료"/>
      <sheetName val="내부마감"/>
      <sheetName val="별제권_정리담보권"/>
      <sheetName val="보도공제면적"/>
      <sheetName val="여과지동"/>
      <sheetName val="수지예산"/>
      <sheetName val="단가비교"/>
      <sheetName val="DATA"/>
      <sheetName val="조명율표"/>
      <sheetName val="원하대비"/>
      <sheetName val="원도급"/>
      <sheetName val="하도급"/>
      <sheetName val="대비2"/>
      <sheetName val="건축공사"/>
      <sheetName val="96노임기준"/>
      <sheetName val="01"/>
      <sheetName val="설계예산서"/>
      <sheetName val="예산내역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수목데이타"/>
      <sheetName val="ABUT수량-A1"/>
      <sheetName val="계약내역(2)"/>
      <sheetName val="내역-2"/>
      <sheetName val="상각비"/>
      <sheetName val="조명일위"/>
      <sheetName val="Macro2"/>
      <sheetName val="대,유,램"/>
      <sheetName val="000000"/>
      <sheetName val="제2호단위수량"/>
      <sheetName val="공사개요"/>
      <sheetName val="인건비"/>
      <sheetName val="일위대가 "/>
      <sheetName val="2.냉난방설비공사"/>
      <sheetName val="7.자동제어공사"/>
      <sheetName val="코드목록(시스템담당용)"/>
      <sheetName val="DATE"/>
      <sheetName val="화재 탐지 설비"/>
      <sheetName val="견적"/>
      <sheetName val="실행"/>
      <sheetName val="광주전남"/>
      <sheetName val="냉천부속동"/>
      <sheetName val="경산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수량산출서"/>
      <sheetName val="신규일위"/>
      <sheetName val="전력"/>
      <sheetName val="단가기준"/>
      <sheetName val="기계경비"/>
      <sheetName val="우석문틀"/>
      <sheetName val="준검 내역서"/>
      <sheetName val="물가시세"/>
      <sheetName val="강병규"/>
      <sheetName val="(전남)시범지구 운영실적 및 결과분석(8월까지)"/>
      <sheetName val="자단"/>
      <sheetName val="4.공사별"/>
      <sheetName val="갑지"/>
      <sheetName val="공정집계_국별"/>
      <sheetName val="철콘공사"/>
      <sheetName val="단가표_(2)"/>
      <sheetName val="_갑지"/>
      <sheetName val="3련 BOX"/>
      <sheetName val="계산서(곡선부)"/>
      <sheetName val="포장재료집계표"/>
      <sheetName val="기본단가표"/>
      <sheetName val="AV시스템"/>
      <sheetName val="I一般比"/>
      <sheetName val="N賃率-職"/>
      <sheetName val="J直材4"/>
      <sheetName val="1안"/>
      <sheetName val="품셈TABLE"/>
      <sheetName val="주소록"/>
      <sheetName val="금액내역서"/>
      <sheetName val="Sheet4"/>
      <sheetName val="기본입력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포장복구집계"/>
      <sheetName val="북방3터널"/>
      <sheetName val="재노경"/>
      <sheetName val="도급내역5+800"/>
      <sheetName val="도급내역"/>
      <sheetName val="일위대가 목록표"/>
      <sheetName val="투찰내역"/>
      <sheetName val="06 일위대가목록"/>
      <sheetName val="공구"/>
      <sheetName val="이토변실(A3-LINE)"/>
      <sheetName val="골막이(야매)"/>
      <sheetName val="설계내역서"/>
      <sheetName val="도급FORM"/>
      <sheetName val="내 역 서(총괄)"/>
      <sheetName val="굴화내역"/>
      <sheetName val="부대공"/>
      <sheetName val="배수공"/>
      <sheetName val="토공"/>
      <sheetName val="포장공"/>
      <sheetName val="비전경영계획"/>
      <sheetName val="토량1-1"/>
      <sheetName val="기본1"/>
      <sheetName val="수정일위대가"/>
      <sheetName val="견적단가"/>
      <sheetName val="종배수관면벽신"/>
      <sheetName val="피벗테이블데이터분석"/>
      <sheetName val="CABLE SIZE-1"/>
      <sheetName val="10월 (2)"/>
      <sheetName val="종합-임현"/>
      <sheetName val="기타 정보통신공사"/>
      <sheetName val="기준액"/>
      <sheetName val="6-1. 관개량조서"/>
      <sheetName val="자료입력"/>
      <sheetName val="단가산출(총괄)"/>
      <sheetName val="일위총괄"/>
      <sheetName val="총괄내역서"/>
      <sheetName val="비탈면보호공수량산출"/>
      <sheetName val="전차선로 물량표"/>
      <sheetName val="한강운반비"/>
      <sheetName val="공통(20-91)"/>
      <sheetName val="구의33고"/>
      <sheetName val="잡비"/>
      <sheetName val="예산명세서"/>
      <sheetName val="설계명세서"/>
      <sheetName val="자동제어"/>
      <sheetName val="원가계산서(남측)"/>
      <sheetName val=" 견적서"/>
      <sheetName val="VOR"/>
      <sheetName val="총공사비집계표"/>
      <sheetName val="단가산출-기,교"/>
      <sheetName val="일위목록-기"/>
      <sheetName val="const."/>
      <sheetName val="기초자료"/>
      <sheetName val="1.우편집중내역서"/>
      <sheetName val="날개벽수량표"/>
      <sheetName val="DATA 입력란"/>
      <sheetName val="1. 설계조건 2.단면가정 3. 하중계산"/>
      <sheetName val="접속슬라브"/>
      <sheetName val="부대공Ⅱ"/>
      <sheetName val="통장출금액"/>
      <sheetName val="구간재료"/>
      <sheetName val="기초입력_DATA"/>
      <sheetName val="2000노임기준"/>
      <sheetName val="시멘트"/>
      <sheetName val="의왕내역"/>
      <sheetName val="장비경비"/>
      <sheetName val="빗물받이(910-510-410)"/>
      <sheetName val="가정조건"/>
      <sheetName val="공통"/>
      <sheetName val="재료비"/>
      <sheetName val="L_RPTB~1"/>
      <sheetName val="시작4"/>
      <sheetName val="단가산출서"/>
      <sheetName val="일위대가표(DEEP)"/>
      <sheetName val="조경일람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단가산출2"/>
      <sheetName val="단"/>
      <sheetName val="덤프운반거리산출(토)"/>
      <sheetName val="덤프운반거리산출(풍)"/>
      <sheetName val="덤프운반거리산출(연)"/>
      <sheetName val="교각1"/>
      <sheetName val="현장관리비"/>
      <sheetName val="단위수량"/>
      <sheetName val="가동비율"/>
      <sheetName val="일위대가(1)"/>
      <sheetName val="원가"/>
      <sheetName val="노무비"/>
      <sheetName val="대치판정"/>
      <sheetName val="중기단가"/>
      <sheetName val="단가및재료비"/>
      <sheetName val="식재"/>
      <sheetName val="시설물"/>
      <sheetName val="식재출력용"/>
      <sheetName val="유지관리"/>
      <sheetName val="공내역"/>
      <sheetName val="ⴭⴭⴭⴭⴭ"/>
      <sheetName val="1공구원가계산서"/>
      <sheetName val="일위대가집계"/>
      <sheetName val="도곡동APT"/>
      <sheetName val="신대방교수"/>
      <sheetName val="계약서"/>
      <sheetName val="간접비 총괄표"/>
      <sheetName val="2.1  노무비 평균단가산출"/>
      <sheetName val="pier(각형)"/>
      <sheetName val="분당임차변경"/>
      <sheetName val="형틀공사"/>
      <sheetName val="16-1"/>
      <sheetName val="9-1차이내역"/>
      <sheetName val="JUCKEYK"/>
      <sheetName val="중기손료"/>
      <sheetName val="노무비 근거"/>
      <sheetName val="청천내"/>
      <sheetName val="기능공인적사항"/>
      <sheetName val="3.하중산정4.지지력"/>
      <sheetName val="대가단최종"/>
      <sheetName val="변압기 및 발전기 용량"/>
      <sheetName val="내역서(전기)"/>
      <sheetName val="토사(PE)"/>
      <sheetName val="기초일위"/>
      <sheetName val="시설일위"/>
      <sheetName val="표준항목"/>
      <sheetName val="말뚝지지력산정"/>
      <sheetName val="(A)내역서"/>
      <sheetName val="보고"/>
      <sheetName val="원가data"/>
      <sheetName val="식재일위"/>
      <sheetName val="내역표지"/>
      <sheetName val="Baby일위대가"/>
      <sheetName val="남대문빌딩"/>
      <sheetName val="신고조서"/>
      <sheetName val="경율산정.XLS"/>
      <sheetName val="실행예산"/>
      <sheetName val="기준FACTOR"/>
      <sheetName val="실행내역 "/>
      <sheetName val="금융비용"/>
      <sheetName val="2000,9월 일위"/>
      <sheetName val="단중표"/>
      <sheetName val="납부서"/>
      <sheetName val="을 1"/>
      <sheetName val="을 2"/>
      <sheetName val="유림골조"/>
      <sheetName val="조견표"/>
      <sheetName val="조도계산서 (도서)"/>
      <sheetName val="단  가  대  비  표"/>
      <sheetName val="일  위  대  가  목  록"/>
      <sheetName val="2.대외공문"/>
      <sheetName val="개인명세서"/>
      <sheetName val="토적단위"/>
      <sheetName val="중기작업량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설명서 "/>
      <sheetName val="토목"/>
      <sheetName val="노견단위수량"/>
      <sheetName val="세부내역서(소방)"/>
      <sheetName val="DAN"/>
      <sheetName val="백호우계수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총 괄 표"/>
      <sheetName val="BOX"/>
      <sheetName val="장비집계"/>
      <sheetName val="토적표"/>
      <sheetName val="암거치수표"/>
      <sheetName val="수량집계표(舊)"/>
      <sheetName val="전선 및 전선관"/>
      <sheetName val="적산산출"/>
      <sheetName val="자재비산출"/>
      <sheetName val="운용비산출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사각1,특1호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횡배수관"/>
      <sheetName val="기초대가"/>
      <sheetName val="시설대가"/>
      <sheetName val="수목대가"/>
      <sheetName val="인공대가"/>
      <sheetName val="일 위 목 록 표"/>
      <sheetName val="국민연금표"/>
      <sheetName val="건축공사 집계표"/>
      <sheetName val="골조"/>
      <sheetName val="원가서"/>
      <sheetName val="실행대비"/>
      <sheetName val="구간별현황"/>
      <sheetName val="기본계획"/>
      <sheetName val="예총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파일의이용"/>
      <sheetName val="단 box"/>
      <sheetName val="수량집계"/>
      <sheetName val="소방"/>
      <sheetName val="이식운반"/>
      <sheetName val="용역비내역-진짜"/>
      <sheetName val="옥외외등집계표"/>
      <sheetName val="실행기초"/>
      <sheetName val="배수량"/>
      <sheetName val="WORK"/>
      <sheetName val="개요입력"/>
      <sheetName val="수량기준"/>
      <sheetName val="APT내역"/>
      <sheetName val="부대시설"/>
      <sheetName val="일용노임단가2001상"/>
      <sheetName val="참조자료"/>
      <sheetName val="A갑지"/>
      <sheetName val="정산명세서"/>
      <sheetName val="동문건설"/>
      <sheetName val="토건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총괄표"/>
      <sheetName val="인공산출"/>
      <sheetName val="산출기초"/>
      <sheetName val="공사비산출서"/>
      <sheetName val="세금자료"/>
      <sheetName val="내역_FILE"/>
      <sheetName val="규준틀"/>
      <sheetName val="패널"/>
      <sheetName val="001"/>
      <sheetName val="사업수지"/>
      <sheetName val="단재적표"/>
      <sheetName val="2003상반기노임기준"/>
      <sheetName val="자재목록"/>
      <sheetName val="단가목록"/>
      <sheetName val="중기목록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갑지(추정)"/>
      <sheetName val="토목공사"/>
      <sheetName val="우수공,맨홀,집수정"/>
      <sheetName val="노임이"/>
      <sheetName val="설계명세서 (장비)"/>
      <sheetName val="22단가"/>
      <sheetName val="22인공"/>
      <sheetName val="시설물일위"/>
      <sheetName val="공내역서"/>
      <sheetName val="단위단가"/>
      <sheetName val="자재테이블"/>
      <sheetName val="SG"/>
      <sheetName val="맨홀_공사비"/>
      <sheetName val="조명시설"/>
      <sheetName val="기계"/>
      <sheetName val="정화조"/>
      <sheetName val="조경"/>
      <sheetName val="교량하부공"/>
      <sheetName val="예산편성"/>
      <sheetName val="원가계산"/>
      <sheetName val="유역면적"/>
      <sheetName val="부대내역"/>
      <sheetName val="MCC제원"/>
      <sheetName val="제경비율"/>
      <sheetName val="범례_(2)1"/>
      <sheetName val="단가_및_재료비1"/>
      <sheetName val="7월11일"/>
      <sheetName val="단가 "/>
      <sheetName val="개화1교"/>
      <sheetName val="TYPE-1"/>
      <sheetName val="수목단가"/>
      <sheetName val="시설수량표"/>
      <sheetName val="식재수량표"/>
      <sheetName val="1.설계기준 "/>
      <sheetName val="CODE"/>
      <sheetName val="철근콘크리트 (5)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실행예산서"/>
      <sheetName val="단가대비표 (3)"/>
      <sheetName val="목록"/>
      <sheetName val="본사인상전"/>
      <sheetName val="일반부표"/>
      <sheetName val="G.R300경비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내역1"/>
      <sheetName val="품셈표"/>
      <sheetName val="구입단가"/>
      <sheetName val="설계예산서(흙막이)"/>
      <sheetName val="노임 단가"/>
      <sheetName val="4.직접인건비"/>
      <sheetName val="직접인건비"/>
      <sheetName val="주beam"/>
      <sheetName val="횡배수관집현황(2공구)"/>
      <sheetName val="관급"/>
      <sheetName val="산출내역서집계표"/>
      <sheetName val="정부노임단가"/>
      <sheetName val="미드수량"/>
      <sheetName val="관급자재"/>
      <sheetName val="각형맨홀"/>
      <sheetName val="도급기성"/>
      <sheetName val="※참고자료※"/>
      <sheetName val="우수받이"/>
      <sheetName val="진주방향"/>
      <sheetName val="음성방향"/>
      <sheetName val="철거단가"/>
      <sheetName val="세골재  T2 변경 현황"/>
      <sheetName val="원내역"/>
      <sheetName val="실행(ALT1)"/>
      <sheetName val="5직접"/>
      <sheetName val="장비단가"/>
      <sheetName val="4.2.1 마루높이 검토"/>
      <sheetName val="제경비"/>
      <sheetName val="wall"/>
      <sheetName val="인부노임"/>
      <sheetName val="단관데이터"/>
      <sheetName val="이형관데이터"/>
      <sheetName val="직접비"/>
      <sheetName val="자  재"/>
      <sheetName val="건축외주"/>
      <sheetName val="실행내역서 "/>
      <sheetName val="교각별철근수량집계표"/>
      <sheetName val="단위중량"/>
      <sheetName val="소일위대가코드표"/>
      <sheetName val="원가계산서(변경)"/>
      <sheetName val="일위산출"/>
      <sheetName val="설비"/>
      <sheetName val="예가표"/>
      <sheetName val="archi(본사)"/>
      <sheetName val="안전난간대원가"/>
      <sheetName val="Ekog10"/>
      <sheetName val="6공구(당초)"/>
      <sheetName val="코드"/>
      <sheetName val="기초목"/>
      <sheetName val="가시설수량"/>
      <sheetName val="11-2.아파트내역"/>
      <sheetName val="아파트"/>
      <sheetName val="바닥판"/>
      <sheetName val="입력DATA"/>
      <sheetName val="이름교환"/>
      <sheetName val="전기일위목록"/>
      <sheetName val="대덕토공총"/>
      <sheetName val="문학간접"/>
      <sheetName val="front"/>
      <sheetName val="판"/>
      <sheetName val="전등설비"/>
      <sheetName val="단가 (2)"/>
      <sheetName val="Proposal"/>
      <sheetName val="직접경비"/>
      <sheetName val="98태백"/>
      <sheetName val="기초자료입력"/>
      <sheetName val="중기솔뇨"/>
      <sheetName val="배수장토목공사비"/>
      <sheetName val="터널조도"/>
      <sheetName val="시운전연료비"/>
      <sheetName val="Sheet3"/>
      <sheetName val="比較表"/>
      <sheetName val="편집1"/>
      <sheetName val="경남"/>
      <sheetName val="경북"/>
      <sheetName val="중부"/>
      <sheetName val="값"/>
      <sheetName val="토목내역서"/>
      <sheetName val="소화실적"/>
      <sheetName val="단가산출목록표"/>
      <sheetName val="관련자료입력"/>
      <sheetName val="단가대비"/>
      <sheetName val="익월작업계힉"/>
      <sheetName val="비용"/>
      <sheetName val="공사비산출내역"/>
      <sheetName val="견적990322"/>
      <sheetName val="1단계총괄내역서"/>
      <sheetName val="간접1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연결관암거"/>
      <sheetName val="36단가"/>
      <sheetName val="BQ(실행)"/>
      <sheetName val="96작생능"/>
      <sheetName val="집계"/>
      <sheetName val="갑지1"/>
      <sheetName val="기본일위"/>
      <sheetName val="확약서"/>
      <sheetName val="6호기"/>
      <sheetName val="전산소모"/>
      <sheetName val="폐토수익화 "/>
      <sheetName val="주요항목별"/>
      <sheetName val="설계표지"/>
      <sheetName val="?????"/>
      <sheetName val="2008년상반노임"/>
      <sheetName val="참고자료"/>
      <sheetName val="ITEM"/>
      <sheetName val="토공정보"/>
      <sheetName val="건설기계사용기준"/>
      <sheetName val="노무단가"/>
      <sheetName val="건축일위"/>
      <sheetName val="그라우팅일위"/>
      <sheetName val="일반건축물통신회선수"/>
      <sheetName val="내역분기"/>
      <sheetName val="약품공급2"/>
      <sheetName val="COST"/>
      <sheetName val="대표명단"/>
      <sheetName val="기흥하도용"/>
      <sheetName val="적현로"/>
      <sheetName val="하조서"/>
      <sheetName val="적용기준"/>
      <sheetName val="횡배수관수량집계"/>
      <sheetName val="산출기준자료"/>
      <sheetName val="간접"/>
      <sheetName val="BOJUNGGM"/>
      <sheetName val="퍼스트"/>
      <sheetName val="일위"/>
      <sheetName val="시화점실행"/>
      <sheetName val="PAINT"/>
      <sheetName val="Customer Databas"/>
      <sheetName val="동홍동인부인적사항"/>
      <sheetName val="기초"/>
      <sheetName val="장비비"/>
      <sheetName val="PAD TR보호대기초"/>
      <sheetName val="가로등기초"/>
      <sheetName val="HANDHOLE(2)"/>
      <sheetName val="주공 갑지"/>
      <sheetName val="일위대가-1"/>
      <sheetName val="서식"/>
      <sheetName val="재료표"/>
      <sheetName val="물량내역"/>
      <sheetName val="1월"/>
      <sheetName val="48단가"/>
      <sheetName val="단면가정"/>
      <sheetName val="설계변경총괄표(계산식)"/>
      <sheetName val="일위대가내역"/>
      <sheetName val="파이프류"/>
      <sheetName val="기"/>
      <sheetName val="전선(총)"/>
      <sheetName val="동수"/>
      <sheetName val="전기"/>
      <sheetName val="2F 회의실견적(5_14 일대)"/>
      <sheetName val="원가계산서 "/>
      <sheetName val="대여현황"/>
      <sheetName val="대로근거"/>
      <sheetName val="단위량"/>
      <sheetName val="재료집계표2"/>
      <sheetName val="토적집계표"/>
      <sheetName val="설계개요"/>
      <sheetName val="물가자료"/>
      <sheetName val="세대별집계표(BY 고려전산)_미출력"/>
      <sheetName val="검토표(총괄)"/>
      <sheetName val="추가할증(삭제금지)"/>
      <sheetName val="실행내역서"/>
      <sheetName val="고내분기~한림"/>
      <sheetName val="광령~경마장"/>
      <sheetName val="세기~광령"/>
      <sheetName val="물건개요"/>
      <sheetName val="빌딩경영보고서"/>
      <sheetName val="리스료"/>
      <sheetName val="일쐈齣/"/>
      <sheetName val="일ᩐ瀀"/>
      <sheetName val="일ᩐ頀"/>
      <sheetName val="원가장"/>
      <sheetName val="설계내역2"/>
      <sheetName val="아파트 내역"/>
      <sheetName val="출자한도"/>
      <sheetName val="구리토평1전기"/>
      <sheetName val="토목주소"/>
      <sheetName val="프랜트면허"/>
      <sheetName val="기초데이타"/>
      <sheetName val="난방설비"/>
      <sheetName val="갑지70%"/>
      <sheetName val="계정"/>
      <sheetName val="내역서 (2)"/>
      <sheetName val="양남(실시)"/>
      <sheetName val="건천(실시)"/>
      <sheetName val="외동(실시)"/>
      <sheetName val="안강(실시)"/>
      <sheetName val="안강(우선실시)"/>
      <sheetName val="설계예시"/>
      <sheetName val="기계설비"/>
      <sheetName val="총괄"/>
      <sheetName val="적정심사"/>
      <sheetName val="도堉᎓"/>
      <sheetName val="가격조사서"/>
      <sheetName val="내역2"/>
      <sheetName val="비교표"/>
      <sheetName val="점수계산1-2"/>
      <sheetName val="NYS"/>
      <sheetName val="설계명세서-2"/>
      <sheetName val="덕전리"/>
      <sheetName val="북부"/>
      <sheetName val="지주토목내역서"/>
      <sheetName val="열린교실"/>
      <sheetName val="도기류"/>
      <sheetName val="6차2회변경내역서"/>
      <sheetName val="저"/>
      <sheetName val="발주수량표"/>
      <sheetName val="유림총괄"/>
      <sheetName val="가설공사"/>
      <sheetName val="4차원가계산서"/>
      <sheetName val="단가결정"/>
      <sheetName val="내역아"/>
      <sheetName val="울타리"/>
      <sheetName val="원형1호맨홀토공수량"/>
      <sheetName val="부재리스트"/>
      <sheetName val="수곡내역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평가데이터"/>
      <sheetName val="건축2"/>
      <sheetName val="기본설계기준"/>
      <sheetName val="품셈총괄표"/>
      <sheetName val="중기명"/>
      <sheetName val="CTEMCOST"/>
      <sheetName val="구조물철거타공정이월"/>
      <sheetName val="출력X"/>
      <sheetName val="배수관연장조서"/>
      <sheetName val="단위목록"/>
      <sheetName val="기계경비목록"/>
      <sheetName val="투입내역"/>
      <sheetName val="자금신청서"/>
      <sheetName val="내역서01"/>
      <sheetName val="기계경비산출기준"/>
      <sheetName val="건설기계가격"/>
      <sheetName val="외주(기준)"/>
      <sheetName val="재.노.경(기준)"/>
      <sheetName val="선정요령"/>
      <sheetName val="단면별연장"/>
      <sheetName val="총괄메뉴"/>
      <sheetName val="자재일위(경)"/>
      <sheetName val="1공구내역서(1)"/>
      <sheetName val="설계서을지"/>
      <sheetName val="규격"/>
      <sheetName val="품셈 "/>
      <sheetName val="고시단가"/>
      <sheetName val="검산금액"/>
      <sheetName val="선수보증금"/>
      <sheetName val="연체일수"/>
      <sheetName val="기초해지"/>
      <sheetName val="잔가합계"/>
      <sheetName val="Sheet6"/>
      <sheetName val="중도해지진행업체"/>
      <sheetName val="기초해지2"/>
      <sheetName val="플랜트 설치"/>
      <sheetName val="#2_Paint"/>
      <sheetName val="기성내역서(토목)"/>
      <sheetName val="골재집계"/>
      <sheetName val="-레미콘집계"/>
      <sheetName val="-몰탈콘크리트"/>
      <sheetName val="날개수량1.5"/>
      <sheetName val="자갈,시멘트,모래산출"/>
      <sheetName val="-철근집계"/>
      <sheetName val="포장재료(1)"/>
      <sheetName val="-흄관집계"/>
      <sheetName val="중기산출"/>
      <sheetName val="일위단가"/>
      <sheetName val="단가일람 (2)"/>
      <sheetName val="데리네이타현황"/>
      <sheetName val="직재"/>
      <sheetName val="인건-측정"/>
      <sheetName val="용소리교"/>
      <sheetName val="junggi"/>
      <sheetName val="설계서"/>
      <sheetName val="노원열병합__건축䢧︀諕ԯ_x0000_缀_x0000_"/>
      <sheetName val="수로단위수량"/>
      <sheetName val="슬래브"/>
      <sheetName val="일위대가_목록표"/>
      <sheetName val="DATA_입력란"/>
      <sheetName val="1__설계조건_2_단면가정_3__하중계산"/>
      <sheetName val="참조 (2)"/>
      <sheetName val="인건비 "/>
      <sheetName val="매매"/>
      <sheetName val="토공사(흙막이)"/>
      <sheetName val="안양1공구_건축"/>
      <sheetName val="투찰금액"/>
      <sheetName val="공동"/>
      <sheetName val="원가계산(2)"/>
      <sheetName val="테이블"/>
      <sheetName val="단가조정"/>
      <sheetName val="자재일람"/>
      <sheetName val="상하차비용(기계상차)"/>
      <sheetName val="수간보호"/>
      <sheetName val="부하계산서"/>
      <sheetName val="소총괄표1"/>
      <sheetName val="부대tu"/>
      <sheetName val="연습"/>
      <sheetName val="비목코드"/>
      <sheetName val="여부구분"/>
      <sheetName val="NEW DB"/>
      <sheetName val="장비별표(오거보링)(Ø400)(12M)"/>
      <sheetName val="설계서(본관)"/>
      <sheetName val="APT"/>
      <sheetName val="분수공별 면적"/>
      <sheetName val="관로조직표"/>
      <sheetName val="일위총괄표"/>
      <sheetName val="용역비산출"/>
      <sheetName val="점검총괄"/>
      <sheetName val="증감내역서"/>
      <sheetName val="기계경비목록1"/>
      <sheetName val="노무자명부"/>
      <sheetName val="SORCE1"/>
      <sheetName val="공정계획"/>
      <sheetName val="재료비노무비"/>
      <sheetName val="토공산근"/>
      <sheetName val="13LPMCC"/>
      <sheetName val="단위가격"/>
      <sheetName val="원곡IC교 내진성능보강공사 실시설계 용역.xlsx"/>
      <sheetName val="단가조사-예비품"/>
      <sheetName val="ALL"/>
      <sheetName val="LIDE"/>
      <sheetName val="본체"/>
      <sheetName val="수정"/>
      <sheetName val="4.직접인ֺ_x0000_"/>
      <sheetName val="6. 직접경비"/>
      <sheetName val="일위집계"/>
      <sheetName val="예산조서(전송)"/>
      <sheetName val="제작실적"/>
      <sheetName val="내2"/>
      <sheetName val="동해title"/>
      <sheetName val="견"/>
      <sheetName val="3.고급화검토"/>
      <sheetName val="2.2.10.샤시등"/>
      <sheetName val="입면고급화단가표"/>
      <sheetName val="9509"/>
      <sheetName val="단가1"/>
      <sheetName val="품셈"/>
      <sheetName val="확_x0000__x0000_"/>
      <sheetName val="돈암사업"/>
      <sheetName val="단가일람표"/>
      <sheetName val="토지가격산출"/>
      <sheetName val="유류대관리"/>
      <sheetName val="말고개터널조명전압강하"/>
      <sheetName val="마산방향"/>
      <sheetName val="마산방향철근집계"/>
      <sheetName val="노무비단가"/>
      <sheetName val="4.2유효폭의 계산"/>
      <sheetName val="공주-교대(A1)"/>
      <sheetName val="VST재료산출"/>
      <sheetName val="명세서"/>
      <sheetName val="자재비"/>
      <sheetName val="E총"/>
      <sheetName val="신호등일위대가"/>
      <sheetName val="설계조건"/>
      <sheetName val="단위"/>
      <sheetName val="공사비증감"/>
      <sheetName val="공사"/>
      <sheetName val="기안"/>
      <sheetName val="유효성체크"/>
      <sheetName val="표준견적서"/>
      <sheetName val="당초"/>
      <sheetName val="입찰"/>
      <sheetName val="현경"/>
      <sheetName val="단가최종"/>
      <sheetName val="잡철물"/>
      <sheetName val="중집계"/>
      <sheetName val="전문품의"/>
      <sheetName val="전기집계표"/>
      <sheetName val="산출서"/>
      <sheetName val="2008년상반기"/>
      <sheetName val="참고"/>
      <sheetName val="자재단가비교표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공사비"/>
      <sheetName val="남양주부대"/>
      <sheetName val="공문(신)"/>
      <sheetName val="견적서갑지연속"/>
      <sheetName val="당사분아님"/>
      <sheetName val="예산"/>
      <sheetName val="7단가"/>
      <sheetName val="시중노임단가"/>
      <sheetName val="현장별"/>
      <sheetName val="유방야장기초"/>
      <sheetName val="기성내역서표지"/>
      <sheetName val="간지"/>
      <sheetName val="48일위"/>
      <sheetName val="48수량"/>
      <sheetName val="22일위"/>
      <sheetName val="차액보증"/>
      <sheetName val="실행對比"/>
      <sheetName val="용산1(해보)"/>
      <sheetName val="재정비직인"/>
      <sheetName val="11년상반기"/>
      <sheetName val="1차_xd8c5_︀濕"/>
      <sheetName val="수납몸통"/>
      <sheetName val="7내역"/>
      <sheetName val="2.고용보험료산출근거"/>
      <sheetName val="원가계산서_변경_"/>
      <sheetName val="제출내역 (2)"/>
      <sheetName val="지수"/>
      <sheetName val="cable-data"/>
      <sheetName val="공사_산출"/>
      <sheetName val="[2차1차.XLS]일쐈齣/"/>
      <sheetName val="남양내역"/>
      <sheetName val="견적1"/>
      <sheetName val="공종별집계표(창고-52평)"/>
      <sheetName val="선정대비표(총괄,조정)"/>
      <sheetName val="하중계산"/>
      <sheetName val="MCC_x0005__x0000_"/>
      <sheetName val="도봉2지구"/>
      <sheetName val="[2차1차.XLS][2차1차.XLS]일쐈齣/"/>
      <sheetName val="Sheet2 (2)"/>
      <sheetName val="SULKEA"/>
      <sheetName val="결재갑지"/>
      <sheetName val="0226"/>
      <sheetName val="직공비"/>
      <sheetName val="2002하반기노임기준"/>
      <sheetName val="단가(자재)"/>
      <sheetName val="단가(노임)"/>
      <sheetName val="기초목록"/>
      <sheetName val="용연"/>
      <sheetName val="울산"/>
      <sheetName val="진천"/>
      <sheetName val="구미"/>
      <sheetName val="대구"/>
      <sheetName val="언양"/>
      <sheetName val="실행기고및 투입현황(총괄)"/>
      <sheetName val="현금흐름"/>
      <sheetName val="목표세부명세"/>
      <sheetName val="견적업체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기초입력_DATA1"/>
      <sheetName val="내_역_서(총괄)"/>
      <sheetName val="총_괄_표"/>
      <sheetName val="const_"/>
      <sheetName val="6-1__관개량조서"/>
      <sheetName val="CABLE_SIZE-1"/>
      <sheetName val="10월_(2)"/>
      <sheetName val="설명서_"/>
      <sheetName val="_견적서"/>
      <sheetName val="단_box"/>
      <sheetName val="간접비_총괄표"/>
      <sheetName val="2_1__노무비_평균단가산출"/>
      <sheetName val="MOTOR"/>
      <sheetName val="표준차도부연장집계-ASP"/>
      <sheetName val="보도포장연장조서-표준차도부"/>
      <sheetName val="표준차도부연장조서-ASP"/>
      <sheetName val="AL공사(원)"/>
      <sheetName val="전열산출서"/>
      <sheetName val="노단"/>
      <sheetName val="대가목록"/>
      <sheetName val="RM목표&amp;실적"/>
      <sheetName val="환율change"/>
      <sheetName val="내역_F저潖㄀"/>
      <sheetName val="내역서(삼호)"/>
      <sheetName val="인쇄안해도됨"/>
      <sheetName val="Sheet22"/>
      <sheetName val="배수장공사비명세서"/>
      <sheetName val="소야공정계획표"/>
      <sheetName val="등록자료"/>
      <sheetName val="매출현황"/>
      <sheetName val="입력정보"/>
      <sheetName val="신림자금"/>
      <sheetName val="날개벽"/>
      <sheetName val="유역별면적"/>
      <sheetName val="합리식"/>
      <sheetName val="아산측후소"/>
      <sheetName val="FOOD COURT 천정 뿜칠 배기 철거후 재시공"/>
      <sheetName val="출력용"/>
      <sheetName val="단위수량DATA"/>
      <sheetName val="노임단가 및 기계경비"/>
      <sheetName val="예산서"/>
      <sheetName val="산근목록"/>
      <sheetName val="호표목록"/>
      <sheetName val="basic"/>
      <sheetName val="중기 목록표"/>
      <sheetName val="TYPE1"/>
      <sheetName val="1_우편집중내역서"/>
      <sheetName val="경율산정_XLS"/>
      <sheetName val="2000,9월_일위"/>
      <sheetName val="06_일위대가목록"/>
      <sheetName val="건축공사_집계표"/>
      <sheetName val="실행내역_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단__가__대__비__표"/>
      <sheetName val="일__위__대__가__목__록"/>
      <sheetName val="3_하중산정4_지지력"/>
      <sheetName val="토공(우물통,기타) "/>
      <sheetName val="이름정의"/>
      <sheetName val="9번"/>
      <sheetName val="단가집계목록"/>
      <sheetName val="공통자재단가"/>
      <sheetName val="건설기계단가"/>
      <sheetName val="보강공(내역)"/>
      <sheetName val="맨홀수량산출"/>
      <sheetName val="1004"/>
      <sheetName val="맨홀조서"/>
      <sheetName val="샌딩 에폭시 도장"/>
      <sheetName val="콘_재료분리(1)"/>
      <sheetName val="메인거더-크로스빔200연결부"/>
      <sheetName val="1.수인터널"/>
      <sheetName val="문︀苕ԯ"/>
      <sheetName val="일위대가목록1"/>
      <sheetName val="단가산출1"/>
      <sheetName val="대가표(품셈)"/>
      <sheetName val="약품설비"/>
      <sheetName val="단면치수"/>
      <sheetName val="익산"/>
      <sheetName val="배서어음명세서"/>
      <sheetName val="노임9월"/>
      <sheetName val="98NS-N"/>
      <sheetName val="45,46"/>
      <sheetName val="4.1단가표"/>
      <sheetName val="4.2노임단가표"/>
      <sheetName val="토목공사일반"/>
      <sheetName val="공사자료입력"/>
      <sheetName val="범례_(2)2"/>
      <sheetName val="단가_및_재료비2"/>
      <sheetName val="노원열병합__건축공사기성내역서2"/>
      <sheetName val="출력은_금물2"/>
      <sheetName val="안양동교_1안2"/>
      <sheetName val="unit_42"/>
      <sheetName val="일_위_대_가_표2"/>
      <sheetName val="단가표_(2)2"/>
      <sheetName val="할증_2"/>
      <sheetName val="수목데이타_2"/>
      <sheetName val="직원_인적급여_카드1"/>
      <sheetName val="4_일위대가목차1"/>
      <sheetName val="_갑지2"/>
      <sheetName val="3련_BOX1"/>
      <sheetName val="중기조종사_단위단가2"/>
      <sheetName val="BSD__2_1"/>
      <sheetName val="광양_3기_유입수2"/>
      <sheetName val="(전남)시범지구_운영실적_및_결과분석(8월까지)1"/>
      <sheetName val="일위대가_1"/>
      <sheetName val="2_냉난방설비공사1"/>
      <sheetName val="7_자동제어공사1"/>
      <sheetName val="화재_탐지_설비1"/>
      <sheetName val="4_공사별1"/>
      <sheetName val="준검_내역서1"/>
      <sheetName val="공장동_지하1층1"/>
      <sheetName val="용역동_및_154KV1"/>
      <sheetName val="공장동_3층1"/>
      <sheetName val="공장동_1층1"/>
      <sheetName val="전선_및_전선관"/>
      <sheetName val="기타_정보통신공사"/>
      <sheetName val="단가대비표_(3)"/>
      <sheetName val="2_대외공문"/>
      <sheetName val="설계명세서_(장비)"/>
      <sheetName val="변압기_및_발전기_용량"/>
      <sheetName val="조도계산서_(도서)"/>
      <sheetName val="견적_(2)"/>
      <sheetName val="4_직접인건비"/>
      <sheetName val="일_위_목_록_표"/>
      <sheetName val="TRE_TABLE"/>
      <sheetName val="1.설계조건"/>
      <sheetName val="5.수정데이터통합"/>
      <sheetName val="빌딩코드"/>
      <sheetName val="총괄집계표"/>
      <sheetName val="단위량당중기사용료"/>
      <sheetName val="덤프"/>
      <sheetName val="석재다짐"/>
      <sheetName val="소운반"/>
      <sheetName val="아스콘"/>
      <sheetName val="접속도로1"/>
      <sheetName val="산수배수"/>
      <sheetName val="일용인부산출"/>
      <sheetName val="공동내역"/>
      <sheetName val="공동내역 (2)"/>
      <sheetName val="쉼터내역"/>
      <sheetName val="쉼터내역 (2)"/>
      <sheetName val="상호참고자료"/>
      <sheetName val="발주처자료입력"/>
      <sheetName val="회사기본자료"/>
      <sheetName val="하자보증자료"/>
      <sheetName val="설계내역"/>
      <sheetName val="수종"/>
      <sheetName val="연결관산출조서"/>
      <sheetName val="BNR Design"/>
      <sheetName val="6)화재 탐지 설비"/>
      <sheetName val="EQ-R1"/>
      <sheetName val="2)관접합"/>
      <sheetName val="산출근거목록"/>
      <sheetName val="일대목록"/>
      <sheetName val="지구단위계획"/>
      <sheetName val="3지구단위"/>
      <sheetName val="5.개인보호구지급"/>
      <sheetName val="변경내역서간지"/>
      <sheetName val="하수급견적대비"/>
      <sheetName val="법면단"/>
      <sheetName val="기성표지(갑) (06월)"/>
      <sheetName val="기성청구서-내역서"/>
      <sheetName val="수량산출서 "/>
      <sheetName val="FAB별"/>
      <sheetName val="2.토목공사"/>
      <sheetName val="BSD (2)"/>
      <sheetName val="전기혼잡제경비(45)"/>
      <sheetName val="SHEET PILE 집계표"/>
      <sheetName val="일위대_x0000__x0000_Ԁ"/>
      <sheetName val="철콘-부대"/>
      <sheetName val="토목내역서 (도급단가)"/>
      <sheetName val="빙100장비사양"/>
      <sheetName val="근거(기밀댐퍼)"/>
      <sheetName val="예산조서"/>
      <sheetName val="C1"/>
      <sheetName val="재집"/>
      <sheetName val="49단가"/>
      <sheetName val="개별직종노임단가(2005.1)"/>
      <sheetName val="C3"/>
      <sheetName val="단위별 일위대가표"/>
      <sheetName val="암거단위"/>
      <sheetName val="운반공"/>
      <sheetName val="토목검측서"/>
      <sheetName val="2월"/>
      <sheetName val="3월"/>
      <sheetName val="유리"/>
      <sheetName val="메인"/>
      <sheetName val="사정단가표"/>
      <sheetName val="2003상반기노舓⾢_x0005_"/>
      <sheetName val="월현황(내자)"/>
      <sheetName val="수량산출서-2"/>
      <sheetName val="문화가격표"/>
      <sheetName val="구분자"/>
      <sheetName val="CATV"/>
      <sheetName val="별제권_정리담보권1"/>
      <sheetName val="내역서1999.8최종"/>
      <sheetName val="공기주입기 설치공사"/>
      <sheetName val="안동예산서"/>
      <sheetName val="2차1차.XLS"/>
      <sheetName val="2%EC%B0%A81%EC%B0%A8.XLS"/>
      <sheetName val="일위대가_4층원격_"/>
      <sheetName val="환산"/>
      <sheetName val="1-1"/>
      <sheetName val="횡 연장"/>
      <sheetName val="세기~砀㡮"/>
      <sheetName val="금액집계"/>
      <sheetName val="00000"/>
      <sheetName val="내역서(토목)"/>
      <sheetName val="제품"/>
      <sheetName val="가로등내역서"/>
      <sheetName val="쌍송교"/>
      <sheetName val="비교1"/>
      <sheetName val="토목내역 (2)"/>
      <sheetName val="여흥"/>
      <sheetName val="완제수불8"/>
      <sheetName val="세부내역서_xdf88_˜㠦â"/>
      <sheetName val="세부내역서_xdf88_˟㠦å"/>
      <sheetName val="2000년 공정표"/>
      <sheetName val="PAY2002"/>
      <sheetName val="덧씌우기구간수량산출1"/>
      <sheetName val="Sheet15"/>
      <sheetName val="COPING"/>
      <sheetName val="T13(P68~72,78)"/>
      <sheetName val="6PILE  (돌출)"/>
      <sheetName val="개산공사비"/>
      <sheetName val="투찰판"/>
      <sheetName val="철근콘크리트_(5)"/>
      <sheetName val="G_R300경비"/>
      <sheetName val="L40 B19.9"/>
      <sheetName val="1.설계기준"/>
      <sheetName val="2월분"/>
      <sheetName val="전기BOX내역서"/>
      <sheetName val="해외"/>
      <sheetName val="1-11조직표"/>
      <sheetName val="input"/>
      <sheetName val="상반기손익차2총괄"/>
      <sheetName val="공예율"/>
      <sheetName val="주철골"/>
      <sheetName val="인건비(ref)"/>
      <sheetName val="외국인현황및전출입관리"/>
      <sheetName val="첨"/>
      <sheetName val="admin"/>
      <sheetName val="자재표"/>
      <sheetName val="자재운반단가일람표"/>
      <sheetName val="MATERIAL"/>
      <sheetName val="생산월보"/>
      <sheetName val="경상직원"/>
      <sheetName val="가설건물"/>
      <sheetName val="new급여T(4을-운전)"/>
      <sheetName val="견적공통"/>
      <sheetName val="유역면_x0000_"/>
      <sheetName val="국내조달(통합-1)"/>
      <sheetName val="Item Code"/>
      <sheetName val="대안"/>
      <sheetName val="원안"/>
      <sheetName val="세기~_x0000__x0000_"/>
      <sheetName val="FCU선정"/>
      <sheetName val="첨부1-1"/>
      <sheetName val="발주설계서(당초)"/>
      <sheetName val="리츠"/>
      <sheetName val="정공공사"/>
      <sheetName val="급탕순환펌프"/>
      <sheetName val="단위세대물량"/>
      <sheetName val="기성내역1"/>
      <sheetName val="구간별관경"/>
      <sheetName val="변압기 및 殰时೐_x001b__x0000_"/>
      <sheetName val="SAM"/>
      <sheetName val="조도계산"/>
      <sheetName val="기초입력_DATA2"/>
      <sheetName val="Sheet1_(2)1"/>
      <sheetName val="별표 "/>
      <sheetName val="매출부문"/>
      <sheetName val="가계부"/>
      <sheetName val="제품목록"/>
      <sheetName val="매입매출관리"/>
      <sheetName val="연결원본-절대지우지말것"/>
      <sheetName val="C1.공사개요"/>
      <sheetName val="작성"/>
      <sheetName val="철골공사"/>
      <sheetName val="단가(기자재)"/>
      <sheetName val="일집"/>
      <sheetName val="공사설명서외"/>
      <sheetName val="열교환기"/>
      <sheetName val="감가상각비"/>
      <sheetName val="96보완계획7.12"/>
      <sheetName val="결재판(삭제하지말아주세요)"/>
      <sheetName val="대차대조표"/>
      <sheetName val="골조공사"/>
      <sheetName val="보험료산출"/>
      <sheetName val="산출내역(4월)"/>
      <sheetName val="산출내역(5월) (2)"/>
      <sheetName val="도급금액"/>
      <sheetName val="간선계산"/>
      <sheetName val="직접경비호표"/>
      <sheetName val="직접인건비호표(항목60%)"/>
      <sheetName val="기술자자료입력"/>
      <sheetName val="경영"/>
      <sheetName val="98년"/>
      <sheetName val="실적"/>
      <sheetName val="결과치"/>
      <sheetName val="경비산출서"/>
      <sheetName val="간선"/>
      <sheetName val="옥룡잡비"/>
      <sheetName val="기별명세"/>
      <sheetName val="설계서(7)"/>
      <sheetName val="배관배선 단가조사"/>
      <sheetName val="9GNG운반"/>
      <sheetName val="물가"/>
      <sheetName val="적용노임"/>
      <sheetName val="측량노임단가"/>
      <sheetName val="경비_원본"/>
      <sheetName val="일_위_대_가_º_x0000_"/>
      <sheetName val="직원_인적급여_좸㾃"/>
      <sheetName val="P54"/>
      <sheetName val="일위대"/>
      <sheetName val="상부수량집계표"/>
      <sheetName val="집수받이교체"/>
      <sheetName val="용산3(영광)"/>
      <sheetName val="수량집"/>
      <sheetName val="인부노임단가"/>
      <sheetName val="TOTAL_BOQ"/>
      <sheetName val="토공1"/>
      <sheetName val="토공2"/>
      <sheetName val="구조물토공1"/>
      <sheetName val="토공3"/>
      <sheetName val="우수관연장및높이"/>
      <sheetName val="우수맨홀평균높이"/>
      <sheetName val="암거단위-1련"/>
      <sheetName val="7급줄떼"/>
      <sheetName val="5흙막이"/>
      <sheetName val="금액단가표"/>
      <sheetName val="자료기입"/>
      <sheetName val="수량"/>
      <sheetName val="예가평정서표지"/>
      <sheetName val="전기일위대가"/>
      <sheetName val="요율표"/>
      <sheetName val="견적서입력"/>
      <sheetName val="전기_x0000__x0000__x0005__x0000_"/>
      <sheetName val="설 계"/>
      <sheetName val="개소별수량산출"/>
      <sheetName val="비교표준지"/>
      <sheetName val="이름표"/>
      <sheetName val="계수시트"/>
      <sheetName val="2003상반기_x0000__x0000__x0005__x0000_"/>
      <sheetName val="일위대가목록 (계약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 refreshError="1"/>
      <sheetData sheetId="1428" refreshError="1"/>
      <sheetData sheetId="1429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PIER44"/>
      <sheetName val="2공구산출내역"/>
      <sheetName val="중기집계"/>
      <sheetName val="인건-측정"/>
      <sheetName val="내역"/>
      <sheetName val="토공"/>
      <sheetName val="경산"/>
      <sheetName val="공구"/>
      <sheetName val="단위중량"/>
      <sheetName val="설계내역서"/>
      <sheetName val="BID"/>
      <sheetName val="PSCbeam설계"/>
      <sheetName val="내역서(총)"/>
      <sheetName val="Sheet1"/>
      <sheetName val="용산1(해보)"/>
      <sheetName val="연결임시"/>
      <sheetName val="__________________Q_NEW_PIER4_2"/>
      <sheetName val="__________________Q_NEW_PIER4_3"/>
    </sheetNames>
    <definedNames>
      <definedName name="수식입력매크로"/>
      <definedName name="일위규격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금액내역서"/>
      <sheetName val="5흙막이"/>
      <sheetName val="기둥(원형)"/>
      <sheetName val="기초공"/>
      <sheetName val="98신돌석"/>
      <sheetName val="2공구산출내역"/>
      <sheetName val="땅속흙막이(야)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">
          <cell r="AB25">
            <v>53.16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땅속흙막이(야)"/>
      <sheetName val="원가계산"/>
      <sheetName val="총괄표"/>
      <sheetName val="목록표"/>
      <sheetName val="스톤블록골막이"/>
      <sheetName val="기슭막이(con.c)"/>
      <sheetName val="스톤블록기슭막이"/>
      <sheetName val="돌흙막이(야)"/>
      <sheetName val="돌흙막이(깬)"/>
      <sheetName val="떼흙막이"/>
      <sheetName val="통나무흙막이"/>
      <sheetName val="돌흙땅속흙막이(깬)"/>
      <sheetName val="땅속흙막이(통나무)"/>
      <sheetName val="비탈다듬기"/>
      <sheetName val="떼수로"/>
      <sheetName val="줄떼공(7급)"/>
      <sheetName val="떼붙임"/>
      <sheetName val="폐목얽기(3열)"/>
      <sheetName val="새심기"/>
      <sheetName val="잡공사"/>
      <sheetName val="운반비"/>
      <sheetName val="조달자재"/>
      <sheetName val="나무심기"/>
      <sheetName val="돌수로"/>
      <sheetName val="콘크리트포장"/>
      <sheetName val="씨뿌리기"/>
      <sheetName val="관급자재"/>
      <sheetName val="땅속흙막이(깬)"/>
      <sheetName val="암거떼수로내기"/>
      <sheetName val="성  토"/>
      <sheetName val="땅속흙막이(통나무,철근)"/>
      <sheetName val="바자얽기"/>
      <sheetName val="새조공"/>
      <sheetName val="설계명세 "/>
      <sheetName val="인부명세"/>
      <sheetName val="장비명세"/>
      <sheetName val="자재명세"/>
      <sheetName val="명세서(단가)"/>
      <sheetName val="노임단가"/>
      <sheetName val="2공구산출내역"/>
      <sheetName val="도급내역서"/>
      <sheetName val="일위대가"/>
      <sheetName val="건축내역"/>
      <sheetName val="기둥(원형)"/>
      <sheetName val="기초공"/>
      <sheetName val="unitpric"/>
      <sheetName val="구조물토적"/>
      <sheetName val="000000"/>
      <sheetName val="설계내역서"/>
      <sheetName val=""/>
      <sheetName val="06 일위대가목록"/>
      <sheetName val="시설물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</sheetDataSet>
  </externalBook>
</externalLink>
</file>

<file path=xl/externalLinks/externalLink2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흙막이"/>
      <sheetName val="원가계산"/>
      <sheetName val="총괄표"/>
      <sheetName val="목록표"/>
      <sheetName val="산비탈돌쌓기"/>
      <sheetName val="6떼흙막이"/>
      <sheetName val="7비탈다듬기"/>
      <sheetName val="8돌수로"/>
      <sheetName val="9떼수로"/>
      <sheetName val="대석줄떼"/>
      <sheetName val="줄떼공"/>
      <sheetName val="씨뿌리기"/>
      <sheetName val="3기슭막이"/>
      <sheetName val="나무심기"/>
      <sheetName val="잡공사"/>
      <sheetName val="2골막이"/>
      <sheetName val="운반비"/>
      <sheetName val="성  토"/>
      <sheetName val="돌보막이(1)"/>
      <sheetName val="돌보막이(2)"/>
      <sheetName val="4땅속흙막이"/>
      <sheetName val="평떼붙임"/>
      <sheetName val="새심기"/>
      <sheetName val="조달자재"/>
      <sheetName val="관급자재"/>
      <sheetName val="콘크리트포장"/>
      <sheetName val="1보막이"/>
      <sheetName val="속도량내기"/>
      <sheetName val="바자얽기"/>
      <sheetName val="새조공"/>
      <sheetName val="3콘크리트기슭막이(1)"/>
      <sheetName val="3콘크리트기슭막이(2)"/>
      <sheetName val="벤치플륨관(500)"/>
      <sheetName val="벤치플륨관(600)"/>
      <sheetName val="땅속흙막이(야)"/>
      <sheetName val="도급내역서"/>
      <sheetName val="일위대가"/>
      <sheetName val="골막이(야매)"/>
      <sheetName val="자재단가"/>
      <sheetName val="2공구산출내역"/>
      <sheetName val="7급줄떼"/>
      <sheetName val="Sheet3"/>
      <sheetName val="7급줄떼공"/>
      <sheetName val="기둥(원형)"/>
      <sheetName val="기초공"/>
      <sheetName val="수목표준대가"/>
      <sheetName val="시설물기초"/>
      <sheetName val="TOTAL_BOQ"/>
      <sheetName val="A-4"/>
      <sheetName val="등록"/>
      <sheetName val="단가산출"/>
    </sheetNames>
    <sheetDataSet>
      <sheetData sheetId="0" refreshError="1">
        <row r="1">
          <cell r="A1" t="str">
            <v>설        계        내        역        서</v>
          </cell>
        </row>
        <row r="36">
          <cell r="A36" t="str">
            <v>설        계        내        역        서</v>
          </cell>
        </row>
        <row r="138">
          <cell r="A138" t="str">
            <v>설        계        내        역        서</v>
          </cell>
        </row>
      </sheetData>
      <sheetData sheetId="1"/>
      <sheetData sheetId="2">
        <row r="1">
          <cell r="A1" t="str">
            <v>설        계        내        역        서</v>
          </cell>
        </row>
      </sheetData>
      <sheetData sheetId="3">
        <row r="1">
          <cell r="A1" t="str">
            <v>설        계        내        역        서</v>
          </cell>
        </row>
      </sheetData>
      <sheetData sheetId="4">
        <row r="1">
          <cell r="A1" t="str">
            <v>설        계        내        역        서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수량0.8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  <sheetName val="5흙막이"/>
      <sheetName val="도급내역서"/>
      <sheetName val="unitpric"/>
      <sheetName val="금액내역서"/>
      <sheetName val="수목표준대가"/>
      <sheetName val="건축내역"/>
      <sheetName val="땅속흙막이(야)"/>
      <sheetName val="2공구산출내역"/>
      <sheetName val="날개벽"/>
      <sheetName val="일반공사"/>
      <sheetName val="건축공사실행"/>
      <sheetName val="단재적표"/>
      <sheetName val="Sheet3"/>
      <sheetName val="TOTAL_BOQ"/>
      <sheetName val="순천예방사방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내역서"/>
      <sheetName val="일위대가"/>
      <sheetName val="5흙막이"/>
      <sheetName val="INPUT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</sheetNames>
    <sheetDataSet>
      <sheetData sheetId="0"/>
      <sheetData sheetId="1" refreshError="1"/>
      <sheetData sheetId="2"/>
      <sheetData sheetId="3"/>
      <sheetData sheetId="4">
        <row r="25">
          <cell r="U25">
            <v>0.76200000000000001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받이,연결관집계"/>
      <sheetName val="우수받이노선별집계"/>
      <sheetName val="원본(2)"/>
      <sheetName val="받이연결(관)조서"/>
      <sheetName val="연결관원형"/>
      <sheetName val="연결관암거"/>
      <sheetName val="접속흄관이음몰탈단위수량(2차)"/>
      <sheetName val="우수받이단위수량(2차)"/>
      <sheetName val="집수정연결관집계"/>
      <sheetName val="집수정연결관조서"/>
      <sheetName val="플륨연장조서"/>
      <sheetName val="콘크리트벤치플륨2"/>
      <sheetName val="유공관연장"/>
      <sheetName val="노임단가"/>
      <sheetName val="내역서"/>
      <sheetName val="원가"/>
      <sheetName val="우수공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수량산출표"/>
      <sheetName val="Sheet3"/>
      <sheetName val="00000000"/>
      <sheetName val="VXXXXXXX"/>
      <sheetName val="골막이(야매)"/>
      <sheetName val="단면"/>
      <sheetName val="도급내역서"/>
      <sheetName val="5흙막이"/>
      <sheetName val="댐구조도"/>
      <sheetName val="2공구산출내역"/>
      <sheetName val="광양시 옥곡면 대죽지구"/>
      <sheetName val="수목표준대가"/>
      <sheetName val="06 일위대가목록"/>
      <sheetName val="대치판정"/>
      <sheetName val="unitpric"/>
      <sheetName val="noyim"/>
      <sheetName val="토적기초"/>
      <sheetName val="단가산출서"/>
      <sheetName val="땅속흙막이(야)"/>
      <sheetName val="A-4"/>
      <sheetName val="TOTAL_BOQ"/>
      <sheetName val="교대(A1)"/>
      <sheetName val="공사예산하조서(O.K)"/>
      <sheetName val="Base"/>
      <sheetName val="Sheet1"/>
      <sheetName val="7급줄떼공"/>
      <sheetName val="front"/>
      <sheetName val="노임단가"/>
      <sheetName val="금액내역서"/>
      <sheetName val="일위대가목록"/>
      <sheetName val="000000"/>
      <sheetName val="단위수량산출"/>
      <sheetName val="노임자재"/>
      <sheetName val="DATA 입력란"/>
      <sheetName val="1. 설계조건 2.단면가정 3. 하중계산"/>
      <sheetName val="날개벽"/>
      <sheetName val="바닥막이1.5"/>
      <sheetName val="부대내역"/>
      <sheetName val="메서,변+증"/>
      <sheetName val="기슭막이(야면석찰쌓기)"/>
      <sheetName val="암거단위-1련"/>
      <sheetName val="횡배수관설치현황"/>
      <sheetName val="철거산출근거"/>
      <sheetName val="암거"/>
      <sheetName val="덕전리"/>
      <sheetName val="피벗테이블데이터분석"/>
      <sheetName val="종배수관면벽신"/>
      <sheetName val="종배수관(신)"/>
      <sheetName val="자료입력"/>
      <sheetName val="건축원가"/>
      <sheetName val="7급줄떼"/>
      <sheetName val="__________My_Documents________2"/>
      <sheetName val="총괄"/>
      <sheetName val="금융소득종합과세"/>
      <sheetName val="근로소득세2001"/>
      <sheetName val="공사요율"/>
      <sheetName val="기둥(원형)"/>
      <sheetName val="기초공"/>
      <sheetName val="자료"/>
      <sheetName val="J형측구단위수량"/>
      <sheetName val="총괄내역서"/>
      <sheetName val="자재단가"/>
      <sheetName val="건축내역"/>
      <sheetName val="중기사용료"/>
      <sheetName val="archi(본사)"/>
      <sheetName val="토공수량산출"/>
      <sheetName val="토적계산서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2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일위대가"/>
      <sheetName val="연결관암거"/>
      <sheetName val="노임단가"/>
      <sheetName val="적용건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단면"/>
      <sheetName val="2공구"/>
      <sheetName val="수량산출표"/>
      <sheetName val="부하계산서"/>
      <sheetName val="내역서(삼호)"/>
      <sheetName val="코드표"/>
      <sheetName val="표지"/>
      <sheetName val="연결관암거"/>
      <sheetName val="저"/>
      <sheetName val="덤프트럭계수"/>
      <sheetName val="2공구산출내역"/>
      <sheetName val="구조물공1"/>
      <sheetName val="배수및구조물공1"/>
      <sheetName val="도급내역서"/>
      <sheetName val="unitpric"/>
      <sheetName val="차액보증"/>
      <sheetName val="터파기및재료"/>
      <sheetName val="ABUT수량-A1"/>
      <sheetName val="날개벽"/>
      <sheetName val="적용건축"/>
      <sheetName val="T13(P68~72,78)"/>
      <sheetName val="수목데이타 "/>
      <sheetName val="철거산출근거"/>
      <sheetName val="Sheet3"/>
      <sheetName val="메서,변+증"/>
      <sheetName val="TOTAL_BOQ"/>
      <sheetName val="DATE"/>
      <sheetName val="DATA 입력란"/>
      <sheetName val="1. 설계조건 2.단면가정 3. 하중계산"/>
      <sheetName val="자재단가"/>
      <sheetName val="단가조사"/>
      <sheetName val="Base"/>
      <sheetName val="신공"/>
      <sheetName val="일위대가모듈"/>
      <sheetName val="noyim"/>
      <sheetName val="5흙막이"/>
      <sheetName val="직노"/>
      <sheetName val="공사예산하조서(O.K)"/>
      <sheetName val="기둥(원형)"/>
      <sheetName val="부분별수량산출(조합기초)"/>
      <sheetName val="단가산출목록표"/>
      <sheetName val="조명시설"/>
      <sheetName val="danga"/>
      <sheetName val="ilch"/>
      <sheetName val="금액내역서"/>
      <sheetName val="시설물기초"/>
      <sheetName val="땅속흙막이(야)"/>
      <sheetName val="경산"/>
      <sheetName val="기초공"/>
      <sheetName val="INPUT"/>
      <sheetName val="단가(1)"/>
      <sheetName val="업무코드(보호해제-0000)"/>
      <sheetName val="건축내역"/>
      <sheetName val="가로등내역서"/>
      <sheetName val="연동내역"/>
      <sheetName val="식재"/>
      <sheetName val="시설물"/>
      <sheetName val="식재출력용"/>
      <sheetName val="유지관리"/>
      <sheetName val="단가"/>
      <sheetName val="노임자재"/>
      <sheetName val="연결관단위"/>
      <sheetName val="단위수량산출"/>
      <sheetName val="06 일위대가목록"/>
      <sheetName val="설비"/>
      <sheetName val="골막이(야매)"/>
      <sheetName val="96노임기준"/>
      <sheetName val="이름표지정"/>
      <sheetName val="일위(설)"/>
      <sheetName val="노임자재단가"/>
      <sheetName val="수량산출서"/>
      <sheetName val="일위대가목록"/>
      <sheetName val="도로경계블럭단위수량"/>
      <sheetName val="도로경계블럭단위토공"/>
      <sheetName val="L형측구단위수량"/>
      <sheetName val="L형측구연장조서"/>
      <sheetName val="공내역_"/>
      <sheetName val="데리네이타현황"/>
      <sheetName val="Sheet1"/>
      <sheetName val="용산1(해보)"/>
      <sheetName val="내역서"/>
      <sheetName val="일위"/>
      <sheetName val="목록"/>
      <sheetName val="견적서1"/>
      <sheetName val="노무비단가"/>
      <sheetName val="암거단위-1련"/>
      <sheetName val="현장관리비"/>
      <sheetName val="식재일위대가"/>
      <sheetName val="기계경비(시간당)"/>
      <sheetName val="램머"/>
      <sheetName val="노임단가"/>
      <sheetName val="수목표준대가"/>
      <sheetName val="터널조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변경내역"/>
      <sheetName val="기계경비"/>
      <sheetName val="기초일위"/>
      <sheetName val="시설일위"/>
      <sheetName val="조명일위"/>
      <sheetName val="소일위대가코드표"/>
      <sheetName val="SULKEA"/>
      <sheetName val="총괄표"/>
      <sheetName val="앉음벽 (2)"/>
      <sheetName val="투입내역"/>
      <sheetName val="자금신청서"/>
      <sheetName val="#REF"/>
      <sheetName val="내역서 (1차)"/>
      <sheetName val="말뚝지지력산정"/>
      <sheetName val="N賃率-職"/>
      <sheetName val="공통가설"/>
      <sheetName val="아파트건축"/>
      <sheetName val="sst,stl창호"/>
      <sheetName val="Sheet2"/>
      <sheetName val="기별수량산출서"/>
      <sheetName val="국소별수량산출"/>
      <sheetName val="토공수량산출"/>
      <sheetName val="토적계산서"/>
      <sheetName val="날개벽수량표"/>
      <sheetName val="설계내역서"/>
      <sheetName val="TANK견적대지"/>
      <sheetName val="단가산출서"/>
      <sheetName val="전선 및 전선관"/>
      <sheetName val="부대내역"/>
      <sheetName val="BOQ(전체)"/>
      <sheetName val="대가"/>
      <sheetName val="위치조서"/>
      <sheetName val="총지급자재집계"/>
      <sheetName val="Mc1"/>
      <sheetName val="본장"/>
      <sheetName val="일위대가목차"/>
      <sheetName val="자료"/>
      <sheetName val="갑지(추정)"/>
      <sheetName val="(포장)BOQ-실적공사"/>
      <sheetName val="BOX전기내역"/>
      <sheetName val="수공기"/>
      <sheetName val="내역률노무비"/>
      <sheetName val="흥양2교토공집계표"/>
      <sheetName val="원가계산서"/>
      <sheetName val="부대공"/>
      <sheetName val="토공"/>
      <sheetName val="포장공"/>
      <sheetName val="정산서 "/>
      <sheetName val="노무단가"/>
      <sheetName val="단가 및 재료비"/>
      <sheetName val="중기사용료산출근거"/>
      <sheetName val="단위중량"/>
      <sheetName val="BOX복구단위수량"/>
      <sheetName val="WEIGHT LIST"/>
      <sheetName val="POL6차-PIPING"/>
      <sheetName val="산#2-1 (2)"/>
      <sheetName val="산#3-1"/>
      <sheetName val="배관BM(일반)"/>
      <sheetName val="Sheet5"/>
      <sheetName val="재집"/>
      <sheetName val="직재"/>
      <sheetName val="COL"/>
      <sheetName val="내부예산(5101~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2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공사"/>
      <sheetName val="별표1-1"/>
      <sheetName val="신인도"/>
      <sheetName val="별표1-2"/>
      <sheetName val="별표1-3"/>
      <sheetName val="별표1-4"/>
      <sheetName val="직노"/>
      <sheetName val="일위대가"/>
      <sheetName val="적용건축"/>
      <sheetName val="연결관암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일위대가"/>
      <sheetName val="공통가설"/>
      <sheetName val="Base"/>
      <sheetName val="연결관암거"/>
      <sheetName val="Baby일위대가"/>
      <sheetName val="COPING"/>
      <sheetName val="저"/>
      <sheetName val="내역서"/>
      <sheetName val="현장관리비"/>
      <sheetName val="실행내역"/>
      <sheetName val="내역서(삼호)"/>
      <sheetName val="노임단가"/>
      <sheetName val="내역"/>
      <sheetName val="일반전기C"/>
      <sheetName val="1차 내역서"/>
      <sheetName val="경산"/>
      <sheetName val="음료실행"/>
      <sheetName val="내역(100%)"/>
      <sheetName val="#REF"/>
      <sheetName val="본체"/>
      <sheetName val="금액내역서"/>
      <sheetName val="2공구산출내역"/>
      <sheetName val="KYEOUSAN"/>
      <sheetName val="터파기및재료"/>
      <sheetName val="열린교실"/>
      <sheetName val="댐구조도"/>
      <sheetName val="세월교산출기초"/>
      <sheetName val="5흙막이"/>
      <sheetName val="적용건축"/>
      <sheetName val="외주비"/>
      <sheetName val="구리토평1전기"/>
      <sheetName val="N賃率-職"/>
      <sheetName val="건축내역"/>
      <sheetName val="unitpric"/>
      <sheetName val="건축공사실행"/>
      <sheetName val="전기"/>
      <sheetName val="별표"/>
      <sheetName val="06 일위대가목록"/>
      <sheetName val="날개벽"/>
      <sheetName val="단가조사"/>
      <sheetName val="시설물기초"/>
      <sheetName val="단"/>
      <sheetName val="일위대가목록"/>
      <sheetName val="차액보증"/>
      <sheetName val="교통대책내역"/>
      <sheetName val=" 냉각수펌프"/>
      <sheetName val="공조기휀"/>
      <sheetName val="AHU집계"/>
      <sheetName val="단가산출"/>
      <sheetName val="아파트건축"/>
      <sheetName val="하도급사항_적용"/>
      <sheetName val="도급내역서"/>
      <sheetName val="골조시행"/>
      <sheetName val="70%"/>
      <sheetName val="BID"/>
      <sheetName val="BOQ"/>
      <sheetName val="기성고"/>
      <sheetName val="1-1"/>
      <sheetName val="부대내역"/>
      <sheetName val="단가 및 재료비"/>
      <sheetName val="중기사용료산출근거"/>
      <sheetName val="견적서"/>
      <sheetName val="공사예산하조서(O.K)"/>
      <sheetName val="2002하반기노임기준"/>
      <sheetName val="위치조서"/>
      <sheetName val="표지"/>
      <sheetName val="Mc1"/>
      <sheetName val="연결임시"/>
      <sheetName val="날개벽수량표"/>
      <sheetName val="고등학교"/>
      <sheetName val="의왕내역"/>
      <sheetName val="wall"/>
      <sheetName val="DATA"/>
      <sheetName val="데이타"/>
      <sheetName val="전체"/>
      <sheetName val="내역서2안"/>
      <sheetName val="시중노임(공사)"/>
      <sheetName val="토목"/>
      <sheetName val="전선 및 전선관"/>
      <sheetName val="일위목록"/>
      <sheetName val="Sheet3"/>
      <sheetName val="2"/>
      <sheetName val="1차_내역서"/>
      <sheetName val="철거산출근거"/>
      <sheetName val="J直材4"/>
      <sheetName val="분전반"/>
      <sheetName val="Sheet4"/>
      <sheetName val="4-10"/>
      <sheetName val="을"/>
      <sheetName val="재집"/>
      <sheetName val="수량산출"/>
      <sheetName val="비교표"/>
      <sheetName val="산출-설비"/>
      <sheetName val="예정(3)"/>
      <sheetName val="월별수입"/>
      <sheetName val="부대공Ⅱ"/>
      <sheetName val="건축부하"/>
      <sheetName val="김포IO"/>
      <sheetName val="배관내역"/>
      <sheetName val="Sheet5"/>
      <sheetName val="기둥1"/>
      <sheetName val="견적내역"/>
      <sheetName val="P-1"/>
      <sheetName val="시멘트"/>
      <sheetName val="하도급사항_적용1"/>
      <sheetName val="1차_내역서1"/>
      <sheetName val="환산"/>
      <sheetName val="인테리어내역"/>
      <sheetName val="정부노임단가"/>
      <sheetName val="1공구(을)"/>
      <sheetName val="건물"/>
      <sheetName val="직재"/>
      <sheetName val="PROJECT BRIEF(EX.NEW)"/>
      <sheetName val="A LINE"/>
      <sheetName val="공내역"/>
      <sheetName val="전기변내역"/>
      <sheetName val="COL"/>
      <sheetName val="내역1"/>
      <sheetName val="부대공"/>
      <sheetName val="포장공"/>
      <sheetName val="토공"/>
      <sheetName val="5사남"/>
      <sheetName val="수목표준대가"/>
      <sheetName val="일위대가내역"/>
      <sheetName val="토목내역"/>
      <sheetName val="쌍송교"/>
      <sheetName val="퍼스트"/>
      <sheetName val="도시가스현황"/>
      <sheetName val="일위대가(가설)"/>
      <sheetName val="기계내역"/>
      <sheetName val="자동차폐수처리장"/>
      <sheetName val="JUCKEYK"/>
      <sheetName val="Total"/>
      <sheetName val="분전함신설"/>
      <sheetName val="접지1종"/>
      <sheetName val="개요"/>
      <sheetName val="공량산출서"/>
      <sheetName val="설비2차"/>
      <sheetName val="한진금융비"/>
      <sheetName val="참고"/>
      <sheetName val="소운반"/>
      <sheetName val="집수정단면도 (2)"/>
      <sheetName val="패널"/>
      <sheetName val="Sheet1 (2)"/>
      <sheetName val="단위중량"/>
      <sheetName val="메서,변+증"/>
      <sheetName val="일위대가목차"/>
      <sheetName val="guard(mac)"/>
      <sheetName val="tggwan(mac)"/>
      <sheetName val="토 적 표"/>
      <sheetName val="교각1"/>
      <sheetName val="1.설계조건"/>
      <sheetName val="품셈TABLE"/>
      <sheetName val="1안"/>
      <sheetName val="원가 (2)"/>
      <sheetName val="단가산출서"/>
      <sheetName val="총괄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2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건축원가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직노"/>
      <sheetName val="일반전기C"/>
      <sheetName val="저"/>
      <sheetName val="Baby일위대가"/>
      <sheetName val="공통가설"/>
      <sheetName val="행당원가"/>
      <sheetName val="토목내역"/>
      <sheetName val="연결관암거"/>
      <sheetName val="별표"/>
      <sheetName val="터파기및재료"/>
      <sheetName val="Sheet1"/>
      <sheetName val="급수"/>
      <sheetName val="노임단가"/>
      <sheetName val="목표세부명세"/>
      <sheetName val="통장출금액"/>
      <sheetName val="골조시행"/>
      <sheetName val="금액내역서"/>
      <sheetName val="일위대가"/>
      <sheetName val="내역서"/>
      <sheetName val="일반공사"/>
      <sheetName val="Sheeࡴ40"/>
      <sheetName val="단가"/>
      <sheetName val="현장관리비"/>
      <sheetName val="철거산출근거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 냉각수펌프"/>
      <sheetName val="Base"/>
      <sheetName val="2공구산출내역"/>
      <sheetName val="내역서2안"/>
      <sheetName val="WEIGHT LIST"/>
      <sheetName val="#REF"/>
      <sheetName val="산#2-1 (2)"/>
      <sheetName val="일위대가(건축)"/>
      <sheetName val="Total"/>
      <sheetName val="부대내역"/>
      <sheetName val="내역"/>
      <sheetName val="1-1"/>
      <sheetName val="Breakdown"/>
      <sheetName val="UnitRate"/>
      <sheetName val="기초자료"/>
      <sheetName val="수목표준대가"/>
      <sheetName val="여흥"/>
      <sheetName val="Sheet2"/>
      <sheetName val="1차 내역서"/>
      <sheetName val="날개벽"/>
      <sheetName val="5흙막이"/>
      <sheetName val="적용건축"/>
      <sheetName val="외주비"/>
      <sheetName val="경산"/>
      <sheetName val="차액보증"/>
      <sheetName val="전력"/>
      <sheetName val="일위대가(가설)"/>
      <sheetName val="물량표"/>
      <sheetName val="산출-설비"/>
      <sheetName val="토적계산서"/>
      <sheetName val="열린교실"/>
      <sheetName val="가로등내역서"/>
      <sheetName val="공사예산하조서(O.K)"/>
      <sheetName val="증감대비"/>
      <sheetName val="설계도1"/>
      <sheetName val="입력값1"/>
      <sheetName val="단가조사"/>
      <sheetName val="wall"/>
      <sheetName val="의왕내역"/>
      <sheetName val="BOQ(전체)"/>
      <sheetName val="내역서(삼호)"/>
      <sheetName val="설계"/>
      <sheetName val="노임"/>
      <sheetName val="1안"/>
      <sheetName val="총괄집계표"/>
      <sheetName val="구분자"/>
      <sheetName val="Sheet15"/>
      <sheetName val="Mc1"/>
      <sheetName val="입찰안"/>
      <sheetName val="대전-교대(A1-A2)"/>
      <sheetName val="건축도급단가"/>
      <sheetName val="실행단가"/>
      <sheetName val="COVER"/>
      <sheetName val="ELECTRIC"/>
      <sheetName val="간접비"/>
      <sheetName val="부대공"/>
      <sheetName val="포장공"/>
      <sheetName val="토공"/>
      <sheetName val="일반전기(을지)"/>
      <sheetName val="패널"/>
      <sheetName val="정부노임단가"/>
      <sheetName val="Sheet4"/>
      <sheetName val="전체"/>
      <sheetName val="기계설비"/>
      <sheetName val="실행내역"/>
      <sheetName val="계측기"/>
      <sheetName val="토목"/>
      <sheetName val="전선 및 전선관"/>
      <sheetName val="1_종합손익(도급)1"/>
      <sheetName val="1_종합손익(주택,개발)1"/>
      <sheetName val="2_실행예산1"/>
      <sheetName val="2_2과부족1"/>
      <sheetName val="2_3원가절감1"/>
      <sheetName val="8_외주비집행현황1"/>
      <sheetName val="9_자재비1"/>
      <sheetName val="10_현장집행1"/>
      <sheetName val="3_추가원가1"/>
      <sheetName val="3_추가원가_(2)1"/>
      <sheetName val="4_사전공사1"/>
      <sheetName val="5_추정공사비1"/>
      <sheetName val="6_금융비용1"/>
      <sheetName val="7_공사비집행현황(총괄)1"/>
      <sheetName val="11_1생산성1"/>
      <sheetName val="11_2인원산출1"/>
      <sheetName val="_냉각수펌프"/>
      <sheetName val="P-1"/>
      <sheetName val="그림"/>
      <sheetName val="구성1"/>
      <sheetName val="구성2"/>
      <sheetName val="구성3"/>
      <sheetName val="구성4"/>
      <sheetName val="그림2"/>
      <sheetName val="Tool"/>
      <sheetName val="견적서"/>
      <sheetName val="데리네이타현황"/>
      <sheetName val="분전반"/>
      <sheetName val="NYS"/>
      <sheetName val="단중표"/>
      <sheetName val="문학간접"/>
      <sheetName val="간접"/>
      <sheetName val="수입"/>
      <sheetName val="5사남"/>
      <sheetName val="토공사"/>
      <sheetName val="합계"/>
      <sheetName val="암거날개벽재료집계"/>
      <sheetName val="투찰가"/>
      <sheetName val="산출내역서"/>
      <sheetName val="1차사업FS"/>
      <sheetName val="내역5"/>
      <sheetName val="사업수지"/>
      <sheetName val="DATA"/>
      <sheetName val="데이타"/>
      <sheetName val="토공집계표"/>
      <sheetName val="예가표"/>
      <sheetName val="교각1"/>
      <sheetName val="이름"/>
      <sheetName val="급여표"/>
      <sheetName val="직원투입계획"/>
      <sheetName val="쌍송교"/>
      <sheetName val="BSD (2)"/>
      <sheetName val="갑지(추정)"/>
      <sheetName val="Sheet3"/>
      <sheetName val="Sheet5"/>
      <sheetName val="도급FORM"/>
      <sheetName val="70%"/>
      <sheetName val="건축내역"/>
      <sheetName val="기자재비"/>
      <sheetName val="일위대가내역"/>
      <sheetName val="유치원내역"/>
      <sheetName val="일위대가단가표"/>
      <sheetName val="unit 4"/>
      <sheetName val="자재목록"/>
      <sheetName val="입력"/>
      <sheetName val="가CP"/>
      <sheetName val="전기변내역"/>
      <sheetName val="교통대책내역"/>
      <sheetName val="CTEMCOST"/>
      <sheetName val="도봉2지구"/>
      <sheetName val="도급내역서"/>
      <sheetName val="22단가"/>
      <sheetName val="22인공"/>
      <sheetName val="(4-2)열관류값-2"/>
      <sheetName val="실행철강하도"/>
      <sheetName val="N賃率-職"/>
      <sheetName val="도시가스현황"/>
      <sheetName val="일위대가표"/>
      <sheetName val="(포장)BOQ-실적공사"/>
      <sheetName val="건장설비"/>
      <sheetName val="cctv"/>
      <sheetName val="BEND LOSS"/>
      <sheetName val="asd"/>
      <sheetName val="인부노임"/>
      <sheetName val="고등학교"/>
      <sheetName val="원가"/>
      <sheetName val="명단"/>
      <sheetName val="J直材4"/>
      <sheetName val="구리토평1전기"/>
      <sheetName val="공조기휀"/>
      <sheetName val="AHU집계"/>
      <sheetName val="기초부하"/>
      <sheetName val="예산내역"/>
      <sheetName val="총괄수지표"/>
      <sheetName val="프랜트면허"/>
      <sheetName val="외주"/>
      <sheetName val="2002하반기노임기준"/>
      <sheetName val="본체"/>
      <sheetName val="기성고"/>
      <sheetName val="06 일위대가목록"/>
      <sheetName val="재집"/>
      <sheetName val="직재"/>
      <sheetName val="전국현황"/>
      <sheetName val="분전함신설"/>
      <sheetName val="접지1종"/>
      <sheetName val="급명"/>
      <sheetName val="공내역"/>
      <sheetName val="수목데이타 "/>
      <sheetName val="신공"/>
      <sheetName val="EJ"/>
      <sheetName val="냉천부속동"/>
      <sheetName val="을"/>
      <sheetName val="001"/>
      <sheetName val="연습"/>
      <sheetName val="소운반"/>
      <sheetName val="집수정단면도 (2)"/>
      <sheetName val="산출내역서1"/>
      <sheetName val="DATE"/>
      <sheetName val="메서,변+증"/>
      <sheetName val="구조물공1"/>
      <sheetName val="배수및구조물공1"/>
      <sheetName val="BID"/>
      <sheetName val="계약내역(2)"/>
      <sheetName val="PAC"/>
      <sheetName val="목록"/>
      <sheetName val="공정표"/>
      <sheetName val="A조"/>
      <sheetName val="토공(도면)"/>
      <sheetName val="아파트건축"/>
      <sheetName val="CON'C"/>
      <sheetName val="수량산출"/>
      <sheetName val="SUMMARY"/>
      <sheetName val="PAINT"/>
      <sheetName val="견적내역"/>
      <sheetName val="Macro1"/>
      <sheetName val="오산갈곳"/>
      <sheetName val="분류표"/>
      <sheetName val="차수"/>
      <sheetName val="총괄표"/>
      <sheetName val="샷시제품"/>
      <sheetName val="현장관리비 "/>
      <sheetName val="BOX날개벽"/>
      <sheetName val="참고"/>
      <sheetName val="1차_내역서"/>
      <sheetName val="공사예산하조서(O_K)"/>
      <sheetName val="내역(100%)"/>
      <sheetName val="환산"/>
      <sheetName val="대전노은1차_조적_집계표"/>
      <sheetName val="배수공"/>
      <sheetName val="rs94"/>
      <sheetName val="분양가"/>
      <sheetName val="노임이"/>
      <sheetName val="기계내역"/>
      <sheetName val="관로내역원"/>
      <sheetName val="램머"/>
      <sheetName val="기계경비(시간당)"/>
      <sheetName val="산출근거"/>
      <sheetName val="단가산출"/>
      <sheetName val="돈암사업"/>
      <sheetName val="수량산출근거(본선)"/>
      <sheetName val="내   역"/>
      <sheetName val="일위_파일"/>
      <sheetName val="COST"/>
      <sheetName val="노무비"/>
      <sheetName val="납부서"/>
      <sheetName val="월별손익"/>
      <sheetName val="020114"/>
      <sheetName val="0111월"/>
      <sheetName val="호프"/>
      <sheetName val="고정자산"/>
      <sheetName val="월별수입"/>
      <sheetName val="매출원가추정"/>
      <sheetName val="매출추정"/>
      <sheetName val="가정"/>
      <sheetName val="982월원안"/>
      <sheetName val="01"/>
      <sheetName val="도급견적가"/>
      <sheetName val="시중노임(공사)"/>
      <sheetName val="전기외주내역"/>
      <sheetName val="물량내역서"/>
      <sheetName val="PI"/>
      <sheetName val="기초목"/>
      <sheetName val="database"/>
      <sheetName val="현장경비"/>
      <sheetName val="6호기"/>
      <sheetName val="식재인부"/>
      <sheetName val="A"/>
      <sheetName val="Sheet1 (2)"/>
      <sheetName val="SILICATE"/>
      <sheetName val="99총공사내역서"/>
      <sheetName val="을지"/>
      <sheetName val="익산"/>
      <sheetName val="RE9604"/>
      <sheetName val="02.설비등급기준표"/>
      <sheetName val="측량노임단가"/>
      <sheetName val="사업부배부A"/>
      <sheetName val="JUCKEYK"/>
      <sheetName val="수량산출서"/>
      <sheetName val="기둥(원형)"/>
      <sheetName val="기초공"/>
      <sheetName val="A LINE"/>
      <sheetName val="물건조서"/>
      <sheetName val="COL"/>
      <sheetName val="sst,stl창호"/>
      <sheetName val="용산1(해보)"/>
      <sheetName val="1_종합손익(도급)2"/>
      <sheetName val="1_종합손익(주택,개발)2"/>
      <sheetName val="2_실행예산2"/>
      <sheetName val="2_2과부족2"/>
      <sheetName val="2_3원가절감2"/>
      <sheetName val="8_외주비집행현황2"/>
      <sheetName val="9_자재비2"/>
      <sheetName val="10_현장집행2"/>
      <sheetName val="3_추가원가2"/>
      <sheetName val="3_추가원가_(2)2"/>
      <sheetName val="4_사전공사2"/>
      <sheetName val="5_추정공사비2"/>
      <sheetName val="6_금융비용2"/>
      <sheetName val="7_공사비집행현황(총괄)2"/>
      <sheetName val="11_1생산성2"/>
      <sheetName val="11_2인원산출2"/>
      <sheetName val="_냉각수펌프1"/>
      <sheetName val="전선_및_전선관"/>
      <sheetName val="WEIGHT_LIST"/>
      <sheetName val="산#2-1_(2)"/>
      <sheetName val="BOX복구단위수량"/>
      <sheetName val="토공사(흙막이)"/>
      <sheetName val="배관BM(일반)"/>
      <sheetName val="설비2차"/>
      <sheetName val="설계서"/>
      <sheetName val="BSD_(2)"/>
      <sheetName val="unit_4"/>
      <sheetName val="수목데이타_"/>
      <sheetName val="BEND_LOSS"/>
      <sheetName val="현장관리비_"/>
      <sheetName val="내___역"/>
      <sheetName val="덤프트럭계수"/>
      <sheetName val="실행"/>
      <sheetName val="총괄갑 "/>
      <sheetName val="b_balju"/>
      <sheetName val="일위(설)"/>
      <sheetName val="단가표"/>
      <sheetName val="ABUT수량-A1"/>
      <sheetName val="실행갑지"/>
      <sheetName val="조직공사중"/>
      <sheetName val="APT"/>
      <sheetName val="기술조건"/>
      <sheetName val="대비"/>
      <sheetName val="단위중량"/>
      <sheetName val="계정"/>
      <sheetName val="부재리스트"/>
      <sheetName val="CONCRETE"/>
      <sheetName val="TANK견적대지"/>
      <sheetName val="예산총괄표"/>
      <sheetName val="횡배수관집현황(2공구)"/>
      <sheetName val="건축부하"/>
      <sheetName val="김포IO"/>
      <sheetName val="KEY"/>
      <sheetName val="출자한도1031"/>
      <sheetName val="예산명세서"/>
      <sheetName val="하부철근수량"/>
      <sheetName val="96노임기준"/>
      <sheetName val="9811"/>
      <sheetName val="설계예시"/>
      <sheetName val="1차_내역서1"/>
      <sheetName val="공사예산하조서(O_K)1"/>
      <sheetName val="요율"/>
      <sheetName val="자재대"/>
      <sheetName val="토목내역서 (도급단가)"/>
      <sheetName val="총괄"/>
      <sheetName val="날개벽수량표"/>
      <sheetName val="2월"/>
      <sheetName val="안산기계장치"/>
      <sheetName val="승용"/>
      <sheetName val="공통가설공사"/>
      <sheetName val="시설물일위"/>
      <sheetName val="1가설캠프"/>
      <sheetName val="대표자"/>
      <sheetName val="D-3109"/>
      <sheetName val="국영"/>
      <sheetName val="경상직원"/>
      <sheetName val="조직도"/>
      <sheetName val="단가산출서"/>
      <sheetName val="변경내역"/>
      <sheetName val="개요"/>
      <sheetName val="토공(우물통,기타) "/>
      <sheetName val="단가 및 재료비"/>
      <sheetName val="중기사용료산출근거"/>
      <sheetName val="갑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</sheetDataSet>
  </externalBook>
</externalLink>
</file>

<file path=xl/externalLinks/externalLink2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일반공사"/>
      <sheetName val="건축공사실행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관공"/>
      <sheetName val="06 일위대가목록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횡날개수집"/>
      <sheetName val="빗물받이(910-510-410)"/>
      <sheetName val="토공사"/>
      <sheetName val="ABUT수량-A1"/>
      <sheetName val="●수량(침구보관창고-21평)"/>
      <sheetName val="횡배수관토공수량"/>
      <sheetName val="도장"/>
      <sheetName val="DATE"/>
      <sheetName val="단위수량"/>
      <sheetName val="맨홀수량산출"/>
      <sheetName val="8.PILE  (돌출)"/>
      <sheetName val="3.바닥판설계"/>
      <sheetName val="낙찰표"/>
      <sheetName val="직노"/>
      <sheetName val="을지"/>
      <sheetName val="터파기및재료"/>
      <sheetName val="일위대가"/>
      <sheetName val="배수관공집계"/>
      <sheetName val="Sheet2"/>
      <sheetName val="Sheet3"/>
      <sheetName val="내역표지"/>
      <sheetName val="원가"/>
      <sheetName val="암거날개벽재료집계"/>
      <sheetName val="자료"/>
      <sheetName val="Baby일위대가"/>
      <sheetName val="FB25JN"/>
      <sheetName val="일위대가(가설)"/>
      <sheetName val="설계예시"/>
      <sheetName val="기둥(원형)"/>
      <sheetName val="기초공"/>
      <sheetName val="부하"/>
      <sheetName val="내역서"/>
      <sheetName val="표  지"/>
      <sheetName val="노임단가"/>
      <sheetName val="일위대가-2"/>
      <sheetName val="내역서적용"/>
      <sheetName val="상수도토공집계표"/>
      <sheetName val="내역"/>
      <sheetName val="횡배수관집현황(2공구)"/>
      <sheetName val="수량총괄"/>
      <sheetName val="단가표 (2)"/>
      <sheetName val="일위대가목록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공사비총괄표"/>
      <sheetName val="공사비명세서"/>
      <sheetName val="일반자재"/>
      <sheetName val="일위대가"/>
      <sheetName val="옹벽수량0.8"/>
      <sheetName val="단가표"/>
      <sheetName val="기계산출"/>
      <sheetName val="단가산출"/>
      <sheetName val="수량집계"/>
      <sheetName val="예정공정표"/>
      <sheetName val="운반거리표"/>
      <sheetName val="기계경비"/>
      <sheetName val="관계지적조서"/>
      <sheetName val="콘크리트포장"/>
      <sheetName val="전석쌓기"/>
      <sheetName val="전석쌓기산출"/>
      <sheetName val="산돌쌓기 규격"/>
      <sheetName val="산돌쌓기산출"/>
      <sheetName val="산돌쌓기"/>
      <sheetName val="집수정산출(구입)"/>
      <sheetName val="집수정(구입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생목무치기"/>
      <sheetName val="바자얽기산출"/>
      <sheetName val="바자얽기"/>
      <sheetName val="부직포고압유공관"/>
      <sheetName val="부직포고압유공관산출"/>
      <sheetName val="줄떼공산출"/>
      <sheetName val="줄떼공"/>
      <sheetName val="돌흙막이"/>
      <sheetName val="돌흙막이산출"/>
      <sheetName val="돌흙막이규격"/>
      <sheetName val="누구막이산출(야)"/>
      <sheetName val="누구막이산출 (깬)"/>
      <sheetName val="누구막이"/>
      <sheetName val="누구막이규격"/>
      <sheetName val="골,보막이규격"/>
      <sheetName val="골,보막이"/>
      <sheetName val="골,보막이산출"/>
      <sheetName val="물받이끝돌림구조"/>
      <sheetName val="물받이끝돌림산출"/>
      <sheetName val="떼흙막이산출"/>
      <sheetName val="떼흙막이"/>
      <sheetName val="옹벽수량2.0"/>
      <sheetName val="옹벽구조"/>
      <sheetName val="콘크리트수로산출"/>
      <sheetName val="콘크리트수로"/>
      <sheetName val="콘크리트수로산출 (B)"/>
      <sheetName val="콘크리트수로 (B)"/>
      <sheetName val="돌수로규격"/>
      <sheetName val="돌수로"/>
      <sheetName val="돌수로산출"/>
      <sheetName val="돌수로(C)"/>
      <sheetName val="돌수로산출 (C)"/>
      <sheetName val="돌수로 (B)"/>
      <sheetName val="돌수로산출 (B)"/>
      <sheetName val="떼수로공"/>
      <sheetName val="떼수로공산출"/>
      <sheetName val="돌조공구조"/>
      <sheetName val="돌조공수량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파형강관산출"/>
      <sheetName val="파형강관"/>
      <sheetName val="콘크리트흄관"/>
      <sheetName val="집수정구조"/>
      <sheetName val="집수정산식"/>
      <sheetName val="바닥막이"/>
      <sheetName val="바닥막이산출"/>
      <sheetName val="공종별총괄표"/>
      <sheetName val="콘크리트플륨관"/>
      <sheetName val="노면횡단개거"/>
      <sheetName val="건축공사실행"/>
      <sheetName val="일반공사"/>
      <sheetName val="5흙막이"/>
      <sheetName val="건축원가"/>
      <sheetName val="적용건축"/>
      <sheetName val="댐구조도"/>
      <sheetName val="일위대가(가설)"/>
      <sheetName val="직노"/>
      <sheetName val="일위대가모듈"/>
      <sheetName val="unitpric"/>
      <sheetName val="금액내역서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57">
          <cell r="B157" t="str">
            <v>계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2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수량집계"/>
      <sheetName val="레미콘수량집계표"/>
      <sheetName val="토공총괄"/>
      <sheetName val="라멘수량집계"/>
      <sheetName val="본체"/>
      <sheetName val="날개벽"/>
      <sheetName val="접속 슬래브"/>
      <sheetName val="토공집계"/>
      <sheetName val="토공"/>
      <sheetName val="돌망태집계 "/>
      <sheetName val="돌망태현황"/>
      <sheetName val="석축총집계 "/>
      <sheetName val="석축수량"/>
      <sheetName val="석축현황"/>
      <sheetName val="석축단위"/>
      <sheetName val="농로수량집계"/>
      <sheetName val="현황"/>
      <sheetName val="농로포장단위"/>
      <sheetName val="콘크리트포장단위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위치조서"/>
      <sheetName val="강진운암"/>
      <sheetName val="일위대가(가설)"/>
      <sheetName val="8설7발"/>
      <sheetName val="표지 (2)"/>
      <sheetName val="댐구조도"/>
      <sheetName val="세월교산출기초"/>
      <sheetName val="일위대가"/>
      <sheetName val="일반공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증감총괄"/>
      <sheetName val="내역"/>
      <sheetName val="잡비"/>
      <sheetName val="증감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날개벽유동집계표"/>
      <sheetName val="유입방지턱수량"/>
      <sheetName val="유입방지턱표지"/>
      <sheetName val="유입방지턱단위수량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1+214(수로)"/>
      <sheetName val="1+185(통로)"/>
      <sheetName val="구체,날개,보강철근수량"/>
      <sheetName val="난간및차수벽철근량"/>
      <sheetName val="접속저판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DATE"/>
      <sheetName val="일위대가목록"/>
      <sheetName val="철거산출근거"/>
      <sheetName val="Baby일위대가"/>
      <sheetName val="내역서"/>
      <sheetName val="직노"/>
      <sheetName val="수량산출"/>
      <sheetName val="일반공사"/>
      <sheetName val="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INPUT"/>
      <sheetName val="터파기및재료"/>
      <sheetName val="도급내역"/>
      <sheetName val="BOQ"/>
      <sheetName val="전신환매도율"/>
      <sheetName val="교각1"/>
      <sheetName val="물가시세"/>
      <sheetName val="노임단가"/>
      <sheetName val="CB"/>
      <sheetName val="일위대가(가설)"/>
      <sheetName val="45,46"/>
      <sheetName val="정화조동내역"/>
      <sheetName val="맨홀"/>
      <sheetName val="BOQ(전체)"/>
      <sheetName val="역T형옹벽(3.0)"/>
      <sheetName val="견적서"/>
      <sheetName val="총괄갑 "/>
      <sheetName val="공사비증감"/>
      <sheetName val="을지"/>
      <sheetName val="99총공사내역서"/>
      <sheetName val="원형1호맨홀토공수량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포장공"/>
      <sheetName val="단면가정"/>
      <sheetName val="금액내역서"/>
      <sheetName val="중기일위대가"/>
      <sheetName val="날개벽(시점좌측)"/>
      <sheetName val="1차증가원가계산"/>
      <sheetName val="제경비"/>
      <sheetName val="일위대가"/>
      <sheetName val="인사자료총집계"/>
      <sheetName val="BID"/>
      <sheetName val="토공(우물통,기타) "/>
      <sheetName val="8.PILE  (돌출)"/>
      <sheetName val="위치조서"/>
      <sheetName val="수량-가로등"/>
      <sheetName val="단가 "/>
      <sheetName val="노임"/>
      <sheetName val="보차도경계석"/>
      <sheetName val="단가"/>
      <sheetName val="A LINE"/>
      <sheetName val="가도공"/>
      <sheetName val="일위대가표"/>
      <sheetName val="개비온집계"/>
      <sheetName val="개비온 단위"/>
      <sheetName val="guard(mac)"/>
      <sheetName val="기초단가"/>
      <sheetName val="말뚝지지력산정"/>
      <sheetName val="차액보증"/>
      <sheetName val="SORCE1"/>
      <sheetName val="실행철강하도"/>
      <sheetName val="공사개요"/>
      <sheetName val="골재산출"/>
      <sheetName val="표층포설및다짐"/>
      <sheetName val="J直材4"/>
      <sheetName val="기본사항"/>
      <sheetName val="철근계"/>
      <sheetName val="7.PILE  (돌출)"/>
      <sheetName val="TOTAL_BOQ"/>
      <sheetName val="데리네이타현황"/>
      <sheetName val="연결관암거"/>
      <sheetName val="내역(설계)"/>
      <sheetName val="2000년1차"/>
      <sheetName val="1차설계변경내역"/>
      <sheetName val="내역(원안-대안)"/>
      <sheetName val="200"/>
      <sheetName val="관급"/>
      <sheetName val="COPING"/>
      <sheetName val="저"/>
      <sheetName val="Macro1"/>
      <sheetName val="VXXXXX"/>
      <sheetName val="우배수"/>
      <sheetName val="5.공종별예산내역서"/>
      <sheetName val="MAIN_TABLE"/>
      <sheetName val="토목"/>
      <sheetName val="도급-집계"/>
      <sheetName val="가로등내역서"/>
      <sheetName val="소비자가"/>
      <sheetName val="품셈TABLE"/>
      <sheetName val="단가산출"/>
      <sheetName val="부대내역"/>
      <sheetName val="E총"/>
      <sheetName val="건축공사실행"/>
      <sheetName val="수량산출서"/>
      <sheetName val="국도접속 차도부수량"/>
      <sheetName val="변수값"/>
      <sheetName val="중기상차"/>
      <sheetName val="AS복구"/>
      <sheetName val="중기터파기"/>
      <sheetName val="70%"/>
      <sheetName val="매매"/>
      <sheetName val="6PILE  (돌출)"/>
      <sheetName val="DANGA"/>
      <sheetName val="노무비"/>
      <sheetName val="내역(2000년)"/>
      <sheetName val="Sheet1 (2)"/>
      <sheetName val="보도포장산출"/>
      <sheetName val="#REF"/>
      <sheetName val="남양시작동자105노65기1.3화1.2"/>
      <sheetName val="산출서"/>
      <sheetName val="구조물공"/>
      <sheetName val="배수공"/>
      <sheetName val="부대공"/>
      <sheetName val="토공"/>
      <sheetName val="단가조사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관급자재"/>
      <sheetName val="재정비직인"/>
      <sheetName val="재정비내역"/>
      <sheetName val="지적고시내역"/>
      <sheetName val="기본자료"/>
      <sheetName val="집1"/>
      <sheetName val="진주방향"/>
      <sheetName val="마산방향"/>
      <sheetName val="마산방향철근집계"/>
      <sheetName val="절취및터파기"/>
      <sheetName val="7기초"/>
      <sheetName val="덕전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접도구역경계표주현황"/>
      <sheetName val="97 사업추정(WEKI)"/>
      <sheetName val="DATA2000"/>
      <sheetName val="구조     ."/>
      <sheetName val="Sheet15"/>
      <sheetName val="U-TYPE(1)"/>
      <sheetName val="단가산출서"/>
      <sheetName val="주형"/>
      <sheetName val="1,2,3,4,5단위수량"/>
      <sheetName val="(포장)BOQ-실적공사"/>
      <sheetName val="내역서전체"/>
      <sheetName val="총괄표"/>
      <sheetName val="당진1,2호기전선관설치및접지4차공사내역서-을지"/>
      <sheetName val="6호기"/>
      <sheetName val="현장"/>
      <sheetName val="용산1(해보)"/>
      <sheetName val="내역을"/>
      <sheetName val="TIE-IN"/>
      <sheetName val="산출근거"/>
      <sheetName val="슬래브(유곡)"/>
      <sheetName val="지수"/>
      <sheetName val="기타#9"/>
      <sheetName val="교각토공"/>
      <sheetName val="연결임시"/>
      <sheetName val="수자재단위당"/>
      <sheetName val="ABUT수량-A1"/>
      <sheetName val="참고자료"/>
      <sheetName val="깨기수량"/>
      <sheetName val="일위대가목차"/>
      <sheetName val="설계예산서"/>
      <sheetName val="단가목록"/>
      <sheetName val="공비대비"/>
      <sheetName val="참고사항"/>
      <sheetName val="노무비단가"/>
      <sheetName val="장비단가표"/>
      <sheetName val="9GNG운반"/>
      <sheetName val="3.하중산정4.지지력"/>
      <sheetName val="단위중량"/>
      <sheetName val="J형측구단위수량"/>
      <sheetName val="일반전기"/>
      <sheetName val="토공사(흙막이)"/>
      <sheetName val="적용건축"/>
      <sheetName val="유림골조"/>
      <sheetName val="일위목록"/>
      <sheetName val="요율"/>
      <sheetName val="OPGW기별"/>
      <sheetName val="WEIGHT LIST"/>
      <sheetName val="부대시설"/>
      <sheetName val="Apt내역"/>
      <sheetName val="시점교대"/>
      <sheetName val="1.설계조건"/>
      <sheetName val="2공구산출내역"/>
      <sheetName val="DATA98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C_배수관공"/>
      <sheetName val="2_10횡배수관"/>
      <sheetName val="2_12기존배수관세척"/>
      <sheetName val="2_13날개벽및면벽"/>
      <sheetName val="2_14집수정"/>
      <sheetName val="000000"/>
      <sheetName val="사다리"/>
      <sheetName val="횡배수관"/>
      <sheetName val="내역서(삼호)"/>
      <sheetName val="unitpric"/>
      <sheetName val="지점별강우량"/>
      <sheetName val="기초일위"/>
      <sheetName val="상부공"/>
      <sheetName val="수량집계표(舊)"/>
      <sheetName val="맨홀토공"/>
      <sheetName val="특수기호강도거푸집"/>
      <sheetName val="종배수관면벽신"/>
      <sheetName val="종배수관(신)"/>
      <sheetName val="날개수량1.5"/>
      <sheetName val="YM-IL1"/>
      <sheetName val="DAN"/>
      <sheetName val="백호우계수"/>
      <sheetName val="내역서적용수량"/>
      <sheetName val="하부철근수량"/>
      <sheetName val="퇴직금(울산천상)"/>
      <sheetName val="자재단가"/>
      <sheetName val="(A)내역서"/>
      <sheetName val="을"/>
      <sheetName val="조경시설물"/>
      <sheetName val="단위수량산출"/>
      <sheetName val="증감대비"/>
      <sheetName val="건물"/>
      <sheetName val="경율산정"/>
      <sheetName val="토공총"/>
      <sheetName val="5지진시"/>
      <sheetName val="4)유동표"/>
      <sheetName val="전신"/>
      <sheetName val="단가산출(총괄)"/>
      <sheetName val="일위총괄"/>
      <sheetName val="날개벽수량표"/>
      <sheetName val="DATA"/>
      <sheetName val="역T형교대(직접기초)"/>
      <sheetName val="Macro3"/>
      <sheetName val="Macro2"/>
      <sheetName val="투찰"/>
      <sheetName val="수안보-MBR1"/>
      <sheetName val="단가비교표"/>
      <sheetName val="예산서"/>
      <sheetName val="단가표"/>
      <sheetName val="횡배수관집현황(2공구)"/>
      <sheetName val="단가표 (2)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건축내역"/>
      <sheetName val="입찰안"/>
      <sheetName val="기둥(원형)"/>
      <sheetName val="기초공"/>
      <sheetName val="고창방향"/>
      <sheetName val="강전사 (2)"/>
      <sheetName val="1 자원총괄"/>
      <sheetName val="콘_재료분리(1)"/>
      <sheetName val="포장수량산출"/>
      <sheetName val="토공총괄집계표"/>
      <sheetName val="제목(수량)"/>
      <sheetName val="수량총괄집계"/>
      <sheetName val="절성경계보강공현황및집계_"/>
      <sheetName val="구체집계2_0x2_0(7-10)"/>
      <sheetName val="구체2_0x2_0(7-10)"/>
      <sheetName val="구체집계2@2_5x2_5"/>
      <sheetName val="Mc1"/>
      <sheetName val="노면표시수량집계"/>
      <sheetName val="노면표지 수량"/>
      <sheetName val="구조물철거타공정이월"/>
      <sheetName val="쌍송교"/>
      <sheetName val="8설7발"/>
      <sheetName val="집수정(600-700)"/>
      <sheetName val="표  지"/>
      <sheetName val="도로구조공사비"/>
      <sheetName val="도로토공공사비"/>
      <sheetName val="여수토공사비"/>
      <sheetName val="손익차9월2"/>
      <sheetName val="고정보수량집계"/>
      <sheetName val="취수탑"/>
      <sheetName val="기초자료입력"/>
      <sheetName val="기계경비(시간당)"/>
      <sheetName val="램머"/>
      <sheetName val="토적표(1)"/>
      <sheetName val="식재"/>
      <sheetName val="시설물"/>
      <sheetName val="식재출력용"/>
      <sheetName val="유지관리"/>
      <sheetName val="양지교"/>
      <sheetName val="본체"/>
      <sheetName val="안정검토"/>
      <sheetName val="설비내역"/>
      <sheetName val="본공사"/>
      <sheetName val="간선계산"/>
      <sheetName val="정부노임단가"/>
      <sheetName val="고분전시관"/>
      <sheetName val="설비"/>
      <sheetName val="조명율표"/>
      <sheetName val="우수받이재료집계표"/>
      <sheetName val="원가계산서"/>
      <sheetName val="흥양2교토공집계표"/>
      <sheetName val="구체2@2_5x2_5"/>
      <sheetName val="구체집계3_0x2_0(0-3)"/>
      <sheetName val="06 일위대가목록"/>
      <sheetName val="담장산출"/>
      <sheetName val="단가 및 재료비"/>
      <sheetName val="중기사용료산출근거"/>
      <sheetName val="DATA 입력부"/>
      <sheetName val="급수"/>
      <sheetName val="공조기(삭제)"/>
      <sheetName val="흄ꔀ수량집계"/>
      <sheetName val="환산"/>
      <sheetName val="자재 집계표"/>
      <sheetName val="도급"/>
      <sheetName val="주beam"/>
      <sheetName val="공사예산하조서(O.K)"/>
      <sheetName val="비탈면보호공수량산출"/>
      <sheetName val="4차월말"/>
      <sheetName val="내역서(사업소)"/>
      <sheetName val="주요량(96)"/>
      <sheetName val="표지 (2)"/>
      <sheetName val="이토변실(A3-LINE)"/>
      <sheetName val="횡 연장"/>
      <sheetName val="자료"/>
      <sheetName val="도근좌표"/>
      <sheetName val="(집계) 노면표시"/>
      <sheetName val="투찰금액"/>
      <sheetName val="앨범표지"/>
      <sheetName val="기계설비표선정수장"/>
      <sheetName val="내역표지"/>
      <sheetName val="정렬"/>
      <sheetName val="EACT10"/>
      <sheetName val="설계서식"/>
      <sheetName val="설직재-1"/>
      <sheetName val="소업1교"/>
      <sheetName val="1호맨홀토공"/>
      <sheetName val="가설공사비"/>
      <sheetName val="개요"/>
      <sheetName val="자재목록"/>
      <sheetName val="환경기계공정표 (3)"/>
      <sheetName val="기본단가표"/>
      <sheetName val="산근(1)"/>
      <sheetName val="ESC(K치)"/>
      <sheetName val="맨홀수량산출"/>
      <sheetName val="공사비_NDE"/>
      <sheetName val="L_RPTB~1"/>
      <sheetName val="원가계산서 (변경계약) (3)"/>
      <sheetName val="(4)소요정착장검토"/>
      <sheetName val="갱문및옹벽집계"/>
      <sheetName val="조명시설"/>
      <sheetName val="본선집계표"/>
      <sheetName val="FRP산출근거"/>
      <sheetName val="Back"/>
      <sheetName val="201동 산출근거"/>
      <sheetName val="기중"/>
      <sheetName val="일위2"/>
      <sheetName val="마감"/>
      <sheetName val="지수산정"/>
      <sheetName val="토 적 표"/>
      <sheetName val="조도계산서 (도서)"/>
      <sheetName val="수량집계"/>
      <sheetName val="연부97-1"/>
      <sheetName val="갑지1"/>
      <sheetName val="대로근거"/>
      <sheetName val="PSCbeam설계"/>
      <sheetName val="단가산출서총괄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보고서원고"/>
      <sheetName val="옹벽"/>
      <sheetName val="농로수량집계"/>
      <sheetName val="농로토공집계"/>
      <sheetName val="맨홀(2~4)"/>
      <sheetName val="noyim"/>
    </sheetNames>
    <definedNames>
      <definedName name="매크로11"/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/>
      <sheetData sheetId="453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 refreshError="1"/>
      <sheetData sheetId="669" refreshError="1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</sheetDataSet>
  </externalBook>
</externalLink>
</file>

<file path=xl/externalLinks/externalLink2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  <sheetName val="위치조서"/>
      <sheetName val="__________My_Documents________2"/>
      <sheetName val="__________My_Documents________3"/>
    </sheetNames>
    <definedNames>
      <definedName name="매크로11"/>
      <definedName name="매크로4"/>
    </definedNames>
    <sheetDataSet>
      <sheetData sheetId="0">
        <row r="16">
          <cell r="A16">
            <v>2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</row>
      </sheetData>
      <sheetData sheetId="12">
        <row r="2">
          <cell r="S2" t="str">
            <v>횡배수관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</sheetDataSet>
  </externalBook>
</externalLink>
</file>

<file path=xl/externalLinks/externalLink2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YUN(MAC)"/>
      <sheetName val="manh(mac)"/>
      <sheetName val="guard(mac)"/>
      <sheetName val="단위수량 (3)"/>
      <sheetName val="배수관날개벽집계표"/>
      <sheetName val="적용단위길이"/>
      <sheetName val="피벗테이블데이터분석"/>
      <sheetName val="특수기호강도거푸집"/>
      <sheetName val="종배수관면벽신"/>
      <sheetName val="자료입력"/>
      <sheetName val="종배수관(신)"/>
      <sheetName val="면벽소1"/>
    </sheetNames>
    <sheetDataSet>
      <sheetData sheetId="0">
        <row r="1">
          <cell r="E1" t="str">
            <v>myun_pagi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</sheetNames>
    <sheetDataSet>
      <sheetData sheetId="0">
        <row r="16">
          <cell r="A16">
            <v>2</v>
          </cell>
        </row>
        <row r="21">
          <cell r="C21">
            <v>20</v>
          </cell>
        </row>
      </sheetData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unitpric"/>
      <sheetName val="적용단위길이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단재적표"/>
      <sheetName val="솎아베기단가산출서(25-가)"/>
      <sheetName val="솎아베기단가산출서25-나(무육)"/>
      <sheetName val="산물수집단가산출서25-가 (2)"/>
      <sheetName val="산물수집단가산출서25-가"/>
      <sheetName val="표준지조사내역25-가"/>
      <sheetName val="표준지조사내역25-나"/>
      <sheetName val="작업기간산출"/>
      <sheetName val="기본항목 입력"/>
      <sheetName val="선목품셈(분리발주시사용)"/>
      <sheetName val="재적조서"/>
      <sheetName val="98BB3B25828C438a9BB34882D0EEC88"/>
    </sheetNames>
    <sheetDataSet>
      <sheetData sheetId="0"/>
      <sheetData sheetId="1"/>
      <sheetData sheetId="2"/>
      <sheetData sheetId="3"/>
      <sheetData sheetId="4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  <cell r="D239">
            <v>6</v>
          </cell>
          <cell r="E239">
            <v>8</v>
          </cell>
          <cell r="F239">
            <v>10</v>
          </cell>
          <cell r="G239">
            <v>12</v>
          </cell>
          <cell r="H239">
            <v>14</v>
          </cell>
          <cell r="I239">
            <v>16</v>
          </cell>
          <cell r="J239">
            <v>18</v>
          </cell>
          <cell r="K239">
            <v>20</v>
          </cell>
          <cell r="L239">
            <v>22</v>
          </cell>
          <cell r="M239">
            <v>24</v>
          </cell>
          <cell r="N239">
            <v>26</v>
          </cell>
          <cell r="O239">
            <v>28</v>
          </cell>
          <cell r="P239">
            <v>30</v>
          </cell>
          <cell r="Q239">
            <v>32</v>
          </cell>
          <cell r="R239">
            <v>34</v>
          </cell>
          <cell r="S239">
            <v>36</v>
          </cell>
          <cell r="T239">
            <v>38</v>
          </cell>
          <cell r="U239">
            <v>40</v>
          </cell>
          <cell r="V239">
            <v>42</v>
          </cell>
          <cell r="W239">
            <v>44</v>
          </cell>
          <cell r="X239">
            <v>46</v>
          </cell>
          <cell r="Y239">
            <v>48</v>
          </cell>
          <cell r="Z239">
            <v>50</v>
          </cell>
          <cell r="AA239">
            <v>52</v>
          </cell>
          <cell r="AB239">
            <v>54</v>
          </cell>
          <cell r="AC239">
            <v>56</v>
          </cell>
          <cell r="AD239">
            <v>58</v>
          </cell>
          <cell r="AE239">
            <v>60</v>
          </cell>
          <cell r="AF239">
            <v>62</v>
          </cell>
          <cell r="AG239">
            <v>64</v>
          </cell>
          <cell r="AH239">
            <v>66</v>
          </cell>
          <cell r="AI239">
            <v>68</v>
          </cell>
          <cell r="AJ239">
            <v>70</v>
          </cell>
          <cell r="AK239">
            <v>72</v>
          </cell>
          <cell r="AL239">
            <v>74</v>
          </cell>
          <cell r="AM239">
            <v>76</v>
          </cell>
          <cell r="AN239">
            <v>78</v>
          </cell>
          <cell r="AO239">
            <v>80</v>
          </cell>
          <cell r="AP239">
            <v>82</v>
          </cell>
          <cell r="AQ239">
            <v>84</v>
          </cell>
          <cell r="AR239">
            <v>86</v>
          </cell>
          <cell r="AS239">
            <v>88</v>
          </cell>
          <cell r="AT239">
            <v>90</v>
          </cell>
          <cell r="AU239">
            <v>92</v>
          </cell>
          <cell r="AV239">
            <v>94</v>
          </cell>
          <cell r="AW239">
            <v>96</v>
          </cell>
          <cell r="AX239">
            <v>98</v>
          </cell>
          <cell r="AY239">
            <v>100</v>
          </cell>
        </row>
        <row r="243">
          <cell r="D243">
            <v>8.0999999999999996E-3</v>
          </cell>
          <cell r="E243">
            <v>1.35E-2</v>
          </cell>
          <cell r="F243">
            <v>2.0199999999999999E-2</v>
          </cell>
          <cell r="G243">
            <v>2.8000000000000001E-2</v>
          </cell>
          <cell r="H243">
            <v>3.6999999999999998E-2</v>
          </cell>
          <cell r="I243">
            <v>4.7100000000000003E-2</v>
          </cell>
          <cell r="J243">
            <v>5.8400000000000001E-2</v>
          </cell>
          <cell r="K243">
            <v>7.0699999999999999E-2</v>
          </cell>
          <cell r="L243">
            <v>8.4099999999999994E-2</v>
          </cell>
          <cell r="M243">
            <v>9.8699999999999996E-2</v>
          </cell>
          <cell r="N243">
            <v>0.1143</v>
          </cell>
          <cell r="O243">
            <v>0.13100000000000001</v>
          </cell>
          <cell r="P243">
            <v>0.1487</v>
          </cell>
          <cell r="Q243">
            <v>0.1676</v>
          </cell>
          <cell r="R243">
            <v>0.18759999999999999</v>
          </cell>
          <cell r="S243">
            <v>0.2087</v>
          </cell>
          <cell r="T243">
            <v>0.23080000000000001</v>
          </cell>
          <cell r="U243">
            <v>0.25409999999999999</v>
          </cell>
          <cell r="V243">
            <v>0.27850000000000003</v>
          </cell>
          <cell r="W243">
            <v>0.30399999999999999</v>
          </cell>
          <cell r="X243">
            <v>0.3306</v>
          </cell>
          <cell r="Y243">
            <v>0.3584</v>
          </cell>
          <cell r="Z243">
            <v>0.38729999999999998</v>
          </cell>
          <cell r="AA243">
            <v>0.4173</v>
          </cell>
          <cell r="AB243">
            <v>0.44850000000000001</v>
          </cell>
          <cell r="AC243">
            <v>0.48089999999999999</v>
          </cell>
          <cell r="AD243">
            <v>0.51449999999999996</v>
          </cell>
          <cell r="AE243">
            <v>0.54920000000000002</v>
          </cell>
          <cell r="AF243">
            <v>0.58520000000000005</v>
          </cell>
          <cell r="AG243">
            <v>0.62239999999999995</v>
          </cell>
          <cell r="AH243">
            <v>0.66080000000000005</v>
          </cell>
          <cell r="AI243">
            <v>0.70040000000000002</v>
          </cell>
          <cell r="AJ243">
            <v>0.74129999999999996</v>
          </cell>
          <cell r="AK243">
            <v>0.78339999999999999</v>
          </cell>
          <cell r="AL243">
            <v>0.82679999999999998</v>
          </cell>
          <cell r="AM243">
            <v>0.87160000000000004</v>
          </cell>
          <cell r="AN243">
            <v>0.91759999999999997</v>
          </cell>
          <cell r="AO243">
            <v>0.96489999999999998</v>
          </cell>
          <cell r="AP243">
            <v>1.0136000000000001</v>
          </cell>
          <cell r="AQ243">
            <v>1.0636000000000001</v>
          </cell>
          <cell r="AR243">
            <v>1.115</v>
          </cell>
          <cell r="AS243">
            <v>1.1677</v>
          </cell>
          <cell r="AT243">
            <v>1.2219</v>
          </cell>
          <cell r="AU243">
            <v>1.2774000000000001</v>
          </cell>
          <cell r="AV243">
            <v>1.3344</v>
          </cell>
          <cell r="AW243">
            <v>1.3929</v>
          </cell>
          <cell r="AX243">
            <v>1.4528000000000001</v>
          </cell>
          <cell r="AY243">
            <v>1.5141</v>
          </cell>
        </row>
        <row r="244">
          <cell r="D244">
            <v>9.7000000000000003E-3</v>
          </cell>
          <cell r="E244">
            <v>1.6299999999999999E-2</v>
          </cell>
          <cell r="F244">
            <v>2.4299999999999999E-2</v>
          </cell>
          <cell r="G244">
            <v>3.3700000000000001E-2</v>
          </cell>
          <cell r="H244">
            <v>4.4499999999999998E-2</v>
          </cell>
          <cell r="I244">
            <v>5.67E-2</v>
          </cell>
          <cell r="J244">
            <v>7.0199999999999999E-2</v>
          </cell>
          <cell r="K244">
            <v>8.5000000000000006E-2</v>
          </cell>
          <cell r="L244">
            <v>0.1011</v>
          </cell>
          <cell r="M244">
            <v>0.11849999999999999</v>
          </cell>
          <cell r="N244">
            <v>0.13730000000000001</v>
          </cell>
          <cell r="O244">
            <v>0.1573</v>
          </cell>
          <cell r="P244">
            <v>0.17860000000000001</v>
          </cell>
          <cell r="Q244">
            <v>0.20119999999999999</v>
          </cell>
          <cell r="R244">
            <v>0.22520000000000001</v>
          </cell>
          <cell r="S244">
            <v>0.25040000000000001</v>
          </cell>
          <cell r="T244">
            <v>0.27700000000000002</v>
          </cell>
          <cell r="U244">
            <v>0.30480000000000002</v>
          </cell>
          <cell r="V244">
            <v>0.33400000000000002</v>
          </cell>
          <cell r="W244">
            <v>0.36449999999999999</v>
          </cell>
          <cell r="X244">
            <v>0.39629999999999999</v>
          </cell>
          <cell r="Y244">
            <v>0.42949999999999999</v>
          </cell>
          <cell r="Z244">
            <v>0.46400000000000002</v>
          </cell>
          <cell r="AA244">
            <v>0.49990000000000001</v>
          </cell>
          <cell r="AB244">
            <v>0.53720000000000001</v>
          </cell>
          <cell r="AC244">
            <v>0.57579999999999998</v>
          </cell>
          <cell r="AD244">
            <v>0.6159</v>
          </cell>
          <cell r="AE244">
            <v>0.6573</v>
          </cell>
          <cell r="AF244">
            <v>0.70020000000000004</v>
          </cell>
          <cell r="AG244">
            <v>0.74450000000000005</v>
          </cell>
          <cell r="AH244">
            <v>0.79020000000000001</v>
          </cell>
          <cell r="AI244">
            <v>0.83730000000000004</v>
          </cell>
          <cell r="AJ244">
            <v>0.88600000000000001</v>
          </cell>
          <cell r="AK244">
            <v>0.93610000000000004</v>
          </cell>
          <cell r="AL244">
            <v>0.98770000000000002</v>
          </cell>
          <cell r="AM244">
            <v>1.0407999999999999</v>
          </cell>
          <cell r="AN244">
            <v>1.0953999999999999</v>
          </cell>
          <cell r="AO244">
            <v>1.1516</v>
          </cell>
          <cell r="AP244">
            <v>1.2093</v>
          </cell>
          <cell r="AQ244">
            <v>1.2685999999999999</v>
          </cell>
          <cell r="AR244">
            <v>1.3293999999999999</v>
          </cell>
          <cell r="AS244">
            <v>1.3918999999999999</v>
          </cell>
          <cell r="AT244">
            <v>1.4559</v>
          </cell>
          <cell r="AU244">
            <v>1.5217000000000001</v>
          </cell>
          <cell r="AV244">
            <v>1.589</v>
          </cell>
          <cell r="AW244">
            <v>1.6579999999999999</v>
          </cell>
          <cell r="AX244">
            <v>1.7286999999999999</v>
          </cell>
          <cell r="AY244">
            <v>1.8010999999999999</v>
          </cell>
        </row>
        <row r="245">
          <cell r="D245">
            <v>1.14E-2</v>
          </cell>
          <cell r="E245">
            <v>1.9E-2</v>
          </cell>
          <cell r="F245">
            <v>2.8400000000000002E-2</v>
          </cell>
          <cell r="G245">
            <v>3.9399999999999998E-2</v>
          </cell>
          <cell r="H245">
            <v>5.1999999999999998E-2</v>
          </cell>
          <cell r="I245">
            <v>6.6199999999999995E-2</v>
          </cell>
          <cell r="J245">
            <v>8.1900000000000001E-2</v>
          </cell>
          <cell r="K245">
            <v>9.9199999999999997E-2</v>
          </cell>
          <cell r="L245">
            <v>0.11799999999999999</v>
          </cell>
          <cell r="M245">
            <v>0.1384</v>
          </cell>
          <cell r="N245">
            <v>0.16020000000000001</v>
          </cell>
          <cell r="O245">
            <v>0.18360000000000001</v>
          </cell>
          <cell r="P245">
            <v>0.20849999999999999</v>
          </cell>
          <cell r="Q245">
            <v>0.2349</v>
          </cell>
          <cell r="R245">
            <v>0.26269999999999999</v>
          </cell>
          <cell r="S245">
            <v>0.29210000000000003</v>
          </cell>
          <cell r="T245">
            <v>0.3231</v>
          </cell>
          <cell r="U245">
            <v>0.35549999999999998</v>
          </cell>
          <cell r="V245">
            <v>0.38950000000000001</v>
          </cell>
          <cell r="W245">
            <v>0.42499999999999999</v>
          </cell>
          <cell r="X245">
            <v>0.46210000000000001</v>
          </cell>
          <cell r="Y245">
            <v>0.50070000000000003</v>
          </cell>
          <cell r="Z245">
            <v>0.54090000000000005</v>
          </cell>
          <cell r="AA245">
            <v>0.58260000000000001</v>
          </cell>
          <cell r="AB245">
            <v>0.62590000000000001</v>
          </cell>
          <cell r="AC245">
            <v>0.67090000000000005</v>
          </cell>
          <cell r="AD245">
            <v>0.71740000000000004</v>
          </cell>
          <cell r="AE245">
            <v>0.76549999999999996</v>
          </cell>
          <cell r="AF245">
            <v>0.81530000000000002</v>
          </cell>
          <cell r="AG245">
            <v>0.86670000000000003</v>
          </cell>
          <cell r="AH245">
            <v>0.91979999999999995</v>
          </cell>
          <cell r="AI245">
            <v>0.97450000000000003</v>
          </cell>
          <cell r="AJ245">
            <v>1.0308999999999999</v>
          </cell>
          <cell r="AK245">
            <v>1.089</v>
          </cell>
          <cell r="AL245">
            <v>1.1489</v>
          </cell>
          <cell r="AM245">
            <v>1.2103999999999999</v>
          </cell>
          <cell r="AN245">
            <v>1.2737000000000001</v>
          </cell>
          <cell r="AO245">
            <v>1.3387</v>
          </cell>
          <cell r="AP245">
            <v>1.4055</v>
          </cell>
          <cell r="AQ245">
            <v>1.4742</v>
          </cell>
          <cell r="AR245">
            <v>1.5446</v>
          </cell>
          <cell r="AS245">
            <v>1.6168</v>
          </cell>
          <cell r="AT245">
            <v>1.6909000000000001</v>
          </cell>
          <cell r="AU245">
            <v>1.7667999999999999</v>
          </cell>
          <cell r="AV245">
            <v>1.8446</v>
          </cell>
          <cell r="AW245">
            <v>1.9244000000000001</v>
          </cell>
          <cell r="AX245">
            <v>2.0059999999999998</v>
          </cell>
          <cell r="AY245">
            <v>2.0895000000000001</v>
          </cell>
        </row>
        <row r="246">
          <cell r="D246">
            <v>1.2999999999999999E-2</v>
          </cell>
          <cell r="E246">
            <v>2.18E-2</v>
          </cell>
          <cell r="F246">
            <v>3.2500000000000001E-2</v>
          </cell>
          <cell r="G246">
            <v>4.4999999999999998E-2</v>
          </cell>
          <cell r="H246">
            <v>5.9499999999999997E-2</v>
          </cell>
          <cell r="I246">
            <v>7.5700000000000003E-2</v>
          </cell>
          <cell r="J246">
            <v>9.3700000000000006E-2</v>
          </cell>
          <cell r="K246">
            <v>0.1135</v>
          </cell>
          <cell r="L246">
            <v>0.13500000000000001</v>
          </cell>
          <cell r="M246">
            <v>0.15820000000000001</v>
          </cell>
          <cell r="N246">
            <v>0.1832</v>
          </cell>
          <cell r="O246">
            <v>0.2099</v>
          </cell>
          <cell r="P246">
            <v>0.23830000000000001</v>
          </cell>
          <cell r="Q246">
            <v>0.26840000000000003</v>
          </cell>
          <cell r="R246">
            <v>0.30030000000000001</v>
          </cell>
          <cell r="S246">
            <v>0.33389999999999997</v>
          </cell>
          <cell r="T246">
            <v>0.36919999999999997</v>
          </cell>
          <cell r="U246">
            <v>0.40620000000000001</v>
          </cell>
          <cell r="V246">
            <v>0.44500000000000001</v>
          </cell>
          <cell r="W246">
            <v>0.48549999999999999</v>
          </cell>
          <cell r="X246">
            <v>0.52780000000000005</v>
          </cell>
          <cell r="Y246">
            <v>0.57189999999999996</v>
          </cell>
          <cell r="Z246">
            <v>0.61770000000000003</v>
          </cell>
          <cell r="AA246">
            <v>0.6653</v>
          </cell>
          <cell r="AB246">
            <v>0.7147</v>
          </cell>
          <cell r="AC246">
            <v>0.76590000000000003</v>
          </cell>
          <cell r="AD246">
            <v>0.81889999999999996</v>
          </cell>
          <cell r="AE246">
            <v>0.87380000000000002</v>
          </cell>
          <cell r="AF246">
            <v>0.93049999999999999</v>
          </cell>
          <cell r="AG246">
            <v>0.98899999999999999</v>
          </cell>
          <cell r="AH246">
            <v>1.0495000000000001</v>
          </cell>
          <cell r="AI246">
            <v>1.1117999999999999</v>
          </cell>
          <cell r="AJ246">
            <v>1.1759999999999999</v>
          </cell>
          <cell r="AK246">
            <v>1.2421</v>
          </cell>
          <cell r="AL246">
            <v>1.3102</v>
          </cell>
          <cell r="AM246">
            <v>1.3802000000000001</v>
          </cell>
          <cell r="AN246">
            <v>1.4521999999999999</v>
          </cell>
          <cell r="AO246">
            <v>1.5262</v>
          </cell>
          <cell r="AP246">
            <v>1.6021000000000001</v>
          </cell>
          <cell r="AQ246">
            <v>1.6800999999999999</v>
          </cell>
          <cell r="AR246">
            <v>1.7601</v>
          </cell>
          <cell r="AS246">
            <v>1.8422000000000001</v>
          </cell>
          <cell r="AT246">
            <v>1.9262999999999999</v>
          </cell>
          <cell r="AU246">
            <v>2.0125000000000002</v>
          </cell>
          <cell r="AV246">
            <v>2.1009000000000002</v>
          </cell>
          <cell r="AW246">
            <v>2.1913</v>
          </cell>
          <cell r="AX246">
            <v>2.2839999999999998</v>
          </cell>
          <cell r="AY246">
            <v>2.3786999999999998</v>
          </cell>
        </row>
        <row r="247">
          <cell r="D247">
            <v>1.46E-2</v>
          </cell>
          <cell r="E247">
            <v>2.4500000000000001E-2</v>
          </cell>
          <cell r="F247">
            <v>3.6499999999999998E-2</v>
          </cell>
          <cell r="G247">
            <v>5.0700000000000002E-2</v>
          </cell>
          <cell r="H247">
            <v>6.6900000000000001E-2</v>
          </cell>
          <cell r="I247">
            <v>8.5199999999999998E-2</v>
          </cell>
          <cell r="J247">
            <v>0.1055</v>
          </cell>
          <cell r="K247">
            <v>0.12770000000000001</v>
          </cell>
          <cell r="L247">
            <v>0.15190000000000001</v>
          </cell>
          <cell r="M247">
            <v>0.17810000000000001</v>
          </cell>
          <cell r="N247">
            <v>0.20610000000000001</v>
          </cell>
          <cell r="O247">
            <v>0.23619999999999999</v>
          </cell>
          <cell r="P247">
            <v>0.2681</v>
          </cell>
          <cell r="Q247">
            <v>0.30199999999999999</v>
          </cell>
          <cell r="R247">
            <v>0.33779999999999999</v>
          </cell>
          <cell r="S247">
            <v>0.37559999999999999</v>
          </cell>
          <cell r="T247">
            <v>0.4153</v>
          </cell>
          <cell r="U247">
            <v>0.45689999999999997</v>
          </cell>
          <cell r="V247">
            <v>0.50049999999999994</v>
          </cell>
          <cell r="W247">
            <v>0.54600000000000004</v>
          </cell>
          <cell r="X247">
            <v>0.59350000000000003</v>
          </cell>
          <cell r="Y247">
            <v>0.64300000000000002</v>
          </cell>
          <cell r="Z247">
            <v>0.69450000000000001</v>
          </cell>
          <cell r="AA247">
            <v>0.74790000000000001</v>
          </cell>
          <cell r="AB247">
            <v>0.8034</v>
          </cell>
          <cell r="AC247">
            <v>0.8609</v>
          </cell>
          <cell r="AD247">
            <v>0.92049999999999998</v>
          </cell>
          <cell r="AE247">
            <v>0.98199999999999998</v>
          </cell>
          <cell r="AF247">
            <v>1.0457000000000001</v>
          </cell>
          <cell r="AG247">
            <v>1.1113999999999999</v>
          </cell>
          <cell r="AH247">
            <v>1.1792</v>
          </cell>
          <cell r="AI247">
            <v>1.2491000000000001</v>
          </cell>
          <cell r="AJ247">
            <v>1.3210999999999999</v>
          </cell>
          <cell r="AK247">
            <v>1.3953</v>
          </cell>
          <cell r="AL247">
            <v>1.4716</v>
          </cell>
          <cell r="AM247">
            <v>1.5501</v>
          </cell>
          <cell r="AN247">
            <v>1.6308</v>
          </cell>
          <cell r="AO247">
            <v>1.7137</v>
          </cell>
          <cell r="AP247">
            <v>1.7988999999999999</v>
          </cell>
          <cell r="AQ247">
            <v>1.8862000000000001</v>
          </cell>
          <cell r="AR247">
            <v>1.9759</v>
          </cell>
          <cell r="AS247">
            <v>2.0678000000000001</v>
          </cell>
          <cell r="AT247">
            <v>2.1619999999999999</v>
          </cell>
          <cell r="AU247">
            <v>2.2585999999999999</v>
          </cell>
          <cell r="AV247">
            <v>2.3574999999999999</v>
          </cell>
          <cell r="AW247">
            <v>2.4586999999999999</v>
          </cell>
          <cell r="AX247">
            <v>2.5623999999999998</v>
          </cell>
          <cell r="AY247">
            <v>2.6684000000000001</v>
          </cell>
        </row>
        <row r="248">
          <cell r="D248">
            <v>1.6299999999999999E-2</v>
          </cell>
          <cell r="E248">
            <v>2.7199999999999998E-2</v>
          </cell>
          <cell r="F248">
            <v>4.0599999999999997E-2</v>
          </cell>
          <cell r="G248">
            <v>5.6399999999999999E-2</v>
          </cell>
          <cell r="H248">
            <v>7.4399999999999994E-2</v>
          </cell>
          <cell r="I248">
            <v>9.4700000000000006E-2</v>
          </cell>
          <cell r="J248">
            <v>0.1172</v>
          </cell>
          <cell r="K248">
            <v>0.1419</v>
          </cell>
          <cell r="L248">
            <v>0.16880000000000001</v>
          </cell>
          <cell r="M248">
            <v>0.19789999999999999</v>
          </cell>
          <cell r="N248">
            <v>0.2291</v>
          </cell>
          <cell r="O248">
            <v>0.26240000000000002</v>
          </cell>
          <cell r="P248">
            <v>0.2979</v>
          </cell>
          <cell r="Q248">
            <v>0.33560000000000001</v>
          </cell>
          <cell r="R248">
            <v>0.37530000000000002</v>
          </cell>
          <cell r="S248">
            <v>0.4173</v>
          </cell>
          <cell r="T248">
            <v>0.46129999999999999</v>
          </cell>
          <cell r="U248">
            <v>0.50749999999999995</v>
          </cell>
          <cell r="V248">
            <v>0.55589999999999995</v>
          </cell>
          <cell r="W248">
            <v>0.60650000000000004</v>
          </cell>
          <cell r="X248">
            <v>0.65920000000000001</v>
          </cell>
          <cell r="Y248">
            <v>0.71409999999999996</v>
          </cell>
          <cell r="Z248">
            <v>0.77129999999999999</v>
          </cell>
          <cell r="AA248">
            <v>0.8306</v>
          </cell>
          <cell r="AB248">
            <v>0.8921</v>
          </cell>
          <cell r="AC248">
            <v>0.95589999999999997</v>
          </cell>
          <cell r="AD248">
            <v>1.022</v>
          </cell>
          <cell r="AE248">
            <v>1.0903</v>
          </cell>
          <cell r="AF248">
            <v>1.1609</v>
          </cell>
          <cell r="AG248">
            <v>1.2337</v>
          </cell>
          <cell r="AH248">
            <v>1.3089</v>
          </cell>
          <cell r="AI248">
            <v>1.3864000000000001</v>
          </cell>
          <cell r="AJ248">
            <v>1.4662999999999999</v>
          </cell>
          <cell r="AK248">
            <v>1.5485</v>
          </cell>
          <cell r="AL248">
            <v>1.6331</v>
          </cell>
          <cell r="AM248">
            <v>1.7201</v>
          </cell>
          <cell r="AN248">
            <v>1.8095000000000001</v>
          </cell>
          <cell r="AO248">
            <v>1.9013</v>
          </cell>
          <cell r="AP248">
            <v>1.9956</v>
          </cell>
          <cell r="AQ248">
            <v>2.0924</v>
          </cell>
          <cell r="AR248">
            <v>2.1917</v>
          </cell>
          <cell r="AS248">
            <v>2.2934999999999999</v>
          </cell>
          <cell r="AT248">
            <v>2.3978000000000002</v>
          </cell>
          <cell r="AU248">
            <v>2.5047000000000001</v>
          </cell>
          <cell r="AV248">
            <v>2.6141999999999999</v>
          </cell>
          <cell r="AW248">
            <v>2.7262</v>
          </cell>
          <cell r="AX248">
            <v>2.8409</v>
          </cell>
          <cell r="AY248">
            <v>2.9582999999999999</v>
          </cell>
        </row>
        <row r="249">
          <cell r="D249">
            <v>1.7899999999999999E-2</v>
          </cell>
          <cell r="E249">
            <v>0.03</v>
          </cell>
          <cell r="F249">
            <v>4.4699999999999997E-2</v>
          </cell>
          <cell r="G249">
            <v>6.2E-2</v>
          </cell>
          <cell r="H249">
            <v>8.1900000000000001E-2</v>
          </cell>
          <cell r="I249">
            <v>0.1042</v>
          </cell>
          <cell r="J249">
            <v>0.129</v>
          </cell>
          <cell r="K249">
            <v>0.15620000000000001</v>
          </cell>
          <cell r="L249">
            <v>0.1857</v>
          </cell>
          <cell r="M249">
            <v>0.2177</v>
          </cell>
          <cell r="N249">
            <v>0.252</v>
          </cell>
          <cell r="O249">
            <v>0.28870000000000001</v>
          </cell>
          <cell r="P249">
            <v>0.32769999999999999</v>
          </cell>
          <cell r="Q249">
            <v>0.36909999999999998</v>
          </cell>
          <cell r="R249">
            <v>0.4128</v>
          </cell>
          <cell r="S249">
            <v>0.45889999999999997</v>
          </cell>
          <cell r="T249">
            <v>0.50739999999999996</v>
          </cell>
          <cell r="U249">
            <v>0.55820000000000003</v>
          </cell>
          <cell r="V249">
            <v>0.61140000000000005</v>
          </cell>
          <cell r="W249">
            <v>0.66700000000000004</v>
          </cell>
          <cell r="X249">
            <v>0.72489999999999999</v>
          </cell>
          <cell r="Y249">
            <v>0.7853</v>
          </cell>
          <cell r="Z249">
            <v>0.84799999999999998</v>
          </cell>
          <cell r="AA249">
            <v>0.91320000000000001</v>
          </cell>
          <cell r="AB249">
            <v>0.98089999999999999</v>
          </cell>
          <cell r="AC249">
            <v>1.0509999999999999</v>
          </cell>
          <cell r="AD249">
            <v>1.1234999999999999</v>
          </cell>
          <cell r="AE249">
            <v>1.1984999999999999</v>
          </cell>
          <cell r="AF249">
            <v>1.2761</v>
          </cell>
          <cell r="AG249">
            <v>1.3561000000000001</v>
          </cell>
          <cell r="AH249">
            <v>1.4387000000000001</v>
          </cell>
          <cell r="AI249">
            <v>1.5238</v>
          </cell>
          <cell r="AJ249">
            <v>1.6114999999999999</v>
          </cell>
          <cell r="AK249">
            <v>1.7017</v>
          </cell>
          <cell r="AL249">
            <v>1.7946</v>
          </cell>
          <cell r="AM249">
            <v>1.8900999999999999</v>
          </cell>
          <cell r="AN249">
            <v>1.9882</v>
          </cell>
          <cell r="AO249">
            <v>2.089</v>
          </cell>
          <cell r="AP249">
            <v>2.1924999999999999</v>
          </cell>
          <cell r="AQ249">
            <v>2.2987000000000002</v>
          </cell>
          <cell r="AR249">
            <v>2.4077000000000002</v>
          </cell>
          <cell r="AS249">
            <v>2.5192999999999999</v>
          </cell>
          <cell r="AT249">
            <v>2.6337999999999999</v>
          </cell>
          <cell r="AU249">
            <v>2.7509999999999999</v>
          </cell>
          <cell r="AV249">
            <v>2.8711000000000002</v>
          </cell>
          <cell r="AW249">
            <v>2.9940000000000002</v>
          </cell>
          <cell r="AX249">
            <v>3.1198000000000001</v>
          </cell>
          <cell r="AY249">
            <v>3.2484999999999999</v>
          </cell>
        </row>
        <row r="250">
          <cell r="D250">
            <v>1.95E-2</v>
          </cell>
          <cell r="E250">
            <v>3.27E-2</v>
          </cell>
          <cell r="F250">
            <v>4.8800000000000003E-2</v>
          </cell>
          <cell r="G250">
            <v>6.7699999999999996E-2</v>
          </cell>
          <cell r="H250">
            <v>8.9300000000000004E-2</v>
          </cell>
          <cell r="I250">
            <v>0.1137</v>
          </cell>
          <cell r="J250">
            <v>0.14069999999999999</v>
          </cell>
          <cell r="K250">
            <v>0.1704</v>
          </cell>
          <cell r="L250">
            <v>0.2026</v>
          </cell>
          <cell r="M250">
            <v>0.23749999999999999</v>
          </cell>
          <cell r="N250">
            <v>0.27489999999999998</v>
          </cell>
          <cell r="O250">
            <v>0.31490000000000001</v>
          </cell>
          <cell r="P250">
            <v>0.35749999999999998</v>
          </cell>
          <cell r="Q250">
            <v>0.40260000000000001</v>
          </cell>
          <cell r="R250">
            <v>0.45029999999999998</v>
          </cell>
          <cell r="S250">
            <v>0.50060000000000004</v>
          </cell>
          <cell r="T250">
            <v>0.5534</v>
          </cell>
          <cell r="U250">
            <v>0.60880000000000001</v>
          </cell>
          <cell r="V250">
            <v>0.66679999999999995</v>
          </cell>
          <cell r="W250">
            <v>0.72740000000000005</v>
          </cell>
          <cell r="X250">
            <v>0.79059999999999997</v>
          </cell>
          <cell r="Y250">
            <v>0.85640000000000005</v>
          </cell>
          <cell r="Z250">
            <v>0.92479999999999996</v>
          </cell>
          <cell r="AA250">
            <v>0.99590000000000001</v>
          </cell>
          <cell r="AB250">
            <v>1.0696000000000001</v>
          </cell>
          <cell r="AC250">
            <v>1.1459999999999999</v>
          </cell>
          <cell r="AD250">
            <v>1.2250000000000001</v>
          </cell>
          <cell r="AE250">
            <v>1.3068</v>
          </cell>
          <cell r="AF250">
            <v>1.3913</v>
          </cell>
          <cell r="AG250">
            <v>1.4784999999999999</v>
          </cell>
          <cell r="AH250">
            <v>1.5684</v>
          </cell>
          <cell r="AI250">
            <v>1.6611</v>
          </cell>
          <cell r="AJ250">
            <v>1.7566999999999999</v>
          </cell>
          <cell r="AK250">
            <v>1.855</v>
          </cell>
          <cell r="AL250">
            <v>1.9560999999999999</v>
          </cell>
          <cell r="AM250">
            <v>2.0600999999999998</v>
          </cell>
          <cell r="AN250">
            <v>2.1669999999999998</v>
          </cell>
          <cell r="AO250">
            <v>2.2768000000000002</v>
          </cell>
          <cell r="AP250">
            <v>2.3895</v>
          </cell>
          <cell r="AQ250">
            <v>2.5051000000000001</v>
          </cell>
          <cell r="AR250">
            <v>2.6236999999999999</v>
          </cell>
          <cell r="AS250">
            <v>2.7452000000000001</v>
          </cell>
          <cell r="AT250">
            <v>2.8698000000000001</v>
          </cell>
          <cell r="AU250">
            <v>2.9973999999999998</v>
          </cell>
          <cell r="AV250">
            <v>3.1280999999999999</v>
          </cell>
          <cell r="AW250">
            <v>3.2618999999999998</v>
          </cell>
          <cell r="AX250">
            <v>3.3986999999999998</v>
          </cell>
          <cell r="AY250">
            <v>3.5387</v>
          </cell>
        </row>
        <row r="251">
          <cell r="D251">
            <v>2.12E-2</v>
          </cell>
          <cell r="E251">
            <v>3.5400000000000001E-2</v>
          </cell>
          <cell r="F251">
            <v>5.28E-2</v>
          </cell>
          <cell r="G251">
            <v>7.3300000000000004E-2</v>
          </cell>
          <cell r="H251">
            <v>9.6799999999999997E-2</v>
          </cell>
          <cell r="I251">
            <v>0.1232</v>
          </cell>
          <cell r="J251">
            <v>0.1525</v>
          </cell>
          <cell r="K251">
            <v>0.18459999999999999</v>
          </cell>
          <cell r="L251">
            <v>0.2195</v>
          </cell>
          <cell r="M251">
            <v>0.25729999999999997</v>
          </cell>
          <cell r="N251">
            <v>0.29780000000000001</v>
          </cell>
          <cell r="O251">
            <v>0.3412</v>
          </cell>
          <cell r="P251">
            <v>0.38729999999999998</v>
          </cell>
          <cell r="Q251">
            <v>0.43619999999999998</v>
          </cell>
          <cell r="R251">
            <v>0.48780000000000001</v>
          </cell>
          <cell r="S251">
            <v>0.54220000000000002</v>
          </cell>
          <cell r="T251">
            <v>0.59950000000000003</v>
          </cell>
          <cell r="U251">
            <v>0.65949999999999998</v>
          </cell>
          <cell r="V251">
            <v>0.72219999999999995</v>
          </cell>
          <cell r="W251">
            <v>0.78779999999999994</v>
          </cell>
          <cell r="X251">
            <v>0.85629999999999995</v>
          </cell>
          <cell r="Y251">
            <v>0.92749999999999999</v>
          </cell>
          <cell r="Z251">
            <v>1.0016</v>
          </cell>
          <cell r="AA251">
            <v>1.0785</v>
          </cell>
          <cell r="AB251">
            <v>1.1583000000000001</v>
          </cell>
          <cell r="AC251">
            <v>1.2410000000000001</v>
          </cell>
          <cell r="AD251">
            <v>1.3265</v>
          </cell>
          <cell r="AE251">
            <v>1.415</v>
          </cell>
          <cell r="AF251">
            <v>1.5064</v>
          </cell>
          <cell r="AG251">
            <v>1.6008</v>
          </cell>
          <cell r="AH251">
            <v>1.6981999999999999</v>
          </cell>
          <cell r="AI251">
            <v>1.7985</v>
          </cell>
          <cell r="AJ251">
            <v>1.9017999999999999</v>
          </cell>
          <cell r="AK251">
            <v>2.0082</v>
          </cell>
          <cell r="AL251">
            <v>2.1177000000000001</v>
          </cell>
          <cell r="AM251">
            <v>2.2302</v>
          </cell>
          <cell r="AN251">
            <v>2.3458000000000001</v>
          </cell>
          <cell r="AO251">
            <v>2.4645000000000001</v>
          </cell>
          <cell r="AP251">
            <v>2.5863999999999998</v>
          </cell>
          <cell r="AQ251">
            <v>2.7115</v>
          </cell>
          <cell r="AR251">
            <v>2.8397000000000001</v>
          </cell>
          <cell r="AS251">
            <v>2.9712000000000001</v>
          </cell>
          <cell r="AT251">
            <v>3.1059000000000001</v>
          </cell>
          <cell r="AU251">
            <v>3.2439</v>
          </cell>
          <cell r="AV251">
            <v>3.3852000000000002</v>
          </cell>
          <cell r="AW251">
            <v>3.5297999999999998</v>
          </cell>
          <cell r="AX251">
            <v>3.6778</v>
          </cell>
          <cell r="AY251">
            <v>3.8290999999999999</v>
          </cell>
        </row>
        <row r="252">
          <cell r="D252">
            <v>2.2800000000000001E-2</v>
          </cell>
          <cell r="E252">
            <v>3.8100000000000002E-2</v>
          </cell>
          <cell r="F252">
            <v>5.6899999999999999E-2</v>
          </cell>
          <cell r="G252">
            <v>7.9000000000000001E-2</v>
          </cell>
          <cell r="H252">
            <v>0.1042</v>
          </cell>
          <cell r="I252">
            <v>0.13270000000000001</v>
          </cell>
          <cell r="J252">
            <v>0.16420000000000001</v>
          </cell>
          <cell r="K252">
            <v>0.1988</v>
          </cell>
          <cell r="L252">
            <v>0.2364</v>
          </cell>
          <cell r="M252">
            <v>0.27710000000000001</v>
          </cell>
          <cell r="N252">
            <v>0.32069999999999999</v>
          </cell>
          <cell r="O252">
            <v>0.3674</v>
          </cell>
          <cell r="P252">
            <v>0.41699999999999998</v>
          </cell>
          <cell r="Q252">
            <v>0.46970000000000001</v>
          </cell>
          <cell r="R252">
            <v>0.52529999999999999</v>
          </cell>
          <cell r="S252">
            <v>0.58389999999999997</v>
          </cell>
          <cell r="T252">
            <v>0.64549999999999996</v>
          </cell>
          <cell r="U252">
            <v>0.71009999999999995</v>
          </cell>
          <cell r="V252">
            <v>0.77769999999999995</v>
          </cell>
          <cell r="W252">
            <v>0.84830000000000005</v>
          </cell>
          <cell r="X252">
            <v>0.92190000000000005</v>
          </cell>
          <cell r="Y252">
            <v>0.99860000000000004</v>
          </cell>
          <cell r="Z252">
            <v>1.0783</v>
          </cell>
          <cell r="AA252">
            <v>1.1611</v>
          </cell>
          <cell r="AB252">
            <v>1.2470000000000001</v>
          </cell>
          <cell r="AC252">
            <v>1.3359000000000001</v>
          </cell>
          <cell r="AD252">
            <v>1.4279999999999999</v>
          </cell>
          <cell r="AE252">
            <v>1.5232000000000001</v>
          </cell>
          <cell r="AF252">
            <v>1.6215999999999999</v>
          </cell>
          <cell r="AG252">
            <v>1.7232000000000001</v>
          </cell>
          <cell r="AH252">
            <v>1.8279000000000001</v>
          </cell>
          <cell r="AI252">
            <v>1.9358</v>
          </cell>
          <cell r="AJ252">
            <v>2.0470000000000002</v>
          </cell>
          <cell r="AK252">
            <v>2.1615000000000002</v>
          </cell>
          <cell r="AL252">
            <v>2.2791999999999999</v>
          </cell>
          <cell r="AM252">
            <v>2.4001999999999999</v>
          </cell>
          <cell r="AN252">
            <v>2.5246</v>
          </cell>
          <cell r="AO252">
            <v>2.6522999999999999</v>
          </cell>
          <cell r="AP252">
            <v>2.7833999999999999</v>
          </cell>
          <cell r="AQ252">
            <v>2.9178999999999999</v>
          </cell>
          <cell r="AR252">
            <v>3.0558000000000001</v>
          </cell>
          <cell r="AS252">
            <v>3.1970999999999998</v>
          </cell>
          <cell r="AT252">
            <v>3.3420000000000001</v>
          </cell>
          <cell r="AU252">
            <v>3.4904000000000002</v>
          </cell>
          <cell r="AV252">
            <v>3.6423000000000001</v>
          </cell>
          <cell r="AW252">
            <v>3.7978000000000001</v>
          </cell>
          <cell r="AX252">
            <v>3.9567999999999999</v>
          </cell>
          <cell r="AY252">
            <v>4.1195000000000004</v>
          </cell>
        </row>
        <row r="253">
          <cell r="D253">
            <v>2.4400000000000002E-2</v>
          </cell>
          <cell r="E253">
            <v>4.0899999999999999E-2</v>
          </cell>
          <cell r="F253">
            <v>6.0999999999999999E-2</v>
          </cell>
          <cell r="G253">
            <v>8.4599999999999995E-2</v>
          </cell>
          <cell r="H253">
            <v>0.11169999999999999</v>
          </cell>
          <cell r="I253">
            <v>0.1421</v>
          </cell>
          <cell r="J253">
            <v>0.1759</v>
          </cell>
          <cell r="K253">
            <v>0.21299999999999999</v>
          </cell>
          <cell r="L253">
            <v>0.25330000000000003</v>
          </cell>
          <cell r="M253">
            <v>0.2969</v>
          </cell>
          <cell r="N253">
            <v>0.34360000000000002</v>
          </cell>
          <cell r="O253">
            <v>0.39360000000000001</v>
          </cell>
          <cell r="P253">
            <v>0.44679999999999997</v>
          </cell>
          <cell r="Q253">
            <v>0.50319999999999998</v>
          </cell>
          <cell r="R253">
            <v>0.56279999999999997</v>
          </cell>
          <cell r="S253">
            <v>0.62549999999999994</v>
          </cell>
          <cell r="T253">
            <v>0.6915</v>
          </cell>
          <cell r="U253">
            <v>0.76070000000000004</v>
          </cell>
          <cell r="V253">
            <v>0.83309999999999995</v>
          </cell>
          <cell r="W253">
            <v>0.90869999999999995</v>
          </cell>
          <cell r="X253">
            <v>0.98750000000000004</v>
          </cell>
          <cell r="Y253">
            <v>1.0697000000000001</v>
          </cell>
          <cell r="Z253">
            <v>1.155</v>
          </cell>
          <cell r="AA253">
            <v>1.2437</v>
          </cell>
          <cell r="AB253">
            <v>1.3355999999999999</v>
          </cell>
          <cell r="AC253">
            <v>1.4309000000000001</v>
          </cell>
          <cell r="AD253">
            <v>1.5295000000000001</v>
          </cell>
          <cell r="AE253">
            <v>1.6315</v>
          </cell>
          <cell r="AF253">
            <v>1.7367999999999999</v>
          </cell>
          <cell r="AG253">
            <v>1.8454999999999999</v>
          </cell>
          <cell r="AH253">
            <v>1.9576</v>
          </cell>
          <cell r="AI253">
            <v>2.0731999999999999</v>
          </cell>
          <cell r="AJ253">
            <v>2.1922000000000001</v>
          </cell>
          <cell r="AK253">
            <v>2.3147000000000002</v>
          </cell>
          <cell r="AL253">
            <v>2.4407000000000001</v>
          </cell>
          <cell r="AM253">
            <v>2.5701999999999998</v>
          </cell>
          <cell r="AN253">
            <v>2.7033</v>
          </cell>
          <cell r="AO253">
            <v>2.84</v>
          </cell>
          <cell r="AP253">
            <v>2.9803000000000002</v>
          </cell>
          <cell r="AQ253">
            <v>3.1242000000000001</v>
          </cell>
          <cell r="AR253">
            <v>3.2717999999999998</v>
          </cell>
          <cell r="AS253">
            <v>3.4230999999999998</v>
          </cell>
          <cell r="AT253">
            <v>3.5781000000000001</v>
          </cell>
          <cell r="AU253">
            <v>3.7368999999999999</v>
          </cell>
          <cell r="AV253">
            <v>3.8994</v>
          </cell>
          <cell r="AW253">
            <v>4.0658000000000003</v>
          </cell>
          <cell r="AX253">
            <v>4.2359</v>
          </cell>
          <cell r="AY253">
            <v>4.41</v>
          </cell>
        </row>
        <row r="254">
          <cell r="D254">
            <v>2.6100000000000002E-2</v>
          </cell>
          <cell r="E254">
            <v>4.36E-2</v>
          </cell>
          <cell r="F254">
            <v>6.5000000000000002E-2</v>
          </cell>
          <cell r="G254">
            <v>9.0300000000000005E-2</v>
          </cell>
          <cell r="H254">
            <v>0.1191</v>
          </cell>
          <cell r="I254">
            <v>0.15160000000000001</v>
          </cell>
          <cell r="J254">
            <v>0.18770000000000001</v>
          </cell>
          <cell r="K254">
            <v>0.22720000000000001</v>
          </cell>
          <cell r="L254">
            <v>0.2702</v>
          </cell>
          <cell r="M254">
            <v>0.31669999999999998</v>
          </cell>
          <cell r="N254">
            <v>0.36649999999999999</v>
          </cell>
          <cell r="O254">
            <v>0.41980000000000001</v>
          </cell>
          <cell r="P254">
            <v>0.47660000000000002</v>
          </cell>
          <cell r="Q254">
            <v>0.53669999999999995</v>
          </cell>
          <cell r="R254">
            <v>0.60019999999999996</v>
          </cell>
          <cell r="S254">
            <v>0.66710000000000003</v>
          </cell>
          <cell r="T254">
            <v>0.73750000000000004</v>
          </cell>
          <cell r="U254">
            <v>0.81130000000000002</v>
          </cell>
          <cell r="V254">
            <v>0.88849999999999996</v>
          </cell>
          <cell r="W254">
            <v>0.96909999999999996</v>
          </cell>
          <cell r="X254">
            <v>1.0531999999999999</v>
          </cell>
          <cell r="Y254">
            <v>1.1407</v>
          </cell>
          <cell r="Z254">
            <v>1.2318</v>
          </cell>
          <cell r="AA254">
            <v>1.3263</v>
          </cell>
          <cell r="AB254">
            <v>1.4242999999999999</v>
          </cell>
          <cell r="AC254">
            <v>1.5259</v>
          </cell>
          <cell r="AD254">
            <v>1.631</v>
          </cell>
          <cell r="AE254">
            <v>1.7397</v>
          </cell>
          <cell r="AF254">
            <v>1.8519000000000001</v>
          </cell>
          <cell r="AG254">
            <v>1.9678</v>
          </cell>
          <cell r="AH254">
            <v>2.0872999999999999</v>
          </cell>
          <cell r="AI254">
            <v>2.2105000000000001</v>
          </cell>
          <cell r="AJ254">
            <v>2.3374000000000001</v>
          </cell>
          <cell r="AK254">
            <v>2.4679000000000002</v>
          </cell>
          <cell r="AL254">
            <v>2.6021999999999998</v>
          </cell>
          <cell r="AM254">
            <v>2.7403</v>
          </cell>
          <cell r="AN254">
            <v>2.8820999999999999</v>
          </cell>
          <cell r="AO254">
            <v>3.0278</v>
          </cell>
          <cell r="AP254">
            <v>3.1772999999999998</v>
          </cell>
          <cell r="AQ254">
            <v>3.3306</v>
          </cell>
          <cell r="AR254">
            <v>3.4878999999999998</v>
          </cell>
          <cell r="AS254">
            <v>3.6490999999999998</v>
          </cell>
          <cell r="AT254">
            <v>3.8142</v>
          </cell>
          <cell r="AU254">
            <v>3.9834000000000001</v>
          </cell>
          <cell r="AV254">
            <v>4.1566000000000001</v>
          </cell>
          <cell r="AW254">
            <v>4.3338000000000001</v>
          </cell>
          <cell r="AX254">
            <v>4.5151000000000003</v>
          </cell>
          <cell r="AY254">
            <v>4.7004999999999999</v>
          </cell>
        </row>
        <row r="255">
          <cell r="D255">
            <v>2.7699999999999999E-2</v>
          </cell>
          <cell r="E255">
            <v>4.6300000000000001E-2</v>
          </cell>
          <cell r="F255">
            <v>6.9099999999999995E-2</v>
          </cell>
          <cell r="G255">
            <v>9.5899999999999999E-2</v>
          </cell>
          <cell r="H255">
            <v>0.12659999999999999</v>
          </cell>
          <cell r="I255">
            <v>0.16109999999999999</v>
          </cell>
          <cell r="J255">
            <v>0.19939999999999999</v>
          </cell>
          <cell r="K255">
            <v>0.2414</v>
          </cell>
          <cell r="L255">
            <v>0.28710000000000002</v>
          </cell>
          <cell r="M255">
            <v>0.33639999999999998</v>
          </cell>
          <cell r="N255">
            <v>0.38940000000000002</v>
          </cell>
          <cell r="O255">
            <v>0.4461</v>
          </cell>
          <cell r="P255">
            <v>0.50629999999999997</v>
          </cell>
          <cell r="Q255">
            <v>0.57020000000000004</v>
          </cell>
          <cell r="R255">
            <v>0.63770000000000004</v>
          </cell>
          <cell r="S255">
            <v>0.70879999999999999</v>
          </cell>
          <cell r="T255">
            <v>0.78349999999999997</v>
          </cell>
          <cell r="U255">
            <v>0.8619</v>
          </cell>
          <cell r="V255">
            <v>0.94379999999999997</v>
          </cell>
          <cell r="W255">
            <v>1.0295000000000001</v>
          </cell>
          <cell r="X255">
            <v>1.1188</v>
          </cell>
          <cell r="Y255">
            <v>1.2118</v>
          </cell>
          <cell r="Z255">
            <v>1.3085</v>
          </cell>
          <cell r="AA255">
            <v>1.4088000000000001</v>
          </cell>
          <cell r="AB255">
            <v>1.5129999999999999</v>
          </cell>
          <cell r="AC255">
            <v>1.6208</v>
          </cell>
          <cell r="AD255">
            <v>1.7323999999999999</v>
          </cell>
          <cell r="AE255">
            <v>1.8478000000000001</v>
          </cell>
          <cell r="AF255">
            <v>1.9671000000000001</v>
          </cell>
          <cell r="AG255">
            <v>2.0901000000000001</v>
          </cell>
          <cell r="AH255">
            <v>2.2170000000000001</v>
          </cell>
          <cell r="AI255">
            <v>2.3477999999999999</v>
          </cell>
          <cell r="AJ255">
            <v>2.4824999999999999</v>
          </cell>
          <cell r="AK255">
            <v>2.6211000000000002</v>
          </cell>
          <cell r="AL255">
            <v>2.7637</v>
          </cell>
          <cell r="AM255">
            <v>2.9102999999999999</v>
          </cell>
          <cell r="AN255">
            <v>3.0609000000000002</v>
          </cell>
          <cell r="AO255">
            <v>3.2155</v>
          </cell>
          <cell r="AP255">
            <v>3.3742000000000001</v>
          </cell>
          <cell r="AQ255">
            <v>3.5369999999999999</v>
          </cell>
          <cell r="AR255">
            <v>3.7040000000000002</v>
          </cell>
          <cell r="AS255">
            <v>3.8751000000000002</v>
          </cell>
          <cell r="AT255">
            <v>4.0503999999999998</v>
          </cell>
          <cell r="AU255">
            <v>4.2298999999999998</v>
          </cell>
          <cell r="AV255">
            <v>4.4137000000000004</v>
          </cell>
          <cell r="AW255">
            <v>4.6017999999999999</v>
          </cell>
          <cell r="AX255">
            <v>4.7942</v>
          </cell>
          <cell r="AY255">
            <v>4.9909999999999997</v>
          </cell>
        </row>
        <row r="256">
          <cell r="D256">
            <v>2.93E-2</v>
          </cell>
          <cell r="E256">
            <v>4.9000000000000002E-2</v>
          </cell>
          <cell r="F256">
            <v>7.3200000000000001E-2</v>
          </cell>
          <cell r="G256">
            <v>0.10150000000000001</v>
          </cell>
          <cell r="H256">
            <v>0.13400000000000001</v>
          </cell>
          <cell r="I256">
            <v>0.1706</v>
          </cell>
          <cell r="J256">
            <v>0.21110000000000001</v>
          </cell>
          <cell r="K256">
            <v>0.25559999999999999</v>
          </cell>
          <cell r="L256">
            <v>0.30399999999999999</v>
          </cell>
          <cell r="M256">
            <v>0.35620000000000002</v>
          </cell>
          <cell r="N256">
            <v>0.4123</v>
          </cell>
          <cell r="O256">
            <v>0.4723</v>
          </cell>
          <cell r="P256">
            <v>0.53610000000000002</v>
          </cell>
          <cell r="Q256">
            <v>0.60370000000000001</v>
          </cell>
          <cell r="R256">
            <v>0.67510000000000003</v>
          </cell>
          <cell r="S256">
            <v>0.75039999999999996</v>
          </cell>
          <cell r="T256">
            <v>0.82950000000000002</v>
          </cell>
          <cell r="U256">
            <v>0.91239999999999999</v>
          </cell>
          <cell r="V256">
            <v>0.99919999999999998</v>
          </cell>
          <cell r="W256">
            <v>1.0899000000000001</v>
          </cell>
          <cell r="X256">
            <v>1.1843999999999999</v>
          </cell>
          <cell r="Y256">
            <v>1.2827999999999999</v>
          </cell>
          <cell r="Z256">
            <v>1.3852</v>
          </cell>
          <cell r="AA256">
            <v>1.4914000000000001</v>
          </cell>
          <cell r="AB256">
            <v>1.6015999999999999</v>
          </cell>
          <cell r="AC256">
            <v>1.7158</v>
          </cell>
          <cell r="AD256">
            <v>1.8339000000000001</v>
          </cell>
          <cell r="AE256">
            <v>1.956</v>
          </cell>
          <cell r="AF256">
            <v>2.0821999999999998</v>
          </cell>
          <cell r="AG256">
            <v>2.2124000000000001</v>
          </cell>
          <cell r="AH256">
            <v>2.3466999999999998</v>
          </cell>
          <cell r="AI256">
            <v>2.4851000000000001</v>
          </cell>
          <cell r="AJ256">
            <v>2.6276999999999999</v>
          </cell>
          <cell r="AK256">
            <v>2.7743000000000002</v>
          </cell>
          <cell r="AL256">
            <v>2.9251999999999998</v>
          </cell>
          <cell r="AM256">
            <v>3.0802999999999998</v>
          </cell>
          <cell r="AN256">
            <v>3.2395999999999998</v>
          </cell>
          <cell r="AO256">
            <v>3.4032</v>
          </cell>
          <cell r="AP256">
            <v>3.5712000000000002</v>
          </cell>
          <cell r="AQ256">
            <v>3.7433999999999998</v>
          </cell>
          <cell r="AR256">
            <v>3.92</v>
          </cell>
          <cell r="AS256">
            <v>4.1010999999999997</v>
          </cell>
          <cell r="AT256">
            <v>4.2865000000000002</v>
          </cell>
          <cell r="AU256">
            <v>4.4763999999999999</v>
          </cell>
          <cell r="AV256">
            <v>4.6708999999999996</v>
          </cell>
          <cell r="AW256">
            <v>4.8697999999999997</v>
          </cell>
          <cell r="AX256">
            <v>5.0734000000000004</v>
          </cell>
          <cell r="AY256">
            <v>5.2815000000000003</v>
          </cell>
        </row>
        <row r="257">
          <cell r="D257">
            <v>3.1E-2</v>
          </cell>
          <cell r="E257">
            <v>5.1799999999999999E-2</v>
          </cell>
          <cell r="F257">
            <v>7.7200000000000005E-2</v>
          </cell>
          <cell r="G257">
            <v>0.1072</v>
          </cell>
          <cell r="H257">
            <v>0.14149999999999999</v>
          </cell>
          <cell r="I257">
            <v>0.18010000000000001</v>
          </cell>
          <cell r="J257">
            <v>0.2228</v>
          </cell>
          <cell r="K257">
            <v>0.26979999999999998</v>
          </cell>
          <cell r="L257">
            <v>0.32079999999999997</v>
          </cell>
          <cell r="M257">
            <v>0.376</v>
          </cell>
          <cell r="N257">
            <v>0.43519999999999998</v>
          </cell>
          <cell r="O257">
            <v>0.4985</v>
          </cell>
          <cell r="P257">
            <v>0.56579999999999997</v>
          </cell>
          <cell r="Q257">
            <v>0.63719999999999999</v>
          </cell>
          <cell r="R257">
            <v>0.71260000000000001</v>
          </cell>
          <cell r="S257">
            <v>0.79200000000000004</v>
          </cell>
          <cell r="T257">
            <v>0.87549999999999994</v>
          </cell>
          <cell r="U257">
            <v>0.96299999999999997</v>
          </cell>
          <cell r="V257">
            <v>1.0546</v>
          </cell>
          <cell r="W257">
            <v>1.1503000000000001</v>
          </cell>
          <cell r="X257">
            <v>1.25</v>
          </cell>
          <cell r="Y257">
            <v>1.3539000000000001</v>
          </cell>
          <cell r="Z257">
            <v>1.4619</v>
          </cell>
          <cell r="AA257">
            <v>1.5740000000000001</v>
          </cell>
          <cell r="AB257">
            <v>1.6901999999999999</v>
          </cell>
          <cell r="AC257">
            <v>1.8107</v>
          </cell>
          <cell r="AD257">
            <v>1.9353</v>
          </cell>
          <cell r="AE257">
            <v>2.0642</v>
          </cell>
          <cell r="AF257">
            <v>2.1972999999999998</v>
          </cell>
          <cell r="AG257">
            <v>2.3347000000000002</v>
          </cell>
          <cell r="AH257">
            <v>2.4763999999999999</v>
          </cell>
          <cell r="AI257">
            <v>2.6223999999999998</v>
          </cell>
          <cell r="AJ257">
            <v>2.7728000000000002</v>
          </cell>
          <cell r="AK257">
            <v>2.9275000000000002</v>
          </cell>
          <cell r="AL257">
            <v>3.0867</v>
          </cell>
          <cell r="AM257">
            <v>3.2503000000000002</v>
          </cell>
          <cell r="AN257">
            <v>3.4184000000000001</v>
          </cell>
          <cell r="AO257">
            <v>3.5910000000000002</v>
          </cell>
          <cell r="AP257">
            <v>3.7681</v>
          </cell>
          <cell r="AQ257">
            <v>3.9498000000000002</v>
          </cell>
          <cell r="AR257">
            <v>4.1360999999999999</v>
          </cell>
          <cell r="AS257">
            <v>4.327</v>
          </cell>
          <cell r="AT257">
            <v>4.5225999999999997</v>
          </cell>
          <cell r="AU257">
            <v>4.7229000000000001</v>
          </cell>
          <cell r="AV257">
            <v>4.9279999999999999</v>
          </cell>
          <cell r="AW257">
            <v>5.1378000000000004</v>
          </cell>
          <cell r="AX257">
            <v>5.3525</v>
          </cell>
          <cell r="AY257">
            <v>5.5720000000000001</v>
          </cell>
        </row>
        <row r="258">
          <cell r="D258">
            <v>3.2599999999999997E-2</v>
          </cell>
          <cell r="E258">
            <v>5.45E-2</v>
          </cell>
          <cell r="F258">
            <v>8.1299999999999997E-2</v>
          </cell>
          <cell r="G258">
            <v>0.1128</v>
          </cell>
          <cell r="H258">
            <v>0.1489</v>
          </cell>
          <cell r="I258">
            <v>0.1895</v>
          </cell>
          <cell r="J258">
            <v>0.2346</v>
          </cell>
          <cell r="K258">
            <v>0.28399999999999997</v>
          </cell>
          <cell r="L258">
            <v>0.3377</v>
          </cell>
          <cell r="M258">
            <v>0.39579999999999999</v>
          </cell>
          <cell r="N258">
            <v>0.45810000000000001</v>
          </cell>
          <cell r="O258">
            <v>0.52470000000000006</v>
          </cell>
          <cell r="P258">
            <v>0.59550000000000003</v>
          </cell>
          <cell r="Q258">
            <v>0.67059999999999997</v>
          </cell>
          <cell r="R258">
            <v>0.75</v>
          </cell>
          <cell r="S258">
            <v>0.83360000000000001</v>
          </cell>
          <cell r="T258">
            <v>0.92149999999999999</v>
          </cell>
          <cell r="U258">
            <v>1.0136000000000001</v>
          </cell>
          <cell r="V258">
            <v>1.1100000000000001</v>
          </cell>
          <cell r="W258">
            <v>1.2105999999999999</v>
          </cell>
          <cell r="X258">
            <v>1.3156000000000001</v>
          </cell>
          <cell r="Y258">
            <v>1.4249000000000001</v>
          </cell>
          <cell r="Z258">
            <v>1.5385</v>
          </cell>
          <cell r="AA258">
            <v>1.6565000000000001</v>
          </cell>
          <cell r="AB258">
            <v>1.7788999999999999</v>
          </cell>
          <cell r="AC258">
            <v>1.9056</v>
          </cell>
          <cell r="AD258">
            <v>2.0367999999999999</v>
          </cell>
          <cell r="AE258">
            <v>2.1724000000000001</v>
          </cell>
          <cell r="AF258">
            <v>2.3123999999999998</v>
          </cell>
          <cell r="AG258">
            <v>2.4569999999999999</v>
          </cell>
          <cell r="AH258">
            <v>2.6061000000000001</v>
          </cell>
          <cell r="AI258">
            <v>2.7597</v>
          </cell>
          <cell r="AJ258">
            <v>2.9178999999999999</v>
          </cell>
          <cell r="AK258">
            <v>3.0807000000000002</v>
          </cell>
          <cell r="AL258">
            <v>3.2482000000000002</v>
          </cell>
          <cell r="AM258">
            <v>3.4203000000000001</v>
          </cell>
          <cell r="AN258">
            <v>3.5971000000000002</v>
          </cell>
          <cell r="AO258">
            <v>3.7787000000000002</v>
          </cell>
          <cell r="AP258">
            <v>3.9649999999999999</v>
          </cell>
          <cell r="AQ258">
            <v>4.1562000000000001</v>
          </cell>
          <cell r="AR258">
            <v>4.3521000000000001</v>
          </cell>
          <cell r="AS258">
            <v>4.5529999999999999</v>
          </cell>
          <cell r="AT258">
            <v>4.7587999999999999</v>
          </cell>
          <cell r="AU258">
            <v>4.9695</v>
          </cell>
          <cell r="AV258">
            <v>5.1852</v>
          </cell>
          <cell r="AW258">
            <v>5.4058999999999999</v>
          </cell>
          <cell r="AX258">
            <v>5.6317000000000004</v>
          </cell>
          <cell r="AY258">
            <v>5.8625999999999996</v>
          </cell>
        </row>
        <row r="259">
          <cell r="D259">
            <v>3.4200000000000001E-2</v>
          </cell>
          <cell r="E259">
            <v>5.7200000000000001E-2</v>
          </cell>
          <cell r="F259">
            <v>8.5400000000000004E-2</v>
          </cell>
          <cell r="G259">
            <v>0.11849999999999999</v>
          </cell>
          <cell r="H259">
            <v>0.15640000000000001</v>
          </cell>
          <cell r="I259">
            <v>0.19900000000000001</v>
          </cell>
          <cell r="J259">
            <v>0.24629999999999999</v>
          </cell>
          <cell r="K259">
            <v>0.29820000000000002</v>
          </cell>
          <cell r="L259">
            <v>0.35460000000000003</v>
          </cell>
          <cell r="M259">
            <v>0.41549999999999998</v>
          </cell>
          <cell r="N259">
            <v>0.48099999999999998</v>
          </cell>
          <cell r="O259">
            <v>0.55089999999999995</v>
          </cell>
          <cell r="P259">
            <v>0.62529999999999997</v>
          </cell>
          <cell r="Q259">
            <v>0.70409999999999995</v>
          </cell>
          <cell r="R259">
            <v>0.78739999999999999</v>
          </cell>
          <cell r="S259">
            <v>0.87519999999999998</v>
          </cell>
          <cell r="T259">
            <v>0.96740000000000004</v>
          </cell>
          <cell r="U259">
            <v>1.0641</v>
          </cell>
          <cell r="V259">
            <v>1.1653</v>
          </cell>
          <cell r="W259">
            <v>1.2709999999999999</v>
          </cell>
          <cell r="X259">
            <v>1.3812</v>
          </cell>
          <cell r="Y259">
            <v>1.4959</v>
          </cell>
          <cell r="Z259">
            <v>1.6152</v>
          </cell>
          <cell r="AA259">
            <v>1.7391000000000001</v>
          </cell>
          <cell r="AB259">
            <v>1.8674999999999999</v>
          </cell>
          <cell r="AC259">
            <v>2.0005000000000002</v>
          </cell>
          <cell r="AD259">
            <v>2.1381999999999999</v>
          </cell>
          <cell r="AE259">
            <v>2.2805</v>
          </cell>
          <cell r="AF259">
            <v>2.4275000000000002</v>
          </cell>
          <cell r="AG259">
            <v>2.5792999999999999</v>
          </cell>
          <cell r="AH259">
            <v>2.7357</v>
          </cell>
          <cell r="AI259">
            <v>2.8969999999999998</v>
          </cell>
          <cell r="AJ259">
            <v>3.0630000000000002</v>
          </cell>
          <cell r="AK259">
            <v>3.2339000000000002</v>
          </cell>
          <cell r="AL259">
            <v>3.4097</v>
          </cell>
          <cell r="AM259">
            <v>3.5903</v>
          </cell>
          <cell r="AN259">
            <v>3.7759</v>
          </cell>
          <cell r="AO259">
            <v>3.9664000000000001</v>
          </cell>
          <cell r="AP259">
            <v>4.1619999999999999</v>
          </cell>
          <cell r="AQ259">
            <v>4.3624999999999998</v>
          </cell>
          <cell r="AR259">
            <v>4.5682</v>
          </cell>
          <cell r="AS259">
            <v>4.7789999999999999</v>
          </cell>
          <cell r="AT259">
            <v>4.9949000000000003</v>
          </cell>
          <cell r="AU259">
            <v>5.2160000000000002</v>
          </cell>
          <cell r="AV259">
            <v>5.4423000000000004</v>
          </cell>
          <cell r="AW259">
            <v>5.6738999999999997</v>
          </cell>
          <cell r="AX259">
            <v>5.9108000000000001</v>
          </cell>
          <cell r="AY259">
            <v>6.1531000000000002</v>
          </cell>
        </row>
        <row r="260">
          <cell r="D260">
            <v>3.5799999999999998E-2</v>
          </cell>
          <cell r="E260">
            <v>5.9900000000000002E-2</v>
          </cell>
          <cell r="F260">
            <v>8.9399999999999993E-2</v>
          </cell>
          <cell r="G260">
            <v>0.1241</v>
          </cell>
          <cell r="H260">
            <v>0.1638</v>
          </cell>
          <cell r="I260">
            <v>0.20849999999999999</v>
          </cell>
          <cell r="J260">
            <v>0.25800000000000001</v>
          </cell>
          <cell r="K260">
            <v>0.31240000000000001</v>
          </cell>
          <cell r="L260">
            <v>0.3715</v>
          </cell>
          <cell r="M260">
            <v>0.43530000000000002</v>
          </cell>
          <cell r="N260">
            <v>0.50390000000000001</v>
          </cell>
          <cell r="O260">
            <v>0.57709999999999995</v>
          </cell>
          <cell r="P260">
            <v>0.65500000000000003</v>
          </cell>
          <cell r="Q260">
            <v>0.73760000000000003</v>
          </cell>
          <cell r="R260">
            <v>0.82489999999999997</v>
          </cell>
          <cell r="S260">
            <v>0.91679999999999995</v>
          </cell>
          <cell r="T260">
            <v>1.0134000000000001</v>
          </cell>
          <cell r="U260">
            <v>1.1147</v>
          </cell>
          <cell r="V260">
            <v>1.2206999999999999</v>
          </cell>
          <cell r="W260">
            <v>1.3313999999999999</v>
          </cell>
          <cell r="X260">
            <v>1.4468000000000001</v>
          </cell>
          <cell r="Y260">
            <v>1.5669999999999999</v>
          </cell>
          <cell r="Z260">
            <v>1.6919</v>
          </cell>
          <cell r="AA260">
            <v>1.8216000000000001</v>
          </cell>
          <cell r="AB260">
            <v>1.9560999999999999</v>
          </cell>
          <cell r="AC260">
            <v>2.0954000000000002</v>
          </cell>
          <cell r="AD260">
            <v>2.2395999999999998</v>
          </cell>
          <cell r="AE260">
            <v>2.3887</v>
          </cell>
          <cell r="AF260">
            <v>2.5426000000000002</v>
          </cell>
          <cell r="AG260">
            <v>2.7014999999999998</v>
          </cell>
          <cell r="AH260">
            <v>2.8654000000000002</v>
          </cell>
          <cell r="AI260">
            <v>3.0343</v>
          </cell>
          <cell r="AJ260">
            <v>3.2082000000000002</v>
          </cell>
          <cell r="AK260">
            <v>3.3871000000000002</v>
          </cell>
          <cell r="AL260">
            <v>3.5710999999999999</v>
          </cell>
          <cell r="AM260">
            <v>3.7603</v>
          </cell>
          <cell r="AN260">
            <v>3.9546000000000001</v>
          </cell>
          <cell r="AO260">
            <v>4.1540999999999997</v>
          </cell>
          <cell r="AP260">
            <v>4.3589000000000002</v>
          </cell>
          <cell r="AQ260">
            <v>4.5689000000000002</v>
          </cell>
          <cell r="AR260">
            <v>4.7842000000000002</v>
          </cell>
          <cell r="AS260">
            <v>5.0049000000000001</v>
          </cell>
          <cell r="AT260">
            <v>5.2309999999999999</v>
          </cell>
          <cell r="AU260">
            <v>5.4625000000000004</v>
          </cell>
          <cell r="AV260">
            <v>5.6994999999999996</v>
          </cell>
          <cell r="AW260">
            <v>5.9420000000000002</v>
          </cell>
          <cell r="AX260">
            <v>6.19</v>
          </cell>
          <cell r="AY260">
            <v>6.4436</v>
          </cell>
        </row>
        <row r="261">
          <cell r="D261">
            <v>3.7499999999999999E-2</v>
          </cell>
          <cell r="E261">
            <v>6.2700000000000006E-2</v>
          </cell>
          <cell r="F261">
            <v>9.35E-2</v>
          </cell>
          <cell r="G261">
            <v>0.12970000000000001</v>
          </cell>
          <cell r="H261">
            <v>0.17130000000000001</v>
          </cell>
          <cell r="I261">
            <v>0.218</v>
          </cell>
          <cell r="J261">
            <v>0.2697</v>
          </cell>
          <cell r="K261">
            <v>0.32650000000000001</v>
          </cell>
          <cell r="L261">
            <v>0.38829999999999998</v>
          </cell>
          <cell r="M261">
            <v>0.4551</v>
          </cell>
          <cell r="N261">
            <v>0.52669999999999995</v>
          </cell>
          <cell r="O261">
            <v>0.60329999999999995</v>
          </cell>
          <cell r="P261">
            <v>0.68469999999999998</v>
          </cell>
          <cell r="Q261">
            <v>0.77110000000000001</v>
          </cell>
          <cell r="R261">
            <v>0.86229999999999996</v>
          </cell>
          <cell r="S261">
            <v>0.95840000000000003</v>
          </cell>
          <cell r="T261">
            <v>1.0593999999999999</v>
          </cell>
          <cell r="U261">
            <v>1.1653</v>
          </cell>
          <cell r="V261">
            <v>1.276</v>
          </cell>
          <cell r="W261">
            <v>1.3917999999999999</v>
          </cell>
          <cell r="X261">
            <v>1.5124</v>
          </cell>
          <cell r="Y261">
            <v>1.6379999999999999</v>
          </cell>
          <cell r="Z261">
            <v>1.7685999999999999</v>
          </cell>
          <cell r="AA261">
            <v>1.9040999999999999</v>
          </cell>
          <cell r="AB261">
            <v>2.0447000000000002</v>
          </cell>
          <cell r="AC261">
            <v>2.1903000000000001</v>
          </cell>
          <cell r="AD261">
            <v>2.3410000000000002</v>
          </cell>
          <cell r="AE261">
            <v>2.4967999999999999</v>
          </cell>
          <cell r="AF261">
            <v>2.6577000000000002</v>
          </cell>
          <cell r="AG261">
            <v>2.8237999999999999</v>
          </cell>
          <cell r="AH261">
            <v>2.9950999999999999</v>
          </cell>
          <cell r="AI261">
            <v>3.1715</v>
          </cell>
          <cell r="AJ261">
            <v>3.3532999999999999</v>
          </cell>
          <cell r="AK261">
            <v>3.5402999999999998</v>
          </cell>
          <cell r="AL261">
            <v>3.7326000000000001</v>
          </cell>
          <cell r="AM261">
            <v>3.9302999999999999</v>
          </cell>
          <cell r="AN261">
            <v>4.1333000000000002</v>
          </cell>
          <cell r="AO261">
            <v>4.3418000000000001</v>
          </cell>
          <cell r="AP261">
            <v>4.5557999999999996</v>
          </cell>
          <cell r="AQ261">
            <v>4.7752999999999997</v>
          </cell>
          <cell r="AR261">
            <v>5.0003000000000002</v>
          </cell>
          <cell r="AS261">
            <v>5.2309000000000001</v>
          </cell>
          <cell r="AT261">
            <v>5.4671000000000003</v>
          </cell>
          <cell r="AU261">
            <v>5.7089999999999996</v>
          </cell>
          <cell r="AV261">
            <v>5.9565999999999999</v>
          </cell>
          <cell r="AW261">
            <v>6.21</v>
          </cell>
          <cell r="AX261">
            <v>6.4691999999999998</v>
          </cell>
          <cell r="AY261">
            <v>6.7342000000000004</v>
          </cell>
        </row>
        <row r="262">
          <cell r="D262">
            <v>3.9100000000000003E-2</v>
          </cell>
          <cell r="E262">
            <v>6.54E-2</v>
          </cell>
          <cell r="F262">
            <v>9.7600000000000006E-2</v>
          </cell>
          <cell r="G262">
            <v>0.13539999999999999</v>
          </cell>
          <cell r="H262">
            <v>0.1787</v>
          </cell>
          <cell r="I262">
            <v>0.22739999999999999</v>
          </cell>
          <cell r="J262">
            <v>0.28149999999999997</v>
          </cell>
          <cell r="K262">
            <v>0.3407</v>
          </cell>
          <cell r="L262">
            <v>0.4052</v>
          </cell>
          <cell r="M262">
            <v>0.4748</v>
          </cell>
          <cell r="N262">
            <v>0.54959999999999998</v>
          </cell>
          <cell r="O262">
            <v>0.62949999999999995</v>
          </cell>
          <cell r="P262">
            <v>0.71450000000000002</v>
          </cell>
          <cell r="Q262">
            <v>0.80459999999999998</v>
          </cell>
          <cell r="R262">
            <v>0.89970000000000006</v>
          </cell>
          <cell r="S262">
            <v>1</v>
          </cell>
          <cell r="T262">
            <v>1.1053999999999999</v>
          </cell>
          <cell r="U262">
            <v>1.2158</v>
          </cell>
          <cell r="V262">
            <v>1.3313999999999999</v>
          </cell>
          <cell r="W262">
            <v>1.4520999999999999</v>
          </cell>
          <cell r="X262">
            <v>1.5780000000000001</v>
          </cell>
          <cell r="Y262">
            <v>1.7090000000000001</v>
          </cell>
          <cell r="Z262">
            <v>1.8452</v>
          </cell>
          <cell r="AA262">
            <v>1.9866999999999999</v>
          </cell>
          <cell r="AB262">
            <v>2.1333000000000002</v>
          </cell>
          <cell r="AC262">
            <v>2.2852000000000001</v>
          </cell>
          <cell r="AD262">
            <v>2.4424000000000001</v>
          </cell>
          <cell r="AE262">
            <v>2.605</v>
          </cell>
          <cell r="AF262">
            <v>2.7728000000000002</v>
          </cell>
          <cell r="AG262">
            <v>2.9460999999999999</v>
          </cell>
          <cell r="AH262">
            <v>3.1246999999999998</v>
          </cell>
          <cell r="AI262">
            <v>3.3088000000000002</v>
          </cell>
          <cell r="AJ262">
            <v>3.4984000000000002</v>
          </cell>
          <cell r="AK262">
            <v>3.6934</v>
          </cell>
          <cell r="AL262">
            <v>3.8940000000000001</v>
          </cell>
          <cell r="AM262">
            <v>4.1002000000000001</v>
          </cell>
          <cell r="AN262">
            <v>4.3121</v>
          </cell>
          <cell r="AO262">
            <v>4.5294999999999996</v>
          </cell>
          <cell r="AP262">
            <v>4.7526999999999999</v>
          </cell>
          <cell r="AQ262">
            <v>4.9816000000000003</v>
          </cell>
          <cell r="AR262">
            <v>5.2163000000000004</v>
          </cell>
          <cell r="AS262">
            <v>5.4568000000000003</v>
          </cell>
          <cell r="AT262">
            <v>5.7031999999999998</v>
          </cell>
          <cell r="AU262">
            <v>5.9554999999999998</v>
          </cell>
          <cell r="AV262">
            <v>6.2138</v>
          </cell>
          <cell r="AW262">
            <v>6.4779999999999998</v>
          </cell>
          <cell r="AX262">
            <v>6.7483000000000004</v>
          </cell>
          <cell r="AY262">
            <v>7.0247000000000002</v>
          </cell>
        </row>
        <row r="263">
          <cell r="D263">
            <v>4.07E-2</v>
          </cell>
          <cell r="E263">
            <v>6.8099999999999994E-2</v>
          </cell>
          <cell r="F263">
            <v>0.1016</v>
          </cell>
          <cell r="G263">
            <v>0.14099999999999999</v>
          </cell>
          <cell r="H263">
            <v>0.18609999999999999</v>
          </cell>
          <cell r="I263">
            <v>0.2369</v>
          </cell>
          <cell r="J263">
            <v>0.29320000000000002</v>
          </cell>
          <cell r="K263">
            <v>0.35489999999999999</v>
          </cell>
          <cell r="L263">
            <v>0.42209999999999998</v>
          </cell>
          <cell r="M263">
            <v>0.49459999999999998</v>
          </cell>
          <cell r="N263">
            <v>0.57250000000000001</v>
          </cell>
          <cell r="O263">
            <v>0.65569999999999995</v>
          </cell>
          <cell r="P263">
            <v>0.74419999999999997</v>
          </cell>
          <cell r="Q263">
            <v>0.83799999999999997</v>
          </cell>
          <cell r="R263">
            <v>0.93720000000000003</v>
          </cell>
          <cell r="S263">
            <v>1.0416000000000001</v>
          </cell>
          <cell r="T263">
            <v>1.1513</v>
          </cell>
          <cell r="U263">
            <v>1.2664</v>
          </cell>
          <cell r="V263">
            <v>1.3867</v>
          </cell>
          <cell r="W263">
            <v>1.5125</v>
          </cell>
          <cell r="X263">
            <v>1.6435999999999999</v>
          </cell>
          <cell r="Y263">
            <v>1.78</v>
          </cell>
          <cell r="Z263">
            <v>1.9218999999999999</v>
          </cell>
          <cell r="AA263">
            <v>2.0691999999999999</v>
          </cell>
          <cell r="AB263">
            <v>2.2219000000000002</v>
          </cell>
          <cell r="AC263">
            <v>2.3801000000000001</v>
          </cell>
          <cell r="AD263">
            <v>2.5438999999999998</v>
          </cell>
          <cell r="AE263">
            <v>2.7130999999999998</v>
          </cell>
          <cell r="AF263">
            <v>2.8879000000000001</v>
          </cell>
          <cell r="AG263">
            <v>3.0682999999999998</v>
          </cell>
          <cell r="AH263">
            <v>3.2544</v>
          </cell>
          <cell r="AI263">
            <v>3.4460999999999999</v>
          </cell>
          <cell r="AJ263">
            <v>3.6435</v>
          </cell>
          <cell r="AK263">
            <v>3.8466</v>
          </cell>
          <cell r="AL263">
            <v>4.0555000000000003</v>
          </cell>
          <cell r="AM263">
            <v>4.2702</v>
          </cell>
          <cell r="AN263">
            <v>4.4908000000000001</v>
          </cell>
          <cell r="AO263">
            <v>4.7172000000000001</v>
          </cell>
          <cell r="AP263">
            <v>4.9496000000000002</v>
          </cell>
          <cell r="AQ263">
            <v>5.1879999999999997</v>
          </cell>
          <cell r="AR263">
            <v>5.4324000000000003</v>
          </cell>
          <cell r="AS263">
            <v>5.6828000000000003</v>
          </cell>
          <cell r="AT263">
            <v>5.9393000000000002</v>
          </cell>
          <cell r="AU263">
            <v>6.202</v>
          </cell>
          <cell r="AV263">
            <v>6.4709000000000003</v>
          </cell>
          <cell r="AW263">
            <v>6.7460000000000004</v>
          </cell>
          <cell r="AX263">
            <v>7.0274999999999999</v>
          </cell>
          <cell r="AY263">
            <v>7.3151999999999999</v>
          </cell>
        </row>
        <row r="264">
          <cell r="D264">
            <v>4.24E-2</v>
          </cell>
          <cell r="E264">
            <v>7.0800000000000002E-2</v>
          </cell>
          <cell r="F264">
            <v>0.1057</v>
          </cell>
          <cell r="G264">
            <v>0.1467</v>
          </cell>
          <cell r="H264">
            <v>0.19359999999999999</v>
          </cell>
          <cell r="I264">
            <v>0.24640000000000001</v>
          </cell>
          <cell r="J264">
            <v>0.3049</v>
          </cell>
          <cell r="K264">
            <v>0.36909999999999998</v>
          </cell>
          <cell r="L264">
            <v>0.43890000000000001</v>
          </cell>
          <cell r="M264">
            <v>0.51439999999999997</v>
          </cell>
          <cell r="N264">
            <v>0.59540000000000004</v>
          </cell>
          <cell r="O264">
            <v>0.68189999999999995</v>
          </cell>
          <cell r="P264">
            <v>0.77390000000000003</v>
          </cell>
          <cell r="Q264">
            <v>0.87150000000000005</v>
          </cell>
          <cell r="R264">
            <v>0.97460000000000002</v>
          </cell>
          <cell r="S264">
            <v>1.0831999999999999</v>
          </cell>
          <cell r="T264">
            <v>1.1973</v>
          </cell>
          <cell r="U264">
            <v>1.3169</v>
          </cell>
          <cell r="V264">
            <v>1.4420999999999999</v>
          </cell>
          <cell r="W264">
            <v>1.5728</v>
          </cell>
          <cell r="X264">
            <v>1.7091000000000001</v>
          </cell>
          <cell r="Y264">
            <v>1.851</v>
          </cell>
          <cell r="Z264">
            <v>1.9985999999999999</v>
          </cell>
          <cell r="AA264">
            <v>2.1516999999999999</v>
          </cell>
          <cell r="AB264">
            <v>2.3105000000000002</v>
          </cell>
          <cell r="AC264">
            <v>2.4750000000000001</v>
          </cell>
          <cell r="AD264">
            <v>2.6453000000000002</v>
          </cell>
          <cell r="AE264">
            <v>2.8212000000000002</v>
          </cell>
          <cell r="AF264">
            <v>3.0030000000000001</v>
          </cell>
          <cell r="AG264">
            <v>3.1905999999999999</v>
          </cell>
          <cell r="AH264">
            <v>3.3839999999999999</v>
          </cell>
          <cell r="AI264">
            <v>3.5832999999999999</v>
          </cell>
          <cell r="AJ264">
            <v>3.7885</v>
          </cell>
          <cell r="AK264">
            <v>3.9996999999999998</v>
          </cell>
          <cell r="AL264">
            <v>4.2168999999999999</v>
          </cell>
          <cell r="AM264">
            <v>4.4401999999999999</v>
          </cell>
          <cell r="AN264">
            <v>4.6695000000000002</v>
          </cell>
          <cell r="AO264">
            <v>4.9048999999999996</v>
          </cell>
          <cell r="AP264">
            <v>5.1464999999999996</v>
          </cell>
          <cell r="AQ264">
            <v>5.3943000000000003</v>
          </cell>
          <cell r="AR264">
            <v>5.6483999999999996</v>
          </cell>
          <cell r="AS264">
            <v>5.9086999999999996</v>
          </cell>
          <cell r="AT264">
            <v>6.1753999999999998</v>
          </cell>
          <cell r="AU264">
            <v>6.4485000000000001</v>
          </cell>
          <cell r="AV264">
            <v>6.7281000000000004</v>
          </cell>
          <cell r="AW264">
            <v>7.0141</v>
          </cell>
          <cell r="AX264">
            <v>7.3066000000000004</v>
          </cell>
          <cell r="AY264">
            <v>7.6056999999999997</v>
          </cell>
        </row>
        <row r="265">
          <cell r="D265">
            <v>4.3999999999999997E-2</v>
          </cell>
          <cell r="E265">
            <v>7.3599999999999999E-2</v>
          </cell>
          <cell r="F265">
            <v>0.10979999999999999</v>
          </cell>
          <cell r="G265">
            <v>0.15229999999999999</v>
          </cell>
          <cell r="H265">
            <v>0.20100000000000001</v>
          </cell>
          <cell r="I265">
            <v>0.25580000000000003</v>
          </cell>
          <cell r="J265">
            <v>0.31659999999999999</v>
          </cell>
          <cell r="K265">
            <v>0.38329999999999997</v>
          </cell>
          <cell r="L265">
            <v>0.45579999999999998</v>
          </cell>
          <cell r="M265">
            <v>0.53410000000000002</v>
          </cell>
          <cell r="N265">
            <v>0.61819999999999997</v>
          </cell>
          <cell r="O265">
            <v>0.70809999999999995</v>
          </cell>
          <cell r="P265">
            <v>0.80369999999999997</v>
          </cell>
          <cell r="Q265">
            <v>0.90500000000000003</v>
          </cell>
          <cell r="R265">
            <v>1.012</v>
          </cell>
          <cell r="S265">
            <v>1.1248</v>
          </cell>
          <cell r="T265">
            <v>1.2432000000000001</v>
          </cell>
          <cell r="U265">
            <v>1.3674999999999999</v>
          </cell>
          <cell r="V265">
            <v>1.4974000000000001</v>
          </cell>
          <cell r="W265">
            <v>1.6332</v>
          </cell>
          <cell r="X265">
            <v>1.7746999999999999</v>
          </cell>
          <cell r="Y265">
            <v>1.9219999999999999</v>
          </cell>
          <cell r="Z265">
            <v>2.0752000000000002</v>
          </cell>
          <cell r="AA265">
            <v>2.2342</v>
          </cell>
          <cell r="AB265">
            <v>2.3990999999999998</v>
          </cell>
          <cell r="AC265">
            <v>2.5699000000000001</v>
          </cell>
          <cell r="AD265">
            <v>2.7467000000000001</v>
          </cell>
          <cell r="AE265">
            <v>2.9293999999999998</v>
          </cell>
          <cell r="AF265">
            <v>3.1181000000000001</v>
          </cell>
          <cell r="AG265">
            <v>3.3128000000000002</v>
          </cell>
          <cell r="AH265">
            <v>3.5135999999999998</v>
          </cell>
          <cell r="AI265">
            <v>3.7206000000000001</v>
          </cell>
          <cell r="AJ265">
            <v>3.9336000000000002</v>
          </cell>
          <cell r="AK265">
            <v>4.1528999999999998</v>
          </cell>
          <cell r="AL265">
            <v>4.3784000000000001</v>
          </cell>
          <cell r="AM265">
            <v>4.6101000000000001</v>
          </cell>
          <cell r="AN265">
            <v>4.8482000000000003</v>
          </cell>
          <cell r="AO265">
            <v>5.0926</v>
          </cell>
          <cell r="AP265">
            <v>5.3433999999999999</v>
          </cell>
          <cell r="AQ265">
            <v>5.6006999999999998</v>
          </cell>
          <cell r="AR265">
            <v>5.8643999999999998</v>
          </cell>
          <cell r="AS265">
            <v>6.1346999999999996</v>
          </cell>
          <cell r="AT265">
            <v>6.4115000000000002</v>
          </cell>
          <cell r="AU265">
            <v>6.6950000000000003</v>
          </cell>
          <cell r="AV265">
            <v>6.9851999999999999</v>
          </cell>
          <cell r="AW265">
            <v>7.2820999999999998</v>
          </cell>
          <cell r="AX265">
            <v>7.5857999999999999</v>
          </cell>
          <cell r="AY265">
            <v>7.8963000000000001</v>
          </cell>
        </row>
        <row r="266">
          <cell r="D266">
            <v>4.5600000000000002E-2</v>
          </cell>
          <cell r="E266">
            <v>7.6300000000000007E-2</v>
          </cell>
          <cell r="F266">
            <v>0.1138</v>
          </cell>
          <cell r="G266">
            <v>0.15790000000000001</v>
          </cell>
          <cell r="H266">
            <v>0.20849999999999999</v>
          </cell>
          <cell r="I266">
            <v>0.26529999999999998</v>
          </cell>
          <cell r="J266">
            <v>0.32829999999999998</v>
          </cell>
          <cell r="K266">
            <v>0.39750000000000002</v>
          </cell>
          <cell r="L266">
            <v>0.47270000000000001</v>
          </cell>
          <cell r="M266">
            <v>0.55389999999999995</v>
          </cell>
          <cell r="N266">
            <v>0.6411</v>
          </cell>
          <cell r="O266">
            <v>0.73429999999999995</v>
          </cell>
          <cell r="P266">
            <v>0.83340000000000003</v>
          </cell>
          <cell r="Q266">
            <v>0.93840000000000001</v>
          </cell>
          <cell r="R266">
            <v>1.0494000000000001</v>
          </cell>
          <cell r="S266">
            <v>1.1662999999999999</v>
          </cell>
          <cell r="T266">
            <v>1.2891999999999999</v>
          </cell>
          <cell r="U266">
            <v>1.4179999999999999</v>
          </cell>
          <cell r="V266">
            <v>1.5528</v>
          </cell>
          <cell r="W266">
            <v>1.6935</v>
          </cell>
          <cell r="X266">
            <v>1.8403</v>
          </cell>
          <cell r="Y266">
            <v>1.9930000000000001</v>
          </cell>
          <cell r="Z266">
            <v>2.1518999999999999</v>
          </cell>
          <cell r="AA266">
            <v>2.3167</v>
          </cell>
          <cell r="AB266">
            <v>2.4876999999999998</v>
          </cell>
          <cell r="AC266">
            <v>2.6648000000000001</v>
          </cell>
          <cell r="AD266">
            <v>2.8479999999999999</v>
          </cell>
          <cell r="AE266">
            <v>3.0375000000000001</v>
          </cell>
          <cell r="AF266">
            <v>3.2330999999999999</v>
          </cell>
          <cell r="AG266">
            <v>3.4350999999999998</v>
          </cell>
          <cell r="AH266">
            <v>3.6433</v>
          </cell>
          <cell r="AI266">
            <v>3.8578000000000001</v>
          </cell>
          <cell r="AJ266">
            <v>4.0787000000000004</v>
          </cell>
          <cell r="AK266">
            <v>4.306</v>
          </cell>
          <cell r="AL266">
            <v>4.5397999999999996</v>
          </cell>
          <cell r="AM266">
            <v>4.7801</v>
          </cell>
          <cell r="AN266">
            <v>5.0269000000000004</v>
          </cell>
          <cell r="AO266">
            <v>5.2803000000000004</v>
          </cell>
          <cell r="AP266">
            <v>5.5403000000000002</v>
          </cell>
          <cell r="AQ266">
            <v>5.8070000000000004</v>
          </cell>
          <cell r="AR266">
            <v>6.0804</v>
          </cell>
          <cell r="AS266">
            <v>6.3605999999999998</v>
          </cell>
          <cell r="AT266">
            <v>6.6475999999999997</v>
          </cell>
          <cell r="AU266">
            <v>6.9414999999999996</v>
          </cell>
          <cell r="AV266">
            <v>7.2423000000000002</v>
          </cell>
          <cell r="AW266">
            <v>7.5500999999999996</v>
          </cell>
          <cell r="AX266">
            <v>7.8648999999999996</v>
          </cell>
          <cell r="AY266">
            <v>8.1867999999999999</v>
          </cell>
        </row>
        <row r="267">
          <cell r="D267">
            <v>4.7199999999999999E-2</v>
          </cell>
          <cell r="E267">
            <v>7.9000000000000001E-2</v>
          </cell>
          <cell r="F267">
            <v>0.1179</v>
          </cell>
          <cell r="G267">
            <v>0.1636</v>
          </cell>
          <cell r="H267">
            <v>0.21590000000000001</v>
          </cell>
          <cell r="I267">
            <v>0.27479999999999999</v>
          </cell>
          <cell r="J267">
            <v>0.34</v>
          </cell>
          <cell r="K267">
            <v>0.41160000000000002</v>
          </cell>
          <cell r="L267">
            <v>0.48949999999999999</v>
          </cell>
          <cell r="M267">
            <v>0.57369999999999999</v>
          </cell>
          <cell r="N267">
            <v>0.66400000000000003</v>
          </cell>
          <cell r="O267">
            <v>0.76049999999999995</v>
          </cell>
          <cell r="P267">
            <v>0.86309999999999998</v>
          </cell>
          <cell r="Q267">
            <v>0.97189999999999999</v>
          </cell>
          <cell r="R267">
            <v>1.0868</v>
          </cell>
          <cell r="S267">
            <v>1.2079</v>
          </cell>
          <cell r="T267">
            <v>1.3351</v>
          </cell>
          <cell r="U267">
            <v>1.4684999999999999</v>
          </cell>
          <cell r="V267">
            <v>1.6081000000000001</v>
          </cell>
          <cell r="W267">
            <v>1.7539</v>
          </cell>
          <cell r="X267">
            <v>1.9057999999999999</v>
          </cell>
          <cell r="Y267">
            <v>2.0640000000000001</v>
          </cell>
          <cell r="Z267">
            <v>2.2284999999999999</v>
          </cell>
          <cell r="AA267">
            <v>2.3992</v>
          </cell>
          <cell r="AB267">
            <v>2.5762999999999998</v>
          </cell>
          <cell r="AC267">
            <v>2.7597</v>
          </cell>
          <cell r="AD267">
            <v>2.9493999999999998</v>
          </cell>
          <cell r="AE267">
            <v>3.1456</v>
          </cell>
          <cell r="AF267">
            <v>3.3481999999999998</v>
          </cell>
          <cell r="AG267">
            <v>3.5573000000000001</v>
          </cell>
          <cell r="AH267">
            <v>3.7728999999999999</v>
          </cell>
          <cell r="AI267">
            <v>3.9950000000000001</v>
          </cell>
          <cell r="AJ267">
            <v>4.2237999999999998</v>
          </cell>
          <cell r="AK267">
            <v>4.4592000000000001</v>
          </cell>
          <cell r="AL267">
            <v>4.7012</v>
          </cell>
          <cell r="AM267">
            <v>4.95</v>
          </cell>
          <cell r="AN267">
            <v>5.2055999999999996</v>
          </cell>
          <cell r="AO267">
            <v>5.468</v>
          </cell>
          <cell r="AP267">
            <v>5.7371999999999996</v>
          </cell>
          <cell r="AQ267">
            <v>6.0133000000000001</v>
          </cell>
          <cell r="AR267">
            <v>6.2964000000000002</v>
          </cell>
          <cell r="AS267">
            <v>6.5865</v>
          </cell>
          <cell r="AT267">
            <v>6.8837000000000002</v>
          </cell>
          <cell r="AU267">
            <v>7.1879999999999997</v>
          </cell>
          <cell r="AV267">
            <v>7.4995000000000003</v>
          </cell>
          <cell r="AW267">
            <v>7.8181000000000003</v>
          </cell>
          <cell r="AX267">
            <v>8.1440999999999999</v>
          </cell>
          <cell r="AY267">
            <v>8.4772999999999996</v>
          </cell>
        </row>
        <row r="268">
          <cell r="D268">
            <v>4.8899999999999999E-2</v>
          </cell>
          <cell r="E268">
            <v>8.1699999999999995E-2</v>
          </cell>
          <cell r="F268">
            <v>0.12189999999999999</v>
          </cell>
          <cell r="G268">
            <v>0.16919999999999999</v>
          </cell>
          <cell r="H268">
            <v>0.22339999999999999</v>
          </cell>
          <cell r="I268">
            <v>0.28420000000000001</v>
          </cell>
          <cell r="J268">
            <v>0.3518</v>
          </cell>
          <cell r="K268">
            <v>0.42580000000000001</v>
          </cell>
          <cell r="L268">
            <v>0.50639999999999996</v>
          </cell>
          <cell r="M268">
            <v>0.59340000000000004</v>
          </cell>
          <cell r="N268">
            <v>0.68679999999999997</v>
          </cell>
          <cell r="O268">
            <v>0.78659999999999997</v>
          </cell>
          <cell r="P268">
            <v>0.89280000000000004</v>
          </cell>
          <cell r="Q268">
            <v>1.0054000000000001</v>
          </cell>
          <cell r="R268">
            <v>1.1242000000000001</v>
          </cell>
          <cell r="S268">
            <v>1.2495000000000001</v>
          </cell>
          <cell r="T268">
            <v>1.3811</v>
          </cell>
          <cell r="U268">
            <v>1.5190999999999999</v>
          </cell>
          <cell r="V268">
            <v>1.6634</v>
          </cell>
          <cell r="W268">
            <v>1.8142</v>
          </cell>
          <cell r="X268">
            <v>1.9714</v>
          </cell>
          <cell r="Y268">
            <v>2.1349999999999998</v>
          </cell>
          <cell r="Z268">
            <v>2.3050999999999999</v>
          </cell>
          <cell r="AA268">
            <v>2.4817</v>
          </cell>
          <cell r="AB268">
            <v>2.6648999999999998</v>
          </cell>
          <cell r="AC268">
            <v>2.8544999999999998</v>
          </cell>
          <cell r="AD268">
            <v>3.0508000000000002</v>
          </cell>
          <cell r="AE268">
            <v>3.2536999999999998</v>
          </cell>
          <cell r="AF268">
            <v>3.4632999999999998</v>
          </cell>
          <cell r="AG268">
            <v>3.6795</v>
          </cell>
          <cell r="AH268">
            <v>3.9024999999999999</v>
          </cell>
          <cell r="AI268">
            <v>4.1322999999999999</v>
          </cell>
          <cell r="AJ268">
            <v>4.3689</v>
          </cell>
          <cell r="AK268">
            <v>4.6123000000000003</v>
          </cell>
          <cell r="AL268">
            <v>4.8627000000000002</v>
          </cell>
          <cell r="AM268">
            <v>5.12</v>
          </cell>
          <cell r="AN268">
            <v>5.3842999999999996</v>
          </cell>
          <cell r="AO268">
            <v>5.6555999999999997</v>
          </cell>
          <cell r="AP268">
            <v>5.9340999999999999</v>
          </cell>
          <cell r="AQ268">
            <v>6.2196999999999996</v>
          </cell>
          <cell r="AR268">
            <v>6.5125000000000002</v>
          </cell>
          <cell r="AS268">
            <v>6.8125</v>
          </cell>
          <cell r="AT268">
            <v>7.1197999999999997</v>
          </cell>
          <cell r="AU268">
            <v>7.4344999999999999</v>
          </cell>
          <cell r="AV268">
            <v>7.7565999999999997</v>
          </cell>
          <cell r="AW268">
            <v>8.0861000000000001</v>
          </cell>
          <cell r="AX268">
            <v>8.4231999999999996</v>
          </cell>
          <cell r="AY268">
            <v>8.7677999999999994</v>
          </cell>
        </row>
        <row r="269">
          <cell r="D269">
            <v>5.0500000000000003E-2</v>
          </cell>
          <cell r="E269">
            <v>8.4500000000000006E-2</v>
          </cell>
          <cell r="F269">
            <v>0.126</v>
          </cell>
          <cell r="G269">
            <v>0.17480000000000001</v>
          </cell>
          <cell r="H269">
            <v>0.23080000000000001</v>
          </cell>
          <cell r="I269">
            <v>0.29370000000000002</v>
          </cell>
          <cell r="J269">
            <v>0.36349999999999999</v>
          </cell>
          <cell r="K269">
            <v>0.44</v>
          </cell>
          <cell r="L269">
            <v>0.52329999999999999</v>
          </cell>
          <cell r="M269">
            <v>0.61319999999999997</v>
          </cell>
          <cell r="N269">
            <v>0.7097</v>
          </cell>
          <cell r="O269">
            <v>0.81279999999999997</v>
          </cell>
          <cell r="P269">
            <v>0.92249999999999999</v>
          </cell>
          <cell r="Q269">
            <v>1.0387999999999999</v>
          </cell>
          <cell r="R269">
            <v>1.1617</v>
          </cell>
          <cell r="S269">
            <v>1.2910999999999999</v>
          </cell>
          <cell r="T269">
            <v>1.4271</v>
          </cell>
          <cell r="U269">
            <v>1.5696000000000001</v>
          </cell>
          <cell r="V269">
            <v>1.7188000000000001</v>
          </cell>
          <cell r="W269">
            <v>1.8746</v>
          </cell>
          <cell r="X269">
            <v>2.0369999999999999</v>
          </cell>
          <cell r="Y269">
            <v>2.206</v>
          </cell>
          <cell r="Z269">
            <v>2.3818000000000001</v>
          </cell>
          <cell r="AA269">
            <v>2.5642</v>
          </cell>
          <cell r="AB269">
            <v>2.7534000000000001</v>
          </cell>
          <cell r="AC269">
            <v>2.9493999999999998</v>
          </cell>
          <cell r="AD269">
            <v>3.1522000000000001</v>
          </cell>
          <cell r="AE269">
            <v>3.3618000000000001</v>
          </cell>
          <cell r="AF269">
            <v>3.5783</v>
          </cell>
          <cell r="AG269">
            <v>3.8016999999999999</v>
          </cell>
          <cell r="AH269">
            <v>4.0320999999999998</v>
          </cell>
          <cell r="AI269">
            <v>4.2694999999999999</v>
          </cell>
          <cell r="AJ269">
            <v>4.5138999999999996</v>
          </cell>
          <cell r="AK269">
            <v>4.7653999999999996</v>
          </cell>
          <cell r="AL269">
            <v>5.0240999999999998</v>
          </cell>
          <cell r="AM269">
            <v>5.2899000000000003</v>
          </cell>
          <cell r="AN269">
            <v>5.5629999999999997</v>
          </cell>
          <cell r="AO269">
            <v>5.8433000000000002</v>
          </cell>
          <cell r="AP269">
            <v>6.1310000000000002</v>
          </cell>
          <cell r="AQ269">
            <v>6.4260000000000002</v>
          </cell>
          <cell r="AR269">
            <v>6.7285000000000004</v>
          </cell>
          <cell r="AS269">
            <v>7.0384000000000002</v>
          </cell>
          <cell r="AT269">
            <v>7.3559000000000001</v>
          </cell>
          <cell r="AU269">
            <v>7.681</v>
          </cell>
          <cell r="AV269">
            <v>8.0137</v>
          </cell>
          <cell r="AW269">
            <v>8.3541000000000007</v>
          </cell>
          <cell r="AX269">
            <v>8.7022999999999993</v>
          </cell>
          <cell r="AY269">
            <v>9.0584000000000007</v>
          </cell>
        </row>
        <row r="270">
          <cell r="D270">
            <v>5.21E-2</v>
          </cell>
          <cell r="E270">
            <v>8.72E-2</v>
          </cell>
          <cell r="F270">
            <v>0.13009999999999999</v>
          </cell>
          <cell r="G270">
            <v>0.18049999999999999</v>
          </cell>
          <cell r="H270">
            <v>0.2382</v>
          </cell>
          <cell r="I270">
            <v>0.30320000000000003</v>
          </cell>
          <cell r="J270">
            <v>0.37519999999999998</v>
          </cell>
          <cell r="K270">
            <v>0.45419999999999999</v>
          </cell>
          <cell r="L270">
            <v>0.54010000000000002</v>
          </cell>
          <cell r="M270">
            <v>0.63290000000000002</v>
          </cell>
          <cell r="N270">
            <v>0.73260000000000003</v>
          </cell>
          <cell r="O270">
            <v>0.83899999999999997</v>
          </cell>
          <cell r="P270">
            <v>0.95230000000000004</v>
          </cell>
          <cell r="Q270">
            <v>1.0723</v>
          </cell>
          <cell r="R270">
            <v>1.1991000000000001</v>
          </cell>
          <cell r="S270">
            <v>1.3326</v>
          </cell>
          <cell r="T270">
            <v>1.4730000000000001</v>
          </cell>
          <cell r="U270">
            <v>1.6202000000000001</v>
          </cell>
          <cell r="V270">
            <v>1.7741</v>
          </cell>
          <cell r="W270">
            <v>1.9349000000000001</v>
          </cell>
          <cell r="X270">
            <v>2.1025</v>
          </cell>
          <cell r="Y270">
            <v>2.2770000000000001</v>
          </cell>
          <cell r="Z270">
            <v>2.4584000000000001</v>
          </cell>
          <cell r="AA270">
            <v>2.6467000000000001</v>
          </cell>
          <cell r="AB270">
            <v>2.8420000000000001</v>
          </cell>
          <cell r="AC270">
            <v>3.0442999999999998</v>
          </cell>
          <cell r="AD270">
            <v>3.2536</v>
          </cell>
          <cell r="AE270">
            <v>3.4699</v>
          </cell>
          <cell r="AF270">
            <v>3.6934</v>
          </cell>
          <cell r="AG270">
            <v>3.9239999999999999</v>
          </cell>
          <cell r="AH270">
            <v>4.1616999999999997</v>
          </cell>
          <cell r="AI270">
            <v>4.4066999999999998</v>
          </cell>
          <cell r="AJ270">
            <v>4.6589999999999998</v>
          </cell>
          <cell r="AK270">
            <v>4.9185999999999996</v>
          </cell>
          <cell r="AL270">
            <v>5.1855000000000002</v>
          </cell>
          <cell r="AM270">
            <v>5.4598000000000004</v>
          </cell>
          <cell r="AN270">
            <v>5.7416</v>
          </cell>
          <cell r="AO270">
            <v>6.0309999999999997</v>
          </cell>
          <cell r="AP270">
            <v>6.3277999999999999</v>
          </cell>
          <cell r="AQ270">
            <v>6.6322999999999999</v>
          </cell>
          <cell r="AR270">
            <v>6.9444999999999997</v>
          </cell>
          <cell r="AS270">
            <v>7.2643000000000004</v>
          </cell>
          <cell r="AT270">
            <v>7.5919999999999996</v>
          </cell>
          <cell r="AU270">
            <v>7.9275000000000002</v>
          </cell>
          <cell r="AV270">
            <v>8.2707999999999995</v>
          </cell>
          <cell r="AW270">
            <v>8.6220999999999997</v>
          </cell>
          <cell r="AX270">
            <v>8.9815000000000005</v>
          </cell>
          <cell r="AY270">
            <v>9.3489000000000004</v>
          </cell>
        </row>
        <row r="271">
          <cell r="D271">
            <v>5.3800000000000001E-2</v>
          </cell>
          <cell r="E271">
            <v>8.9899999999999994E-2</v>
          </cell>
          <cell r="F271">
            <v>0.1341</v>
          </cell>
          <cell r="G271">
            <v>0.18609999999999999</v>
          </cell>
          <cell r="H271">
            <v>0.2457</v>
          </cell>
          <cell r="I271">
            <v>0.31259999999999999</v>
          </cell>
          <cell r="J271">
            <v>0.38690000000000002</v>
          </cell>
          <cell r="K271">
            <v>0.46839999999999998</v>
          </cell>
          <cell r="L271">
            <v>0.55700000000000005</v>
          </cell>
          <cell r="M271">
            <v>0.65269999999999995</v>
          </cell>
          <cell r="N271">
            <v>0.75539999999999996</v>
          </cell>
          <cell r="O271">
            <v>0.86519999999999997</v>
          </cell>
          <cell r="P271">
            <v>0.98199999999999998</v>
          </cell>
          <cell r="Q271">
            <v>1.1056999999999999</v>
          </cell>
          <cell r="R271">
            <v>1.2364999999999999</v>
          </cell>
          <cell r="S271">
            <v>1.3742000000000001</v>
          </cell>
          <cell r="T271">
            <v>1.5189999999999999</v>
          </cell>
          <cell r="U271">
            <v>1.6707000000000001</v>
          </cell>
          <cell r="V271">
            <v>1.8293999999999999</v>
          </cell>
          <cell r="W271">
            <v>1.9952000000000001</v>
          </cell>
          <cell r="X271">
            <v>2.1680999999999999</v>
          </cell>
          <cell r="Y271">
            <v>2.3479999999999999</v>
          </cell>
          <cell r="Z271">
            <v>2.5350999999999999</v>
          </cell>
          <cell r="AA271">
            <v>2.7292000000000001</v>
          </cell>
          <cell r="AB271">
            <v>2.9306000000000001</v>
          </cell>
          <cell r="AC271">
            <v>3.1392000000000002</v>
          </cell>
          <cell r="AD271">
            <v>3.355</v>
          </cell>
          <cell r="AE271">
            <v>3.5779999999999998</v>
          </cell>
          <cell r="AF271">
            <v>3.8083999999999998</v>
          </cell>
          <cell r="AG271">
            <v>4.0461999999999998</v>
          </cell>
          <cell r="AH271">
            <v>4.2914000000000003</v>
          </cell>
          <cell r="AI271">
            <v>4.5439999999999996</v>
          </cell>
          <cell r="AJ271">
            <v>4.8041</v>
          </cell>
          <cell r="AK271">
            <v>5.0716999999999999</v>
          </cell>
          <cell r="AL271">
            <v>5.3468999999999998</v>
          </cell>
          <cell r="AM271">
            <v>5.6298000000000004</v>
          </cell>
          <cell r="AN271">
            <v>5.9203000000000001</v>
          </cell>
          <cell r="AO271">
            <v>6.2186000000000003</v>
          </cell>
          <cell r="AP271">
            <v>6.5247000000000002</v>
          </cell>
          <cell r="AQ271">
            <v>6.8385999999999996</v>
          </cell>
          <cell r="AR271">
            <v>7.1604999999999999</v>
          </cell>
          <cell r="AS271">
            <v>7.4901999999999997</v>
          </cell>
          <cell r="AT271">
            <v>7.8280000000000003</v>
          </cell>
          <cell r="AU271">
            <v>8.1738999999999997</v>
          </cell>
          <cell r="AV271">
            <v>8.5279000000000007</v>
          </cell>
          <cell r="AW271">
            <v>8.8901000000000003</v>
          </cell>
          <cell r="AX271">
            <v>9.2606000000000002</v>
          </cell>
          <cell r="AY271">
            <v>9.6394000000000002</v>
          </cell>
        </row>
        <row r="272">
          <cell r="D272">
            <v>5.5399999999999998E-2</v>
          </cell>
          <cell r="E272">
            <v>9.2600000000000002E-2</v>
          </cell>
          <cell r="F272">
            <v>0.13819999999999999</v>
          </cell>
          <cell r="G272">
            <v>0.1918</v>
          </cell>
          <cell r="H272">
            <v>0.25309999999999999</v>
          </cell>
          <cell r="I272">
            <v>0.3221</v>
          </cell>
          <cell r="J272">
            <v>0.39860000000000001</v>
          </cell>
          <cell r="K272">
            <v>0.48259999999999997</v>
          </cell>
          <cell r="L272">
            <v>0.57379999999999998</v>
          </cell>
          <cell r="M272">
            <v>0.6724</v>
          </cell>
          <cell r="N272">
            <v>0.77829999999999999</v>
          </cell>
          <cell r="O272">
            <v>0.89139999999999997</v>
          </cell>
          <cell r="P272">
            <v>1.0117</v>
          </cell>
          <cell r="Q272">
            <v>1.1392</v>
          </cell>
          <cell r="R272">
            <v>1.2739</v>
          </cell>
          <cell r="S272">
            <v>1.4157999999999999</v>
          </cell>
          <cell r="T272">
            <v>1.5649</v>
          </cell>
          <cell r="U272">
            <v>1.7212000000000001</v>
          </cell>
          <cell r="V272">
            <v>1.8848</v>
          </cell>
          <cell r="W272">
            <v>2.0556000000000001</v>
          </cell>
          <cell r="X272">
            <v>2.2336</v>
          </cell>
          <cell r="Y272">
            <v>2.419</v>
          </cell>
          <cell r="Z272">
            <v>2.6116999999999999</v>
          </cell>
          <cell r="AA272">
            <v>2.8117000000000001</v>
          </cell>
          <cell r="AB272">
            <v>3.0192000000000001</v>
          </cell>
          <cell r="AC272">
            <v>3.234</v>
          </cell>
          <cell r="AD272">
            <v>3.4563000000000001</v>
          </cell>
          <cell r="AE272">
            <v>3.6861000000000002</v>
          </cell>
          <cell r="AF272">
            <v>3.9235000000000002</v>
          </cell>
          <cell r="AG272">
            <v>4.1684000000000001</v>
          </cell>
          <cell r="AH272">
            <v>4.4210000000000003</v>
          </cell>
          <cell r="AI272">
            <v>4.6811999999999996</v>
          </cell>
          <cell r="AJ272">
            <v>4.9490999999999996</v>
          </cell>
          <cell r="AK272">
            <v>5.2248000000000001</v>
          </cell>
          <cell r="AL272">
            <v>5.5083000000000002</v>
          </cell>
          <cell r="AM272">
            <v>5.7996999999999996</v>
          </cell>
          <cell r="AN272">
            <v>6.0990000000000002</v>
          </cell>
          <cell r="AO272">
            <v>6.4062999999999999</v>
          </cell>
          <cell r="AP272">
            <v>6.7215999999999996</v>
          </cell>
          <cell r="AQ272">
            <v>7.0449000000000002</v>
          </cell>
          <cell r="AR272">
            <v>7.3765000000000001</v>
          </cell>
          <cell r="AS272">
            <v>7.7161999999999997</v>
          </cell>
          <cell r="AT272">
            <v>8.0640999999999998</v>
          </cell>
          <cell r="AU272">
            <v>8.4204000000000008</v>
          </cell>
          <cell r="AV272">
            <v>8.7850999999999999</v>
          </cell>
          <cell r="AW272">
            <v>9.1582000000000008</v>
          </cell>
          <cell r="AX272">
            <v>9.5396999999999998</v>
          </cell>
          <cell r="AY272">
            <v>9.9298999999999999</v>
          </cell>
        </row>
        <row r="273">
          <cell r="D273">
            <v>5.7000000000000002E-2</v>
          </cell>
          <cell r="E273">
            <v>9.5399999999999999E-2</v>
          </cell>
          <cell r="F273">
            <v>0.14230000000000001</v>
          </cell>
          <cell r="G273">
            <v>0.19739999999999999</v>
          </cell>
          <cell r="H273">
            <v>0.26050000000000001</v>
          </cell>
          <cell r="I273">
            <v>0.33160000000000001</v>
          </cell>
          <cell r="J273">
            <v>0.4103</v>
          </cell>
          <cell r="K273">
            <v>0.49669999999999997</v>
          </cell>
          <cell r="L273">
            <v>0.5907</v>
          </cell>
          <cell r="M273">
            <v>0.69220000000000004</v>
          </cell>
          <cell r="N273">
            <v>0.80120000000000002</v>
          </cell>
          <cell r="O273">
            <v>0.91759999999999997</v>
          </cell>
          <cell r="P273">
            <v>1.0414000000000001</v>
          </cell>
          <cell r="Q273">
            <v>1.1727000000000001</v>
          </cell>
          <cell r="R273">
            <v>1.3112999999999999</v>
          </cell>
          <cell r="S273">
            <v>1.4574</v>
          </cell>
          <cell r="T273">
            <v>1.6108</v>
          </cell>
          <cell r="U273">
            <v>1.7718</v>
          </cell>
          <cell r="V273">
            <v>1.9400999999999999</v>
          </cell>
          <cell r="W273">
            <v>2.1158999999999999</v>
          </cell>
          <cell r="X273">
            <v>2.2991999999999999</v>
          </cell>
          <cell r="Y273">
            <v>2.4900000000000002</v>
          </cell>
          <cell r="Z273">
            <v>2.6882999999999999</v>
          </cell>
          <cell r="AA273">
            <v>2.8942000000000001</v>
          </cell>
          <cell r="AB273">
            <v>3.1076999999999999</v>
          </cell>
          <cell r="AC273">
            <v>3.3289</v>
          </cell>
          <cell r="AD273">
            <v>3.5577000000000001</v>
          </cell>
          <cell r="AE273">
            <v>3.7942</v>
          </cell>
          <cell r="AF273">
            <v>4.0385</v>
          </cell>
          <cell r="AG273">
            <v>4.2906000000000004</v>
          </cell>
          <cell r="AH273">
            <v>4.5506000000000002</v>
          </cell>
          <cell r="AI273">
            <v>4.8183999999999996</v>
          </cell>
          <cell r="AJ273">
            <v>5.0941999999999998</v>
          </cell>
          <cell r="AK273">
            <v>5.3779000000000003</v>
          </cell>
          <cell r="AL273">
            <v>5.6696999999999997</v>
          </cell>
          <cell r="AM273">
            <v>5.9695999999999998</v>
          </cell>
          <cell r="AN273">
            <v>6.2777000000000003</v>
          </cell>
          <cell r="AO273">
            <v>6.5938999999999997</v>
          </cell>
          <cell r="AP273">
            <v>6.9184000000000001</v>
          </cell>
          <cell r="AQ273">
            <v>7.2511999999999999</v>
          </cell>
          <cell r="AR273">
            <v>7.5923999999999996</v>
          </cell>
          <cell r="AS273">
            <v>7.9420999999999999</v>
          </cell>
          <cell r="AT273">
            <v>8.3002000000000002</v>
          </cell>
          <cell r="AU273">
            <v>8.6669</v>
          </cell>
          <cell r="AV273">
            <v>9.0421999999999993</v>
          </cell>
          <cell r="AW273">
            <v>9.4260999999999999</v>
          </cell>
          <cell r="AX273">
            <v>9.8188999999999993</v>
          </cell>
          <cell r="AY273">
            <v>10.2204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자재집"/>
      <sheetName val="UDP"/>
      <sheetName val="INT"/>
      <sheetName val="DAT"/>
      <sheetName val="치환토"/>
      <sheetName val="구조토공"/>
      <sheetName val="측구수집"/>
      <sheetName val="측자재집"/>
      <sheetName val="수량계산"/>
      <sheetName val="위치조서"/>
      <sheetName val="단위수량집계"/>
      <sheetName val="단위수량2"/>
      <sheetName val="단위수량"/>
      <sheetName val="신축이음"/>
      <sheetName val="신축수량"/>
      <sheetName val="측구2"/>
      <sheetName val="교대(A1-A2)"/>
      <sheetName val="본체"/>
      <sheetName val="총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포방향"/>
      <sheetName val="수량산출"/>
      <sheetName val="내역서"/>
      <sheetName val="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건축공사실행"/>
      <sheetName val="건축내역"/>
      <sheetName val="건축원가"/>
      <sheetName val="일위대가"/>
      <sheetName val="부대공Ⅱ"/>
      <sheetName val="WONMI"/>
      <sheetName val="내역"/>
      <sheetName val="노임"/>
      <sheetName val="준검 내역서"/>
      <sheetName val=" FURNACE현설"/>
      <sheetName val="02자재"/>
      <sheetName val="단위단가"/>
      <sheetName val="BOQ"/>
      <sheetName val="총괄집계표"/>
      <sheetName val="설계내역서"/>
      <sheetName val="단위수량"/>
      <sheetName val="CTEMCOST"/>
      <sheetName val="내역서"/>
      <sheetName val="6호기"/>
      <sheetName val="대가목록"/>
      <sheetName val="DATE"/>
      <sheetName val="참고사항"/>
      <sheetName val="근로자자료입력"/>
      <sheetName val="노무비"/>
      <sheetName val="투찰가"/>
      <sheetName val="용산3(영광)"/>
      <sheetName val="은행"/>
      <sheetName val="Macro1"/>
      <sheetName val="설비"/>
      <sheetName val="고분전시관"/>
      <sheetName val="Option"/>
      <sheetName val="순공사비"/>
      <sheetName val="변경내역을"/>
      <sheetName val="쌍송교"/>
      <sheetName val="#REF"/>
      <sheetName val="설계"/>
      <sheetName val="품셈TABLE"/>
      <sheetName val="직노"/>
      <sheetName val="삭제내역1차"/>
      <sheetName val="1.공사비집계"/>
      <sheetName val="기본사항"/>
      <sheetName val="Sheet2"/>
      <sheetName val="적현로"/>
      <sheetName val="유림골조"/>
      <sheetName val="기계설비"/>
      <sheetName val="공주-교대(A1)"/>
      <sheetName val="회사정보"/>
      <sheetName val="손익분석"/>
      <sheetName val="실행대비"/>
      <sheetName val="목록1"/>
      <sheetName val="6PILE  (돌출)"/>
      <sheetName val="목록"/>
      <sheetName val="단재적표"/>
      <sheetName val="댐구조도"/>
      <sheetName val="세월교산출기초"/>
      <sheetName val="2공구자재집"/>
      <sheetName val="unitpric"/>
      <sheetName val="교대(A1)"/>
      <sheetName val="계림(함평)"/>
      <sheetName val="계림(장성)"/>
      <sheetName val="일위대가목록"/>
      <sheetName val="본체"/>
      <sheetName val="금액내역서"/>
      <sheetName val="적용단위길이"/>
      <sheetName val="피벗테이블데이터분석"/>
      <sheetName val="특수기호강도거푸집"/>
      <sheetName val="종배수관면벽신"/>
      <sheetName val="자료입력"/>
      <sheetName val="종배수관(신)"/>
      <sheetName val="교량전기"/>
      <sheetName val="교통대책내역"/>
      <sheetName val="공조기휀"/>
      <sheetName val="Sheet5"/>
      <sheetName val="기본일위"/>
      <sheetName val="EACT10"/>
      <sheetName val="실행예산_(2)"/>
      <sheetName val="_FURNACE현설"/>
      <sheetName val="준검_내역서"/>
      <sheetName val="업무코드(보호해제-0000)"/>
      <sheetName val="기기리스트"/>
      <sheetName val="일위대가표"/>
      <sheetName val="조명일위"/>
      <sheetName val="도근좌표"/>
      <sheetName val="말뚝지지력산정"/>
      <sheetName val="암거날개벽재료집계"/>
      <sheetName val="증감대비"/>
      <sheetName val="1"/>
      <sheetName val="수량산출"/>
      <sheetName val="갑지1"/>
      <sheetName val="MRS세부"/>
      <sheetName val="일위대가(가설)"/>
      <sheetName val="날개벽"/>
      <sheetName val="날개벽(시점좌측)"/>
      <sheetName val="교대(A1-A2)"/>
      <sheetName val="토공"/>
      <sheetName val="식재일위대가"/>
      <sheetName val="일위대가목차"/>
      <sheetName val="인건비"/>
      <sheetName val="조서"/>
      <sheetName val="배수계"/>
      <sheetName val="06 일위대가목록"/>
      <sheetName val="2공구산출내역"/>
      <sheetName val="C.배수관공"/>
      <sheetName val="3.설계설명서"/>
      <sheetName val="상행-교대(A1-A2)"/>
      <sheetName val="Base"/>
      <sheetName val="목록2"/>
      <sheetName val="자재"/>
      <sheetName val="중기"/>
      <sheetName val="차도부연장현황"/>
      <sheetName val="물가자료"/>
      <sheetName val="단가조사"/>
      <sheetName val="주현(해보)"/>
      <sheetName val="주현(영광)"/>
      <sheetName val="원가계산서"/>
      <sheetName val="자재단가"/>
      <sheetName val="동원인원"/>
      <sheetName val="우석문틀"/>
      <sheetName val="변경내역서"/>
      <sheetName val="진주방향"/>
      <sheetName val="마산방향"/>
      <sheetName val="마산방향철근집계"/>
      <sheetName val="자가"/>
      <sheetName val="원형1호맨홀토공수량"/>
      <sheetName val="기본단가표"/>
      <sheetName val="총괄갑 "/>
      <sheetName val="일위목차"/>
      <sheetName val="광양방향"/>
      <sheetName val="인사자료총집계"/>
      <sheetName val="공사개요"/>
      <sheetName val="Sheet1"/>
      <sheetName val="환산"/>
      <sheetName val="기계경비집계"/>
      <sheetName val="000000"/>
      <sheetName val="목상"/>
      <sheetName val="배치(1)"/>
      <sheetName val="산림조사야장(1)"/>
      <sheetName val="매목조사(1)"/>
      <sheetName val="내역서(삼호)"/>
      <sheetName val="고분"/>
      <sheetName val="기술부 VENDOR LIST"/>
      <sheetName val="관급자재"/>
      <sheetName val="설계내역"/>
      <sheetName val="220 (2)"/>
      <sheetName val="대전-교대(A1-A2)"/>
      <sheetName val="재료"/>
      <sheetName val="설치자재"/>
      <sheetName val="그림"/>
      <sheetName val="그림2"/>
      <sheetName val="기초단가"/>
      <sheetName val="BID"/>
      <sheetName val="1차설계변경내역"/>
      <sheetName val="자재표"/>
      <sheetName val="집계표"/>
      <sheetName val="현금"/>
      <sheetName val="95MAKER"/>
      <sheetName val="건축2"/>
      <sheetName val="업체명"/>
      <sheetName val="관리"/>
      <sheetName val="1차 내역서"/>
      <sheetName val="현장별계약현황('98.10.31)"/>
      <sheetName val="노무비산출(아파트 전체)-경보"/>
      <sheetName val="일반공사"/>
      <sheetName val="추천서"/>
      <sheetName val="대구은행"/>
      <sheetName val="납부서"/>
      <sheetName val="합천내역"/>
      <sheetName val="노임이"/>
      <sheetName val="업체코드"/>
      <sheetName val="대전노은1차_조적_집계표"/>
      <sheetName val="CT "/>
      <sheetName val="#2_일위대가목록"/>
      <sheetName val="해창정"/>
      <sheetName val="도급자재"/>
      <sheetName val="목록표"/>
      <sheetName val="퇴직금(울산천상)"/>
      <sheetName val="6F8"/>
      <sheetName val="잡비"/>
      <sheetName val="3F"/>
      <sheetName val="세부"/>
      <sheetName val="목포방향"/>
      <sheetName val="차수"/>
      <sheetName val="대비"/>
      <sheetName val="무전표"/>
      <sheetName val="내역서(1공구)"/>
      <sheetName val="간접비"/>
      <sheetName val="기계공사"/>
      <sheetName val="수량집계"/>
      <sheetName val="관로내역원"/>
      <sheetName val="통장출금액"/>
      <sheetName val="내역(설비)"/>
      <sheetName val="49-119"/>
      <sheetName val="1_공사비집계"/>
      <sheetName val="실행예산_(2)1"/>
      <sheetName val="준검_내역서1"/>
      <sheetName val="_FURNACE현설1"/>
      <sheetName val="1_공사비집계1"/>
      <sheetName val="을"/>
      <sheetName val="파일항타"/>
      <sheetName val="General Data"/>
      <sheetName val="원가"/>
      <sheetName val="대총괄"/>
      <sheetName val="내역(대광)"/>
      <sheetName val="명단"/>
      <sheetName val="피벗(기술관리)"/>
      <sheetName val="실행"/>
      <sheetName val="콤보박스와 리스트박스의 연결"/>
      <sheetName val="1)fs"/>
      <sheetName val="기초부하"/>
      <sheetName val=" 냉각수펌프"/>
      <sheetName val="99년신청"/>
      <sheetName val="건축공사집계"/>
      <sheetName val="카렌스센터계량기설치공사"/>
      <sheetName val="골조시행"/>
      <sheetName val="호프"/>
      <sheetName val="기초목록"/>
      <sheetName val="2000년1차"/>
      <sheetName val="단가 "/>
      <sheetName val="부대공"/>
      <sheetName val="포장공"/>
      <sheetName val="공기산정"/>
      <sheetName val="분양면적표"/>
      <sheetName val="맨홀"/>
      <sheetName val="데이타"/>
      <sheetName val="목차"/>
      <sheetName val="목동세대 산출근거"/>
      <sheetName val="2003상반기노임기준"/>
      <sheetName val="Data&amp;Result"/>
      <sheetName val="인건-측정"/>
      <sheetName val="저"/>
      <sheetName val="사업부배부A"/>
      <sheetName val="업체별기성내역"/>
      <sheetName val="기본자료입력"/>
      <sheetName val="세금자료"/>
      <sheetName val="맨홀수량산출"/>
      <sheetName val="증감내역서"/>
      <sheetName val="단가"/>
      <sheetName val="일용노임단가"/>
      <sheetName val="참조자료"/>
      <sheetName val="실행갑지"/>
      <sheetName val="안양1공구_건축"/>
      <sheetName val="내역(기계설비)"/>
      <sheetName val="일반전기C"/>
      <sheetName val="기본단가"/>
      <sheetName val="건축일"/>
      <sheetName val="45,46"/>
      <sheetName val="입찰안"/>
      <sheetName val="흄관"/>
      <sheetName val="Macro7"/>
      <sheetName val="981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점수계산1-2"/>
      <sheetName val="작성개요"/>
      <sheetName val="공사비"/>
      <sheetName val="공사비비교"/>
      <sheetName val="견적조건"/>
      <sheetName val="공기"/>
      <sheetName val="사내공문"/>
      <sheetName val="PILE"/>
      <sheetName val="b_gs"/>
      <sheetName val="SILICATE"/>
      <sheetName val="1-1"/>
      <sheetName val="관기성공.내"/>
      <sheetName val="시멘트"/>
      <sheetName val="CCC"/>
      <sheetName val="CAT_5"/>
      <sheetName val="부재리스트"/>
      <sheetName val="차액보증"/>
      <sheetName val="70%"/>
      <sheetName val="조직공사중"/>
      <sheetName val="수목표준대가"/>
      <sheetName val="견적서"/>
      <sheetName val="의왕내역"/>
      <sheetName val="Mc1"/>
      <sheetName val="금관"/>
      <sheetName val="백화"/>
      <sheetName val="노임단가"/>
      <sheetName val="b_balju-단가단가단가"/>
      <sheetName val="평가데이터"/>
      <sheetName val="청천내"/>
      <sheetName val="신갈"/>
      <sheetName val="예산"/>
      <sheetName val="총괄내역서"/>
      <sheetName val="현장별"/>
      <sheetName val="입찰견적보고서"/>
      <sheetName val="추가예산"/>
      <sheetName val="ABUT수량-A1"/>
      <sheetName val="일위대가(건축)"/>
      <sheetName val="설비2차"/>
      <sheetName val="금액"/>
      <sheetName val="01"/>
      <sheetName val="갑지(추정)"/>
      <sheetName val="노무,재료"/>
      <sheetName val="유림총괄"/>
      <sheetName val="월별수입"/>
      <sheetName val="예산명세서"/>
      <sheetName val="설계명세서"/>
      <sheetName val="내역5"/>
      <sheetName val="96노임기준"/>
      <sheetName val="부동산"/>
      <sheetName val="식재"/>
      <sheetName val="시설물"/>
      <sheetName val="식재출력용"/>
      <sheetName val="유지관리"/>
      <sheetName val="Project Brief"/>
      <sheetName val="b_balju (2)"/>
      <sheetName val="b_gunmul"/>
      <sheetName val="구의33고"/>
      <sheetName val="간접"/>
      <sheetName val="COPING"/>
      <sheetName val="코드표"/>
      <sheetName val="산출근거(본선외)"/>
      <sheetName val="input(본선외)"/>
      <sheetName val="1.설계조건"/>
      <sheetName val="BSD (2)"/>
      <sheetName val="성남여성복지내역"/>
      <sheetName val="Breakdown"/>
      <sheetName val="UnitRate"/>
      <sheetName val="SLAB&quot;1&quot;"/>
      <sheetName val="백암비스타내역"/>
      <sheetName val="정부노임단가"/>
      <sheetName val="전기"/>
      <sheetName val="수입"/>
      <sheetName val="경비"/>
      <sheetName val="식재인부"/>
      <sheetName val="0.1 KEY ASSUMPTIONS"/>
      <sheetName val="0.2 SCENARIO"/>
      <sheetName val="0. CONTROL"/>
      <sheetName val="하수급견적대비"/>
      <sheetName val="Project_Brief"/>
      <sheetName val="b_balju_(2)"/>
      <sheetName val="SG"/>
      <sheetName val="코드"/>
      <sheetName val="을지"/>
      <sheetName val="직공비"/>
      <sheetName val="실행단가철(ems코드적용)"/>
      <sheetName val="실행단가"/>
      <sheetName val="기초코드"/>
      <sheetName val="간접비내역-1"/>
      <sheetName val="작성기준"/>
      <sheetName val="Bia"/>
      <sheetName val="So lieu"/>
      <sheetName val="TH VL, NC, DDHT Thanhphuoc"/>
      <sheetName val="CODE"/>
      <sheetName val="Tables"/>
      <sheetName val="품목"/>
      <sheetName val="사급자재"/>
      <sheetName val="APT"/>
      <sheetName val="인테리어내역"/>
      <sheetName val="MTL$-INTER"/>
      <sheetName val="PBS"/>
      <sheetName val="11.자재단가"/>
      <sheetName val="COPING-1"/>
      <sheetName val="역T형교대-2수량"/>
      <sheetName val="삼성전기"/>
      <sheetName val="Sheet1 (2)"/>
      <sheetName val="간선계산"/>
      <sheetName val="Summary Sheets"/>
      <sheetName val="단가표"/>
      <sheetName val="부산4"/>
      <sheetName val="001"/>
      <sheetName val="CON"/>
      <sheetName val="CABLE"/>
      <sheetName val="TG9504"/>
      <sheetName val="960318-1"/>
      <sheetName val="F5"/>
      <sheetName val="방송일위대가"/>
      <sheetName val="단가조사서"/>
      <sheetName val="J01"/>
      <sheetName val="원가계산"/>
      <sheetName val="PROJECT BRIEF(EX.NEW)"/>
      <sheetName val="관기성공_내"/>
      <sheetName val="So_lieu"/>
      <sheetName val="TH_VL,_NC,_DDHT_Thanhphuoc"/>
      <sheetName val="관기성공_내1"/>
      <sheetName val="So_lieu1"/>
      <sheetName val="TH_VL,_NC,_DDHT_Thanhphuoc1"/>
      <sheetName val="빌딩 안내"/>
      <sheetName val="DESIGN CRITERIA"/>
      <sheetName val="포장복구집계"/>
      <sheetName val="전력"/>
      <sheetName val="배수공"/>
      <sheetName val="계수시트"/>
      <sheetName val="내역서2안"/>
      <sheetName val="물가"/>
      <sheetName val="대차대조-보고"/>
      <sheetName val="일위"/>
      <sheetName val="입찰"/>
      <sheetName val="현경"/>
      <sheetName val="Macro3"/>
      <sheetName val="건축토목내역"/>
      <sheetName val="1안"/>
      <sheetName val="단가 및 재료비"/>
      <sheetName val="중기사용료산출근거"/>
      <sheetName val="터파기및재료"/>
      <sheetName val="고시단가"/>
      <sheetName val="마장"/>
      <sheetName val="목동공동구방재구간"/>
      <sheetName val="단가산출2"/>
      <sheetName val="설비공사"/>
      <sheetName val="04년부품"/>
      <sheetName val="인원계획-미화"/>
      <sheetName val="제1회기성청구.20110620.xlsx"/>
      <sheetName val="Sheet3"/>
      <sheetName val="남양주부대"/>
      <sheetName val="동별내역-3월5일"/>
      <sheetName val="대비표"/>
      <sheetName val="토공집계"/>
      <sheetName val="웅진교-S2"/>
      <sheetName val="익산"/>
      <sheetName val="견"/>
      <sheetName val="외주비"/>
      <sheetName val="수수료율표"/>
      <sheetName val="개산공사비"/>
      <sheetName val="Baby일위대가"/>
      <sheetName val="조명율표"/>
      <sheetName val="내역서을지"/>
      <sheetName val="단가표 (2)"/>
      <sheetName val="3층LOAD"/>
      <sheetName val="1층LOAD"/>
      <sheetName val="행거,슈,볼트,펌프,잡재"/>
      <sheetName val="아파트"/>
      <sheetName val="Total"/>
      <sheetName val="토공사(흙막이)"/>
      <sheetName val="unit 4"/>
      <sheetName val="내역서(철콘)"/>
      <sheetName val="8.PILE  (돌출)"/>
      <sheetName val="평균높이산출근거"/>
      <sheetName val="횡배수관위치조서"/>
      <sheetName val="제출문"/>
      <sheetName val="특별교실"/>
      <sheetName val="토공(우물통,기타) "/>
      <sheetName val="설계내역서(남한강)"/>
      <sheetName val="경로당내역건축"/>
      <sheetName val="정화조동내역"/>
      <sheetName val="경산"/>
      <sheetName val="자재비"/>
      <sheetName val="조경일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2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ABUT수량-A1"/>
      <sheetName val="일위대가"/>
      <sheetName val="적용단위길이"/>
      <sheetName val="단위수량"/>
      <sheetName val="고양관재"/>
      <sheetName val="교대(A1)"/>
      <sheetName val="공통가설"/>
      <sheetName val="일위대가표"/>
      <sheetName val="단면"/>
      <sheetName val="준검 내역서"/>
      <sheetName val="계림(함평)"/>
      <sheetName val="계림(장성)"/>
      <sheetName val="unitpric"/>
      <sheetName val="단재적표"/>
      <sheetName val="본체"/>
      <sheetName val="2공구자재집"/>
      <sheetName val="단가산출내역(노임부분수정)"/>
      <sheetName val="자재단가"/>
      <sheetName val="noyim"/>
      <sheetName val="피벗테이블데이터분석"/>
      <sheetName val="특수기호강도거푸집"/>
      <sheetName val="종배수관면벽신"/>
      <sheetName val="종배수관(신)"/>
      <sheetName val="자료입력"/>
      <sheetName val="기계공사"/>
      <sheetName val="건축"/>
      <sheetName val="광산내역"/>
      <sheetName val="총괄"/>
      <sheetName val="VXXXXX"/>
      <sheetName val="차도부연장현황"/>
      <sheetName val="수량산출"/>
      <sheetName val="단가산출"/>
      <sheetName val="목포방향"/>
      <sheetName val="단위단가"/>
      <sheetName val="일위대가모듈"/>
      <sheetName val="A-4"/>
      <sheetName val="대로근거"/>
      <sheetName val="8.석축단위(H=1.5M)"/>
      <sheetName val="대가목록"/>
      <sheetName val="단가"/>
      <sheetName val="지급자재"/>
      <sheetName val="식재일위대가"/>
      <sheetName val="건축공사실행"/>
      <sheetName val="자재단가(x)"/>
      <sheetName val="노무비"/>
      <sheetName val="목록"/>
      <sheetName val="증감대비"/>
      <sheetName val="적현로"/>
      <sheetName val="3.설계설명서"/>
      <sheetName val="용산3(영광)"/>
      <sheetName val="노임"/>
      <sheetName val="고분"/>
      <sheetName val="일위대가목록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데이타"/>
      <sheetName val="Sheet1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변수값"/>
      <sheetName val="중기상차"/>
      <sheetName val="AS복구"/>
      <sheetName val="중기터파기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진주방향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공사개요"/>
      <sheetName val="총괄내역서"/>
      <sheetName val="내역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bearing"/>
      <sheetName val="연동내역"/>
      <sheetName val="토공 total"/>
      <sheetName val="조명시설"/>
      <sheetName val="설명"/>
      <sheetName val="설계조건"/>
      <sheetName val="ⴭⴭⴭⴭ"/>
      <sheetName val="장비집계"/>
      <sheetName val="가도공"/>
      <sheetName val="관경고용테이프수집"/>
      <sheetName val="관경고용산근"/>
      <sheetName val="관접합및부설"/>
      <sheetName val="내역서(전기)"/>
      <sheetName val="자압1"/>
      <sheetName val="신당동집계표"/>
      <sheetName val="관급자재대"/>
      <sheetName val="을"/>
      <sheetName val="단가일람"/>
      <sheetName val="조경일람"/>
      <sheetName val="해평견적"/>
      <sheetName val="일위대가목차"/>
      <sheetName val="집계표"/>
      <sheetName val="구조물철거타공정이월"/>
      <sheetName val="비탈면보호공수량산출"/>
      <sheetName val="부대내역"/>
      <sheetName val="Sheet1 (2)"/>
      <sheetName val="터파기및재료"/>
      <sheetName val="수안보-MBR1"/>
      <sheetName val="우수받이"/>
      <sheetName val="5.정산서"/>
      <sheetName val="법면단"/>
      <sheetName val="석축설면"/>
      <sheetName val="법면설면"/>
      <sheetName val="석축단"/>
      <sheetName val="법면수집"/>
      <sheetName val="계산서(곡선부)"/>
      <sheetName val="포장재료집계표"/>
      <sheetName val="금액"/>
      <sheetName val="원가계산"/>
      <sheetName val="설계내역"/>
      <sheetName val="Sheet5"/>
      <sheetName val="BD"/>
      <sheetName val="guard(mac)"/>
      <sheetName val="기초입력 DATA"/>
      <sheetName val="원가"/>
      <sheetName val="P-산#1-1(WOWA1)"/>
      <sheetName val="Total"/>
      <sheetName val="1-4-2.관(약)"/>
      <sheetName val="전차선로 물량표"/>
      <sheetName val="한강운반비"/>
      <sheetName val="#REF"/>
      <sheetName val="자재"/>
      <sheetName val="데리네이타현황"/>
      <sheetName val="증감내역서"/>
      <sheetName val="고압수량(철거)"/>
      <sheetName val="총괄내역서(설계)"/>
      <sheetName val="집수정(600-700)"/>
      <sheetName val="우배수"/>
      <sheetName val="계산식"/>
      <sheetName val="차수별내역서"/>
      <sheetName val="수지표"/>
      <sheetName val="셀명"/>
      <sheetName val="공사"/>
      <sheetName val="공통(20-91)"/>
      <sheetName val="-치수표(곡선부)"/>
      <sheetName val="상부집계표"/>
      <sheetName val="식재인부"/>
      <sheetName val="개산공사비"/>
      <sheetName val="실행대비"/>
      <sheetName val="JUCK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nys"/>
      <sheetName val="우각부보강"/>
      <sheetName val="단가조사"/>
      <sheetName val="자압"/>
      <sheetName val="안전시설(수집)"/>
      <sheetName val="안전시설"/>
      <sheetName val="input"/>
      <sheetName val="부시수량"/>
      <sheetName val="차액보증"/>
      <sheetName val="4차공사"/>
      <sheetName val="수자재단위당"/>
      <sheetName val="Sheet2"/>
      <sheetName val="단면가정"/>
      <sheetName val="이토변실(A3-LINE)"/>
      <sheetName val="EP0618"/>
      <sheetName val="토적(3차분)"/>
      <sheetName val="토량운반계산"/>
      <sheetName val="T13(P68~72,78)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말뚝지지력산정"/>
      <sheetName val="입찰"/>
      <sheetName val="현경"/>
      <sheetName val="견적대비표"/>
      <sheetName val="자료"/>
      <sheetName val="교각1"/>
      <sheetName val="산출근거"/>
      <sheetName val="요율"/>
      <sheetName val="2003상반기노임기준"/>
      <sheetName val="설계명세서"/>
      <sheetName val="CODE"/>
      <sheetName val="슬래브(유곡)"/>
      <sheetName val="가점"/>
      <sheetName val="index"/>
      <sheetName val="etc"/>
      <sheetName val="data"/>
      <sheetName val="4차원가계산서"/>
      <sheetName val="L형 옹벽"/>
      <sheetName val="건축내역"/>
      <sheetName val="설 계"/>
      <sheetName val="값"/>
      <sheetName val="집수정단위수량600 "/>
      <sheetName val="S.중기사용료"/>
      <sheetName val="입력란"/>
      <sheetName val="삭제및변경불가"/>
      <sheetName val="소비자가"/>
      <sheetName val="COPING"/>
      <sheetName val="날개벽(시점좌측)"/>
      <sheetName val="99노임단가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토목"/>
      <sheetName val="조경"/>
      <sheetName val="기계"/>
      <sheetName val="지열"/>
      <sheetName val="총괄 내역서"/>
      <sheetName val="공사요율"/>
      <sheetName val="정부노임단가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설계예산서"/>
      <sheetName val="예산내역서"/>
      <sheetName val="토공연장"/>
      <sheetName val="FOB발"/>
      <sheetName val="기본단가표"/>
      <sheetName val="맨홀수량산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계수시트"/>
      <sheetName val="원가계산서"/>
      <sheetName val="배수장토목공사비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슬래브"/>
      <sheetName val="수압시험수집"/>
      <sheetName val="수압시험산근"/>
      <sheetName val="중부"/>
      <sheetName val="북부"/>
      <sheetName val="남부"/>
      <sheetName val="구체"/>
      <sheetName val="좌측날개벽"/>
      <sheetName val="우측날개벽"/>
      <sheetName val="A1-DATA"/>
      <sheetName val="type-F"/>
      <sheetName val="천방교접속"/>
      <sheetName val="대포2교접속"/>
      <sheetName val="총_구조물공"/>
      <sheetName val="신우"/>
      <sheetName val="5.배수관로"/>
      <sheetName val="주요자재"/>
      <sheetName val="폐기물처리"/>
      <sheetName val="세금자료"/>
      <sheetName val="Macro(차단기)"/>
      <sheetName val="참고사항"/>
      <sheetName val="근로자자료입력"/>
      <sheetName val="2000,9월 일위"/>
      <sheetName val="공통단가"/>
      <sheetName val="코드표"/>
      <sheetName val="재료비"/>
      <sheetName val="운반비"/>
      <sheetName val="단가표"/>
      <sheetName val="보차도경계석"/>
      <sheetName val="실행내역"/>
      <sheetName val="BID"/>
      <sheetName val="잡비계산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원형1호맨홀토공수량"/>
      <sheetName val="접합 및 부설 "/>
      <sheetName val="기본일위"/>
      <sheetName val="중기사용료"/>
      <sheetName val="APT"/>
      <sheetName val="수목표준대가"/>
      <sheetName val="8.PILE  (돌출)"/>
      <sheetName val="자재수량"/>
      <sheetName val="조건"/>
      <sheetName val="I.설계조건"/>
      <sheetName val="Cost bd-&quot;A&quot;"/>
      <sheetName val="조명율표"/>
      <sheetName val="기계경비(시간당)"/>
      <sheetName val="램머"/>
      <sheetName val="★도급내역(2공구)"/>
      <sheetName val="교각별철근수량집계표"/>
      <sheetName val="5.모델링"/>
      <sheetName val="인건비"/>
      <sheetName val="매입세율"/>
      <sheetName val="기초단가"/>
      <sheetName val="영업소산출근거"/>
      <sheetName val="노임단가"/>
      <sheetName val="단가조사서"/>
      <sheetName val="입찰견적보고서"/>
      <sheetName val="MOTOR"/>
      <sheetName val="노임단가(2009.상)"/>
      <sheetName val="10.1 중기기초단가"/>
      <sheetName val="내역서갑지"/>
      <sheetName val="내역서을지"/>
      <sheetName val="설비"/>
      <sheetName val="공사비"/>
      <sheetName val="간지 (세)"/>
      <sheetName val="방음벽기초"/>
      <sheetName val="Help"/>
      <sheetName val="남평내역"/>
      <sheetName val="토사(PE)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SPEC"/>
      <sheetName val="왕십리방향"/>
      <sheetName val="기기리스트"/>
      <sheetName val="대치판정"/>
      <sheetName val="횡배수관재료-"/>
      <sheetName val="계산서(직선부)"/>
      <sheetName val="콘크리트측구연장"/>
      <sheetName val="포장공"/>
      <sheetName val="-배수구조물공토공"/>
      <sheetName val="예산명세서"/>
      <sheetName val="1호인버트수량"/>
      <sheetName val="일위대가(계측기설치)"/>
      <sheetName val="마산방향"/>
      <sheetName val="마산방향철근집계"/>
      <sheetName val="교대"/>
      <sheetName val="용량(1-2)"/>
      <sheetName val="1.설계조건"/>
      <sheetName val="bm(CIcable)"/>
      <sheetName val="5.소재"/>
      <sheetName val="노무단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우수공"/>
      <sheetName val="Baby일위대가"/>
      <sheetName val="부하계산서"/>
      <sheetName val="도급"/>
      <sheetName val="물가자료"/>
      <sheetName val="원형맨홀수량"/>
      <sheetName val="중로근거"/>
      <sheetName val="지수"/>
      <sheetName val="SG"/>
      <sheetName val="TYPE-A"/>
      <sheetName val="토공정보"/>
      <sheetName val="연결관산출조서"/>
      <sheetName val="비계공사"/>
      <sheetName val="5.2.6~7공사요율"/>
      <sheetName val="도면명"/>
      <sheetName val="6PILE  (돌출)"/>
      <sheetName val="경비단가"/>
      <sheetName val="물가대비표"/>
      <sheetName val="공사비증감"/>
      <sheetName val="깨기"/>
      <sheetName val="b_balju"/>
      <sheetName val="단면A-A(TR)"/>
      <sheetName val="관경별내역서"/>
      <sheetName val="POOM_MOTO"/>
      <sheetName val="고유코드_설계"/>
      <sheetName val="원가계산 (2)"/>
      <sheetName val="Sheet17"/>
      <sheetName val="BOX"/>
      <sheetName val="70%"/>
      <sheetName val="노견단위수량"/>
      <sheetName val="산출내역서"/>
      <sheetName val="설계"/>
      <sheetName val="일위대가(건축)"/>
      <sheetName val="수로BOX"/>
      <sheetName val="맨홀수량집계"/>
      <sheetName val="3련 BOX"/>
      <sheetName val="LP-S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하중조건(평상시)"/>
      <sheetName val="토공집계"/>
      <sheetName val="내역서1999.8최종"/>
      <sheetName val="일위대가 "/>
      <sheetName val="건축일위"/>
      <sheetName val="그라우팅일위"/>
      <sheetName val="기계경비적용기준"/>
      <sheetName val="단가비교표"/>
      <sheetName val="자판실행"/>
      <sheetName val="철근총괄집계표"/>
      <sheetName val="전기일위대가"/>
      <sheetName val="토적표"/>
      <sheetName val="배수공수집"/>
      <sheetName val="용수량(생활용수)"/>
      <sheetName val="영동(D)"/>
      <sheetName val="토목검측서"/>
      <sheetName val="D"/>
      <sheetName val="경  비 "/>
      <sheetName val="TOTAL_BOQ"/>
      <sheetName val="통관-유입(벌어짐)유출(도수)"/>
      <sheetName val="깨기 총괄"/>
      <sheetName val="상부공"/>
      <sheetName val="ITEM"/>
      <sheetName val="WORK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배수공총괄_집계표(횡)"/>
      <sheetName val="보차도경계석_조서"/>
      <sheetName val="맨홀집계표_"/>
      <sheetName val="전차선로_물량표"/>
      <sheetName val="1-4-2_관(약)"/>
      <sheetName val="pe이중벽관_(우수)"/>
      <sheetName val="Sheet1_(2)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HVAC"/>
      <sheetName val="계장 품셈표"/>
      <sheetName val="청천내"/>
      <sheetName val="조건표"/>
      <sheetName val="인천성심병원"/>
      <sheetName val="평가데이터"/>
      <sheetName val="CON'C"/>
      <sheetName val="제잡비계산"/>
      <sheetName val="1호맨홀가감수량"/>
      <sheetName val="가시설(TYPE-A)"/>
      <sheetName val="1-1평균터파기고(1)"/>
      <sheetName val="1호맨홀수량산출"/>
      <sheetName val="가시설단위수량"/>
      <sheetName val="SORCE1"/>
      <sheetName val="[고양관재.XLSŝ보차도경계석집계표(종)"/>
      <sheetName val="전기"/>
      <sheetName val="6-1. 관개량조서"/>
      <sheetName val="원가서"/>
      <sheetName val="투찰"/>
      <sheetName val="99노임기준"/>
      <sheetName val="단가대비표"/>
      <sheetName val="노무"/>
      <sheetName val="001"/>
      <sheetName val="기초자료입력"/>
      <sheetName val="wall"/>
      <sheetName val="공사비 증감 내역서"/>
      <sheetName val="중기일위대가"/>
      <sheetName val="배수공1"/>
      <sheetName val="ilch"/>
      <sheetName val="백호우계수"/>
      <sheetName val="단가및재료비"/>
      <sheetName val="L_RPTB02_01"/>
      <sheetName val="자재단가_사급"/>
      <sheetName val="중기적산목록"/>
      <sheetName val="Y-WORK"/>
      <sheetName val="가시설수량"/>
      <sheetName val="3.하중산정4.지지력"/>
      <sheetName val="SLAB&quot;1&quot;"/>
      <sheetName val="단가산출목록표"/>
      <sheetName val="1호철근량"/>
      <sheetName val="06 일위대가목록"/>
      <sheetName val="토적계산"/>
      <sheetName val="직공비"/>
      <sheetName val="배수지집꓄표"/>
      <sheetName val="밀도포장수량집계표"/>
      <sheetName val="기계경비일람"/>
      <sheetName val="물돌리기수량집계"/>
      <sheetName val="물돌리기연장산출"/>
      <sheetName val="물돌리기"/>
      <sheetName val="중기"/>
      <sheetName val="종배수관면벽구"/>
      <sheetName val="날개벽수량표"/>
      <sheetName val="DATA 입력란"/>
      <sheetName val="1. 설계조건 2.단면가정 3. 하중계산"/>
      <sheetName val="5흙막이"/>
      <sheetName val="일반공사"/>
      <sheetName val="도근좌표"/>
      <sheetName val="직노"/>
      <sheetName val="junggi"/>
      <sheetName val="자재비"/>
      <sheetName val="재적조서"/>
      <sheetName val="3수량"/>
      <sheetName val="목록1"/>
      <sheetName val="순공사비"/>
      <sheetName val="품셈TABLE"/>
      <sheetName val="FJ단가"/>
      <sheetName val="7.지층별제원"/>
      <sheetName val="6호기"/>
      <sheetName val="마장"/>
      <sheetName val="시설물기초"/>
      <sheetName val="단가(1)"/>
      <sheetName val="TYPE1"/>
      <sheetName val="중기손료"/>
      <sheetName val="가로등내역서"/>
      <sheetName val="산출근거 "/>
      <sheetName val="수량집계"/>
      <sheetName val="시험물량"/>
      <sheetName val="건축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/>
      <sheetData sheetId="657" refreshError="1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</sheetDataSet>
  </externalBook>
</externalLink>
</file>

<file path=xl/externalLinks/externalLink2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관계지적조서"/>
      <sheetName val="공사안내판"/>
      <sheetName val="야계설명서"/>
      <sheetName val="공사비총괄표 (2)"/>
      <sheetName val="공사비총괄표"/>
      <sheetName val="토적계산(1단지)"/>
      <sheetName val="공사비명세서"/>
      <sheetName val="일위대가"/>
      <sheetName val="단가산출"/>
      <sheetName val="수량집계"/>
      <sheetName val="파형강관매설"/>
      <sheetName val="대공구조도"/>
      <sheetName val="대공1산출기초"/>
      <sheetName val="깬잡석돌수로"/>
      <sheetName val="깬잡석돌수로산출"/>
      <sheetName val="야면석구조 (박물관)"/>
      <sheetName val="야면석돌수로산출(박물관)"/>
      <sheetName val="야면석구조(대원사)"/>
      <sheetName val="야면석돌수로산출(대원사) "/>
      <sheetName val="단가표"/>
      <sheetName val="일반자재(1)"/>
      <sheetName val="징검다리"/>
      <sheetName val="징검산출기초"/>
      <sheetName val="야면석바닥막이0.5 (박물관)"/>
      <sheetName val="바닥막이0.5산출(박물관)"/>
      <sheetName val="바닥막이1.0(박물관)"/>
      <sheetName val="바닥막이1.0산출(박물관)"/>
      <sheetName val="야면석바닥막이0.5 (대원사옆)"/>
      <sheetName val="바닥막이0.5(대원사 옆)"/>
      <sheetName val="야면석기슭막이구조도(H=2.0)"/>
      <sheetName val="기슭막이산출기초(H=2.0"/>
      <sheetName val="토적계산(2단지) "/>
      <sheetName val="떼산출표(2단지) "/>
      <sheetName val="떼산출표(1단지)"/>
      <sheetName val="야면석바닥막이0.5산출 (대원사옆)"/>
      <sheetName val="야면석바닥막이1.0산출 (대원사옆)"/>
      <sheetName val="야면석기슭막이구조도(H=1.5)"/>
      <sheetName val="야면석기슭막이산출기초(H=1.5)"/>
      <sheetName val="야면석바닥막이1.0 (대원사옆)"/>
      <sheetName val="기슭막이거리산출"/>
      <sheetName val="기계경비"/>
      <sheetName val="운반거리표"/>
      <sheetName val="바닥포장"/>
      <sheetName val="바닥막이1.5"/>
      <sheetName val="바닥막이1.5산출"/>
      <sheetName val="물놀이"/>
      <sheetName val="계폭산정(1)"/>
      <sheetName val="계폭산정(2)"/>
      <sheetName val="바닥막이2.0"/>
      <sheetName val="표주석"/>
      <sheetName val="DATE"/>
      <sheetName val="댐구조도"/>
      <sheetName val="세월교산출기초"/>
      <sheetName val="공통가설"/>
      <sheetName val="일위대가목록"/>
      <sheetName val="노임자재단가"/>
      <sheetName val="유역2설계서"/>
      <sheetName val="본체"/>
      <sheetName val="unitpric"/>
      <sheetName val="일위대가모듈"/>
      <sheetName val="일위대가표"/>
      <sheetName val="교대(A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안"/>
      <sheetName val="갑지"/>
      <sheetName val="설명서"/>
      <sheetName val="예정가격조서"/>
      <sheetName val="내역서"/>
      <sheetName val="예산서"/>
      <sheetName val="일위대가"/>
      <sheetName val="수량집계"/>
      <sheetName val="재료집계"/>
      <sheetName val="석축"/>
      <sheetName val="면벽"/>
      <sheetName val="재료계산"/>
      <sheetName val="토적표"/>
      <sheetName val="중기손료"/>
      <sheetName val="단가산출"/>
      <sheetName val="단가산출 (2)"/>
      <sheetName val="자재가격"/>
      <sheetName val="노임단가"/>
      <sheetName val="위치도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추진"/>
      <sheetName val="설계추진"/>
      <sheetName val="실정보고현황(본사)"/>
      <sheetName val="설변현황"/>
      <sheetName val="설변현황(A3)"/>
      <sheetName val="실정보고현황(본사당)"/>
      <sheetName val="Sheet4"/>
      <sheetName val="Sheet5"/>
      <sheetName val="Sheet6"/>
      <sheetName val="Sheet7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OPING"/>
      <sheetName val="Sheet2"/>
      <sheetName val="Sheet1"/>
      <sheetName val="#REF"/>
      <sheetName val="일위대가"/>
      <sheetName val="적용건축"/>
      <sheetName val="DATE"/>
      <sheetName val="석축산출서"/>
      <sheetName val="문학터널-9255(관보고-실)"/>
      <sheetName val="교각1"/>
      <sheetName val="진주방향"/>
      <sheetName val="마산방향"/>
      <sheetName val="데이타"/>
      <sheetName val="식재인부"/>
      <sheetName val="단가"/>
      <sheetName val="시설물일위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품셈조사표"/>
      <sheetName val="적용기준_2006"/>
      <sheetName val="자료기입"/>
      <sheetName val="활용방법"/>
      <sheetName val="금액단가표"/>
      <sheetName val="1.기본항목입력"/>
      <sheetName val="표지1"/>
      <sheetName val="표지(숲가꾸기)"/>
      <sheetName val="표지(선목사업)"/>
      <sheetName val="위치도(숲가꾸기)"/>
      <sheetName val="전경사진"/>
      <sheetName val="수량집계표(인력)"/>
      <sheetName val="예정공정표(단기간)"/>
      <sheetName val="예정공정표(장기간)"/>
      <sheetName val="공사원가계산서(통합)"/>
      <sheetName val="공사원가계산서(숲가꾸기사업)"/>
      <sheetName val="공사원가계산서(선목사업)"/>
      <sheetName val="총괄설계내역서(숲가꾸기사업2)"/>
      <sheetName val="총괄설계내역서(숲가꾸기)_1임반"/>
      <sheetName val="총괄설계내역서(숲가꾸기사업1)"/>
      <sheetName val="총괄설계내역서(선목사업)"/>
      <sheetName val="설계내역서(숲가꾸기)"/>
      <sheetName val="ha당단가산출서숲가꾸기_2007"/>
      <sheetName val="설계내역서(산물정리)"/>
      <sheetName val="ha당단가산출서산물정리_2007"/>
      <sheetName val="설계내역서(소반별산물수집)"/>
      <sheetName val="소반별단가산출서(산물수집)"/>
      <sheetName val="설계내역서(작업로설치)"/>
      <sheetName val="소반당작업로설치단가산출서"/>
      <sheetName val="설계내역서(산물수집)"/>
      <sheetName val="ha당단가산출서산물수집_2007"/>
      <sheetName val="설계내역서(어린나무가꾸기)"/>
      <sheetName val="ha당단가산출서제벌(어린나무가꾸기)"/>
      <sheetName val="ha당단가산출서_어린나무가꾸기(공무원)"/>
      <sheetName val="설계내역서(덩굴제거)"/>
      <sheetName val="ha당단가산출서숲가꾸기(덩굴제거)"/>
      <sheetName val="설계내역서(선목사업)"/>
      <sheetName val="ha당단가산출서선목사업_2007"/>
      <sheetName val="설계내역서(조경수숲생산)"/>
      <sheetName val="ha당단가산출서_조경수생산"/>
      <sheetName val="ha당단가산출서_낙엽긁기"/>
      <sheetName val="산물정리,작업로면적"/>
      <sheetName val="임소반별필지별조서(실제시업필지)"/>
      <sheetName val="수량"/>
      <sheetName val="소반별수목구성비"/>
      <sheetName val="소반별수목분포현황및혼효율(신)"/>
      <sheetName val="임소반및표준지별GPS좌표정보"/>
      <sheetName val="공서식"/>
      <sheetName val="1호지"/>
      <sheetName val="2호지"/>
      <sheetName val="4호지"/>
      <sheetName val="5호지"/>
      <sheetName val="6호지"/>
      <sheetName val="7호지"/>
      <sheetName val="8호지"/>
      <sheetName val="9호지"/>
      <sheetName val="10호지"/>
      <sheetName val="11호지"/>
      <sheetName val="12호지"/>
      <sheetName val="13호지"/>
      <sheetName val="14호지"/>
      <sheetName val="15호지"/>
      <sheetName val="16호지"/>
      <sheetName val="18호지"/>
      <sheetName val="19호지"/>
      <sheetName val="20호지"/>
      <sheetName val="21호지"/>
      <sheetName val="22호지"/>
      <sheetName val="23호지"/>
      <sheetName val="24호지"/>
      <sheetName val="25호지"/>
      <sheetName val="26호지"/>
      <sheetName val="27호지"/>
      <sheetName val="28호지"/>
      <sheetName val="29호지"/>
      <sheetName val="30호지"/>
      <sheetName val="31호지"/>
      <sheetName val="32호지"/>
      <sheetName val="이태리포플러"/>
      <sheetName val="해송"/>
      <sheetName val="삼나무"/>
      <sheetName val="잣나무"/>
      <sheetName val="낙엽송"/>
      <sheetName val="리기다소나무"/>
      <sheetName val="강원지방소나무"/>
      <sheetName val="중부지방소나무"/>
      <sheetName val="상수리나무"/>
      <sheetName val="굴참나무"/>
      <sheetName val="갈참나무"/>
      <sheetName val="졸참나무"/>
      <sheetName val="떡갈나무"/>
      <sheetName val="신갈나무"/>
      <sheetName val="편백"/>
      <sheetName val="기타활엽수"/>
      <sheetName val="할인_할증률산정"/>
      <sheetName val="인자기준_2007"/>
      <sheetName val="인자기준_2006"/>
      <sheetName val="수량산출표"/>
      <sheetName val="댐구조도"/>
      <sheetName val="세월교산출기초"/>
    </sheetNames>
    <sheetDataSet>
      <sheetData sheetId="0"/>
      <sheetData sheetId="1" refreshError="1"/>
      <sheetData sheetId="2">
        <row r="1">
          <cell r="A1" t="str">
            <v>이태리포플러</v>
          </cell>
        </row>
      </sheetData>
      <sheetData sheetId="3" refreshError="1"/>
      <sheetData sheetId="4">
        <row r="1">
          <cell r="A1" t="str">
            <v>금   액   단   가   표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1">
          <cell r="AQ41" t="str">
            <v>작업소요인력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2">
          <cell r="A2" t="str">
            <v>임소반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>
        <row r="3">
          <cell r="B3" t="str">
            <v>요소</v>
          </cell>
        </row>
      </sheetData>
      <sheetData sheetId="95">
        <row r="6">
          <cell r="BS6" t="str">
            <v>구분</v>
          </cell>
        </row>
      </sheetData>
      <sheetData sheetId="96"/>
      <sheetData sheetId="97" refreshError="1"/>
      <sheetData sheetId="98" refreshError="1"/>
      <sheetData sheetId="99" refreshError="1"/>
    </sheetDataSet>
  </externalBook>
</externalLink>
</file>

<file path=xl/externalLinks/externalLink2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야계설명서"/>
      <sheetName val="계폭산정"/>
      <sheetName val="예정공정표"/>
      <sheetName val="관계지적조서"/>
      <sheetName val="원가계산서"/>
      <sheetName val="공사비총괄표"/>
      <sheetName val="공사비명세서"/>
      <sheetName val="수량집계"/>
      <sheetName val="기슭막이거리산출"/>
      <sheetName val="토적계산(야계)"/>
      <sheetName val="떼산출표"/>
      <sheetName val="보막이산출기초"/>
      <sheetName val="일위대가"/>
      <sheetName val="단가산출"/>
      <sheetName val="기슭막이구조도"/>
      <sheetName val="기슭막이산출기초(H=1.5)"/>
      <sheetName val="기계경비"/>
      <sheetName val="단가표"/>
      <sheetName val="세월교산출기초"/>
      <sheetName val="운반거리표"/>
      <sheetName val="세월교구조도"/>
      <sheetName val="바닥막이1.0"/>
      <sheetName val="바닥막이1.0산출"/>
      <sheetName val="바닥막이0.5"/>
      <sheetName val="바닥막이0.5산출"/>
      <sheetName val="공사안내판"/>
      <sheetName val="표주석"/>
      <sheetName val="대공구조"/>
      <sheetName val="댐구조도"/>
      <sheetName val="DATE"/>
      <sheetName val="공통가설"/>
      <sheetName val="위치조서"/>
      <sheetName val="계산서(곡선부)"/>
      <sheetName val="포장재료집계표"/>
      <sheetName val="기슭막이(야면석찰쌓기)"/>
      <sheetName val="1. 설계조건 2.단면가정 3. 하중계산"/>
      <sheetName val="Sheet1"/>
      <sheetName val="영광야계(05하반기)최종"/>
      <sheetName val="VXXXXX"/>
      <sheetName val="일위대가모듈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>
        <row r="93">
          <cell r="L93">
            <v>3131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순서"/>
      <sheetName val="목차표지"/>
      <sheetName val="단가표"/>
      <sheetName val="예정공정표"/>
      <sheetName val="계폭산정"/>
      <sheetName val="방수로산정"/>
      <sheetName val="사방댐설명서"/>
      <sheetName val="야계설명서"/>
      <sheetName val="관계지적조서"/>
      <sheetName val="공사안내판"/>
      <sheetName val="원가계산서"/>
      <sheetName val="공사비총괄표"/>
      <sheetName val="공사비명세서"/>
      <sheetName val="일위대가"/>
      <sheetName val="단가산출"/>
      <sheetName val="기계경비"/>
      <sheetName val="일반자재"/>
      <sheetName val="수량집계"/>
      <sheetName val="기슭막이거리산출"/>
      <sheetName val="운반거리표"/>
      <sheetName val="토적계산(댐)"/>
      <sheetName val="토적계산(야계)"/>
      <sheetName val="떼산출표"/>
      <sheetName val="관수로 교량"/>
      <sheetName val="계단쌓기"/>
      <sheetName val="계단쌓기수량산출"/>
      <sheetName val="Fence"/>
      <sheetName val="댐어도산출"/>
      <sheetName val="댐어도"/>
      <sheetName val="콘크리트댐"/>
      <sheetName val="콘크리트댐수량산출"/>
      <sheetName val="안정검정"/>
      <sheetName val="돌댐"/>
      <sheetName val="돌댐수량산출"/>
      <sheetName val="야계어도"/>
      <sheetName val="깬잡석기슭막이"/>
      <sheetName val="깬잡석바닥매기(h1.0)"/>
      <sheetName val="깬잡석바닥매기산출(h1.0)"/>
      <sheetName val="날개벽구조"/>
      <sheetName val="바닥포장"/>
      <sheetName val="ws구조도"/>
      <sheetName val="ws(1.23)산출"/>
      <sheetName val="ws(1.47)산출"/>
      <sheetName val="세월교산출기초"/>
      <sheetName val="세월교구조도"/>
      <sheetName val="깬잡석기슭막이산출"/>
      <sheetName val="기슭막이산출기초"/>
      <sheetName val="기슭막이구조도"/>
      <sheetName val="돌수로산출"/>
      <sheetName val="돌수로구조"/>
      <sheetName val="바닥막이1.5"/>
      <sheetName val="바닥막이1.5산출"/>
      <sheetName val="바닥막이1.0"/>
      <sheetName val="바닥막이1.0산출"/>
      <sheetName val="바닥막이2.0"/>
      <sheetName val="바닥막이2.0산출"/>
      <sheetName val="바닥막이0.5"/>
      <sheetName val="바닥막이0.5산출"/>
      <sheetName val="대공구조"/>
      <sheetName val="대공산출기초"/>
      <sheetName val="박스구조3"/>
      <sheetName val="박스3교산출기초 "/>
      <sheetName val="박스1교산출"/>
      <sheetName val="박스구조1"/>
      <sheetName val="박스구조2"/>
      <sheetName val="박스2교산출기초"/>
      <sheetName val="표주석"/>
      <sheetName val="댐구조도"/>
      <sheetName val="일위대가목록"/>
      <sheetName val="DATE"/>
      <sheetName val="unitp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공통가설"/>
      <sheetName val="Sheet1"/>
      <sheetName val="#REF"/>
      <sheetName val="위치조서"/>
      <sheetName val="건축공사실행"/>
      <sheetName val="단가산출"/>
      <sheetName val="06 일위대가목록"/>
      <sheetName val="일위대가"/>
      <sheetName val="unitpric"/>
      <sheetName val="순공사비"/>
      <sheetName val="적현로"/>
      <sheetName val="목록"/>
      <sheetName val="댐구조도"/>
      <sheetName val="세월교산출기초"/>
      <sheetName val="DATE"/>
      <sheetName val="VXXXXX"/>
      <sheetName val="부대공Ⅱ"/>
      <sheetName val="대가목록"/>
      <sheetName val="●수량(침구보관창고-21평)"/>
      <sheetName val="내역"/>
      <sheetName val="건축원가"/>
      <sheetName val="단재적표"/>
      <sheetName val="이토변실"/>
      <sheetName val="경북 성주 월항면"/>
      <sheetName val="단청공사"/>
      <sheetName val="노임"/>
      <sheetName val="내역서"/>
      <sheetName val="개별직종노임단가(2002.5)"/>
      <sheetName val="터파기및재료"/>
      <sheetName val="목차"/>
      <sheetName val="토적계산"/>
      <sheetName val="000000"/>
      <sheetName val="덕전리"/>
      <sheetName val="증감대비"/>
      <sheetName val="노무비"/>
      <sheetName val="C.배수관공"/>
      <sheetName val="Y-WORK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4차원가계산서"/>
      <sheetName val="상하차비용(기계상차)"/>
      <sheetName val="수간보호"/>
      <sheetName val="운반비"/>
      <sheetName val="단가조사"/>
      <sheetName val="참조 (2)"/>
      <sheetName val="20관리비율"/>
      <sheetName val="단가목록"/>
      <sheetName val="수량산출표"/>
      <sheetName val="아파트건축"/>
      <sheetName val="배수공"/>
      <sheetName val="단위단가"/>
      <sheetName val="산출내역서"/>
      <sheetName val="교대(A1)"/>
      <sheetName val="2공구산출내역"/>
      <sheetName val="단위수량"/>
      <sheetName val="건축"/>
      <sheetName val="차도부연장현황"/>
      <sheetName val="직노"/>
      <sheetName val="노임단가"/>
      <sheetName val="웅진교-S2"/>
    </sheetNames>
    <sheetDataSet>
      <sheetData sheetId="0" refreshError="1"/>
      <sheetData sheetId="1"/>
      <sheetData sheetId="2" refreshError="1"/>
      <sheetData sheetId="3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>
            <v>0</v>
          </cell>
          <cell r="G1" t="str">
            <v>노 무 비</v>
          </cell>
          <cell r="H1">
            <v>0</v>
          </cell>
          <cell r="I1" t="str">
            <v>경    비</v>
          </cell>
          <cell r="J1">
            <v>0</v>
          </cell>
          <cell r="K1" t="str">
            <v>총    액</v>
          </cell>
          <cell r="L1">
            <v>0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1"/>
      <sheetName val="Sheet2"/>
      <sheetName val="Sheet3"/>
      <sheetName val="VXXXXX"/>
      <sheetName val="5Strand-장기처짐PCI"/>
      <sheetName val="시설물일위"/>
      <sheetName val="su1"/>
      <sheetName val="화산경계"/>
      <sheetName val="준검 내역서"/>
      <sheetName val="I一般比"/>
      <sheetName val="목차"/>
      <sheetName val="계림(함평)"/>
      <sheetName val="계림(장성)"/>
      <sheetName val="일위대가목록"/>
      <sheetName val="3CHBDC"/>
      <sheetName val="지점별강우량"/>
      <sheetName val="내역서"/>
      <sheetName val="unitpric"/>
      <sheetName val="도로토적"/>
      <sheetName val="DATE"/>
      <sheetName val="용수지선토적"/>
      <sheetName val="날개벽"/>
      <sheetName val="ABUT수량-A1"/>
      <sheetName val="000000"/>
      <sheetName val="접속도로1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계간지"/>
      <sheetName val="공사설명서"/>
      <sheetName val="확율강우량"/>
      <sheetName val="수리계산"/>
      <sheetName val="원가"/>
      <sheetName val="BUDGE"/>
      <sheetName val="daega"/>
      <sheetName val="토공"/>
      <sheetName val="준비공"/>
      <sheetName val="석공"/>
      <sheetName val="구조물"/>
      <sheetName val="운반공"/>
      <sheetName val="junggi"/>
      <sheetName val="noyim"/>
      <sheetName val="unitpric"/>
      <sheetName val="수량집계표"/>
      <sheetName val="su1"/>
      <sheetName val="su2"/>
      <sheetName val="su3"/>
      <sheetName val="su4"/>
      <sheetName val="토운"/>
      <sheetName val="토적"/>
      <sheetName val="DATE"/>
      <sheetName val="일위대가"/>
      <sheetName val="DATA 입력부"/>
      <sheetName val="원가계산서"/>
      <sheetName val="단가산출"/>
      <sheetName val="댐구조도"/>
      <sheetName val="세월교산출기초"/>
      <sheetName val="양동지구임도신설"/>
      <sheetName val="일위대가목록"/>
      <sheetName val="일위대가모듈"/>
      <sheetName val="노무비단가"/>
      <sheetName val="노임자재"/>
      <sheetName val="지역명"/>
      <sheetName val="시설물일위"/>
      <sheetName val="노임자재단가"/>
      <sheetName val="인자기준"/>
      <sheetName val="백호우계수"/>
      <sheetName val="날개벽수량표"/>
      <sheetName val="일위대가표"/>
      <sheetName val="덤프트럭계수"/>
      <sheetName val="물가"/>
      <sheetName val="기계"/>
      <sheetName val="설비단가표"/>
      <sheetName val="VXXXXX"/>
      <sheetName val="자재집계"/>
      <sheetName val="총괄표 "/>
      <sheetName val="2001하반기노임기준"/>
      <sheetName val="공통가설"/>
      <sheetName val="4.나.고사목 전수조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입력부"/>
      <sheetName val="표지"/>
      <sheetName val="목차"/>
      <sheetName val="일반시방서"/>
      <sheetName val="특별시방서"/>
      <sheetName val="전문시방서"/>
      <sheetName val="예정공정표"/>
      <sheetName val="설계내역서(표제부)"/>
      <sheetName val="원가계산서"/>
      <sheetName val="예산총괄표"/>
      <sheetName val="솔껍질설계내역"/>
      <sheetName val="단비표(산림청)"/>
      <sheetName val="대상지"/>
      <sheetName val="표준지"/>
      <sheetName val="Sheet1"/>
      <sheetName val="일위대가"/>
      <sheetName val="일위대가목록"/>
    </sheetNames>
    <sheetDataSet>
      <sheetData sheetId="0">
        <row r="1">
          <cell r="B1" t="str">
            <v>솔껍질깍지벌레 나무주사 사업 (곤명지구)</v>
          </cell>
        </row>
        <row r="3">
          <cell r="B3">
            <v>150</v>
          </cell>
        </row>
        <row r="6">
          <cell r="B6">
            <v>3024</v>
          </cell>
        </row>
        <row r="7">
          <cell r="B7">
            <v>109649.99999999997</v>
          </cell>
        </row>
        <row r="8">
          <cell r="B8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4">
          <cell r="D24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2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</sheetNames>
    <sheetDataSet>
      <sheetData sheetId="0"/>
      <sheetData sheetId="1"/>
      <sheetData sheetId="2"/>
      <sheetData sheetId="3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토목데이타"/>
      <sheetName val="설계자료"/>
      <sheetName val="기계공사비"/>
      <sheetName val="단가"/>
      <sheetName val="특수기호강도거푸집"/>
      <sheetName val="종배수관면벽신"/>
      <sheetName val="종배수관(신)"/>
      <sheetName val="Sheet1 (2)"/>
    </sheetNames>
    <sheetDataSet>
      <sheetData sheetId="0"/>
      <sheetData sheetId="1"/>
      <sheetData sheetId="2"/>
      <sheetData sheetId="3"/>
      <sheetData sheetId="4">
        <row r="51">
          <cell r="C51">
            <v>25</v>
          </cell>
          <cell r="D51">
            <v>2.46</v>
          </cell>
          <cell r="E51">
            <v>3.8</v>
          </cell>
          <cell r="F51">
            <v>20</v>
          </cell>
          <cell r="G51">
            <v>1</v>
          </cell>
          <cell r="H51">
            <v>0.9</v>
          </cell>
          <cell r="I51">
            <v>0.6</v>
          </cell>
        </row>
        <row r="52">
          <cell r="C52">
            <v>32</v>
          </cell>
          <cell r="D52">
            <v>3.16</v>
          </cell>
          <cell r="E52">
            <v>4.8</v>
          </cell>
          <cell r="F52" t="str">
            <v/>
          </cell>
          <cell r="G52">
            <v>1.28</v>
          </cell>
          <cell r="H52">
            <v>1</v>
          </cell>
          <cell r="I52">
            <v>0.7</v>
          </cell>
        </row>
        <row r="53">
          <cell r="C53">
            <v>40</v>
          </cell>
          <cell r="D53">
            <v>3.63</v>
          </cell>
          <cell r="E53">
            <v>5.5</v>
          </cell>
          <cell r="F53">
            <v>65</v>
          </cell>
          <cell r="G53">
            <v>1.6</v>
          </cell>
          <cell r="H53">
            <v>10</v>
          </cell>
          <cell r="I53">
            <v>7.5</v>
          </cell>
        </row>
        <row r="54">
          <cell r="C54">
            <v>50</v>
          </cell>
          <cell r="D54">
            <v>5.12</v>
          </cell>
          <cell r="E54">
            <v>6.6</v>
          </cell>
          <cell r="F54">
            <v>67</v>
          </cell>
          <cell r="G54">
            <v>2</v>
          </cell>
          <cell r="H54">
            <v>16</v>
          </cell>
          <cell r="I54">
            <v>10</v>
          </cell>
        </row>
        <row r="55">
          <cell r="C55">
            <v>65</v>
          </cell>
          <cell r="D55">
            <v>6.34</v>
          </cell>
          <cell r="E55">
            <v>8.6999999999999993</v>
          </cell>
          <cell r="F55" t="str">
            <v/>
          </cell>
          <cell r="G55">
            <v>2.6</v>
          </cell>
          <cell r="H55">
            <v>19</v>
          </cell>
          <cell r="I55">
            <v>11</v>
          </cell>
        </row>
        <row r="56">
          <cell r="C56">
            <v>80</v>
          </cell>
          <cell r="D56">
            <v>8.49</v>
          </cell>
          <cell r="E56">
            <v>9.6999999999999993</v>
          </cell>
          <cell r="F56" t="str">
            <v/>
          </cell>
          <cell r="G56">
            <v>3.2</v>
          </cell>
          <cell r="H56">
            <v>23</v>
          </cell>
          <cell r="I56">
            <v>15</v>
          </cell>
        </row>
        <row r="57">
          <cell r="C57">
            <v>100</v>
          </cell>
          <cell r="D57">
            <v>12.2</v>
          </cell>
          <cell r="E57">
            <v>12.6</v>
          </cell>
          <cell r="F57" t="str">
            <v/>
          </cell>
          <cell r="G57">
            <v>4</v>
          </cell>
          <cell r="H57">
            <v>35</v>
          </cell>
          <cell r="I57">
            <v>19</v>
          </cell>
        </row>
        <row r="58">
          <cell r="C58">
            <v>125</v>
          </cell>
          <cell r="D58">
            <v>16.100000000000001</v>
          </cell>
          <cell r="E58">
            <v>17.600000000000001</v>
          </cell>
          <cell r="F58" t="str">
            <v/>
          </cell>
          <cell r="G58">
            <v>5</v>
          </cell>
          <cell r="H58">
            <v>42</v>
          </cell>
          <cell r="I58">
            <v>26</v>
          </cell>
        </row>
        <row r="59">
          <cell r="C59">
            <v>150</v>
          </cell>
          <cell r="D59">
            <v>19.2</v>
          </cell>
          <cell r="E59">
            <v>22</v>
          </cell>
          <cell r="F59" t="str">
            <v/>
          </cell>
          <cell r="G59">
            <v>6</v>
          </cell>
          <cell r="H59">
            <v>57</v>
          </cell>
          <cell r="I59">
            <v>39</v>
          </cell>
        </row>
        <row r="60">
          <cell r="C60">
            <v>200</v>
          </cell>
          <cell r="D60">
            <v>30.4</v>
          </cell>
          <cell r="E60">
            <v>24</v>
          </cell>
          <cell r="F60" t="str">
            <v/>
          </cell>
          <cell r="G60">
            <v>8</v>
          </cell>
          <cell r="H60" t="str">
            <v/>
          </cell>
          <cell r="I60" t="str">
            <v/>
          </cell>
        </row>
        <row r="66">
          <cell r="C66">
            <v>1</v>
          </cell>
          <cell r="D66">
            <v>19</v>
          </cell>
          <cell r="F66">
            <v>20</v>
          </cell>
          <cell r="G66">
            <v>7740</v>
          </cell>
        </row>
        <row r="67">
          <cell r="C67">
            <v>2</v>
          </cell>
          <cell r="D67">
            <v>26</v>
          </cell>
          <cell r="F67">
            <v>30</v>
          </cell>
          <cell r="G67">
            <v>9532</v>
          </cell>
        </row>
        <row r="68">
          <cell r="C68">
            <v>3</v>
          </cell>
          <cell r="D68">
            <v>73</v>
          </cell>
          <cell r="F68">
            <v>40</v>
          </cell>
          <cell r="G68">
            <v>11251</v>
          </cell>
        </row>
        <row r="69">
          <cell r="C69">
            <v>5</v>
          </cell>
          <cell r="D69">
            <v>83</v>
          </cell>
          <cell r="F69">
            <v>50</v>
          </cell>
          <cell r="G69">
            <v>12422</v>
          </cell>
        </row>
        <row r="70">
          <cell r="C70">
            <v>7.5</v>
          </cell>
          <cell r="D70">
            <v>91</v>
          </cell>
          <cell r="F70">
            <v>60</v>
          </cell>
          <cell r="G70">
            <v>13288</v>
          </cell>
        </row>
        <row r="71">
          <cell r="C71">
            <v>10</v>
          </cell>
          <cell r="D71">
            <v>104</v>
          </cell>
          <cell r="F71">
            <v>70</v>
          </cell>
          <cell r="G71">
            <v>14212</v>
          </cell>
        </row>
        <row r="72">
          <cell r="C72">
            <v>15</v>
          </cell>
          <cell r="D72">
            <v>118</v>
          </cell>
          <cell r="F72">
            <v>80</v>
          </cell>
          <cell r="G72">
            <v>15095</v>
          </cell>
        </row>
        <row r="73">
          <cell r="C73">
            <v>20</v>
          </cell>
          <cell r="D73">
            <v>136</v>
          </cell>
          <cell r="F73">
            <v>90</v>
          </cell>
          <cell r="G73">
            <v>15931</v>
          </cell>
        </row>
        <row r="74">
          <cell r="C74">
            <v>25</v>
          </cell>
          <cell r="D74">
            <v>149</v>
          </cell>
          <cell r="F74">
            <v>100</v>
          </cell>
          <cell r="G74">
            <v>16588</v>
          </cell>
        </row>
        <row r="75">
          <cell r="C75">
            <v>30</v>
          </cell>
          <cell r="D75">
            <v>177</v>
          </cell>
          <cell r="F75">
            <v>120</v>
          </cell>
          <cell r="G75">
            <v>17098</v>
          </cell>
        </row>
        <row r="76">
          <cell r="C76">
            <v>40</v>
          </cell>
          <cell r="D76">
            <v>200</v>
          </cell>
          <cell r="F76">
            <v>140</v>
          </cell>
          <cell r="G76">
            <v>18510</v>
          </cell>
        </row>
        <row r="77">
          <cell r="C77">
            <v>50</v>
          </cell>
          <cell r="D77">
            <v>240</v>
          </cell>
          <cell r="F77">
            <v>160</v>
          </cell>
          <cell r="G77">
            <v>19472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노무비단가"/>
      <sheetName val="DOHWA03"/>
      <sheetName val="교대(A1)"/>
      <sheetName val="DATE"/>
      <sheetName val="백호우계수"/>
      <sheetName val="터파기및재료"/>
      <sheetName val="일위대가목록"/>
      <sheetName val="내역"/>
      <sheetName val="수목표준대가"/>
      <sheetName val="unitpric"/>
      <sheetName val="화재 탐지 설비"/>
      <sheetName val="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노무단가"/>
      <sheetName val="건축내역"/>
      <sheetName val="주형"/>
      <sheetName val="ABUT수량-A1"/>
      <sheetName val="noyim"/>
      <sheetName val="내역서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날개벽"/>
      <sheetName val="수자재단위당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자기준"/>
      <sheetName val="unitpric"/>
      <sheetName val="일위대가"/>
      <sheetName val="날개벽수량표"/>
      <sheetName val="Sheet1 (2)"/>
      <sheetName val="노임자재단가"/>
      <sheetName val="DATE"/>
      <sheetName val="자재단가"/>
      <sheetName val="일위대가목록"/>
      <sheetName val="단가산출"/>
      <sheetName val="단재적표"/>
      <sheetName val="일위대가모듈"/>
      <sheetName val="DATA 입력부"/>
      <sheetName val="원가계산서"/>
      <sheetName val="노무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산출근거"/>
      <sheetName val="위치조서"/>
      <sheetName val="교대(A1)"/>
      <sheetName val="단가산출"/>
      <sheetName val="터파기및재료"/>
      <sheetName val="관급자재"/>
      <sheetName val="guard(mac)"/>
      <sheetName val="2공구산출내역"/>
      <sheetName val="단재적표"/>
      <sheetName val="말뚝지지력산정"/>
      <sheetName val="DATE"/>
      <sheetName val="단위수량"/>
      <sheetName val="횡날개수집"/>
      <sheetName val="일위대가"/>
      <sheetName val="세월교산출기초"/>
      <sheetName val="unitpric"/>
      <sheetName val="1"/>
      <sheetName val="설계예산서"/>
      <sheetName val="수문일1"/>
      <sheetName val="인자기준"/>
      <sheetName val="일위대가목록"/>
      <sheetName val="자재단가 산출근거"/>
      <sheetName val="백호우계수"/>
      <sheetName val="소요량"/>
      <sheetName val="신규식재수량"/>
      <sheetName val="데이타"/>
      <sheetName val="식재인부"/>
      <sheetName val="식재가격"/>
      <sheetName val="식재총괄"/>
      <sheetName val="일위목록"/>
      <sheetName val="noyim"/>
      <sheetName val="A-4"/>
      <sheetName val="개산공사비"/>
      <sheetName val="계약서"/>
      <sheetName val="낙찰표"/>
      <sheetName val="노임단가"/>
      <sheetName val="입찰안"/>
      <sheetName val="자재단가"/>
      <sheetName val="T13(P68~72,78)"/>
      <sheetName val="노임"/>
      <sheetName val="품셈TABLE"/>
      <sheetName val="본체"/>
      <sheetName val="전기공사일위대가"/>
      <sheetName val="금액내역서"/>
      <sheetName val="1 자원총괄"/>
      <sheetName val="건축내역"/>
      <sheetName val="평균높이산출근거"/>
      <sheetName val="횡배수관위치조서"/>
      <sheetName val="98수문일위"/>
      <sheetName val="4차원가계산서"/>
      <sheetName val="노임자재단가"/>
      <sheetName val="덕전리"/>
      <sheetName val="적용단위길이"/>
      <sheetName val="피벗테이블데이터분석"/>
      <sheetName val="수량집계"/>
      <sheetName val="발안전력구"/>
      <sheetName val="콘_재료분리(1)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기계경비"/>
      <sheetName val="목차"/>
      <sheetName val="식재"/>
      <sheetName val="시설물"/>
      <sheetName val="식재출력용"/>
      <sheetName val="유지관리"/>
      <sheetName val="단가"/>
      <sheetName val="단가결정"/>
      <sheetName val="호표총"/>
      <sheetName val=" 토목 처리장도급내역서 "/>
      <sheetName val="수량산출"/>
      <sheetName val="Sheet6"/>
      <sheetName val="내역서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집계표"/>
      <sheetName val="산출내역서"/>
      <sheetName val="70%"/>
      <sheetName val="구조물토적"/>
      <sheetName val="소나무"/>
      <sheetName val="수자재단위당"/>
      <sheetName val="FB25JN"/>
      <sheetName val="쌍송교"/>
      <sheetName val="골재산출"/>
      <sheetName val="공통가설"/>
      <sheetName val="공토공단위당"/>
      <sheetName val="수량표"/>
      <sheetName val="바닥막이1.5"/>
      <sheetName val="빗물받이(910-510-410)"/>
      <sheetName val="집계표"/>
      <sheetName val="재적표"/>
      <sheetName val="임소반구역"/>
      <sheetName val="기계공사"/>
      <sheetName val="원가"/>
      <sheetName val="간지"/>
      <sheetName val="5흙막이"/>
      <sheetName val="배수통관(좌)"/>
      <sheetName val="시멘,골재"/>
      <sheetName val="콘크집계"/>
      <sheetName val="낙차공"/>
      <sheetName val="자재집계1"/>
      <sheetName val="측구날개벽"/>
      <sheetName val="호안공재료집계표"/>
      <sheetName val="날개벽"/>
      <sheetName val="대치판정"/>
      <sheetName val="건축공사실행"/>
      <sheetName val="BID"/>
      <sheetName val="구조물철거타공정이월"/>
      <sheetName val="암거날개벽재료집계"/>
      <sheetName val="별표집계"/>
      <sheetName val="횡배수관토공수량"/>
      <sheetName val="3.바닥판설계"/>
      <sheetName val="형식 - 1-2-3"/>
      <sheetName val="96보완계획7.12"/>
      <sheetName val=""/>
      <sheetName val="설계예산서(2_소천우회토목)"/>
      <sheetName val="인건-측정"/>
      <sheetName val="Sheet1 (2)"/>
      <sheetName val="자료"/>
      <sheetName val="지점별강우량"/>
      <sheetName val="기초일위"/>
      <sheetName val="3수량"/>
      <sheetName val="원가계산 (2)"/>
      <sheetName val="TA법"/>
      <sheetName val="수목단가"/>
      <sheetName val="시설수량표"/>
      <sheetName val="식재수량표"/>
      <sheetName val="수목표준대가"/>
      <sheetName val="토목주소"/>
      <sheetName val="설계요소"/>
      <sheetName val="1. 설계조건 2.단면가정 3. 하중계산"/>
      <sheetName val="6PILE  (돌출)"/>
      <sheetName val="내역"/>
      <sheetName val="인수공규격"/>
      <sheetName val="N賃率-職"/>
      <sheetName val="어소블럭"/>
      <sheetName val="근로자자료입력"/>
      <sheetName val="참고자료"/>
      <sheetName val="보고서원고"/>
      <sheetName val="초기화면"/>
      <sheetName val="Macro1"/>
      <sheetName val="45,46"/>
      <sheetName val="계약내역서"/>
      <sheetName val="ABUT수량-A1"/>
      <sheetName val="배수공"/>
      <sheetName val="건설노임단가"/>
      <sheetName val="_____C_My_Documents___________2"/>
      <sheetName val="예정공정표"/>
      <sheetName val="물가자료"/>
      <sheetName val="날개수량1.5"/>
      <sheetName val="연결임시"/>
      <sheetName val="부대공(집계)"/>
      <sheetName val="단가표"/>
      <sheetName val="위치"/>
      <sheetName val="일반수량총괄집계"/>
      <sheetName val="포장수량집계표"/>
      <sheetName val="주공 갑지"/>
      <sheetName val="단가조사"/>
      <sheetName val="날개벽수량표"/>
      <sheetName val="일위_파일"/>
      <sheetName val="투찰내역"/>
      <sheetName val="조명시설"/>
      <sheetName val="간접비계산"/>
      <sheetName val="실행"/>
      <sheetName val="갑지"/>
      <sheetName val="가설공사비"/>
      <sheetName val="현장관리비"/>
      <sheetName val="유효폭의 계산"/>
      <sheetName val="AIR갑지"/>
      <sheetName val="시설대외"/>
      <sheetName val="갑지 (3)"/>
      <sheetName val="내역서양식"/>
      <sheetName val="단가마지막 (2)"/>
      <sheetName val="열량계단가비교"/>
      <sheetName val="열량계단가비교 (2)"/>
      <sheetName val="배관공사"/>
      <sheetName val="설계명세서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표지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구조물깨기"/>
      <sheetName val="BOX총집계"/>
      <sheetName val="BOX집계"/>
      <sheetName val="지수토공수량"/>
      <sheetName val="난간지수수량"/>
      <sheetName val="날개벽공제"/>
      <sheetName val="날개벽단위수량"/>
      <sheetName val="날개벽단위수량1 (2)"/>
      <sheetName val="날개단위"/>
      <sheetName val="날개벽집계"/>
      <sheetName val="박스연장조서"/>
      <sheetName val="박스단위1"/>
      <sheetName val="BOX난간차수"/>
      <sheetName val="날개벽단위수량1"/>
      <sheetName val="날개벽단위수량2"/>
      <sheetName val="날개단위1"/>
      <sheetName val="횡배수단위"/>
      <sheetName val="종배집계"/>
      <sheetName val="Sheet2"/>
      <sheetName val="Sheet3"/>
      <sheetName val="철근레미집"/>
      <sheetName val="몰탈포장집"/>
      <sheetName val="토공계획"/>
      <sheetName val="토적표"/>
      <sheetName val="개거집계"/>
      <sheetName val="개거연장"/>
      <sheetName val="개거2.0"/>
      <sheetName val="개거1.7"/>
      <sheetName val="개거1.5"/>
      <sheetName val="개거1.3"/>
      <sheetName val="작업일수"/>
      <sheetName val="그라수량"/>
      <sheetName val="주입량"/>
      <sheetName val="찬공량총괄"/>
      <sheetName val="찬공량공별내역"/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도수로집"/>
      <sheetName val="도수로"/>
      <sheetName val="측구공집계"/>
      <sheetName val="L형옹벽측구"/>
      <sheetName val="L형측구"/>
      <sheetName val="맹암거(TY-1)"/>
      <sheetName val="맹암거(TY-2)"/>
      <sheetName val="V형측구"/>
      <sheetName val="암거평균H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날개수량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laroux"/>
      <sheetName val="일위산출근거 (2)"/>
      <sheetName val="COST"/>
      <sheetName val="인부노임"/>
      <sheetName val="내역표지"/>
      <sheetName val="원가(02발주)"/>
      <sheetName val="사급 관급"/>
      <sheetName val="관급자재 (2)"/>
      <sheetName val="사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예정공정표 (2)"/>
      <sheetName val="예정공정표 (3)"/>
      <sheetName val="목차."/>
      <sheetName val="1.설계설명서"/>
      <sheetName val="설계설명서"/>
      <sheetName val="2.예정공정"/>
      <sheetName val="3.일반시방"/>
      <sheetName val="4.설변 내역"/>
      <sheetName val="5.단가결정"/>
      <sheetName val="6.수량산출서"/>
      <sheetName val="갑지 (2)"/>
      <sheetName val="동원인원계획표"/>
      <sheetName val="Sheet7"/>
      <sheetName val="설계변경사유 (2)"/>
      <sheetName val="Sheet4"/>
      <sheetName val="대비"/>
      <sheetName val="2.대외공문"/>
      <sheetName val="3.하중산정4.지지력"/>
      <sheetName val="8공구일위"/>
      <sheetName val="9공구일위"/>
      <sheetName val="10공구일위"/>
      <sheetName val="11공구일위"/>
      <sheetName val="본부조서"/>
      <sheetName val="건설갑지"/>
      <sheetName val="광세자재청구서"/>
      <sheetName val="2회기성청구서"/>
      <sheetName val="광세기성고내역"/>
      <sheetName val="견적서갑지"/>
      <sheetName val="견적서을지"/>
      <sheetName val="사진"/>
      <sheetName val="JUCKEYK"/>
      <sheetName val="예산명세서"/>
      <sheetName val="자료입력"/>
      <sheetName val="내역(정지)"/>
      <sheetName val="일위(PN)"/>
      <sheetName val="TRE TABLE"/>
      <sheetName val="냉천부속동"/>
      <sheetName val="10월"/>
      <sheetName val="일위대가(건축)"/>
      <sheetName val="노무비"/>
      <sheetName val="8.수량산출 (2)"/>
      <sheetName val="유림골조"/>
      <sheetName val="설비내역서"/>
      <sheetName val="건축내역서"/>
      <sheetName val="전기내역서"/>
      <sheetName val="송전재료비"/>
      <sheetName val="상반기손익차2총괄"/>
      <sheetName val="주요공사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목록"/>
      <sheetName val="암거단위-1련"/>
      <sheetName val="설비2차"/>
      <sheetName val="순공사비"/>
      <sheetName val="현장별계약현황('98.10.31)"/>
      <sheetName val="기(단) (1)"/>
      <sheetName val="시설물일위"/>
      <sheetName val="맨홀조서"/>
      <sheetName val="납부서"/>
      <sheetName val="노임이"/>
      <sheetName val="6호기"/>
      <sheetName val="산출기준(파견전산실)"/>
      <sheetName val="예가표"/>
      <sheetName val="인원계획-미화"/>
      <sheetName val="일반관리비"/>
      <sheetName val="CR CODE"/>
      <sheetName val="부서CODE"/>
      <sheetName val="THEME CODE"/>
      <sheetName val="작성양식"/>
      <sheetName val="충주"/>
      <sheetName val="COVER"/>
      <sheetName val="급여11월"/>
      <sheetName val="인건비"/>
      <sheetName val="98지급계획"/>
      <sheetName val="A"/>
      <sheetName val="내역서2안"/>
      <sheetName val="안전장치"/>
      <sheetName val=" 냉각수펌프"/>
      <sheetName val="부속동"/>
      <sheetName val="공문"/>
      <sheetName val="빈"/>
      <sheetName val="부표총괄"/>
      <sheetName val="기초목"/>
      <sheetName val="2000년1차"/>
      <sheetName val="00노임기준"/>
      <sheetName val="본문"/>
      <sheetName val="견적서"/>
      <sheetName val="변경내역을"/>
      <sheetName val="갑지_(3)"/>
      <sheetName val="단가마지막_(2)"/>
      <sheetName val="열량계단가비교_(2)"/>
      <sheetName val="인부신상자료"/>
      <sheetName val="공조기"/>
      <sheetName val="손익차9월2"/>
      <sheetName val="수입"/>
      <sheetName val="3련 BOX"/>
      <sheetName val="Total"/>
      <sheetName val="회사99"/>
      <sheetName val="참조자료"/>
      <sheetName val="요율"/>
      <sheetName val="자  재"/>
      <sheetName val="건축외주"/>
      <sheetName val="File_관급"/>
      <sheetName val="공정집계"/>
      <sheetName val="코드표"/>
      <sheetName val="자동차폐수처리장"/>
      <sheetName val="경산"/>
      <sheetName val="기본사항"/>
      <sheetName val="7단가"/>
      <sheetName val="관급"/>
      <sheetName val="대제목 (수량)"/>
      <sheetName val="깨기집계"/>
      <sheetName val="깨기수량(계남)"/>
      <sheetName val="총괄집계"/>
      <sheetName val="골재집계"/>
      <sheetName val="호안집계(계남제)"/>
      <sheetName val="호안 산출근거(계남제) "/>
      <sheetName val="단위수량(계남제)"/>
      <sheetName val="돌붙임수량"/>
      <sheetName val="연장및면적"/>
      <sheetName val="돌붙임보호"/>
      <sheetName val="교통대책내역"/>
      <sheetName val="7.노임단가"/>
      <sheetName val="남대문빌딩"/>
      <sheetName val="H-PILE수량집계"/>
      <sheetName val="조건표"/>
      <sheetName val="일위대가(4층원격)"/>
      <sheetName val="20관리비율"/>
      <sheetName val="J直材4"/>
      <sheetName val="분전함신설"/>
      <sheetName val="접지1종"/>
      <sheetName val="관로공표지"/>
      <sheetName val="토공1차"/>
      <sheetName val="I一般比"/>
      <sheetName val="금융비용"/>
      <sheetName val="단가비교표(노무)"/>
      <sheetName val="을"/>
      <sheetName val="내역서(기계)"/>
      <sheetName val="횡배수관집현황(2공구)"/>
      <sheetName val="_____C_My_Documents___________3"/>
      <sheetName val="폐기물"/>
      <sheetName val="소야공정계획표"/>
      <sheetName val="부대내역"/>
      <sheetName val="공사개요"/>
      <sheetName val="\\연종\C\My Documents\설계파일모음\설계프로"/>
      <sheetName val="자재집계표지"/>
      <sheetName val="자재"/>
      <sheetName val="재료집계표"/>
      <sheetName val="재료집계표빽업"/>
      <sheetName val="SG"/>
      <sheetName val="전신환매도율"/>
      <sheetName val="부경대총괄내역서"/>
      <sheetName val="수량산출표"/>
      <sheetName val="댐구조도"/>
      <sheetName val="Sheet9"/>
      <sheetName val="이름표"/>
      <sheetName val="직노"/>
      <sheetName val="실행철강하도"/>
      <sheetName val="수량"/>
      <sheetName val="_____C_My_Documents___________4"/>
      <sheetName val="_____C_My_Documents___________5"/>
      <sheetName val="1.설계조건"/>
      <sheetName val="수원공사비"/>
      <sheetName val="총괄내역"/>
      <sheetName val="배수내역"/>
      <sheetName val="1-1평균터파기고(1)"/>
      <sheetName val="적현로"/>
      <sheetName val="일반공사"/>
      <sheetName val="노무비단가"/>
      <sheetName val="다이꾸"/>
      <sheetName val="보집계표"/>
      <sheetName val="화산경계"/>
      <sheetName val="전체"/>
      <sheetName val="BQ"/>
      <sheetName val="시중노임"/>
      <sheetName val="갑지1"/>
      <sheetName val="갑지2"/>
      <sheetName val="갑지3"/>
      <sheetName val="갑지4"/>
      <sheetName val="구조물주요자재 (2)"/>
      <sheetName val="구조물주요자재"/>
      <sheetName val="시멘트골재"/>
      <sheetName val="콘크리트수량"/>
      <sheetName val="내역적용수량"/>
      <sheetName val="이기수량"/>
      <sheetName val="가도,축도"/>
      <sheetName val="토공총괄"/>
      <sheetName val="교량총괄집계"/>
      <sheetName val="철근수량총괄"/>
      <sheetName val="토공총괄집계"/>
      <sheetName val="일반수량총괄"/>
      <sheetName val="신성1철근169"/>
      <sheetName val="슬래브수량173"/>
      <sheetName val="슬래브철근175"/>
      <sheetName val="콘크 산툴  179"/>
      <sheetName val="율촌강재"/>
      <sheetName val="거푸집산출"/>
      <sheetName val="도장수량188"/>
      <sheetName val="도장면적수량"/>
      <sheetName val="도장콘크"/>
      <sheetName val="도장거푸집"/>
      <sheetName val="광양강재"/>
      <sheetName val="광양도장208"/>
      <sheetName val="도장면적수량 215"/>
      <sheetName val="강교총량"/>
      <sheetName val="총괄강재"/>
      <sheetName val="도장수량총괄"/>
      <sheetName val="가설벤트수량"/>
      <sheetName val="토공집계222"/>
      <sheetName val="일반수량223"/>
      <sheetName val="교대철근225"/>
      <sheetName val="교대산출227"/>
      <sheetName val="교대산출243"/>
      <sheetName val="교대산출260"/>
      <sheetName val="교대철근280"/>
      <sheetName val="집계"/>
      <sheetName val="도로횡단-D300"/>
      <sheetName val="예총"/>
      <sheetName val="토공집계"/>
      <sheetName val="교각일반수량"/>
      <sheetName val="교각철근수량"/>
      <sheetName val="토공산출"/>
      <sheetName val="콘크리트산출294"/>
      <sheetName val="배수관토공산출"/>
      <sheetName val="공예을"/>
      <sheetName val="가시설317"/>
      <sheetName val="옹벽토공"/>
      <sheetName val="옹벽일반"/>
      <sheetName val="옹벽철근"/>
      <sheetName val="옹벽산출322"/>
      <sheetName val="옹벽콘크산출"/>
      <sheetName val="수량잡계328"/>
      <sheetName val="철근수량"/>
      <sheetName val="보강토조립"/>
      <sheetName val="섬유보강재"/>
      <sheetName val="부속자재"/>
      <sheetName val="가축도수량"/>
      <sheetName val="가시설산출336"/>
      <sheetName val="신성1교가교TYPE-A"/>
      <sheetName val="신성1교가교TYPE-B"/>
      <sheetName val="내역서적용"/>
      <sheetName val="일괄인쇄"/>
      <sheetName val="을지"/>
      <sheetName val="#3_일위대가목록"/>
      <sheetName val="마산월령동골조물량변경"/>
      <sheetName val="48일위(기존)"/>
      <sheetName val="000000"/>
      <sheetName val="접속도로"/>
      <sheetName val="총집계표"/>
      <sheetName val="보할공정"/>
      <sheetName val="단가 "/>
      <sheetName val="일위총괄표"/>
      <sheetName val="공통단가"/>
      <sheetName val="운반비"/>
      <sheetName val="2000양배"/>
      <sheetName val="R&amp;D"/>
      <sheetName val="예산M12A"/>
      <sheetName val="중기 부표"/>
      <sheetName val="본사공가현황"/>
      <sheetName val="2000,9월 일위"/>
      <sheetName val="경상직원"/>
      <sheetName val="차액보증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/>
      <sheetData sheetId="543"/>
      <sheetData sheetId="544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/>
      <sheetData sheetId="588"/>
      <sheetData sheetId="589"/>
      <sheetData sheetId="590" refreshError="1"/>
      <sheetData sheetId="591" refreshError="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</sheetDataSet>
  </externalBook>
</externalLink>
</file>

<file path=xl/externalLinks/externalLink2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준공검사"/>
      <sheetName val="원가계산"/>
      <sheetName val="표지"/>
      <sheetName val="총괄표"/>
      <sheetName val="설계내역서"/>
      <sheetName val="제경비계산서"/>
      <sheetName val="횡배수관1"/>
      <sheetName val="횡배수관"/>
      <sheetName val="Sheet2"/>
      <sheetName val="자재집계"/>
      <sheetName val="포장"/>
      <sheetName val="측구"/>
      <sheetName val="교량확장"/>
      <sheetName val="옹벽"/>
      <sheetName val="박스"/>
      <sheetName val="날개벽"/>
      <sheetName val="평면도"/>
      <sheetName val="위치조서"/>
      <sheetName val="위치도"/>
      <sheetName val="노임단가"/>
      <sheetName val="인자기준"/>
    </sheetNames>
    <sheetDataSet>
      <sheetData sheetId="0"/>
      <sheetData sheetId="1"/>
      <sheetData sheetId="2">
        <row r="7">
          <cell r="T7" t="str">
            <v>변경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표지"/>
      <sheetName val="Sheet1 (2)"/>
      <sheetName val="단가"/>
      <sheetName val="노무비"/>
      <sheetName val="인건비"/>
      <sheetName val="투찰"/>
      <sheetName val="금액"/>
      <sheetName val="DATE"/>
      <sheetName val="순공사비"/>
      <sheetName val="배수관"/>
      <sheetName val="노임단가"/>
      <sheetName val="내역서"/>
      <sheetName val="날개수량1.5"/>
      <sheetName val="변경집계2"/>
      <sheetName val="사급비"/>
      <sheetName val="총괄"/>
      <sheetName val="수량산출"/>
      <sheetName val="건축(산출)"/>
      <sheetName val="토목(산출)"/>
      <sheetName val="부대공사"/>
      <sheetName val="위치조서"/>
      <sheetName val="직노"/>
      <sheetName val="노임"/>
      <sheetName val="단가산출"/>
      <sheetName val="#REF"/>
      <sheetName val="FB25JN"/>
      <sheetName val="초기화면"/>
      <sheetName val="관급자재"/>
      <sheetName val="Macro1"/>
      <sheetName val="Tool"/>
      <sheetName val="I一般比"/>
      <sheetName val="변경공사비"/>
      <sheetName val="변경단가집계"/>
      <sheetName val="TIE-IN"/>
      <sheetName val="수수료율표"/>
      <sheetName val="변경내역"/>
      <sheetName val="특수기호강도거푸집"/>
      <sheetName val="을-ATYPE"/>
      <sheetName val="일위대가"/>
      <sheetName val="배수공집계"/>
      <sheetName val="포장공집계"/>
      <sheetName val="IMPEADENCE MAP 취수장"/>
      <sheetName val="경산"/>
      <sheetName val="기술부 VENDOR LIST"/>
      <sheetName val="단가집계목록"/>
      <sheetName val="원가계산서"/>
      <sheetName val="수량총"/>
      <sheetName val="토공총"/>
      <sheetName val="단가표 (2)"/>
      <sheetName val="XL4Poppy"/>
      <sheetName val="시점교대"/>
      <sheetName val="조건표"/>
      <sheetName val="배지거총재료집계표"/>
      <sheetName val="총괄표 "/>
      <sheetName val="신천3호용수로"/>
      <sheetName val="시설물일위"/>
      <sheetName val="front"/>
      <sheetName val="공문"/>
      <sheetName val="J直材4"/>
      <sheetName val="공통가설"/>
      <sheetName val="교각1"/>
      <sheetName val="단면설계"/>
      <sheetName val="안정검토"/>
      <sheetName val="플랜트 설치"/>
      <sheetName val="정부노임(2000.상)"/>
      <sheetName val="데리네이타현황"/>
      <sheetName val="ABUT수량-A1"/>
      <sheetName val="내역"/>
      <sheetName val="지급자재"/>
      <sheetName val="갑지1"/>
      <sheetName val="공통자재 및 노임"/>
      <sheetName val="장비가동"/>
      <sheetName val="내역서(삼호)"/>
      <sheetName val="전기공사일위대가"/>
      <sheetName val="s"/>
      <sheetName val="대전-교대(A1-A2)"/>
      <sheetName val="집계표"/>
      <sheetName val="적용건축"/>
      <sheetName val="공사비증감"/>
      <sheetName val="개산공사비"/>
      <sheetName val="백호우계수"/>
      <sheetName val="구조물수량집계"/>
      <sheetName val="원가"/>
      <sheetName val="식재인부"/>
      <sheetName val="일위대가(가설)"/>
      <sheetName val="관로공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2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표지"/>
      <sheetName val="공사원가(아텍)"/>
      <sheetName val="총괄내역"/>
      <sheetName val="내역합계"/>
      <sheetName val="내역"/>
      <sheetName val="수량(지주,비료)"/>
      <sheetName val="수량(시설물)"/>
      <sheetName val="일위목록"/>
      <sheetName val="일위대가"/>
      <sheetName val="기초일위"/>
      <sheetName val="수목단가"/>
      <sheetName val="시설단가"/>
      <sheetName val="노임단가"/>
      <sheetName val="중기경비"/>
      <sheetName val="중기"/>
      <sheetName val="수량산출"/>
      <sheetName val="횡배수관집현황(2공구)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2유효폭의 계산"/>
      <sheetName val="기초일위"/>
      <sheetName val="횡배수관집현황(2공구)"/>
      <sheetName val="표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가평지구총괄"/>
      <sheetName val="표지 "/>
      <sheetName val="사업계획개요"/>
      <sheetName val="사업비수지예산서"/>
      <sheetName val="설계비근거"/>
      <sheetName val="간지횡 (2)"/>
      <sheetName val="목차"/>
      <sheetName val="간지횡"/>
      <sheetName val="수원공총괄"/>
      <sheetName val="자재대"/>
      <sheetName val="수원공사비"/>
      <sheetName val="부대공총괄"/>
      <sheetName val="부대공"/>
      <sheetName val="수일집"/>
      <sheetName val="수일내"/>
      <sheetName val="공사비총괄"/>
      <sheetName val="사업비 (2)"/>
      <sheetName val="설계비근거 (2)"/>
      <sheetName val="갑지"/>
      <sheetName val="4.2유효폭의 계산"/>
      <sheetName val="기초일위"/>
      <sheetName val="횡배수관집현황(2공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4.2유효폭의 계산"/>
      <sheetName val="수원공사비"/>
      <sheetName val="자재대"/>
      <sheetName val="터파기및재료"/>
      <sheetName val="대구진천삼성APT"/>
      <sheetName val="우수"/>
      <sheetName val="TYPE-A"/>
      <sheetName val="공비대비"/>
      <sheetName val="#REF"/>
      <sheetName val="원가계산"/>
      <sheetName val="본공사"/>
      <sheetName val="원가계산서"/>
      <sheetName val="JUCKEYK"/>
      <sheetName val="BID"/>
      <sheetName val="S0"/>
      <sheetName val="수량산출"/>
      <sheetName val="토목"/>
      <sheetName val="내역서"/>
      <sheetName val="원형1호맨홀토공수량"/>
      <sheetName val="Sheet1"/>
      <sheetName val="빗물받이_910_510_410_"/>
      <sheetName val="자재단가"/>
      <sheetName val="입찰"/>
      <sheetName val="현경"/>
      <sheetName val="설계"/>
      <sheetName val="식재인부"/>
      <sheetName val="코드"/>
      <sheetName val="guard(mac)"/>
      <sheetName val="기초자료"/>
      <sheetName val="Sheet1 (2)"/>
      <sheetName val="마산월령동골조물량변경"/>
      <sheetName val="노임"/>
      <sheetName val="토공"/>
      <sheetName val="형틀공사"/>
      <sheetName val="일반부표"/>
      <sheetName val="DATE"/>
      <sheetName val="터널조도"/>
      <sheetName val="목차임시"/>
      <sheetName val="견적대비"/>
      <sheetName val="감시제어"/>
      <sheetName val="단가조사"/>
      <sheetName val="공사개요"/>
      <sheetName val="이름정의"/>
      <sheetName val="을지"/>
      <sheetName val="단위수량"/>
      <sheetName val="CT"/>
      <sheetName val="투찰"/>
      <sheetName val="환산"/>
      <sheetName val="전신환매도율"/>
      <sheetName val="JUCK"/>
      <sheetName val="(1)본선수량집계"/>
      <sheetName val="자재집게표 "/>
      <sheetName val="내역"/>
      <sheetName val="철근량 검토"/>
      <sheetName val="원가계산 (2)"/>
      <sheetName val="Sheet2"/>
      <sheetName val="내역(중앙)"/>
      <sheetName val="내역(창신)"/>
      <sheetName val="부대내역"/>
      <sheetName val="백호우계수"/>
      <sheetName val="갑지(추정)"/>
      <sheetName val="70%"/>
      <sheetName val="단위단가"/>
      <sheetName val="실행철강하도"/>
      <sheetName val="노무비"/>
      <sheetName val="STORAGE"/>
      <sheetName val="금액"/>
      <sheetName val="일위대가"/>
      <sheetName val="국내조달(통합-1)"/>
      <sheetName val="gyun"/>
      <sheetName val="ABUT수량-A1"/>
      <sheetName val="토목공사"/>
      <sheetName val="기계경비(시간당)"/>
      <sheetName val="램머"/>
      <sheetName val="공통비(전체)"/>
      <sheetName val="단가"/>
      <sheetName val="구천"/>
      <sheetName val="청천내"/>
      <sheetName val="부대공"/>
      <sheetName val="포장공"/>
      <sheetName val="장비가동"/>
      <sheetName val="노임단가"/>
      <sheetName val="수리결과"/>
      <sheetName val="2.대외공문"/>
      <sheetName val="인건비"/>
      <sheetName val="자재비"/>
      <sheetName val="Sheet6"/>
      <sheetName val="정보"/>
      <sheetName val="N賃率-職"/>
      <sheetName val="교대(A1)"/>
      <sheetName val="중기 부표"/>
      <sheetName val="시중노임단가"/>
      <sheetName val="95하U$가격"/>
      <sheetName val="재료비단가(800)"/>
      <sheetName val="Total"/>
      <sheetName val="내역을"/>
      <sheetName val="유효폭의 계산"/>
      <sheetName val="우배수"/>
      <sheetName val="자재운반단가일람표"/>
      <sheetName val="배수공 내역서 적용수량"/>
      <sheetName val="집수정(600-700)"/>
      <sheetName val="★도급내역"/>
      <sheetName val="경희대"/>
      <sheetName val="총물량"/>
      <sheetName val="설계명세서"/>
      <sheetName val="SH.R설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3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목차"/>
      <sheetName val="자재집계1"/>
      <sheetName val="자재집계"/>
      <sheetName val="토공계획"/>
      <sheetName val="토공유동"/>
      <sheetName val="토공집계표"/>
      <sheetName val="토량운반집계"/>
      <sheetName val="구조깨기"/>
      <sheetName val="헐기"/>
      <sheetName val="구조물총"/>
      <sheetName val="구조물공"/>
      <sheetName val="시가지L형측구"/>
      <sheetName val="옹벽식L형집계"/>
      <sheetName val="옹벽식L형측구(절토부)"/>
      <sheetName val="옹벽식L형연장"/>
      <sheetName val="도로경계석집계"/>
      <sheetName val="도로경계석연장"/>
      <sheetName val="도로경계석(150)"/>
      <sheetName val="복구수량집"/>
      <sheetName val="복구포장집"/>
      <sheetName val="복구포장단위"/>
      <sheetName val="우,오수공총"/>
      <sheetName val="맨홀총"/>
      <sheetName val="맨홀"/>
      <sheetName val="우오수관"/>
      <sheetName val="우오수토공집계"/>
      <sheetName val="관토공"/>
      <sheetName val="우오수연장"/>
      <sheetName val="우오수단위"/>
      <sheetName val="우오수평균고"/>
      <sheetName val="우수받이"/>
      <sheetName val="우수연결관"/>
      <sheetName val="오수유입"/>
      <sheetName val="석축집계"/>
      <sheetName val="석축연장"/>
      <sheetName val="석축수량"/>
      <sheetName val="석축(찰쌓기)단위수량 "/>
      <sheetName val="상수연장"/>
      <sheetName val="상수도"/>
      <sheetName val="포장총"/>
      <sheetName val="본선포장"/>
      <sheetName val="포장단위"/>
      <sheetName val="오버레이구간"/>
      <sheetName val="오버레이수량"/>
      <sheetName val="접속수량집"/>
      <sheetName val="접속포장집"/>
      <sheetName val="접속산출"/>
      <sheetName val="측구포장증감"/>
      <sheetName val="L형측구공제"/>
      <sheetName val="가각포장집계"/>
      <sheetName val="가각포장단위"/>
      <sheetName val="가각부"/>
      <sheetName val="부대공"/>
      <sheetName val="차선도색집"/>
      <sheetName val="일반차선도색"/>
      <sheetName val="배수공총"/>
      <sheetName val="종배수공"/>
      <sheetName val="횡배수공"/>
      <sheetName val="날개치수"/>
      <sheetName val="접속도로"/>
      <sheetName val="관기초"/>
      <sheetName val="화산"/>
    </sheetNames>
    <definedNames>
      <definedName name="일위코드입력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  <sheetName val="빗물받이(910-510-410)"/>
      <sheetName val="수원공사비"/>
      <sheetName val="자재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조건"/>
      <sheetName val="단면제원"/>
      <sheetName val="단위중량"/>
      <sheetName val="기초강성"/>
      <sheetName val="응답수정계수"/>
      <sheetName val="MODELING"/>
      <sheetName val="해석설과"/>
      <sheetName val="수정설계지진력"/>
      <sheetName val="사용받침검토"/>
      <sheetName val="횡배수관"/>
      <sheetName val="중기손료"/>
      <sheetName val="빗물받이(910-510-410)"/>
      <sheetName val="수원공사비"/>
      <sheetName val="자재대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설계설명서"/>
      <sheetName val="예정공정표"/>
      <sheetName val="조적공사"/>
      <sheetName val="식재기준"/>
      <sheetName val="유기질비료기준"/>
      <sheetName val="생명정사용량 (2)"/>
      <sheetName val="견적의뢰서"/>
      <sheetName val="견적"/>
      <sheetName val="원가계산서"/>
      <sheetName val="내역서"/>
      <sheetName val="일위목록"/>
      <sheetName val="일위대가표"/>
      <sheetName val="지주목일위"/>
      <sheetName val="지주목"/>
      <sheetName val="시비량기준"/>
      <sheetName val="테라코템사용량기준"/>
      <sheetName val="산근목록"/>
      <sheetName val="중기경비산출"/>
      <sheetName val="적용기준표"/>
      <sheetName val="노임단가"/>
      <sheetName val="자재단가"/>
      <sheetName val="갑지"/>
      <sheetName val="해상장비조정원"/>
      <sheetName val="날개수량1.5"/>
      <sheetName val="단위중량"/>
      <sheetName val="중기손료"/>
      <sheetName val="빗물받이(910-510-41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laroux"/>
      <sheetName val="토목데이타"/>
      <sheetName val="설계자료"/>
      <sheetName val="기계공사비"/>
      <sheetName val="전체총괄"/>
      <sheetName val="총괄(관리사및조작실)"/>
      <sheetName val="총괄표"/>
      <sheetName val="총괄표 (기계)"/>
      <sheetName val="총괄표 (자동제어전기)"/>
      <sheetName val="공사비명세서"/>
      <sheetName val="관리사공사비"/>
      <sheetName val="조작실공사비"/>
      <sheetName val="단위가격"/>
      <sheetName val="공통단가"/>
      <sheetName val="재료단가 "/>
      <sheetName val="공사비명세서(기본조사)"/>
      <sheetName val="단위가격 "/>
      <sheetName val="기계공사"/>
      <sheetName val="밭기반97"/>
      <sheetName val="단재적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노임단가"/>
      <sheetName val="단위중량"/>
      <sheetName val="중기손료"/>
      <sheetName val="목록"/>
      <sheetName val="중기"/>
      <sheetName val="날개수량1.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단위중량"/>
      <sheetName val="단가"/>
      <sheetName val="콘_재료분리(1)"/>
      <sheetName val="노임단가"/>
      <sheetName val="cp1"/>
      <sheetName val="날개수량1_5"/>
      <sheetName val="설비내역"/>
      <sheetName val="금융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가도공"/>
      <sheetName val="사리부설"/>
      <sheetName val="일반부표"/>
      <sheetName val="호표"/>
      <sheetName val="1"/>
      <sheetName val="BACKU(NO!DEL)"/>
      <sheetName val="계획집계"/>
      <sheetName val="일위대가서식"/>
      <sheetName val="내역서"/>
      <sheetName val="기초"/>
      <sheetName val="서울대규장각(가시설흙막이)"/>
      <sheetName val="인입관수량총괄"/>
      <sheetName val="빗물받이(910-510-410)"/>
      <sheetName val="수량산출내역1115"/>
      <sheetName val="데이타"/>
      <sheetName val="공비대비"/>
      <sheetName val="기본일위"/>
      <sheetName val="초기화면"/>
      <sheetName val="본공사"/>
      <sheetName val="식재인부"/>
      <sheetName val="플랜트 설치"/>
      <sheetName val="비용적자료"/>
      <sheetName val="분전함신설"/>
      <sheetName val="접지1종"/>
      <sheetName val="개요"/>
      <sheetName val="직노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257A1"/>
      <sheetName val="개인DATA"/>
      <sheetName val="48전력선로일위"/>
      <sheetName val="원가계산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단위수량(35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table"/>
      <sheetName val="기계공사"/>
      <sheetName val="자재대"/>
      <sheetName val="Sheet6"/>
      <sheetName val="1.설계조건"/>
      <sheetName val="사업분석"/>
      <sheetName val="수량산출"/>
      <sheetName val="공종목록표"/>
      <sheetName val="위치"/>
      <sheetName val="총괄"/>
      <sheetName val="형틀공사"/>
      <sheetName val="입력"/>
      <sheetName val="부대입찰 내역서"/>
      <sheetName val="지급자재"/>
      <sheetName val="토목"/>
      <sheetName val="시중노임"/>
      <sheetName val="맨홀(2~4)"/>
      <sheetName val="예산"/>
      <sheetName val="DATE"/>
      <sheetName val="TOTAL_BOQ"/>
      <sheetName val="기초자료입력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중기손료"/>
      <sheetName val="금액내역서"/>
      <sheetName val="설계"/>
      <sheetName val="FB25JN"/>
      <sheetName val="2002하반기노임기준"/>
      <sheetName val="Sheet1 (2)"/>
      <sheetName val="품셈"/>
      <sheetName val="3.공통공사대비"/>
      <sheetName val="Sheet5"/>
      <sheetName val="GI-LIST"/>
      <sheetName val="PAN"/>
      <sheetName val="맨홀수량산출"/>
      <sheetName val="경산"/>
      <sheetName val="백호우계수"/>
      <sheetName val="설계예산서"/>
      <sheetName val="사급자재"/>
      <sheetName val="건설노임단가"/>
      <sheetName val="설계서"/>
      <sheetName val="토목공사"/>
      <sheetName val="2공구자재집"/>
      <sheetName val="견적공통"/>
      <sheetName val="소비자가"/>
      <sheetName val="건축내역"/>
      <sheetName val="실과소읍면관리번호"/>
      <sheetName val="직급번호"/>
      <sheetName val="4차원가계산서"/>
      <sheetName val="unitpric"/>
      <sheetName val="재료표"/>
      <sheetName val="합의경상"/>
      <sheetName val="근태계획서"/>
      <sheetName val="버스운행안내"/>
      <sheetName val="예방접종계획"/>
      <sheetName val="암거날개벽재료집계"/>
      <sheetName val="내역1"/>
      <sheetName val="기초단가"/>
      <sheetName val="우수공"/>
      <sheetName val="공사요율"/>
      <sheetName val="집계표"/>
      <sheetName val="단위단가"/>
      <sheetName val="총괄표 "/>
      <sheetName val="교대(A1)"/>
      <sheetName val="내역"/>
      <sheetName val="WOC96-412-4"/>
      <sheetName val="공내역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3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콘_재료분리(1)"/>
      <sheetName val="예가 (2)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VXXX"/>
      <sheetName val="간지"/>
      <sheetName val="갑지"/>
      <sheetName val="총괄"/>
      <sheetName val="세부"/>
      <sheetName val="목록"/>
      <sheetName val="대가"/>
      <sheetName val="노임"/>
      <sheetName val="자재"/>
      <sheetName val="터파기및재료"/>
      <sheetName val="날개수량1.5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O3" t="str">
            <v>▣ 수목 일위대가 목록</v>
          </cell>
        </row>
      </sheetData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3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터파기및재료"/>
      <sheetName val="수량산출"/>
      <sheetName val="배수공"/>
      <sheetName val="도수로집"/>
      <sheetName val="도수로"/>
      <sheetName val="측구공집계"/>
      <sheetName val="L형옹벽측구"/>
      <sheetName val="L형측구"/>
      <sheetName val="맹암거(TY-1)"/>
      <sheetName val="맹암거(TY-2)"/>
      <sheetName val="V형측구"/>
      <sheetName val="BOX총집계"/>
      <sheetName val="BOX집계"/>
      <sheetName val="박스단위1"/>
      <sheetName val="암거평균H"/>
      <sheetName val="날개벽집계"/>
      <sheetName val="날개단위"/>
      <sheetName val="BOX난간차수"/>
      <sheetName val="난간지수수량"/>
      <sheetName val="날개벽단위수량"/>
      <sheetName val="날개벽단위수량1"/>
      <sheetName val="날개벽단위수량2"/>
      <sheetName val="날개벽공제"/>
      <sheetName val="암거사각보강"/>
      <sheetName val="횡배수집계"/>
      <sheetName val="횡배수량"/>
      <sheetName val="횡토공1"/>
      <sheetName val="횡토공 2"/>
      <sheetName val="횡토공 3"/>
      <sheetName val="횡배수관보강"/>
      <sheetName val="횡배수단위"/>
      <sheetName val="횡배날개수량"/>
      <sheetName val="날개단위1"/>
      <sheetName val="횡배날공제"/>
      <sheetName val="횡배날개공제"/>
      <sheetName val="횡배날개토공"/>
      <sheetName val="횡배평균H"/>
      <sheetName val="횡날개벽토공"/>
      <sheetName val="절도수단위"/>
      <sheetName val="도수단위"/>
      <sheetName val="집수정집계"/>
      <sheetName val="종배집계표"/>
      <sheetName val="면벽단위량"/>
      <sheetName val="종배토공단위량"/>
      <sheetName val="빗물집계"/>
      <sheetName val="구조물공"/>
      <sheetName val="옹벽집계"/>
      <sheetName val="옹벽단위"/>
      <sheetName val="옹벽신축이음"/>
      <sheetName val="석축집계"/>
      <sheetName val="석축조서"/>
      <sheetName val="돌붙임"/>
      <sheetName val="COPING"/>
      <sheetName val="목록"/>
      <sheetName val="산출근거"/>
      <sheetName val="기계공사"/>
      <sheetName val="요율"/>
      <sheetName val="내역서"/>
      <sheetName val="단가"/>
      <sheetName val="시설물일위"/>
      <sheetName val="간지"/>
      <sheetName val="데이타"/>
      <sheetName val="식재인부"/>
      <sheetName val="산출내역서집계표"/>
      <sheetName val="날개수량1.5"/>
      <sheetName val="INPUT(덕도방향-시점)"/>
      <sheetName val="ⴭⴭⴭⴭ"/>
      <sheetName val="토적표"/>
      <sheetName val="석축"/>
      <sheetName val="실행"/>
      <sheetName val="공내역"/>
      <sheetName val="접속도로1"/>
      <sheetName val="수로BOX"/>
      <sheetName val="guard(mac)"/>
      <sheetName val="사리부설"/>
      <sheetName val="DATE"/>
      <sheetName val="연결임시"/>
      <sheetName val="데리네이타현황"/>
      <sheetName val="BID"/>
      <sheetName val="설계예시"/>
      <sheetName val="분전함신설"/>
      <sheetName val="접지1종"/>
      <sheetName val="4차원가계산서"/>
      <sheetName val="우배수"/>
      <sheetName val="설계"/>
      <sheetName val="Sheet1"/>
      <sheetName val="빗물받이(910-510-410)"/>
      <sheetName val="gyun"/>
      <sheetName val="Sheet6"/>
      <sheetName val="설계명세서"/>
      <sheetName val="설계서"/>
      <sheetName val="중기"/>
      <sheetName val="보고서원고"/>
      <sheetName val="총괄표"/>
      <sheetName val="콘_재료분리(1)"/>
    </sheetNames>
    <definedNames>
      <definedName name="수식입력매크로" refersTo="#REF!"/>
      <definedName name="일위규격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주택총괄"/>
      <sheetName val="주택(1-10)"/>
      <sheetName val="구조물"/>
      <sheetName val="깨기물량-동화천1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Sheet1"/>
      <sheetName val="중기대수1"/>
      <sheetName val="시험수량1"/>
      <sheetName val="지역명"/>
      <sheetName val="Sheet2"/>
      <sheetName val="TOTAL3"/>
      <sheetName val="터파기및재료"/>
      <sheetName val="DATE"/>
      <sheetName val="상하차비용(기계상차)"/>
      <sheetName val="수간보호"/>
      <sheetName val="운반비"/>
      <sheetName val="콘_재료분리(1)"/>
      <sheetName val="데이타"/>
      <sheetName val="식재인부"/>
      <sheetName val="시중노임"/>
      <sheetName val="일위대가"/>
      <sheetName val="골막이(야매)"/>
      <sheetName val="날개수량1.5"/>
      <sheetName val="●수량(침구보관창고-21평)"/>
      <sheetName val="일위대가모듈"/>
      <sheetName val="산출내역서집계표"/>
      <sheetName val="날개벽"/>
      <sheetName val="기초자료입력"/>
      <sheetName val="ABUT수량-A1"/>
      <sheetName val="2000년1차"/>
      <sheetName val="2000전체분"/>
      <sheetName val="설계"/>
      <sheetName val="단위가격"/>
      <sheetName val="지점별강우량"/>
      <sheetName val="VXXXXX"/>
      <sheetName val="일위대가표"/>
      <sheetName val="단가"/>
      <sheetName val="4차원가계산서"/>
      <sheetName val="상수구조화편집부표"/>
      <sheetName val="인자기준"/>
      <sheetName val="01AC"/>
      <sheetName val="Sheet1 (2)"/>
      <sheetName val="unitpric"/>
      <sheetName val="2002하반기노임기준"/>
      <sheetName val="DATA"/>
      <sheetName val="기계공사"/>
    </sheetNames>
    <sheetDataSet>
      <sheetData sheetId="0" refreshError="1">
        <row r="17">
          <cell r="J17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3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고"/>
      <sheetName val="BID"/>
      <sheetName val="내역서"/>
      <sheetName val="홍성남부(효자)"/>
      <sheetName val="목록"/>
      <sheetName val="터파기및재료"/>
      <sheetName val="J_____Project_Project_________2"/>
      <sheetName val="J_____Project_Project_________3"/>
    </sheetNames>
    <definedNames>
      <definedName name="수식입력매크로"/>
    </definedNames>
    <sheetDataSet>
      <sheetData sheetId="0" refreshError="1"/>
      <sheetData sheetId="1">
        <row r="1">
          <cell r="A1" t="str">
            <v>BDCODE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</sheetDataSet>
  </externalBook>
</externalLink>
</file>

<file path=xl/externalLinks/externalLink3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"/>
      <sheetName val="P3"/>
      <sheetName val="P4"/>
      <sheetName val="P5"/>
      <sheetName val="P6"/>
      <sheetName val="P7"/>
      <sheetName val="P8"/>
      <sheetName val="P9"/>
      <sheetName val="P10"/>
      <sheetName val="토공"/>
      <sheetName val="P12"/>
      <sheetName val="P13"/>
      <sheetName val="P14"/>
      <sheetName val="P15"/>
      <sheetName val="차단막"/>
      <sheetName val="골재크라싱"/>
      <sheetName val="배수"/>
      <sheetName val="P17"/>
      <sheetName val="P20"/>
      <sheetName val="P21"/>
      <sheetName val="P23"/>
      <sheetName val="P24"/>
      <sheetName val="P25"/>
      <sheetName val="P27"/>
      <sheetName val="P28"/>
      <sheetName val="P29"/>
      <sheetName val="P31"/>
      <sheetName val="P34"/>
      <sheetName val="암거재집"/>
      <sheetName val="암거직연장산출"/>
      <sheetName val="P38"/>
      <sheetName val="간격수산표"/>
      <sheetName val="암거날개벽수량"/>
      <sheetName val="거푸집추가"/>
      <sheetName val="신축이음거푸집추가"/>
      <sheetName val="P41"/>
      <sheetName val="P45"/>
      <sheetName val="P46"/>
      <sheetName val="P47"/>
      <sheetName val="P48"/>
      <sheetName val="P49"/>
      <sheetName val="보호공"/>
      <sheetName val="상수도"/>
      <sheetName val="재집"/>
      <sheetName val="P51"/>
      <sheetName val="P52"/>
      <sheetName val="P53"/>
      <sheetName val="P54"/>
      <sheetName val="P55"/>
      <sheetName val="P56"/>
      <sheetName val="P57"/>
      <sheetName val="P59"/>
      <sheetName val="P62"/>
      <sheetName val="포장공"/>
      <sheetName val="P71"/>
      <sheetName val="P72"/>
      <sheetName val="P73"/>
      <sheetName val="P74"/>
      <sheetName val="P75"/>
      <sheetName val="P76"/>
      <sheetName val="P77"/>
      <sheetName val="P78"/>
      <sheetName val="P79"/>
      <sheetName val="P80"/>
      <sheetName val="P81"/>
      <sheetName val="P82"/>
      <sheetName val="P83"/>
      <sheetName val="P84"/>
      <sheetName val="P85"/>
      <sheetName val="P86"/>
      <sheetName val="P87"/>
      <sheetName val="P88"/>
      <sheetName val="P89"/>
      <sheetName val="P90"/>
      <sheetName val="P91"/>
      <sheetName val="P92"/>
      <sheetName val="P93"/>
      <sheetName val="구조물공"/>
      <sheetName val="재료"/>
      <sheetName val="부대공"/>
      <sheetName val="P98"/>
      <sheetName val="P99"/>
      <sheetName val="조경공"/>
      <sheetName val="조경집계"/>
      <sheetName val="P22"/>
      <sheetName val="P26"/>
      <sheetName val="P30"/>
      <sheetName val="P32"/>
      <sheetName val="P37"/>
      <sheetName val="P40"/>
      <sheetName val="P42"/>
      <sheetName val="P60"/>
      <sheetName val="P63"/>
      <sheetName val="P67"/>
      <sheetName val="P96"/>
      <sheetName val="암거수량(3련)"/>
      <sheetName val="BID"/>
      <sheetName val="수량산출서(전체1회-유통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기본항목 입력"/>
      <sheetName val="작업기간산출"/>
      <sheetName val="산물수집단가산출서"/>
      <sheetName val="천연림보육단가산출서(낙엽송, 소나무, 활엽수) "/>
      <sheetName val="무육솎아베기단가산출서(잣나무)"/>
      <sheetName val="어린나무가꾸기단가산출서(낙엽송)"/>
      <sheetName val="어린나무가꾸기단가산출서(잣나무) (2)"/>
      <sheetName val="무육표준지조사내역(낙엽송2)"/>
      <sheetName val="무육표준지조사내역(잣나무)"/>
      <sheetName val="단재적표"/>
      <sheetName val="선목품셈(분리발주시사용)"/>
      <sheetName val="재적조서"/>
      <sheetName val="임내정리 단가산출서"/>
      <sheetName val="임내정리 단가산출서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3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BID"/>
      <sheetName val="인자기준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일위대가표"/>
      <sheetName val="일위대가목록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서 (2)"/>
      <sheetName val="총괄내역서"/>
      <sheetName val="총괄표"/>
      <sheetName val="공구별금액집계표"/>
      <sheetName val="공사별집계표"/>
      <sheetName val="수정내역서"/>
      <sheetName val="수정일위목록"/>
      <sheetName val="수정일위대가"/>
      <sheetName val="일위대가"/>
      <sheetName val="골재량 산출"/>
      <sheetName val="기본1"/>
      <sheetName val="수자재단위당"/>
      <sheetName val="내역0908제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노임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4">
          <cell r="A4">
            <v>1</v>
          </cell>
          <cell r="B4" t="str">
            <v>1.양회</v>
          </cell>
          <cell r="C4" t="str">
            <v>트럭(10.5Ton)</v>
          </cell>
          <cell r="D4" t="str">
            <v>구역화물적용</v>
          </cell>
          <cell r="F4">
            <v>15102</v>
          </cell>
          <cell r="G4">
            <v>1</v>
          </cell>
          <cell r="H4" t="str">
            <v>ton</v>
          </cell>
          <cell r="I4">
            <v>0</v>
          </cell>
          <cell r="J4">
            <v>0</v>
          </cell>
          <cell r="K4">
            <v>15102</v>
          </cell>
          <cell r="L4">
            <v>15102</v>
          </cell>
          <cell r="M4">
            <v>0.08</v>
          </cell>
        </row>
        <row r="5">
          <cell r="A5">
            <v>2</v>
          </cell>
          <cell r="C5" t="str">
            <v>경운기(1Ton)</v>
          </cell>
          <cell r="D5">
            <v>9235</v>
          </cell>
          <cell r="E5">
            <v>304.50699999999995</v>
          </cell>
          <cell r="F5">
            <v>558</v>
          </cell>
          <cell r="G5">
            <v>3.5</v>
          </cell>
          <cell r="H5" t="str">
            <v>ton</v>
          </cell>
          <cell r="I5">
            <v>2638</v>
          </cell>
          <cell r="J5">
            <v>87</v>
          </cell>
          <cell r="K5">
            <v>159</v>
          </cell>
          <cell r="L5">
            <v>2884</v>
          </cell>
          <cell r="M5">
            <v>0.04</v>
          </cell>
        </row>
        <row r="6">
          <cell r="A6">
            <v>3</v>
          </cell>
          <cell r="B6" t="str">
            <v>2.철근</v>
          </cell>
          <cell r="C6" t="str">
            <v>트럭(10.5Ton)</v>
          </cell>
          <cell r="D6" t="str">
            <v>구역화물적용</v>
          </cell>
          <cell r="F6">
            <v>15070</v>
          </cell>
          <cell r="G6">
            <v>1</v>
          </cell>
          <cell r="H6" t="str">
            <v>ton</v>
          </cell>
          <cell r="I6">
            <v>0</v>
          </cell>
          <cell r="J6">
            <v>0</v>
          </cell>
          <cell r="K6">
            <v>15070</v>
          </cell>
          <cell r="L6">
            <v>15070</v>
          </cell>
          <cell r="M6">
            <v>0.06</v>
          </cell>
        </row>
        <row r="7">
          <cell r="A7">
            <v>4</v>
          </cell>
          <cell r="C7" t="str">
            <v>경운기(1Ton)</v>
          </cell>
          <cell r="D7">
            <v>9235</v>
          </cell>
          <cell r="E7">
            <v>304.50699999999995</v>
          </cell>
          <cell r="F7">
            <v>558</v>
          </cell>
          <cell r="G7">
            <v>3.5</v>
          </cell>
          <cell r="H7" t="str">
            <v>ton</v>
          </cell>
          <cell r="I7">
            <v>2638</v>
          </cell>
          <cell r="J7">
            <v>87</v>
          </cell>
          <cell r="K7">
            <v>159</v>
          </cell>
          <cell r="L7">
            <v>2884</v>
          </cell>
          <cell r="M7">
            <v>0.04</v>
          </cell>
        </row>
        <row r="8">
          <cell r="A8">
            <v>5</v>
          </cell>
          <cell r="B8" t="str">
            <v>3.모래</v>
          </cell>
          <cell r="C8" t="str">
            <v>덤프(15.0Ton)</v>
          </cell>
          <cell r="D8">
            <v>9681</v>
          </cell>
          <cell r="E8">
            <v>15994</v>
          </cell>
          <cell r="F8">
            <v>11211</v>
          </cell>
          <cell r="G8">
            <v>4.12</v>
          </cell>
          <cell r="H8" t="str">
            <v>㎥</v>
          </cell>
          <cell r="I8">
            <v>2349</v>
          </cell>
          <cell r="J8">
            <v>3882</v>
          </cell>
          <cell r="K8">
            <v>2721</v>
          </cell>
          <cell r="L8">
            <v>8952</v>
          </cell>
        </row>
        <row r="9">
          <cell r="A9">
            <v>6</v>
          </cell>
          <cell r="C9" t="str">
            <v>경운기(1Ton)</v>
          </cell>
          <cell r="D9">
            <v>9235</v>
          </cell>
          <cell r="E9">
            <v>304.50699999999995</v>
          </cell>
          <cell r="F9">
            <v>558</v>
          </cell>
          <cell r="G9">
            <v>2.2599999999999998</v>
          </cell>
          <cell r="H9" t="str">
            <v>㎥</v>
          </cell>
          <cell r="I9">
            <v>4086</v>
          </cell>
          <cell r="J9">
            <v>134</v>
          </cell>
          <cell r="K9">
            <v>246</v>
          </cell>
          <cell r="L9">
            <v>4466</v>
          </cell>
          <cell r="M9">
            <v>0.05</v>
          </cell>
        </row>
        <row r="10">
          <cell r="A10">
            <v>7</v>
          </cell>
          <cell r="B10" t="str">
            <v>4.자갈</v>
          </cell>
          <cell r="C10" t="str">
            <v>덤프(15.0Ton)</v>
          </cell>
          <cell r="D10">
            <v>9681</v>
          </cell>
          <cell r="E10">
            <v>15994</v>
          </cell>
          <cell r="F10">
            <v>11211</v>
          </cell>
          <cell r="G10">
            <v>9.27</v>
          </cell>
          <cell r="H10" t="str">
            <v>㎥</v>
          </cell>
          <cell r="I10">
            <v>1044</v>
          </cell>
          <cell r="J10">
            <v>1725</v>
          </cell>
          <cell r="K10">
            <v>1209</v>
          </cell>
          <cell r="L10">
            <v>3978</v>
          </cell>
        </row>
        <row r="11">
          <cell r="A11">
            <v>8</v>
          </cell>
          <cell r="C11" t="str">
            <v>경운기(1Ton)</v>
          </cell>
          <cell r="D11">
            <v>9235</v>
          </cell>
          <cell r="E11">
            <v>269.49400000000003</v>
          </cell>
          <cell r="F11">
            <v>558</v>
          </cell>
          <cell r="G11">
            <v>2.1</v>
          </cell>
          <cell r="H11" t="str">
            <v>㎥</v>
          </cell>
          <cell r="I11">
            <v>4397</v>
          </cell>
          <cell r="J11">
            <v>128</v>
          </cell>
          <cell r="K11">
            <v>265</v>
          </cell>
          <cell r="L11">
            <v>4790</v>
          </cell>
          <cell r="M11">
            <v>0.06</v>
          </cell>
        </row>
        <row r="12">
          <cell r="A12">
            <v>9</v>
          </cell>
          <cell r="B12" t="str">
            <v>5.목재</v>
          </cell>
          <cell r="C12" t="str">
            <v>트럭(10.5Ton)</v>
          </cell>
          <cell r="D12">
            <v>8683</v>
          </cell>
          <cell r="E12">
            <v>8150.9999999999991</v>
          </cell>
          <cell r="F12">
            <v>6853</v>
          </cell>
          <cell r="G12">
            <v>5.68</v>
          </cell>
          <cell r="H12" t="str">
            <v>㎥</v>
          </cell>
          <cell r="I12">
            <v>1528</v>
          </cell>
          <cell r="J12">
            <v>1435</v>
          </cell>
          <cell r="K12">
            <v>1206</v>
          </cell>
          <cell r="L12">
            <v>4169</v>
          </cell>
          <cell r="M12">
            <v>0.05</v>
          </cell>
        </row>
        <row r="13">
          <cell r="A13">
            <v>10</v>
          </cell>
          <cell r="C13" t="str">
            <v>경운기(1Ton)</v>
          </cell>
          <cell r="D13">
            <v>9235</v>
          </cell>
          <cell r="E13">
            <v>304.50699999999995</v>
          </cell>
          <cell r="F13">
            <v>558</v>
          </cell>
          <cell r="G13">
            <v>6.02</v>
          </cell>
          <cell r="H13" t="str">
            <v>㎥</v>
          </cell>
          <cell r="I13">
            <v>1534</v>
          </cell>
          <cell r="J13">
            <v>50</v>
          </cell>
          <cell r="K13">
            <v>92</v>
          </cell>
          <cell r="L13">
            <v>1676</v>
          </cell>
          <cell r="M13">
            <v>0.02</v>
          </cell>
        </row>
        <row r="14">
          <cell r="A14">
            <v>11</v>
          </cell>
          <cell r="B14" t="str">
            <v xml:space="preserve">6.휠타모래 </v>
          </cell>
          <cell r="C14" t="str">
            <v>덤프(15.0Ton)</v>
          </cell>
          <cell r="D14">
            <v>9681</v>
          </cell>
          <cell r="E14">
            <v>15994</v>
          </cell>
          <cell r="F14">
            <v>11211</v>
          </cell>
          <cell r="G14">
            <v>4.12</v>
          </cell>
          <cell r="H14" t="str">
            <v>㎥</v>
          </cell>
          <cell r="I14">
            <v>2349</v>
          </cell>
          <cell r="J14">
            <v>3882</v>
          </cell>
          <cell r="K14">
            <v>2721</v>
          </cell>
          <cell r="L14">
            <v>8952</v>
          </cell>
        </row>
        <row r="15">
          <cell r="A15">
            <v>12</v>
          </cell>
          <cell r="B15" t="str">
            <v xml:space="preserve">7.기초모래 </v>
          </cell>
          <cell r="C15" t="str">
            <v>덤프(15.0Ton)</v>
          </cell>
          <cell r="D15">
            <v>9681</v>
          </cell>
          <cell r="E15">
            <v>15994</v>
          </cell>
          <cell r="F15">
            <v>11211</v>
          </cell>
          <cell r="G15">
            <v>4.12</v>
          </cell>
          <cell r="H15" t="str">
            <v>㎥</v>
          </cell>
          <cell r="I15">
            <v>2349</v>
          </cell>
          <cell r="J15">
            <v>3882</v>
          </cell>
          <cell r="K15">
            <v>2721</v>
          </cell>
          <cell r="L15">
            <v>8952</v>
          </cell>
        </row>
        <row r="16">
          <cell r="A16">
            <v>13</v>
          </cell>
          <cell r="C16" t="str">
            <v>경운기(1Ton)</v>
          </cell>
          <cell r="D16">
            <v>9235</v>
          </cell>
          <cell r="E16">
            <v>304.50699999999995</v>
          </cell>
          <cell r="F16">
            <v>558</v>
          </cell>
          <cell r="G16">
            <v>2.2599999999999998</v>
          </cell>
          <cell r="H16" t="str">
            <v>㎥</v>
          </cell>
          <cell r="I16">
            <v>4086</v>
          </cell>
          <cell r="J16">
            <v>134</v>
          </cell>
          <cell r="K16">
            <v>246</v>
          </cell>
          <cell r="L16">
            <v>4466</v>
          </cell>
          <cell r="M16">
            <v>7.0000000000000007E-2</v>
          </cell>
        </row>
        <row r="17">
          <cell r="A17">
            <v>14</v>
          </cell>
          <cell r="B17" t="str">
            <v>8.철재</v>
          </cell>
          <cell r="C17" t="str">
            <v>트럭(10.5Ton)</v>
          </cell>
          <cell r="D17">
            <v>8683</v>
          </cell>
          <cell r="E17">
            <v>7680.7500000000009</v>
          </cell>
          <cell r="F17">
            <v>6853</v>
          </cell>
          <cell r="G17">
            <v>3.57</v>
          </cell>
          <cell r="H17" t="str">
            <v>ton</v>
          </cell>
          <cell r="I17">
            <v>2432</v>
          </cell>
          <cell r="J17">
            <v>2151</v>
          </cell>
          <cell r="K17">
            <v>1919</v>
          </cell>
          <cell r="L17">
            <v>6502</v>
          </cell>
          <cell r="M17">
            <v>0.1</v>
          </cell>
        </row>
        <row r="18">
          <cell r="A18">
            <v>15</v>
          </cell>
          <cell r="C18" t="str">
            <v>경운기(1Ton)</v>
          </cell>
          <cell r="D18">
            <v>9235</v>
          </cell>
          <cell r="E18">
            <v>304.50699999999995</v>
          </cell>
          <cell r="F18">
            <v>558</v>
          </cell>
          <cell r="G18">
            <v>3.49</v>
          </cell>
          <cell r="H18" t="str">
            <v>ton</v>
          </cell>
          <cell r="I18">
            <v>2646</v>
          </cell>
          <cell r="J18">
            <v>87</v>
          </cell>
          <cell r="K18">
            <v>159</v>
          </cell>
          <cell r="L18">
            <v>2892</v>
          </cell>
          <cell r="M18">
            <v>0.04</v>
          </cell>
        </row>
        <row r="19">
          <cell r="A19">
            <v>16</v>
          </cell>
          <cell r="B19" t="str">
            <v>9.도로자갈</v>
          </cell>
          <cell r="C19" t="str">
            <v>덤프(15.0Ton)</v>
          </cell>
          <cell r="D19">
            <v>9681</v>
          </cell>
          <cell r="E19">
            <v>15994</v>
          </cell>
          <cell r="F19">
            <v>11211</v>
          </cell>
          <cell r="G19">
            <v>7.76</v>
          </cell>
          <cell r="H19" t="str">
            <v>㎥</v>
          </cell>
          <cell r="I19">
            <v>1247</v>
          </cell>
          <cell r="J19">
            <v>2061</v>
          </cell>
          <cell r="K19">
            <v>1444</v>
          </cell>
          <cell r="L19">
            <v>4752</v>
          </cell>
        </row>
        <row r="20">
          <cell r="A20">
            <v>17</v>
          </cell>
          <cell r="B20" t="str">
            <v>10.뒷채움자갈</v>
          </cell>
          <cell r="C20" t="str">
            <v>덤프(15.0Ton)</v>
          </cell>
          <cell r="D20">
            <v>9681</v>
          </cell>
          <cell r="E20">
            <v>15994</v>
          </cell>
          <cell r="F20">
            <v>11211</v>
          </cell>
          <cell r="G20">
            <v>8.8800000000000008</v>
          </cell>
          <cell r="H20" t="str">
            <v>㎥</v>
          </cell>
          <cell r="I20">
            <v>1090</v>
          </cell>
          <cell r="J20">
            <v>1801</v>
          </cell>
          <cell r="K20">
            <v>1262</v>
          </cell>
          <cell r="L20">
            <v>4153</v>
          </cell>
        </row>
        <row r="21">
          <cell r="A21">
            <v>18</v>
          </cell>
          <cell r="C21" t="str">
            <v>경운기(1Ton)</v>
          </cell>
          <cell r="D21">
            <v>9235</v>
          </cell>
          <cell r="E21">
            <v>269.49400000000003</v>
          </cell>
          <cell r="F21">
            <v>558</v>
          </cell>
          <cell r="G21">
            <v>2.1</v>
          </cell>
          <cell r="H21" t="str">
            <v>㎥</v>
          </cell>
          <cell r="I21">
            <v>4397</v>
          </cell>
          <cell r="J21">
            <v>128</v>
          </cell>
          <cell r="K21">
            <v>265</v>
          </cell>
          <cell r="L21">
            <v>4790</v>
          </cell>
          <cell r="M21">
            <v>0.08</v>
          </cell>
        </row>
        <row r="22">
          <cell r="A22">
            <v>19</v>
          </cell>
          <cell r="B22" t="str">
            <v>11.휠타자갈</v>
          </cell>
          <cell r="C22" t="str">
            <v>덤프(15.0Ton)</v>
          </cell>
          <cell r="D22">
            <v>9681</v>
          </cell>
          <cell r="E22">
            <v>15994</v>
          </cell>
          <cell r="F22">
            <v>11211</v>
          </cell>
          <cell r="G22">
            <v>9.6</v>
          </cell>
          <cell r="H22" t="str">
            <v>㎥</v>
          </cell>
          <cell r="I22">
            <v>1008</v>
          </cell>
          <cell r="J22">
            <v>1666</v>
          </cell>
          <cell r="K22">
            <v>1167</v>
          </cell>
          <cell r="L22">
            <v>3841</v>
          </cell>
        </row>
        <row r="23">
          <cell r="A23">
            <v>20</v>
          </cell>
          <cell r="B23" t="str">
            <v>12.돌망태조약돌,유용</v>
          </cell>
          <cell r="C23" t="str">
            <v>경운기(1Ton)</v>
          </cell>
          <cell r="D23">
            <v>9235</v>
          </cell>
          <cell r="E23">
            <v>269.49400000000003</v>
          </cell>
          <cell r="F23">
            <v>558</v>
          </cell>
          <cell r="G23">
            <v>1.63</v>
          </cell>
          <cell r="H23" t="str">
            <v>㎥</v>
          </cell>
          <cell r="I23">
            <v>5665</v>
          </cell>
          <cell r="J23">
            <v>165</v>
          </cell>
          <cell r="K23">
            <v>342</v>
          </cell>
          <cell r="L23">
            <v>6172</v>
          </cell>
          <cell r="M23">
            <v>0.11</v>
          </cell>
        </row>
        <row r="24">
          <cell r="A24">
            <v>21</v>
          </cell>
          <cell r="B24" t="str">
            <v>13.배수공자갈,유용</v>
          </cell>
          <cell r="C24" t="str">
            <v>경운기(1Ton)</v>
          </cell>
          <cell r="D24">
            <v>9235</v>
          </cell>
          <cell r="E24">
            <v>269.49400000000003</v>
          </cell>
          <cell r="F24">
            <v>558</v>
          </cell>
          <cell r="G24">
            <v>2.5099999999999998</v>
          </cell>
          <cell r="H24" t="str">
            <v>㎥</v>
          </cell>
          <cell r="I24">
            <v>3679</v>
          </cell>
          <cell r="J24">
            <v>107</v>
          </cell>
          <cell r="K24">
            <v>222</v>
          </cell>
          <cell r="L24">
            <v>4008</v>
          </cell>
          <cell r="M24">
            <v>7.0000000000000007E-2</v>
          </cell>
        </row>
        <row r="25">
          <cell r="A25">
            <v>22</v>
          </cell>
          <cell r="B25" t="str">
            <v>14.뒷채움조약돌,유용</v>
          </cell>
          <cell r="C25" t="str">
            <v>경운기(1Ton)</v>
          </cell>
          <cell r="D25">
            <v>9235</v>
          </cell>
          <cell r="E25">
            <v>269.49400000000003</v>
          </cell>
          <cell r="F25">
            <v>558</v>
          </cell>
          <cell r="G25">
            <v>1.96</v>
          </cell>
          <cell r="H25" t="str">
            <v>㎥</v>
          </cell>
          <cell r="I25">
            <v>4711</v>
          </cell>
          <cell r="J25">
            <v>137</v>
          </cell>
          <cell r="K25">
            <v>284</v>
          </cell>
          <cell r="L25">
            <v>5132</v>
          </cell>
          <cell r="M25">
            <v>0.09</v>
          </cell>
        </row>
        <row r="26">
          <cell r="A26">
            <v>23</v>
          </cell>
          <cell r="B26" t="str">
            <v>15.콘크리트타설</v>
          </cell>
          <cell r="C26" t="str">
            <v>0.1 ㎥  믹셔</v>
          </cell>
          <cell r="D26">
            <v>9235</v>
          </cell>
          <cell r="E26">
            <v>1233</v>
          </cell>
          <cell r="F26">
            <v>1198</v>
          </cell>
          <cell r="G26">
            <v>1.2</v>
          </cell>
          <cell r="H26" t="str">
            <v>㎥</v>
          </cell>
          <cell r="I26">
            <v>7695</v>
          </cell>
          <cell r="J26">
            <v>1027</v>
          </cell>
          <cell r="K26">
            <v>998</v>
          </cell>
          <cell r="L26">
            <v>9720</v>
          </cell>
        </row>
        <row r="27">
          <cell r="A27">
            <v>24</v>
          </cell>
          <cell r="C27" t="str">
            <v>0.45 ㎥  믹셔</v>
          </cell>
          <cell r="D27">
            <v>9235</v>
          </cell>
          <cell r="E27">
            <v>3701</v>
          </cell>
          <cell r="F27">
            <v>3718</v>
          </cell>
          <cell r="G27">
            <v>5.4</v>
          </cell>
          <cell r="H27" t="str">
            <v>㎥</v>
          </cell>
          <cell r="I27">
            <v>1710</v>
          </cell>
          <cell r="J27">
            <v>685</v>
          </cell>
          <cell r="K27">
            <v>688</v>
          </cell>
          <cell r="L27">
            <v>3083</v>
          </cell>
        </row>
        <row r="28">
          <cell r="A28">
            <v>25</v>
          </cell>
          <cell r="C28" t="str">
            <v>엔진식진동기(Ø-45)</v>
          </cell>
          <cell r="D28">
            <v>0</v>
          </cell>
          <cell r="E28">
            <v>1023</v>
          </cell>
          <cell r="F28">
            <v>132</v>
          </cell>
          <cell r="G28">
            <v>5.4</v>
          </cell>
          <cell r="H28" t="str">
            <v>㎥</v>
          </cell>
          <cell r="I28">
            <v>0</v>
          </cell>
          <cell r="J28">
            <v>189</v>
          </cell>
          <cell r="K28">
            <v>24</v>
          </cell>
          <cell r="L28">
            <v>213</v>
          </cell>
        </row>
        <row r="29">
          <cell r="A29">
            <v>26</v>
          </cell>
          <cell r="C29" t="str">
            <v>바이브레타 (10㎥이상)</v>
          </cell>
          <cell r="E29">
            <v>0</v>
          </cell>
          <cell r="F29">
            <v>35</v>
          </cell>
          <cell r="G29">
            <v>5.4</v>
          </cell>
          <cell r="H29" t="str">
            <v>㎥</v>
          </cell>
          <cell r="I29">
            <v>0</v>
          </cell>
          <cell r="J29">
            <v>0</v>
          </cell>
          <cell r="K29">
            <v>6</v>
          </cell>
          <cell r="L29">
            <v>6</v>
          </cell>
        </row>
        <row r="30">
          <cell r="A30">
            <v>27</v>
          </cell>
          <cell r="C30" t="str">
            <v>엔진식진동기(Ø-45)</v>
          </cell>
          <cell r="D30">
            <v>0</v>
          </cell>
          <cell r="E30">
            <v>1023</v>
          </cell>
          <cell r="F30">
            <v>132</v>
          </cell>
          <cell r="G30">
            <v>1.2</v>
          </cell>
          <cell r="H30" t="str">
            <v>㎥</v>
          </cell>
          <cell r="I30">
            <v>0</v>
          </cell>
          <cell r="J30">
            <v>852</v>
          </cell>
          <cell r="K30">
            <v>110</v>
          </cell>
          <cell r="L30">
            <v>962</v>
          </cell>
        </row>
        <row r="31">
          <cell r="A31">
            <v>28</v>
          </cell>
          <cell r="C31" t="str">
            <v>바이브레타 (10㎥이하)</v>
          </cell>
          <cell r="E31">
            <v>0</v>
          </cell>
          <cell r="F31">
            <v>35</v>
          </cell>
          <cell r="G31">
            <v>1.2</v>
          </cell>
          <cell r="H31" t="str">
            <v>㎥</v>
          </cell>
          <cell r="I31">
            <v>0</v>
          </cell>
          <cell r="J31">
            <v>0</v>
          </cell>
          <cell r="K31">
            <v>29</v>
          </cell>
          <cell r="L31">
            <v>29</v>
          </cell>
        </row>
        <row r="32">
          <cell r="A32">
            <v>29</v>
          </cell>
          <cell r="B32" t="str">
            <v>16.중기운반</v>
          </cell>
          <cell r="C32" t="str">
            <v>트레일러</v>
          </cell>
          <cell r="D32">
            <v>8683</v>
          </cell>
          <cell r="E32">
            <v>13643.427</v>
          </cell>
          <cell r="F32">
            <v>10805</v>
          </cell>
          <cell r="G32">
            <v>20.78</v>
          </cell>
          <cell r="H32" t="str">
            <v>hr</v>
          </cell>
          <cell r="I32">
            <v>180432</v>
          </cell>
          <cell r="J32">
            <v>283510</v>
          </cell>
          <cell r="K32">
            <v>224527</v>
          </cell>
          <cell r="L32">
            <v>688469</v>
          </cell>
        </row>
        <row r="33">
          <cell r="A33">
            <v>30</v>
          </cell>
          <cell r="B33" t="str">
            <v>17.중기운반(소형장비)</v>
          </cell>
          <cell r="C33" t="str">
            <v>덤프8t</v>
          </cell>
          <cell r="D33">
            <v>8683</v>
          </cell>
          <cell r="E33">
            <v>8487.2970000000005</v>
          </cell>
          <cell r="F33">
            <v>6170</v>
          </cell>
          <cell r="G33">
            <v>20.78</v>
          </cell>
          <cell r="H33" t="str">
            <v>hr</v>
          </cell>
          <cell r="I33">
            <v>180432</v>
          </cell>
          <cell r="J33">
            <v>176366</v>
          </cell>
          <cell r="K33">
            <v>128212</v>
          </cell>
          <cell r="L33">
            <v>485010</v>
          </cell>
        </row>
        <row r="34">
          <cell r="A34">
            <v>31</v>
          </cell>
          <cell r="B34" t="str">
            <v>18.중기운반</v>
          </cell>
          <cell r="C34" t="str">
            <v>덤프10.5t</v>
          </cell>
          <cell r="D34">
            <v>8683</v>
          </cell>
          <cell r="E34">
            <v>14250</v>
          </cell>
          <cell r="F34">
            <v>6853</v>
          </cell>
          <cell r="G34">
            <v>6.71</v>
          </cell>
          <cell r="H34" t="str">
            <v>hr</v>
          </cell>
          <cell r="I34">
            <v>58262</v>
          </cell>
          <cell r="J34">
            <v>95617</v>
          </cell>
          <cell r="K34">
            <v>45983</v>
          </cell>
          <cell r="L34">
            <v>199862</v>
          </cell>
        </row>
        <row r="35">
          <cell r="A35">
            <v>32</v>
          </cell>
          <cell r="B35" t="str">
            <v>19.중기운반</v>
          </cell>
          <cell r="C35" t="str">
            <v>덤프8t</v>
          </cell>
          <cell r="D35">
            <v>8683</v>
          </cell>
          <cell r="E35">
            <v>9399</v>
          </cell>
          <cell r="F35">
            <v>6170</v>
          </cell>
          <cell r="G35">
            <v>6.71</v>
          </cell>
          <cell r="H35" t="str">
            <v>hr</v>
          </cell>
          <cell r="I35">
            <v>58262</v>
          </cell>
          <cell r="J35">
            <v>63067</v>
          </cell>
          <cell r="K35">
            <v>41400</v>
          </cell>
          <cell r="L35">
            <v>162729</v>
          </cell>
        </row>
        <row r="36">
          <cell r="A36">
            <v>33</v>
          </cell>
          <cell r="B36" t="str">
            <v>20.석재운반(석축용)</v>
          </cell>
          <cell r="C36" t="str">
            <v>경운기</v>
          </cell>
          <cell r="D36">
            <v>9235</v>
          </cell>
          <cell r="E36">
            <v>269.49400000000003</v>
          </cell>
          <cell r="F36">
            <v>558</v>
          </cell>
          <cell r="G36">
            <v>1.54</v>
          </cell>
          <cell r="H36" t="str">
            <v>㎥</v>
          </cell>
          <cell r="I36">
            <v>5996</v>
          </cell>
          <cell r="J36">
            <v>174</v>
          </cell>
          <cell r="K36">
            <v>362</v>
          </cell>
          <cell r="L36">
            <v>6532</v>
          </cell>
          <cell r="M36">
            <v>0.11</v>
          </cell>
        </row>
        <row r="37">
          <cell r="A37">
            <v>34</v>
          </cell>
        </row>
        <row r="38">
          <cell r="A38">
            <v>35</v>
          </cell>
        </row>
      </sheetData>
      <sheetData sheetId="10" refreshError="1"/>
    </sheetDataSet>
  </externalBook>
</externalLink>
</file>

<file path=xl/externalLinks/externalLink3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수정일위대가"/>
      <sheetName val="수자재단위당"/>
      <sheetName val="일위대가"/>
      <sheetName val="마산방향"/>
      <sheetName val="진주방향"/>
      <sheetName val="신규식재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재적조서"/>
      <sheetName val="표준지-수간재적-굴참1-0-1"/>
      <sheetName val="수정일위대가"/>
      <sheetName val="수자재단위당"/>
      <sheetName val="unitpric"/>
      <sheetName val="인자기준"/>
      <sheetName val="식재일위"/>
      <sheetName val="총괄내역서"/>
      <sheetName val="접속도로"/>
    </sheetNames>
    <sheetDataSet>
      <sheetData sheetId="0" refreshError="1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기본항목 입력"/>
      <sheetName val="표지"/>
      <sheetName val="1.예정지조사서(풀베기))"/>
      <sheetName val="1.대상지조사서(숲가꾸기)"/>
      <sheetName val="2.수종갱신 공정적용내역"/>
      <sheetName val="재적조서"/>
      <sheetName val="3. 대상지조사서(예정지정리)"/>
      <sheetName val="조림예정지정리 품셈(카-2)"/>
      <sheetName val="표준지조사(21카)"/>
      <sheetName val="표준지조사(21카-1))"/>
      <sheetName val="모두베기 표준지조사(카-2)"/>
      <sheetName val="원가계산서"/>
      <sheetName val="설계내역서"/>
      <sheetName val="평정서"/>
      <sheetName val="1-1(1)"/>
      <sheetName val="1-1(2)"/>
      <sheetName val="1-2"/>
      <sheetName val="1-3"/>
      <sheetName val="1-4"/>
      <sheetName val="1-5"/>
      <sheetName val="1-6"/>
      <sheetName val="1-7"/>
      <sheetName val="단가산출서(21카)"/>
      <sheetName val="단가산출서(21카-1)"/>
      <sheetName val="산물수집 단가산출서(카-1)"/>
      <sheetName val="모두베기 단가산출서(21카-2)"/>
      <sheetName val="수자재단위당"/>
    </sheetNames>
    <sheetDataSet>
      <sheetData sheetId="0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3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VXXXXX"/>
      <sheetName val="1-1집계"/>
      <sheetName val="1-1토공"/>
      <sheetName val="1-1수량"/>
      <sheetName val="1-2집계"/>
      <sheetName val="1-2토공"/>
      <sheetName val="1-2수량"/>
      <sheetName val="1-3~9집계"/>
      <sheetName val="1-3~9토공"/>
      <sheetName val="1-3~9수량"/>
      <sheetName val="1-10집계"/>
      <sheetName val="1-10토공"/>
      <sheetName val="1-10수량"/>
      <sheetName val="1-11집계"/>
      <sheetName val="1-11토공"/>
      <sheetName val="1-11수량"/>
      <sheetName val="1-12집계"/>
      <sheetName val="1-12토공"/>
      <sheetName val="1-12수량"/>
      <sheetName val="1-13집계"/>
      <sheetName val="1-13토공"/>
      <sheetName val="1-13수량"/>
      <sheetName val="1-3~10집계"/>
      <sheetName val="1-3~10토공"/>
      <sheetName val="1-3~10수량"/>
      <sheetName val="1-14집계"/>
      <sheetName val="1-14토공"/>
      <sheetName val="1-14수량"/>
      <sheetName val="1-3집계"/>
      <sheetName val="1-3토공"/>
      <sheetName val="1-3수량"/>
      <sheetName val="1-4집계"/>
      <sheetName val="1-4토공"/>
      <sheetName val="1-4수량"/>
      <sheetName val="1-5집계"/>
      <sheetName val="1-5토공"/>
      <sheetName val="1-5수량"/>
      <sheetName val="1-6집계"/>
      <sheetName val="1-6토공"/>
      <sheetName val="1-6수량"/>
      <sheetName val="1-7집계"/>
      <sheetName val="1-7토공"/>
      <sheetName val="1-7수량"/>
      <sheetName val="Sheet1"/>
      <sheetName val="2-1집계"/>
      <sheetName val="2-1토공"/>
      <sheetName val="2-1수량"/>
      <sheetName val="2-2집계"/>
      <sheetName val="2-2토공"/>
      <sheetName val="2-2수량"/>
      <sheetName val="2-3집계"/>
      <sheetName val="2-3토공"/>
      <sheetName val="2-3수량"/>
      <sheetName val="2-4집계"/>
      <sheetName val="2-4토공"/>
      <sheetName val="2-4수량"/>
      <sheetName val="2-5집계"/>
      <sheetName val="2-5토공"/>
      <sheetName val="2-5수량"/>
      <sheetName val="2-6집계"/>
      <sheetName val="2-6토공"/>
      <sheetName val="2-6수량"/>
      <sheetName val="2-7집계"/>
      <sheetName val="2-7토공"/>
      <sheetName val="2-7수량"/>
      <sheetName val="2-8집계"/>
      <sheetName val="2-8토공"/>
      <sheetName val="2-8수량"/>
      <sheetName val="L-1집계"/>
      <sheetName val="L-1수량"/>
      <sheetName val="L-2~3집계"/>
      <sheetName val="L-2~3수량"/>
      <sheetName val="L-4~5집계"/>
      <sheetName val="L-4~5수량"/>
      <sheetName val="L-6~7집계"/>
      <sheetName val="L-6~7수량"/>
      <sheetName val="L-8~9집계"/>
      <sheetName val="L-8~9수량"/>
      <sheetName val="L-10~11집계"/>
      <sheetName val="L-10~11수량"/>
      <sheetName val="L-12~13집계"/>
      <sheetName val="L-12~13수량"/>
      <sheetName val="L-14~15집계"/>
      <sheetName val="L-14~15수량"/>
      <sheetName val="L-16~17집계"/>
      <sheetName val="L-16~17수량"/>
      <sheetName val="L-18~19집계"/>
      <sheetName val="L-18~19수량"/>
      <sheetName val="R-1집계"/>
      <sheetName val="R-1수량"/>
      <sheetName val="R-2~3집계"/>
      <sheetName val="R-2~3수량"/>
      <sheetName val="R-4~5집계"/>
      <sheetName val="R-4~5수량"/>
      <sheetName val="R-6~7집계"/>
      <sheetName val="R-6~7수량"/>
      <sheetName val="R-8~9집계"/>
      <sheetName val="R-8~9수량"/>
      <sheetName val="R-10~11집계"/>
      <sheetName val="R-10~11수량"/>
      <sheetName val="R-12~13집계"/>
      <sheetName val="R-12~13수량"/>
      <sheetName val="R-14~15집계"/>
      <sheetName val="R-14~15수량"/>
      <sheetName val="R-16~17집계"/>
      <sheetName val="R-16~17수량"/>
      <sheetName val="R-18~19집계"/>
      <sheetName val="xxxxxx"/>
      <sheetName val="A1집계표"/>
      <sheetName val="A2집계표"/>
      <sheetName val="총괄수량"/>
      <sheetName val=" 교대토공집계표"/>
      <sheetName val="토공"/>
      <sheetName val="A1수량"/>
      <sheetName val="A2수량"/>
      <sheetName val="교대철근집계"/>
      <sheetName val="교대철근집계표"/>
      <sheetName val="#REF"/>
      <sheetName val="단재적표"/>
      <sheetName val="수정일위대가"/>
      <sheetName val="신규식재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heet13"/>
      <sheetName val="예가 (2)"/>
      <sheetName val="Sheet3"/>
      <sheetName val="Sheet1 (2)"/>
      <sheetName val="Sheet12"/>
      <sheetName val="Sheet11"/>
      <sheetName val="Sheet14"/>
      <sheetName val="Sheet17"/>
      <sheetName val="Sheet1"/>
      <sheetName val="Sheet15"/>
      <sheetName val="Sheet19"/>
      <sheetName val="Sheet20"/>
      <sheetName val="Sheet18"/>
      <sheetName val="Sheet16"/>
      <sheetName val="D2"/>
      <sheetName val="MAIN"/>
      <sheetName val="A"/>
      <sheetName val="P1"/>
      <sheetName val="S1"/>
      <sheetName val="B"/>
      <sheetName val="P2"/>
      <sheetName val="S2"/>
      <sheetName val="C"/>
      <sheetName val="P3"/>
      <sheetName val="S3"/>
      <sheetName val="D"/>
      <sheetName val="P4"/>
      <sheetName val="S4"/>
      <sheetName val="F"/>
      <sheetName val="P6"/>
      <sheetName val="재A"/>
      <sheetName val="재P1"/>
      <sheetName val="재S1"/>
      <sheetName val="재B"/>
      <sheetName val="재P2"/>
      <sheetName val="재S2"/>
      <sheetName val="재C"/>
      <sheetName val="재P3"/>
      <sheetName val="재S3"/>
      <sheetName val="재D"/>
      <sheetName val="재P4"/>
      <sheetName val="재S4"/>
      <sheetName val="재F"/>
      <sheetName val="재P6"/>
      <sheetName val="help"/>
      <sheetName val="입찰"/>
      <sheetName val="예가"/>
      <sheetName val="투찰"/>
      <sheetName val="등록"/>
      <sheetName val="입찰일자"/>
      <sheetName val="DR1"/>
      <sheetName val="DR2"/>
      <sheetName val="조합"/>
      <sheetName val="정렬"/>
      <sheetName val="출력"/>
      <sheetName val="from"/>
      <sheetName val="회사등록"/>
      <sheetName val="경영"/>
      <sheetName val="적격심사"/>
    </sheetNames>
    <sheetDataSet>
      <sheetData sheetId="0" refreshError="1"/>
      <sheetData sheetId="1"/>
      <sheetData sheetId="2">
        <row r="26">
          <cell r="M26">
            <v>0.41666666666666669</v>
          </cell>
        </row>
        <row r="27">
          <cell r="M27">
            <v>0.4375</v>
          </cell>
        </row>
        <row r="28">
          <cell r="M28">
            <v>0.45833333333333331</v>
          </cell>
        </row>
        <row r="29">
          <cell r="M29">
            <v>0.47916666666666669</v>
          </cell>
        </row>
        <row r="30">
          <cell r="M30">
            <v>0.5</v>
          </cell>
        </row>
        <row r="31">
          <cell r="M31">
            <v>0.52083333333333337</v>
          </cell>
        </row>
        <row r="32">
          <cell r="M32">
            <v>0.54166666666666663</v>
          </cell>
        </row>
        <row r="33">
          <cell r="M33">
            <v>0.5625</v>
          </cell>
        </row>
        <row r="34">
          <cell r="M34">
            <v>0.58333333333333337</v>
          </cell>
        </row>
        <row r="35">
          <cell r="M35">
            <v>0.60416666666666663</v>
          </cell>
        </row>
        <row r="36">
          <cell r="M36">
            <v>0.625</v>
          </cell>
        </row>
        <row r="37">
          <cell r="M37">
            <v>0.64583333333333337</v>
          </cell>
        </row>
        <row r="38">
          <cell r="M38">
            <v>0.66666666666666663</v>
          </cell>
        </row>
        <row r="39">
          <cell r="M39">
            <v>0.6875</v>
          </cell>
        </row>
        <row r="40">
          <cell r="M40">
            <v>0.70833333333333337</v>
          </cell>
        </row>
        <row r="41">
          <cell r="M41">
            <v>0.72916666666666663</v>
          </cell>
        </row>
        <row r="42">
          <cell r="M42">
            <v>0.75</v>
          </cell>
        </row>
        <row r="43">
          <cell r="M43">
            <v>0.77083333333333337</v>
          </cell>
        </row>
        <row r="44">
          <cell r="M44">
            <v>0.79166666666666663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데리네이타현황"/>
      <sheetName val="#REF"/>
      <sheetName val="단재적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Sheet1 (2)"/>
      <sheetName val="단재적표"/>
      <sheetName val="변경내역"/>
      <sheetName val="일위대가목록"/>
      <sheetName val="데리네이타현황"/>
      <sheetName val="#REF"/>
      <sheetName val="마산방향"/>
      <sheetName val="진주방향"/>
      <sheetName val="수량산출"/>
      <sheetName val="수자재단위당"/>
      <sheetName val="골막이(야매)"/>
      <sheetName val="덕전리"/>
      <sheetName val="일위대가표"/>
      <sheetName val="일위대가"/>
      <sheetName val="구조물토적"/>
      <sheetName val="단위수량"/>
      <sheetName val="집계"/>
      <sheetName val="기자재수량"/>
      <sheetName val="대창(장성)"/>
      <sheetName val="단가산출"/>
      <sheetName val="총괄"/>
      <sheetName val="data"/>
      <sheetName val="총괄내역서"/>
      <sheetName val="업무코드(보호해제-0000)"/>
      <sheetName val="인자기준"/>
      <sheetName val="수정일위대가"/>
      <sheetName val="예가 (2)"/>
      <sheetName val="일반수량총괄집계"/>
      <sheetName val="7급줄떼"/>
      <sheetName val="자재비"/>
      <sheetName val="수리보고서비"/>
      <sheetName val="노임단가"/>
      <sheetName val="토공총괄표"/>
      <sheetName val="관급자재"/>
      <sheetName val="신규식재수량"/>
      <sheetName val="9GNG운반"/>
      <sheetName val="내부마감"/>
      <sheetName val="빗물받이(910-510-410)"/>
      <sheetName val="맨홀수량"/>
      <sheetName val="집계표"/>
      <sheetName val="N賃率-職"/>
      <sheetName val="토공"/>
      <sheetName val="노임"/>
      <sheetName val="물량산출서"/>
      <sheetName val="근로자자료입력"/>
      <sheetName val="참고자료"/>
      <sheetName val="단가 및 재료비"/>
      <sheetName val="중기사용료산출근거"/>
      <sheetName val="내역서"/>
      <sheetName val="공통가설"/>
      <sheetName val="1"/>
      <sheetName val="공예을"/>
      <sheetName val="자가"/>
      <sheetName val="간지"/>
      <sheetName val="설계요소"/>
      <sheetName val="수량집계표"/>
      <sheetName val="설계설명서"/>
      <sheetName val="소요인원산출서"/>
      <sheetName val="4.나.고사목 전수조사서"/>
      <sheetName val="총집계표"/>
      <sheetName val="사정표"/>
      <sheetName val="unitpric"/>
      <sheetName val="날개벽수량표"/>
      <sheetName val="입력"/>
      <sheetName val="토목주소"/>
      <sheetName val="인건-측정"/>
      <sheetName val="별표집계"/>
      <sheetName val="자재단가"/>
      <sheetName val="소분류목록"/>
      <sheetName val="터파기및재료"/>
      <sheetName val="공사개요"/>
      <sheetName val="조명시설"/>
      <sheetName val="송전재료비"/>
      <sheetName val="본부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3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정서"/>
      <sheetName val="원가계산서"/>
      <sheetName val="사업계획서"/>
      <sheetName val="설계내역서"/>
      <sheetName val="단재적표"/>
      <sheetName val="솎아베기단가산출서(25-가)"/>
      <sheetName val="솎아베기단가산출서25-나(무육)"/>
      <sheetName val="산물수집단가산출서25-가 (2)"/>
      <sheetName val="산물수집단가산출서25-가"/>
      <sheetName val="표준지조사내역25-가"/>
      <sheetName val="표준지조사내역25-나"/>
      <sheetName val="작업기간산출"/>
      <sheetName val="기본항목 입력"/>
      <sheetName val="선목품셈(분리발주시사용)"/>
      <sheetName val="재적조서"/>
    </sheetNames>
    <sheetDataSet>
      <sheetData sheetId="0"/>
      <sheetData sheetId="1"/>
      <sheetData sheetId="2"/>
      <sheetData sheetId="3"/>
      <sheetData sheetId="4">
        <row r="1">
          <cell r="B1" t="str">
            <v>낙엽송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막이(야매)"/>
      <sheetName val="기슭막이(깬매)"/>
      <sheetName val="돌흙막이(야)"/>
      <sheetName val="줄떼공(7급)"/>
      <sheetName val="기슭막이(야매)"/>
      <sheetName val="통나무흙막이"/>
      <sheetName val="대석줄떼(야7)"/>
      <sheetName val="페목얽기(3열)"/>
      <sheetName val="보막이(야매)"/>
      <sheetName val="보막이(야찰)"/>
      <sheetName val="보막이(깬매)"/>
      <sheetName val="보막이(깬찰)"/>
      <sheetName val="돌보막이(1)"/>
      <sheetName val="돌보막이(2)"/>
      <sheetName val="콘크리트보막이"/>
      <sheetName val="골막이(야찰)"/>
      <sheetName val="골막이(깬매)"/>
      <sheetName val="골막이(깬찰)"/>
      <sheetName val="기슭막이(야찰)"/>
      <sheetName val="기슭막이(야,천단)"/>
      <sheetName val="기슭막이(깬찰)"/>
      <sheetName val="기슭막이(con.c)"/>
      <sheetName val="페목얽기(5열)"/>
      <sheetName val="페목얽기(5열철근)"/>
      <sheetName val="페목얽기(3열철근)"/>
      <sheetName val="돌흙막이(깬)"/>
      <sheetName val="돌흙막이(깬찰)"/>
      <sheetName val="통나무흙막이(3열)"/>
      <sheetName val="통나무흙막이(철근)"/>
      <sheetName val="산비탈돌쌓기(야매)"/>
      <sheetName val="산비탈돌쌓기(야찰)"/>
      <sheetName val="산비탈돌쌓기(깬매)"/>
      <sheetName val="산비탈돌쌓기(깬찰)"/>
      <sheetName val="줄떼공(5급)"/>
      <sheetName val="줄떼공(8급)"/>
      <sheetName val="속도량내기(조약돌)"/>
      <sheetName val="속도량내기(자갈)"/>
      <sheetName val="대석줄떼(야5)"/>
      <sheetName val="대석줄떼(야6)"/>
      <sheetName val="대석줄떼(깬5)"/>
      <sheetName val="대석줄떼(깬6)"/>
      <sheetName val="대석줄떼(깬7)"/>
      <sheetName val="단재적표"/>
      <sheetName val="설계내역서(돌,대석,줄떼)"/>
      <sheetName val="덕전리"/>
      <sheetName val="총괄내역"/>
      <sheetName val="수량산출"/>
      <sheetName val="일위대가"/>
      <sheetName val="unitpric"/>
      <sheetName val="종배수관(신)"/>
      <sheetName val="수자재단위당"/>
      <sheetName val="일위대가(가설)"/>
      <sheetName val="1"/>
    </sheetNames>
    <sheetDataSet>
      <sheetData sheetId="0">
        <row r="1">
          <cell r="A1" t="str">
            <v>설        계        내        역       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공사"/>
      <sheetName val="단청공사"/>
      <sheetName val="#REF"/>
      <sheetName val="조명시설"/>
      <sheetName val="골막이(야매)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배수공집"/>
      <sheetName val="배수관공집 "/>
      <sheetName val="횡집계"/>
      <sheetName val="횡배수조서"/>
      <sheetName val="횡배수토공"/>
      <sheetName val="횡날집계"/>
      <sheetName val="종배수집계"/>
      <sheetName val="종배수조서"/>
      <sheetName val="집수정"/>
      <sheetName val="도수로"/>
      <sheetName val="도수로조서"/>
      <sheetName val="측구공"/>
      <sheetName val="측구조서"/>
      <sheetName val="뚜껑"/>
      <sheetName val="암거공재료"/>
      <sheetName val="암거조서"/>
      <sheetName val="암거구체"/>
      <sheetName val="암거날개"/>
      <sheetName val="암거지복"/>
      <sheetName val="보강철근"/>
    </sheetNames>
    <sheetDataSet>
      <sheetData sheetId="0" refreshError="1"/>
      <sheetData sheetId="1"/>
      <sheetData sheetId="2"/>
      <sheetData sheetId="3"/>
      <sheetData sheetId="4">
        <row r="1">
          <cell r="A1" t="str">
            <v>횡 배 수 관  수 량 조 서</v>
          </cell>
        </row>
        <row r="2">
          <cell r="A2" t="str">
            <v>측        점</v>
          </cell>
          <cell r="E2" t="str">
            <v>SKEW</v>
          </cell>
          <cell r="F2" t="str">
            <v>단위</v>
          </cell>
          <cell r="G2" t="str">
            <v>흄           관</v>
          </cell>
          <cell r="J2" t="str">
            <v xml:space="preserve">    날      개      벽</v>
          </cell>
          <cell r="P2" t="str">
            <v>집     수    정</v>
          </cell>
          <cell r="R2" t="str">
            <v>면    벽</v>
          </cell>
          <cell r="S2" t="str">
            <v>비          고</v>
          </cell>
        </row>
        <row r="3">
          <cell r="G3" t="str">
            <v>∮300 m/m</v>
          </cell>
          <cell r="H3" t="str">
            <v>∮600 m/m</v>
          </cell>
          <cell r="I3" t="str">
            <v>∮800 m/m</v>
          </cell>
          <cell r="J3" t="str">
            <v>∮300 m/m</v>
          </cell>
          <cell r="L3" t="str">
            <v>∮600 m/m</v>
          </cell>
          <cell r="N3" t="str">
            <v>∮800 m/m</v>
          </cell>
          <cell r="P3" t="str">
            <v>D≤600</v>
          </cell>
          <cell r="Q3" t="str">
            <v>D&gt;600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  <sheetName val="T13(P68~72,78)"/>
      <sheetName val="단재적표"/>
      <sheetName val="●수량(침구보관창고-21평)"/>
      <sheetName val="골막이(야매)"/>
      <sheetName val="#REF"/>
      <sheetName val="96보완계획7.12"/>
      <sheetName val="원가서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날개벽수량표"/>
      <sheetName val="7급줄떼"/>
      <sheetName val="조명시설"/>
      <sheetName val="총괄내역"/>
      <sheetName val="Sheet1 (2)"/>
      <sheetName val="시방서"/>
      <sheetName val="일위대가표"/>
      <sheetName val="구조물터파기수량집계"/>
      <sheetName val="측구터파기공수량집계"/>
      <sheetName val="배수공 시멘트 및 골재량 산출"/>
      <sheetName val="마산월령동골조물량변경"/>
      <sheetName val="대치판정"/>
      <sheetName val="DATE"/>
      <sheetName val="일위대가(1)"/>
      <sheetName val="토공"/>
      <sheetName val="토적"/>
      <sheetName val="자재집계표"/>
      <sheetName val="DATA 입력란"/>
      <sheetName val="000000"/>
      <sheetName val="DDD"/>
      <sheetName val="일위대가"/>
      <sheetName val="unitpric"/>
      <sheetName val="난간벽단위"/>
      <sheetName val="설 계"/>
      <sheetName val="코드표"/>
      <sheetName val="맨홀수량산출(A-LINE)"/>
      <sheetName val="노임단가"/>
      <sheetName val="입력"/>
      <sheetName val="06 일위대가목록"/>
      <sheetName val="포장공"/>
      <sheetName val="배수공"/>
      <sheetName val="단면치수"/>
      <sheetName val="예정공정표"/>
      <sheetName val="본체"/>
      <sheetName val="설계서"/>
      <sheetName val="설계서(동안동)"/>
      <sheetName val="교대(A1)"/>
      <sheetName val="암거"/>
      <sheetName val="암거단위"/>
      <sheetName val="2경간"/>
      <sheetName val="N賃率-職"/>
      <sheetName val="대전-교대(A1-A2)"/>
      <sheetName val="토적기초"/>
      <sheetName val="자가"/>
      <sheetName val="98수문일위"/>
      <sheetName val="일위"/>
      <sheetName val="최적단면"/>
      <sheetName val="기초자료입력"/>
      <sheetName val="맨홀조서"/>
      <sheetName val="일위대가모듈"/>
      <sheetName val="노단"/>
      <sheetName val="현장관리비"/>
      <sheetName val="일위대가목록"/>
      <sheetName val="TOTAL_BOQ"/>
      <sheetName val="1"/>
      <sheetName val="원가계산서"/>
      <sheetName val="단위수량"/>
      <sheetName val="내역서"/>
      <sheetName val="실행철강하도"/>
      <sheetName val="총집계표"/>
      <sheetName val="입력란"/>
      <sheetName val="97노임단가"/>
      <sheetName val="COPING"/>
      <sheetName val="data"/>
      <sheetName val="횡배수조서"/>
      <sheetName val="BID"/>
      <sheetName val="총괄집계 "/>
      <sheetName val="단면가정"/>
      <sheetName val="부재력정리"/>
      <sheetName val="중기사용료"/>
      <sheetName val="[DDD.XLS]A__MSOFFICE_Excel_DA_3"/>
      <sheetName val="[DDD.XLS]A__MSOFFICE_Excel_DA_2"/>
      <sheetName val="[DDD.XLS]A__MSOFFICE_Excel_DA_4"/>
      <sheetName val="[DDD.XLS]A__MSOFFICE_Excel_DA_5"/>
      <sheetName val="[DDD.XLS]A__MSOFFICE_Excel_DA_8"/>
      <sheetName val="[DDD.XLS]A__MSOFFICE_Excel_DA_6"/>
      <sheetName val="[DDD.XLS]A__MSOFFICE_Excel_DA_7"/>
      <sheetName val="[DDD.XLS]A__MSOFFICE_Excel_D_12"/>
      <sheetName val="[DDD.XLS]A__MSOFFICE_Excel_DA_9"/>
      <sheetName val="[DDD.XLS]A__MSOFFICE_Excel_D_10"/>
      <sheetName val="[DDD.XLS]A__MSOFFICE_Excel_D_11"/>
      <sheetName val="[DDD.XLS]A__MSOFFICE_Excel_D_13"/>
      <sheetName val="일위대가(가설)"/>
      <sheetName val="토사(PE)"/>
      <sheetName val="도근좌표"/>
      <sheetName val="MYUN(MAC)"/>
      <sheetName val="수량산출"/>
      <sheetName val="Sheet2"/>
      <sheetName val="일반수량총괄집계"/>
      <sheetName val="도급내역서"/>
      <sheetName val="Sheet3"/>
      <sheetName val="내역"/>
      <sheetName val="견적대비"/>
      <sheetName val="02자재"/>
      <sheetName val="남양내역"/>
      <sheetName val="증감내역서"/>
      <sheetName val="산출근거"/>
      <sheetName val="지점별강우량"/>
      <sheetName val="이름표지정"/>
      <sheetName val="기초일위"/>
      <sheetName val="CTEMCOST"/>
      <sheetName val="갑지"/>
      <sheetName val=""/>
      <sheetName val="용소리교"/>
      <sheetName val="배지거총재료집계표"/>
      <sheetName val="[DDD.XLS]A__MSOFFICE_Excel_D_15"/>
      <sheetName val="[DDD.XLS]A__MSOFFICE_Excel_D_14"/>
      <sheetName val="noyim"/>
      <sheetName val="물가변동대가세부내역서"/>
      <sheetName val="순공사비"/>
      <sheetName val="공통가설"/>
      <sheetName val="[DDD.XLS]A__MSOFFICE_Excel_D_17"/>
      <sheetName val="[DDD.XLS]A:\MSOFFICE\Excel\DATA"/>
      <sheetName val="[DDD.XLS]A__MSOFFICE_Excel_D_16"/>
      <sheetName val="[DDD.XLS]A__MSOFFICE_Excel_D_19"/>
      <sheetName val="[DDD.XLS]A__MSOFFICE_Excel_D_18"/>
      <sheetName val="[DDD.XLS]A__MSOFFICE_Excel_D_21"/>
      <sheetName val="[DDD.XLS]A__MSOFFICE_Excel_D_20"/>
      <sheetName val="[DDD.XLS]A__MSOFFICE_Excel_D_22"/>
      <sheetName val="시설수량표"/>
      <sheetName val="한강운반비"/>
      <sheetName val="사다리"/>
      <sheetName val="단가"/>
      <sheetName val="백호우계수"/>
      <sheetName val="장비단"/>
      <sheetName val="노임단"/>
      <sheetName val="DB구축"/>
      <sheetName val="집계표"/>
      <sheetName val="(A)내역서"/>
      <sheetName val="데리네이타현황"/>
      <sheetName val="차액보증"/>
      <sheetName val="내역서단가산출용"/>
      <sheetName val="기초단가"/>
      <sheetName val="값"/>
      <sheetName val="2.건축"/>
      <sheetName val="터파기및재료"/>
      <sheetName val="Sheet1"/>
      <sheetName val="직원명부"/>
      <sheetName val="유림골조"/>
      <sheetName val="노임"/>
      <sheetName val="총괄"/>
      <sheetName val="9GNG운반"/>
      <sheetName val="수리계산(10년)5유역"/>
      <sheetName val="P,E이중관Φ400"/>
      <sheetName val="P,E이중관Φ800"/>
      <sheetName val="종배수관"/>
      <sheetName val="보안등"/>
      <sheetName val="설비"/>
      <sheetName val="횡배수토공(P_E,BOX)_"/>
      <sheetName val="지수벽_및_파라피트"/>
      <sheetName val="횡배수관날개벽잔토_"/>
      <sheetName val="표_지_"/>
      <sheetName val="암거날개벽수량(1_5M)"/>
      <sheetName val="암거날개벽토공(1_5)"/>
      <sheetName val="기초코드"/>
      <sheetName val="간지"/>
      <sheetName val="직접인건비"/>
      <sheetName val="직접경비"/>
      <sheetName val="총괄서"/>
      <sheetName val="100만평"/>
      <sheetName val="직접경비산출근거"/>
      <sheetName val="제잡비계산"/>
      <sheetName val="총괄표 "/>
      <sheetName val="다곡2교"/>
      <sheetName val="6공구(당초)"/>
      <sheetName val="단위가격"/>
      <sheetName val="지급자재"/>
      <sheetName val="TYPE-A"/>
      <sheetName val="시점교대"/>
      <sheetName val="[DDD.XLS]A__MSOFFICE_Excel_D_23"/>
      <sheetName val="[DDD.XLS]A__MSOFFICE_Excel_D_24"/>
      <sheetName val="[DDD.XLS]A__MSOFFICE_Excel_D_26"/>
      <sheetName val="[DDD.XLS]A__MSOFFICE_Excel_D_25"/>
      <sheetName val="[DDD.XLS]A__MSOFFICE_Excel_D_27"/>
      <sheetName val="[DDD.XLS]A__MSOFFICE_Excel_D_28"/>
      <sheetName val="[DDD.XLS]A__MSOFFICE_Excel_D_29"/>
      <sheetName val="[DDD.XLS]A__MSOFFICE_Excel_D_30"/>
      <sheetName val="[DDD.XLS]A__MSOFFICE_Excel_D_31"/>
      <sheetName val="[DDD.XLS]A__MSOFFICE_Excel_D_32"/>
      <sheetName val="건축"/>
      <sheetName val="8.PILE  (돌출)"/>
      <sheetName val="[DDD.XLS]A__MSOFFICE_Excel_D_33"/>
      <sheetName val="[DDD.XLS]A__MSOFFICE_Excel_D_34"/>
      <sheetName val="부총"/>
      <sheetName val="배수설비"/>
      <sheetName val="대창(장성)"/>
      <sheetName val="송전재료비"/>
      <sheetName val="신고조서"/>
      <sheetName val="토목수량(공정)"/>
      <sheetName val="증감대비"/>
      <sheetName val="공사비예산서(토목분)"/>
      <sheetName val="설계명세"/>
      <sheetName val="2000년1차"/>
      <sheetName val="guard(mac)"/>
      <sheetName val="Main"/>
      <sheetName val="인자기준"/>
      <sheetName val="건축공사실행"/>
      <sheetName val="자재단가"/>
      <sheetName val="기존포장깨기"/>
      <sheetName val="석축헐기"/>
      <sheetName val="J형측구단위수량"/>
      <sheetName val="BOX"/>
      <sheetName val="초기화면"/>
      <sheetName val="산출근거 "/>
      <sheetName val="수량집계"/>
      <sheetName val="[DDD.XLS]A__MSOFFICE_Excel_D_39"/>
      <sheetName val="[DDD.XLS]A__MSOFFICE_Excel_D_35"/>
      <sheetName val="[DDD.XLS]A__MSOFFICE_Excel_D_36"/>
      <sheetName val="[DDD.XLS]A__MSOFFICE_Excel_D_37"/>
      <sheetName val="[DDD.XLS]A__MSOFFICE_Excel_D_38"/>
      <sheetName val="[DDD.XLS]A__MSOFFICE_Excel_D_40"/>
      <sheetName val="기본단가표"/>
      <sheetName val="지수"/>
      <sheetName val="교대시점"/>
      <sheetName val="[DDD.XLS]A__MSOFFICE_Excel_D_43"/>
      <sheetName val="[DDD.XLS]A__MSOFFICE_Excel_D_42"/>
      <sheetName val="[DDD.XLS]A__MSOFFICE_Excel_D_41"/>
      <sheetName val="[DDD.XLS]A__MSOFFICE_Excel_D_44"/>
      <sheetName val="기초자료"/>
      <sheetName val="화해(장성)"/>
      <sheetName val="화해(함평)"/>
      <sheetName val="이토변실"/>
      <sheetName val="(2)자금(신용)"/>
      <sheetName val="원가"/>
      <sheetName val="5Strand-장기처짐PCI"/>
      <sheetName val="Total"/>
      <sheetName val="을지"/>
      <sheetName val="산출내역서집계표"/>
      <sheetName val="시설물일위"/>
      <sheetName val="수리보고서비"/>
      <sheetName val="4안전율"/>
      <sheetName val="설계공통자료입력"/>
      <sheetName val="정산변경사유"/>
      <sheetName val="경비"/>
      <sheetName val="도급분"/>
      <sheetName val="설명서"/>
      <sheetName val="설계물량종합표"/>
      <sheetName val="C.배수관공"/>
      <sheetName val="s"/>
      <sheetName val="2F 회의실견적(5_14 일대)"/>
      <sheetName val="사정표"/>
      <sheetName val="98NS-N"/>
      <sheetName val="오동"/>
      <sheetName val="대조"/>
      <sheetName val="나한"/>
      <sheetName val="수량산출서"/>
      <sheetName val="공사개요"/>
      <sheetName val="TOTAL3"/>
      <sheetName val="물가대비표"/>
      <sheetName val="시중노임단가"/>
      <sheetName val="공예을"/>
      <sheetName val="I一般比"/>
      <sheetName val="8.식재일위"/>
      <sheetName val="B시설가격"/>
      <sheetName val="철근량"/>
      <sheetName val="[DDD.XLS]A__MSOFFICE_Excel_D_45"/>
      <sheetName val="실행"/>
      <sheetName val="심사물량"/>
      <sheetName val="연장및면적(좌측)"/>
      <sheetName val="ABUT수량-A1"/>
      <sheetName val="본공사"/>
      <sheetName val="노무비단가"/>
      <sheetName val="수자재단위당"/>
      <sheetName val="4.장비손료"/>
      <sheetName val="지수적용공사비내역서"/>
      <sheetName val="7+160암거변경"/>
      <sheetName val="Sheet22"/>
      <sheetName val="6-1.보오링(1)"/>
      <sheetName val="6-8.공내수압탄성자연"/>
      <sheetName val="설계서을"/>
      <sheetName val="인구"/>
      <sheetName val="차선도색-연장,수량(1)"/>
      <sheetName val="기술부 VENDOR LIST"/>
      <sheetName val="1공구내역서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3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자재집계"/>
      <sheetName val="총자재집계표"/>
      <sheetName val="자재집계"/>
      <sheetName val="자재집계표"/>
      <sheetName val="관로공표지"/>
      <sheetName val="관공집계표"/>
      <sheetName val="오수관공"/>
      <sheetName val="주택오수관"/>
      <sheetName val="주택오수관 (본선)"/>
      <sheetName val="주택오수관 (지선)"/>
      <sheetName val="상수도공"/>
      <sheetName val="주택상수관 (본선)"/>
      <sheetName val="주택상수관 (지선)"/>
      <sheetName val="토공 및 포장공"/>
      <sheetName val="토공및포장수량집계표"/>
      <sheetName val="본선포장수량산출서"/>
      <sheetName val="지선포장수량산출서"/>
      <sheetName val="토공량집계"/>
      <sheetName val="본선토공량산출"/>
      <sheetName val="지선토공량산출"/>
      <sheetName val="구조물공"/>
      <sheetName val="구조물수량집계표"/>
      <sheetName val="1-1호맨홀수량집계표"/>
      <sheetName val="1-1호맨홀수량산출서(본선)"/>
      <sheetName val="1-1호맨홀수량산출서(지선)"/>
      <sheetName val="공종별자재집계표"/>
      <sheetName val="골재집계표"/>
      <sheetName val="토공계획서"/>
      <sheetName val="토공계획서 (2)"/>
      <sheetName val="토공유동표"/>
      <sheetName val="일반토공집계표"/>
      <sheetName val="암거자재집계표"/>
      <sheetName val="철근조서"/>
      <sheetName val="암거기초수량"/>
      <sheetName val="암거조서"/>
      <sheetName val="암거날개벽기초수량"/>
      <sheetName val="구조물깨기"/>
      <sheetName val="배수공수량집계표 "/>
      <sheetName val="종배수공자재집계표"/>
      <sheetName val="종배수관기초수량 "/>
      <sheetName val="종배수관연장집계"/>
      <sheetName val="종배수관맨홀"/>
      <sheetName val="맨홀조서"/>
      <sheetName val="횡배수공자재집계표"/>
      <sheetName val="횡배수관기초수량"/>
      <sheetName val="횡배수관연장집계"/>
      <sheetName val="날개벽기초수량"/>
      <sheetName val="배수관날개벽"/>
      <sheetName val="일반관부설"/>
      <sheetName val="포장수량산출서"/>
      <sheetName val="포장토적조서"/>
      <sheetName val="횡배수조서"/>
      <sheetName val="평선안길"/>
      <sheetName val="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XL4Poppy"/>
      <sheetName val="덕전리"/>
      <sheetName val="#REF"/>
      <sheetName val="관로공표지"/>
      <sheetName val="횡배수조서"/>
      <sheetName val="일위대가(1)"/>
      <sheetName val="1"/>
      <sheetName val="수량집계1"/>
      <sheetName val="기존포장깨기"/>
      <sheetName val="석축헐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위치"/>
      <sheetName val="XL4Poppy"/>
      <sheetName val="덕전리"/>
      <sheetName val="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터파기및재료"/>
      <sheetName val="위치"/>
      <sheetName val="XL4Poppy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선급금신청서"/>
      <sheetName val="터파기및재료"/>
      <sheetName val="위치"/>
      <sheetName val="위치조서"/>
      <sheetName val="소비자가"/>
      <sheetName val="ABUT수량-A1"/>
      <sheetName val="1.설계조건"/>
      <sheetName val="단면가정"/>
      <sheetName val="사다리"/>
      <sheetName val="날개벽(시점좌측)"/>
      <sheetName val="제잡비"/>
      <sheetName val="산출근거"/>
      <sheetName val="일위대가"/>
      <sheetName val="#REF"/>
      <sheetName val="실행철강하도"/>
      <sheetName val="원형맨홀수량"/>
      <sheetName val="woo(mac)"/>
      <sheetName val="3BL공동구 수량"/>
      <sheetName val="DATE"/>
      <sheetName val="내역서"/>
      <sheetName val="맨홀토공"/>
      <sheetName val="전기일위대가"/>
      <sheetName val="환경평가"/>
      <sheetName val="인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송천신미산원가"/>
      <sheetName val="내역서"/>
      <sheetName val="앉음벽 (2)"/>
      <sheetName val="선급금신청서"/>
      <sheetName val="건축내역"/>
      <sheetName val="교각계산"/>
      <sheetName val="범례표"/>
      <sheetName val="위치"/>
      <sheetName val="터파기및재료"/>
      <sheetName val="실행철강하도"/>
      <sheetName val="호표"/>
      <sheetName val="XL4Poppy"/>
      <sheetName val="설비"/>
      <sheetName val="여과지동"/>
      <sheetName val="기초자료"/>
      <sheetName val="일위대가"/>
      <sheetName val="공사비"/>
      <sheetName val="DATE"/>
      <sheetName val="역무용(산출)"/>
      <sheetName val="철거수량(전송)"/>
      <sheetName val="터널조도"/>
      <sheetName val="산출내역서집계표"/>
      <sheetName val="이십곡리수량1"/>
      <sheetName val="Sheet1"/>
      <sheetName val="자재단가"/>
      <sheetName val="맨홀토공"/>
      <sheetName val="00000"/>
      <sheetName val="본사인상전"/>
      <sheetName val="입찰견적보고서"/>
      <sheetName val="개소별수량산출"/>
      <sheetName val="직접비"/>
      <sheetName val="보고서원고"/>
      <sheetName val="연부97-1"/>
      <sheetName val="sh1"/>
      <sheetName val="표  지"/>
      <sheetName val="수량산출"/>
      <sheetName val="96보완계획7.12"/>
      <sheetName val="개요"/>
      <sheetName val="대림경상68억"/>
      <sheetName val="적용단위길이"/>
      <sheetName val="피벗테이블데이터분석"/>
      <sheetName val="실내건축일위대가"/>
      <sheetName val="#REF"/>
      <sheetName val="재료비"/>
      <sheetName val="단가"/>
      <sheetName val="99총공사내역서"/>
      <sheetName val="공사개요"/>
      <sheetName val="집계표"/>
      <sheetName val="자재단가 산출근거"/>
      <sheetName val="설-원가"/>
      <sheetName val="원가"/>
      <sheetName val="단가일람"/>
      <sheetName val="조경일람"/>
      <sheetName val="주공 갑지"/>
      <sheetName val="기타#9"/>
      <sheetName val="플랜트 설치"/>
      <sheetName val="날개수량1.5"/>
      <sheetName val="총괄"/>
      <sheetName val="연습"/>
      <sheetName val="전기단가조사서"/>
      <sheetName val="상수도토공집계표"/>
      <sheetName val="입찰안"/>
      <sheetName val="간접비계산"/>
      <sheetName val="내역"/>
      <sheetName val="적용토목"/>
      <sheetName val="청천내"/>
      <sheetName val="산출근거"/>
      <sheetName val="공사"/>
      <sheetName val="8-1"/>
      <sheetName val="대가표(품셈)"/>
      <sheetName val="원가서"/>
      <sheetName val="자료"/>
      <sheetName val="조명시설"/>
      <sheetName val="신우"/>
      <sheetName val="물집"/>
      <sheetName val="배수장토목공사비"/>
      <sheetName val="4안전율"/>
      <sheetName val="총괄내역서"/>
      <sheetName val="조명율표"/>
      <sheetName val="단가목록"/>
      <sheetName val="노임단가"/>
      <sheetName val="일위대가-1"/>
      <sheetName val="교각1"/>
      <sheetName val="사업수지"/>
      <sheetName val="기초단가"/>
      <sheetName val="사토"/>
      <sheetName val="BID"/>
      <sheetName val="N賃率-職"/>
      <sheetName val="b_balju"/>
      <sheetName val="보안등"/>
      <sheetName val="자재일람"/>
      <sheetName val="토공1차"/>
      <sheetName val="공통자료"/>
      <sheetName val="공통(20-91)"/>
      <sheetName val="연장및면적(좌측)"/>
      <sheetName val="급수공사"/>
      <sheetName val="인건-측정"/>
      <sheetName val="구조물토적"/>
      <sheetName val="횡배수관집현황(2공구)"/>
      <sheetName val="노무비"/>
      <sheetName val="계산표지"/>
      <sheetName val="확약서"/>
      <sheetName val="소야공정계획표"/>
      <sheetName val="조정내역"/>
      <sheetName val="Sheet15"/>
      <sheetName val="콘_재료분리(1)"/>
      <sheetName val="업무보고"/>
      <sheetName val="요약&amp;결과"/>
      <sheetName val="일위대가(가설)"/>
      <sheetName val="연장조서"/>
      <sheetName val="단가산출"/>
      <sheetName val="부대공"/>
      <sheetName val="토공"/>
      <sheetName val="포장공"/>
      <sheetName val="총괄표"/>
      <sheetName val="1_자재집계표"/>
      <sheetName val="3-1-1_측구공"/>
      <sheetName val="3_빗물받이공"/>
      <sheetName val="3-2_배수관_총"/>
      <sheetName val="3-2-1_횡배수집계"/>
      <sheetName val="3-2-2_흄관_날개벽"/>
      <sheetName val="3-2-3_종배수관"/>
      <sheetName val="3-2-5_도수로"/>
      <sheetName val="3-3_암거공"/>
      <sheetName val="3-3-2_암거_날개벽"/>
      <sheetName val="3-4-1_옹벽공"/>
      <sheetName val="3-4_옹벽평균(H)"/>
      <sheetName val="3-5-1_석측공"/>
      <sheetName val="3-5_석축공"/>
      <sheetName val="4-1_수량총괄표"/>
      <sheetName val="4-2_포장수량집계"/>
      <sheetName val="4-3_본선포장수량"/>
      <sheetName val="4-4_구조물간_포장"/>
      <sheetName val="4-5_포장단위수량"/>
      <sheetName val="4-5_측점별_포장단위수량"/>
      <sheetName val="5_부대공"/>
      <sheetName val="5-1_부대공"/>
      <sheetName val="5-2_부대공_(3)"/>
      <sheetName val="96보완계획7_12"/>
      <sheetName val="표__지"/>
      <sheetName val="자재단가_산출근거"/>
      <sheetName val="주공_갑지"/>
      <sheetName val="플랜트_설치"/>
      <sheetName val="날개수량1_5"/>
      <sheetName val="앉음벽_(2)"/>
      <sheetName val="1_자재집계표1"/>
      <sheetName val="3-1-1_측구공1"/>
      <sheetName val="3_빗물받이공1"/>
      <sheetName val="3-2_배수관_총1"/>
      <sheetName val="3-2-1_횡배수집계1"/>
      <sheetName val="3-2-2_흄관_날개벽1"/>
      <sheetName val="3-2-3_종배수관1"/>
      <sheetName val="3-2-5_도수로1"/>
      <sheetName val="3-3_암거공1"/>
      <sheetName val="3-3-2_암거_날개벽1"/>
      <sheetName val="3-4-1_옹벽공1"/>
      <sheetName val="3-4_옹벽평균(H)1"/>
      <sheetName val="3-5-1_석측공1"/>
      <sheetName val="3-5_석축공1"/>
      <sheetName val="4-1_수량총괄표1"/>
      <sheetName val="4-2_포장수량집계1"/>
      <sheetName val="4-3_본선포장수량1"/>
      <sheetName val="4-4_구조물간_포장1"/>
      <sheetName val="4-5_포장단위수량1"/>
      <sheetName val="4-5_측점별_포장단위수량1"/>
      <sheetName val="5_부대공1"/>
      <sheetName val="5-1_부대공1"/>
      <sheetName val="5-2_부대공_(3)1"/>
      <sheetName val="96보완계획7_121"/>
      <sheetName val="표__지1"/>
      <sheetName val="자재단가_산출근거1"/>
      <sheetName val="주공_갑지1"/>
      <sheetName val="플랜트_설치1"/>
      <sheetName val="날개수량1_51"/>
      <sheetName val="앉음벽_(2)1"/>
      <sheetName val="내역서을"/>
      <sheetName val="원가계산서구조조정"/>
      <sheetName val="배수내역"/>
      <sheetName val="내역서2안"/>
      <sheetName val="장비단가표"/>
      <sheetName val="파이프류"/>
      <sheetName val="유림총괄"/>
      <sheetName val="건축원가계산서"/>
      <sheetName val="추가예산"/>
      <sheetName val="변경품셈총괄"/>
      <sheetName val="기본"/>
      <sheetName val="횡배위치"/>
      <sheetName val="계산중"/>
      <sheetName val="투찰내역"/>
      <sheetName val="BOX"/>
      <sheetName val="식자재사용량(4월20일)"/>
      <sheetName val="1.우편집중내역서"/>
      <sheetName val="관정비교"/>
      <sheetName val="도로"/>
      <sheetName val="할증"/>
      <sheetName val="실행내역서 "/>
      <sheetName val="집계"/>
      <sheetName val="기자재수량"/>
      <sheetName val="원가계산서"/>
      <sheetName val="목차"/>
      <sheetName val="임금단가"/>
      <sheetName val="차액보증"/>
      <sheetName val="PSCbeam설계"/>
      <sheetName val="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</sheetDataSet>
  </externalBook>
</externalLink>
</file>

<file path=xl/externalLinks/externalLink3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횡배수조서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X"/>
      <sheetName val="날개벽1"/>
      <sheetName val="날개벽2"/>
      <sheetName val="수로일련-type1"/>
      <sheetName val="9GNG운반"/>
    </sheetNames>
    <sheetDataSet>
      <sheetData sheetId="0">
        <row r="18">
          <cell r="AD18">
            <v>0.55000000000000004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3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단가목록"/>
      <sheetName val="목록(토목)"/>
      <sheetName val="토목일위"/>
      <sheetName val="목록(건축)"/>
      <sheetName val="건축일위"/>
      <sheetName val="목록(설비)"/>
      <sheetName val="설비일위"/>
      <sheetName val="목록(조경)"/>
      <sheetName val="조경일위"/>
      <sheetName val="목록(토목) (2)"/>
      <sheetName val="토목일위 (2)"/>
      <sheetName val="표지1"/>
      <sheetName val="표지2"/>
      <sheetName val="노임"/>
      <sheetName val="3련 BOX"/>
      <sheetName val="위치조서"/>
    </sheetNames>
    <sheetDataSet>
      <sheetData sheetId="0">
        <row r="91">
          <cell r="D91">
            <v>52855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3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원남울진낙찰내역(99.4.13 부산청)"/>
      <sheetName val="노임단가"/>
      <sheetName val="노임"/>
      <sheetName val="1"/>
      <sheetName val=""/>
      <sheetName val="3련 BOX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>
            <v>1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</sheetDataSet>
  </externalBook>
</externalLink>
</file>

<file path=xl/externalLinks/externalLink3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  <sheetName val="노임단가"/>
      <sheetName val="노임"/>
      <sheetName val="덕전리"/>
      <sheetName val="골막이(야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직원"/>
      <sheetName val="1"/>
      <sheetName val="Sheet1"/>
      <sheetName val="Sheet1 (2)"/>
      <sheetName val="Sheet2"/>
      <sheetName val="Sheet3"/>
      <sheetName val="옹벽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일위대가"/>
      <sheetName val="덕전리"/>
      <sheetName val="토적기초"/>
      <sheetName val="바닥막이1.5"/>
      <sheetName val="단재적표"/>
      <sheetName val="골막이(야매)"/>
      <sheetName val="간지"/>
      <sheetName val="일위대가표"/>
      <sheetName val="목차"/>
      <sheetName val="배수관연장조서"/>
      <sheetName val="총괄내역"/>
      <sheetName val="대치판정"/>
      <sheetName val="인건비"/>
      <sheetName val="실행철강하도"/>
      <sheetName val="2공구산출내역"/>
      <sheetName val="자재단가"/>
      <sheetName val="구조물토적"/>
      <sheetName val="날개벽수량표"/>
      <sheetName val="unitpric"/>
      <sheetName val="근로자료"/>
      <sheetName val="자재"/>
      <sheetName val="노임"/>
      <sheetName val="차액보증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BOX"/>
      <sheetName val="포장(수량)-관로부"/>
      <sheetName val="설계요소"/>
      <sheetName val="4안전율"/>
      <sheetName val="단위수량"/>
      <sheetName val="횡배수조서"/>
      <sheetName val="일위대가목록"/>
      <sheetName val="노임단가"/>
      <sheetName val="신천3호용수로"/>
      <sheetName val="원"/>
      <sheetName val="원가계산서"/>
      <sheetName val="관로공표지"/>
      <sheetName val="Sheet1"/>
      <sheetName val="[예산서.xls]\\Aaa\c\My Documents\예"/>
      <sheetName val="직노"/>
      <sheetName val="수량산출"/>
      <sheetName val="3련 BOX"/>
      <sheetName val="자료기입"/>
      <sheetName val="조명시설"/>
      <sheetName val="총괄내역서"/>
      <sheetName val="내역서"/>
      <sheetName val="입력란"/>
      <sheetName val="97노임단가"/>
      <sheetName val="[예산서.xls]__Aaa_c_My_Documents_2"/>
      <sheetName val="빌딩 안내"/>
      <sheetName val="코드표"/>
      <sheetName val="구조물터파기수량집계"/>
      <sheetName val="측구터파기공수량집계"/>
      <sheetName val="tip"/>
      <sheetName val="목록"/>
      <sheetName val="연장및면적(좌측)"/>
      <sheetName val="이름표지정"/>
      <sheetName val="[예산서.xls]__Aaa_c_My_Documents_3"/>
      <sheetName val="[예산서.xls]__Aaa_c_My_Documents_6"/>
      <sheetName val="[예산서.xls]__Aaa_c_My_Documents_5"/>
      <sheetName val="[예산서.xls]__Aaa_c_My_Documents_4"/>
      <sheetName val="[예산서.xls]__Aaa_c_My_Documents_7"/>
      <sheetName val="수량산출표"/>
      <sheetName val="요율표"/>
      <sheetName val="[예산서.xls]__Aaa_c_My_Documents_8"/>
      <sheetName val="옹벽산근"/>
      <sheetName val="[예산서.xls]__Aaa_c_My_Documents_9"/>
      <sheetName val="[예산서.xls]__Aaa_c_My_Document_16"/>
      <sheetName val="[예산서.xls]__Aaa_c_My_Document_10"/>
      <sheetName val="[예산서.xls]__Aaa_c_My_Document_11"/>
      <sheetName val="[예산서.xls]__Aaa_c_My_Document_14"/>
      <sheetName val="[예산서.xls]__Aaa_c_My_Document_12"/>
      <sheetName val="[예산서.xls]__Aaa_c_My_Document_13"/>
      <sheetName val="[예산서.xls]__Aaa_c_My_Document_15"/>
      <sheetName val="[예산서.xls]__Aaa_c_My_Document_18"/>
      <sheetName val="[예산서.xls]__Aaa_c_My_Document_17"/>
      <sheetName val="[예산서.xls]__Aaa_c_My_Document_20"/>
      <sheetName val="[예산서.xls]__Aaa_c_My_Document_19"/>
      <sheetName val="[예산서.xls]__Aaa_c_My_Document_22"/>
      <sheetName val="[예산서.xls]__Aaa_c_My_Document_21"/>
      <sheetName val="[예산서.xls]__Aaa_c_My_Document_23"/>
      <sheetName val="[예산서.xls]__Aaa_c_My_Document_25"/>
      <sheetName val="[예산서.xls]__Aaa_c_My_Document_24"/>
      <sheetName val="[예산서.xls]__Aaa_c_My_Document_26"/>
      <sheetName val="[예산서.xls]__Aaa_c_My_Document_29"/>
      <sheetName val="[예산서.xls]__Aaa_c_My_Document_27"/>
      <sheetName val="[예산서.xls]__Aaa_c_My_Document_28"/>
      <sheetName val="[예산서.xls]__Aaa_c_My_Document_35"/>
      <sheetName val="[예산서.xls]__Aaa_c_My_Document_31"/>
      <sheetName val="[예산서.xls]__Aaa_c_My_Document_30"/>
      <sheetName val="[예산서.xls]__Aaa_c_My_Document_32"/>
      <sheetName val="[예산서.xls]__Aaa_c_My_Document_33"/>
      <sheetName val="[예산서.xls]__Aaa_c_My_Document_34"/>
      <sheetName val="data"/>
      <sheetName val="[예산서.xls]__Aaa_c_My_Document_36"/>
      <sheetName val="[예산서.xls]__Aaa_c_My_Document_37"/>
      <sheetName val="[예산서.xls]__Aaa_c_My_Document_39"/>
      <sheetName val="[예산서.xls]__Aaa_c_My_Document_38"/>
      <sheetName val="[예산서.xls]__Aaa_c_My_Document_41"/>
      <sheetName val="[예산서.xls]__Aaa_c_My_Document_40"/>
      <sheetName val="[예산서.xls]__Aaa_c_My_Document_44"/>
      <sheetName val="[예산서.xls]__Aaa_c_My_Document_42"/>
      <sheetName val="[예산서.xls]__Aaa_c_My_Document_43"/>
      <sheetName val="[예산서.xls]__Aaa_c_My_Document_45"/>
      <sheetName val="[예산서.xls]__Aaa_c_My_Document_46"/>
      <sheetName val="[예산서.xls]__Aaa_c_My_Document_47"/>
      <sheetName val="[예산서.xls]__Aaa_c_My_Document_58"/>
      <sheetName val="[예산서.xls]__Aaa_c_My_Document_54"/>
      <sheetName val="[예산서.xls]__Aaa_c_My_Document_53"/>
      <sheetName val="[예산서.xls]__Aaa_c_My_Document_49"/>
      <sheetName val="[예산서.xls]__Aaa_c_My_Document_48"/>
      <sheetName val="[예산서.xls]__Aaa_c_My_Document_50"/>
      <sheetName val="[예산서.xls]__Aaa_c_My_Document_51"/>
      <sheetName val="[예산서.xls]__Aaa_c_My_Document_52"/>
      <sheetName val="[예산서.xls]__Aaa_c_My_Document_55"/>
      <sheetName val="[예산서.xls]__Aaa_c_My_Document_56"/>
      <sheetName val="[예산서.xls]__Aaa_c_My_Document_57"/>
      <sheetName val="[예산서.xls]__Aaa_c_My_Document_65"/>
      <sheetName val="[예산서.xls]__Aaa_c_My_Document_63"/>
      <sheetName val="[예산서.xls]__Aaa_c_My_Document_59"/>
      <sheetName val="[예산서.xls]__Aaa_c_My_Document_60"/>
      <sheetName val="[예산서.xls]__Aaa_c_My_Document_61"/>
      <sheetName val="[예산서.xls]__Aaa_c_My_Document_62"/>
      <sheetName val="[예산서.xls]__Aaa_c_My_Document_64"/>
      <sheetName val="[예산서.xls]__Aaa_c_My_Document_66"/>
      <sheetName val="일위대가모듈"/>
      <sheetName val="총괄표"/>
      <sheetName val="단가"/>
      <sheetName val="위치조서"/>
      <sheetName val="지급자재"/>
      <sheetName val="[예산서.xls]__Aaa_c_My_Document_75"/>
      <sheetName val="[예산서.xls]__Aaa_c_My_Document_69"/>
      <sheetName val="[예산서.xls]__Aaa_c_My_Document_67"/>
      <sheetName val="[예산서.xls]__Aaa_c_My_Document_68"/>
      <sheetName val="[예산서.xls]__Aaa_c_My_Document_70"/>
      <sheetName val="[예산서.xls]__Aaa_c_My_Document_72"/>
      <sheetName val="[예산서.xls]__Aaa_c_My_Document_71"/>
      <sheetName val="[예산서.xls]__Aaa_c_My_Document_73"/>
      <sheetName val="[예산서.xls]__Aaa_c_My_Document_74"/>
      <sheetName val="98수문일위"/>
      <sheetName val="J형측구단위수량"/>
      <sheetName val="여과지동"/>
      <sheetName val="기초자료"/>
      <sheetName val="(A)내역서"/>
      <sheetName val="중기조종사 단위단가"/>
      <sheetName val="대가표(품셈)"/>
      <sheetName val="DATE"/>
      <sheetName val="[예산서.xls]__Aaa_c_My_Document_84"/>
      <sheetName val="[예산서.xls]__Aaa_c_My_Document_83"/>
      <sheetName val="[예산서.xls]__Aaa_c_My_Document_80"/>
      <sheetName val="[예산서.xls]__Aaa_c_My_Document_79"/>
      <sheetName val="[예산서.xls]__Aaa_c_My_Document_77"/>
      <sheetName val="[예산서.xls]__Aaa_c_My_Document_76"/>
      <sheetName val="[예산서.xls]__Aaa_c_My_Document_78"/>
      <sheetName val="[예산서.xls]__Aaa_c_My_Document_81"/>
      <sheetName val="[예산서.xls]__Aaa_c_My_Document_82"/>
      <sheetName val="[예산서.xls]__Aaa_c_My_Document_97"/>
      <sheetName val="[예산서.xls]__Aaa_c_My_Document_93"/>
      <sheetName val="[예산서.xls]__Aaa_c_My_Document_85"/>
      <sheetName val="[예산서.xls]__Aaa_c_My_Document_87"/>
      <sheetName val="[예산서.xls]__Aaa_c_My_Document_86"/>
      <sheetName val="[예산서.xls]__Aaa_c_My_Document_88"/>
      <sheetName val="[예산서.xls]__Aaa_c_My_Document_91"/>
      <sheetName val="[예산서.xls]__Aaa_c_My_Document_89"/>
      <sheetName val="[예산서.xls]__Aaa_c_My_Document_90"/>
      <sheetName val="[예산서.xls]__Aaa_c_My_Document_92"/>
      <sheetName val="[예산서.xls]__Aaa_c_My_Document_95"/>
      <sheetName val="[예산서.xls]__Aaa_c_My_Document_94"/>
      <sheetName val="[예산서.xls]__Aaa_c_My_Document_96"/>
      <sheetName val="위치"/>
      <sheetName val="기본단가표"/>
      <sheetName val="원형1호맨홀토공수량"/>
      <sheetName val="1공구산출내역서"/>
      <sheetName val="sh1"/>
      <sheetName val="날개벽"/>
      <sheetName val="[예산서.xls]__Aaa_c_My_Document_98"/>
      <sheetName val="[예산서.xls]__Aaa_c_My_Document_99"/>
      <sheetName val="[예산서.xls]__Aaa_c_My_Documen_100"/>
      <sheetName val="[예산서.xls]__Aaa_c_My_Documen_101"/>
      <sheetName val="[예산서.xls]__Aaa_c_My_Documen_109"/>
      <sheetName val="[예산서.xls]__Aaa_c_My_Documen_102"/>
      <sheetName val="[예산서.xls]__Aaa_c_My_Documen_103"/>
      <sheetName val="[예산서.xls]__Aaa_c_My_Documen_104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 refreshError="1"/>
      <sheetData sheetId="109"/>
      <sheetData sheetId="110"/>
      <sheetData sheetId="111" refreshError="1"/>
      <sheetData sheetId="112" refreshError="1"/>
      <sheetData sheetId="113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</sheetDataSet>
  </externalBook>
</externalLink>
</file>

<file path=xl/externalLinks/externalLink3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단위중량"/>
      <sheetName val="단면제원 "/>
      <sheetName val="합성단면제원"/>
      <sheetName val="탄성받침제원"/>
      <sheetName val="기초강성"/>
      <sheetName val="응답수정계수"/>
      <sheetName val="MODELING"/>
      <sheetName val="해석설과"/>
      <sheetName val="수정설계지진력"/>
      <sheetName val="사용받침검토"/>
      <sheetName val="실행철강하도"/>
      <sheetName val="본평교-내진설계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3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001"/>
      <sheetName val="실행철강하도"/>
      <sheetName val="자재단가"/>
      <sheetName val="1-1"/>
      <sheetName val="중기조종사 단위단가"/>
      <sheetName val="내역서(직영비)"/>
      <sheetName val="내역"/>
      <sheetName val="sh1"/>
      <sheetName val="1"/>
      <sheetName val="관급"/>
      <sheetName val="설비"/>
      <sheetName val="배수관연장조서"/>
      <sheetName val="기본단가표"/>
      <sheetName val="내역서"/>
      <sheetName val="원가계산(2)"/>
      <sheetName val="일위대가"/>
      <sheetName val="건축내역"/>
      <sheetName val="토공사"/>
      <sheetName val="바닥막이1.5"/>
      <sheetName val="DANGA"/>
      <sheetName val="MOTOR"/>
      <sheetName val="목록"/>
      <sheetName val="총괄내역"/>
      <sheetName val="덕전리"/>
      <sheetName val="수목데이타"/>
      <sheetName val="#REF"/>
      <sheetName val="일위산출"/>
      <sheetName val="원"/>
      <sheetName val="골막이(야매)"/>
      <sheetName val="직재"/>
      <sheetName val="ITEM"/>
      <sheetName val="06 일위대가목록"/>
      <sheetName val="대가표(품셈)"/>
      <sheetName val="1단계"/>
      <sheetName val="목차"/>
      <sheetName val="총괄내역서"/>
      <sheetName val="터파기및재료"/>
      <sheetName val="산출근거"/>
      <sheetName val="위치조서"/>
      <sheetName val="단재적표"/>
      <sheetName val="BOX"/>
      <sheetName val="Sheet3"/>
      <sheetName val="원내역"/>
      <sheetName val="신고조서"/>
      <sheetName val="공사대장"/>
      <sheetName val="단가"/>
      <sheetName val="청천내"/>
      <sheetName val="CODE"/>
      <sheetName val="설계조건"/>
      <sheetName val="DATE"/>
      <sheetName val="단청공사"/>
      <sheetName val="변화치수"/>
      <sheetName val="원하대비"/>
      <sheetName val="원도급"/>
      <sheetName val="하도급"/>
      <sheetName val="습지도저"/>
      <sheetName val="기타기기"/>
      <sheetName val="2월분"/>
      <sheetName val="포장(수량)-관로부"/>
      <sheetName val="data"/>
      <sheetName val="대치판정"/>
      <sheetName val="3련 BOX"/>
      <sheetName val="산수배수"/>
      <sheetName val="일위대가목록"/>
      <sheetName val="TOTAL_BOQ"/>
      <sheetName val="XL4Poppy"/>
      <sheetName val="unitpric"/>
      <sheetName val="날개벽수량표"/>
      <sheetName val="______C_work______________My__2"/>
      <sheetName val="대비2"/>
      <sheetName val="관로공표지"/>
      <sheetName val="공종단가"/>
      <sheetName val="선급금신청서"/>
      <sheetName val="원가"/>
      <sheetName val="______C_work______________My__3"/>
      <sheetName val="여과지동"/>
      <sheetName val="기초자료"/>
      <sheetName val="물가자료"/>
      <sheetName val="01"/>
      <sheetName val="우수관연장및높이"/>
      <sheetName val="우수맨홀평균높이"/>
      <sheetName val="토목내역"/>
      <sheetName val="내역서2안"/>
      <sheetName val="명세서"/>
      <sheetName val="광주운남을"/>
      <sheetName val="공통(20-91)"/>
      <sheetName val="정부노임단가"/>
      <sheetName val="수량산출"/>
      <sheetName val="일반수량총괄집계"/>
      <sheetName val="단가조사서"/>
      <sheetName val="중기사용료산출근거"/>
      <sheetName val="시화점실행"/>
      <sheetName val="집계표"/>
      <sheetName val="노무비단가"/>
      <sheetName val="CT"/>
      <sheetName val="노무비 근거"/>
      <sheetName val="토사(PE)"/>
      <sheetName val="1차네트공정"/>
      <sheetName val="노임단가"/>
      <sheetName val="견적(갑지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공양식"/>
      <sheetName val="예산서1"/>
      <sheetName val="맨홀수량산출"/>
      <sheetName val="2련간지"/>
      <sheetName val="덕전리"/>
      <sheetName val="물가"/>
      <sheetName val="맨홀수량산출(A-LINE)"/>
      <sheetName val="원가계산서"/>
      <sheetName val="1"/>
      <sheetName val="터파기및재료"/>
      <sheetName val="수목표준대가"/>
      <sheetName val="단재적표"/>
      <sheetName val="하남내역"/>
      <sheetName val="sh1"/>
      <sheetName val="조명시설"/>
      <sheetName val="실행철강하도"/>
      <sheetName val="코드표"/>
      <sheetName val="2월분"/>
      <sheetName val="설계"/>
      <sheetName val="일위대가(가설)"/>
      <sheetName val="원가서"/>
      <sheetName val="관급"/>
      <sheetName val="목차"/>
      <sheetName val="수목데이타"/>
      <sheetName val="투찰내역"/>
      <sheetName val="단가비교"/>
      <sheetName val="unitpric"/>
      <sheetName val="계약서"/>
      <sheetName val="버스운행안내"/>
      <sheetName val="대가표(품셈)"/>
      <sheetName val="자재단가"/>
      <sheetName val="기성내역"/>
      <sheetName val="교대(A1-A2)"/>
      <sheetName val="직노"/>
      <sheetName val="골막이(야매)"/>
      <sheetName val="신고조서"/>
      <sheetName val="기본단가표"/>
      <sheetName val="BOX"/>
      <sheetName val="위치"/>
      <sheetName val="내역서"/>
      <sheetName val="06 일위대가목록"/>
      <sheetName val="공정집계_국별"/>
      <sheetName val="우수공,맨홀,집수정"/>
      <sheetName val="3련 BOX"/>
      <sheetName val="자재"/>
      <sheetName val="내역서2안"/>
      <sheetName val="목록"/>
      <sheetName val="설계요소"/>
      <sheetName val="원형1호맨홀토공수량"/>
      <sheetName val="일위대가표"/>
      <sheetName val="일위대가목록"/>
      <sheetName val="위치조서"/>
      <sheetName val="별표집계"/>
      <sheetName val="원"/>
      <sheetName val="기초일위"/>
      <sheetName val="수량산출서"/>
      <sheetName val="증감대비"/>
      <sheetName val="철거산출근거"/>
      <sheetName val="Sheet2"/>
      <sheetName val="Sheet1"/>
      <sheetName val="#REF"/>
      <sheetName val="원가계산(2)"/>
      <sheetName val="단가 및 재료비"/>
      <sheetName val="중기사용료산출근거"/>
      <sheetName val="토사(PE)"/>
      <sheetName val="정산내역서"/>
      <sheetName val="환경평가"/>
      <sheetName val="인구"/>
      <sheetName val="원도급"/>
      <sheetName val="하도급"/>
      <sheetName val="실행내역(현대)"/>
      <sheetName val="요율표"/>
      <sheetName val="노임단가"/>
      <sheetName val="주요항목별"/>
      <sheetName val="실행간접비"/>
      <sheetName val="배수내역"/>
      <sheetName val="신갈"/>
      <sheetName val="총괄내역"/>
      <sheetName val="data"/>
      <sheetName val="FB25JN"/>
      <sheetName val="토적기초"/>
      <sheetName val="포장(수량)-관로부"/>
      <sheetName val="총괄내역서"/>
      <sheetName val="날개벽수량표"/>
      <sheetName val=""/>
      <sheetName val="신평리 권리자명부"/>
      <sheetName val="동일리 권리자명부"/>
      <sheetName val="암거"/>
      <sheetName val="제직재"/>
      <sheetName val="설직재-1"/>
      <sheetName val="자재운반단가일람표"/>
      <sheetName val="설비"/>
      <sheetName val="시설수량표"/>
      <sheetName val="DATE"/>
      <sheetName val="노무비"/>
      <sheetName val="건축내역"/>
      <sheetName val="측구터파기공수량집계"/>
      <sheetName val="배수공 시멘트 및 골재량 산출"/>
      <sheetName val="구조물터파기수량집계"/>
      <sheetName val="토공사"/>
      <sheetName val="여과지동"/>
      <sheetName val="기초자료"/>
      <sheetName val="기계경비산출기준"/>
      <sheetName val="______ETC_PROJECT_____________2"/>
      <sheetName val="단가"/>
      <sheetName val="중기집계"/>
      <sheetName val="Sheet1 (2)"/>
      <sheetName val="●수량(침구보관창고-21평)"/>
      <sheetName val="내역서(삼호)"/>
      <sheetName val="견적서1"/>
      <sheetName val="수량산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3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철거산출근거"/>
      <sheetName val="Baby일위대가"/>
      <sheetName val="일위대가목록"/>
      <sheetName val="내역서2안"/>
      <sheetName val="Sheet1"/>
      <sheetName val="일위_파일"/>
      <sheetName val="견적서"/>
      <sheetName val="일위대가"/>
      <sheetName val="저"/>
      <sheetName val="표지"/>
      <sheetName val="간접비"/>
      <sheetName val="내역서(삼호)"/>
      <sheetName val="KKK"/>
      <sheetName val="Sheet3"/>
      <sheetName val="도급내역서"/>
      <sheetName val="소비자가"/>
      <sheetName val="경산"/>
      <sheetName val="2공구산출내역"/>
      <sheetName val="단가조사"/>
      <sheetName val="출력은 금물"/>
      <sheetName val="일위대가(건축)"/>
      <sheetName val="부분별수량산출(조합기초)"/>
      <sheetName val="금액내역서"/>
      <sheetName val="전기일위대가"/>
      <sheetName val=" 냉각수펌프"/>
      <sheetName val="단가 "/>
      <sheetName val="데리네이타현황"/>
      <sheetName val="연결관암거"/>
      <sheetName val="COVER"/>
      <sheetName val="직재"/>
      <sheetName val="#REF"/>
      <sheetName val="적용건축"/>
      <sheetName val="차액보증"/>
      <sheetName val="내역서"/>
      <sheetName val="기자재비"/>
      <sheetName val="물가자료"/>
      <sheetName val="수량산출"/>
      <sheetName val="식재일위대가"/>
      <sheetName val="J直材4"/>
      <sheetName val="일위대가(4층원격)"/>
      <sheetName val="일위대가(출입)"/>
      <sheetName val="EJ"/>
      <sheetName val="대,유,램"/>
      <sheetName val="국별인원"/>
      <sheetName val="Sheet2"/>
      <sheetName val="단위중량"/>
      <sheetName val="3BL공동구 수량"/>
      <sheetName val="현장관리비 산출내역"/>
      <sheetName val="도급내역"/>
      <sheetName val="기초일위대가"/>
      <sheetName val="단가대비표"/>
      <sheetName val="산출기초"/>
      <sheetName val="손익분석"/>
      <sheetName val="대운반(철재)"/>
      <sheetName val="기계경비(시간당)"/>
      <sheetName val="램머"/>
      <sheetName val="전담운영PM"/>
      <sheetName val="부대내역"/>
      <sheetName val="사업부배부A"/>
      <sheetName val="설계예시"/>
      <sheetName val="토목내역서 (도급단가)"/>
      <sheetName val="Sheet5"/>
      <sheetName val="정부노임단가"/>
      <sheetName val="일반전기C"/>
      <sheetName val="일위대가표"/>
      <sheetName val="노(97_1,97_9,98_1)"/>
      <sheetName val="출력은_금물"/>
      <sheetName val="_냉각수펌프"/>
      <sheetName val="단가_"/>
      <sheetName val="터파기및재료"/>
      <sheetName val="sst,stl창호"/>
      <sheetName val="중기사용료"/>
      <sheetName val="산출내역서"/>
      <sheetName val="쌍송교"/>
      <sheetName val="수공기"/>
      <sheetName val="공통(20-91)"/>
      <sheetName val="기둥(원형)"/>
      <sheetName val="기초공"/>
      <sheetName val="기계설비표선정수장"/>
      <sheetName val="기계내역"/>
      <sheetName val="9GNG운반"/>
      <sheetName val="Sheet1 (2)"/>
      <sheetName val="소방"/>
      <sheetName val="COL"/>
      <sheetName val="2F 회의실견적(5_14 일대)"/>
      <sheetName val="N賃率-職"/>
      <sheetName val="Macro1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설직재-1"/>
      <sheetName val="부대공"/>
      <sheetName val="포장공"/>
      <sheetName val="토공"/>
      <sheetName val="ilch"/>
      <sheetName val="을"/>
      <sheetName val="DATA"/>
      <sheetName val="데이타"/>
      <sheetName val="골조시행"/>
      <sheetName val="용산1(해보)"/>
      <sheetName val="공사예산하조서(O.K)"/>
      <sheetName val="Base"/>
      <sheetName val="단1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도시가스현황"/>
      <sheetName val="시설물기초"/>
      <sheetName val="예산총괄표"/>
      <sheetName val="BOQ(전체)"/>
      <sheetName val="원가계산서"/>
      <sheetName val="을지"/>
      <sheetName val="ELECTRIC"/>
      <sheetName val="공내역"/>
      <sheetName val="건축원가"/>
      <sheetName val="danga"/>
      <sheetName val="총괄표"/>
      <sheetName val="연결관단위"/>
      <sheetName val="공량(1월22일)"/>
      <sheetName val="원내역"/>
      <sheetName val="Y-WORK"/>
      <sheetName val="내역1공구"/>
      <sheetName val="1구간BOQ"/>
      <sheetName val="외주비"/>
      <sheetName val="노무비"/>
      <sheetName val="일반공사"/>
      <sheetName val="실행철강하도"/>
      <sheetName val="단"/>
      <sheetName val="설계내역서"/>
      <sheetName val="인건비"/>
      <sheetName val="단중표"/>
      <sheetName val="수지예산"/>
      <sheetName val="중기손료"/>
      <sheetName val="기초단가"/>
      <sheetName val="가로등내역서"/>
      <sheetName val="공사미수"/>
      <sheetName val="대공종"/>
      <sheetName val="산출-설비"/>
      <sheetName val="샘플표지"/>
      <sheetName val="대보~세기"/>
      <sheetName val="AHU집계"/>
      <sheetName val="일위"/>
      <sheetName val="흥양2교토공집계표"/>
      <sheetName val="C3"/>
      <sheetName val="납부서"/>
      <sheetName val="대목"/>
      <sheetName val="일위대가내역"/>
      <sheetName val="목록"/>
      <sheetName val="ESCO개보수공사"/>
      <sheetName val="1차 내역서"/>
      <sheetName val="말뚝지지력산정"/>
      <sheetName val="주소"/>
      <sheetName val="Mc1"/>
      <sheetName val="내역(100%)"/>
      <sheetName val="표지1"/>
      <sheetName val="WORK"/>
      <sheetName val="산출근거(단청공사)"/>
      <sheetName val="갑지(추정)"/>
      <sheetName val="사업수지"/>
      <sheetName val="WEIGHT LIST"/>
      <sheetName val="POL6차-PIPING"/>
      <sheetName val="물량"/>
      <sheetName val="산#2-1 (2)"/>
      <sheetName val="산#3-1"/>
      <sheetName val="재집"/>
      <sheetName val="기본단가표"/>
      <sheetName val="식재인부"/>
      <sheetName val="재료"/>
      <sheetName val="영창26"/>
      <sheetName val="요율"/>
      <sheetName val="공사비총괄표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골재산출"/>
      <sheetName val="산근"/>
      <sheetName val="AIR SHOWER(3인용)"/>
      <sheetName val="연부97-1"/>
      <sheetName val="자갈,시멘트,모래산출"/>
      <sheetName val="자료"/>
      <sheetName val="차수공개요"/>
      <sheetName val="조명율표"/>
      <sheetName val="본체"/>
      <sheetName val="5공철탑검토표"/>
      <sheetName val="4공철탑검토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패널"/>
      <sheetName val="TANK견적대지"/>
      <sheetName val="DAN"/>
      <sheetName val="백호우계수"/>
      <sheetName val="공조기휀"/>
      <sheetName val="설계서을"/>
      <sheetName val="Pier 3"/>
      <sheetName val="예산변경사항"/>
      <sheetName val="파일의이용"/>
      <sheetName val="총체보활공정표"/>
      <sheetName val="CTEMCOST"/>
      <sheetName val="식재수량표"/>
      <sheetName val="ABUT수량-A1"/>
      <sheetName val="골막이(야매)"/>
      <sheetName val="도로정위치부표"/>
      <sheetName val="도로조사부표"/>
      <sheetName val="길어깨(현황)"/>
      <sheetName val="MOTOR"/>
      <sheetName val="수량집계"/>
      <sheetName val="잡비계산"/>
      <sheetName val="설계조건"/>
      <sheetName val="단가산출(T)"/>
      <sheetName val="일위목록-기"/>
      <sheetName val="BOX전기내역"/>
      <sheetName val="공종별내역서"/>
      <sheetName val="1공구내역"/>
      <sheetName val="별표"/>
      <sheetName val="건축공사실행"/>
      <sheetName val="공량산출서"/>
      <sheetName val="중기일위대가"/>
      <sheetName val="공사비"/>
      <sheetName val="부하계산서"/>
      <sheetName val="5흙막이"/>
      <sheetName val="tggwan(mac)"/>
      <sheetName val="일위대가목차"/>
      <sheetName val="덤프트럭계수"/>
      <sheetName val="공주-교대(A1)"/>
      <sheetName val="미드수량"/>
      <sheetName val="인사자료총집계"/>
      <sheetName val="폐토수익화 "/>
      <sheetName val="Inst."/>
      <sheetName val="ITEM"/>
      <sheetName val="INPUT"/>
      <sheetName val="CP-E2 (품셈표)"/>
      <sheetName val="소운반"/>
      <sheetName val="집수정단면도 (2)"/>
      <sheetName val="터널대가"/>
      <sheetName val="단가 및 재료비"/>
      <sheetName val="중기사용료산출근거"/>
      <sheetName val="설계기준"/>
      <sheetName val="내역1"/>
      <sheetName val="70%"/>
      <sheetName val="기타자료"/>
      <sheetName val="(4-2)열관류값-2"/>
      <sheetName val="원가계산 (2)"/>
      <sheetName val="배수공"/>
      <sheetName val="★도급내역"/>
      <sheetName val="DATA 입력란"/>
      <sheetName val="아파트"/>
      <sheetName val="공통비(전체)"/>
      <sheetName val="원가계산서 "/>
      <sheetName val="교각토공"/>
      <sheetName val="건축기성"/>
      <sheetName val="예가표"/>
      <sheetName val="공사비집계"/>
      <sheetName val="1공구산출내역서"/>
      <sheetName val="Tool"/>
      <sheetName val="구간산출"/>
      <sheetName val="리스(CIF)산출"/>
      <sheetName val="입찰안"/>
      <sheetName val="60명당사(총괄)"/>
      <sheetName val="급수"/>
      <sheetName val="조명시설"/>
      <sheetName val="1. 설계조건 2.단면가정 3. 하중계산"/>
      <sheetName val="식재가격"/>
      <sheetName val="식재총괄"/>
      <sheetName val="열린교실"/>
      <sheetName val="정산서 "/>
      <sheetName val="내부예산(5101~3)"/>
      <sheetName val="토목공사"/>
      <sheetName val="우각부보강"/>
      <sheetName val="견적서1"/>
      <sheetName val="심사계산"/>
      <sheetName val="심사물량"/>
      <sheetName val="옥외 전력간선공사"/>
      <sheetName val="06 일위대가목록"/>
      <sheetName val="투입내역"/>
      <sheetName val="자금신청서"/>
      <sheetName val="XL4Poppy"/>
      <sheetName val="설치자재"/>
      <sheetName val="변경내역"/>
      <sheetName val="교각1"/>
      <sheetName val="파형강관및곡선부보강및날개벽"/>
      <sheetName val="코드"/>
      <sheetName val="단위수량산출"/>
      <sheetName val="b_balju"/>
      <sheetName val="전선 및 전선관"/>
      <sheetName val="합천내역"/>
      <sheetName val="BID"/>
      <sheetName val="담장산출"/>
      <sheetName val="소각장스케줄"/>
      <sheetName val="매입-계약"/>
      <sheetName val="5사남"/>
      <sheetName val="인테리어내역"/>
      <sheetName val="비교1"/>
      <sheetName val="공통단가"/>
      <sheetName val="운반비"/>
      <sheetName val="기준FACTOR"/>
      <sheetName val="산출목록표"/>
      <sheetName val="工관리비율"/>
      <sheetName val="工완성공사율"/>
      <sheetName val="3F"/>
      <sheetName val="RE9604"/>
      <sheetName val="자재단가"/>
      <sheetName val="산출근거"/>
      <sheetName val="LF자재단가"/>
      <sheetName val="asd"/>
      <sheetName val="6PILE  (돌출)"/>
      <sheetName val="당초"/>
      <sheetName val="교각별철근수량집계표"/>
      <sheetName val="지질조사"/>
      <sheetName val="코드표"/>
      <sheetName val="중기"/>
      <sheetName val="일위(철거)"/>
      <sheetName val="지하"/>
      <sheetName val="배관단가조사서"/>
      <sheetName val="9509"/>
      <sheetName val="토공(우물통,기타) "/>
      <sheetName val="NYS"/>
      <sheetName val="재료비노무비"/>
      <sheetName val="식생블럭단위수량"/>
      <sheetName val="노임,재료비"/>
      <sheetName val="토공 total"/>
      <sheetName val="기술부대조건"/>
      <sheetName val="교수설계"/>
      <sheetName val="LEGEND"/>
      <sheetName val="102역사"/>
      <sheetName val="6호기"/>
      <sheetName val="Sheet6"/>
      <sheetName val="도급기성"/>
      <sheetName val="설비단가표"/>
      <sheetName val="오수공수량집계표"/>
      <sheetName val="견적업체"/>
      <sheetName val="계수시트"/>
      <sheetName val="효성CB 1P기초"/>
      <sheetName val="교사기준면적(초등)"/>
      <sheetName val="일위대가 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공통가설"/>
      <sheetName val="특외대"/>
      <sheetName val="48전력선로일위"/>
      <sheetName val="단가표"/>
      <sheetName val="1.설계조건"/>
      <sheetName val="공사직종별노임"/>
      <sheetName val=" HIT-&gt;HMC 견적(3900)"/>
      <sheetName val="공통가설공사"/>
      <sheetName val="카메라"/>
      <sheetName val="견적"/>
      <sheetName val="약품공급2"/>
      <sheetName val="기계공사비집계(원안)"/>
      <sheetName val="설_(3)"/>
      <sheetName val="설_(2)"/>
      <sheetName val="3BL공동구_수량"/>
      <sheetName val="노무,재료"/>
      <sheetName val="율촌법률사무소2내역"/>
      <sheetName val="물량입력"/>
      <sheetName val="사다리"/>
      <sheetName val="CIVIL4"/>
      <sheetName val="내역서(중수)"/>
      <sheetName val="CAT_5"/>
      <sheetName val="단가비교표_공통1"/>
      <sheetName val="도급견적가"/>
      <sheetName val="내역(원안-대안)"/>
      <sheetName val="96정변2"/>
      <sheetName val="E총15"/>
      <sheetName val="수주추정"/>
      <sheetName val="조경일람"/>
      <sheetName val="guard(mac)"/>
      <sheetName val="내역(설계)"/>
      <sheetName val="ELEC"/>
      <sheetName val="당진1,2호기전선관설치및접지4차공사내역서-을지"/>
      <sheetName val="본체철근표"/>
      <sheetName val="역공종"/>
      <sheetName val="시멘트"/>
      <sheetName val="전기일위목록"/>
      <sheetName val="001"/>
      <sheetName val="단위내역서"/>
      <sheetName val="공사개요"/>
      <sheetName val="금액집계"/>
      <sheetName val="갑지1"/>
      <sheetName val="N賃率_職"/>
      <sheetName val="부대공Ⅱ"/>
      <sheetName val="간접1"/>
      <sheetName val="장비가동"/>
      <sheetName val="내역표지"/>
      <sheetName val="대치판정"/>
      <sheetName val="원가서"/>
      <sheetName val="제-노임"/>
      <sheetName val="제직재"/>
      <sheetName val="내역서 "/>
      <sheetName val="주beam"/>
      <sheetName val="물량표"/>
      <sheetName val="200"/>
      <sheetName val="민감도"/>
      <sheetName val="DATE"/>
      <sheetName val="공사착공계"/>
      <sheetName val="배수내역"/>
      <sheetName val="기흥하도용"/>
      <sheetName val="제작비추산총괄표"/>
      <sheetName val="갑"/>
      <sheetName val="노무비 근거"/>
      <sheetName val="내역서1"/>
      <sheetName val="AIR_SHOWER(3인용)"/>
      <sheetName val="Customer_Databas"/>
      <sheetName val="토공(우물통,기타)_"/>
      <sheetName val="원가_(2)"/>
      <sheetName val="_HIT-&gt;HMC_견적(3900)"/>
      <sheetName val="공사입찰정보입력"/>
      <sheetName val="첨부1"/>
      <sheetName val="일위대가1"/>
      <sheetName val="JUCKEYK"/>
      <sheetName val="부하자료"/>
      <sheetName val="국내"/>
      <sheetName val="내역서 제출"/>
      <sheetName val="2000년 공정표"/>
      <sheetName val="토공집계표"/>
      <sheetName val="내역서(기성청구)"/>
      <sheetName val="청주(철골발주의뢰서)"/>
      <sheetName val="유기공정"/>
      <sheetName val="총수량집계표"/>
      <sheetName val="하도급원가계산총괄표(식재)"/>
      <sheetName val="세골재  T2 변경 현황"/>
      <sheetName val="sub"/>
      <sheetName val="반포2차"/>
      <sheetName val="유림콘도"/>
      <sheetName val="상가분양"/>
      <sheetName val="터널조도"/>
      <sheetName val="단위단가"/>
      <sheetName val="토공_total"/>
      <sheetName val="6PILE__(돌출)"/>
      <sheetName val="노 무 비"/>
      <sheetName val="기타 정보통신공사"/>
      <sheetName val="내역관리1"/>
      <sheetName val="찍기"/>
      <sheetName val="내역서적용수량"/>
      <sheetName val="가도공"/>
      <sheetName val="특별땅고르기"/>
      <sheetName val="직공비"/>
      <sheetName val="계약서"/>
      <sheetName val="A 견적"/>
      <sheetName val="청곡지선입력"/>
      <sheetName val="부대"/>
      <sheetName val="일위CODE"/>
      <sheetName val="gyun"/>
      <sheetName val="3본사"/>
      <sheetName val="봉방동근생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총괄표"/>
      <sheetName val="소총괄표1"/>
      <sheetName val="입력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9811"/>
      <sheetName val="A LINE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기초일위"/>
      <sheetName val="백룡교차로"/>
      <sheetName val="산정교차로"/>
      <sheetName val="신영교차로"/>
      <sheetName val="3.2제조설비"/>
      <sheetName val="Sheet7(ㅅ)"/>
      <sheetName val="별표 "/>
      <sheetName val="입력변수"/>
      <sheetName val="단가대비표 (3)"/>
      <sheetName val="01상노임"/>
      <sheetName val="경영상태"/>
      <sheetName val="직접공사비"/>
      <sheetName val="#3_일위대가목록"/>
      <sheetName val="지점장"/>
      <sheetName val="노무비단가"/>
      <sheetName val="원본"/>
      <sheetName val="98지급계획"/>
      <sheetName val="FAX"/>
      <sheetName val="자재표"/>
      <sheetName val="날개벽수량표"/>
      <sheetName val="간접비계산"/>
      <sheetName val="J-EQ"/>
      <sheetName val="전기내역"/>
      <sheetName val="신우"/>
      <sheetName val="현장관리비"/>
      <sheetName val="유림총괄"/>
      <sheetName val="예산서"/>
      <sheetName val="구천"/>
      <sheetName val="전계가"/>
      <sheetName val="작업일보"/>
      <sheetName val="산출금액내역"/>
      <sheetName val="내역서01"/>
      <sheetName val="수배전반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현장관리비참조"/>
      <sheetName val="청도공장"/>
      <sheetName val="세부내역서(전기)"/>
      <sheetName val="수량산출(생반)"/>
      <sheetName val="접지수량"/>
      <sheetName val="제경비율"/>
      <sheetName val="기본가정"/>
      <sheetName val="통합집계표"/>
      <sheetName val="단가일람"/>
      <sheetName val="갑지.을지"/>
      <sheetName val="일위대가(1)"/>
      <sheetName val="작성"/>
      <sheetName val="COST"/>
      <sheetName val="개요"/>
      <sheetName val="노임단가(08.01)"/>
      <sheetName val="그림"/>
      <sheetName val="그림2"/>
      <sheetName val="일위(시설)"/>
      <sheetName val="BSD (2)"/>
      <sheetName val="구성1"/>
      <sheetName val="구성2"/>
      <sheetName val="구성3"/>
      <sheetName val="구성4"/>
      <sheetName val="화의-현금흐름"/>
      <sheetName val="연습"/>
      <sheetName val="공문"/>
      <sheetName val="설계"/>
      <sheetName val="총괄내역"/>
      <sheetName val="단가및재료비"/>
      <sheetName val="이토변실(A3-LINE)"/>
      <sheetName val="수목표준대가"/>
      <sheetName val="실행내역 "/>
      <sheetName val="노무단가"/>
      <sheetName val="적용노임"/>
      <sheetName val="단가(1)"/>
      <sheetName val="토적표(1)"/>
      <sheetName val="토적표(광혁측량)"/>
      <sheetName val="선급비용"/>
      <sheetName val="전기"/>
      <sheetName val="인적사항"/>
      <sheetName val="단재적표"/>
      <sheetName val="투찰가"/>
      <sheetName val="2000.05"/>
      <sheetName val="철근중량"/>
      <sheetName val="하이테콤직원"/>
      <sheetName val="정거장 설계조건"/>
      <sheetName val="구의33고"/>
      <sheetName val="실행(1)"/>
      <sheetName val="수리결과"/>
      <sheetName val="전기공사일위대가"/>
      <sheetName val="익산"/>
      <sheetName val="현장관리비데이타"/>
      <sheetName val="SG"/>
      <sheetName val="요약&amp;결과"/>
      <sheetName val="일위목록데이타"/>
      <sheetName val="금융"/>
      <sheetName val="전기단가조사서"/>
      <sheetName val="화전내"/>
      <sheetName val="성곽내역서"/>
      <sheetName val="Sheet1_(2)"/>
      <sheetName val="2F_회의실견적(5_14_일대)"/>
      <sheetName val="냉천부속동"/>
      <sheetName val="TABLE"/>
      <sheetName val="RAHMEN"/>
      <sheetName val="AV시스템"/>
      <sheetName val="20관리비율"/>
      <sheetName val="민속촌메뉴"/>
      <sheetName val="2F 회의실견적_5_14 일대_"/>
      <sheetName val="97"/>
      <sheetName val="일위대가목록 "/>
      <sheetName val="(1)본선수량집계"/>
      <sheetName val="TEMP"/>
      <sheetName val="JA"/>
      <sheetName val="간접(90)"/>
      <sheetName val="현장경비"/>
      <sheetName val="보증수수료산출"/>
      <sheetName val="화재 탐지 설비"/>
      <sheetName val="정렬"/>
      <sheetName val="하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</sheetDataSet>
  </externalBook>
</externalLink>
</file>

<file path=xl/externalLinks/externalLink3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표지간지"/>
      <sheetName val="위치도간지"/>
      <sheetName val="현장사진간지"/>
      <sheetName val="현장사진"/>
      <sheetName val="설계설명서간지"/>
      <sheetName val="설계설명서"/>
      <sheetName val="설계적용기준간지"/>
      <sheetName val="설계적용기준"/>
      <sheetName val="예정공정표간지"/>
      <sheetName val="예정공정표"/>
      <sheetName val="시방서간지"/>
      <sheetName val="소반별시방서간지"/>
      <sheetName val="소반별특징및시방서"/>
      <sheetName val="사업원가계산서간지"/>
      <sheetName val="간지"/>
      <sheetName val="사업원가계산서"/>
      <sheetName val="설계내역서간지"/>
      <sheetName val="내역서(천보)"/>
      <sheetName val="내역서(천개)"/>
      <sheetName val="내역서(임내정리)"/>
      <sheetName val="단가산출서간지"/>
      <sheetName val="단가산출서(천보,개량)"/>
      <sheetName val="단가산출서(임내정리)"/>
      <sheetName val="필지별사업내역서간지"/>
      <sheetName val="필지별내역서"/>
      <sheetName val="GPS좌표간지"/>
      <sheetName val="GPS좌표"/>
      <sheetName val="재선충병미감염확인증"/>
      <sheetName val="사업자등록증사본간지"/>
      <sheetName val="임목조사서간지"/>
      <sheetName val="수량집계표"/>
      <sheetName val="영흥임황1"/>
      <sheetName val="영흥1-1"/>
      <sheetName val="영흥임황2"/>
      <sheetName val="영흥2-1"/>
      <sheetName val="영흥2-2"/>
      <sheetName val="영흥2-3"/>
      <sheetName val="영흥2-4"/>
      <sheetName val="영흥2-5"/>
      <sheetName val="영흥2-6"/>
      <sheetName val="영흥2-7"/>
      <sheetName val="정양임황1"/>
      <sheetName val="정양1-1"/>
      <sheetName val="정양1-2"/>
      <sheetName val="정양임황2"/>
      <sheetName val="정양2-1"/>
      <sheetName val="정양2-2"/>
      <sheetName val="정양2-3"/>
      <sheetName val="정양임황3"/>
      <sheetName val="정양3-1"/>
      <sheetName val="정양3-2"/>
      <sheetName val="정양3-3"/>
      <sheetName val="정양3-4"/>
      <sheetName val="정양3-5"/>
      <sheetName val="정양3-6"/>
      <sheetName val="정양3-7"/>
      <sheetName val="정양3-8"/>
      <sheetName val="정양3-9"/>
      <sheetName val="정양3-10"/>
      <sheetName val="정양임황4"/>
      <sheetName val="정양4-1"/>
      <sheetName val="정양4-2"/>
      <sheetName val="정양4-3"/>
      <sheetName val="정양4-4"/>
      <sheetName val="문산임황1"/>
      <sheetName val="문산1-1"/>
      <sheetName val="문산1-2"/>
      <sheetName val="문산1-3"/>
      <sheetName val="문산1-4"/>
      <sheetName val="문산1-5"/>
      <sheetName val="문산임황2"/>
      <sheetName val="문산2-1"/>
      <sheetName val="문산2-2"/>
      <sheetName val="문산2-3"/>
      <sheetName val="문산2-4"/>
      <sheetName val="인건비,재료비명세서"/>
      <sheetName val="표지(2)"/>
      <sheetName val="xxxxxxxx"/>
      <sheetName val="Recovered_Sheet1"/>
      <sheetName val="Recovered_Sheet2"/>
      <sheetName val="Recovered_Sheet3"/>
      <sheetName val="Recovered_Sheet4"/>
      <sheetName val="Recovered_Sheet5"/>
      <sheetName val="XL4Poppy"/>
      <sheetName val="변경내역"/>
      <sheetName val="일위대가"/>
      <sheetName val="건축내역"/>
      <sheetName val="원가계산서"/>
      <sheetName val="군유림"/>
      <sheetName val="별표집계"/>
      <sheetName val="골막이(야매)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4">
          <cell r="C4" t="e">
            <v>#N/A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일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/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1"/>
      <sheetName val="자갈,시멘트,모래산출"/>
      <sheetName val="골재집계"/>
      <sheetName val="자재2"/>
      <sheetName val="골재집계2"/>
      <sheetName val="자재1+2"/>
      <sheetName val="아님"/>
      <sheetName val="레미콘집계"/>
      <sheetName val="포장재료"/>
      <sheetName val="철근집계"/>
      <sheetName val="흄관집계"/>
      <sheetName val="몰탈콘크리트"/>
      <sheetName val="상수도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D1" t="str">
            <v/>
          </cell>
          <cell r="E1" t="str">
            <v>철</v>
          </cell>
          <cell r="G1" t="str">
            <v>근</v>
          </cell>
        </row>
        <row r="2">
          <cell r="A2" t="str">
            <v>구      분</v>
          </cell>
          <cell r="B2" t="str">
            <v>D10</v>
          </cell>
          <cell r="C2" t="str">
            <v>D13</v>
          </cell>
          <cell r="D2" t="str">
            <v>D16</v>
          </cell>
          <cell r="E2" t="str">
            <v>D19</v>
          </cell>
          <cell r="F2" t="str">
            <v>D22</v>
          </cell>
          <cell r="G2" t="str">
            <v>D25</v>
          </cell>
          <cell r="H2" t="str">
            <v>D29</v>
          </cell>
          <cell r="I2" t="str">
            <v>D32</v>
          </cell>
          <cell r="J2" t="str">
            <v>계</v>
          </cell>
          <cell r="K2" t="str">
            <v>비   고</v>
          </cell>
        </row>
        <row r="3">
          <cell r="B3" t="str">
            <v>TON</v>
          </cell>
          <cell r="C3" t="str">
            <v>TON</v>
          </cell>
          <cell r="D3" t="str">
            <v>TON</v>
          </cell>
          <cell r="E3" t="str">
            <v>TON</v>
          </cell>
          <cell r="F3" t="str">
            <v>TON</v>
          </cell>
          <cell r="G3" t="str">
            <v>TON</v>
          </cell>
          <cell r="H3" t="str">
            <v>TON</v>
          </cell>
          <cell r="I3" t="str">
            <v>TON</v>
          </cell>
        </row>
        <row r="4">
          <cell r="A4" t="str">
            <v>배수구조물공</v>
          </cell>
          <cell r="B4">
            <v>0</v>
          </cell>
          <cell r="C4">
            <v>4.1669999999999998</v>
          </cell>
          <cell r="D4">
            <v>2.6419999999999999</v>
          </cell>
          <cell r="H4">
            <v>0.189</v>
          </cell>
          <cell r="J4">
            <v>6.9979999999999993</v>
          </cell>
        </row>
        <row r="5">
          <cell r="E5">
            <v>0</v>
          </cell>
          <cell r="F5">
            <v>0</v>
          </cell>
          <cell r="J5">
            <v>0</v>
          </cell>
        </row>
        <row r="6">
          <cell r="J6">
            <v>0</v>
          </cell>
        </row>
        <row r="7">
          <cell r="B7">
            <v>0</v>
          </cell>
          <cell r="J7">
            <v>0</v>
          </cell>
        </row>
        <row r="8">
          <cell r="A8" t="str">
            <v>계</v>
          </cell>
          <cell r="B8">
            <v>0</v>
          </cell>
          <cell r="C8">
            <v>4.1669999999999998</v>
          </cell>
          <cell r="D8">
            <v>2.6419999999999999</v>
          </cell>
          <cell r="E8">
            <v>0</v>
          </cell>
          <cell r="F8">
            <v>0</v>
          </cell>
          <cell r="G8">
            <v>0</v>
          </cell>
          <cell r="H8">
            <v>0.189</v>
          </cell>
          <cell r="I8">
            <v>0</v>
          </cell>
          <cell r="J8">
            <v>6.9979999999999993</v>
          </cell>
        </row>
        <row r="9">
          <cell r="A9" t="str">
            <v>할      증</v>
          </cell>
          <cell r="B9">
            <v>0.03</v>
          </cell>
          <cell r="C9">
            <v>0.03</v>
          </cell>
          <cell r="D9">
            <v>0.03</v>
          </cell>
          <cell r="E9">
            <v>0.03</v>
          </cell>
          <cell r="F9">
            <v>0.03</v>
          </cell>
          <cell r="G9">
            <v>0.03</v>
          </cell>
          <cell r="H9">
            <v>0.03</v>
          </cell>
          <cell r="I9">
            <v>0.03</v>
          </cell>
          <cell r="J9">
            <v>0.03</v>
          </cell>
        </row>
        <row r="10">
          <cell r="A10" t="str">
            <v>구  입  량</v>
          </cell>
          <cell r="B10">
            <v>0</v>
          </cell>
          <cell r="C10">
            <v>4.2919999999999998</v>
          </cell>
          <cell r="D10">
            <v>2.7210000000000001</v>
          </cell>
          <cell r="E10">
            <v>0</v>
          </cell>
          <cell r="F10">
            <v>0</v>
          </cell>
          <cell r="G10">
            <v>0</v>
          </cell>
          <cell r="H10">
            <v>0.19500000000000001</v>
          </cell>
          <cell r="I10">
            <v>0</v>
          </cell>
          <cell r="J10">
            <v>7.2080000000000002</v>
          </cell>
        </row>
      </sheetData>
      <sheetData sheetId="10"/>
      <sheetData sheetId="11"/>
      <sheetData sheetId="12" refreshError="1"/>
    </sheetDataSet>
  </externalBook>
</externalLink>
</file>

<file path=xl/externalLinks/externalLink3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  <sheetName val="자재단가비교표"/>
      <sheetName val="직노"/>
      <sheetName val="단위중량"/>
    </sheetNames>
    <sheetDataSet>
      <sheetData sheetId="0"/>
      <sheetData sheetId="1"/>
      <sheetData sheetId="2"/>
      <sheetData sheetId="3"/>
      <sheetData sheetId="4">
        <row r="25">
          <cell r="J25">
            <v>0</v>
          </cell>
        </row>
        <row r="51">
          <cell r="J51">
            <v>254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점검표"/>
      <sheetName val="점검사항"/>
      <sheetName val="집계표"/>
      <sheetName val="품질시험계획"/>
      <sheetName val="타이틀"/>
      <sheetName val="추가편입조서"/>
      <sheetName val="추가편입내역"/>
      <sheetName val="98공정계획표"/>
      <sheetName val="97공정계획표"/>
      <sheetName val="Sheet16"/>
      <sheetName val="호안추가"/>
      <sheetName val="보완계획안"/>
      <sheetName val="추"/>
      <sheetName val="김용철"/>
      <sheetName val="추진상황"/>
      <sheetName val="범례표"/>
      <sheetName val="자재사용계획"/>
      <sheetName val="관급자재내역"/>
      <sheetName val="잔공계획"/>
      <sheetName val="보완결과"/>
      <sheetName val="보완결과 (2)"/>
      <sheetName val="보완계획"/>
      <sheetName val="잔공계획 (2)"/>
      <sheetName val="추가편입내역 (2)"/>
      <sheetName val="공정표"/>
      <sheetName val="추진점검표"/>
      <sheetName val="점검"/>
      <sheetName val="점검결과"/>
      <sheetName val="현장조사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3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원가계산서"/>
      <sheetName val="외과수술산출내역"/>
      <sheetName val="설계서용지"/>
      <sheetName val="일위대가목록"/>
      <sheetName val="일위대가표"/>
      <sheetName val="총괄표"/>
      <sheetName val=" 자재내역"/>
      <sheetName val="자재조서"/>
      <sheetName val="담장산출"/>
      <sheetName val="제경비"/>
      <sheetName val="자재단가비교표"/>
      <sheetName val="일위대가"/>
      <sheetName val="XL4Poppy"/>
      <sheetName val="양평보호수내역서2"/>
      <sheetName val="1"/>
      <sheetName val="현장조사"/>
      <sheetName val="guard(mac)"/>
      <sheetName val="내역"/>
      <sheetName val="댐구조도"/>
      <sheetName val="세월교산출기초"/>
      <sheetName val="산출내역서"/>
      <sheetName val="토공사"/>
      <sheetName val="골막이(야매)"/>
      <sheetName val="업무코드(보호해제-0000)"/>
      <sheetName val="단재적표"/>
      <sheetName val="철근집계"/>
      <sheetName val="퍼스트"/>
      <sheetName val="집계표"/>
      <sheetName val="인력소운반"/>
      <sheetName val="측구터파기공수량집계"/>
      <sheetName val="배수공 시멘트 및 골재량 산출"/>
      <sheetName val="상수도토공집계표"/>
      <sheetName val="1공구산출내역서"/>
      <sheetName val="일위목록"/>
      <sheetName val="06 일위대가목록"/>
      <sheetName val="일위산출"/>
      <sheetName val="입상내역"/>
      <sheetName val="일위총괄표"/>
      <sheetName val="합계"/>
      <sheetName val="총괄"/>
      <sheetName val="노임단가"/>
      <sheetName val="총괄내역"/>
      <sheetName val="근로자명단"/>
      <sheetName val="산출근거"/>
      <sheetName val="별표집계"/>
      <sheetName val="증감대비"/>
      <sheetName val="갑지"/>
      <sheetName val="P1(좌,우)"/>
      <sheetName val="I一般比"/>
      <sheetName val="data"/>
      <sheetName val="1공구원가계산서"/>
      <sheetName val="계약서"/>
      <sheetName val="실행철강하도"/>
      <sheetName val="덕전리"/>
      <sheetName val="일위(시설)"/>
      <sheetName val="근로자명단2008"/>
      <sheetName val="산수배수"/>
      <sheetName val="간접비계산"/>
      <sheetName val="직노"/>
      <sheetName val="금액내역서"/>
      <sheetName val="(당평)자재"/>
      <sheetName val="날개"/>
      <sheetName val="입목재적"/>
      <sheetName val="일위목록데이타"/>
      <sheetName val="우수공,맨홀,집수정"/>
      <sheetName val="터널대가"/>
      <sheetName val="2공구산출내역"/>
      <sheetName val="예가평정서표지"/>
      <sheetName val="보도블럭(소형고압블럭)"/>
      <sheetName val="화천"/>
      <sheetName val="원"/>
      <sheetName val="신고조서"/>
      <sheetName val="●수량(침구보관창고-21평)"/>
      <sheetName val="내역서(삼호)"/>
      <sheetName val="견적서1"/>
      <sheetName val="공사예산하조서(O.K)"/>
      <sheetName val="투입내역"/>
      <sheetName val="자금신청서"/>
      <sheetName val="#REF"/>
      <sheetName val="unitpric"/>
      <sheetName val="2월분"/>
      <sheetName val="맨홀수량산출"/>
      <sheetName val="단가대비표"/>
      <sheetName val="자재대"/>
      <sheetName val="Macro1"/>
      <sheetName val="설계예산서"/>
      <sheetName val="단가"/>
      <sheetName val="단가 및 재료비"/>
      <sheetName val="자재단가"/>
      <sheetName val="INPUT"/>
      <sheetName val="단가비교"/>
      <sheetName val="날개벽수량표"/>
      <sheetName val="약품공급2"/>
      <sheetName val="입력(NO PRINT)"/>
      <sheetName val="노임단가 "/>
      <sheetName val="단위수량"/>
      <sheetName val="기존단가 (2)"/>
      <sheetName val="인구"/>
      <sheetName val="환경평가"/>
      <sheetName val="유입량"/>
    </sheetNames>
    <sheetDataSet>
      <sheetData sheetId="0">
        <row r="1">
          <cell r="A1" t="str">
            <v>연 번</v>
          </cell>
        </row>
      </sheetData>
      <sheetData sheetId="1">
        <row r="1">
          <cell r="A1" t="str">
            <v>연 번</v>
          </cell>
        </row>
      </sheetData>
      <sheetData sheetId="2">
        <row r="1">
          <cell r="A1" t="str">
            <v>연 번</v>
          </cell>
        </row>
      </sheetData>
      <sheetData sheetId="3">
        <row r="1">
          <cell r="A1" t="str">
            <v>연 번</v>
          </cell>
        </row>
      </sheetData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3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공사원가계산서"/>
      <sheetName val="설계서용지(을)"/>
      <sheetName val="총괄표(주요수종)"/>
      <sheetName val="총괄표"/>
      <sheetName val="2003.2 자재조서 "/>
      <sheetName val="직종 노임"/>
      <sheetName val="외과수술산출내역"/>
      <sheetName val="일위대가표 (2)"/>
      <sheetName val="현장조사"/>
      <sheetName val="인력소운반"/>
      <sheetName val="일위대가"/>
      <sheetName val="XL4Poppy"/>
      <sheetName val="집계표"/>
      <sheetName val="자재단가비교표"/>
      <sheetName val="철근집계"/>
      <sheetName val="녹지대 소나무 영양공급 및 보호관리 공사"/>
      <sheetName val="1"/>
      <sheetName val="골막이(야매)"/>
      <sheetName val="제경비"/>
      <sheetName val="일위총괄표"/>
      <sheetName val="단가조사서"/>
      <sheetName val="건축내역"/>
      <sheetName val="일위목록"/>
      <sheetName val="퍼스트"/>
      <sheetName val="06 일위대가목록"/>
      <sheetName val="일위산출"/>
      <sheetName val="#REF"/>
      <sheetName val="Sheet1"/>
      <sheetName val="Macro1"/>
      <sheetName val="Macro2"/>
      <sheetName val="산출내역서"/>
      <sheetName val="unitpric"/>
      <sheetName val="일위(시설)"/>
      <sheetName val="실행철강하도"/>
      <sheetName val="단재적표"/>
      <sheetName val="근로자명단"/>
      <sheetName val="내역"/>
      <sheetName val="측구터파기공수량집계"/>
      <sheetName val="배수공 시멘트 및 골재량 산출"/>
      <sheetName val="상수도토공집계표"/>
      <sheetName val="입목재적"/>
      <sheetName val="1공구산출내역서"/>
      <sheetName val="별표집계"/>
      <sheetName val="투입내역"/>
      <sheetName val="신고조서"/>
      <sheetName val="덕전리"/>
      <sheetName val="갑지"/>
      <sheetName val="날개벽수량표"/>
      <sheetName val="BOX"/>
      <sheetName val="바닥막이1.5"/>
      <sheetName val="총괄공사비"/>
      <sheetName val="근로자명단2008"/>
      <sheetName val="우수공,맨홀,집수정"/>
      <sheetName val="물가"/>
      <sheetName val="접속도로"/>
      <sheetName val="보도블럭(소형고압블럭)"/>
      <sheetName val="원"/>
      <sheetName val="●수량(침구보관창고-21평)"/>
      <sheetName val="증감대비"/>
      <sheetName val="직노"/>
      <sheetName val="내역서(삼호)"/>
      <sheetName val="견적서1"/>
      <sheetName val="공사예산하조서(O.K)"/>
      <sheetName val="2공구산출내역"/>
      <sheetName val="합계"/>
      <sheetName val="교통대책내역"/>
      <sheetName val="노임단가"/>
      <sheetName val="b_balju_cho"/>
      <sheetName val="BID"/>
      <sheetName val="단가산출(T)"/>
      <sheetName val="조명시설"/>
      <sheetName val="공량산출근거서"/>
      <sheetName val="부속동"/>
      <sheetName val="약품공급2"/>
      <sheetName val="P1(좌,우)"/>
      <sheetName val="관급자재"/>
      <sheetName val="간접비계산"/>
      <sheetName val="수량산출서-2"/>
      <sheetName val="자재대"/>
      <sheetName val="설계기준"/>
      <sheetName val="시약"/>
      <sheetName val="DATE"/>
      <sheetName val="1,2공구원가계산서"/>
      <sheetName val="자재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>
            <v>0</v>
          </cell>
          <cell r="G1" t="str">
            <v>노 무 비</v>
          </cell>
          <cell r="H1">
            <v>0</v>
          </cell>
          <cell r="I1" t="str">
            <v>경    비</v>
          </cell>
          <cell r="J1">
            <v>0</v>
          </cell>
          <cell r="K1" t="str">
            <v>총    액</v>
          </cell>
          <cell r="L1">
            <v>0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3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일람"/>
      <sheetName val="상수도토공집계표"/>
    </sheetNames>
    <sheetDataSet>
      <sheetData sheetId="0" refreshError="1"/>
      <sheetData sheetId="1" refreshError="1"/>
    </sheetDataSet>
  </externalBook>
</externalLink>
</file>

<file path=xl/externalLinks/externalLink3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0000"/>
      <sheetName val="100000"/>
      <sheetName val="1000"/>
      <sheetName val="2000"/>
      <sheetName val="pldt"/>
      <sheetName val="원가계산서"/>
      <sheetName val="설계서용지"/>
      <sheetName val="일위대가표"/>
      <sheetName val="일위대가목록"/>
      <sheetName val="총괄표"/>
      <sheetName val="2001-자재조서"/>
      <sheetName val=" 자재내역"/>
      <sheetName val="2001.1단비"/>
      <sheetName val="규격분류필터"/>
      <sheetName val="총괄수량표"/>
      <sheetName val="자재조서"/>
      <sheetName val="Sheet2"/>
      <sheetName val="Sheet3"/>
      <sheetName val="공사원가계산서"/>
      <sheetName val="설계서용지(을)"/>
      <sheetName val="총괄표(주요수종)"/>
      <sheetName val="2003.2 자재조서 "/>
      <sheetName val="직종 노임"/>
      <sheetName val="외과수술산출내역"/>
      <sheetName val="일위대가표 (2)"/>
      <sheetName val="DANGA"/>
      <sheetName val="단가비교"/>
      <sheetName val="일위대가"/>
      <sheetName val="집계표"/>
      <sheetName val="투입내역"/>
      <sheetName val="철근집계"/>
      <sheetName val="XL4Poppy"/>
      <sheetName val="2001-02-노원 보호수(상반기)"/>
      <sheetName val="골막이(야매)"/>
      <sheetName val="자재일람"/>
      <sheetName val="제경비"/>
      <sheetName val="수량산출서 (2)"/>
      <sheetName val="CPM챠트"/>
      <sheetName val="1-1"/>
      <sheetName val="자재단가비교표"/>
      <sheetName val="L_RPTA05_목록"/>
      <sheetName val="교통대책내역"/>
      <sheetName val="일위산출"/>
      <sheetName val="1공구산출내역서"/>
      <sheetName val="자재"/>
      <sheetName val="Macro1"/>
      <sheetName val="원형1호맨홀토공수량"/>
      <sheetName val="수량산출서-2"/>
      <sheetName val="#REF"/>
      <sheetName val="하중계산"/>
      <sheetName val="단가조사서"/>
      <sheetName val="건축내역"/>
      <sheetName val="내역"/>
      <sheetName val="노임단가"/>
      <sheetName val="SLAB"/>
      <sheetName val="현장조사"/>
      <sheetName val="상수도토공집계표"/>
      <sheetName val="기초단가"/>
      <sheetName val="근로자명단"/>
      <sheetName val="자재단가표"/>
      <sheetName val="물량산출서"/>
      <sheetName val="기계경비시간당손료목록"/>
      <sheetName val="설계내역"/>
      <sheetName val="별표집계"/>
      <sheetName val="증감대비"/>
      <sheetName val="계약서"/>
      <sheetName val="바닥막이1.5"/>
      <sheetName val="덕전리"/>
      <sheetName val="측구터파기공수량집계"/>
      <sheetName val="배수공 시멘트 및 골재량 산출"/>
      <sheetName val="재료비"/>
      <sheetName val="총괄내역서"/>
      <sheetName val="현장관리비"/>
      <sheetName val="원"/>
      <sheetName val="신고조서"/>
      <sheetName val="단재적표"/>
      <sheetName val="●수량(침구보관창고-21평)"/>
      <sheetName val="직노"/>
      <sheetName val="내역서(삼호)"/>
      <sheetName val="견적서1"/>
      <sheetName val="공사예산하조서(O.K)"/>
      <sheetName val="2공구산출내역"/>
      <sheetName val="가로등기초"/>
      <sheetName val="PAD TR보호대기초"/>
      <sheetName val="노임"/>
      <sheetName val="SLAB&quot;1&quot;"/>
      <sheetName val="공사비예산서(토목분)"/>
      <sheetName val="자재단가"/>
      <sheetName val="설계예산서"/>
      <sheetName val="폐기물"/>
      <sheetName val="산출내역서"/>
      <sheetName val="근로자명단2008"/>
      <sheetName val="실행철강하도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/>
      <sheetData sheetId="4"/>
      <sheetData sheetId="5" refreshError="1"/>
      <sheetData sheetId="6">
        <row r="1">
          <cell r="A1" t="str">
            <v>연번</v>
          </cell>
        </row>
      </sheetData>
      <sheetData sheetId="7">
        <row r="1">
          <cell r="A1" t="str">
            <v>연번</v>
          </cell>
        </row>
      </sheetData>
      <sheetData sheetId="8">
        <row r="1">
          <cell r="A1" t="str">
            <v>연번</v>
          </cell>
        </row>
      </sheetData>
      <sheetData sheetId="9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>
            <v>0</v>
          </cell>
          <cell r="G1" t="str">
            <v>노 무 비</v>
          </cell>
          <cell r="H1">
            <v>0</v>
          </cell>
          <cell r="I1" t="str">
            <v>경    비</v>
          </cell>
          <cell r="J1">
            <v>0</v>
          </cell>
          <cell r="K1" t="str">
            <v>총    액</v>
          </cell>
          <cell r="L1">
            <v>0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3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06 일위대가목록"/>
      <sheetName val="단가조사"/>
      <sheetName val="XL4Poppy"/>
      <sheetName val="일위대가목차"/>
      <sheetName val="내역서2안"/>
      <sheetName val="일위대가"/>
      <sheetName val="조건표 (2)"/>
      <sheetName val="투입내역"/>
      <sheetName val="자재일람"/>
      <sheetName val="현장조사"/>
      <sheetName val="보호수(상수리)"/>
      <sheetName val="일위총괄표"/>
      <sheetName val="공량산출서"/>
      <sheetName val="수목표준대가"/>
      <sheetName val="unitpric"/>
      <sheetName val="자재단가비교표"/>
      <sheetName val="내역"/>
      <sheetName val="2공구산출내역"/>
      <sheetName val="건축내역"/>
      <sheetName val="웅진교-S2"/>
      <sheetName val="합계"/>
      <sheetName val="기계경비(시간당)"/>
      <sheetName val="램머"/>
      <sheetName val="갑지"/>
      <sheetName val="단가일람"/>
      <sheetName val="철근집계"/>
      <sheetName val="상수도토공집계표"/>
      <sheetName val="조경일람"/>
      <sheetName val="집계표"/>
      <sheetName val="자재단가"/>
      <sheetName val="노임단가"/>
      <sheetName val="현장관리비"/>
      <sheetName val="비탈면보호공수량산출"/>
      <sheetName val="원"/>
      <sheetName val="신고조서"/>
      <sheetName val="단재적표"/>
      <sheetName val="●수량(침구보관창고-21평)"/>
      <sheetName val="증감대비"/>
      <sheetName val="직노"/>
      <sheetName val="내역서(삼호)"/>
      <sheetName val="총괄표"/>
      <sheetName val="단가대비표"/>
      <sheetName val="(A)내역서"/>
      <sheetName val="내역서"/>
      <sheetName val="단위량당중기"/>
      <sheetName val="단가표"/>
      <sheetName val="일위_파일"/>
      <sheetName val="Mc1"/>
      <sheetName val="청주(철골발주의뢰서)"/>
      <sheetName val="이토변실(A3-LINE)"/>
      <sheetName val="횡배수관"/>
      <sheetName val="단"/>
      <sheetName val="단가 및 재료비"/>
      <sheetName val="DATE"/>
      <sheetName val="백암비스타내역"/>
      <sheetName val="2설계 (웅촌고연)"/>
    </sheetNames>
    <sheetDataSet>
      <sheetData sheetId="0">
        <row r="1">
          <cell r="A1" t="str">
            <v>연번</v>
          </cell>
        </row>
      </sheetData>
      <sheetData sheetId="1">
        <row r="1">
          <cell r="A1" t="str">
            <v>연번</v>
          </cell>
        </row>
      </sheetData>
      <sheetData sheetId="2">
        <row r="1">
          <cell r="A1" t="str">
            <v>연번</v>
          </cell>
        </row>
      </sheetData>
      <sheetData sheetId="3">
        <row r="1">
          <cell r="A1" t="str">
            <v>연번</v>
          </cell>
        </row>
      </sheetData>
      <sheetData sheetId="4">
        <row r="1">
          <cell r="A1" t="str">
            <v>연번</v>
          </cell>
        </row>
      </sheetData>
      <sheetData sheetId="5">
        <row r="1">
          <cell r="A1" t="str">
            <v>연번</v>
          </cell>
        </row>
      </sheetData>
      <sheetData sheetId="6">
        <row r="1">
          <cell r="A1" t="str">
            <v>연번</v>
          </cell>
        </row>
      </sheetData>
      <sheetData sheetId="7">
        <row r="1">
          <cell r="A1" t="str">
            <v>연번</v>
          </cell>
        </row>
      </sheetData>
      <sheetData sheetId="8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F1">
            <v>0</v>
          </cell>
          <cell r="G1" t="str">
            <v>노 무 비</v>
          </cell>
          <cell r="H1">
            <v>0</v>
          </cell>
          <cell r="I1" t="str">
            <v>경    비</v>
          </cell>
          <cell r="J1">
            <v>0</v>
          </cell>
          <cell r="K1" t="str">
            <v>총    액</v>
          </cell>
          <cell r="L1">
            <v>0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범례표"/>
      <sheetName val="일위대가목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설7발"/>
      <sheetName val="8설7발 분석표"/>
      <sheetName val="원가계산서 (8설7발)"/>
      <sheetName val="ES산출서(전체분)"/>
      <sheetName val="ES산출서(7차공사)"/>
      <sheetName val="년도별 분계 내역서(7차)"/>
      <sheetName val="Sheet1"/>
      <sheetName val="#REF"/>
      <sheetName val="건축내역"/>
      <sheetName val="원가계산서구조조정"/>
      <sheetName val="범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진주방향"/>
      <sheetName val="마산방향"/>
      <sheetName val="마산방향철근집계"/>
      <sheetName val="기초자료"/>
      <sheetName val="XL4Poppy"/>
      <sheetName val="일위대가목록"/>
      <sheetName val="1"/>
      <sheetName val="자재일람"/>
      <sheetName val="조경내"/>
      <sheetName val="자재단가표"/>
      <sheetName val="소비자가"/>
      <sheetName val="원가계산서구조조정"/>
      <sheetName val="노무비"/>
      <sheetName val="신림자금"/>
      <sheetName val="현장설명"/>
      <sheetName val="수량산출"/>
      <sheetName val="unitpric"/>
      <sheetName val="내역"/>
      <sheetName val="자재co"/>
      <sheetName val="산출내역서"/>
      <sheetName val="계약서"/>
      <sheetName val="원가계산서"/>
      <sheetName val="덕전리"/>
      <sheetName val="단재적표"/>
      <sheetName val="범례표"/>
      <sheetName val="7급줄떼"/>
      <sheetName val="노무단가"/>
      <sheetName val="noyim"/>
      <sheetName val="98지급계획"/>
      <sheetName val="집계표"/>
      <sheetName val="수량산출서 (2)"/>
      <sheetName val="자재단가"/>
      <sheetName val="일위대가집계"/>
      <sheetName val="종배수관면벽신"/>
      <sheetName val="적용단위길이"/>
      <sheetName val="골막이(야매)"/>
      <sheetName val="약품공급2"/>
      <sheetName val="실행철강하도"/>
      <sheetName val="교통대책내역"/>
      <sheetName val="기존단가 (2)"/>
      <sheetName val="자재"/>
      <sheetName val="퍼스트"/>
      <sheetName val="간접비계산"/>
      <sheetName val="단가비교표"/>
      <sheetName val="단"/>
      <sheetName val="일위목록"/>
      <sheetName val="단가"/>
      <sheetName val="자갈,시멘트,모래산출"/>
      <sheetName val="일위단가"/>
      <sheetName val="갑지1"/>
      <sheetName val="연부97-1"/>
      <sheetName val="CTEMCOST"/>
      <sheetName val="재료값"/>
      <sheetName val="잡철물"/>
      <sheetName val="단가산출(T)"/>
      <sheetName val=""/>
      <sheetName val="인건비"/>
      <sheetName val="대치판정"/>
      <sheetName val="유입량"/>
      <sheetName val="재료집계표"/>
      <sheetName val="현장조사"/>
      <sheetName val="2공구산출내역"/>
      <sheetName val="1,2공구원가계산서"/>
      <sheetName val="1공구산출내역서"/>
      <sheetName val="일위대가모듈"/>
      <sheetName val="Sheet1 (2)"/>
      <sheetName val="노임"/>
      <sheetName val="기자재비"/>
      <sheetName val="건축공사실행"/>
      <sheetName val="2002하반기노임기준"/>
      <sheetName val="값"/>
      <sheetName val="인원"/>
      <sheetName val="기계경비시간당손료목록"/>
      <sheetName val="노임단가"/>
      <sheetName val="98수문일위"/>
      <sheetName val="재적표"/>
      <sheetName val="측구터파기공수량집계"/>
      <sheetName val="배수공 시멘트 및 골재량 산출"/>
      <sheetName val="일위대가표"/>
      <sheetName val="인건비(환율)"/>
      <sheetName val="기계경비"/>
      <sheetName val="가격"/>
      <sheetName val="직노"/>
      <sheetName val="2000년1차"/>
      <sheetName val="98NS-N"/>
      <sheetName val="노임(1차)"/>
      <sheetName val="우수토적(진입도로)"/>
      <sheetName val="노견단위수량"/>
      <sheetName val="2000전체분"/>
      <sheetName val="(A)내역서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급줄떼"/>
      <sheetName val="원가계산"/>
      <sheetName val="총괄표"/>
      <sheetName val="목록표"/>
      <sheetName val="토공"/>
      <sheetName val="둑쌓기"/>
      <sheetName val="바닥막이(1.0)"/>
      <sheetName val="바닥막이(0.7)"/>
      <sheetName val="바닥막이(1.0) (2)"/>
      <sheetName val="바닥막이(0.7) (2)"/>
      <sheetName val="골막이"/>
      <sheetName val="기슭막이(야)"/>
      <sheetName val="기슭막이(야,점토)"/>
      <sheetName val="기슭막이(야) (2)"/>
      <sheetName val="개간수로"/>
      <sheetName val="벤치플륨관"/>
      <sheetName val="측구수로관설치"/>
      <sheetName val="연못"/>
      <sheetName val="폭포"/>
      <sheetName val="대석줄떼"/>
      <sheetName val="7비탈다듬기"/>
      <sheetName val="돌흙막이"/>
      <sheetName val="6떼흙막이"/>
      <sheetName val="8돌수로"/>
      <sheetName val="9떼수로"/>
      <sheetName val="평떼붙임"/>
      <sheetName val="잡공사"/>
      <sheetName val="운반비"/>
      <sheetName val="조달자재대"/>
      <sheetName val="자재명세"/>
      <sheetName val="명세서(단가1)"/>
      <sheetName val="설계명세 "/>
      <sheetName val="인부명세"/>
      <sheetName val="장비명세"/>
      <sheetName val="바닥막이(0.5)"/>
      <sheetName val="낮은바닥막이"/>
      <sheetName val="기슭막이 (깬)"/>
      <sheetName val="낮은바닥막이(콘)"/>
      <sheetName val="낮은바닥막이(콘) (2)"/>
      <sheetName val="대석"/>
      <sheetName val="목교설치"/>
      <sheetName val="#REF"/>
      <sheetName val="시방서"/>
      <sheetName val="건축내역"/>
      <sheetName val="조명일위"/>
      <sheetName val="계약서"/>
      <sheetName val="골막이(야매)"/>
      <sheetName val="일위대가"/>
      <sheetName val="일위대가목록"/>
      <sheetName val="DANGA"/>
      <sheetName val="위치조서"/>
      <sheetName val="단재적표"/>
      <sheetName val="편입토지조서"/>
      <sheetName val="산출근거"/>
      <sheetName val="조명율표"/>
      <sheetName val="노임단가"/>
      <sheetName val="설계내역서"/>
      <sheetName val="덕전리"/>
      <sheetName val="종배수관면벽구"/>
      <sheetName val="접속도로1"/>
      <sheetName val="업무코드(보호해제-0000)"/>
      <sheetName val="포장공"/>
      <sheetName val="배수공"/>
      <sheetName val="7급줄떼공"/>
      <sheetName val="천방교접속"/>
      <sheetName val="대포2교접속"/>
      <sheetName val="TOTAL_BOQ"/>
      <sheetName val="속도랑내기(자갈)"/>
      <sheetName val="교대(A1)"/>
      <sheetName val="요율표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8설7발"/>
      <sheetName val="건축내역"/>
      <sheetName val="원가계산서구조조정"/>
      <sheetName val="#REF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8설7발"/>
      <sheetName val="교각계산"/>
      <sheetName val="내역서"/>
      <sheetName val="집계표_식재"/>
      <sheetName val="장비종합부표"/>
      <sheetName val="부표"/>
      <sheetName val="일위목록"/>
      <sheetName val="1공구산출내역서"/>
      <sheetName val="요율"/>
      <sheetName val="건축내역"/>
      <sheetName val="양식_자재단가조사표"/>
      <sheetName val="sheet1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코벨전단"/>
      <sheetName val="횡방향구속철근"/>
      <sheetName val="교좌면설계"/>
      <sheetName val="Sheet9"/>
      <sheetName val="Sheet10"/>
      <sheetName val="건축내역"/>
      <sheetName val="자재일람"/>
    </sheetNames>
    <sheetDataSet>
      <sheetData sheetId="0">
        <row r="34">
          <cell r="E34">
            <v>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3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설계설명서"/>
      <sheetName val="예정공정표"/>
      <sheetName val="조적공사"/>
      <sheetName val="식재기준"/>
      <sheetName val="유기질비료기준"/>
      <sheetName val="생명정사용량 (2)"/>
      <sheetName val="견적의뢰서"/>
      <sheetName val="견적"/>
      <sheetName val="원가계산서"/>
      <sheetName val="내역서"/>
      <sheetName val="일위목록"/>
      <sheetName val="일위대가표"/>
      <sheetName val="지주목일위"/>
      <sheetName val="지주목"/>
      <sheetName val="시비량기준"/>
      <sheetName val="테라코템사용량기준"/>
      <sheetName val="산근목록"/>
      <sheetName val="중기경비산출"/>
      <sheetName val="적용기준표"/>
      <sheetName val="노임단가"/>
      <sheetName val="자재단가"/>
      <sheetName val="갑지"/>
      <sheetName val="해상장비조정원"/>
      <sheetName val="표  지"/>
      <sheetName val="앉음벽 (2)"/>
      <sheetName val="교각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"/>
      <sheetName val="깨기집계"/>
      <sheetName val="주택"/>
      <sheetName val="부대"/>
      <sheetName val="Sheet2"/>
      <sheetName val="Sheet1"/>
      <sheetName val="2000년1차"/>
      <sheetName val="노임단가"/>
      <sheetName val="자재단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2000전체분"/>
      <sheetName val="천방교접속"/>
      <sheetName val="대포2교접속"/>
      <sheetName val="화산경계"/>
      <sheetName val="공사비총괄표"/>
      <sheetName val="건축내역"/>
      <sheetName val="ABUT수량-A1"/>
      <sheetName val="일위대가표"/>
      <sheetName val="Sheet1 (2)"/>
      <sheetName val="N賃率-職"/>
      <sheetName val="약품공급2"/>
      <sheetName val="동화지구 구조물께기"/>
      <sheetName val="전체분 내역서(전북도) 최종"/>
      <sheetName val="1.설계기준"/>
      <sheetName val="단가일람"/>
      <sheetName val="조경일람"/>
      <sheetName val="직접경비호표"/>
      <sheetName val="산수배수"/>
      <sheetName val="1,2공구원가계산서"/>
      <sheetName val="2공구산출내역"/>
      <sheetName val="1공구산출내역서"/>
      <sheetName val="조명시설"/>
      <sheetName val="위치조서"/>
      <sheetName val="내역서"/>
      <sheetName val="교각계산"/>
      <sheetName val="제경비"/>
      <sheetName val="표  지"/>
      <sheetName val="공사원가계산서"/>
      <sheetName val="수토공단위당"/>
      <sheetName val="암거단위-1련"/>
      <sheetName val="구조물수량집계표"/>
      <sheetName val="#REF"/>
      <sheetName val="재적표"/>
      <sheetName val="편입토지조서"/>
      <sheetName val="unitpric"/>
      <sheetName val="000000"/>
      <sheetName val="설계내역서"/>
      <sheetName val="단재적표"/>
      <sheetName val="7급줄떼"/>
      <sheetName val="제수변 수량집계표(보통)"/>
    </sheetNames>
    <sheetDataSet>
      <sheetData sheetId="0" refreshError="1">
        <row r="17">
          <cell r="J17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NGHA"/>
      <sheetName val="UBNAN_SANGHA"/>
      <sheetName val="_SANGHA_"/>
      <sheetName val="SANGHA(gi)"/>
      <sheetName val="메모"/>
      <sheetName val="감독차량"/>
      <sheetName val="감독차(OIL)"/>
      <sheetName val="Sheet1"/>
      <sheetName val="UBNAN_SANGHA(LA) (2)"/>
      <sheetName val="SANGHA(LA)"/>
      <sheetName val="UBNAN_SANGHA(unyang)"/>
      <sheetName val="TREE_D"/>
      <sheetName val="Gulchi_ingun"/>
      <sheetName val="Sikje_ingun"/>
      <sheetName val="Dae_Jiju"/>
      <sheetName val="Dae_Jiju(기존형)"/>
      <sheetName val="Dae_Jiju(비계)"/>
      <sheetName val="DANGA"/>
      <sheetName val="Gulchi_ingun (2)"/>
      <sheetName val="노임단가"/>
      <sheetName val="앉음벽 (2)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3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2"/>
      <sheetName val="Sheet3"/>
      <sheetName val="산출근거"/>
      <sheetName val="조명율표"/>
      <sheetName val="관급자재"/>
      <sheetName val="DATE"/>
      <sheetName val="2000년1차"/>
      <sheetName val="교각계산"/>
      <sheetName val="입찰안"/>
      <sheetName val="단가산출"/>
      <sheetName val="예정공정완"/>
      <sheetName val="CABLE SIZE-3"/>
      <sheetName val="일위대가"/>
      <sheetName val="unitpric"/>
      <sheetName val="ABUT수량-A1"/>
      <sheetName val="단가"/>
      <sheetName val="산수배수"/>
      <sheetName val="산출내역서집계표"/>
      <sheetName val="자재비"/>
      <sheetName val="Macro1"/>
      <sheetName val="날개벽"/>
      <sheetName val="암거단위"/>
      <sheetName val="형상"/>
      <sheetName val="2000전체분"/>
      <sheetName val="단가일람"/>
      <sheetName val="조경일람"/>
      <sheetName val="noyim"/>
      <sheetName val="일위목록"/>
      <sheetName val="접속도수량집계표"/>
      <sheetName val="약품공급2"/>
      <sheetName val="집계표"/>
      <sheetName val="일위대가목록"/>
      <sheetName val="표준차도부연장집계-ASP"/>
      <sheetName val="신규식재수량"/>
      <sheetName val="2공구산출내역"/>
      <sheetName val="1,2공구원가계산서"/>
      <sheetName val="1공구산출내역서"/>
      <sheetName val="토목주소"/>
      <sheetName val="단재적표"/>
      <sheetName val="선금급신청서"/>
      <sheetName val="설계예산서"/>
      <sheetName val="지점별강우량"/>
      <sheetName val="부경대총괄내역서"/>
      <sheetName val="바닥판"/>
      <sheetName val="근로자자료입력"/>
      <sheetName val="참고자료"/>
      <sheetName val="수목보호틀연장조서"/>
      <sheetName val="수량"/>
      <sheetName val="맨홀수량"/>
      <sheetName val="내역"/>
      <sheetName val="토목수량(공정)"/>
      <sheetName val="암거날개벽"/>
      <sheetName val="단가산출 (2)"/>
      <sheetName val="guard(mac)"/>
      <sheetName val="위치조서"/>
    </sheetNames>
    <definedNames>
      <definedName name="수식입력매크로"/>
      <definedName name="일위규격매크로"/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철근량"/>
      <sheetName val="데리네이타현황"/>
      <sheetName val="7급줄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  <cell r="T22">
            <v>1074595000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3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입상내역"/>
      <sheetName val="신우강사업비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2">
          <cell r="J22">
            <v>1189841000</v>
          </cell>
          <cell r="T22">
            <v>1074595000</v>
          </cell>
          <cell r="U22">
            <v>977012000</v>
          </cell>
          <cell r="AE22">
            <v>233819000</v>
          </cell>
          <cell r="AF22">
            <v>212829000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3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원28"/>
      <sheetName val="영창26"/>
      <sheetName val="법정18"/>
      <sheetName val="식당20"/>
      <sheetName val="철근량"/>
      <sheetName val="지급자재"/>
    </sheetNames>
    <sheetDataSet>
      <sheetData sheetId="0"/>
      <sheetData sheetId="1">
        <row r="3">
          <cell r="A3" t="str">
            <v>영 창 집 계 표</v>
          </cell>
        </row>
      </sheetData>
      <sheetData sheetId="2"/>
      <sheetData sheetId="3"/>
      <sheetData sheetId="4" refreshError="1"/>
      <sheetData sheetId="5" refreshError="1"/>
    </sheetDataSet>
  </externalBook>
</externalLink>
</file>

<file path=xl/externalLinks/externalLink3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지급자재"/>
      <sheetName val="100000"/>
      <sheetName val="200000"/>
      <sheetName val="300000"/>
      <sheetName val="400000"/>
      <sheetName val="500000"/>
      <sheetName val="VXXXXX"/>
      <sheetName val="횡배수관수량집계"/>
      <sheetName val="횡배수관면벽"/>
      <sheetName val="횡면벽단위수량 "/>
      <sheetName val="횡배수관기초"/>
      <sheetName val="날개벽1.5"/>
      <sheetName val="배수날개토공,공제수량"/>
      <sheetName val="날개벽단위수량"/>
      <sheetName val="날개치수및토공단위수량"/>
      <sheetName val="TYPE-2"/>
      <sheetName val="TYPE-3"/>
      <sheetName val="평균H"/>
      <sheetName val="횡배수관연장조서"/>
      <sheetName val="집수정수량"/>
      <sheetName val="집수정토공300"/>
      <sheetName val="집수정토공 600"/>
      <sheetName val="집수정토공 800"/>
      <sheetName val="box-간지"/>
      <sheetName val="구조물집계표"/>
      <sheetName val="암거1수량"/>
      <sheetName val="Sheet1"/>
      <sheetName val="암거단위-2련"/>
      <sheetName val="터파기고(box)"/>
      <sheetName val="주beam"/>
      <sheetName val="집계표"/>
      <sheetName val="암거공-송암"/>
      <sheetName val="산수배수"/>
    </sheetNames>
    <sheetDataSet>
      <sheetData sheetId="0"/>
      <sheetData sheetId="1" refreshError="1"/>
      <sheetData sheetId="2"/>
      <sheetData sheetId="3" refreshError="1">
        <row r="34">
          <cell r="G34">
            <v>0.90800000000000003</v>
          </cell>
        </row>
      </sheetData>
      <sheetData sheetId="4" refreshError="1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터파기및재료"/>
      <sheetName val="영창26"/>
      <sheetName val="지급자재"/>
      <sheetName val="일위대가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강진운암"/>
      <sheetName val="암거단위"/>
    </sheetNames>
    <definedNames>
      <definedName name="일위규격매크로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L형옹벽식측구단위수량(일반부)"/>
      <sheetName val="L형옹벽식측구연장조서"/>
      <sheetName val="L형옹벽식측구수량집계"/>
      <sheetName val="L형측구단위수량(절토)"/>
      <sheetName val="L형측구연장조서(절토)"/>
      <sheetName val="L형측구수량집계(절토)"/>
      <sheetName val="암거날개수량H=2.0"/>
      <sheetName val="암거날개조서"/>
      <sheetName val="암거날개벽수량집계표"/>
      <sheetName val="암거단위수량(2.5X2.0)"/>
      <sheetName val="암거설치조서"/>
      <sheetName val="암거수량집계표"/>
      <sheetName val="관공단위수량"/>
      <sheetName val="횡배수수량산출"/>
      <sheetName val="횡배수설치조서"/>
      <sheetName val="횡배수수량집계"/>
      <sheetName val="우수받이"/>
      <sheetName val="우수받이설치조서"/>
      <sheetName val="우수받이수량집계표"/>
      <sheetName val="배수공수량집계"/>
      <sheetName val="몰탈재료산출"/>
      <sheetName val="말뚝지지력산정"/>
      <sheetName val="06 일위대가목록"/>
      <sheetName val="근로자자료입력"/>
      <sheetName val="참고자료"/>
      <sheetName val="터파기및재료"/>
      <sheetName val="영창26"/>
      <sheetName val="지급자재"/>
      <sheetName val="일위대가표"/>
      <sheetName val="#REF"/>
      <sheetName val="내역"/>
      <sheetName val="총괄표"/>
      <sheetName val="바닥판"/>
      <sheetName val="입력DATA"/>
      <sheetName val="요율"/>
      <sheetName val="데리네이타현황"/>
      <sheetName val="일위대가목차"/>
      <sheetName val="2000년1차"/>
      <sheetName val="2000전체분"/>
      <sheetName val="주beam"/>
      <sheetName val="일위대가"/>
      <sheetName val="단가대비표"/>
      <sheetName val="선급금신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3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차선도색설치현황"/>
      <sheetName val="차선도색기타집계표"/>
      <sheetName val="노면표시수량"/>
      <sheetName val="횡단보도수량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곡선유도표지판 단위"/>
      <sheetName val="미끄럼 현황"/>
      <sheetName val="미끄럼방지 단위"/>
      <sheetName val="낙석방지책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차도,보도설치현황"/>
      <sheetName val="보도,경계석 집계1"/>
      <sheetName val="보도,경계석 집계2"/>
      <sheetName val="연장조서"/>
      <sheetName val="노면표시"/>
      <sheetName val="일반구간"/>
      <sheetName val="적용토목"/>
      <sheetName val="지급자재"/>
      <sheetName val="총수량집계표"/>
      <sheetName val="산출근거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"/>
      <sheetName val="계약서 (2)"/>
      <sheetName val="보각"/>
      <sheetName val="보납"/>
      <sheetName val="인감"/>
      <sheetName val="견적서"/>
      <sheetName val="착공계"/>
      <sheetName val="표지"/>
      <sheetName val="공정표 (2)"/>
      <sheetName val="내역서 (2)"/>
      <sheetName val="내역서"/>
      <sheetName val="현장"/>
      <sheetName val="재직"/>
      <sheetName val="준공계"/>
      <sheetName val="사진"/>
      <sheetName val="청구서"/>
      <sheetName val="하납"/>
      <sheetName val="하각"/>
      <sheetName val="내역"/>
      <sheetName val="차수공개요"/>
      <sheetName val="건축내역"/>
      <sheetName val="#REF"/>
      <sheetName val="XL4Poppy"/>
      <sheetName val="7급줄떼"/>
      <sheetName val="조명시설"/>
      <sheetName val="지점별강우량"/>
      <sheetName val="일위대가"/>
      <sheetName val="데리네이타현황"/>
      <sheetName val="일위대가표"/>
      <sheetName val="시방서"/>
      <sheetName val="바닥판"/>
      <sheetName val="입력DATA"/>
      <sheetName val="산출근거"/>
      <sheetName val="중기조종사 단위단가"/>
      <sheetName val="주beam"/>
      <sheetName val="입찰안"/>
      <sheetName val="원가계산서"/>
      <sheetName val="구랑마을 안길정비 공사"/>
      <sheetName val="덕전리"/>
      <sheetName val="내역서1"/>
      <sheetName val="범례표"/>
      <sheetName val="지급자재"/>
      <sheetName val="200"/>
      <sheetName val="1"/>
      <sheetName val="수량산출표"/>
      <sheetName val="원가"/>
      <sheetName val="날개벽수량표"/>
      <sheetName val="골재산출"/>
      <sheetName val="중사"/>
      <sheetName val="적용토목"/>
      <sheetName val="일위대가목록"/>
      <sheetName val="제수변 수량집계표(보통)"/>
      <sheetName val="설계요소"/>
      <sheetName val="일위대가목차"/>
      <sheetName val="토적표"/>
      <sheetName val="목차"/>
      <sheetName val="총괄표"/>
      <sheetName val="자재대"/>
      <sheetName val="항목등록"/>
      <sheetName val="오동"/>
      <sheetName val="대조"/>
      <sheetName val="나한"/>
      <sheetName val="내역_ver1.0"/>
      <sheetName val="공사비총괄표"/>
      <sheetName val="품셈TABLE"/>
      <sheetName val="조명일위"/>
      <sheetName val="토적계산"/>
      <sheetName val="노임단가"/>
      <sheetName val="일위대가집계"/>
      <sheetName val="단위단가"/>
      <sheetName val="1 자원총괄"/>
      <sheetName val="1. 설계조건 2.단면가정 3. 하중계산"/>
      <sheetName val="재적표"/>
      <sheetName val="환경평가"/>
      <sheetName val="공내역"/>
      <sheetName val="최적단면"/>
      <sheetName val="총수량집계표"/>
      <sheetName val="102역사"/>
      <sheetName val="교각1"/>
      <sheetName val="내역서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3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야장(수집)"/>
      <sheetName val="제거입목 (1)"/>
      <sheetName val="계약서"/>
      <sheetName val="일위대가"/>
      <sheetName val="7급줄떼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표지 (야계)"/>
      <sheetName val="참고자료"/>
      <sheetName val="목차표지"/>
      <sheetName val="설명자료"/>
      <sheetName val="예정공정표"/>
      <sheetName val="원가계산서"/>
      <sheetName val="공사비총괄표"/>
      <sheetName val="공사비명세서"/>
      <sheetName val="일반자재"/>
      <sheetName val="가격"/>
      <sheetName val="일위대가"/>
      <sheetName val="관계지적조서"/>
      <sheetName val="운반거리표"/>
      <sheetName val="사토처리"/>
      <sheetName val="단가산출"/>
      <sheetName val="기계경비"/>
      <sheetName val="Sheet1"/>
      <sheetName val="수량집계"/>
      <sheetName val="단지별공종수량"/>
      <sheetName val="운반평균거리"/>
      <sheetName val="(깬.메) 기슭막이 규격 "/>
      <sheetName val="기슭막이수량산출(야,깬)"/>
      <sheetName val="깬기슭막이(메,찰)"/>
      <sheetName val="떼수로변줄떼규격"/>
      <sheetName val="떼수로변줄떼"/>
      <sheetName val="눈섭떼(줄떼)규격"/>
      <sheetName val="눈섭떼(줄떼)산출"/>
      <sheetName val="울장얽기규격"/>
      <sheetName val="울장얽기산출"/>
      <sheetName val="울장얽기"/>
      <sheetName val="무치기규격(통+강)"/>
      <sheetName val="무치기규격(통)"/>
      <sheetName val="무치기"/>
      <sheetName val="부직포유공관산출"/>
      <sheetName val="부직포유공관"/>
      <sheetName val="선떼공규격"/>
      <sheetName val="선떼공산출"/>
      <sheetName val="선떼공"/>
      <sheetName val="(깬,야)돌흙막이규격"/>
      <sheetName val="(깬,야)돌흙막이산출"/>
      <sheetName val="(깬,야)돌흙막이"/>
      <sheetName val="골막이규격(야,깬)"/>
      <sheetName val="골막이산출 (깬)"/>
      <sheetName val="골막이"/>
      <sheetName val="보막이규격(깬,콘) (2)"/>
      <sheetName val="보막이구조도"/>
      <sheetName val="보막이산출"/>
      <sheetName val="물받이끝돌림규격"/>
      <sheetName val="물받이끝돌림산출"/>
      <sheetName val="물받이끝돌림구조"/>
      <sheetName val="떼흙막이규격 "/>
      <sheetName val="떼흙막이산출"/>
      <sheetName val="떼흙막이규격"/>
      <sheetName val="콘크리트옹벽규격"/>
      <sheetName val="옹벽수량1.5"/>
      <sheetName val="옹벽구조"/>
      <sheetName val="콘크리트수로규격"/>
      <sheetName val="콘크리트수로산출 (2)"/>
      <sheetName val="(야,깬)돌수로규격"/>
      <sheetName val="(야,깬)돌수로산출"/>
      <sheetName val="(야,깬)돌수로"/>
      <sheetName val="떼수로규격"/>
      <sheetName val="떼수로공산출"/>
      <sheetName val="떼수로공"/>
      <sheetName val="무치기규격(야,깬)"/>
      <sheetName val="무치기수량산출"/>
      <sheetName val="무치기구조"/>
      <sheetName val="집수정규격"/>
      <sheetName val="집수정산식"/>
      <sheetName val="집수정구조"/>
      <sheetName val="(야.메)기슭막이 규격 (2)"/>
      <sheetName val="콘크리트포장"/>
      <sheetName val="전석쌓기규격"/>
      <sheetName val="전석쌓기"/>
      <sheetName val="전석쌓기산출"/>
      <sheetName val="산돌쌓기 규격"/>
      <sheetName val="산돌쌓기"/>
      <sheetName val="산돌쌓기산출"/>
      <sheetName val="집수정산출(구입)"/>
      <sheetName val="집수정(구입"/>
      <sheetName val="야기슭막이(메,찰)"/>
      <sheetName val="골막이산출(야)"/>
      <sheetName val="옹벽수량2.0"/>
      <sheetName val="콘크리트수로산출"/>
      <sheetName val="콘크리트수로"/>
      <sheetName val="U형플륨관"/>
      <sheetName val="돌조공규격"/>
      <sheetName val="돌조공구조"/>
      <sheetName val="돌조공수량산출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콘크리트흄관"/>
      <sheetName val="파형강관규격"/>
      <sheetName val="파형강관"/>
      <sheetName val="파형강관산출"/>
      <sheetName val="기초집계"/>
      <sheetName val="공종별총괄표"/>
      <sheetName val="단재적표"/>
      <sheetName val="콘크리수로"/>
      <sheetName val="계약서"/>
      <sheetName val="7급줄떼"/>
      <sheetName val="#REF"/>
      <sheetName val="식생블럭단위수량"/>
      <sheetName val="건축내역"/>
      <sheetName val="데리네이타현황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3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수량산출서 갑지"/>
      <sheetName val="일위대가"/>
      <sheetName val="계약서"/>
      <sheetName val="위치조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">
          <cell r="A1">
            <v>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약서"/>
      <sheetName val="설계요소"/>
      <sheetName val="작업량난이도"/>
      <sheetName val="필지별내역서"/>
      <sheetName val="소반면적집계"/>
      <sheetName val="하산집재"/>
      <sheetName val="등고선식집재"/>
      <sheetName val="설계내역(숲)"/>
      <sheetName val="설계내역(산물)"/>
      <sheetName val="내역서"/>
      <sheetName val="원가계산서"/>
      <sheetName val="표지"/>
      <sheetName val="간지"/>
      <sheetName val="위치도"/>
      <sheetName val="현장사진"/>
      <sheetName val="설계설명서"/>
      <sheetName val="설계적용기준"/>
      <sheetName val="예정공정표"/>
      <sheetName val="일반시방서"/>
      <sheetName val="특별시방서"/>
      <sheetName val="전문시방서"/>
      <sheetName val="소반공통"/>
      <sheetName val="GPS좌표"/>
      <sheetName val="설계내역간지"/>
      <sheetName val="재선충미감염확인서"/>
      <sheetName val="사무소간지"/>
      <sheetName val="수고조사야장"/>
      <sheetName val="일위대가"/>
      <sheetName val="7급줄떼"/>
      <sheetName val="건축내역"/>
      <sheetName val="단재적표"/>
      <sheetName val="일위대가목록"/>
      <sheetName val="200"/>
      <sheetName val="바닥막이1.5"/>
      <sheetName val="계약서"/>
      <sheetName val="수량집계"/>
      <sheetName val="부대공Ⅱ"/>
      <sheetName val="직노"/>
      <sheetName val="자재단가"/>
      <sheetName val="공사설계서"/>
      <sheetName val="수량산출서 갑지"/>
      <sheetName val="Sheet1"/>
      <sheetName val="손익분석"/>
      <sheetName val="산출근거"/>
      <sheetName val="곡성(평,범례) 숲가꾸기 실시설계"/>
      <sheetName val="수량산출표"/>
      <sheetName val="노임단가"/>
      <sheetName val="7급줄떼공"/>
      <sheetName val="내역"/>
      <sheetName val="data"/>
      <sheetName val="총수량집계표"/>
      <sheetName val="준공머리"/>
      <sheetName val="중사"/>
      <sheetName val="지급자재"/>
      <sheetName val="제잡비계산"/>
      <sheetName val="기안문"/>
      <sheetName val="#REF"/>
      <sheetName val="날개벽수량표"/>
      <sheetName val="입찰안"/>
      <sheetName val="노임"/>
      <sheetName val="자재"/>
      <sheetName val="1"/>
      <sheetName val="범례표"/>
      <sheetName val="부대단위수량"/>
      <sheetName val="CTEMCOST"/>
      <sheetName val="06 일위대가목록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설계요소"/>
      <sheetName val="수량산출서 갑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3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부대공Ⅱ"/>
      <sheetName val="공정코드"/>
      <sheetName val="설계요소"/>
      <sheetName val="수량총괄"/>
      <sheetName val="데이타"/>
      <sheetName val="자료입력"/>
      <sheetName val="설계내역서"/>
      <sheetName val="설계예산서"/>
      <sheetName val="실행내역"/>
      <sheetName val="단가"/>
      <sheetName val="소방 "/>
      <sheetName val="경비"/>
      <sheetName val="부하계산서"/>
      <sheetName val="내역서 제출"/>
      <sheetName val="Sheet1"/>
      <sheetName val="200"/>
      <sheetName val="일위대가"/>
      <sheetName val="일반부표"/>
      <sheetName val="건축내역"/>
      <sheetName val="품셈TABLE"/>
      <sheetName val="일위대가목차"/>
      <sheetName val="공통가설"/>
      <sheetName val="일위대가목록"/>
      <sheetName val="수량산출서 갑지"/>
      <sheetName val="총괄표"/>
      <sheetName val="코드"/>
      <sheetName val="단재적표"/>
      <sheetName val="철근량"/>
      <sheetName val="현장조사"/>
      <sheetName val="손익분석"/>
      <sheetName val="교각1"/>
      <sheetName val="용수개거 내역수량집계표"/>
      <sheetName val="가스"/>
      <sheetName val="케이블"/>
      <sheetName val="일위대가모음"/>
      <sheetName val="실행철강하도"/>
      <sheetName val="제경비율"/>
      <sheetName val="을"/>
      <sheetName val="직노"/>
      <sheetName val="입찰보고"/>
      <sheetName val="말뚝지지력산정"/>
      <sheetName val="표지"/>
      <sheetName val="업무코드(보호해제-0000)"/>
      <sheetName val="기초자료"/>
      <sheetName val="SIL98"/>
      <sheetName val="RE9604"/>
      <sheetName val="기계공사비집계(원안)"/>
      <sheetName val="식재인부"/>
      <sheetName val="06 일위대가목록"/>
      <sheetName val="건축직"/>
      <sheetName val="교각별철근수량집계표"/>
      <sheetName val="건축"/>
      <sheetName val="갑지"/>
      <sheetName val="#REF"/>
      <sheetName val="전체"/>
      <sheetName val="날개벽수량표"/>
      <sheetName val="내역서"/>
      <sheetName val="약품공급2"/>
      <sheetName val="4.장비손료"/>
      <sheetName val="220 (2)"/>
      <sheetName val="지급자재"/>
      <sheetName val="내역"/>
      <sheetName val="자재일람"/>
      <sheetName val="코드표"/>
      <sheetName val="2000년 공정표"/>
      <sheetName val="설계명세서"/>
      <sheetName val="원가"/>
      <sheetName val="노임단가"/>
      <sheetName val="신우"/>
      <sheetName val="1"/>
      <sheetName val="자재단가"/>
      <sheetName val="3절_CheckList_구분"/>
      <sheetName val="부대단위수량"/>
      <sheetName val="용소리교"/>
      <sheetName val="금액내역서"/>
      <sheetName val="7급줄떼"/>
      <sheetName val="직접비"/>
      <sheetName val="산출내역서"/>
      <sheetName val="일위대가표"/>
      <sheetName val="전화번호부"/>
      <sheetName val="전화번호DB"/>
      <sheetName val="중기사용료"/>
      <sheetName val="노임"/>
      <sheetName val="단가산출"/>
      <sheetName val="총괄내역"/>
      <sheetName val="단중표"/>
      <sheetName val="Total"/>
      <sheetName val="깨기"/>
      <sheetName val="당초"/>
      <sheetName val="정산내역서"/>
      <sheetName val="인사자료총집계"/>
      <sheetName val="노임(1차)"/>
      <sheetName val="부하(성남)"/>
      <sheetName val="수량산출서"/>
      <sheetName val="내역총괄"/>
      <sheetName val="내역총괄2"/>
      <sheetName val="내역총괄3"/>
      <sheetName val="반응조"/>
      <sheetName val="BID"/>
      <sheetName val="부안일위"/>
      <sheetName val="단가비교표_공통1"/>
      <sheetName val="원형1호맨홀토공수량"/>
      <sheetName val="범용개발순소요비용"/>
      <sheetName val="DATE"/>
      <sheetName val="보호"/>
      <sheetName val="계약서"/>
      <sheetName val="공사설계서"/>
      <sheetName val="001"/>
      <sheetName val="9GNG운반"/>
      <sheetName val="수량산출"/>
      <sheetName val="정렬"/>
      <sheetName val="TB-내역서"/>
      <sheetName val="통계연보"/>
      <sheetName val="상하차_운반비,_운반비"/>
      <sheetName val="발주내역"/>
      <sheetName val="입찰안"/>
      <sheetName val="A-4"/>
      <sheetName val="총(철거)"/>
      <sheetName val="data"/>
      <sheetName val="20관리비율"/>
      <sheetName val="견적서"/>
      <sheetName val="설 계"/>
      <sheetName val="주방환기"/>
      <sheetName val="하도급통지서"/>
      <sheetName val="강원랜드-강산"/>
      <sheetName val="기초자료입력및 K치 확인"/>
      <sheetName val="철근"/>
      <sheetName val="단가산출서"/>
      <sheetName val="변경총괄지(1)"/>
      <sheetName val="L-type"/>
      <sheetName val="조내역"/>
      <sheetName val="전차선로 물량표"/>
      <sheetName val="코드명"/>
      <sheetName val="일위대가 (호표)"/>
      <sheetName val="원가계산서"/>
      <sheetName val="GI-LIST"/>
      <sheetName val="현대물량"/>
      <sheetName val="날개벽(시점좌측)"/>
      <sheetName val="입력자료(노무비)"/>
      <sheetName val="수량집계"/>
      <sheetName val="암거단위"/>
      <sheetName val="FILE1"/>
      <sheetName val="개요"/>
      <sheetName val="(C)원내역"/>
      <sheetName val="SLAB&quot;1&quot;"/>
      <sheetName val="조명시설"/>
      <sheetName val="바닥막이1.5"/>
      <sheetName val="COPING"/>
      <sheetName val="터파기및재료"/>
      <sheetName val="MIJIBI"/>
      <sheetName val="준검 내역서"/>
      <sheetName val="01"/>
      <sheetName val="자재테이블"/>
      <sheetName val="구조물공"/>
      <sheetName val="95년12월말"/>
      <sheetName val="b_balju"/>
      <sheetName val="총공사비"/>
      <sheetName val="공사원가1"/>
      <sheetName val="실행"/>
      <sheetName val="현금흐름"/>
      <sheetName val="토목주소"/>
      <sheetName val="프랜트면허"/>
      <sheetName val="견적조건"/>
      <sheetName val="중기조종사 단위단가"/>
      <sheetName val="단위단가"/>
      <sheetName val="토공내역서"/>
      <sheetName val="VXXXXX"/>
      <sheetName val="SUB일위대가"/>
      <sheetName val="Customer Databas"/>
      <sheetName val="재개발"/>
      <sheetName val="공사개요"/>
      <sheetName val="적격심사표"/>
      <sheetName val="총괄-1"/>
      <sheetName val="청주(철골발주의뢰서)"/>
      <sheetName val="영외수지"/>
      <sheetName val="평균터파기고(1-2,ASP)"/>
      <sheetName val="Ⅴ-2.공종별내역"/>
      <sheetName val="골재산출"/>
      <sheetName val="산출근거"/>
      <sheetName val="식생블럭단위수량"/>
      <sheetName val="오동"/>
      <sheetName val="대조"/>
      <sheetName val="나한"/>
      <sheetName val="공비대비"/>
      <sheetName val="요율"/>
      <sheetName val="중갑지"/>
      <sheetName val="전신환매도율"/>
      <sheetName val="골조"/>
      <sheetName val="벽체면적당일위대가"/>
      <sheetName val="제직재"/>
      <sheetName val="백암비스타내역"/>
      <sheetName val="일대-1"/>
      <sheetName val="노무비"/>
      <sheetName val="전기일위대가"/>
      <sheetName val="INPUT"/>
      <sheetName val="세부내역"/>
      <sheetName val="조경일람"/>
      <sheetName val="CTEMCOST"/>
      <sheetName val="재료"/>
      <sheetName val="설직재-1"/>
      <sheetName val="감가상각"/>
      <sheetName val="년도별시공"/>
      <sheetName val="제잡비계산"/>
      <sheetName val="현장"/>
      <sheetName val="총괄내역서"/>
      <sheetName val="항공측량노임단가"/>
      <sheetName val="단가목록"/>
      <sheetName val="수목단가"/>
      <sheetName val="시설수량표"/>
      <sheetName val="식재수량표"/>
      <sheetName val="단가표 (3)"/>
      <sheetName val="NYS"/>
      <sheetName val="MAIN_TABLE"/>
      <sheetName val="단면가정"/>
      <sheetName val="연부97-1"/>
      <sheetName val="11.자재단가"/>
      <sheetName val="갑지1"/>
      <sheetName val="견적"/>
      <sheetName val="N賃率-職"/>
      <sheetName val="예산변경사항"/>
      <sheetName val="공통가설공사"/>
      <sheetName val="기자재비"/>
      <sheetName val="환율"/>
      <sheetName val="내역표지"/>
      <sheetName val="b_balju-단가단가단가"/>
      <sheetName val="장비가동"/>
      <sheetName val="조명율표"/>
      <sheetName val="102역사"/>
      <sheetName val="전기"/>
      <sheetName val="지하1층"/>
      <sheetName val="한일양산"/>
      <sheetName val="영창26"/>
      <sheetName val="예산서 "/>
      <sheetName val="평3"/>
      <sheetName val="PIPE(UG)내역"/>
      <sheetName val="guard(mac)"/>
      <sheetName val="산근"/>
      <sheetName val="별표 "/>
      <sheetName val="중기"/>
      <sheetName val="내역관리1"/>
      <sheetName val="대비표(토공1안)"/>
      <sheetName val="자재표"/>
      <sheetName val="7.경제성결과"/>
      <sheetName val="DB"/>
      <sheetName val="기초데이타"/>
      <sheetName val="지구단위계획"/>
      <sheetName val="낙찰표"/>
      <sheetName val="단가 및 재료비"/>
      <sheetName val="단가산출2"/>
      <sheetName val="단가산출1"/>
      <sheetName val="중기사용료산출근거"/>
      <sheetName val="cpm챠트"/>
      <sheetName val="자료"/>
      <sheetName val="ABUT수량-A1"/>
      <sheetName val="설계명세"/>
      <sheetName val="내역서_제출"/>
      <sheetName val="소방_"/>
      <sheetName val="2000년_공정표"/>
      <sheetName val="DANGA"/>
      <sheetName val="6PILE  (돌출)"/>
      <sheetName val="지주 (2)"/>
      <sheetName val="수량분배표"/>
      <sheetName val="차수공개요"/>
      <sheetName val="삭제금지단가"/>
      <sheetName val="견적대비(1차) (2)"/>
      <sheetName val="설계조건"/>
      <sheetName val="갑지(추정)"/>
      <sheetName val="적용토목"/>
      <sheetName val="앉음벽 (2)"/>
      <sheetName val="청곡지선입력"/>
      <sheetName val="철골공사"/>
      <sheetName val="data2"/>
      <sheetName val="설계"/>
      <sheetName val="코드일람표"/>
      <sheetName val="공구"/>
    </sheetNames>
    <sheetDataSet>
      <sheetData sheetId="0" refreshError="1">
        <row r="10">
          <cell r="B10">
            <v>62281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</sheetDataSet>
  </externalBook>
</externalLink>
</file>

<file path=xl/externalLinks/externalLink3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설계요소"/>
      <sheetName val="토공사"/>
      <sheetName val="표지"/>
      <sheetName val="직노"/>
      <sheetName val="교대(A1)"/>
      <sheetName val="속도랑내기(자갈)"/>
      <sheetName val="기초자료"/>
      <sheetName val="단재적표"/>
      <sheetName val="건축내역"/>
      <sheetName val="책석장복구(조정)"/>
      <sheetName val="총괄내역"/>
      <sheetName val="1"/>
      <sheetName val="날개벽수량표"/>
      <sheetName val="부대단위수량"/>
      <sheetName val="편입토지조서"/>
      <sheetName val="지급자재"/>
      <sheetName val="골막이(야매)"/>
      <sheetName val="조명시설"/>
      <sheetName val="부대공Ⅱ"/>
      <sheetName val="(C)원내역"/>
      <sheetName val="근로자료"/>
      <sheetName val="일위대가표"/>
      <sheetName val="전기"/>
      <sheetName val="배수통관(좌)"/>
      <sheetName val="CTEMCOST"/>
      <sheetName val="일위대가목록"/>
      <sheetName val="7급줄떼"/>
      <sheetName val="입찰안"/>
      <sheetName val="2공구산출내역"/>
      <sheetName val="ACUNIT"/>
      <sheetName val="계약서"/>
      <sheetName val="BOX"/>
      <sheetName val="암거단위"/>
      <sheetName val="초기화면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#REF"/>
      <sheetName val="[책석장복구(조정).xls]______C________2"/>
      <sheetName val="VXXXXX"/>
      <sheetName val="A-4"/>
      <sheetName val="내역서"/>
      <sheetName val="7급줄떼공"/>
      <sheetName val="DANGA"/>
      <sheetName val="손익분석"/>
      <sheetName val="SLAB&quot;1&quot;"/>
      <sheetName val="N賃率-職"/>
      <sheetName val="폐목얽기(5열)"/>
      <sheetName val="보호"/>
      <sheetName val="노임단가"/>
      <sheetName val="조명일위"/>
      <sheetName val="요율"/>
      <sheetName val="unitpric"/>
      <sheetName val="차수공개요"/>
      <sheetName val="노임"/>
      <sheetName val="자재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3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(2)"/>
      <sheetName val="설명자료"/>
      <sheetName val="공사비총괄표"/>
      <sheetName val="공사비명세서"/>
      <sheetName val="일반자재"/>
      <sheetName val="일위대가"/>
      <sheetName val="단가산출"/>
      <sheetName val="수량집계"/>
      <sheetName val="예정공정표"/>
      <sheetName val="운반거리표"/>
      <sheetName val="기계경비"/>
      <sheetName val="가격"/>
      <sheetName val="관계지적조서"/>
      <sheetName val="산돌쌓기 규격"/>
      <sheetName val="산돌쌓기산출"/>
      <sheetName val="산돌쌓기"/>
      <sheetName val="깬 기슭막이 규격 "/>
      <sheetName val="기슭막이수량산출"/>
      <sheetName val="깬기슭막이"/>
      <sheetName val="(야)기슭막이 규격 (2)"/>
      <sheetName val="야기슭막이"/>
      <sheetName val="눈섭떼(줄떼)산출"/>
      <sheetName val="줄떼공산출"/>
      <sheetName val="줄떼공"/>
      <sheetName val="돌흙막이"/>
      <sheetName val="돌흙막이산출"/>
      <sheetName val="돌흙막이규격"/>
      <sheetName val="골막이산출(야)"/>
      <sheetName val="골막이산출 (깬)"/>
      <sheetName val="골막이"/>
      <sheetName val="골막이규격"/>
      <sheetName val="떼흙막이산출"/>
      <sheetName val="떼흙막이"/>
      <sheetName val="콘크리트수로산출"/>
      <sheetName val="콘크리트수로"/>
      <sheetName val="벤치플륨관"/>
      <sheetName val="돌수로규격"/>
      <sheetName val="돌수로"/>
      <sheetName val="돌수로산출"/>
      <sheetName val="떼수로공"/>
      <sheetName val="떼수로공산출"/>
      <sheetName val="토적계산"/>
      <sheetName val="2단가산출"/>
      <sheetName val="공사안내판"/>
      <sheetName val="바닥막이1.5"/>
      <sheetName val="설계요소"/>
      <sheetName val="부대공Ⅱ"/>
      <sheetName val="표지"/>
      <sheetName val="토공사"/>
      <sheetName val="1"/>
      <sheetName val="noyim"/>
      <sheetName val="일위대가표"/>
      <sheetName val="승주 신성지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수량집계"/>
      <sheetName val="바닥막이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</sheetDataSet>
  </externalBook>
</externalLink>
</file>

<file path=xl/externalLinks/externalLink3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설계요소"/>
      <sheetName val="토공사"/>
      <sheetName val="부대공Ⅱ"/>
      <sheetName val="noyim"/>
      <sheetName val="unitpric"/>
      <sheetName val="기본자료"/>
      <sheetName val="봉룡천"/>
      <sheetName val="사방댐(2002 부여)"/>
      <sheetName val="단재적표"/>
      <sheetName val="반응조"/>
      <sheetName val="수량집계"/>
      <sheetName val="바닥막이1.5"/>
      <sheetName val="교통표지판수량집계표"/>
      <sheetName val="부대단위수량"/>
      <sheetName val="계약서"/>
      <sheetName val="일위대가"/>
      <sheetName val="200"/>
      <sheetName val="(C)원내역"/>
      <sheetName val="건축내역"/>
      <sheetName val="1 자원총괄"/>
      <sheetName val="기초일위"/>
      <sheetName val="예가평정서표지"/>
      <sheetName val="환경기계공정표 (3)"/>
      <sheetName val="설계기준"/>
      <sheetName val="내역1"/>
      <sheetName val="99노임단가"/>
      <sheetName val="일위대가표"/>
      <sheetName val="전기"/>
      <sheetName val="설계예산서"/>
      <sheetName val="조명시설"/>
      <sheetName val="지점별강우량"/>
      <sheetName val="CTEMCOST"/>
      <sheetName val="배수통관(좌)"/>
      <sheetName val=""/>
      <sheetName val="BOX"/>
      <sheetName val="수량산출표"/>
      <sheetName val="기초자료"/>
      <sheetName val="공정코드"/>
      <sheetName val="직노"/>
      <sheetName val="#2_일위대가목록"/>
      <sheetName val="#3_일위대가목록"/>
      <sheetName val="일위대가목록"/>
      <sheetName val="투입내역"/>
      <sheetName val="원"/>
      <sheetName val="신고조서"/>
      <sheetName val="단위단가"/>
      <sheetName val="오억미만"/>
      <sheetName val="현장조사"/>
      <sheetName val="교각1"/>
      <sheetName val="용수개거 내역수량집계표"/>
      <sheetName val="●수량(침구보관창고-21평)"/>
      <sheetName val="증감대비"/>
      <sheetName val="별표집계"/>
      <sheetName val="기안문"/>
    </sheetNames>
    <sheetDataSet>
      <sheetData sheetId="0">
        <row r="1">
          <cell r="A1" t="str">
            <v>토 공  설 계 명 세 서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1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하조서"/>
      <sheetName val="1"/>
      <sheetName val="200"/>
      <sheetName val="노임단가"/>
      <sheetName val="직노"/>
      <sheetName val="계약서"/>
      <sheetName val="영창26"/>
      <sheetName val="가시설단위수량"/>
      <sheetName val="SORCE1"/>
      <sheetName val="날개벽수량표"/>
      <sheetName val="Sheet1"/>
      <sheetName val="T13(P68~72,78)"/>
      <sheetName val="깨기"/>
      <sheetName val="덕전리"/>
      <sheetName val="정렬"/>
      <sheetName val="조명시설"/>
      <sheetName val="맨홀수량산출"/>
      <sheetName val="일위대가표"/>
      <sheetName val="CTEMCOST"/>
      <sheetName val="단재적표"/>
      <sheetName val="noyim"/>
      <sheetName val="단가산출"/>
      <sheetName val="입찰안"/>
      <sheetName val="설계예산서"/>
      <sheetName val="전기"/>
      <sheetName val="ACUNIT"/>
      <sheetName val="바닥막이1.5"/>
      <sheetName val="부대단위수량"/>
      <sheetName val="지점별강우량"/>
      <sheetName val="내역"/>
      <sheetName val="7급줄떼공"/>
      <sheetName val="unitpric"/>
      <sheetName val="산출근거"/>
      <sheetName val="단위수량"/>
      <sheetName val="수량집계"/>
      <sheetName val="공사비"/>
      <sheetName val="준검 내역서"/>
      <sheetName val="총괄-1"/>
      <sheetName val="수량식"/>
      <sheetName val="콘센트신설"/>
      <sheetName val="내역서"/>
      <sheetName val="차수공개요"/>
      <sheetName val="기본단가표"/>
      <sheetName val="수량산출"/>
      <sheetName val="여과지동"/>
      <sheetName val="기초자료"/>
      <sheetName val="견적대비"/>
      <sheetName val="토공사"/>
      <sheetName val="사다리"/>
      <sheetName val="피벗테이블데이터분석"/>
      <sheetName val="평균높이산출근거"/>
      <sheetName val="횡배수관위치조서"/>
      <sheetName val="약품공급2"/>
      <sheetName val="ABUT수량-A1"/>
      <sheetName val="SIL98"/>
      <sheetName val="#REF"/>
      <sheetName val="교각1"/>
      <sheetName val="종단계산"/>
      <sheetName val="2차계약"/>
      <sheetName val="공사비명세서"/>
      <sheetName val="교대(A1-A2)"/>
      <sheetName val="단면별연장"/>
      <sheetName val="대림경상68억"/>
      <sheetName val="건축내역"/>
      <sheetName val="재적표"/>
      <sheetName val="102역사"/>
      <sheetName val="1.취수장"/>
      <sheetName val="(C)원내역"/>
      <sheetName val="자재단가"/>
      <sheetName val="토공총괄표"/>
      <sheetName val="자료입력"/>
      <sheetName val="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3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L형측구(절토부)"/>
      <sheetName val="단위수량(U형옹벽0.7)"/>
      <sheetName val="단위수량(U형옹벽0.8)"/>
      <sheetName val="L형측구(1.00)"/>
      <sheetName val="L형측구(1.5)"/>
      <sheetName val="단위수량(U형옹벽0.4)"/>
      <sheetName val="자재집계(1)"/>
      <sheetName val="자재집계(2)"/>
      <sheetName val="-철근집계"/>
      <sheetName val="와이어메쉬"/>
      <sheetName val="-흄관집계"/>
      <sheetName val="골재집계"/>
      <sheetName val="-몰탈콘크리트"/>
      <sheetName val="자갈,시멘트,모래산출"/>
      <sheetName val="포장공총재료"/>
      <sheetName val="콘크리트포장재료"/>
      <sheetName val="콘크리트포장(1공구)"/>
      <sheetName val="포장공총재료 (2)"/>
      <sheetName val="아스콘포장"/>
      <sheetName val="아스콘포장 수량"/>
      <sheetName val="포장공 (2)"/>
      <sheetName val="콘크리트포장(2공구)"/>
      <sheetName val="콘크리트진입"/>
      <sheetName val="콘크리트접속"/>
      <sheetName val="-배수구조총재료"/>
      <sheetName val="-배수구조물공토공"/>
      <sheetName val="콘크리트측구재료집계"/>
      <sheetName val="횡배수관재료-"/>
      <sheetName val="흄관(횡배수관)-"/>
      <sheetName val="횡배수관토공"/>
      <sheetName val="횡배수관날개벽재료-"/>
      <sheetName val="횡배수관날개산출"/>
      <sheetName val="종배수관면벽-"/>
      <sheetName val="종배수관수량산출-"/>
      <sheetName val="집수정재료"/>
      <sheetName val="집수정토공"/>
      <sheetName val="집수정수량"/>
      <sheetName val="원장포장"/>
      <sheetName val="상수도토공집계표"/>
      <sheetName val="손익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A1" t="str">
            <v>배 수 구 조 물 공 총 재 료 집 계 표</v>
          </cell>
        </row>
        <row r="2">
          <cell r="B2" t="str">
            <v>몰  탈</v>
          </cell>
          <cell r="C2" t="str">
            <v>콘크리트</v>
          </cell>
          <cell r="E2" t="str">
            <v>거 푸 집</v>
          </cell>
          <cell r="G2" t="str">
            <v>철      근</v>
          </cell>
          <cell r="J2" t="str">
            <v>흄 관</v>
          </cell>
          <cell r="L2" t="str">
            <v>스틸그레이팅</v>
          </cell>
          <cell r="N2" t="str">
            <v>배수파이프</v>
          </cell>
          <cell r="O2" t="str">
            <v>잡  석</v>
          </cell>
          <cell r="P2" t="str">
            <v>모  래</v>
          </cell>
        </row>
        <row r="3">
          <cell r="A3" t="str">
            <v>공    종</v>
          </cell>
          <cell r="B3" t="str">
            <v xml:space="preserve"> 1 : 2</v>
          </cell>
          <cell r="C3" t="str">
            <v>δck=180</v>
          </cell>
          <cell r="D3" t="str">
            <v>δck=210</v>
          </cell>
          <cell r="E3" t="str">
            <v>합판4회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계</v>
          </cell>
          <cell r="J3" t="str">
            <v>D=600m/m</v>
          </cell>
          <cell r="K3" t="str">
            <v>D=800m/m</v>
          </cell>
          <cell r="L3" t="str">
            <v>995×400×1000</v>
          </cell>
          <cell r="M3" t="str">
            <v>995×500×1000</v>
          </cell>
          <cell r="N3" t="str">
            <v>PVC PIPEΦ30m/m</v>
          </cell>
          <cell r="O3" t="str">
            <v>Φ9~15</v>
          </cell>
          <cell r="P3" t="str">
            <v/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㎡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본</v>
          </cell>
          <cell r="K4" t="str">
            <v>본</v>
          </cell>
          <cell r="L4" t="str">
            <v>EA</v>
          </cell>
          <cell r="M4" t="str">
            <v>EA</v>
          </cell>
          <cell r="N4" t="str">
            <v>m</v>
          </cell>
          <cell r="O4" t="str">
            <v>㎥</v>
          </cell>
          <cell r="P4" t="str">
            <v>㎥</v>
          </cell>
        </row>
        <row r="5">
          <cell r="A5" t="str">
            <v>횡배수관</v>
          </cell>
          <cell r="B5">
            <v>9.6000000000000002E-2</v>
          </cell>
          <cell r="C5">
            <v>6.94</v>
          </cell>
          <cell r="D5">
            <v>0</v>
          </cell>
          <cell r="E5">
            <v>24</v>
          </cell>
          <cell r="F5">
            <v>0</v>
          </cell>
          <cell r="I5">
            <v>0</v>
          </cell>
          <cell r="J5">
            <v>8</v>
          </cell>
        </row>
        <row r="6">
          <cell r="A6" t="str">
            <v>횡배수관             날 개 벽</v>
          </cell>
          <cell r="C6">
            <v>4.05</v>
          </cell>
          <cell r="F6">
            <v>22.86</v>
          </cell>
          <cell r="I6">
            <v>0</v>
          </cell>
        </row>
        <row r="7">
          <cell r="A7" t="str">
            <v>집 수 정</v>
          </cell>
          <cell r="C7">
            <v>9.0709999999999997</v>
          </cell>
          <cell r="E7">
            <v>77.09</v>
          </cell>
          <cell r="F7">
            <v>0</v>
          </cell>
          <cell r="I7">
            <v>0</v>
          </cell>
          <cell r="M7">
            <v>6</v>
          </cell>
        </row>
        <row r="8">
          <cell r="A8" t="str">
            <v>콘크리트              측    구</v>
          </cell>
          <cell r="C8">
            <v>91.7</v>
          </cell>
          <cell r="E8">
            <v>726.45</v>
          </cell>
          <cell r="F8">
            <v>0</v>
          </cell>
          <cell r="G8">
            <v>3.08</v>
          </cell>
          <cell r="H8">
            <v>5.0460000000000003</v>
          </cell>
          <cell r="I8">
            <v>8.1260000000000012</v>
          </cell>
          <cell r="N8">
            <v>24.36</v>
          </cell>
          <cell r="O8">
            <v>11.62</v>
          </cell>
          <cell r="P8">
            <v>0</v>
          </cell>
        </row>
        <row r="9">
          <cell r="A9" t="str">
            <v>종배수관면    벽</v>
          </cell>
          <cell r="B9">
            <v>7.0000000000000007E-2</v>
          </cell>
          <cell r="C9">
            <v>3.05</v>
          </cell>
          <cell r="D9">
            <v>22.82</v>
          </cell>
          <cell r="E9">
            <v>32.53</v>
          </cell>
          <cell r="F9">
            <v>0</v>
          </cell>
        </row>
        <row r="10">
          <cell r="A10">
            <v>0</v>
          </cell>
          <cell r="C10">
            <v>0</v>
          </cell>
          <cell r="F10">
            <v>0</v>
          </cell>
          <cell r="I10">
            <v>0</v>
          </cell>
        </row>
        <row r="14">
          <cell r="A14" t="str">
            <v>계</v>
          </cell>
          <cell r="B14">
            <v>0.16600000000000001</v>
          </cell>
          <cell r="C14">
            <v>114.81099999999999</v>
          </cell>
          <cell r="D14">
            <v>22.82</v>
          </cell>
          <cell r="E14">
            <v>860.07</v>
          </cell>
          <cell r="F14">
            <v>22.86</v>
          </cell>
          <cell r="G14">
            <v>3.08</v>
          </cell>
          <cell r="H14">
            <v>5.0460000000000003</v>
          </cell>
          <cell r="I14">
            <v>8.1260000000000012</v>
          </cell>
          <cell r="J14">
            <v>8</v>
          </cell>
          <cell r="K14">
            <v>0</v>
          </cell>
          <cell r="L14">
            <v>0</v>
          </cell>
          <cell r="M14">
            <v>6</v>
          </cell>
          <cell r="N14">
            <v>24.36</v>
          </cell>
          <cell r="O14">
            <v>11.62</v>
          </cell>
          <cell r="P14">
            <v>0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</sheetDataSet>
  </externalBook>
</externalLink>
</file>

<file path=xl/externalLinks/externalLink3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재적표"/>
      <sheetName val="표준지136-1"/>
      <sheetName val="136-9(낙엽송)"/>
      <sheetName val="표준지136-10"/>
      <sheetName val="재적조서"/>
    </sheetNames>
    <sheetDataSet>
      <sheetData sheetId="0">
        <row r="1">
          <cell r="B1" t="str">
            <v>낙엽송</v>
          </cell>
          <cell r="C1" t="str">
            <v>낙</v>
          </cell>
        </row>
        <row r="2">
          <cell r="B2">
            <v>2</v>
          </cell>
          <cell r="C2">
            <v>4</v>
          </cell>
        </row>
        <row r="37">
          <cell r="B37" t="str">
            <v>삼나무</v>
          </cell>
          <cell r="C37" t="str">
            <v>삼</v>
          </cell>
        </row>
        <row r="38">
          <cell r="B38">
            <v>4</v>
          </cell>
          <cell r="C38">
            <v>6</v>
          </cell>
        </row>
        <row r="41">
          <cell r="B41">
            <v>3.2000000000000002E-3</v>
          </cell>
          <cell r="C41">
            <v>6.6E-3</v>
          </cell>
        </row>
        <row r="42">
          <cell r="B42">
            <v>3.8999999999999998E-3</v>
          </cell>
          <cell r="C42">
            <v>8.2000000000000007E-3</v>
          </cell>
        </row>
        <row r="43">
          <cell r="B43">
            <v>4.7000000000000002E-3</v>
          </cell>
          <cell r="C43">
            <v>9.7999999999999997E-3</v>
          </cell>
        </row>
        <row r="44">
          <cell r="B44">
            <v>5.4999999999999997E-3</v>
          </cell>
          <cell r="C44">
            <v>1.14E-2</v>
          </cell>
        </row>
        <row r="45">
          <cell r="B45">
            <v>6.1999999999999998E-3</v>
          </cell>
          <cell r="C45">
            <v>1.29E-2</v>
          </cell>
        </row>
        <row r="46">
          <cell r="B46">
            <v>7.0000000000000001E-3</v>
          </cell>
          <cell r="C46">
            <v>1.4500000000000001E-2</v>
          </cell>
        </row>
        <row r="47">
          <cell r="B47">
            <v>7.7000000000000002E-3</v>
          </cell>
          <cell r="C47">
            <v>1.61E-2</v>
          </cell>
        </row>
        <row r="48">
          <cell r="B48">
            <v>8.5000000000000006E-3</v>
          </cell>
          <cell r="C48">
            <v>1.7600000000000001E-2</v>
          </cell>
        </row>
        <row r="49">
          <cell r="B49">
            <v>9.1999999999999998E-3</v>
          </cell>
          <cell r="C49">
            <v>1.9199999999999998E-2</v>
          </cell>
        </row>
        <row r="50">
          <cell r="B50">
            <v>9.9000000000000008E-3</v>
          </cell>
          <cell r="C50">
            <v>2.07E-2</v>
          </cell>
        </row>
        <row r="51">
          <cell r="C51">
            <v>2.2200000000000001E-2</v>
          </cell>
        </row>
        <row r="68">
          <cell r="B68" t="str">
            <v>해송</v>
          </cell>
          <cell r="C68" t="str">
            <v>해</v>
          </cell>
        </row>
        <row r="69">
          <cell r="B69">
            <v>4</v>
          </cell>
          <cell r="C69">
            <v>6</v>
          </cell>
        </row>
        <row r="72">
          <cell r="B72">
            <v>3.0999999999999999E-3</v>
          </cell>
          <cell r="C72">
            <v>6.4999999999999997E-3</v>
          </cell>
        </row>
        <row r="73">
          <cell r="B73">
            <v>3.8E-3</v>
          </cell>
          <cell r="C73">
            <v>8.0999999999999996E-3</v>
          </cell>
        </row>
        <row r="74">
          <cell r="B74">
            <v>4.4999999999999997E-3</v>
          </cell>
          <cell r="C74">
            <v>9.5999999999999992E-3</v>
          </cell>
        </row>
        <row r="75">
          <cell r="B75">
            <v>5.1999999999999998E-3</v>
          </cell>
          <cell r="C75">
            <v>1.0999999999999999E-2</v>
          </cell>
        </row>
        <row r="76">
          <cell r="B76">
            <v>5.7999999999999996E-3</v>
          </cell>
          <cell r="C76">
            <v>1.2500000000000001E-2</v>
          </cell>
        </row>
        <row r="77">
          <cell r="B77">
            <v>6.4999999999999997E-3</v>
          </cell>
          <cell r="C77">
            <v>1.4E-2</v>
          </cell>
        </row>
        <row r="78">
          <cell r="B78">
            <v>7.1999999999999998E-3</v>
          </cell>
          <cell r="C78">
            <v>1.54E-2</v>
          </cell>
        </row>
        <row r="99">
          <cell r="B99" t="str">
            <v>잣나무</v>
          </cell>
          <cell r="C99" t="str">
            <v>잣</v>
          </cell>
        </row>
        <row r="100">
          <cell r="B100">
            <v>6</v>
          </cell>
          <cell r="C100">
            <v>8</v>
          </cell>
        </row>
        <row r="104">
          <cell r="B104">
            <v>7.4999999999999997E-3</v>
          </cell>
          <cell r="C104">
            <v>1.29E-2</v>
          </cell>
        </row>
        <row r="105">
          <cell r="B105">
            <v>9.1000000000000004E-3</v>
          </cell>
          <cell r="C105">
            <v>1.5800000000000002E-2</v>
          </cell>
        </row>
        <row r="106">
          <cell r="B106">
            <v>1.0699999999999999E-2</v>
          </cell>
          <cell r="C106">
            <v>1.8700000000000001E-2</v>
          </cell>
        </row>
        <row r="107">
          <cell r="B107">
            <v>1.24E-2</v>
          </cell>
          <cell r="C107">
            <v>2.1600000000000001E-2</v>
          </cell>
        </row>
        <row r="108">
          <cell r="B108">
            <v>1.4E-2</v>
          </cell>
          <cell r="C108">
            <v>2.4500000000000001E-2</v>
          </cell>
        </row>
        <row r="109">
          <cell r="B109">
            <v>1.5699999999999999E-2</v>
          </cell>
          <cell r="C109">
            <v>2.7400000000000001E-2</v>
          </cell>
        </row>
        <row r="110">
          <cell r="B110">
            <v>1.7299999999999999E-2</v>
          </cell>
          <cell r="C110">
            <v>3.0300000000000001E-2</v>
          </cell>
        </row>
        <row r="111">
          <cell r="B111">
            <v>1.9E-2</v>
          </cell>
          <cell r="C111">
            <v>3.32E-2</v>
          </cell>
        </row>
        <row r="112">
          <cell r="B112">
            <v>2.06E-2</v>
          </cell>
          <cell r="C112">
            <v>3.6200000000000003E-2</v>
          </cell>
        </row>
        <row r="113">
          <cell r="B113">
            <v>2.23E-2</v>
          </cell>
          <cell r="C113">
            <v>3.9100000000000003E-2</v>
          </cell>
        </row>
        <row r="114">
          <cell r="B114">
            <v>2.3900000000000001E-2</v>
          </cell>
          <cell r="C114">
            <v>4.2000000000000003E-2</v>
          </cell>
        </row>
        <row r="115">
          <cell r="B115">
            <v>2.5600000000000001E-2</v>
          </cell>
          <cell r="C115">
            <v>4.4999999999999998E-2</v>
          </cell>
        </row>
        <row r="116">
          <cell r="B116">
            <v>2.7199999999999998E-2</v>
          </cell>
          <cell r="C116">
            <v>4.7899999999999998E-2</v>
          </cell>
        </row>
        <row r="117">
          <cell r="B117">
            <v>2.8899999999999999E-2</v>
          </cell>
          <cell r="C117">
            <v>5.0799999999999998E-2</v>
          </cell>
        </row>
        <row r="118">
          <cell r="B118">
            <v>3.0499999999999999E-2</v>
          </cell>
          <cell r="C118">
            <v>5.3800000000000001E-2</v>
          </cell>
        </row>
        <row r="119">
          <cell r="B119">
            <v>3.2199999999999999E-2</v>
          </cell>
          <cell r="C119">
            <v>5.67E-2</v>
          </cell>
        </row>
        <row r="120">
          <cell r="B120">
            <v>3.3799999999999997E-2</v>
          </cell>
          <cell r="C120">
            <v>5.96E-2</v>
          </cell>
        </row>
        <row r="121">
          <cell r="B121">
            <v>3.5499999999999997E-2</v>
          </cell>
          <cell r="C121">
            <v>6.2600000000000003E-2</v>
          </cell>
        </row>
        <row r="122">
          <cell r="B122">
            <v>3.7100000000000001E-2</v>
          </cell>
          <cell r="C122">
            <v>6.5500000000000003E-2</v>
          </cell>
        </row>
        <row r="123">
          <cell r="B123">
            <v>3.8800000000000001E-2</v>
          </cell>
          <cell r="C123">
            <v>6.8500000000000005E-2</v>
          </cell>
        </row>
        <row r="124">
          <cell r="B124">
            <v>4.0500000000000001E-2</v>
          </cell>
          <cell r="C124">
            <v>7.1400000000000005E-2</v>
          </cell>
        </row>
        <row r="125">
          <cell r="B125">
            <v>4.2099999999999999E-2</v>
          </cell>
          <cell r="C125">
            <v>7.4300000000000005E-2</v>
          </cell>
        </row>
        <row r="126">
          <cell r="B126">
            <v>4.3799999999999999E-2</v>
          </cell>
          <cell r="C126">
            <v>7.7299999999999994E-2</v>
          </cell>
        </row>
        <row r="127">
          <cell r="B127">
            <v>4.5400000000000003E-2</v>
          </cell>
          <cell r="C127">
            <v>8.0199999999999994E-2</v>
          </cell>
        </row>
        <row r="128">
          <cell r="B128">
            <v>4.7100000000000003E-2</v>
          </cell>
          <cell r="C128">
            <v>8.3099999999999993E-2</v>
          </cell>
        </row>
        <row r="129">
          <cell r="B129">
            <v>4.87E-2</v>
          </cell>
          <cell r="C129">
            <v>8.6099999999999996E-2</v>
          </cell>
        </row>
        <row r="130">
          <cell r="B130">
            <v>5.04E-2</v>
          </cell>
          <cell r="C130">
            <v>8.8999999999999996E-2</v>
          </cell>
        </row>
        <row r="131">
          <cell r="B131">
            <v>5.1999999999999998E-2</v>
          </cell>
          <cell r="C131">
            <v>9.1999999999999998E-2</v>
          </cell>
        </row>
        <row r="132">
          <cell r="B132">
            <v>5.3699999999999998E-2</v>
          </cell>
          <cell r="C132">
            <v>9.4899999999999998E-2</v>
          </cell>
        </row>
        <row r="133">
          <cell r="B133">
            <v>5.5399999999999998E-2</v>
          </cell>
          <cell r="C133">
            <v>9.7799999999999998E-2</v>
          </cell>
        </row>
        <row r="134">
          <cell r="B134">
            <v>5.7000000000000002E-2</v>
          </cell>
          <cell r="C134">
            <v>0.1008</v>
          </cell>
        </row>
        <row r="135">
          <cell r="B135" t="str">
            <v>리기다소나무</v>
          </cell>
          <cell r="C135" t="str">
            <v>리</v>
          </cell>
        </row>
        <row r="136">
          <cell r="B136">
            <v>6</v>
          </cell>
          <cell r="C136">
            <v>8</v>
          </cell>
        </row>
        <row r="140">
          <cell r="B140">
            <v>7.7000000000000002E-3</v>
          </cell>
          <cell r="C140">
            <v>1.32E-2</v>
          </cell>
        </row>
        <row r="141">
          <cell r="B141">
            <v>9.2999999999999992E-3</v>
          </cell>
          <cell r="C141">
            <v>1.6E-2</v>
          </cell>
        </row>
        <row r="142">
          <cell r="B142">
            <v>1.0999999999999999E-2</v>
          </cell>
          <cell r="C142">
            <v>1.89E-2</v>
          </cell>
        </row>
        <row r="143">
          <cell r="B143">
            <v>1.26E-2</v>
          </cell>
          <cell r="C143">
            <v>2.1700000000000001E-2</v>
          </cell>
        </row>
        <row r="144">
          <cell r="B144">
            <v>1.4200000000000001E-2</v>
          </cell>
          <cell r="C144">
            <v>2.4500000000000001E-2</v>
          </cell>
        </row>
        <row r="145">
          <cell r="B145">
            <v>1.5900000000000001E-2</v>
          </cell>
          <cell r="C145">
            <v>2.7400000000000001E-2</v>
          </cell>
        </row>
        <row r="146">
          <cell r="B146">
            <v>1.7500000000000002E-2</v>
          </cell>
          <cell r="C146">
            <v>3.0200000000000001E-2</v>
          </cell>
        </row>
        <row r="147">
          <cell r="B147">
            <v>1.9099999999999999E-2</v>
          </cell>
          <cell r="C147">
            <v>3.3000000000000002E-2</v>
          </cell>
        </row>
        <row r="148">
          <cell r="B148">
            <v>2.0799999999999999E-2</v>
          </cell>
          <cell r="C148">
            <v>3.5900000000000001E-2</v>
          </cell>
        </row>
        <row r="149">
          <cell r="B149">
            <v>2.24E-2</v>
          </cell>
          <cell r="C149">
            <v>3.8699999999999998E-2</v>
          </cell>
        </row>
        <row r="150">
          <cell r="B150">
            <v>2.4E-2</v>
          </cell>
          <cell r="C150">
            <v>4.1500000000000002E-2</v>
          </cell>
        </row>
        <row r="151">
          <cell r="B151">
            <v>2.5600000000000001E-2</v>
          </cell>
          <cell r="C151">
            <v>4.4400000000000002E-2</v>
          </cell>
        </row>
        <row r="152">
          <cell r="B152">
            <v>2.7300000000000001E-2</v>
          </cell>
          <cell r="C152">
            <v>4.7199999999999999E-2</v>
          </cell>
        </row>
        <row r="153">
          <cell r="B153">
            <v>2.8899999999999999E-2</v>
          </cell>
          <cell r="C153">
            <v>0.05</v>
          </cell>
        </row>
        <row r="154">
          <cell r="B154">
            <v>3.0499999999999999E-2</v>
          </cell>
          <cell r="C154">
            <v>5.2900000000000003E-2</v>
          </cell>
        </row>
        <row r="155">
          <cell r="B155">
            <v>3.2199999999999999E-2</v>
          </cell>
          <cell r="C155">
            <v>5.57E-2</v>
          </cell>
        </row>
        <row r="156">
          <cell r="B156">
            <v>3.3799999999999997E-2</v>
          </cell>
          <cell r="C156">
            <v>5.8500000000000003E-2</v>
          </cell>
        </row>
        <row r="157">
          <cell r="B157">
            <v>3.5400000000000001E-2</v>
          </cell>
          <cell r="C157">
            <v>6.1400000000000003E-2</v>
          </cell>
        </row>
        <row r="158">
          <cell r="B158">
            <v>3.7100000000000001E-2</v>
          </cell>
          <cell r="C158">
            <v>6.4199999999999993E-2</v>
          </cell>
        </row>
        <row r="159">
          <cell r="B159">
            <v>3.8699999999999998E-2</v>
          </cell>
          <cell r="C159">
            <v>6.7000000000000004E-2</v>
          </cell>
        </row>
        <row r="160">
          <cell r="B160">
            <v>4.0300000000000002E-2</v>
          </cell>
          <cell r="C160">
            <v>6.9900000000000004E-2</v>
          </cell>
        </row>
        <row r="161">
          <cell r="B161">
            <v>4.19E-2</v>
          </cell>
          <cell r="C161">
            <v>7.2700000000000001E-2</v>
          </cell>
        </row>
        <row r="162">
          <cell r="B162">
            <v>4.36E-2</v>
          </cell>
          <cell r="C162">
            <v>7.5499999999999998E-2</v>
          </cell>
        </row>
        <row r="163">
          <cell r="B163">
            <v>4.5199999999999997E-2</v>
          </cell>
          <cell r="C163">
            <v>7.8399999999999997E-2</v>
          </cell>
        </row>
        <row r="164">
          <cell r="B164">
            <v>4.6800000000000001E-2</v>
          </cell>
          <cell r="C164">
            <v>8.1199999999999994E-2</v>
          </cell>
        </row>
        <row r="165">
          <cell r="B165">
            <v>4.8500000000000001E-2</v>
          </cell>
          <cell r="C165">
            <v>8.4000000000000005E-2</v>
          </cell>
        </row>
        <row r="166">
          <cell r="B166">
            <v>5.0099999999999999E-2</v>
          </cell>
          <cell r="C166">
            <v>8.6900000000000005E-2</v>
          </cell>
        </row>
        <row r="167">
          <cell r="B167">
            <v>5.1700000000000003E-2</v>
          </cell>
          <cell r="C167">
            <v>8.9700000000000002E-2</v>
          </cell>
        </row>
        <row r="168">
          <cell r="B168">
            <v>5.3400000000000003E-2</v>
          </cell>
          <cell r="C168">
            <v>9.2499999999999999E-2</v>
          </cell>
        </row>
        <row r="169">
          <cell r="B169">
            <v>5.5E-2</v>
          </cell>
          <cell r="C169">
            <v>9.5399999999999999E-2</v>
          </cell>
        </row>
        <row r="170">
          <cell r="B170">
            <v>5.6599999999999998E-2</v>
          </cell>
          <cell r="C170">
            <v>9.8199999999999996E-2</v>
          </cell>
        </row>
        <row r="171">
          <cell r="B171" t="str">
            <v>이태리포플러</v>
          </cell>
          <cell r="C171" t="str">
            <v>이</v>
          </cell>
        </row>
        <row r="172">
          <cell r="B172">
            <v>2</v>
          </cell>
          <cell r="C172">
            <v>4</v>
          </cell>
        </row>
        <row r="202">
          <cell r="B202" t="str">
            <v>중부지방소나무</v>
          </cell>
          <cell r="C202" t="str">
            <v>소</v>
          </cell>
        </row>
        <row r="203">
          <cell r="B203">
            <v>2</v>
          </cell>
          <cell r="C203">
            <v>4</v>
          </cell>
        </row>
        <row r="238">
          <cell r="B238" t="str">
            <v>강원지방소나무</v>
          </cell>
          <cell r="C238" t="str">
            <v>강</v>
          </cell>
        </row>
        <row r="239">
          <cell r="B239">
            <v>2</v>
          </cell>
          <cell r="C239">
            <v>4</v>
          </cell>
        </row>
        <row r="274">
          <cell r="B274" t="str">
            <v>상수리나무</v>
          </cell>
          <cell r="C274" t="str">
            <v>상</v>
          </cell>
        </row>
        <row r="275">
          <cell r="B275">
            <v>2</v>
          </cell>
          <cell r="C275">
            <v>4</v>
          </cell>
        </row>
        <row r="310">
          <cell r="B310" t="str">
            <v>신갈나무</v>
          </cell>
          <cell r="C310" t="str">
            <v>신</v>
          </cell>
        </row>
        <row r="311">
          <cell r="B311">
            <v>2</v>
          </cell>
          <cell r="C311">
            <v>4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</sheetNames>
    <sheetDataSet>
      <sheetData sheetId="0" refreshError="1"/>
      <sheetData sheetId="1" refreshError="1">
        <row r="2">
          <cell r="A2" t="str">
            <v>★ 본 수문용 일위대가표를 수정할때는 아래사항을 유의하기바람</v>
          </cell>
        </row>
        <row r="3">
          <cell r="A3" t="str">
            <v>1. 사용장비 손료는 단가항목이 공란인것은 토목에서 받아 기입하고, 다른것은 시중물가지에서 해당 단가를 찾아  수정할것</v>
          </cell>
        </row>
        <row r="4">
          <cell r="A4" t="str">
            <v xml:space="preserve">2. 도장비 산출 내역중 자재비는 별도 기입할것.          </v>
          </cell>
        </row>
        <row r="11">
          <cell r="G11" t="str">
            <v>'98 년도  노 임  단 가 표</v>
          </cell>
        </row>
        <row r="12">
          <cell r="E12" t="str">
            <v xml:space="preserve"> </v>
          </cell>
        </row>
        <row r="13">
          <cell r="A13" t="str">
            <v>종       별</v>
          </cell>
          <cell r="C13" t="str">
            <v>재 료 또 는</v>
          </cell>
          <cell r="D13" t="str">
            <v>원 수</v>
          </cell>
          <cell r="E13" t="str">
            <v>단위</v>
          </cell>
          <cell r="F13" t="str">
            <v>총   액</v>
          </cell>
          <cell r="G13" t="str">
            <v>노   무   비</v>
          </cell>
          <cell r="I13" t="str">
            <v>재   료   비</v>
          </cell>
          <cell r="K13" t="str">
            <v>경      비</v>
          </cell>
          <cell r="M13" t="str">
            <v>비   고</v>
          </cell>
        </row>
        <row r="14">
          <cell r="C14" t="str">
            <v xml:space="preserve">규       격 </v>
          </cell>
          <cell r="F14" t="str">
            <v>금   액</v>
          </cell>
          <cell r="G14" t="str">
            <v>단  가</v>
          </cell>
          <cell r="H14" t="str">
            <v>금   액</v>
          </cell>
          <cell r="I14" t="str">
            <v>단  가</v>
          </cell>
          <cell r="J14" t="str">
            <v>금   액</v>
          </cell>
          <cell r="K14" t="str">
            <v>단  가</v>
          </cell>
          <cell r="L14" t="str">
            <v>금   액</v>
          </cell>
        </row>
        <row r="15">
          <cell r="A15" t="str">
            <v>형  틀  목  공</v>
          </cell>
          <cell r="C15" t="str">
            <v xml:space="preserve"> </v>
          </cell>
          <cell r="D15">
            <v>1</v>
          </cell>
          <cell r="E15" t="str">
            <v>일</v>
          </cell>
          <cell r="H15">
            <v>75306</v>
          </cell>
        </row>
        <row r="16">
          <cell r="A16" t="str">
            <v>절    단    공</v>
          </cell>
          <cell r="D16">
            <v>1</v>
          </cell>
          <cell r="E16" t="str">
            <v>"</v>
          </cell>
          <cell r="H16">
            <v>65881</v>
          </cell>
        </row>
        <row r="17">
          <cell r="A17" t="str">
            <v>석          공</v>
          </cell>
          <cell r="D17">
            <v>1</v>
          </cell>
          <cell r="E17" t="str">
            <v>"</v>
          </cell>
          <cell r="H17">
            <v>77005</v>
          </cell>
        </row>
        <row r="18">
          <cell r="A18" t="str">
            <v>특 수 비 계 공</v>
          </cell>
          <cell r="D18">
            <v>1</v>
          </cell>
          <cell r="E18" t="str">
            <v>"</v>
          </cell>
          <cell r="H18">
            <v>85884</v>
          </cell>
        </row>
        <row r="19">
          <cell r="A19" t="str">
            <v>비    계    공</v>
          </cell>
          <cell r="D19">
            <v>1</v>
          </cell>
          <cell r="E19" t="str">
            <v>"</v>
          </cell>
          <cell r="H19">
            <v>79467</v>
          </cell>
        </row>
        <row r="20">
          <cell r="A20" t="str">
            <v>도    장    공</v>
          </cell>
          <cell r="D20">
            <v>1</v>
          </cell>
          <cell r="E20" t="str">
            <v>일</v>
          </cell>
          <cell r="H20">
            <v>63038</v>
          </cell>
        </row>
        <row r="21">
          <cell r="A21" t="str">
            <v>플랜트기계설치공</v>
          </cell>
          <cell r="D21">
            <v>1</v>
          </cell>
          <cell r="E21" t="str">
            <v>"</v>
          </cell>
          <cell r="H21">
            <v>80805</v>
          </cell>
        </row>
        <row r="22">
          <cell r="A22" t="str">
            <v>플랜트  용접공</v>
          </cell>
          <cell r="D22">
            <v>1</v>
          </cell>
          <cell r="E22" t="str">
            <v>"</v>
          </cell>
          <cell r="H22">
            <v>95379</v>
          </cell>
        </row>
        <row r="23">
          <cell r="A23" t="str">
            <v>플랜트  제관공</v>
          </cell>
          <cell r="D23">
            <v>1</v>
          </cell>
          <cell r="E23" t="str">
            <v>"</v>
          </cell>
          <cell r="H23">
            <v>81966</v>
          </cell>
        </row>
        <row r="24">
          <cell r="A24" t="str">
            <v>플랜트  배관공</v>
          </cell>
          <cell r="D24">
            <v>1</v>
          </cell>
          <cell r="E24" t="str">
            <v>"</v>
          </cell>
          <cell r="H24">
            <v>97219</v>
          </cell>
        </row>
        <row r="25">
          <cell r="A25" t="str">
            <v>측    량    사</v>
          </cell>
          <cell r="D25">
            <v>1</v>
          </cell>
          <cell r="E25" t="str">
            <v>일</v>
          </cell>
          <cell r="H25">
            <v>58506</v>
          </cell>
        </row>
        <row r="26">
          <cell r="A26" t="str">
            <v>측량사    조수</v>
          </cell>
          <cell r="D26">
            <v>1</v>
          </cell>
          <cell r="E26" t="str">
            <v>"</v>
          </cell>
          <cell r="H26">
            <v>38777</v>
          </cell>
        </row>
        <row r="27">
          <cell r="A27" t="str">
            <v>플랜트    전공</v>
          </cell>
          <cell r="D27">
            <v>1</v>
          </cell>
          <cell r="E27" t="str">
            <v>"</v>
          </cell>
          <cell r="H27">
            <v>64285</v>
          </cell>
        </row>
        <row r="28">
          <cell r="A28" t="str">
            <v>특  별  인  부</v>
          </cell>
          <cell r="D28">
            <v>1</v>
          </cell>
          <cell r="E28" t="str">
            <v>"</v>
          </cell>
          <cell r="H28">
            <v>57379</v>
          </cell>
        </row>
        <row r="29">
          <cell r="A29" t="str">
            <v>보  통  인  부</v>
          </cell>
          <cell r="D29">
            <v>1</v>
          </cell>
          <cell r="E29" t="str">
            <v>"</v>
          </cell>
          <cell r="H29">
            <v>37736</v>
          </cell>
        </row>
        <row r="30">
          <cell r="A30" t="str">
            <v>중기 운전 기사</v>
          </cell>
          <cell r="D30">
            <v>1</v>
          </cell>
          <cell r="E30" t="str">
            <v>일</v>
          </cell>
          <cell r="H30">
            <v>56951</v>
          </cell>
        </row>
        <row r="31">
          <cell r="A31" t="str">
            <v>중  기  조  장</v>
          </cell>
          <cell r="D31">
            <v>1</v>
          </cell>
          <cell r="E31" t="str">
            <v>"</v>
          </cell>
          <cell r="H31">
            <v>55484</v>
          </cell>
        </row>
        <row r="32">
          <cell r="A32" t="str">
            <v>운전수(기  계)</v>
          </cell>
          <cell r="D32">
            <v>1</v>
          </cell>
          <cell r="E32" t="str">
            <v>"</v>
          </cell>
          <cell r="H32">
            <v>54325</v>
          </cell>
        </row>
        <row r="33">
          <cell r="A33" t="str">
            <v>운전사(운반차)</v>
          </cell>
          <cell r="D33">
            <v>1</v>
          </cell>
          <cell r="E33" t="str">
            <v>"</v>
          </cell>
          <cell r="H33">
            <v>51077</v>
          </cell>
        </row>
        <row r="34">
          <cell r="A34" t="str">
            <v>종       별</v>
          </cell>
          <cell r="C34" t="str">
            <v>재 료 또 는</v>
          </cell>
          <cell r="D34" t="str">
            <v xml:space="preserve">원 수 </v>
          </cell>
          <cell r="E34" t="str">
            <v>단 위</v>
          </cell>
          <cell r="F34" t="str">
            <v>총   액</v>
          </cell>
          <cell r="G34" t="str">
            <v>노   무   비</v>
          </cell>
          <cell r="I34" t="str">
            <v>재   료   비</v>
          </cell>
          <cell r="K34" t="str">
            <v>경      비</v>
          </cell>
          <cell r="M34" t="str">
            <v>비   고</v>
          </cell>
        </row>
        <row r="35">
          <cell r="C35" t="str">
            <v xml:space="preserve">규       격 </v>
          </cell>
          <cell r="F35" t="str">
            <v>금   액</v>
          </cell>
          <cell r="G35" t="str">
            <v>단  가</v>
          </cell>
          <cell r="H35" t="str">
            <v>금   액</v>
          </cell>
          <cell r="I35" t="str">
            <v>단  가</v>
          </cell>
          <cell r="J35" t="str">
            <v>금   액</v>
          </cell>
          <cell r="K35" t="str">
            <v>단  가</v>
          </cell>
          <cell r="L35" t="str">
            <v>금   액</v>
          </cell>
        </row>
        <row r="36">
          <cell r="A36" t="str">
            <v>중기 운전 조수</v>
          </cell>
          <cell r="D36">
            <v>1</v>
          </cell>
          <cell r="E36" t="str">
            <v>"</v>
          </cell>
          <cell r="H36">
            <v>42762</v>
          </cell>
        </row>
        <row r="37">
          <cell r="A37" t="str">
            <v>기    계    공</v>
          </cell>
          <cell r="D37">
            <v>1</v>
          </cell>
          <cell r="E37" t="str">
            <v>일</v>
          </cell>
          <cell r="H37">
            <v>58906</v>
          </cell>
        </row>
        <row r="38">
          <cell r="A38" t="str">
            <v>용접공 (일 반)</v>
          </cell>
          <cell r="D38">
            <v>1</v>
          </cell>
          <cell r="E38" t="str">
            <v>"</v>
          </cell>
          <cell r="H38">
            <v>74016</v>
          </cell>
        </row>
        <row r="39">
          <cell r="A39" t="str">
            <v>리    벳    공</v>
          </cell>
          <cell r="D39">
            <v>1</v>
          </cell>
          <cell r="E39" t="str">
            <v>"</v>
          </cell>
          <cell r="H39">
            <v>71579</v>
          </cell>
        </row>
        <row r="40">
          <cell r="A40" t="str">
            <v>계    령    공</v>
          </cell>
          <cell r="D40">
            <v>1</v>
          </cell>
          <cell r="E40" t="str">
            <v>"</v>
          </cell>
          <cell r="H40">
            <v>41937</v>
          </cell>
          <cell r="L40" t="str">
            <v xml:space="preserve"> </v>
          </cell>
        </row>
        <row r="41">
          <cell r="A41" t="str">
            <v>제    도    공</v>
          </cell>
          <cell r="D41">
            <v>1</v>
          </cell>
          <cell r="E41" t="str">
            <v>"</v>
          </cell>
          <cell r="H41">
            <v>32747</v>
          </cell>
        </row>
        <row r="42">
          <cell r="A42" t="str">
            <v>현    도    공</v>
          </cell>
          <cell r="C42" t="str">
            <v xml:space="preserve"> </v>
          </cell>
          <cell r="D42">
            <v>1</v>
          </cell>
          <cell r="E42" t="str">
            <v>일</v>
          </cell>
          <cell r="H42">
            <v>28487</v>
          </cell>
        </row>
        <row r="43">
          <cell r="A43" t="str">
            <v>마    킹    공</v>
          </cell>
          <cell r="D43">
            <v>1</v>
          </cell>
          <cell r="E43" t="str">
            <v>"</v>
          </cell>
          <cell r="H43">
            <v>26924</v>
          </cell>
        </row>
        <row r="44">
          <cell r="A44" t="str">
            <v>산 소 절 단 공</v>
          </cell>
          <cell r="D44">
            <v>1</v>
          </cell>
          <cell r="E44" t="str">
            <v>"</v>
          </cell>
          <cell r="H44">
            <v>31794</v>
          </cell>
        </row>
        <row r="45">
          <cell r="A45" t="str">
            <v>샤    링    공</v>
          </cell>
          <cell r="D45">
            <v>1</v>
          </cell>
          <cell r="E45" t="str">
            <v>"</v>
          </cell>
          <cell r="H45">
            <v>29508</v>
          </cell>
        </row>
        <row r="46">
          <cell r="A46" t="str">
            <v>프  레  스  공</v>
          </cell>
          <cell r="D46">
            <v>1</v>
          </cell>
          <cell r="E46" t="str">
            <v>"</v>
          </cell>
          <cell r="H46">
            <v>26250</v>
          </cell>
        </row>
        <row r="47">
          <cell r="A47" t="str">
            <v>보    링    공</v>
          </cell>
          <cell r="D47">
            <v>1</v>
          </cell>
          <cell r="E47" t="str">
            <v>일</v>
          </cell>
          <cell r="H47">
            <v>28378</v>
          </cell>
        </row>
        <row r="48">
          <cell r="A48" t="str">
            <v>밀    링    공</v>
          </cell>
          <cell r="D48">
            <v>1</v>
          </cell>
          <cell r="E48" t="str">
            <v>"</v>
          </cell>
          <cell r="H48">
            <v>27252</v>
          </cell>
        </row>
        <row r="49">
          <cell r="A49" t="str">
            <v>방 전 절 단 공</v>
          </cell>
          <cell r="D49">
            <v>1</v>
          </cell>
          <cell r="E49" t="str">
            <v>"</v>
          </cell>
          <cell r="H49">
            <v>27047</v>
          </cell>
        </row>
        <row r="50">
          <cell r="A50" t="str">
            <v>드    링    공</v>
          </cell>
          <cell r="D50">
            <v>1</v>
          </cell>
          <cell r="E50" t="str">
            <v>"</v>
          </cell>
          <cell r="H50">
            <v>27215</v>
          </cell>
        </row>
        <row r="51">
          <cell r="A51" t="str">
            <v>수 동 선 반 공</v>
          </cell>
          <cell r="D51">
            <v>1</v>
          </cell>
          <cell r="E51" t="str">
            <v>"</v>
          </cell>
          <cell r="H51">
            <v>27350</v>
          </cell>
        </row>
        <row r="52">
          <cell r="A52" t="str">
            <v>프  레  나  공</v>
          </cell>
          <cell r="D52">
            <v>1</v>
          </cell>
          <cell r="E52" t="str">
            <v>일</v>
          </cell>
          <cell r="H52">
            <v>25035</v>
          </cell>
        </row>
        <row r="53">
          <cell r="A53" t="str">
            <v>3 본  로 라 공</v>
          </cell>
          <cell r="D53">
            <v>1</v>
          </cell>
          <cell r="E53" t="str">
            <v>"</v>
          </cell>
          <cell r="H53">
            <v>34250</v>
          </cell>
        </row>
        <row r="54">
          <cell r="A54" t="str">
            <v>벤 딩 머 쉰 공</v>
          </cell>
          <cell r="D54">
            <v>1</v>
          </cell>
          <cell r="E54" t="str">
            <v>"</v>
          </cell>
          <cell r="H54">
            <v>29076</v>
          </cell>
        </row>
        <row r="55">
          <cell r="A55" t="str">
            <v>열  처  리  공</v>
          </cell>
          <cell r="D55">
            <v>1</v>
          </cell>
          <cell r="E55" t="str">
            <v>"</v>
          </cell>
          <cell r="H55">
            <v>25392</v>
          </cell>
        </row>
        <row r="56">
          <cell r="A56" t="str">
            <v>용    접    공</v>
          </cell>
          <cell r="D56">
            <v>1</v>
          </cell>
          <cell r="E56" t="str">
            <v>"</v>
          </cell>
          <cell r="H56">
            <v>27908</v>
          </cell>
        </row>
        <row r="57">
          <cell r="A57" t="str">
            <v>종       별</v>
          </cell>
          <cell r="C57" t="str">
            <v>재 료 또 는</v>
          </cell>
          <cell r="D57" t="str">
            <v xml:space="preserve">원 수 </v>
          </cell>
          <cell r="E57" t="str">
            <v>단 위</v>
          </cell>
          <cell r="F57" t="str">
            <v>총   액</v>
          </cell>
          <cell r="G57" t="str">
            <v>노   무   비</v>
          </cell>
          <cell r="I57" t="str">
            <v>재   료   비</v>
          </cell>
          <cell r="K57" t="str">
            <v>경      비</v>
          </cell>
          <cell r="M57" t="str">
            <v>비   고</v>
          </cell>
        </row>
        <row r="58">
          <cell r="C58" t="str">
            <v xml:space="preserve">규       격 </v>
          </cell>
          <cell r="F58" t="str">
            <v>금   액</v>
          </cell>
          <cell r="G58" t="str">
            <v>단  가</v>
          </cell>
          <cell r="H58" t="str">
            <v>금   액</v>
          </cell>
          <cell r="I58" t="str">
            <v>단  가</v>
          </cell>
          <cell r="J58" t="str">
            <v>금   액</v>
          </cell>
          <cell r="K58" t="str">
            <v>단  가</v>
          </cell>
          <cell r="L58" t="str">
            <v>금   액</v>
          </cell>
        </row>
        <row r="59">
          <cell r="A59" t="str">
            <v>그 라 인 다 공</v>
          </cell>
          <cell r="D59">
            <v>1</v>
          </cell>
          <cell r="E59" t="str">
            <v>일</v>
          </cell>
          <cell r="H59">
            <v>26032</v>
          </cell>
        </row>
        <row r="60">
          <cell r="A60" t="str">
            <v>비파괴  시험공</v>
          </cell>
          <cell r="D60">
            <v>1</v>
          </cell>
          <cell r="E60" t="str">
            <v>"</v>
          </cell>
          <cell r="H60">
            <v>64472</v>
          </cell>
        </row>
        <row r="61">
          <cell r="A61" t="str">
            <v>기계 기사 1 급</v>
          </cell>
          <cell r="C61" t="str">
            <v>(중급기술자)</v>
          </cell>
          <cell r="D61">
            <v>1</v>
          </cell>
          <cell r="E61" t="str">
            <v>"</v>
          </cell>
          <cell r="H61">
            <v>97488</v>
          </cell>
        </row>
        <row r="62">
          <cell r="A62" t="str">
            <v>기계 기사 2 급</v>
          </cell>
          <cell r="C62" t="str">
            <v>(초급기술자)</v>
          </cell>
          <cell r="D62">
            <v>1</v>
          </cell>
          <cell r="E62" t="str">
            <v>"</v>
          </cell>
          <cell r="H62">
            <v>69405</v>
          </cell>
        </row>
        <row r="63">
          <cell r="A63" t="str">
            <v>철    공</v>
          </cell>
          <cell r="D63">
            <v>1</v>
          </cell>
          <cell r="E63" t="str">
            <v>"</v>
          </cell>
          <cell r="H63">
            <v>72430</v>
          </cell>
        </row>
        <row r="64">
          <cell r="A64" t="str">
            <v>잠 수 부</v>
          </cell>
          <cell r="D64">
            <v>1</v>
          </cell>
          <cell r="E64" t="str">
            <v xml:space="preserve">일 </v>
          </cell>
          <cell r="H64">
            <v>81832</v>
          </cell>
        </row>
        <row r="65">
          <cell r="A65" t="str">
            <v>선    부</v>
          </cell>
          <cell r="D65">
            <v>1</v>
          </cell>
          <cell r="E65" t="str">
            <v xml:space="preserve">일 </v>
          </cell>
          <cell r="H65">
            <v>40088</v>
          </cell>
        </row>
        <row r="66">
          <cell r="A66" t="str">
            <v>조 력 공</v>
          </cell>
          <cell r="D66">
            <v>1</v>
          </cell>
          <cell r="E66" t="str">
            <v xml:space="preserve">일 </v>
          </cell>
          <cell r="H66">
            <v>48912</v>
          </cell>
        </row>
        <row r="67">
          <cell r="A67" t="str">
            <v>품질관리공(시험사1급)</v>
          </cell>
          <cell r="D67">
            <v>1</v>
          </cell>
          <cell r="E67" t="str">
            <v xml:space="preserve">일 </v>
          </cell>
          <cell r="H67">
            <v>47867</v>
          </cell>
          <cell r="L67" t="str">
            <v xml:space="preserve"> </v>
          </cell>
        </row>
        <row r="68">
          <cell r="A68" t="str">
            <v>특급기술자(건설및기타)</v>
          </cell>
          <cell r="D68">
            <v>1</v>
          </cell>
          <cell r="E68" t="str">
            <v xml:space="preserve">일 </v>
          </cell>
          <cell r="H68">
            <v>142203</v>
          </cell>
          <cell r="L68" t="str">
            <v xml:space="preserve"> </v>
          </cell>
        </row>
        <row r="69">
          <cell r="A69" t="str">
            <v>고급기술자(    "     )</v>
          </cell>
          <cell r="D69">
            <v>1</v>
          </cell>
          <cell r="E69" t="str">
            <v xml:space="preserve">일 </v>
          </cell>
          <cell r="H69">
            <v>117410</v>
          </cell>
          <cell r="L69" t="str">
            <v xml:space="preserve"> </v>
          </cell>
        </row>
        <row r="70">
          <cell r="A70" t="str">
            <v>중급기술자(    "     )</v>
          </cell>
          <cell r="D70">
            <v>1</v>
          </cell>
          <cell r="E70" t="str">
            <v xml:space="preserve">일 </v>
          </cell>
          <cell r="H70">
            <v>97488</v>
          </cell>
          <cell r="L70" t="str">
            <v xml:space="preserve"> </v>
          </cell>
        </row>
        <row r="71">
          <cell r="A71" t="str">
            <v>초급기술자(    "     )</v>
          </cell>
          <cell r="D71">
            <v>1</v>
          </cell>
          <cell r="E71" t="str">
            <v xml:space="preserve">일 </v>
          </cell>
          <cell r="H71">
            <v>69405</v>
          </cell>
          <cell r="L71" t="str">
            <v xml:space="preserve"> </v>
          </cell>
        </row>
        <row r="72">
          <cell r="A72" t="str">
            <v>고급기능사(    "     )</v>
          </cell>
          <cell r="D72">
            <v>1</v>
          </cell>
          <cell r="E72" t="str">
            <v xml:space="preserve">일 </v>
          </cell>
          <cell r="H72">
            <v>68094</v>
          </cell>
          <cell r="L72" t="str">
            <v xml:space="preserve"> </v>
          </cell>
        </row>
        <row r="73">
          <cell r="A73" t="str">
            <v>중급기능사(    "     )</v>
          </cell>
          <cell r="D73">
            <v>1</v>
          </cell>
          <cell r="E73" t="str">
            <v xml:space="preserve">일 </v>
          </cell>
          <cell r="H73">
            <v>60249</v>
          </cell>
          <cell r="L73" t="str">
            <v xml:space="preserve"> </v>
          </cell>
        </row>
        <row r="74">
          <cell r="A74" t="str">
            <v>초급기능사(    "     )</v>
          </cell>
          <cell r="D74">
            <v>1</v>
          </cell>
          <cell r="E74" t="str">
            <v xml:space="preserve">일 </v>
          </cell>
          <cell r="H74">
            <v>48652</v>
          </cell>
          <cell r="L74" t="str">
            <v xml:space="preserve"> </v>
          </cell>
        </row>
        <row r="75">
          <cell r="C75" t="str">
            <v xml:space="preserve"> </v>
          </cell>
        </row>
        <row r="76">
          <cell r="C76" t="str">
            <v xml:space="preserve"> </v>
          </cell>
        </row>
        <row r="77">
          <cell r="C77" t="str">
            <v xml:space="preserve"> </v>
          </cell>
        </row>
        <row r="78">
          <cell r="C78" t="str">
            <v xml:space="preserve"> </v>
          </cell>
        </row>
        <row r="79">
          <cell r="C79" t="str">
            <v xml:space="preserve"> </v>
          </cell>
        </row>
        <row r="81">
          <cell r="B81" t="str">
            <v>'98 년도  소 모 자 재  단 가 표</v>
          </cell>
        </row>
        <row r="82">
          <cell r="E82" t="str">
            <v xml:space="preserve"> </v>
          </cell>
        </row>
        <row r="83">
          <cell r="A83" t="str">
            <v>종       별</v>
          </cell>
          <cell r="C83" t="str">
            <v>재 료 또 는</v>
          </cell>
          <cell r="D83" t="str">
            <v xml:space="preserve">원 수 </v>
          </cell>
          <cell r="E83" t="str">
            <v>단 위</v>
          </cell>
          <cell r="F83" t="str">
            <v>총   액</v>
          </cell>
          <cell r="G83" t="str">
            <v>노   무   비</v>
          </cell>
          <cell r="I83" t="str">
            <v>재   료   비</v>
          </cell>
          <cell r="K83" t="str">
            <v>경      비</v>
          </cell>
          <cell r="M83" t="str">
            <v>비   고</v>
          </cell>
        </row>
        <row r="84">
          <cell r="C84" t="str">
            <v xml:space="preserve">규       격 </v>
          </cell>
          <cell r="F84" t="str">
            <v>금   액</v>
          </cell>
          <cell r="G84" t="str">
            <v>단  가</v>
          </cell>
          <cell r="H84" t="str">
            <v>금   액</v>
          </cell>
          <cell r="I84" t="str">
            <v>단  가</v>
          </cell>
          <cell r="J84" t="str">
            <v>금   액</v>
          </cell>
          <cell r="K84" t="str">
            <v>단  가</v>
          </cell>
          <cell r="L84" t="str">
            <v>금   액</v>
          </cell>
        </row>
        <row r="85">
          <cell r="A85" t="str">
            <v>산          소</v>
          </cell>
          <cell r="C85" t="str">
            <v>6,000 L</v>
          </cell>
          <cell r="D85">
            <v>1</v>
          </cell>
          <cell r="E85" t="str">
            <v>병</v>
          </cell>
          <cell r="J85">
            <v>12000</v>
          </cell>
        </row>
        <row r="86">
          <cell r="A86" t="str">
            <v>아  세  치  렌</v>
          </cell>
          <cell r="C86" t="str">
            <v>4,500 L</v>
          </cell>
          <cell r="D86">
            <v>1</v>
          </cell>
          <cell r="E86" t="str">
            <v>"</v>
          </cell>
          <cell r="J86">
            <v>55392</v>
          </cell>
        </row>
        <row r="87">
          <cell r="B87" t="str">
            <v xml:space="preserve">  "</v>
          </cell>
          <cell r="C87" t="str">
            <v>2,100 L</v>
          </cell>
          <cell r="D87">
            <v>1</v>
          </cell>
          <cell r="E87" t="str">
            <v>"</v>
          </cell>
          <cell r="J87">
            <v>25849</v>
          </cell>
        </row>
        <row r="88">
          <cell r="A88" t="str">
            <v>STS 용  접  봉</v>
          </cell>
          <cell r="C88" t="str">
            <v>4Φx350L</v>
          </cell>
          <cell r="D88">
            <v>1</v>
          </cell>
          <cell r="E88" t="str">
            <v>kg</v>
          </cell>
          <cell r="J88">
            <v>5460</v>
          </cell>
        </row>
        <row r="89">
          <cell r="A89" t="str">
            <v>SS400  용 접 봉</v>
          </cell>
          <cell r="C89" t="str">
            <v>"</v>
          </cell>
          <cell r="D89">
            <v>1</v>
          </cell>
          <cell r="E89" t="str">
            <v>"</v>
          </cell>
          <cell r="J89">
            <v>1260</v>
          </cell>
        </row>
        <row r="90">
          <cell r="A90" t="str">
            <v>전  력  요  금</v>
          </cell>
          <cell r="D90">
            <v>1</v>
          </cell>
          <cell r="E90" t="str">
            <v>Kwh</v>
          </cell>
          <cell r="J90">
            <v>61.6</v>
          </cell>
        </row>
        <row r="91">
          <cell r="A91" t="str">
            <v>함          석</v>
          </cell>
          <cell r="C91" t="str">
            <v>#32x3'x6'</v>
          </cell>
          <cell r="D91">
            <v>1</v>
          </cell>
          <cell r="E91" t="str">
            <v>매</v>
          </cell>
          <cell r="J91">
            <v>2597</v>
          </cell>
        </row>
        <row r="92">
          <cell r="B92" t="str">
            <v xml:space="preserve">  "</v>
          </cell>
          <cell r="C92" t="str">
            <v>#31x3'x6'</v>
          </cell>
          <cell r="D92">
            <v>1</v>
          </cell>
          <cell r="E92" t="str">
            <v>"</v>
          </cell>
          <cell r="J92">
            <v>2825</v>
          </cell>
        </row>
        <row r="93">
          <cell r="A93" t="str">
            <v>경          유</v>
          </cell>
          <cell r="D93">
            <v>1</v>
          </cell>
          <cell r="E93" t="str">
            <v>L</v>
          </cell>
          <cell r="J93">
            <v>526.4</v>
          </cell>
        </row>
        <row r="94">
          <cell r="A94" t="str">
            <v>코  크  스</v>
          </cell>
          <cell r="D94">
            <v>1</v>
          </cell>
          <cell r="E94" t="str">
            <v>kg</v>
          </cell>
          <cell r="J94">
            <v>183</v>
          </cell>
        </row>
        <row r="95">
          <cell r="A95" t="str">
            <v>그라인다돌</v>
          </cell>
          <cell r="D95">
            <v>1</v>
          </cell>
          <cell r="E95" t="str">
            <v>개</v>
          </cell>
          <cell r="J95">
            <v>3380</v>
          </cell>
        </row>
        <row r="96">
          <cell r="A96" t="str">
            <v>노   즐</v>
          </cell>
          <cell r="D96">
            <v>1</v>
          </cell>
          <cell r="E96" t="str">
            <v>"</v>
          </cell>
          <cell r="J96">
            <v>32000</v>
          </cell>
        </row>
        <row r="97">
          <cell r="A97" t="str">
            <v>아  세  치  렌</v>
          </cell>
          <cell r="C97" t="str">
            <v>4,500 L</v>
          </cell>
          <cell r="D97">
            <v>1</v>
          </cell>
          <cell r="E97" t="str">
            <v>kg</v>
          </cell>
          <cell r="J97">
            <v>10500</v>
          </cell>
        </row>
        <row r="98">
          <cell r="B98" t="str">
            <v>- 엔진유</v>
          </cell>
          <cell r="E98" t="str">
            <v>L</v>
          </cell>
          <cell r="J98">
            <v>1250</v>
          </cell>
        </row>
        <row r="99">
          <cell r="B99" t="str">
            <v>- 구리이스</v>
          </cell>
          <cell r="E99" t="str">
            <v>KG</v>
          </cell>
          <cell r="J99">
            <v>2323</v>
          </cell>
        </row>
        <row r="100">
          <cell r="B100" t="str">
            <v>- 규사</v>
          </cell>
          <cell r="E100" t="str">
            <v>TON</v>
          </cell>
          <cell r="J100">
            <v>25000</v>
          </cell>
        </row>
        <row r="101">
          <cell r="B101" t="str">
            <v>- SAND</v>
          </cell>
          <cell r="E101" t="str">
            <v>㎥</v>
          </cell>
          <cell r="J101">
            <v>7000</v>
          </cell>
        </row>
        <row r="102">
          <cell r="B102" t="str">
            <v>- POWER BRUSH</v>
          </cell>
          <cell r="E102" t="str">
            <v>KG</v>
          </cell>
          <cell r="J102">
            <v>5000</v>
          </cell>
        </row>
        <row r="103">
          <cell r="A103" t="str">
            <v>종       별</v>
          </cell>
          <cell r="C103" t="str">
            <v>재 료 또 는</v>
          </cell>
          <cell r="D103" t="str">
            <v xml:space="preserve">원 수 </v>
          </cell>
          <cell r="E103" t="str">
            <v>단 위</v>
          </cell>
          <cell r="F103" t="str">
            <v>총   액</v>
          </cell>
          <cell r="G103" t="str">
            <v>노   무   비</v>
          </cell>
          <cell r="I103" t="str">
            <v>재   료   비</v>
          </cell>
          <cell r="K103" t="str">
            <v>경      비</v>
          </cell>
          <cell r="M103" t="str">
            <v>비   고</v>
          </cell>
        </row>
        <row r="104">
          <cell r="C104" t="str">
            <v xml:space="preserve">규       격 </v>
          </cell>
          <cell r="F104" t="str">
            <v>금   액</v>
          </cell>
          <cell r="G104" t="str">
            <v>단  가</v>
          </cell>
          <cell r="H104" t="str">
            <v>금   액</v>
          </cell>
          <cell r="I104" t="str">
            <v>단  가</v>
          </cell>
          <cell r="J104" t="str">
            <v>금   액</v>
          </cell>
          <cell r="K104" t="str">
            <v>단  가</v>
          </cell>
          <cell r="L104" t="str">
            <v>금   액</v>
          </cell>
        </row>
        <row r="105">
          <cell r="B105" t="str">
            <v>- WIRE BRUSH</v>
          </cell>
          <cell r="E105" t="str">
            <v>KG</v>
          </cell>
          <cell r="J105">
            <v>2000</v>
          </cell>
        </row>
        <row r="106">
          <cell r="B106" t="str">
            <v>- 세척제</v>
          </cell>
          <cell r="E106" t="str">
            <v>KG</v>
          </cell>
          <cell r="J106">
            <v>10500</v>
          </cell>
        </row>
        <row r="107">
          <cell r="B107" t="str">
            <v>- 넝마</v>
          </cell>
          <cell r="E107" t="str">
            <v>KG</v>
          </cell>
          <cell r="J107">
            <v>1363</v>
          </cell>
          <cell r="K107" t="str">
            <v>(적산정보 492)</v>
          </cell>
        </row>
        <row r="108">
          <cell r="B108" t="str">
            <v>- 세라믹코팅제</v>
          </cell>
          <cell r="E108" t="str">
            <v>KG</v>
          </cell>
          <cell r="J108">
            <v>168300</v>
          </cell>
        </row>
        <row r="109">
          <cell r="B109" t="str">
            <v>- 희석제</v>
          </cell>
          <cell r="E109" t="str">
            <v>통</v>
          </cell>
          <cell r="J109">
            <v>5120</v>
          </cell>
        </row>
        <row r="110">
          <cell r="B110" t="str">
            <v>ZINC RICH PRIMER</v>
          </cell>
          <cell r="E110" t="str">
            <v>L</v>
          </cell>
          <cell r="J110">
            <v>7945</v>
          </cell>
        </row>
        <row r="111">
          <cell r="B111" t="str">
            <v>신      나</v>
          </cell>
          <cell r="J111">
            <v>2111</v>
          </cell>
        </row>
        <row r="112">
          <cell r="B112" t="str">
            <v>방 오 도 료</v>
          </cell>
          <cell r="J112">
            <v>9231</v>
          </cell>
        </row>
        <row r="113">
          <cell r="B113" t="str">
            <v>신  나(ANTI FAULING)</v>
          </cell>
          <cell r="J113">
            <v>1530</v>
          </cell>
        </row>
        <row r="114">
          <cell r="B114" t="str">
            <v>TAL EPOXY</v>
          </cell>
          <cell r="J114">
            <v>3570</v>
          </cell>
        </row>
        <row r="115">
          <cell r="B115" t="str">
            <v>PURE EPOXY</v>
          </cell>
          <cell r="J115">
            <v>4010</v>
          </cell>
        </row>
        <row r="127">
          <cell r="B127" t="str">
            <v>'98 년도  사 용 장 비 경 비  단 가 표</v>
          </cell>
        </row>
        <row r="128">
          <cell r="E128" t="str">
            <v xml:space="preserve"> </v>
          </cell>
        </row>
        <row r="129">
          <cell r="A129" t="str">
            <v>종       별</v>
          </cell>
          <cell r="C129" t="str">
            <v>재 료 또 는</v>
          </cell>
          <cell r="D129" t="str">
            <v xml:space="preserve">원 수 </v>
          </cell>
          <cell r="E129" t="str">
            <v>단 위</v>
          </cell>
          <cell r="F129" t="str">
            <v>총   액</v>
          </cell>
          <cell r="G129" t="str">
            <v>노   무   비</v>
          </cell>
          <cell r="I129" t="str">
            <v>재   료   비</v>
          </cell>
          <cell r="K129" t="str">
            <v>경      비</v>
          </cell>
          <cell r="M129" t="str">
            <v>비   고</v>
          </cell>
        </row>
        <row r="130">
          <cell r="C130" t="str">
            <v xml:space="preserve">규       격 </v>
          </cell>
          <cell r="F130" t="str">
            <v>금   액</v>
          </cell>
          <cell r="G130" t="str">
            <v>단  가</v>
          </cell>
          <cell r="H130" t="str">
            <v>금   액</v>
          </cell>
          <cell r="I130" t="str">
            <v>단  가</v>
          </cell>
          <cell r="J130" t="str">
            <v>금   액</v>
          </cell>
          <cell r="K130" t="str">
            <v>단  가</v>
          </cell>
          <cell r="L130" t="str">
            <v>금   액</v>
          </cell>
        </row>
        <row r="131">
          <cell r="A131" t="str">
            <v>Lathe</v>
          </cell>
          <cell r="C131" t="str">
            <v>12ftx7.5Hp</v>
          </cell>
          <cell r="D131">
            <v>1</v>
          </cell>
          <cell r="E131" t="str">
            <v>hr</v>
          </cell>
          <cell r="H131">
            <v>3418</v>
          </cell>
          <cell r="L131">
            <v>3775</v>
          </cell>
        </row>
        <row r="132">
          <cell r="A132" t="str">
            <v>Planer</v>
          </cell>
          <cell r="C132" t="str">
            <v>4ftx8ft</v>
          </cell>
          <cell r="D132">
            <v>1</v>
          </cell>
          <cell r="E132" t="str">
            <v>"</v>
          </cell>
          <cell r="H132">
            <v>3129</v>
          </cell>
          <cell r="L132">
            <v>2743</v>
          </cell>
        </row>
        <row r="133">
          <cell r="A133" t="str">
            <v>Boring Machine</v>
          </cell>
          <cell r="C133" t="str">
            <v>horizontal type 3Hp</v>
          </cell>
        </row>
        <row r="134">
          <cell r="D134">
            <v>1</v>
          </cell>
          <cell r="E134" t="str">
            <v>"</v>
          </cell>
          <cell r="H134">
            <v>3547</v>
          </cell>
          <cell r="L134">
            <v>8928</v>
          </cell>
        </row>
        <row r="135">
          <cell r="A135" t="str">
            <v>Union Melt Welder</v>
          </cell>
          <cell r="C135" t="str">
            <v>5.5 KVA</v>
          </cell>
          <cell r="D135">
            <v>1</v>
          </cell>
          <cell r="E135" t="str">
            <v>"</v>
          </cell>
          <cell r="H135">
            <v>3488</v>
          </cell>
          <cell r="L135">
            <v>1797</v>
          </cell>
        </row>
        <row r="136">
          <cell r="A136" t="str">
            <v>Gouging Machine</v>
          </cell>
          <cell r="C136" t="str">
            <v>중형</v>
          </cell>
          <cell r="D136">
            <v>1</v>
          </cell>
          <cell r="E136" t="str">
            <v>"</v>
          </cell>
          <cell r="H136">
            <v>3380</v>
          </cell>
          <cell r="L136">
            <v>670</v>
          </cell>
        </row>
        <row r="137">
          <cell r="A137" t="str">
            <v>Gas Cutting Machine</v>
          </cell>
        </row>
        <row r="138">
          <cell r="C138" t="str">
            <v>auto 중형</v>
          </cell>
          <cell r="D138">
            <v>1</v>
          </cell>
          <cell r="E138" t="str">
            <v>hr</v>
          </cell>
          <cell r="H138">
            <v>11922</v>
          </cell>
          <cell r="L138">
            <v>119</v>
          </cell>
        </row>
        <row r="139">
          <cell r="B139" t="str">
            <v xml:space="preserve">  "</v>
          </cell>
          <cell r="C139" t="str">
            <v>manual 중형</v>
          </cell>
          <cell r="D139">
            <v>1</v>
          </cell>
          <cell r="E139" t="str">
            <v>"</v>
          </cell>
          <cell r="H139">
            <v>3974</v>
          </cell>
          <cell r="L139">
            <v>115</v>
          </cell>
        </row>
        <row r="140">
          <cell r="A140" t="str">
            <v>Gas Heating Touch</v>
          </cell>
          <cell r="C140" t="str">
            <v>중형</v>
          </cell>
          <cell r="D140">
            <v>1</v>
          </cell>
          <cell r="E140" t="str">
            <v>"</v>
          </cell>
          <cell r="H140">
            <v>3174</v>
          </cell>
          <cell r="L140">
            <v>115</v>
          </cell>
        </row>
        <row r="141">
          <cell r="A141" t="str">
            <v>A.C Welder</v>
          </cell>
          <cell r="C141" t="str">
            <v>5.5 KVA</v>
          </cell>
          <cell r="D141">
            <v>1</v>
          </cell>
          <cell r="E141" t="str">
            <v>"</v>
          </cell>
          <cell r="L141">
            <v>107</v>
          </cell>
        </row>
        <row r="142">
          <cell r="B142" t="str">
            <v xml:space="preserve"> "</v>
          </cell>
          <cell r="C142" t="str">
            <v>10 KVA</v>
          </cell>
          <cell r="D142">
            <v>1</v>
          </cell>
          <cell r="E142" t="str">
            <v>"</v>
          </cell>
          <cell r="L142">
            <v>155</v>
          </cell>
        </row>
        <row r="143">
          <cell r="A143" t="str">
            <v>D.C Welder</v>
          </cell>
          <cell r="C143" t="str">
            <v>300A  5.5KW</v>
          </cell>
          <cell r="D143">
            <v>1</v>
          </cell>
          <cell r="E143" t="str">
            <v>hr</v>
          </cell>
          <cell r="L143">
            <v>359</v>
          </cell>
        </row>
        <row r="144">
          <cell r="A144" t="str">
            <v>Gas Welder</v>
          </cell>
          <cell r="C144" t="str">
            <v>대형</v>
          </cell>
          <cell r="D144">
            <v>1</v>
          </cell>
          <cell r="E144" t="str">
            <v>"</v>
          </cell>
          <cell r="L144">
            <v>149.5</v>
          </cell>
        </row>
        <row r="145">
          <cell r="B145" t="str">
            <v xml:space="preserve"> "</v>
          </cell>
          <cell r="C145" t="str">
            <v>중형</v>
          </cell>
          <cell r="D145">
            <v>1</v>
          </cell>
          <cell r="E145" t="str">
            <v>"</v>
          </cell>
          <cell r="L145">
            <v>115</v>
          </cell>
        </row>
        <row r="146">
          <cell r="A146" t="str">
            <v>Hydro Press</v>
          </cell>
          <cell r="C146" t="str">
            <v>300ton</v>
          </cell>
          <cell r="D146">
            <v>1</v>
          </cell>
          <cell r="E146" t="str">
            <v>"</v>
          </cell>
          <cell r="H146">
            <v>3281</v>
          </cell>
          <cell r="L146">
            <v>8463</v>
          </cell>
        </row>
        <row r="147">
          <cell r="B147" t="str">
            <v xml:space="preserve"> "</v>
          </cell>
          <cell r="C147" t="str">
            <v>100ton</v>
          </cell>
          <cell r="D147">
            <v>1</v>
          </cell>
          <cell r="E147" t="str">
            <v>"</v>
          </cell>
          <cell r="H147">
            <v>3281</v>
          </cell>
          <cell r="L147">
            <v>6045</v>
          </cell>
        </row>
        <row r="148">
          <cell r="A148" t="str">
            <v>Bending Roller</v>
          </cell>
          <cell r="C148" t="str">
            <v>23ft</v>
          </cell>
          <cell r="D148">
            <v>1</v>
          </cell>
          <cell r="E148" t="str">
            <v>hr</v>
          </cell>
          <cell r="H148">
            <v>4281</v>
          </cell>
          <cell r="L148">
            <v>6323</v>
          </cell>
        </row>
        <row r="149">
          <cell r="A149" t="str">
            <v>종       별</v>
          </cell>
          <cell r="C149" t="str">
            <v>재 료 또 는</v>
          </cell>
          <cell r="D149" t="str">
            <v xml:space="preserve">원 수 </v>
          </cell>
          <cell r="E149" t="str">
            <v>단 위</v>
          </cell>
          <cell r="F149" t="str">
            <v>총   액</v>
          </cell>
          <cell r="G149" t="str">
            <v>노   무   비</v>
          </cell>
          <cell r="I149" t="str">
            <v>재   료   비</v>
          </cell>
          <cell r="K149" t="str">
            <v>경      비</v>
          </cell>
          <cell r="M149" t="str">
            <v>비   고</v>
          </cell>
        </row>
        <row r="150">
          <cell r="C150" t="str">
            <v xml:space="preserve">규       격 </v>
          </cell>
          <cell r="F150" t="str">
            <v>금   액</v>
          </cell>
          <cell r="G150" t="str">
            <v>단  가</v>
          </cell>
          <cell r="H150" t="str">
            <v>금   액</v>
          </cell>
          <cell r="I150" t="str">
            <v>단  가</v>
          </cell>
          <cell r="J150" t="str">
            <v>금   액</v>
          </cell>
          <cell r="K150" t="str">
            <v>단  가</v>
          </cell>
          <cell r="L150" t="str">
            <v>금   액</v>
          </cell>
        </row>
        <row r="151">
          <cell r="A151" t="str">
            <v>Edge Bending Roller</v>
          </cell>
        </row>
        <row r="152">
          <cell r="C152" t="str">
            <v>23ft</v>
          </cell>
          <cell r="D152">
            <v>1</v>
          </cell>
          <cell r="E152" t="str">
            <v>"</v>
          </cell>
          <cell r="H152">
            <v>4281</v>
          </cell>
          <cell r="L152">
            <v>9484.5</v>
          </cell>
        </row>
        <row r="153">
          <cell r="A153" t="str">
            <v>Shearing Machine</v>
          </cell>
          <cell r="D153">
            <v>1</v>
          </cell>
          <cell r="E153" t="str">
            <v>"</v>
          </cell>
          <cell r="H153">
            <v>3688</v>
          </cell>
          <cell r="L153">
            <v>3209</v>
          </cell>
        </row>
        <row r="154">
          <cell r="A154" t="str">
            <v>Drilling Machine</v>
          </cell>
          <cell r="C154" t="str">
            <v xml:space="preserve"> 3 Hp</v>
          </cell>
          <cell r="D154">
            <v>1</v>
          </cell>
          <cell r="E154" t="str">
            <v>"</v>
          </cell>
          <cell r="H154">
            <v>3401</v>
          </cell>
          <cell r="L154">
            <v>576</v>
          </cell>
        </row>
        <row r="155">
          <cell r="B155" t="str">
            <v xml:space="preserve">  "</v>
          </cell>
          <cell r="C155" t="str">
            <v>radial 5Hp</v>
          </cell>
          <cell r="D155">
            <v>1</v>
          </cell>
          <cell r="E155" t="str">
            <v>"</v>
          </cell>
          <cell r="H155">
            <v>3401</v>
          </cell>
          <cell r="L155">
            <v>1720</v>
          </cell>
        </row>
        <row r="156">
          <cell r="A156" t="str">
            <v>Portable Drill</v>
          </cell>
          <cell r="C156" t="str">
            <v>0.5 Hp</v>
          </cell>
          <cell r="D156">
            <v>1</v>
          </cell>
          <cell r="E156" t="str">
            <v>hr</v>
          </cell>
          <cell r="H156" t="str">
            <v xml:space="preserve"> </v>
          </cell>
          <cell r="L156">
            <v>12</v>
          </cell>
        </row>
        <row r="157">
          <cell r="B157" t="str">
            <v xml:space="preserve">  "</v>
          </cell>
          <cell r="C157" t="str">
            <v>1.5 Hp</v>
          </cell>
          <cell r="D157">
            <v>1</v>
          </cell>
          <cell r="E157" t="str">
            <v>"</v>
          </cell>
          <cell r="H157" t="str">
            <v xml:space="preserve"> </v>
          </cell>
          <cell r="L157">
            <v>14</v>
          </cell>
        </row>
        <row r="158">
          <cell r="A158" t="str">
            <v>Portable Grinder</v>
          </cell>
          <cell r="C158" t="str">
            <v>0.5 Hp</v>
          </cell>
          <cell r="D158">
            <v>1</v>
          </cell>
          <cell r="E158" t="str">
            <v>hr</v>
          </cell>
          <cell r="L158">
            <v>22</v>
          </cell>
        </row>
        <row r="159">
          <cell r="A159" t="str">
            <v>Air Compressor</v>
          </cell>
          <cell r="C159" t="str">
            <v>5.9㎥/min</v>
          </cell>
          <cell r="D159">
            <v>1</v>
          </cell>
          <cell r="E159" t="str">
            <v>"</v>
          </cell>
          <cell r="H159">
            <v>9681</v>
          </cell>
          <cell r="J159">
            <v>6189</v>
          </cell>
          <cell r="L159">
            <v>3137</v>
          </cell>
        </row>
        <row r="160">
          <cell r="B160" t="str">
            <v xml:space="preserve">  "</v>
          </cell>
          <cell r="C160" t="str">
            <v>8.9㎥/min</v>
          </cell>
          <cell r="D160">
            <v>1</v>
          </cell>
          <cell r="E160" t="str">
            <v>"</v>
          </cell>
          <cell r="H160">
            <v>9681</v>
          </cell>
          <cell r="J160">
            <v>8779</v>
          </cell>
          <cell r="L160">
            <v>6250</v>
          </cell>
        </row>
        <row r="161">
          <cell r="A161" t="str">
            <v>Over Head Crane</v>
          </cell>
          <cell r="C161" t="str">
            <v>20ton</v>
          </cell>
          <cell r="D161">
            <v>1</v>
          </cell>
          <cell r="E161" t="str">
            <v>"</v>
          </cell>
          <cell r="H161">
            <v>9681</v>
          </cell>
          <cell r="L161">
            <v>3338</v>
          </cell>
        </row>
        <row r="162">
          <cell r="B162" t="str">
            <v xml:space="preserve">  "</v>
          </cell>
          <cell r="C162" t="str">
            <v>30ton</v>
          </cell>
          <cell r="D162">
            <v>1</v>
          </cell>
          <cell r="E162" t="str">
            <v>hr</v>
          </cell>
          <cell r="H162">
            <v>9681</v>
          </cell>
          <cell r="L162">
            <v>4123</v>
          </cell>
        </row>
        <row r="163">
          <cell r="A163" t="str">
            <v>Truck Crane</v>
          </cell>
          <cell r="C163" t="str">
            <v>10ton</v>
          </cell>
          <cell r="D163">
            <v>1</v>
          </cell>
          <cell r="E163" t="str">
            <v>"</v>
          </cell>
          <cell r="H163">
            <v>18615</v>
          </cell>
          <cell r="J163">
            <v>3486</v>
          </cell>
          <cell r="L163">
            <v>20487</v>
          </cell>
        </row>
        <row r="164">
          <cell r="B164" t="str">
            <v xml:space="preserve">  "</v>
          </cell>
          <cell r="C164" t="str">
            <v>15ton</v>
          </cell>
          <cell r="D164">
            <v>1</v>
          </cell>
          <cell r="E164" t="str">
            <v>"</v>
          </cell>
          <cell r="H164">
            <v>18615</v>
          </cell>
          <cell r="J164">
            <v>4285</v>
          </cell>
          <cell r="L164">
            <v>30731</v>
          </cell>
        </row>
        <row r="165">
          <cell r="B165" t="str">
            <v xml:space="preserve">  "</v>
          </cell>
          <cell r="C165" t="str">
            <v>20ton</v>
          </cell>
          <cell r="D165">
            <v>1</v>
          </cell>
          <cell r="E165" t="str">
            <v>"</v>
          </cell>
          <cell r="H165">
            <v>18615</v>
          </cell>
          <cell r="J165">
            <v>4939</v>
          </cell>
          <cell r="L165">
            <v>40975</v>
          </cell>
        </row>
        <row r="166">
          <cell r="B166" t="str">
            <v xml:space="preserve">  "</v>
          </cell>
          <cell r="C166" t="str">
            <v>30ton</v>
          </cell>
          <cell r="D166">
            <v>1</v>
          </cell>
          <cell r="E166" t="str">
            <v>"</v>
          </cell>
          <cell r="H166">
            <v>18615</v>
          </cell>
          <cell r="J166">
            <v>7046</v>
          </cell>
          <cell r="L166">
            <v>44939</v>
          </cell>
        </row>
        <row r="167">
          <cell r="B167" t="str">
            <v xml:space="preserve">  "</v>
          </cell>
          <cell r="C167" t="str">
            <v>40ton</v>
          </cell>
          <cell r="D167">
            <v>1</v>
          </cell>
          <cell r="E167" t="str">
            <v>"</v>
          </cell>
          <cell r="H167">
            <v>18615</v>
          </cell>
          <cell r="J167">
            <v>8730</v>
          </cell>
          <cell r="L167">
            <v>55621</v>
          </cell>
        </row>
        <row r="168">
          <cell r="A168" t="str">
            <v>Winch</v>
          </cell>
          <cell r="C168" t="str">
            <v>10Hp</v>
          </cell>
          <cell r="D168">
            <v>1</v>
          </cell>
          <cell r="E168" t="str">
            <v>hr</v>
          </cell>
          <cell r="H168">
            <v>9235</v>
          </cell>
          <cell r="L168">
            <v>850</v>
          </cell>
        </row>
        <row r="169">
          <cell r="A169" t="str">
            <v>"</v>
          </cell>
          <cell r="C169" t="str">
            <v>50Hp</v>
          </cell>
          <cell r="D169">
            <v>1</v>
          </cell>
          <cell r="E169" t="str">
            <v>"</v>
          </cell>
          <cell r="H169">
            <v>9235</v>
          </cell>
          <cell r="L169">
            <v>5209</v>
          </cell>
        </row>
        <row r="170">
          <cell r="A170" t="str">
            <v>Truck</v>
          </cell>
          <cell r="C170" t="str">
            <v>6ton</v>
          </cell>
          <cell r="D170">
            <v>1</v>
          </cell>
          <cell r="E170" t="str">
            <v>"</v>
          </cell>
          <cell r="H170">
            <v>8683</v>
          </cell>
          <cell r="J170">
            <v>8110</v>
          </cell>
          <cell r="L170">
            <v>4902</v>
          </cell>
        </row>
        <row r="171">
          <cell r="A171" t="str">
            <v>Trailer</v>
          </cell>
          <cell r="C171" t="str">
            <v>20ton</v>
          </cell>
          <cell r="D171">
            <v>1</v>
          </cell>
          <cell r="E171" t="str">
            <v>"</v>
          </cell>
          <cell r="H171">
            <v>9681</v>
          </cell>
          <cell r="J171">
            <v>15109</v>
          </cell>
          <cell r="L171">
            <v>20345</v>
          </cell>
        </row>
        <row r="172">
          <cell r="A172" t="str">
            <v>종       별</v>
          </cell>
          <cell r="C172" t="str">
            <v>재 료 또 는</v>
          </cell>
          <cell r="D172" t="str">
            <v xml:space="preserve">원 수 </v>
          </cell>
          <cell r="E172" t="str">
            <v>단 위</v>
          </cell>
          <cell r="F172" t="str">
            <v>총   액</v>
          </cell>
          <cell r="G172" t="str">
            <v>노   무   비</v>
          </cell>
          <cell r="I172" t="str">
            <v>재   료   비</v>
          </cell>
          <cell r="K172" t="str">
            <v>경      비</v>
          </cell>
          <cell r="M172" t="str">
            <v>비   고</v>
          </cell>
        </row>
        <row r="173">
          <cell r="C173" t="str">
            <v xml:space="preserve">규       격 </v>
          </cell>
          <cell r="F173" t="str">
            <v>금   액</v>
          </cell>
          <cell r="G173" t="str">
            <v>단  가</v>
          </cell>
          <cell r="H173" t="str">
            <v>금   액</v>
          </cell>
          <cell r="I173" t="str">
            <v>단  가</v>
          </cell>
          <cell r="J173" t="str">
            <v>금   액</v>
          </cell>
          <cell r="K173" t="str">
            <v>단  가</v>
          </cell>
          <cell r="L173" t="str">
            <v>금   액</v>
          </cell>
        </row>
        <row r="174">
          <cell r="A174" t="str">
            <v>Trailer</v>
          </cell>
          <cell r="C174" t="str">
            <v>30ton</v>
          </cell>
          <cell r="D174">
            <v>1</v>
          </cell>
          <cell r="E174" t="str">
            <v>"</v>
          </cell>
          <cell r="H174">
            <v>8683</v>
          </cell>
          <cell r="J174">
            <v>15763</v>
          </cell>
          <cell r="L174">
            <v>27414</v>
          </cell>
        </row>
        <row r="175">
          <cell r="A175" t="str">
            <v>Fork Lift</v>
          </cell>
          <cell r="C175" t="str">
            <v>3.5ton</v>
          </cell>
          <cell r="D175">
            <v>1</v>
          </cell>
          <cell r="E175" t="str">
            <v>hr</v>
          </cell>
          <cell r="H175">
            <v>9681</v>
          </cell>
          <cell r="J175">
            <v>5116</v>
          </cell>
          <cell r="L175">
            <v>3470</v>
          </cell>
        </row>
        <row r="176">
          <cell r="B176" t="str">
            <v xml:space="preserve"> "</v>
          </cell>
          <cell r="C176" t="str">
            <v>5.0ton</v>
          </cell>
          <cell r="D176">
            <v>1</v>
          </cell>
          <cell r="E176" t="str">
            <v>"</v>
          </cell>
          <cell r="H176">
            <v>9681</v>
          </cell>
          <cell r="J176">
            <v>5116.08</v>
          </cell>
          <cell r="L176">
            <v>4863</v>
          </cell>
        </row>
        <row r="177">
          <cell r="B177" t="str">
            <v xml:space="preserve"> "</v>
          </cell>
          <cell r="C177" t="str">
            <v>7.5ton</v>
          </cell>
          <cell r="D177">
            <v>1</v>
          </cell>
          <cell r="E177" t="str">
            <v>"</v>
          </cell>
          <cell r="H177">
            <v>9681</v>
          </cell>
          <cell r="J177">
            <v>5898</v>
          </cell>
          <cell r="L177">
            <v>5845</v>
          </cell>
        </row>
        <row r="178">
          <cell r="A178" t="str">
            <v>발 전 기</v>
          </cell>
          <cell r="C178" t="str">
            <v>50 kw</v>
          </cell>
          <cell r="D178">
            <v>1</v>
          </cell>
          <cell r="E178" t="str">
            <v>"</v>
          </cell>
          <cell r="H178">
            <v>9235</v>
          </cell>
          <cell r="J178">
            <v>8338</v>
          </cell>
          <cell r="L178">
            <v>4912</v>
          </cell>
        </row>
        <row r="179">
          <cell r="A179" t="str">
            <v>AIR HOSE</v>
          </cell>
          <cell r="C179" t="str">
            <v>3/4 "</v>
          </cell>
          <cell r="D179">
            <v>1</v>
          </cell>
          <cell r="E179" t="str">
            <v>"</v>
          </cell>
          <cell r="L179">
            <v>48</v>
          </cell>
        </row>
        <row r="180">
          <cell r="A180" t="str">
            <v>브라스트기</v>
          </cell>
          <cell r="D180">
            <v>1</v>
          </cell>
          <cell r="E180" t="str">
            <v>"</v>
          </cell>
          <cell r="L180">
            <v>659</v>
          </cell>
        </row>
        <row r="181">
          <cell r="A181" t="str">
            <v>건  조  기</v>
          </cell>
          <cell r="D181">
            <v>1</v>
          </cell>
          <cell r="E181" t="str">
            <v>"</v>
          </cell>
          <cell r="L181">
            <v>211</v>
          </cell>
        </row>
        <row r="182">
          <cell r="A182" t="str">
            <v>방  진  복</v>
          </cell>
          <cell r="D182">
            <v>1</v>
          </cell>
          <cell r="E182" t="str">
            <v>"</v>
          </cell>
          <cell r="L182">
            <v>107</v>
          </cell>
        </row>
        <row r="183">
          <cell r="A183" t="str">
            <v>방  진  모</v>
          </cell>
          <cell r="D183">
            <v>1</v>
          </cell>
          <cell r="E183" t="str">
            <v>"</v>
          </cell>
          <cell r="L183">
            <v>21</v>
          </cell>
        </row>
        <row r="196">
          <cell r="B196" t="str">
            <v>'98 년도  사 용 장 비 경 비  산 출 표</v>
          </cell>
        </row>
        <row r="197">
          <cell r="E197" t="str">
            <v xml:space="preserve"> </v>
          </cell>
        </row>
        <row r="198">
          <cell r="A198" t="str">
            <v>종       별</v>
          </cell>
          <cell r="C198" t="str">
            <v>재 료 또 는</v>
          </cell>
          <cell r="D198" t="str">
            <v xml:space="preserve">원 수 </v>
          </cell>
          <cell r="E198" t="str">
            <v>단 위</v>
          </cell>
          <cell r="F198" t="str">
            <v>총   액</v>
          </cell>
          <cell r="G198" t="str">
            <v>노   무   비</v>
          </cell>
          <cell r="I198" t="str">
            <v>재   료   비</v>
          </cell>
          <cell r="K198" t="str">
            <v>경      비</v>
          </cell>
          <cell r="M198" t="str">
            <v>비   고</v>
          </cell>
        </row>
        <row r="199">
          <cell r="C199" t="str">
            <v xml:space="preserve">규       격 </v>
          </cell>
          <cell r="F199" t="str">
            <v>금   액</v>
          </cell>
          <cell r="G199" t="str">
            <v>단  가</v>
          </cell>
          <cell r="H199" t="str">
            <v>금   액</v>
          </cell>
          <cell r="I199" t="str">
            <v>단  가</v>
          </cell>
          <cell r="J199" t="str">
            <v>금   액</v>
          </cell>
          <cell r="K199" t="str">
            <v>단  가</v>
          </cell>
          <cell r="L199" t="str">
            <v>금   액</v>
          </cell>
        </row>
        <row r="200">
          <cell r="A200" t="str">
            <v>Truck</v>
          </cell>
          <cell r="C200" t="str">
            <v>6ton</v>
          </cell>
          <cell r="D200">
            <v>1</v>
          </cell>
          <cell r="E200" t="str">
            <v>hr</v>
          </cell>
          <cell r="H200">
            <v>8683</v>
          </cell>
          <cell r="J200">
            <v>8110</v>
          </cell>
        </row>
        <row r="202">
          <cell r="B202" t="str">
            <v>- 경유</v>
          </cell>
          <cell r="D202">
            <v>10.7</v>
          </cell>
          <cell r="E202" t="str">
            <v>L</v>
          </cell>
          <cell r="I202">
            <v>526.4</v>
          </cell>
          <cell r="J202">
            <v>5632</v>
          </cell>
        </row>
        <row r="203">
          <cell r="B203" t="str">
            <v>- 잡유</v>
          </cell>
          <cell r="C203" t="str">
            <v>주연료*44%</v>
          </cell>
          <cell r="D203">
            <v>1</v>
          </cell>
          <cell r="E203" t="str">
            <v>식</v>
          </cell>
          <cell r="J203">
            <v>2478</v>
          </cell>
        </row>
        <row r="204">
          <cell r="B204" t="str">
            <v>- 조종원</v>
          </cell>
          <cell r="D204">
            <v>0.17</v>
          </cell>
          <cell r="E204" t="str">
            <v>인</v>
          </cell>
          <cell r="G204">
            <v>51077</v>
          </cell>
          <cell r="H204">
            <v>8683</v>
          </cell>
        </row>
        <row r="206">
          <cell r="A206" t="str">
            <v>Truck Crane</v>
          </cell>
          <cell r="C206" t="str">
            <v>15ton</v>
          </cell>
          <cell r="D206">
            <v>1</v>
          </cell>
          <cell r="E206" t="str">
            <v>hr</v>
          </cell>
          <cell r="H206">
            <v>18615</v>
          </cell>
          <cell r="J206">
            <v>4285</v>
          </cell>
        </row>
        <row r="208">
          <cell r="B208" t="str">
            <v>- 경유</v>
          </cell>
          <cell r="D208">
            <v>5.9</v>
          </cell>
          <cell r="E208" t="str">
            <v>L</v>
          </cell>
          <cell r="I208">
            <v>526.4</v>
          </cell>
          <cell r="J208">
            <v>3105.76</v>
          </cell>
        </row>
        <row r="209">
          <cell r="B209" t="str">
            <v>- 잡유</v>
          </cell>
          <cell r="C209" t="str">
            <v>주연료*38%</v>
          </cell>
          <cell r="D209">
            <v>1</v>
          </cell>
          <cell r="E209" t="str">
            <v>식</v>
          </cell>
          <cell r="J209">
            <v>1180.1888000000001</v>
          </cell>
        </row>
        <row r="210">
          <cell r="B210" t="str">
            <v>- 조종원</v>
          </cell>
          <cell r="D210">
            <v>0.17</v>
          </cell>
          <cell r="E210" t="str">
            <v>인</v>
          </cell>
          <cell r="G210">
            <v>56951</v>
          </cell>
          <cell r="H210">
            <v>9681.67</v>
          </cell>
        </row>
        <row r="211">
          <cell r="B211" t="str">
            <v>- 조수</v>
          </cell>
          <cell r="D211">
            <v>0.17</v>
          </cell>
          <cell r="E211" t="str">
            <v>"</v>
          </cell>
          <cell r="G211">
            <v>42762</v>
          </cell>
          <cell r="H211">
            <v>7269.5400000000009</v>
          </cell>
        </row>
        <row r="212">
          <cell r="B212" t="str">
            <v>- 중기조장</v>
          </cell>
          <cell r="D212">
            <v>0.03</v>
          </cell>
          <cell r="E212" t="str">
            <v>"</v>
          </cell>
          <cell r="G212">
            <v>55484</v>
          </cell>
          <cell r="H212">
            <v>1664.52</v>
          </cell>
        </row>
        <row r="214">
          <cell r="A214" t="str">
            <v>Truck Crane</v>
          </cell>
          <cell r="C214" t="str">
            <v>20ton</v>
          </cell>
          <cell r="D214">
            <v>1</v>
          </cell>
          <cell r="E214" t="str">
            <v>hr</v>
          </cell>
          <cell r="H214">
            <v>18615</v>
          </cell>
          <cell r="J214">
            <v>4939</v>
          </cell>
        </row>
        <row r="216">
          <cell r="B216" t="str">
            <v>- 경유</v>
          </cell>
          <cell r="D216">
            <v>6.8</v>
          </cell>
          <cell r="E216" t="str">
            <v>L</v>
          </cell>
          <cell r="I216">
            <v>526.4</v>
          </cell>
          <cell r="J216">
            <v>3579.5199999999995</v>
          </cell>
        </row>
        <row r="217">
          <cell r="B217" t="str">
            <v>- 잡유</v>
          </cell>
          <cell r="C217" t="str">
            <v>주연료*38%</v>
          </cell>
          <cell r="D217">
            <v>1</v>
          </cell>
          <cell r="E217" t="str">
            <v>식</v>
          </cell>
          <cell r="J217">
            <v>1360.2175999999997</v>
          </cell>
        </row>
        <row r="218">
          <cell r="A218" t="str">
            <v>종       별</v>
          </cell>
          <cell r="C218" t="str">
            <v>재 료 또 는</v>
          </cell>
          <cell r="D218" t="str">
            <v xml:space="preserve">원 수 </v>
          </cell>
          <cell r="E218" t="str">
            <v>단 위</v>
          </cell>
          <cell r="F218" t="str">
            <v>총   액</v>
          </cell>
          <cell r="G218" t="str">
            <v>노   무   비</v>
          </cell>
          <cell r="I218" t="str">
            <v>재   료   비</v>
          </cell>
          <cell r="K218" t="str">
            <v>경      비</v>
          </cell>
          <cell r="M218" t="str">
            <v>비   고</v>
          </cell>
        </row>
        <row r="219">
          <cell r="C219" t="str">
            <v xml:space="preserve">규       격 </v>
          </cell>
          <cell r="F219" t="str">
            <v>금   액</v>
          </cell>
          <cell r="G219" t="str">
            <v>단  가</v>
          </cell>
          <cell r="H219" t="str">
            <v>금   액</v>
          </cell>
          <cell r="I219" t="str">
            <v>단  가</v>
          </cell>
          <cell r="J219" t="str">
            <v>금   액</v>
          </cell>
          <cell r="K219" t="str">
            <v>단  가</v>
          </cell>
          <cell r="L219" t="str">
            <v>금   액</v>
          </cell>
        </row>
        <row r="220">
          <cell r="B220" t="str">
            <v>- 조종원</v>
          </cell>
          <cell r="D220">
            <v>0.17</v>
          </cell>
          <cell r="E220" t="str">
            <v>인</v>
          </cell>
          <cell r="G220">
            <v>56951</v>
          </cell>
          <cell r="H220">
            <v>9681.67</v>
          </cell>
        </row>
        <row r="221">
          <cell r="B221" t="str">
            <v>- 조수</v>
          </cell>
          <cell r="D221">
            <v>0.17</v>
          </cell>
          <cell r="E221" t="str">
            <v>"</v>
          </cell>
          <cell r="G221">
            <v>42762</v>
          </cell>
          <cell r="H221">
            <v>7269.5400000000009</v>
          </cell>
        </row>
        <row r="222">
          <cell r="B222" t="str">
            <v>- 중기조장</v>
          </cell>
          <cell r="D222">
            <v>0.03</v>
          </cell>
          <cell r="E222" t="str">
            <v>"</v>
          </cell>
          <cell r="G222">
            <v>55484</v>
          </cell>
          <cell r="H222">
            <v>1664.52</v>
          </cell>
        </row>
        <row r="224">
          <cell r="A224" t="str">
            <v>Truck Crane</v>
          </cell>
          <cell r="C224" t="str">
            <v>30ton</v>
          </cell>
          <cell r="D224">
            <v>1</v>
          </cell>
          <cell r="E224" t="str">
            <v>hr</v>
          </cell>
          <cell r="H224">
            <v>18615</v>
          </cell>
          <cell r="J224">
            <v>7046</v>
          </cell>
        </row>
        <row r="226">
          <cell r="B226" t="str">
            <v>- 경유</v>
          </cell>
          <cell r="D226">
            <v>9.6999999999999993</v>
          </cell>
          <cell r="E226" t="str">
            <v>L</v>
          </cell>
          <cell r="I226">
            <v>526.4</v>
          </cell>
          <cell r="J226">
            <v>5106.079999999999</v>
          </cell>
          <cell r="L226" t="str">
            <v xml:space="preserve"> </v>
          </cell>
        </row>
        <row r="227">
          <cell r="B227" t="str">
            <v>- 잡유</v>
          </cell>
          <cell r="C227" t="str">
            <v>주연료*38%</v>
          </cell>
          <cell r="D227">
            <v>1</v>
          </cell>
          <cell r="E227" t="str">
            <v>식</v>
          </cell>
          <cell r="J227">
            <v>1940.3103999999994</v>
          </cell>
        </row>
        <row r="228">
          <cell r="B228" t="str">
            <v>- 조종원</v>
          </cell>
          <cell r="D228">
            <v>0.17</v>
          </cell>
          <cell r="E228" t="str">
            <v>인</v>
          </cell>
          <cell r="G228">
            <v>56951</v>
          </cell>
          <cell r="H228">
            <v>9681.67</v>
          </cell>
        </row>
        <row r="229">
          <cell r="B229" t="str">
            <v>- 조수</v>
          </cell>
          <cell r="D229">
            <v>0.17</v>
          </cell>
          <cell r="E229" t="str">
            <v>"</v>
          </cell>
          <cell r="G229">
            <v>42762</v>
          </cell>
          <cell r="H229">
            <v>7269.5400000000009</v>
          </cell>
        </row>
        <row r="230">
          <cell r="B230" t="str">
            <v>- 중기조장</v>
          </cell>
          <cell r="D230">
            <v>0.03</v>
          </cell>
          <cell r="E230" t="str">
            <v>"</v>
          </cell>
          <cell r="G230">
            <v>55484</v>
          </cell>
          <cell r="H230">
            <v>1664.52</v>
          </cell>
        </row>
        <row r="232">
          <cell r="A232" t="str">
            <v>Truck Crane</v>
          </cell>
          <cell r="C232" t="str">
            <v>40ton</v>
          </cell>
          <cell r="D232">
            <v>1</v>
          </cell>
          <cell r="E232" t="str">
            <v>hr</v>
          </cell>
          <cell r="H232">
            <v>18615</v>
          </cell>
          <cell r="J232">
            <v>8730</v>
          </cell>
        </row>
        <row r="234">
          <cell r="B234" t="str">
            <v>- 경유</v>
          </cell>
          <cell r="D234">
            <v>10.7</v>
          </cell>
          <cell r="E234" t="str">
            <v>L</v>
          </cell>
          <cell r="I234">
            <v>526.4</v>
          </cell>
          <cell r="J234">
            <v>5632.48</v>
          </cell>
          <cell r="L234" t="str">
            <v xml:space="preserve"> </v>
          </cell>
        </row>
        <row r="235">
          <cell r="B235" t="str">
            <v>- 잡유</v>
          </cell>
          <cell r="C235" t="str">
            <v>주연료*55%</v>
          </cell>
          <cell r="D235">
            <v>1</v>
          </cell>
          <cell r="E235" t="str">
            <v>식</v>
          </cell>
          <cell r="J235">
            <v>3097.8639999999996</v>
          </cell>
        </row>
        <row r="236">
          <cell r="B236" t="str">
            <v>- 조종원</v>
          </cell>
          <cell r="D236">
            <v>0.17</v>
          </cell>
          <cell r="E236" t="str">
            <v>인</v>
          </cell>
          <cell r="G236">
            <v>56951</v>
          </cell>
          <cell r="H236">
            <v>9681.67</v>
          </cell>
        </row>
        <row r="237">
          <cell r="B237" t="str">
            <v>- 조수</v>
          </cell>
          <cell r="D237">
            <v>0.17</v>
          </cell>
          <cell r="E237" t="str">
            <v>"</v>
          </cell>
          <cell r="G237">
            <v>42762</v>
          </cell>
          <cell r="H237">
            <v>7269.5400000000009</v>
          </cell>
        </row>
        <row r="238">
          <cell r="B238" t="str">
            <v>- 중기조장</v>
          </cell>
          <cell r="D238">
            <v>0.03</v>
          </cell>
          <cell r="E238" t="str">
            <v>"</v>
          </cell>
          <cell r="G238">
            <v>55484</v>
          </cell>
          <cell r="H238">
            <v>1664.52</v>
          </cell>
        </row>
        <row r="241">
          <cell r="A241" t="str">
            <v>종       별</v>
          </cell>
          <cell r="C241" t="str">
            <v>재 료 또 는</v>
          </cell>
          <cell r="D241" t="str">
            <v xml:space="preserve">원 수 </v>
          </cell>
          <cell r="E241" t="str">
            <v>단 위</v>
          </cell>
          <cell r="F241" t="str">
            <v>총   액</v>
          </cell>
          <cell r="G241" t="str">
            <v>노   무   비</v>
          </cell>
          <cell r="I241" t="str">
            <v>재   료   비</v>
          </cell>
          <cell r="K241" t="str">
            <v>경      비</v>
          </cell>
          <cell r="M241" t="str">
            <v>비   고</v>
          </cell>
        </row>
        <row r="242">
          <cell r="C242" t="str">
            <v xml:space="preserve">규       격 </v>
          </cell>
          <cell r="F242" t="str">
            <v>금   액</v>
          </cell>
          <cell r="G242" t="str">
            <v>단  가</v>
          </cell>
          <cell r="H242" t="str">
            <v>금   액</v>
          </cell>
          <cell r="I242" t="str">
            <v>단  가</v>
          </cell>
          <cell r="J242" t="str">
            <v>금   액</v>
          </cell>
          <cell r="K242" t="str">
            <v>단  가</v>
          </cell>
          <cell r="L242" t="str">
            <v>금   액</v>
          </cell>
        </row>
        <row r="243">
          <cell r="A243" t="str">
            <v>Tower Crane</v>
          </cell>
          <cell r="C243" t="str">
            <v>5ton</v>
          </cell>
          <cell r="D243">
            <v>1</v>
          </cell>
          <cell r="E243" t="str">
            <v>hr</v>
          </cell>
          <cell r="J243">
            <v>543</v>
          </cell>
        </row>
        <row r="245">
          <cell r="B245" t="str">
            <v xml:space="preserve">- Wire Rope </v>
          </cell>
          <cell r="C245" t="str">
            <v>18m/mΦ</v>
          </cell>
          <cell r="D245">
            <v>0.36</v>
          </cell>
          <cell r="E245" t="str">
            <v>m</v>
          </cell>
          <cell r="I245">
            <v>1509</v>
          </cell>
          <cell r="J245">
            <v>543</v>
          </cell>
        </row>
        <row r="246">
          <cell r="A246" t="str">
            <v>Fork Lift Truck</v>
          </cell>
          <cell r="C246" t="str">
            <v>3.5ton</v>
          </cell>
          <cell r="D246">
            <v>1</v>
          </cell>
          <cell r="E246" t="str">
            <v>hr</v>
          </cell>
          <cell r="H246">
            <v>9681</v>
          </cell>
          <cell r="J246">
            <v>5116</v>
          </cell>
        </row>
        <row r="248">
          <cell r="B248" t="str">
            <v>- 경유</v>
          </cell>
          <cell r="D248">
            <v>7.2</v>
          </cell>
          <cell r="E248" t="str">
            <v>L</v>
          </cell>
          <cell r="I248">
            <v>526.4</v>
          </cell>
          <cell r="J248">
            <v>3790.08</v>
          </cell>
        </row>
        <row r="249">
          <cell r="B249" t="str">
            <v>- 잡유</v>
          </cell>
          <cell r="C249" t="str">
            <v>주연료*35%</v>
          </cell>
          <cell r="D249">
            <v>1</v>
          </cell>
          <cell r="E249" t="str">
            <v>식</v>
          </cell>
          <cell r="J249">
            <v>1326.5279999999998</v>
          </cell>
        </row>
        <row r="250">
          <cell r="B250" t="str">
            <v>- 조종원</v>
          </cell>
          <cell r="D250">
            <v>0.17</v>
          </cell>
          <cell r="E250" t="str">
            <v>인</v>
          </cell>
          <cell r="G250">
            <v>56951</v>
          </cell>
          <cell r="H250">
            <v>9681</v>
          </cell>
        </row>
        <row r="251">
          <cell r="A251" t="str">
            <v>Fork Lift Truck</v>
          </cell>
          <cell r="C251" t="str">
            <v>5.0ton</v>
          </cell>
          <cell r="D251">
            <v>1</v>
          </cell>
          <cell r="E251" t="str">
            <v>hr</v>
          </cell>
          <cell r="H251">
            <v>9681</v>
          </cell>
          <cell r="J251">
            <v>5116.08</v>
          </cell>
        </row>
        <row r="253">
          <cell r="B253" t="str">
            <v>- 경유</v>
          </cell>
          <cell r="D253">
            <v>7.2</v>
          </cell>
          <cell r="E253" t="str">
            <v>L</v>
          </cell>
          <cell r="I253">
            <v>526.4</v>
          </cell>
          <cell r="J253">
            <v>3790.08</v>
          </cell>
        </row>
        <row r="254">
          <cell r="B254" t="str">
            <v>- 잡유</v>
          </cell>
          <cell r="C254" t="str">
            <v>주연료*35%</v>
          </cell>
          <cell r="D254">
            <v>1</v>
          </cell>
          <cell r="E254" t="str">
            <v>식</v>
          </cell>
          <cell r="J254">
            <v>1326</v>
          </cell>
        </row>
        <row r="255">
          <cell r="B255" t="str">
            <v>- 조종원</v>
          </cell>
          <cell r="D255">
            <v>0.17</v>
          </cell>
          <cell r="E255" t="str">
            <v>인</v>
          </cell>
          <cell r="G255">
            <v>56951</v>
          </cell>
          <cell r="H255">
            <v>9681</v>
          </cell>
        </row>
        <row r="257">
          <cell r="A257" t="str">
            <v>Fork Lift Truck</v>
          </cell>
          <cell r="C257" t="str">
            <v>7.5ton</v>
          </cell>
          <cell r="D257">
            <v>1</v>
          </cell>
          <cell r="E257" t="str">
            <v>hr</v>
          </cell>
          <cell r="H257">
            <v>9681</v>
          </cell>
          <cell r="J257">
            <v>5898</v>
          </cell>
        </row>
        <row r="259">
          <cell r="B259" t="str">
            <v>- 경유</v>
          </cell>
          <cell r="D259">
            <v>8.3000000000000007</v>
          </cell>
          <cell r="E259" t="str">
            <v>L</v>
          </cell>
          <cell r="I259">
            <v>526.4</v>
          </cell>
          <cell r="J259">
            <v>4369.12</v>
          </cell>
        </row>
        <row r="260">
          <cell r="B260" t="str">
            <v>- 잡유</v>
          </cell>
          <cell r="C260" t="str">
            <v>주연료*35%</v>
          </cell>
          <cell r="D260">
            <v>1</v>
          </cell>
          <cell r="E260" t="str">
            <v>식</v>
          </cell>
          <cell r="J260">
            <v>1529.1919999999998</v>
          </cell>
        </row>
        <row r="261">
          <cell r="B261" t="str">
            <v>- 조종원</v>
          </cell>
          <cell r="D261">
            <v>0.17</v>
          </cell>
          <cell r="E261" t="str">
            <v>인</v>
          </cell>
          <cell r="G261">
            <v>56951</v>
          </cell>
          <cell r="H261">
            <v>9681</v>
          </cell>
        </row>
        <row r="264">
          <cell r="A264" t="str">
            <v>종       별</v>
          </cell>
          <cell r="C264" t="str">
            <v>재 료 또 는</v>
          </cell>
          <cell r="D264" t="str">
            <v xml:space="preserve">원 수 </v>
          </cell>
          <cell r="E264" t="str">
            <v>단 위</v>
          </cell>
          <cell r="F264" t="str">
            <v>총   액</v>
          </cell>
          <cell r="G264" t="str">
            <v>노   무   비</v>
          </cell>
          <cell r="I264" t="str">
            <v>재   료   비</v>
          </cell>
          <cell r="K264" t="str">
            <v>경      비</v>
          </cell>
          <cell r="M264" t="str">
            <v>비   고</v>
          </cell>
        </row>
        <row r="265">
          <cell r="C265" t="str">
            <v xml:space="preserve">규       격 </v>
          </cell>
          <cell r="F265" t="str">
            <v>금   액</v>
          </cell>
          <cell r="G265" t="str">
            <v>단  가</v>
          </cell>
          <cell r="H265" t="str">
            <v>금   액</v>
          </cell>
          <cell r="I265" t="str">
            <v>단  가</v>
          </cell>
          <cell r="J265" t="str">
            <v>금   액</v>
          </cell>
          <cell r="K265" t="str">
            <v>단  가</v>
          </cell>
          <cell r="L265" t="str">
            <v>금   액</v>
          </cell>
        </row>
        <row r="266">
          <cell r="A266" t="str">
            <v>Trailer</v>
          </cell>
          <cell r="C266" t="str">
            <v>30ton</v>
          </cell>
          <cell r="D266">
            <v>1</v>
          </cell>
          <cell r="E266" t="str">
            <v>hr</v>
          </cell>
          <cell r="H266">
            <v>8683</v>
          </cell>
          <cell r="J266">
            <v>15763</v>
          </cell>
        </row>
        <row r="268">
          <cell r="B268" t="str">
            <v>- 경유</v>
          </cell>
          <cell r="D268">
            <v>21.7</v>
          </cell>
          <cell r="E268" t="str">
            <v>L</v>
          </cell>
          <cell r="I268">
            <v>526.4</v>
          </cell>
          <cell r="J268">
            <v>11422.88</v>
          </cell>
        </row>
        <row r="269">
          <cell r="B269" t="str">
            <v>- 잡유</v>
          </cell>
          <cell r="C269" t="str">
            <v>주연료*38%</v>
          </cell>
          <cell r="D269">
            <v>1</v>
          </cell>
          <cell r="E269" t="str">
            <v>식</v>
          </cell>
          <cell r="J269">
            <v>4340.6943999999994</v>
          </cell>
        </row>
        <row r="270">
          <cell r="B270" t="str">
            <v>- 조종원</v>
          </cell>
          <cell r="D270">
            <v>0.17</v>
          </cell>
          <cell r="E270" t="str">
            <v>인</v>
          </cell>
          <cell r="G270">
            <v>51077</v>
          </cell>
          <cell r="H270">
            <v>8683</v>
          </cell>
        </row>
        <row r="272">
          <cell r="A272" t="str">
            <v>Air Compressor</v>
          </cell>
          <cell r="C272" t="str">
            <v>7.1㎥/min</v>
          </cell>
          <cell r="H272">
            <v>9681</v>
          </cell>
          <cell r="J272">
            <v>6189</v>
          </cell>
        </row>
        <row r="274">
          <cell r="B274" t="str">
            <v>- 경유</v>
          </cell>
          <cell r="D274">
            <v>9.8000000000000007</v>
          </cell>
          <cell r="E274" t="str">
            <v>L</v>
          </cell>
          <cell r="I274">
            <v>526.4</v>
          </cell>
          <cell r="J274">
            <v>5158</v>
          </cell>
        </row>
        <row r="275">
          <cell r="B275" t="str">
            <v>- 잡유</v>
          </cell>
          <cell r="C275" t="str">
            <v>주연료*20%</v>
          </cell>
          <cell r="D275">
            <v>1</v>
          </cell>
          <cell r="E275" t="str">
            <v>식</v>
          </cell>
          <cell r="J275">
            <v>1031</v>
          </cell>
        </row>
        <row r="276">
          <cell r="B276" t="str">
            <v>- 조종원</v>
          </cell>
          <cell r="D276">
            <v>0.17</v>
          </cell>
          <cell r="E276" t="str">
            <v>인</v>
          </cell>
          <cell r="G276">
            <v>56951</v>
          </cell>
          <cell r="H276">
            <v>9681</v>
          </cell>
        </row>
        <row r="278">
          <cell r="A278" t="str">
            <v>Air Compressor</v>
          </cell>
          <cell r="C278" t="str">
            <v>10.3㎥/min</v>
          </cell>
          <cell r="H278">
            <v>9681</v>
          </cell>
          <cell r="J278">
            <v>8779</v>
          </cell>
        </row>
        <row r="280">
          <cell r="B280" t="str">
            <v>- 경유</v>
          </cell>
          <cell r="D280">
            <v>13.9</v>
          </cell>
          <cell r="E280" t="str">
            <v>L</v>
          </cell>
          <cell r="I280">
            <v>526.4</v>
          </cell>
          <cell r="J280">
            <v>7316</v>
          </cell>
        </row>
        <row r="281">
          <cell r="B281" t="str">
            <v>- 잡유</v>
          </cell>
          <cell r="C281" t="str">
            <v>주연료*20%</v>
          </cell>
          <cell r="D281">
            <v>1</v>
          </cell>
          <cell r="E281" t="str">
            <v>식</v>
          </cell>
          <cell r="J281">
            <v>1463</v>
          </cell>
        </row>
        <row r="282">
          <cell r="B282" t="str">
            <v>- 조종원</v>
          </cell>
          <cell r="D282">
            <v>0.17</v>
          </cell>
          <cell r="E282" t="str">
            <v>인</v>
          </cell>
          <cell r="G282">
            <v>56951</v>
          </cell>
          <cell r="H282">
            <v>9681</v>
          </cell>
        </row>
        <row r="284">
          <cell r="A284" t="str">
            <v>Trailer</v>
          </cell>
          <cell r="C284" t="str">
            <v>20ton</v>
          </cell>
          <cell r="D284">
            <v>1</v>
          </cell>
          <cell r="E284" t="str">
            <v>hr</v>
          </cell>
          <cell r="H284">
            <v>9681</v>
          </cell>
          <cell r="J284">
            <v>15109</v>
          </cell>
        </row>
        <row r="286">
          <cell r="B286" t="str">
            <v>- 경유</v>
          </cell>
          <cell r="D286">
            <v>20.8</v>
          </cell>
          <cell r="E286" t="str">
            <v>L</v>
          </cell>
          <cell r="I286">
            <v>526.4</v>
          </cell>
          <cell r="J286">
            <v>10949.12</v>
          </cell>
        </row>
        <row r="287">
          <cell r="A287" t="str">
            <v>종       별</v>
          </cell>
          <cell r="C287" t="str">
            <v>재 료 또 는</v>
          </cell>
          <cell r="D287" t="str">
            <v xml:space="preserve">원 수 </v>
          </cell>
          <cell r="E287" t="str">
            <v>단 위</v>
          </cell>
          <cell r="F287" t="str">
            <v>총   액</v>
          </cell>
          <cell r="G287" t="str">
            <v>노   무   비</v>
          </cell>
          <cell r="I287" t="str">
            <v>재   료   비</v>
          </cell>
          <cell r="K287" t="str">
            <v>경      비</v>
          </cell>
          <cell r="M287" t="str">
            <v>비   고</v>
          </cell>
        </row>
        <row r="288">
          <cell r="C288" t="str">
            <v xml:space="preserve">규       격 </v>
          </cell>
          <cell r="F288" t="str">
            <v>금   액</v>
          </cell>
          <cell r="G288" t="str">
            <v>단  가</v>
          </cell>
          <cell r="H288" t="str">
            <v>금   액</v>
          </cell>
          <cell r="I288" t="str">
            <v>단  가</v>
          </cell>
          <cell r="J288" t="str">
            <v>금   액</v>
          </cell>
          <cell r="K288" t="str">
            <v>단  가</v>
          </cell>
          <cell r="L288" t="str">
            <v>금   액</v>
          </cell>
        </row>
        <row r="289">
          <cell r="B289" t="str">
            <v>- 잡유</v>
          </cell>
          <cell r="C289" t="str">
            <v>주연료*38%</v>
          </cell>
          <cell r="D289">
            <v>1</v>
          </cell>
          <cell r="E289" t="str">
            <v>식</v>
          </cell>
          <cell r="J289">
            <v>4160.6656000000003</v>
          </cell>
        </row>
        <row r="290">
          <cell r="B290" t="str">
            <v>- 조종원</v>
          </cell>
          <cell r="D290">
            <v>0.17</v>
          </cell>
          <cell r="E290" t="str">
            <v>인</v>
          </cell>
          <cell r="G290">
            <v>56951</v>
          </cell>
          <cell r="H290">
            <v>9681</v>
          </cell>
        </row>
        <row r="292">
          <cell r="A292" t="str">
            <v>발 전 기</v>
          </cell>
          <cell r="C292" t="str">
            <v>50 kw</v>
          </cell>
          <cell r="D292">
            <v>1</v>
          </cell>
          <cell r="E292" t="str">
            <v>hr</v>
          </cell>
          <cell r="H292">
            <v>9235</v>
          </cell>
          <cell r="J292">
            <v>8338</v>
          </cell>
        </row>
        <row r="294">
          <cell r="B294" t="str">
            <v>- 경유</v>
          </cell>
          <cell r="D294">
            <v>13.2</v>
          </cell>
          <cell r="E294" t="str">
            <v>L</v>
          </cell>
          <cell r="I294">
            <v>526.4</v>
          </cell>
          <cell r="J294">
            <v>6948.48</v>
          </cell>
        </row>
        <row r="295">
          <cell r="B295" t="str">
            <v>- 잡유</v>
          </cell>
          <cell r="C295" t="str">
            <v>주연료*20%</v>
          </cell>
          <cell r="D295">
            <v>1</v>
          </cell>
          <cell r="E295" t="str">
            <v>식</v>
          </cell>
          <cell r="J295">
            <v>1389.6959999999997</v>
          </cell>
        </row>
        <row r="296">
          <cell r="B296" t="str">
            <v>- 조종원</v>
          </cell>
          <cell r="D296">
            <v>0.17</v>
          </cell>
          <cell r="E296" t="str">
            <v>인</v>
          </cell>
          <cell r="G296">
            <v>54325</v>
          </cell>
          <cell r="H296">
            <v>9235</v>
          </cell>
        </row>
        <row r="297">
          <cell r="A297" t="str">
            <v>Truck Crane</v>
          </cell>
          <cell r="C297" t="str">
            <v>10ton</v>
          </cell>
          <cell r="D297">
            <v>1</v>
          </cell>
          <cell r="E297" t="str">
            <v>hr</v>
          </cell>
          <cell r="H297">
            <v>18615</v>
          </cell>
          <cell r="J297">
            <v>3486</v>
          </cell>
        </row>
        <row r="299">
          <cell r="B299" t="str">
            <v>- 경유</v>
          </cell>
          <cell r="D299">
            <v>4.8</v>
          </cell>
          <cell r="E299" t="str">
            <v>L</v>
          </cell>
          <cell r="I299">
            <v>526.4</v>
          </cell>
          <cell r="J299">
            <v>2526.7199999999998</v>
          </cell>
          <cell r="L299" t="str">
            <v xml:space="preserve"> </v>
          </cell>
        </row>
        <row r="300">
          <cell r="B300" t="str">
            <v>- 잡유</v>
          </cell>
          <cell r="C300" t="str">
            <v>주연료*38%</v>
          </cell>
          <cell r="D300">
            <v>1</v>
          </cell>
          <cell r="E300" t="str">
            <v>식</v>
          </cell>
          <cell r="J300">
            <v>960.15359999999987</v>
          </cell>
        </row>
        <row r="301">
          <cell r="B301" t="str">
            <v>- 조종원</v>
          </cell>
          <cell r="D301">
            <v>0.17</v>
          </cell>
          <cell r="E301" t="str">
            <v>인</v>
          </cell>
          <cell r="G301">
            <v>56951</v>
          </cell>
          <cell r="H301">
            <v>9681.67</v>
          </cell>
        </row>
        <row r="302">
          <cell r="B302" t="str">
            <v>- 조수</v>
          </cell>
          <cell r="D302">
            <v>0.17</v>
          </cell>
          <cell r="E302" t="str">
            <v>"</v>
          </cell>
          <cell r="G302">
            <v>42762</v>
          </cell>
          <cell r="H302">
            <v>7269.54</v>
          </cell>
        </row>
        <row r="303">
          <cell r="B303" t="str">
            <v>- 중기조장</v>
          </cell>
          <cell r="D303">
            <v>0.03</v>
          </cell>
          <cell r="E303" t="str">
            <v>"</v>
          </cell>
          <cell r="G303">
            <v>55484</v>
          </cell>
          <cell r="H303">
            <v>1664.52</v>
          </cell>
        </row>
        <row r="311">
          <cell r="E311" t="str">
            <v xml:space="preserve"> </v>
          </cell>
        </row>
        <row r="312">
          <cell r="B312" t="str">
            <v>'98 년 도  수 문 일 위 대 가 표  총 괄</v>
          </cell>
        </row>
        <row r="314">
          <cell r="A314" t="str">
            <v>종       별</v>
          </cell>
          <cell r="C314" t="str">
            <v>재 료 또 는</v>
          </cell>
          <cell r="D314" t="str">
            <v xml:space="preserve">원 수 </v>
          </cell>
          <cell r="E314" t="str">
            <v>단 위</v>
          </cell>
          <cell r="F314" t="str">
            <v>총   액</v>
          </cell>
          <cell r="G314" t="str">
            <v>노   무   비</v>
          </cell>
          <cell r="I314" t="str">
            <v>재   료   비</v>
          </cell>
          <cell r="K314" t="str">
            <v>경      비</v>
          </cell>
          <cell r="M314" t="str">
            <v>비   고</v>
          </cell>
        </row>
        <row r="315">
          <cell r="C315" t="str">
            <v xml:space="preserve">규       격 </v>
          </cell>
          <cell r="F315" t="str">
            <v>금   액</v>
          </cell>
          <cell r="G315" t="str">
            <v>단  가</v>
          </cell>
          <cell r="H315" t="str">
            <v>금   액</v>
          </cell>
          <cell r="I315" t="str">
            <v>단  가</v>
          </cell>
          <cell r="J315" t="str">
            <v>금   액</v>
          </cell>
          <cell r="K315" t="str">
            <v>단  가</v>
          </cell>
          <cell r="L315" t="str">
            <v>금   액</v>
          </cell>
        </row>
        <row r="316">
          <cell r="A316" t="str">
            <v xml:space="preserve">◈ROLLER GATE </v>
          </cell>
          <cell r="C316" t="str">
            <v xml:space="preserve"> </v>
          </cell>
        </row>
        <row r="317">
          <cell r="A317" t="str">
            <v xml:space="preserve"> </v>
          </cell>
          <cell r="B317" t="str">
            <v>⊙ 제작 가공비</v>
          </cell>
        </row>
        <row r="318">
          <cell r="A318" t="str">
            <v xml:space="preserve"> </v>
          </cell>
          <cell r="B318" t="str">
            <v>▷GATE LEAF</v>
          </cell>
          <cell r="C318" t="str">
            <v>소   계</v>
          </cell>
          <cell r="F318">
            <v>1668518</v>
          </cell>
          <cell r="H318">
            <v>1322330</v>
          </cell>
          <cell r="J318">
            <v>237292</v>
          </cell>
          <cell r="L318">
            <v>108896</v>
          </cell>
        </row>
        <row r="319">
          <cell r="A319" t="str">
            <v xml:space="preserve"> </v>
          </cell>
          <cell r="C319" t="str">
            <v>인 건 비</v>
          </cell>
          <cell r="D319">
            <v>1</v>
          </cell>
          <cell r="E319" t="str">
            <v>TON</v>
          </cell>
          <cell r="F319">
            <v>1195828</v>
          </cell>
          <cell r="H319">
            <v>1195828</v>
          </cell>
        </row>
        <row r="320">
          <cell r="A320" t="str">
            <v xml:space="preserve"> </v>
          </cell>
          <cell r="C320" t="str">
            <v>사용장비경비</v>
          </cell>
          <cell r="D320">
            <v>1</v>
          </cell>
          <cell r="E320" t="str">
            <v>TON</v>
          </cell>
          <cell r="F320">
            <v>247732</v>
          </cell>
          <cell r="H320">
            <v>126502</v>
          </cell>
          <cell r="J320">
            <v>31430</v>
          </cell>
          <cell r="L320">
            <v>89800</v>
          </cell>
        </row>
        <row r="321">
          <cell r="A321" t="str">
            <v xml:space="preserve"> </v>
          </cell>
          <cell r="C321" t="str">
            <v>소모자재비</v>
          </cell>
          <cell r="D321">
            <v>1</v>
          </cell>
          <cell r="E321" t="str">
            <v>TON</v>
          </cell>
          <cell r="F321">
            <v>224958</v>
          </cell>
          <cell r="J321">
            <v>205862</v>
          </cell>
          <cell r="L321">
            <v>19096</v>
          </cell>
        </row>
        <row r="323">
          <cell r="A323" t="str">
            <v xml:space="preserve"> </v>
          </cell>
          <cell r="B323" t="str">
            <v>▷GUIDE FRAME</v>
          </cell>
          <cell r="C323" t="str">
            <v>소   계</v>
          </cell>
          <cell r="F323">
            <v>4324511</v>
          </cell>
          <cell r="H323">
            <v>3911039</v>
          </cell>
          <cell r="J323">
            <v>289792</v>
          </cell>
          <cell r="L323">
            <v>123680</v>
          </cell>
        </row>
        <row r="324">
          <cell r="A324" t="str">
            <v xml:space="preserve"> </v>
          </cell>
          <cell r="C324" t="str">
            <v>인 건 비</v>
          </cell>
          <cell r="D324">
            <v>1</v>
          </cell>
          <cell r="E324" t="str">
            <v>TON</v>
          </cell>
          <cell r="F324">
            <v>3784537</v>
          </cell>
          <cell r="H324">
            <v>3784537</v>
          </cell>
        </row>
        <row r="325">
          <cell r="A325" t="str">
            <v xml:space="preserve"> </v>
          </cell>
          <cell r="C325" t="str">
            <v>사용장비경비</v>
          </cell>
          <cell r="D325">
            <v>1</v>
          </cell>
          <cell r="E325" t="str">
            <v>TON</v>
          </cell>
          <cell r="F325">
            <v>247732</v>
          </cell>
          <cell r="H325">
            <v>126502</v>
          </cell>
          <cell r="J325">
            <v>31430</v>
          </cell>
          <cell r="L325">
            <v>89800</v>
          </cell>
          <cell r="M325" t="str">
            <v>ROLLER GATE
LEAF 적용</v>
          </cell>
        </row>
        <row r="326">
          <cell r="A326" t="str">
            <v xml:space="preserve"> </v>
          </cell>
          <cell r="C326" t="str">
            <v>소모자재비</v>
          </cell>
          <cell r="D326">
            <v>1</v>
          </cell>
          <cell r="E326" t="str">
            <v>TON</v>
          </cell>
          <cell r="F326">
            <v>292242</v>
          </cell>
          <cell r="J326">
            <v>258362</v>
          </cell>
          <cell r="L326">
            <v>33880</v>
          </cell>
        </row>
        <row r="328">
          <cell r="A328" t="str">
            <v xml:space="preserve"> </v>
          </cell>
          <cell r="B328" t="str">
            <v>⊙ 설  치  비</v>
          </cell>
        </row>
        <row r="329">
          <cell r="A329" t="str">
            <v xml:space="preserve"> </v>
          </cell>
          <cell r="B329" t="str">
            <v>▷GATE LEAF</v>
          </cell>
          <cell r="C329" t="str">
            <v>소   계</v>
          </cell>
          <cell r="F329">
            <v>2471576</v>
          </cell>
          <cell r="H329">
            <v>1670029</v>
          </cell>
          <cell r="J329">
            <v>226123</v>
          </cell>
          <cell r="L329">
            <v>575424</v>
          </cell>
        </row>
        <row r="330">
          <cell r="A330" t="str">
            <v>종       별</v>
          </cell>
          <cell r="C330" t="str">
            <v>재 료 또 는</v>
          </cell>
          <cell r="D330" t="str">
            <v xml:space="preserve">원 수 </v>
          </cell>
          <cell r="E330" t="str">
            <v>단 위</v>
          </cell>
          <cell r="F330" t="str">
            <v>총   액</v>
          </cell>
          <cell r="G330" t="str">
            <v>노   무   비</v>
          </cell>
          <cell r="I330" t="str">
            <v>재   료   비</v>
          </cell>
          <cell r="K330" t="str">
            <v>경      비</v>
          </cell>
          <cell r="M330" t="str">
            <v>비   고</v>
          </cell>
        </row>
        <row r="331">
          <cell r="C331" t="str">
            <v xml:space="preserve">규       격 </v>
          </cell>
          <cell r="F331" t="str">
            <v>금   액</v>
          </cell>
          <cell r="G331" t="str">
            <v>단  가</v>
          </cell>
          <cell r="H331" t="str">
            <v>금   액</v>
          </cell>
          <cell r="I331" t="str">
            <v>단  가</v>
          </cell>
          <cell r="J331" t="str">
            <v>금   액</v>
          </cell>
          <cell r="K331" t="str">
            <v>단  가</v>
          </cell>
          <cell r="L331" t="str">
            <v>금   액</v>
          </cell>
        </row>
        <row r="332">
          <cell r="A332" t="str">
            <v xml:space="preserve"> </v>
          </cell>
          <cell r="C332" t="str">
            <v>인 건 비</v>
          </cell>
          <cell r="D332">
            <v>1</v>
          </cell>
          <cell r="E332" t="str">
            <v>TON</v>
          </cell>
          <cell r="F332">
            <v>1091285</v>
          </cell>
          <cell r="H332">
            <v>1091285</v>
          </cell>
        </row>
        <row r="333">
          <cell r="A333" t="str">
            <v xml:space="preserve"> </v>
          </cell>
          <cell r="C333" t="str">
            <v>사용장비경비</v>
          </cell>
          <cell r="D333">
            <v>1</v>
          </cell>
          <cell r="E333" t="str">
            <v>TON</v>
          </cell>
          <cell r="F333">
            <v>1341424</v>
          </cell>
          <cell r="H333">
            <v>578744</v>
          </cell>
          <cell r="J333">
            <v>187256</v>
          </cell>
          <cell r="L333">
            <v>575424</v>
          </cell>
        </row>
        <row r="334">
          <cell r="A334" t="str">
            <v xml:space="preserve"> </v>
          </cell>
          <cell r="C334" t="str">
            <v>소모자재비</v>
          </cell>
          <cell r="D334">
            <v>1</v>
          </cell>
          <cell r="E334" t="str">
            <v>TON</v>
          </cell>
          <cell r="F334">
            <v>38867</v>
          </cell>
          <cell r="J334">
            <v>38867</v>
          </cell>
        </row>
        <row r="336">
          <cell r="A336" t="str">
            <v xml:space="preserve"> </v>
          </cell>
          <cell r="B336" t="str">
            <v>▷GUIDE FRAME</v>
          </cell>
          <cell r="C336" t="str">
            <v>소   계</v>
          </cell>
          <cell r="F336">
            <v>5148432</v>
          </cell>
          <cell r="H336">
            <v>4267975</v>
          </cell>
          <cell r="J336">
            <v>305033</v>
          </cell>
          <cell r="L336">
            <v>575424</v>
          </cell>
        </row>
        <row r="337">
          <cell r="A337" t="str">
            <v xml:space="preserve"> </v>
          </cell>
          <cell r="C337" t="str">
            <v>인 건 비</v>
          </cell>
          <cell r="D337">
            <v>1</v>
          </cell>
          <cell r="E337" t="str">
            <v>TON</v>
          </cell>
          <cell r="F337">
            <v>3689231</v>
          </cell>
          <cell r="H337">
            <v>3689231</v>
          </cell>
        </row>
        <row r="338">
          <cell r="A338" t="str">
            <v xml:space="preserve"> </v>
          </cell>
          <cell r="C338" t="str">
            <v>사용장비경비</v>
          </cell>
          <cell r="D338">
            <v>1</v>
          </cell>
          <cell r="E338" t="str">
            <v>TON</v>
          </cell>
          <cell r="F338">
            <v>1341424</v>
          </cell>
          <cell r="H338">
            <v>578744</v>
          </cell>
          <cell r="J338">
            <v>187256</v>
          </cell>
          <cell r="L338">
            <v>575424</v>
          </cell>
        </row>
        <row r="339">
          <cell r="A339" t="str">
            <v xml:space="preserve"> </v>
          </cell>
          <cell r="C339" t="str">
            <v>소모자재비</v>
          </cell>
          <cell r="D339">
            <v>1</v>
          </cell>
          <cell r="E339" t="str">
            <v>TON</v>
          </cell>
          <cell r="F339">
            <v>117777</v>
          </cell>
          <cell r="J339">
            <v>117777</v>
          </cell>
        </row>
        <row r="341">
          <cell r="A341" t="str">
            <v xml:space="preserve"> </v>
          </cell>
          <cell r="B341" t="str">
            <v>▷ HOIST</v>
          </cell>
          <cell r="C341" t="str">
            <v>소   계</v>
          </cell>
          <cell r="F341">
            <v>2100502</v>
          </cell>
          <cell r="H341">
            <v>1186896</v>
          </cell>
          <cell r="J341">
            <v>275550</v>
          </cell>
          <cell r="L341">
            <v>638056</v>
          </cell>
        </row>
        <row r="342">
          <cell r="A342" t="str">
            <v xml:space="preserve"> </v>
          </cell>
          <cell r="C342" t="str">
            <v>인 건 비</v>
          </cell>
          <cell r="D342">
            <v>1</v>
          </cell>
          <cell r="E342" t="str">
            <v>TON</v>
          </cell>
          <cell r="F342">
            <v>687704</v>
          </cell>
          <cell r="H342">
            <v>687704</v>
          </cell>
        </row>
        <row r="343">
          <cell r="A343" t="str">
            <v xml:space="preserve"> </v>
          </cell>
          <cell r="C343" t="str">
            <v>사용장비경비</v>
          </cell>
          <cell r="D343">
            <v>1</v>
          </cell>
          <cell r="E343" t="str">
            <v>TON</v>
          </cell>
          <cell r="F343">
            <v>1384600</v>
          </cell>
          <cell r="H343">
            <v>499192</v>
          </cell>
          <cell r="J343">
            <v>247352</v>
          </cell>
          <cell r="L343">
            <v>638056</v>
          </cell>
        </row>
        <row r="344">
          <cell r="A344" t="str">
            <v xml:space="preserve"> </v>
          </cell>
          <cell r="C344" t="str">
            <v>소모자재비</v>
          </cell>
          <cell r="D344">
            <v>1</v>
          </cell>
          <cell r="E344" t="str">
            <v>TON</v>
          </cell>
          <cell r="F344">
            <v>28198</v>
          </cell>
          <cell r="J344">
            <v>28198</v>
          </cell>
        </row>
        <row r="345">
          <cell r="A345" t="str">
            <v>◈ STOP LOG</v>
          </cell>
        </row>
        <row r="346">
          <cell r="B346" t="str">
            <v>⊙ 제작 가공비</v>
          </cell>
        </row>
        <row r="347">
          <cell r="B347" t="str">
            <v>▷GATE LEAF</v>
          </cell>
          <cell r="C347" t="str">
            <v>소   계</v>
          </cell>
          <cell r="F347">
            <v>1301484.2280000001</v>
          </cell>
          <cell r="H347">
            <v>1137185</v>
          </cell>
          <cell r="J347">
            <v>65315</v>
          </cell>
          <cell r="L347">
            <v>98984.228000000003</v>
          </cell>
        </row>
        <row r="348">
          <cell r="C348" t="str">
            <v>인 건 비</v>
          </cell>
          <cell r="E348" t="str">
            <v>TON</v>
          </cell>
          <cell r="F348">
            <v>985817</v>
          </cell>
          <cell r="H348">
            <v>985817</v>
          </cell>
        </row>
        <row r="349">
          <cell r="A349" t="str">
            <v>종       별</v>
          </cell>
          <cell r="C349" t="str">
            <v>재 료 또 는</v>
          </cell>
          <cell r="D349" t="str">
            <v xml:space="preserve">원 수 </v>
          </cell>
          <cell r="E349" t="str">
            <v>단 위</v>
          </cell>
          <cell r="F349" t="str">
            <v>총   액</v>
          </cell>
          <cell r="G349" t="str">
            <v>노   무   비</v>
          </cell>
          <cell r="I349" t="str">
            <v>재   료   비</v>
          </cell>
          <cell r="K349" t="str">
            <v>경      비</v>
          </cell>
          <cell r="M349" t="str">
            <v>비   고</v>
          </cell>
        </row>
        <row r="350">
          <cell r="C350" t="str">
            <v xml:space="preserve">규       격 </v>
          </cell>
          <cell r="F350" t="str">
            <v>금   액</v>
          </cell>
          <cell r="G350" t="str">
            <v>단  가</v>
          </cell>
          <cell r="H350" t="str">
            <v>금   액</v>
          </cell>
          <cell r="I350" t="str">
            <v>단  가</v>
          </cell>
          <cell r="J350" t="str">
            <v>금   액</v>
          </cell>
          <cell r="K350" t="str">
            <v>단  가</v>
          </cell>
          <cell r="L350" t="str">
            <v>금   액</v>
          </cell>
        </row>
        <row r="351">
          <cell r="C351" t="str">
            <v>사용장비경비</v>
          </cell>
          <cell r="E351" t="str">
            <v>TON</v>
          </cell>
          <cell r="F351">
            <v>289048.228</v>
          </cell>
          <cell r="H351">
            <v>151368</v>
          </cell>
          <cell r="J351">
            <v>38696</v>
          </cell>
          <cell r="L351">
            <v>98984.228000000003</v>
          </cell>
        </row>
        <row r="352">
          <cell r="A352" t="str">
            <v xml:space="preserve"> </v>
          </cell>
          <cell r="C352" t="str">
            <v>소모자재비</v>
          </cell>
          <cell r="E352" t="str">
            <v>TON</v>
          </cell>
          <cell r="F352">
            <v>26619</v>
          </cell>
          <cell r="J352">
            <v>26619</v>
          </cell>
        </row>
        <row r="354">
          <cell r="A354" t="str">
            <v xml:space="preserve"> </v>
          </cell>
          <cell r="B354" t="str">
            <v>▷GUIDE FRAME</v>
          </cell>
          <cell r="C354" t="str">
            <v>소   계</v>
          </cell>
          <cell r="F354">
            <v>4324511</v>
          </cell>
          <cell r="H354">
            <v>3911039</v>
          </cell>
          <cell r="J354">
            <v>289792</v>
          </cell>
          <cell r="L354">
            <v>123680</v>
          </cell>
          <cell r="M354" t="str">
            <v>ROLLER GATE 
GUIDE FRAME적용</v>
          </cell>
        </row>
        <row r="355">
          <cell r="A355" t="str">
            <v xml:space="preserve"> </v>
          </cell>
          <cell r="C355" t="str">
            <v>인 건 비</v>
          </cell>
          <cell r="E355" t="str">
            <v>TON</v>
          </cell>
          <cell r="F355">
            <v>3784537</v>
          </cell>
          <cell r="H355">
            <v>3784537</v>
          </cell>
          <cell r="M355" t="str">
            <v>"</v>
          </cell>
        </row>
        <row r="356">
          <cell r="A356" t="str">
            <v xml:space="preserve"> </v>
          </cell>
          <cell r="C356" t="str">
            <v>사용장비경비</v>
          </cell>
          <cell r="E356" t="str">
            <v>TON</v>
          </cell>
          <cell r="F356">
            <v>247732</v>
          </cell>
          <cell r="H356">
            <v>126502</v>
          </cell>
          <cell r="J356">
            <v>31430</v>
          </cell>
          <cell r="L356">
            <v>89800</v>
          </cell>
          <cell r="M356" t="str">
            <v>"</v>
          </cell>
        </row>
        <row r="357">
          <cell r="C357" t="str">
            <v>소모자재비</v>
          </cell>
          <cell r="E357" t="str">
            <v>TON</v>
          </cell>
          <cell r="F357">
            <v>292242</v>
          </cell>
          <cell r="J357">
            <v>258362</v>
          </cell>
          <cell r="L357">
            <v>33880</v>
          </cell>
          <cell r="M357" t="str">
            <v>"</v>
          </cell>
        </row>
        <row r="359">
          <cell r="B359" t="str">
            <v>▷LIFTING BEAM</v>
          </cell>
          <cell r="C359" t="str">
            <v>소   계</v>
          </cell>
          <cell r="F359">
            <v>1301484.2280000001</v>
          </cell>
          <cell r="H359">
            <v>1137185</v>
          </cell>
          <cell r="J359">
            <v>65315</v>
          </cell>
          <cell r="L359">
            <v>98984.228000000003</v>
          </cell>
          <cell r="M359" t="str">
            <v>STOP LOG LEAF
적용</v>
          </cell>
        </row>
        <row r="360">
          <cell r="C360" t="str">
            <v>인 건 비</v>
          </cell>
          <cell r="E360" t="str">
            <v>TON</v>
          </cell>
          <cell r="F360">
            <v>985817</v>
          </cell>
          <cell r="H360">
            <v>985817</v>
          </cell>
          <cell r="M360" t="str">
            <v>"</v>
          </cell>
        </row>
        <row r="361">
          <cell r="C361" t="str">
            <v>사용장비경비</v>
          </cell>
          <cell r="E361" t="str">
            <v>TON</v>
          </cell>
          <cell r="F361">
            <v>289048.228</v>
          </cell>
          <cell r="H361">
            <v>151368</v>
          </cell>
          <cell r="J361">
            <v>38696</v>
          </cell>
          <cell r="L361">
            <v>98984.228000000003</v>
          </cell>
          <cell r="M361" t="str">
            <v>"</v>
          </cell>
        </row>
        <row r="362">
          <cell r="C362" t="str">
            <v>소모자재비</v>
          </cell>
          <cell r="E362" t="str">
            <v>TON</v>
          </cell>
          <cell r="F362">
            <v>26619</v>
          </cell>
          <cell r="J362">
            <v>26619</v>
          </cell>
          <cell r="M362" t="str">
            <v>"</v>
          </cell>
        </row>
        <row r="363">
          <cell r="B363" t="str">
            <v>⊙ 설  치  비</v>
          </cell>
        </row>
        <row r="364">
          <cell r="B364" t="str">
            <v>▷GATE LEAF</v>
          </cell>
          <cell r="C364" t="str">
            <v>소   계</v>
          </cell>
          <cell r="F364">
            <v>1483011</v>
          </cell>
          <cell r="H364">
            <v>862692</v>
          </cell>
          <cell r="J364">
            <v>237294</v>
          </cell>
          <cell r="L364">
            <v>383025</v>
          </cell>
        </row>
        <row r="365">
          <cell r="C365" t="str">
            <v>인 건 비</v>
          </cell>
          <cell r="E365" t="str">
            <v>TON</v>
          </cell>
          <cell r="F365">
            <v>562444</v>
          </cell>
          <cell r="H365">
            <v>562444</v>
          </cell>
        </row>
        <row r="366">
          <cell r="C366" t="str">
            <v>사용장비경비</v>
          </cell>
          <cell r="E366" t="str">
            <v>TON</v>
          </cell>
          <cell r="F366">
            <v>744864</v>
          </cell>
          <cell r="H366">
            <v>300248</v>
          </cell>
          <cell r="J366">
            <v>80440</v>
          </cell>
          <cell r="L366">
            <v>364176</v>
          </cell>
        </row>
        <row r="367">
          <cell r="C367" t="str">
            <v>소모자재비</v>
          </cell>
          <cell r="E367" t="str">
            <v>TON</v>
          </cell>
          <cell r="F367">
            <v>175703</v>
          </cell>
          <cell r="J367">
            <v>156854</v>
          </cell>
          <cell r="L367">
            <v>18849</v>
          </cell>
        </row>
        <row r="368">
          <cell r="A368" t="str">
            <v>종       별</v>
          </cell>
          <cell r="C368" t="str">
            <v>재 료 또 는</v>
          </cell>
          <cell r="D368" t="str">
            <v xml:space="preserve">원 수 </v>
          </cell>
          <cell r="E368" t="str">
            <v>단 위</v>
          </cell>
          <cell r="F368" t="str">
            <v>총   액</v>
          </cell>
          <cell r="G368" t="str">
            <v>노   무   비</v>
          </cell>
          <cell r="I368" t="str">
            <v>재   료   비</v>
          </cell>
          <cell r="K368" t="str">
            <v>경      비</v>
          </cell>
          <cell r="M368" t="str">
            <v>비   고</v>
          </cell>
        </row>
        <row r="369">
          <cell r="C369" t="str">
            <v xml:space="preserve">규       격 </v>
          </cell>
          <cell r="F369" t="str">
            <v>금   액</v>
          </cell>
          <cell r="G369" t="str">
            <v>단  가</v>
          </cell>
          <cell r="H369" t="str">
            <v>금   액</v>
          </cell>
          <cell r="I369" t="str">
            <v>단  가</v>
          </cell>
          <cell r="J369" t="str">
            <v>금   액</v>
          </cell>
          <cell r="K369" t="str">
            <v>단  가</v>
          </cell>
          <cell r="L369" t="str">
            <v>금   액</v>
          </cell>
        </row>
        <row r="370">
          <cell r="B370" t="str">
            <v>▷GUIDE FRAME</v>
          </cell>
          <cell r="C370" t="str">
            <v>⇒ ROLLER GATE 적용</v>
          </cell>
        </row>
        <row r="371">
          <cell r="A371" t="str">
            <v xml:space="preserve"> </v>
          </cell>
          <cell r="B371" t="str">
            <v>▷LIFTING BEAM</v>
          </cell>
          <cell r="C371" t="str">
            <v>⇒ STOP LOG LEAF 적용</v>
          </cell>
        </row>
        <row r="373">
          <cell r="A373" t="str">
            <v>◈ RADIAL GATE</v>
          </cell>
        </row>
        <row r="374">
          <cell r="A374" t="str">
            <v xml:space="preserve"> </v>
          </cell>
          <cell r="B374" t="str">
            <v>⊙ 제작 가공비</v>
          </cell>
        </row>
        <row r="376">
          <cell r="A376" t="str">
            <v xml:space="preserve"> </v>
          </cell>
          <cell r="B376" t="str">
            <v>▷GATE LEAF</v>
          </cell>
          <cell r="C376" t="str">
            <v>소   계</v>
          </cell>
          <cell r="F376">
            <v>2124730</v>
          </cell>
          <cell r="H376">
            <v>1660499</v>
          </cell>
          <cell r="J376">
            <v>304929</v>
          </cell>
          <cell r="L376">
            <v>159302</v>
          </cell>
        </row>
        <row r="377">
          <cell r="A377" t="str">
            <v xml:space="preserve"> </v>
          </cell>
          <cell r="C377" t="str">
            <v>인 건 비</v>
          </cell>
          <cell r="E377" t="str">
            <v>TON</v>
          </cell>
          <cell r="F377">
            <v>1502694</v>
          </cell>
          <cell r="H377">
            <v>1502694</v>
          </cell>
        </row>
        <row r="378">
          <cell r="A378" t="str">
            <v xml:space="preserve"> </v>
          </cell>
          <cell r="C378" t="str">
            <v>사용장비경비</v>
          </cell>
          <cell r="E378" t="str">
            <v>TON</v>
          </cell>
          <cell r="F378">
            <v>341716</v>
          </cell>
          <cell r="H378">
            <v>157805</v>
          </cell>
          <cell r="J378">
            <v>47401</v>
          </cell>
          <cell r="L378">
            <v>136510</v>
          </cell>
        </row>
        <row r="379">
          <cell r="A379" t="str">
            <v xml:space="preserve"> </v>
          </cell>
          <cell r="C379" t="str">
            <v>소모자재비</v>
          </cell>
          <cell r="E379" t="str">
            <v>TON</v>
          </cell>
          <cell r="F379">
            <v>280320</v>
          </cell>
          <cell r="J379">
            <v>257528</v>
          </cell>
          <cell r="L379">
            <v>22792</v>
          </cell>
        </row>
        <row r="381">
          <cell r="A381" t="str">
            <v xml:space="preserve"> </v>
          </cell>
          <cell r="B381" t="str">
            <v>▷GUIDE FRAME</v>
          </cell>
          <cell r="C381" t="str">
            <v>소   계</v>
          </cell>
          <cell r="F381">
            <v>4842008</v>
          </cell>
          <cell r="H381">
            <v>4473673</v>
          </cell>
          <cell r="J381">
            <v>195173</v>
          </cell>
          <cell r="L381">
            <v>173162</v>
          </cell>
        </row>
        <row r="382">
          <cell r="A382" t="str">
            <v xml:space="preserve"> </v>
          </cell>
          <cell r="B382" t="str">
            <v xml:space="preserve"> </v>
          </cell>
          <cell r="C382" t="str">
            <v>인 건 비</v>
          </cell>
          <cell r="E382" t="str">
            <v>TON</v>
          </cell>
          <cell r="F382">
            <v>4315868</v>
          </cell>
          <cell r="H382">
            <v>4315868</v>
          </cell>
        </row>
        <row r="383">
          <cell r="A383" t="str">
            <v xml:space="preserve"> </v>
          </cell>
          <cell r="B383" t="str">
            <v xml:space="preserve"> </v>
          </cell>
          <cell r="C383" t="str">
            <v>사용장비경비</v>
          </cell>
          <cell r="E383" t="str">
            <v>TON</v>
          </cell>
          <cell r="F383">
            <v>341716</v>
          </cell>
          <cell r="H383">
            <v>157805</v>
          </cell>
          <cell r="J383">
            <v>47401</v>
          </cell>
          <cell r="L383">
            <v>136510</v>
          </cell>
          <cell r="M383" t="str">
            <v>RADIAL GATE
LEAF 적용</v>
          </cell>
        </row>
        <row r="384">
          <cell r="A384" t="str">
            <v xml:space="preserve"> </v>
          </cell>
          <cell r="C384" t="str">
            <v>소모자재비</v>
          </cell>
          <cell r="E384" t="str">
            <v>TON</v>
          </cell>
          <cell r="F384">
            <v>184424</v>
          </cell>
          <cell r="J384">
            <v>147772</v>
          </cell>
          <cell r="L384">
            <v>36652</v>
          </cell>
        </row>
        <row r="388">
          <cell r="A388" t="str">
            <v>종       별</v>
          </cell>
          <cell r="C388" t="str">
            <v>재 료 또 는</v>
          </cell>
          <cell r="D388" t="str">
            <v xml:space="preserve">원 수 </v>
          </cell>
          <cell r="E388" t="str">
            <v>단 위</v>
          </cell>
          <cell r="F388" t="str">
            <v>총   액</v>
          </cell>
          <cell r="G388" t="str">
            <v>노   무   비</v>
          </cell>
          <cell r="I388" t="str">
            <v>재   료   비</v>
          </cell>
          <cell r="K388" t="str">
            <v>경      비</v>
          </cell>
          <cell r="M388" t="str">
            <v>비   고</v>
          </cell>
        </row>
        <row r="389">
          <cell r="C389" t="str">
            <v xml:space="preserve">규       격 </v>
          </cell>
          <cell r="F389" t="str">
            <v>금   액</v>
          </cell>
          <cell r="G389" t="str">
            <v>단  가</v>
          </cell>
          <cell r="H389" t="str">
            <v>금   액</v>
          </cell>
          <cell r="I389" t="str">
            <v>단  가</v>
          </cell>
          <cell r="J389" t="str">
            <v>금   액</v>
          </cell>
          <cell r="K389" t="str">
            <v>단  가</v>
          </cell>
          <cell r="L389" t="str">
            <v>금   액</v>
          </cell>
        </row>
        <row r="390">
          <cell r="B390" t="str">
            <v>▷ANCHORAGE</v>
          </cell>
          <cell r="C390" t="str">
            <v>소   계</v>
          </cell>
          <cell r="F390">
            <v>3706842</v>
          </cell>
          <cell r="H390">
            <v>3389225</v>
          </cell>
          <cell r="J390">
            <v>155235</v>
          </cell>
          <cell r="L390">
            <v>162382</v>
          </cell>
        </row>
        <row r="391">
          <cell r="C391" t="str">
            <v>인 건 비</v>
          </cell>
          <cell r="E391" t="str">
            <v>TON</v>
          </cell>
          <cell r="F391">
            <v>3231420</v>
          </cell>
          <cell r="H391">
            <v>3231420</v>
          </cell>
        </row>
        <row r="392">
          <cell r="C392" t="str">
            <v>사용장비경비</v>
          </cell>
          <cell r="E392" t="str">
            <v>TON</v>
          </cell>
          <cell r="F392">
            <v>341716</v>
          </cell>
          <cell r="H392">
            <v>157805</v>
          </cell>
          <cell r="J392">
            <v>47401</v>
          </cell>
          <cell r="L392">
            <v>136510</v>
          </cell>
          <cell r="M392" t="str">
            <v>RADIAL GATE
LEAF 적용</v>
          </cell>
        </row>
        <row r="393">
          <cell r="C393" t="str">
            <v>소모자재비</v>
          </cell>
          <cell r="E393" t="str">
            <v>TON</v>
          </cell>
          <cell r="F393">
            <v>133706</v>
          </cell>
          <cell r="J393">
            <v>107834</v>
          </cell>
          <cell r="L393">
            <v>25872</v>
          </cell>
        </row>
        <row r="395">
          <cell r="B395" t="str">
            <v>⊙ 설  치  비</v>
          </cell>
        </row>
        <row r="397">
          <cell r="B397" t="str">
            <v>▷GATE LEAF</v>
          </cell>
          <cell r="C397" t="str">
            <v>소   계</v>
          </cell>
          <cell r="F397">
            <v>3544844.4</v>
          </cell>
          <cell r="H397">
            <v>2061690</v>
          </cell>
          <cell r="J397">
            <v>360170.4</v>
          </cell>
          <cell r="L397">
            <v>1122984</v>
          </cell>
        </row>
        <row r="398">
          <cell r="C398" t="str">
            <v>인 건 비</v>
          </cell>
          <cell r="E398" t="str">
            <v>TON</v>
          </cell>
          <cell r="F398">
            <v>1192994</v>
          </cell>
          <cell r="H398">
            <v>1192994</v>
          </cell>
        </row>
        <row r="399">
          <cell r="A399" t="str">
            <v xml:space="preserve"> </v>
          </cell>
          <cell r="C399" t="str">
            <v>사용장비경비</v>
          </cell>
          <cell r="E399" t="str">
            <v>TON</v>
          </cell>
          <cell r="F399">
            <v>2312752</v>
          </cell>
          <cell r="H399">
            <v>868696</v>
          </cell>
          <cell r="J399">
            <v>321072</v>
          </cell>
          <cell r="K399" t="str">
            <v xml:space="preserve"> </v>
          </cell>
          <cell r="L399">
            <v>1122984</v>
          </cell>
        </row>
        <row r="400">
          <cell r="C400" t="str">
            <v>소모자재비</v>
          </cell>
          <cell r="E400" t="str">
            <v>TON</v>
          </cell>
          <cell r="F400">
            <v>39098.400000000001</v>
          </cell>
          <cell r="J400">
            <v>39098.400000000001</v>
          </cell>
        </row>
        <row r="401">
          <cell r="A401" t="str">
            <v xml:space="preserve"> </v>
          </cell>
        </row>
        <row r="402">
          <cell r="A402" t="str">
            <v xml:space="preserve"> </v>
          </cell>
          <cell r="B402" t="str">
            <v>▷GUIDE FRAME</v>
          </cell>
          <cell r="C402" t="str">
            <v>소   계</v>
          </cell>
          <cell r="F402">
            <v>11345142</v>
          </cell>
          <cell r="H402">
            <v>10426754</v>
          </cell>
          <cell r="J402">
            <v>282044</v>
          </cell>
          <cell r="L402">
            <v>636344</v>
          </cell>
        </row>
        <row r="403">
          <cell r="A403" t="str">
            <v xml:space="preserve"> </v>
          </cell>
          <cell r="C403" t="str">
            <v>인 건 비</v>
          </cell>
          <cell r="E403" t="str">
            <v>TON</v>
          </cell>
          <cell r="F403">
            <v>9780858</v>
          </cell>
          <cell r="H403">
            <v>9780858</v>
          </cell>
        </row>
        <row r="404">
          <cell r="A404" t="str">
            <v xml:space="preserve"> </v>
          </cell>
          <cell r="C404" t="str">
            <v>사용장비경비</v>
          </cell>
          <cell r="E404" t="str">
            <v>TON</v>
          </cell>
          <cell r="F404">
            <v>1533472</v>
          </cell>
          <cell r="H404">
            <v>645896</v>
          </cell>
          <cell r="J404">
            <v>251232</v>
          </cell>
          <cell r="K404" t="str">
            <v xml:space="preserve"> </v>
          </cell>
          <cell r="L404">
            <v>636344</v>
          </cell>
        </row>
        <row r="405">
          <cell r="A405" t="str">
            <v xml:space="preserve"> </v>
          </cell>
          <cell r="C405" t="str">
            <v>소모자재비</v>
          </cell>
          <cell r="E405" t="str">
            <v>TON</v>
          </cell>
          <cell r="F405">
            <v>30812</v>
          </cell>
          <cell r="J405">
            <v>30812</v>
          </cell>
        </row>
        <row r="407">
          <cell r="A407" t="str">
            <v>종       별</v>
          </cell>
          <cell r="C407" t="str">
            <v>재 료 또 는</v>
          </cell>
          <cell r="D407" t="str">
            <v xml:space="preserve">원 수 </v>
          </cell>
          <cell r="E407" t="str">
            <v>단 위</v>
          </cell>
          <cell r="F407" t="str">
            <v>총   액</v>
          </cell>
          <cell r="G407" t="str">
            <v>노   무   비</v>
          </cell>
          <cell r="I407" t="str">
            <v>재   료   비</v>
          </cell>
          <cell r="K407" t="str">
            <v>경      비</v>
          </cell>
          <cell r="M407" t="str">
            <v>비   고</v>
          </cell>
        </row>
        <row r="408">
          <cell r="C408" t="str">
            <v xml:space="preserve">규       격 </v>
          </cell>
          <cell r="F408" t="str">
            <v>금   액</v>
          </cell>
          <cell r="G408" t="str">
            <v>단  가</v>
          </cell>
          <cell r="H408" t="str">
            <v>금   액</v>
          </cell>
          <cell r="I408" t="str">
            <v>단  가</v>
          </cell>
          <cell r="J408" t="str">
            <v>금   액</v>
          </cell>
          <cell r="K408" t="str">
            <v>단  가</v>
          </cell>
          <cell r="L408" t="str">
            <v>금   액</v>
          </cell>
        </row>
        <row r="409">
          <cell r="A409" t="str">
            <v xml:space="preserve"> </v>
          </cell>
          <cell r="B409" t="str">
            <v>▷ANCHORAGE</v>
          </cell>
          <cell r="C409" t="str">
            <v>소   계</v>
          </cell>
          <cell r="F409">
            <v>3544844.4</v>
          </cell>
          <cell r="H409">
            <v>2061690</v>
          </cell>
          <cell r="J409">
            <v>360170.4</v>
          </cell>
          <cell r="L409">
            <v>1122984</v>
          </cell>
        </row>
        <row r="410">
          <cell r="A410" t="str">
            <v xml:space="preserve"> </v>
          </cell>
          <cell r="C410" t="str">
            <v>인 건 비</v>
          </cell>
          <cell r="E410" t="str">
            <v>TON</v>
          </cell>
          <cell r="F410">
            <v>1192994</v>
          </cell>
          <cell r="H410">
            <v>1192994</v>
          </cell>
          <cell r="M410" t="str">
            <v>RADIAL GATE 
LEAF 적용</v>
          </cell>
        </row>
        <row r="411">
          <cell r="A411" t="str">
            <v xml:space="preserve"> </v>
          </cell>
          <cell r="C411" t="str">
            <v>사용장비경비</v>
          </cell>
          <cell r="E411" t="str">
            <v>TON</v>
          </cell>
          <cell r="F411">
            <v>2312752</v>
          </cell>
          <cell r="H411">
            <v>868696</v>
          </cell>
          <cell r="J411">
            <v>321072</v>
          </cell>
          <cell r="L411">
            <v>1122984</v>
          </cell>
          <cell r="M411" t="str">
            <v>"</v>
          </cell>
        </row>
        <row r="412">
          <cell r="A412" t="str">
            <v xml:space="preserve"> </v>
          </cell>
          <cell r="C412" t="str">
            <v>소모자재비</v>
          </cell>
          <cell r="E412" t="str">
            <v>TON</v>
          </cell>
          <cell r="F412">
            <v>39098.400000000001</v>
          </cell>
          <cell r="J412">
            <v>39098.400000000001</v>
          </cell>
          <cell r="M412" t="str">
            <v>"</v>
          </cell>
        </row>
        <row r="414">
          <cell r="B414" t="str">
            <v>▷ HOIST</v>
          </cell>
          <cell r="C414" t="str">
            <v>소   계</v>
          </cell>
          <cell r="F414">
            <v>1509190</v>
          </cell>
          <cell r="H414">
            <v>1047968</v>
          </cell>
          <cell r="J414">
            <v>84566</v>
          </cell>
          <cell r="L414">
            <v>376656</v>
          </cell>
        </row>
        <row r="415">
          <cell r="A415" t="str">
            <v xml:space="preserve"> </v>
          </cell>
          <cell r="C415" t="str">
            <v>인 건 비</v>
          </cell>
          <cell r="E415" t="str">
            <v>TON</v>
          </cell>
          <cell r="F415">
            <v>687704</v>
          </cell>
          <cell r="H415">
            <v>687704</v>
          </cell>
          <cell r="M415" t="str">
            <v>ROLLER HOIST와
동일</v>
          </cell>
        </row>
        <row r="416">
          <cell r="A416" t="str">
            <v xml:space="preserve"> </v>
          </cell>
          <cell r="C416" t="str">
            <v>사용장비경비</v>
          </cell>
          <cell r="E416" t="str">
            <v>TON</v>
          </cell>
          <cell r="F416">
            <v>793288</v>
          </cell>
          <cell r="H416">
            <v>360264</v>
          </cell>
          <cell r="J416">
            <v>56368</v>
          </cell>
          <cell r="L416">
            <v>376656</v>
          </cell>
        </row>
        <row r="417">
          <cell r="A417" t="str">
            <v xml:space="preserve"> </v>
          </cell>
          <cell r="C417" t="str">
            <v>소모자재비</v>
          </cell>
          <cell r="E417" t="str">
            <v>TON</v>
          </cell>
          <cell r="F417">
            <v>28198</v>
          </cell>
          <cell r="J417">
            <v>28198</v>
          </cell>
          <cell r="M417" t="str">
            <v>ROLLER HOIST와
동일</v>
          </cell>
        </row>
        <row r="418">
          <cell r="A418" t="str">
            <v xml:space="preserve"> </v>
          </cell>
        </row>
        <row r="419">
          <cell r="A419" t="str">
            <v>◈ TRASH RACK</v>
          </cell>
        </row>
        <row r="420">
          <cell r="B420" t="str">
            <v>⊙ 제작가공비</v>
          </cell>
          <cell r="C420" t="str">
            <v>소   계</v>
          </cell>
          <cell r="F420">
            <v>8169306</v>
          </cell>
          <cell r="H420">
            <v>7960762</v>
          </cell>
          <cell r="J420">
            <v>118744</v>
          </cell>
          <cell r="L420">
            <v>89800</v>
          </cell>
        </row>
        <row r="421">
          <cell r="C421" t="str">
            <v>인  건  비</v>
          </cell>
          <cell r="E421" t="str">
            <v>TON</v>
          </cell>
          <cell r="F421">
            <v>7834260</v>
          </cell>
          <cell r="H421">
            <v>7834260</v>
          </cell>
        </row>
        <row r="422">
          <cell r="C422" t="str">
            <v>사용장비경비</v>
          </cell>
          <cell r="E422" t="str">
            <v>TON</v>
          </cell>
          <cell r="F422">
            <v>247732</v>
          </cell>
          <cell r="H422">
            <v>126502</v>
          </cell>
          <cell r="J422">
            <v>31430</v>
          </cell>
          <cell r="L422">
            <v>89800</v>
          </cell>
          <cell r="M422" t="str">
            <v>ROLLER GATE
LEAF 적용</v>
          </cell>
        </row>
        <row r="423">
          <cell r="A423" t="str">
            <v xml:space="preserve"> </v>
          </cell>
          <cell r="C423" t="str">
            <v>소모자재비</v>
          </cell>
          <cell r="E423" t="str">
            <v>TON</v>
          </cell>
          <cell r="F423">
            <v>87314</v>
          </cell>
          <cell r="J423">
            <v>87314</v>
          </cell>
        </row>
        <row r="425">
          <cell r="A425" t="str">
            <v xml:space="preserve"> </v>
          </cell>
          <cell r="B425" t="str">
            <v>⊙ 설  치  비</v>
          </cell>
          <cell r="C425" t="str">
            <v>소   계</v>
          </cell>
          <cell r="F425">
            <v>2369875</v>
          </cell>
          <cell r="H425">
            <v>1599040</v>
          </cell>
          <cell r="J425">
            <v>195411</v>
          </cell>
          <cell r="L425">
            <v>575424</v>
          </cell>
        </row>
        <row r="426">
          <cell r="A426" t="str">
            <v>종       별</v>
          </cell>
          <cell r="C426" t="str">
            <v>재 료 또 는</v>
          </cell>
          <cell r="D426" t="str">
            <v xml:space="preserve">원 수 </v>
          </cell>
          <cell r="E426" t="str">
            <v>단 위</v>
          </cell>
          <cell r="F426" t="str">
            <v>총   액</v>
          </cell>
          <cell r="G426" t="str">
            <v>노   무   비</v>
          </cell>
          <cell r="I426" t="str">
            <v>재   료   비</v>
          </cell>
          <cell r="K426" t="str">
            <v>경      비</v>
          </cell>
          <cell r="M426" t="str">
            <v>비   고</v>
          </cell>
        </row>
        <row r="427">
          <cell r="C427" t="str">
            <v xml:space="preserve">규       격 </v>
          </cell>
          <cell r="F427" t="str">
            <v>금   액</v>
          </cell>
          <cell r="G427" t="str">
            <v>단  가</v>
          </cell>
          <cell r="H427" t="str">
            <v>금   액</v>
          </cell>
          <cell r="I427" t="str">
            <v>단  가</v>
          </cell>
          <cell r="J427" t="str">
            <v>금   액</v>
          </cell>
          <cell r="K427" t="str">
            <v>단  가</v>
          </cell>
          <cell r="L427" t="str">
            <v>금   액</v>
          </cell>
        </row>
        <row r="428">
          <cell r="A428" t="str">
            <v xml:space="preserve"> </v>
          </cell>
          <cell r="C428" t="str">
            <v>인  건  비</v>
          </cell>
          <cell r="E428" t="str">
            <v>TON</v>
          </cell>
          <cell r="F428">
            <v>1020296</v>
          </cell>
          <cell r="H428">
            <v>1020296</v>
          </cell>
        </row>
        <row r="429">
          <cell r="A429" t="str">
            <v xml:space="preserve"> </v>
          </cell>
          <cell r="C429" t="str">
            <v>사용장비경비</v>
          </cell>
          <cell r="E429" t="str">
            <v>TON</v>
          </cell>
          <cell r="F429">
            <v>1341424</v>
          </cell>
          <cell r="H429">
            <v>578744</v>
          </cell>
          <cell r="J429">
            <v>187256</v>
          </cell>
          <cell r="L429">
            <v>575424</v>
          </cell>
          <cell r="M429" t="str">
            <v>ROLLER GATE
LEAF 적용</v>
          </cell>
        </row>
        <row r="430">
          <cell r="A430" t="str">
            <v xml:space="preserve"> </v>
          </cell>
          <cell r="C430" t="str">
            <v>소모자재비</v>
          </cell>
          <cell r="E430" t="str">
            <v>TON</v>
          </cell>
          <cell r="F430">
            <v>8155</v>
          </cell>
          <cell r="J430">
            <v>8155</v>
          </cell>
        </row>
        <row r="431">
          <cell r="A431" t="str">
            <v xml:space="preserve"> </v>
          </cell>
        </row>
        <row r="432">
          <cell r="A432" t="str">
            <v>◈ 잡철물 제작,설치 (SCREEN등)</v>
          </cell>
        </row>
        <row r="433">
          <cell r="B433" t="str">
            <v>▷ 간단한 구조</v>
          </cell>
          <cell r="C433" t="str">
            <v>100 %</v>
          </cell>
          <cell r="F433">
            <v>2792160</v>
          </cell>
          <cell r="H433">
            <v>2636784</v>
          </cell>
          <cell r="J433">
            <v>65284</v>
          </cell>
          <cell r="L433">
            <v>90092</v>
          </cell>
        </row>
        <row r="434">
          <cell r="B434" t="str">
            <v>▷ 복잡한 구조</v>
          </cell>
          <cell r="C434" t="str">
            <v>140 %</v>
          </cell>
          <cell r="F434">
            <v>3909022</v>
          </cell>
          <cell r="H434">
            <v>3691497</v>
          </cell>
          <cell r="J434">
            <v>91397</v>
          </cell>
          <cell r="L434">
            <v>126128</v>
          </cell>
        </row>
        <row r="435">
          <cell r="A435" t="str">
            <v xml:space="preserve"> </v>
          </cell>
        </row>
        <row r="436">
          <cell r="A436" t="str">
            <v>◈ 도   장   비 - Ⅰ- (기존 도장 방식)</v>
          </cell>
        </row>
        <row r="437">
          <cell r="A437">
            <v>1</v>
          </cell>
          <cell r="B437" t="str">
            <v>▷ SAND BLASTING</v>
          </cell>
          <cell r="E437" t="str">
            <v>㎡</v>
          </cell>
          <cell r="F437">
            <v>9436</v>
          </cell>
          <cell r="H437">
            <v>4928</v>
          </cell>
          <cell r="J437">
            <v>2852</v>
          </cell>
          <cell r="L437">
            <v>1656</v>
          </cell>
        </row>
        <row r="438">
          <cell r="A438">
            <v>2</v>
          </cell>
          <cell r="B438" t="str">
            <v>▷ PRIMERY COATING (유기질)</v>
          </cell>
          <cell r="D438" t="str">
            <v>(  20μ)</v>
          </cell>
          <cell r="E438" t="str">
            <v>㎡</v>
          </cell>
          <cell r="F438">
            <v>1627</v>
          </cell>
          <cell r="H438">
            <v>945</v>
          </cell>
          <cell r="J438">
            <v>664</v>
          </cell>
          <cell r="L438">
            <v>18</v>
          </cell>
        </row>
        <row r="439">
          <cell r="A439">
            <v>3</v>
          </cell>
          <cell r="B439" t="str">
            <v>▷ COVER COATING(PURE EPOXY)</v>
          </cell>
          <cell r="D439" t="str">
            <v>( 280μ)</v>
          </cell>
          <cell r="E439" t="str">
            <v>㎡</v>
          </cell>
          <cell r="F439">
            <v>8981</v>
          </cell>
          <cell r="H439">
            <v>6808</v>
          </cell>
          <cell r="J439">
            <v>2037</v>
          </cell>
          <cell r="L439">
            <v>136</v>
          </cell>
        </row>
        <row r="440">
          <cell r="A440">
            <v>4</v>
          </cell>
          <cell r="B440" t="str">
            <v>▷ COVER COATING(TAL EPOXY)</v>
          </cell>
          <cell r="D440" t="str">
            <v>( 280μ)</v>
          </cell>
          <cell r="E440" t="str">
            <v>㎡</v>
          </cell>
          <cell r="F440">
            <v>8769</v>
          </cell>
          <cell r="H440">
            <v>6808</v>
          </cell>
          <cell r="J440">
            <v>1825</v>
          </cell>
          <cell r="L440">
            <v>136</v>
          </cell>
        </row>
        <row r="441">
          <cell r="A441">
            <v>5</v>
          </cell>
          <cell r="B441" t="str">
            <v>▷ 방 오 도 료</v>
          </cell>
          <cell r="D441" t="str">
            <v>(  80μ)</v>
          </cell>
          <cell r="E441" t="str">
            <v>㎡</v>
          </cell>
          <cell r="F441">
            <v>20722</v>
          </cell>
          <cell r="H441">
            <v>18911</v>
          </cell>
          <cell r="J441">
            <v>1433</v>
          </cell>
          <cell r="L441">
            <v>378</v>
          </cell>
        </row>
        <row r="442">
          <cell r="A442" t="str">
            <v xml:space="preserve"> </v>
          </cell>
        </row>
        <row r="443">
          <cell r="A443" t="str">
            <v>◈ 도   장   비 - Ⅱ- (신공법 도장방식)  ㎡ 당</v>
          </cell>
        </row>
        <row r="444">
          <cell r="A444">
            <v>1</v>
          </cell>
          <cell r="B444" t="str">
            <v>▷ 전처리 (육상용)(WATER SAND JET 공법)</v>
          </cell>
          <cell r="F444">
            <v>14435</v>
          </cell>
          <cell r="H444">
            <v>8755</v>
          </cell>
          <cell r="J444">
            <v>3405</v>
          </cell>
          <cell r="L444">
            <v>2275</v>
          </cell>
        </row>
        <row r="445">
          <cell r="A445">
            <v>2</v>
          </cell>
          <cell r="B445" t="str">
            <v>▷ 전처리 (수중용)(WATER SAND JET 공법)</v>
          </cell>
          <cell r="F445">
            <v>141391</v>
          </cell>
          <cell r="H445">
            <v>111758</v>
          </cell>
          <cell r="J445">
            <v>4458</v>
          </cell>
          <cell r="L445">
            <v>25175</v>
          </cell>
        </row>
        <row r="446">
          <cell r="A446">
            <v>3</v>
          </cell>
          <cell r="B446" t="str">
            <v>▷ 도장 SYSTEM 1 (상시 물속에 잠기는 구조물)</v>
          </cell>
          <cell r="F446">
            <v>26239</v>
          </cell>
          <cell r="H446">
            <v>10076</v>
          </cell>
          <cell r="J446">
            <v>15962</v>
          </cell>
          <cell r="L446">
            <v>201</v>
          </cell>
        </row>
        <row r="448">
          <cell r="A448" t="str">
            <v>종       별</v>
          </cell>
          <cell r="C448" t="str">
            <v>재 료 또 는</v>
          </cell>
          <cell r="D448" t="str">
            <v xml:space="preserve">원 수 </v>
          </cell>
          <cell r="E448" t="str">
            <v>단 위</v>
          </cell>
          <cell r="F448" t="str">
            <v>총   액</v>
          </cell>
          <cell r="G448" t="str">
            <v>노   무   비</v>
          </cell>
          <cell r="I448" t="str">
            <v>재   료   비</v>
          </cell>
          <cell r="K448" t="str">
            <v>경      비</v>
          </cell>
          <cell r="M448" t="str">
            <v>비   고</v>
          </cell>
        </row>
        <row r="449">
          <cell r="C449" t="str">
            <v xml:space="preserve">규       격 </v>
          </cell>
          <cell r="F449" t="str">
            <v>금   액</v>
          </cell>
          <cell r="G449" t="str">
            <v>단  가</v>
          </cell>
          <cell r="H449" t="str">
            <v>금   액</v>
          </cell>
          <cell r="I449" t="str">
            <v>단  가</v>
          </cell>
          <cell r="J449" t="str">
            <v>금   액</v>
          </cell>
          <cell r="K449" t="str">
            <v>단  가</v>
          </cell>
          <cell r="L449" t="str">
            <v>금   액</v>
          </cell>
        </row>
        <row r="450">
          <cell r="A450">
            <v>4</v>
          </cell>
          <cell r="B450" t="str">
            <v>▷ 도장 SYSTEM 2 (해수 가까이 상시 노출되어있는 구조물)</v>
          </cell>
        </row>
        <row r="451">
          <cell r="F451">
            <v>29188</v>
          </cell>
          <cell r="H451">
            <v>13099</v>
          </cell>
          <cell r="J451">
            <v>15828</v>
          </cell>
          <cell r="L451">
            <v>261</v>
          </cell>
        </row>
        <row r="452">
          <cell r="A452">
            <v>5</v>
          </cell>
          <cell r="B452" t="str">
            <v>▷ 도장 SYSTEM 3 (해중에서 작업해야하는 구조물)</v>
          </cell>
        </row>
        <row r="453">
          <cell r="F453">
            <v>86974</v>
          </cell>
          <cell r="H453">
            <v>40916</v>
          </cell>
          <cell r="J453">
            <v>45240</v>
          </cell>
          <cell r="L453">
            <v>818</v>
          </cell>
        </row>
        <row r="454">
          <cell r="A454">
            <v>6</v>
          </cell>
          <cell r="B454" t="str">
            <v xml:space="preserve">▷ CERAMIC COATING (ATO) 200μ </v>
          </cell>
        </row>
        <row r="455">
          <cell r="B455" t="str">
            <v xml:space="preserve">▷1. 바탕만들기 </v>
          </cell>
          <cell r="F455">
            <v>17788</v>
          </cell>
          <cell r="H455">
            <v>16913</v>
          </cell>
          <cell r="J455">
            <v>537</v>
          </cell>
          <cell r="L455">
            <v>338</v>
          </cell>
        </row>
        <row r="456">
          <cell r="B456" t="str">
            <v>▷2. CERAMIC COATING</v>
          </cell>
          <cell r="F456">
            <v>71178</v>
          </cell>
          <cell r="H456">
            <v>5507</v>
          </cell>
          <cell r="J456">
            <v>63337</v>
          </cell>
          <cell r="L456">
            <v>2334</v>
          </cell>
        </row>
        <row r="458">
          <cell r="A458" t="str">
            <v>◈ 비파괴 검사</v>
          </cell>
        </row>
        <row r="459">
          <cell r="A459" t="str">
            <v>1.초음파 탐상검사(U.T) - 1M당</v>
          </cell>
          <cell r="F459">
            <v>54686</v>
          </cell>
          <cell r="H459">
            <v>21307</v>
          </cell>
          <cell r="J459">
            <v>994</v>
          </cell>
          <cell r="L459">
            <v>32385</v>
          </cell>
        </row>
        <row r="460">
          <cell r="A460" t="str">
            <v>2.방사선 투과검사(R.T) - 1매당</v>
          </cell>
          <cell r="F460">
            <v>55824</v>
          </cell>
          <cell r="H460">
            <v>21230</v>
          </cell>
          <cell r="J460">
            <v>2325</v>
          </cell>
          <cell r="L460">
            <v>32269</v>
          </cell>
        </row>
        <row r="461">
          <cell r="A461" t="str">
            <v>3.자분탐상검사(M.T) - 1M당</v>
          </cell>
          <cell r="F461">
            <v>30165</v>
          </cell>
          <cell r="H461">
            <v>11795</v>
          </cell>
          <cell r="J461">
            <v>443</v>
          </cell>
          <cell r="L461">
            <v>17927</v>
          </cell>
        </row>
        <row r="462">
          <cell r="A462" t="str">
            <v>4.액체침투탐상검사(P.T) - 1M당</v>
          </cell>
          <cell r="F462">
            <v>38002</v>
          </cell>
          <cell r="H462">
            <v>14726</v>
          </cell>
          <cell r="J462">
            <v>894</v>
          </cell>
          <cell r="L462">
            <v>22382</v>
          </cell>
        </row>
        <row r="471">
          <cell r="E471" t="str">
            <v xml:space="preserve"> </v>
          </cell>
        </row>
        <row r="472">
          <cell r="B472" t="str">
            <v>ROLLER GATE 제작 인건비</v>
          </cell>
        </row>
        <row r="473">
          <cell r="A473" t="str">
            <v>종       별</v>
          </cell>
          <cell r="C473" t="str">
            <v>재 료 또 는</v>
          </cell>
          <cell r="D473" t="str">
            <v xml:space="preserve">원 수 </v>
          </cell>
          <cell r="E473" t="str">
            <v>단 위</v>
          </cell>
          <cell r="F473" t="str">
            <v>총   액</v>
          </cell>
          <cell r="G473" t="str">
            <v>노   무   비</v>
          </cell>
          <cell r="I473" t="str">
            <v>재   료   비</v>
          </cell>
          <cell r="K473" t="str">
            <v>경      비</v>
          </cell>
          <cell r="M473" t="str">
            <v>비   고</v>
          </cell>
        </row>
        <row r="474">
          <cell r="C474" t="str">
            <v xml:space="preserve">규       격 </v>
          </cell>
          <cell r="F474" t="str">
            <v>금   액</v>
          </cell>
          <cell r="G474" t="str">
            <v>단  가</v>
          </cell>
          <cell r="H474" t="str">
            <v>금   액</v>
          </cell>
          <cell r="I474" t="str">
            <v>단  가</v>
          </cell>
          <cell r="J474" t="str">
            <v>금   액</v>
          </cell>
          <cell r="K474" t="str">
            <v>단  가</v>
          </cell>
          <cell r="L474" t="str">
            <v>금   액</v>
          </cell>
        </row>
        <row r="475">
          <cell r="A475" t="str">
            <v>기 술 관 리</v>
          </cell>
          <cell r="C475" t="str">
            <v>기계기사1급</v>
          </cell>
          <cell r="D475">
            <v>0.5</v>
          </cell>
          <cell r="E475" t="str">
            <v>인</v>
          </cell>
          <cell r="G475">
            <v>97488</v>
          </cell>
          <cell r="H475">
            <v>48744</v>
          </cell>
        </row>
        <row r="476">
          <cell r="A476" t="str">
            <v>본  뜨  기</v>
          </cell>
          <cell r="C476" t="str">
            <v>프랜트제관공</v>
          </cell>
          <cell r="D476">
            <v>0.437</v>
          </cell>
          <cell r="E476" t="str">
            <v>인</v>
          </cell>
          <cell r="G476">
            <v>81966</v>
          </cell>
          <cell r="H476">
            <v>35819</v>
          </cell>
        </row>
        <row r="477">
          <cell r="A477" t="str">
            <v>금  긋  기</v>
          </cell>
          <cell r="C477" t="str">
            <v>프랜트제관공</v>
          </cell>
          <cell r="D477">
            <v>1.161</v>
          </cell>
          <cell r="E477" t="str">
            <v>인</v>
          </cell>
          <cell r="G477">
            <v>81966</v>
          </cell>
          <cell r="H477">
            <v>95162</v>
          </cell>
        </row>
        <row r="478">
          <cell r="A478" t="str">
            <v>절      단</v>
          </cell>
          <cell r="C478" t="str">
            <v>프랜트제관공</v>
          </cell>
          <cell r="D478">
            <v>0.318</v>
          </cell>
          <cell r="E478" t="str">
            <v>인</v>
          </cell>
          <cell r="G478">
            <v>81966</v>
          </cell>
          <cell r="H478">
            <v>26065</v>
          </cell>
        </row>
        <row r="479">
          <cell r="A479" t="str">
            <v>가      공</v>
          </cell>
          <cell r="C479" t="str">
            <v>프랜트제관공</v>
          </cell>
          <cell r="D479">
            <v>1.359</v>
          </cell>
          <cell r="E479" t="str">
            <v>인</v>
          </cell>
          <cell r="G479">
            <v>81966</v>
          </cell>
          <cell r="H479">
            <v>111391</v>
          </cell>
        </row>
        <row r="481">
          <cell r="A481" t="str">
            <v>구 멍 뚫 기</v>
          </cell>
          <cell r="C481" t="str">
            <v>프랜트제관공</v>
          </cell>
          <cell r="D481">
            <v>0.39700000000000002</v>
          </cell>
          <cell r="E481" t="str">
            <v>인</v>
          </cell>
          <cell r="G481">
            <v>81966</v>
          </cell>
          <cell r="H481">
            <v>32540</v>
          </cell>
        </row>
        <row r="482">
          <cell r="A482" t="str">
            <v>용      접</v>
          </cell>
          <cell r="C482" t="str">
            <v>프랜트용접공</v>
          </cell>
          <cell r="D482">
            <v>2.125</v>
          </cell>
          <cell r="E482" t="str">
            <v>인</v>
          </cell>
          <cell r="G482">
            <v>95379</v>
          </cell>
          <cell r="H482">
            <v>202680</v>
          </cell>
        </row>
        <row r="483">
          <cell r="A483" t="str">
            <v>부 품 조 립</v>
          </cell>
          <cell r="C483" t="str">
            <v>비 계 공</v>
          </cell>
          <cell r="D483">
            <v>1.0900000000000001</v>
          </cell>
          <cell r="E483" t="str">
            <v>인</v>
          </cell>
          <cell r="G483">
            <v>79467</v>
          </cell>
          <cell r="H483">
            <v>86619</v>
          </cell>
        </row>
        <row r="484">
          <cell r="C484" t="str">
            <v>프랜트기계설치공</v>
          </cell>
          <cell r="D484">
            <v>1.0900000000000001</v>
          </cell>
          <cell r="E484" t="str">
            <v>인</v>
          </cell>
          <cell r="G484">
            <v>80805</v>
          </cell>
          <cell r="H484">
            <v>88077</v>
          </cell>
        </row>
        <row r="485">
          <cell r="A485" t="str">
            <v>소운반 조립</v>
          </cell>
          <cell r="C485" t="str">
            <v>산소 절단공</v>
          </cell>
          <cell r="D485">
            <v>0.17</v>
          </cell>
          <cell r="E485" t="str">
            <v>인</v>
          </cell>
          <cell r="G485">
            <v>31794</v>
          </cell>
          <cell r="H485">
            <v>5404</v>
          </cell>
        </row>
        <row r="487">
          <cell r="A487" t="str">
            <v>가   조   립</v>
          </cell>
          <cell r="C487" t="str">
            <v>비   계   공</v>
          </cell>
          <cell r="D487">
            <v>0.86399999999999999</v>
          </cell>
          <cell r="E487" t="str">
            <v>인</v>
          </cell>
          <cell r="G487">
            <v>79467</v>
          </cell>
          <cell r="H487">
            <v>68659</v>
          </cell>
        </row>
        <row r="488">
          <cell r="C488" t="str">
            <v>프랜트 제관공</v>
          </cell>
          <cell r="D488">
            <v>1.766</v>
          </cell>
          <cell r="E488" t="str">
            <v>인</v>
          </cell>
          <cell r="G488">
            <v>81966</v>
          </cell>
          <cell r="H488">
            <v>144751</v>
          </cell>
        </row>
        <row r="489">
          <cell r="C489" t="str">
            <v>프랜트 용접공</v>
          </cell>
          <cell r="D489">
            <v>0.85299999999999998</v>
          </cell>
          <cell r="E489" t="str">
            <v>인</v>
          </cell>
          <cell r="G489">
            <v>95379</v>
          </cell>
          <cell r="H489">
            <v>81358</v>
          </cell>
        </row>
        <row r="490">
          <cell r="C490" t="str">
            <v>측   량   사</v>
          </cell>
          <cell r="D490">
            <v>0.14299999999999999</v>
          </cell>
          <cell r="E490" t="str">
            <v>인</v>
          </cell>
          <cell r="G490">
            <v>58506</v>
          </cell>
          <cell r="H490">
            <v>8366</v>
          </cell>
        </row>
        <row r="491">
          <cell r="C491" t="str">
            <v>프랜트기계설치공</v>
          </cell>
          <cell r="D491">
            <v>0.51800000000000002</v>
          </cell>
          <cell r="E491" t="str">
            <v>인</v>
          </cell>
          <cell r="G491">
            <v>80805</v>
          </cell>
          <cell r="H491">
            <v>41856</v>
          </cell>
        </row>
        <row r="492">
          <cell r="E492" t="str">
            <v xml:space="preserve"> </v>
          </cell>
        </row>
        <row r="493">
          <cell r="C493" t="str">
            <v>특 별 인 부</v>
          </cell>
          <cell r="D493">
            <v>0.245</v>
          </cell>
          <cell r="E493" t="str">
            <v>인</v>
          </cell>
          <cell r="G493">
            <v>57379</v>
          </cell>
          <cell r="H493">
            <v>14057</v>
          </cell>
        </row>
        <row r="494">
          <cell r="A494" t="str">
            <v>검사 및 교정</v>
          </cell>
          <cell r="C494" t="str">
            <v>기술관리 제외한</v>
          </cell>
          <cell r="D494" t="str">
            <v>1</v>
          </cell>
          <cell r="E494" t="str">
            <v>식</v>
          </cell>
          <cell r="H494">
            <v>104280</v>
          </cell>
        </row>
        <row r="495">
          <cell r="C495" t="str">
            <v>10%</v>
          </cell>
        </row>
        <row r="497">
          <cell r="B497" t="str">
            <v>계</v>
          </cell>
          <cell r="F497">
            <v>1195828</v>
          </cell>
          <cell r="H497">
            <v>1195828</v>
          </cell>
        </row>
        <row r="499">
          <cell r="A499" t="str">
            <v>ROLLER GATE 제작 사용장비 경비</v>
          </cell>
        </row>
        <row r="500">
          <cell r="E500" t="str">
            <v xml:space="preserve"> </v>
          </cell>
        </row>
        <row r="501">
          <cell r="A501" t="str">
            <v>종       별</v>
          </cell>
          <cell r="C501" t="str">
            <v>재 료 또 는</v>
          </cell>
          <cell r="D501" t="str">
            <v xml:space="preserve">원 수 </v>
          </cell>
          <cell r="E501" t="str">
            <v>단 위</v>
          </cell>
          <cell r="F501" t="str">
            <v>총   액</v>
          </cell>
          <cell r="G501" t="str">
            <v>노   무   비</v>
          </cell>
          <cell r="I501" t="str">
            <v>재   료   비</v>
          </cell>
          <cell r="K501" t="str">
            <v>경      비</v>
          </cell>
          <cell r="M501" t="str">
            <v>비   고</v>
          </cell>
        </row>
        <row r="502">
          <cell r="C502" t="str">
            <v xml:space="preserve">규       격 </v>
          </cell>
          <cell r="F502" t="str">
            <v>금   액</v>
          </cell>
          <cell r="G502" t="str">
            <v>단  가</v>
          </cell>
          <cell r="H502" t="str">
            <v>금   액</v>
          </cell>
          <cell r="I502" t="str">
            <v>단  가</v>
          </cell>
          <cell r="J502" t="str">
            <v>금   액</v>
          </cell>
          <cell r="K502" t="str">
            <v>단  가</v>
          </cell>
          <cell r="L502" t="str">
            <v>금   액</v>
          </cell>
        </row>
        <row r="503">
          <cell r="A503" t="str">
            <v>LATHE</v>
          </cell>
          <cell r="C503" t="str">
            <v>12FT x 7.5HP</v>
          </cell>
          <cell r="D503">
            <v>0.53600000000000003</v>
          </cell>
          <cell r="E503" t="str">
            <v>Hr</v>
          </cell>
          <cell r="G503">
            <v>3418</v>
          </cell>
          <cell r="H503">
            <v>1832</v>
          </cell>
          <cell r="I503" t="str">
            <v xml:space="preserve"> </v>
          </cell>
          <cell r="J503" t="str">
            <v xml:space="preserve"> </v>
          </cell>
          <cell r="K503">
            <v>3775</v>
          </cell>
          <cell r="L503">
            <v>2023</v>
          </cell>
        </row>
        <row r="504">
          <cell r="A504" t="str">
            <v>PLANER</v>
          </cell>
          <cell r="C504" t="str">
            <v>4FT x 8FT</v>
          </cell>
          <cell r="D504">
            <v>7.5999999999999998E-2</v>
          </cell>
          <cell r="E504" t="str">
            <v>Hr</v>
          </cell>
          <cell r="G504">
            <v>3129</v>
          </cell>
          <cell r="H504">
            <v>237</v>
          </cell>
          <cell r="I504" t="str">
            <v xml:space="preserve"> </v>
          </cell>
          <cell r="J504" t="str">
            <v xml:space="preserve"> </v>
          </cell>
          <cell r="K504">
            <v>2743</v>
          </cell>
          <cell r="L504">
            <v>208</v>
          </cell>
        </row>
        <row r="505">
          <cell r="A505" t="str">
            <v>BORING M/C</v>
          </cell>
          <cell r="C505" t="str">
            <v>Hori.type,3HP</v>
          </cell>
          <cell r="D505">
            <v>1.4359999999999999</v>
          </cell>
          <cell r="E505" t="str">
            <v>Hr</v>
          </cell>
          <cell r="G505">
            <v>3547</v>
          </cell>
          <cell r="H505">
            <v>5093</v>
          </cell>
          <cell r="I505" t="str">
            <v xml:space="preserve"> </v>
          </cell>
          <cell r="J505" t="str">
            <v xml:space="preserve"> </v>
          </cell>
          <cell r="K505">
            <v>8928</v>
          </cell>
          <cell r="L505">
            <v>12820</v>
          </cell>
        </row>
        <row r="506">
          <cell r="A506" t="str">
            <v>UNION MELT WELDER</v>
          </cell>
          <cell r="C506" t="str">
            <v>5.5 KVA</v>
          </cell>
          <cell r="D506">
            <v>2.72</v>
          </cell>
          <cell r="E506" t="str">
            <v>Hr</v>
          </cell>
          <cell r="G506">
            <v>3488</v>
          </cell>
          <cell r="H506">
            <v>9487</v>
          </cell>
          <cell r="I506" t="str">
            <v xml:space="preserve"> </v>
          </cell>
          <cell r="J506" t="str">
            <v xml:space="preserve"> </v>
          </cell>
          <cell r="K506">
            <v>1797</v>
          </cell>
          <cell r="L506">
            <v>4887</v>
          </cell>
        </row>
        <row r="507">
          <cell r="A507" t="str">
            <v>A.C WELDER</v>
          </cell>
          <cell r="C507" t="str">
            <v>10KVA</v>
          </cell>
          <cell r="D507">
            <v>8.16</v>
          </cell>
          <cell r="E507" t="str">
            <v>Hr</v>
          </cell>
          <cell r="I507" t="str">
            <v xml:space="preserve"> </v>
          </cell>
          <cell r="J507" t="str">
            <v xml:space="preserve"> </v>
          </cell>
          <cell r="K507">
            <v>155</v>
          </cell>
          <cell r="L507">
            <v>1264</v>
          </cell>
        </row>
        <row r="508">
          <cell r="E508" t="str">
            <v xml:space="preserve"> </v>
          </cell>
          <cell r="I508" t="str">
            <v xml:space="preserve"> </v>
          </cell>
          <cell r="J508" t="str">
            <v xml:space="preserve"> </v>
          </cell>
        </row>
        <row r="509">
          <cell r="A509" t="str">
            <v>GOUGING M/C</v>
          </cell>
          <cell r="C509" t="str">
            <v>중 형</v>
          </cell>
          <cell r="D509">
            <v>1.7</v>
          </cell>
          <cell r="E509" t="str">
            <v>Hr</v>
          </cell>
          <cell r="G509">
            <v>3380</v>
          </cell>
          <cell r="H509">
            <v>5746</v>
          </cell>
          <cell r="I509" t="str">
            <v xml:space="preserve"> </v>
          </cell>
          <cell r="J509" t="str">
            <v xml:space="preserve"> </v>
          </cell>
          <cell r="K509">
            <v>670</v>
          </cell>
          <cell r="L509">
            <v>1139</v>
          </cell>
        </row>
        <row r="510">
          <cell r="A510" t="str">
            <v>GAS CUTTING M/C</v>
          </cell>
          <cell r="C510" t="str">
            <v>Auto형</v>
          </cell>
          <cell r="D510">
            <v>1.016</v>
          </cell>
          <cell r="E510" t="str">
            <v>Hr</v>
          </cell>
          <cell r="G510">
            <v>11922</v>
          </cell>
          <cell r="H510">
            <v>12112</v>
          </cell>
          <cell r="I510" t="str">
            <v xml:space="preserve"> </v>
          </cell>
          <cell r="J510" t="str">
            <v xml:space="preserve"> </v>
          </cell>
          <cell r="K510">
            <v>119</v>
          </cell>
          <cell r="L510">
            <v>120</v>
          </cell>
        </row>
        <row r="511">
          <cell r="A511" t="str">
            <v>GAS CUTTING M/C</v>
          </cell>
          <cell r="C511" t="str">
            <v>수 동</v>
          </cell>
          <cell r="D511">
            <v>1.016</v>
          </cell>
          <cell r="E511" t="str">
            <v>Hr</v>
          </cell>
          <cell r="G511">
            <v>3974</v>
          </cell>
          <cell r="H511">
            <v>4037</v>
          </cell>
          <cell r="I511" t="str">
            <v xml:space="preserve"> </v>
          </cell>
          <cell r="J511" t="str">
            <v xml:space="preserve"> </v>
          </cell>
          <cell r="K511">
            <v>115</v>
          </cell>
          <cell r="L511">
            <v>116</v>
          </cell>
        </row>
        <row r="512">
          <cell r="A512" t="str">
            <v>GAS HEATING TOUCH</v>
          </cell>
          <cell r="C512" t="str">
            <v>중 형</v>
          </cell>
          <cell r="D512">
            <v>3.3279999999999998</v>
          </cell>
          <cell r="E512" t="str">
            <v>Hr</v>
          </cell>
          <cell r="G512">
            <v>3174</v>
          </cell>
          <cell r="H512">
            <v>10563</v>
          </cell>
          <cell r="I512" t="str">
            <v xml:space="preserve"> </v>
          </cell>
          <cell r="J512" t="str">
            <v xml:space="preserve"> </v>
          </cell>
          <cell r="K512">
            <v>115</v>
          </cell>
          <cell r="L512">
            <v>382</v>
          </cell>
        </row>
        <row r="513">
          <cell r="A513" t="str">
            <v>OVER HEAD CRANE</v>
          </cell>
          <cell r="C513" t="str">
            <v>30 TON</v>
          </cell>
          <cell r="D513">
            <v>1.2689999999999999</v>
          </cell>
          <cell r="E513" t="str">
            <v>Hr</v>
          </cell>
          <cell r="G513">
            <v>9681</v>
          </cell>
          <cell r="H513">
            <v>12285</v>
          </cell>
          <cell r="I513" t="str">
            <v xml:space="preserve"> </v>
          </cell>
          <cell r="J513" t="str">
            <v xml:space="preserve"> </v>
          </cell>
          <cell r="K513">
            <v>4123</v>
          </cell>
          <cell r="L513">
            <v>5232</v>
          </cell>
        </row>
        <row r="514">
          <cell r="E514" t="str">
            <v xml:space="preserve"> </v>
          </cell>
          <cell r="I514" t="str">
            <v xml:space="preserve"> </v>
          </cell>
          <cell r="J514" t="str">
            <v xml:space="preserve"> </v>
          </cell>
        </row>
        <row r="515">
          <cell r="A515" t="str">
            <v>HYDRO PRESS</v>
          </cell>
          <cell r="C515" t="str">
            <v>100 TON</v>
          </cell>
          <cell r="D515">
            <v>1.48</v>
          </cell>
          <cell r="E515" t="str">
            <v>Hr</v>
          </cell>
          <cell r="G515">
            <v>3281</v>
          </cell>
          <cell r="H515">
            <v>4855</v>
          </cell>
          <cell r="I515" t="str">
            <v xml:space="preserve"> </v>
          </cell>
          <cell r="J515" t="str">
            <v xml:space="preserve"> </v>
          </cell>
          <cell r="K515">
            <v>6045</v>
          </cell>
          <cell r="L515">
            <v>8946</v>
          </cell>
        </row>
        <row r="516">
          <cell r="A516" t="str">
            <v>BENDING ROLLER</v>
          </cell>
          <cell r="C516" t="str">
            <v>23 FT</v>
          </cell>
          <cell r="D516">
            <v>1.0880000000000001</v>
          </cell>
          <cell r="E516" t="str">
            <v>Hr</v>
          </cell>
          <cell r="G516">
            <v>4281</v>
          </cell>
          <cell r="H516">
            <v>4657</v>
          </cell>
          <cell r="I516" t="str">
            <v xml:space="preserve"> </v>
          </cell>
          <cell r="J516" t="str">
            <v xml:space="preserve"> </v>
          </cell>
          <cell r="K516">
            <v>6323</v>
          </cell>
          <cell r="L516">
            <v>6879</v>
          </cell>
        </row>
        <row r="517">
          <cell r="A517" t="str">
            <v>SHEARING M/C</v>
          </cell>
          <cell r="D517">
            <v>0.25600000000000001</v>
          </cell>
          <cell r="E517" t="str">
            <v>Hr</v>
          </cell>
          <cell r="G517">
            <v>3688</v>
          </cell>
          <cell r="H517">
            <v>944</v>
          </cell>
          <cell r="I517" t="str">
            <v xml:space="preserve"> </v>
          </cell>
          <cell r="J517" t="str">
            <v xml:space="preserve"> </v>
          </cell>
          <cell r="K517">
            <v>3209</v>
          </cell>
          <cell r="L517">
            <v>821</v>
          </cell>
        </row>
        <row r="518">
          <cell r="A518" t="str">
            <v>DRILLING M/C</v>
          </cell>
          <cell r="C518" t="str">
            <v>3 HP</v>
          </cell>
          <cell r="D518">
            <v>1.6319999999999999</v>
          </cell>
          <cell r="E518" t="str">
            <v>Hr</v>
          </cell>
          <cell r="G518">
            <v>3401</v>
          </cell>
          <cell r="H518">
            <v>5550</v>
          </cell>
          <cell r="I518" t="str">
            <v xml:space="preserve"> </v>
          </cell>
          <cell r="J518" t="str">
            <v xml:space="preserve"> </v>
          </cell>
          <cell r="K518">
            <v>576</v>
          </cell>
          <cell r="L518">
            <v>940</v>
          </cell>
        </row>
        <row r="519">
          <cell r="A519" t="str">
            <v>DRILLING M/C</v>
          </cell>
          <cell r="C519" t="str">
            <v>Radial,5 HP</v>
          </cell>
          <cell r="D519">
            <v>0.81599999999999995</v>
          </cell>
          <cell r="E519" t="str">
            <v>Hr</v>
          </cell>
          <cell r="G519">
            <v>3401</v>
          </cell>
          <cell r="H519">
            <v>2775</v>
          </cell>
          <cell r="I519" t="str">
            <v xml:space="preserve"> </v>
          </cell>
          <cell r="J519" t="str">
            <v xml:space="preserve"> </v>
          </cell>
          <cell r="K519">
            <v>1720</v>
          </cell>
          <cell r="L519">
            <v>1403</v>
          </cell>
        </row>
        <row r="520">
          <cell r="E520" t="str">
            <v xml:space="preserve"> </v>
          </cell>
          <cell r="I520" t="str">
            <v xml:space="preserve"> </v>
          </cell>
          <cell r="J520" t="str">
            <v xml:space="preserve"> </v>
          </cell>
        </row>
        <row r="521">
          <cell r="A521" t="str">
            <v>COMPRESSOR</v>
          </cell>
          <cell r="C521" t="str">
            <v>7.1㎥/min</v>
          </cell>
          <cell r="D521">
            <v>3.17</v>
          </cell>
          <cell r="E521" t="str">
            <v>Hr</v>
          </cell>
          <cell r="G521">
            <v>9681</v>
          </cell>
          <cell r="H521">
            <v>30688</v>
          </cell>
          <cell r="I521">
            <v>6189</v>
          </cell>
          <cell r="J521">
            <v>19619</v>
          </cell>
          <cell r="K521">
            <v>3137</v>
          </cell>
          <cell r="L521">
            <v>9944</v>
          </cell>
        </row>
        <row r="522">
          <cell r="A522" t="str">
            <v>PORTABLE DRILL</v>
          </cell>
          <cell r="C522" t="str">
            <v>0.5 HP</v>
          </cell>
          <cell r="D522">
            <v>1.2210000000000001</v>
          </cell>
          <cell r="E522" t="str">
            <v>Hr</v>
          </cell>
          <cell r="K522">
            <v>12</v>
          </cell>
          <cell r="L522">
            <v>14</v>
          </cell>
        </row>
        <row r="523">
          <cell r="A523" t="str">
            <v>TRUCK CRANE</v>
          </cell>
          <cell r="C523" t="str">
            <v>30 TON</v>
          </cell>
          <cell r="D523">
            <v>0.42299999999999999</v>
          </cell>
          <cell r="E523" t="str">
            <v>Hr</v>
          </cell>
          <cell r="G523">
            <v>18615</v>
          </cell>
          <cell r="H523">
            <v>7874</v>
          </cell>
          <cell r="I523">
            <v>7046</v>
          </cell>
          <cell r="J523">
            <v>2980</v>
          </cell>
          <cell r="K523">
            <v>44939</v>
          </cell>
          <cell r="L523">
            <v>19009</v>
          </cell>
        </row>
        <row r="524">
          <cell r="A524" t="str">
            <v>Fork Lift</v>
          </cell>
          <cell r="C524" t="str">
            <v>5 TON</v>
          </cell>
          <cell r="D524">
            <v>0.42299999999999999</v>
          </cell>
          <cell r="E524" t="str">
            <v>Hr</v>
          </cell>
          <cell r="G524">
            <v>9681</v>
          </cell>
          <cell r="H524">
            <v>4095</v>
          </cell>
          <cell r="I524">
            <v>5116.08</v>
          </cell>
          <cell r="J524">
            <v>2164</v>
          </cell>
          <cell r="K524">
            <v>4863</v>
          </cell>
          <cell r="L524">
            <v>2057</v>
          </cell>
        </row>
        <row r="525">
          <cell r="A525" t="str">
            <v>Trailer</v>
          </cell>
          <cell r="C525" t="str">
            <v>30ton</v>
          </cell>
          <cell r="D525">
            <v>0.42299999999999999</v>
          </cell>
          <cell r="E525" t="str">
            <v>Hr</v>
          </cell>
          <cell r="G525">
            <v>8683</v>
          </cell>
          <cell r="H525">
            <v>3672</v>
          </cell>
          <cell r="I525">
            <v>15763</v>
          </cell>
          <cell r="J525">
            <v>6667</v>
          </cell>
          <cell r="K525">
            <v>27414</v>
          </cell>
          <cell r="L525">
            <v>11596</v>
          </cell>
        </row>
        <row r="527">
          <cell r="B527" t="str">
            <v>계</v>
          </cell>
          <cell r="F527">
            <v>247732</v>
          </cell>
          <cell r="H527">
            <v>126502</v>
          </cell>
          <cell r="J527">
            <v>31430</v>
          </cell>
          <cell r="K527" t="str">
            <v xml:space="preserve"> </v>
          </cell>
          <cell r="L527">
            <v>89800</v>
          </cell>
        </row>
        <row r="528">
          <cell r="A528" t="str">
            <v>ROLLER GATE 제작 소모 자재비</v>
          </cell>
        </row>
        <row r="529">
          <cell r="E529" t="str">
            <v xml:space="preserve"> </v>
          </cell>
        </row>
        <row r="530">
          <cell r="A530" t="str">
            <v>종       별</v>
          </cell>
          <cell r="C530" t="str">
            <v>재 료 또 는</v>
          </cell>
          <cell r="D530" t="str">
            <v xml:space="preserve">원 수 </v>
          </cell>
          <cell r="E530" t="str">
            <v>단 위</v>
          </cell>
          <cell r="F530" t="str">
            <v>총   액</v>
          </cell>
          <cell r="G530" t="str">
            <v>노   무   비</v>
          </cell>
          <cell r="I530" t="str">
            <v>재   료   비</v>
          </cell>
          <cell r="K530" t="str">
            <v>경      비</v>
          </cell>
          <cell r="M530" t="str">
            <v>비   고</v>
          </cell>
        </row>
        <row r="531">
          <cell r="C531" t="str">
            <v xml:space="preserve">규       격 </v>
          </cell>
          <cell r="F531" t="str">
            <v>금   액</v>
          </cell>
          <cell r="G531" t="str">
            <v>단  가</v>
          </cell>
          <cell r="H531" t="str">
            <v>금   액</v>
          </cell>
          <cell r="I531" t="str">
            <v>단  가</v>
          </cell>
          <cell r="J531" t="str">
            <v>금   액</v>
          </cell>
          <cell r="K531" t="str">
            <v>단  가</v>
          </cell>
          <cell r="L531" t="str">
            <v>금   액</v>
          </cell>
        </row>
        <row r="533">
          <cell r="A533" t="str">
            <v>산       소</v>
          </cell>
          <cell r="C533" t="str">
            <v>6,000L용</v>
          </cell>
          <cell r="D533">
            <v>3</v>
          </cell>
          <cell r="E533" t="str">
            <v>병</v>
          </cell>
          <cell r="G533" t="str">
            <v xml:space="preserve"> </v>
          </cell>
          <cell r="I533">
            <v>12000</v>
          </cell>
          <cell r="J533">
            <v>36000</v>
          </cell>
        </row>
        <row r="534">
          <cell r="A534" t="str">
            <v>아 세 치 렌</v>
          </cell>
          <cell r="C534" t="str">
            <v>4,500L용</v>
          </cell>
          <cell r="D534">
            <v>2.58</v>
          </cell>
          <cell r="E534" t="str">
            <v>병</v>
          </cell>
          <cell r="I534">
            <v>55392</v>
          </cell>
          <cell r="J534">
            <v>142911</v>
          </cell>
        </row>
        <row r="535">
          <cell r="A535" t="str">
            <v>함       석</v>
          </cell>
          <cell r="C535" t="str">
            <v>#31 x 3' x 6'</v>
          </cell>
          <cell r="D535">
            <v>0.62</v>
          </cell>
          <cell r="E535" t="str">
            <v>매</v>
          </cell>
          <cell r="I535">
            <v>2825</v>
          </cell>
          <cell r="J535">
            <v>1751</v>
          </cell>
        </row>
        <row r="536">
          <cell r="A536" t="str">
            <v>용   접  봉</v>
          </cell>
          <cell r="C536" t="str">
            <v>SS41, 4M/Mx350L</v>
          </cell>
          <cell r="D536">
            <v>20</v>
          </cell>
          <cell r="E536" t="str">
            <v>KG</v>
          </cell>
          <cell r="I536">
            <v>1260</v>
          </cell>
          <cell r="J536">
            <v>25200</v>
          </cell>
        </row>
        <row r="537">
          <cell r="A537" t="str">
            <v>전       력</v>
          </cell>
          <cell r="D537">
            <v>310</v>
          </cell>
          <cell r="E537" t="str">
            <v>KWH</v>
          </cell>
          <cell r="I537" t="str">
            <v xml:space="preserve"> </v>
          </cell>
          <cell r="K537">
            <v>61.6</v>
          </cell>
          <cell r="L537">
            <v>19096</v>
          </cell>
        </row>
        <row r="538">
          <cell r="E538" t="str">
            <v xml:space="preserve"> </v>
          </cell>
          <cell r="I538" t="str">
            <v xml:space="preserve"> </v>
          </cell>
          <cell r="K538" t="str">
            <v xml:space="preserve"> </v>
          </cell>
        </row>
        <row r="540">
          <cell r="B540" t="str">
            <v>계</v>
          </cell>
          <cell r="F540">
            <v>224958</v>
          </cell>
          <cell r="J540">
            <v>205862</v>
          </cell>
          <cell r="L540">
            <v>19096</v>
          </cell>
        </row>
        <row r="557">
          <cell r="A557" t="str">
            <v>ROLLER GATE GUIDE FRAME 제작 인건비</v>
          </cell>
        </row>
        <row r="558">
          <cell r="E558" t="str">
            <v xml:space="preserve"> </v>
          </cell>
        </row>
        <row r="559">
          <cell r="A559" t="str">
            <v>종       별</v>
          </cell>
          <cell r="C559" t="str">
            <v>재 료 또 는</v>
          </cell>
          <cell r="D559" t="str">
            <v xml:space="preserve">원 수 </v>
          </cell>
          <cell r="E559" t="str">
            <v>단 위</v>
          </cell>
          <cell r="F559" t="str">
            <v>총   액</v>
          </cell>
          <cell r="G559" t="str">
            <v>노   무   비</v>
          </cell>
          <cell r="I559" t="str">
            <v>재   료   비</v>
          </cell>
          <cell r="K559" t="str">
            <v>경      비</v>
          </cell>
          <cell r="M559" t="str">
            <v>비   고</v>
          </cell>
        </row>
        <row r="560">
          <cell r="C560" t="str">
            <v xml:space="preserve">규       격 </v>
          </cell>
          <cell r="F560" t="str">
            <v>금   액</v>
          </cell>
          <cell r="G560" t="str">
            <v>단  가</v>
          </cell>
          <cell r="H560" t="str">
            <v>금   액</v>
          </cell>
          <cell r="I560" t="str">
            <v>단  가</v>
          </cell>
          <cell r="J560" t="str">
            <v>금   액</v>
          </cell>
          <cell r="K560" t="str">
            <v>단  가</v>
          </cell>
          <cell r="L560" t="str">
            <v>금   액</v>
          </cell>
        </row>
        <row r="561">
          <cell r="A561" t="str">
            <v>기 술 관 리</v>
          </cell>
          <cell r="C561" t="str">
            <v>기계기사1급</v>
          </cell>
          <cell r="D561">
            <v>2.5</v>
          </cell>
          <cell r="E561" t="str">
            <v>인</v>
          </cell>
          <cell r="G561">
            <v>97488</v>
          </cell>
          <cell r="H561">
            <v>243720</v>
          </cell>
        </row>
        <row r="562">
          <cell r="A562" t="str">
            <v>사      도</v>
          </cell>
          <cell r="C562" t="str">
            <v>제   도   공</v>
          </cell>
          <cell r="D562">
            <v>1</v>
          </cell>
          <cell r="E562" t="str">
            <v>인</v>
          </cell>
          <cell r="G562">
            <v>32747</v>
          </cell>
          <cell r="H562">
            <v>32747</v>
          </cell>
        </row>
        <row r="563">
          <cell r="A563" t="str">
            <v>재료 절단 현도</v>
          </cell>
          <cell r="C563" t="str">
            <v>현   도   공</v>
          </cell>
          <cell r="D563">
            <v>0.63</v>
          </cell>
          <cell r="E563" t="str">
            <v>인</v>
          </cell>
          <cell r="G563">
            <v>28487</v>
          </cell>
          <cell r="H563">
            <v>17946</v>
          </cell>
        </row>
        <row r="564">
          <cell r="A564" t="str">
            <v xml:space="preserve"> </v>
          </cell>
          <cell r="B564" t="str">
            <v>괘    서</v>
          </cell>
          <cell r="C564" t="str">
            <v>마   킹   공</v>
          </cell>
          <cell r="D564">
            <v>1.26</v>
          </cell>
          <cell r="E564" t="str">
            <v>인</v>
          </cell>
          <cell r="G564">
            <v>26924</v>
          </cell>
          <cell r="H564">
            <v>33924</v>
          </cell>
        </row>
        <row r="565">
          <cell r="A565" t="str">
            <v xml:space="preserve"> </v>
          </cell>
          <cell r="B565" t="str">
            <v>절    단</v>
          </cell>
          <cell r="C565" t="str">
            <v>절   단   공</v>
          </cell>
          <cell r="D565">
            <v>0.33</v>
          </cell>
          <cell r="E565" t="str">
            <v>인</v>
          </cell>
          <cell r="G565">
            <v>65881</v>
          </cell>
          <cell r="H565">
            <v>21740</v>
          </cell>
        </row>
        <row r="567">
          <cell r="B567" t="str">
            <v>교    정</v>
          </cell>
          <cell r="C567" t="str">
            <v>프랜트 제관공</v>
          </cell>
          <cell r="D567">
            <v>0.6</v>
          </cell>
          <cell r="E567" t="str">
            <v>인</v>
          </cell>
          <cell r="G567">
            <v>81966</v>
          </cell>
          <cell r="H567">
            <v>49179</v>
          </cell>
        </row>
        <row r="568">
          <cell r="A568" t="str">
            <v>단재가공 괘서</v>
          </cell>
          <cell r="C568" t="str">
            <v>마   킹   공</v>
          </cell>
          <cell r="D568">
            <v>1.26</v>
          </cell>
          <cell r="E568" t="str">
            <v>인</v>
          </cell>
          <cell r="G568">
            <v>26924</v>
          </cell>
          <cell r="H568">
            <v>33924</v>
          </cell>
        </row>
        <row r="569">
          <cell r="A569" t="str">
            <v xml:space="preserve"> </v>
          </cell>
          <cell r="B569" t="str">
            <v>절    단</v>
          </cell>
          <cell r="C569" t="str">
            <v>절   단   공</v>
          </cell>
          <cell r="D569">
            <v>0.16</v>
          </cell>
          <cell r="E569" t="str">
            <v>인</v>
          </cell>
          <cell r="G569">
            <v>65881</v>
          </cell>
          <cell r="H569">
            <v>10540</v>
          </cell>
        </row>
        <row r="570">
          <cell r="B570" t="str">
            <v>EDGE가공</v>
          </cell>
          <cell r="C570" t="str">
            <v>산소 절단공</v>
          </cell>
          <cell r="D570">
            <v>0.17</v>
          </cell>
          <cell r="E570" t="str">
            <v>인</v>
          </cell>
          <cell r="G570">
            <v>31794</v>
          </cell>
          <cell r="H570">
            <v>5404</v>
          </cell>
        </row>
        <row r="571">
          <cell r="A571" t="str">
            <v xml:space="preserve"> </v>
          </cell>
          <cell r="B571" t="str">
            <v>용    접</v>
          </cell>
          <cell r="C571" t="str">
            <v>프랜트 용접공</v>
          </cell>
          <cell r="D571">
            <v>1.3</v>
          </cell>
          <cell r="E571" t="str">
            <v>인</v>
          </cell>
          <cell r="G571">
            <v>95379</v>
          </cell>
          <cell r="H571">
            <v>123992</v>
          </cell>
        </row>
        <row r="573">
          <cell r="A573" t="str">
            <v xml:space="preserve"> </v>
          </cell>
          <cell r="B573" t="str">
            <v>교    정</v>
          </cell>
          <cell r="C573" t="str">
            <v>프랜트 제관공</v>
          </cell>
          <cell r="D573">
            <v>0.75</v>
          </cell>
          <cell r="E573" t="str">
            <v>인</v>
          </cell>
          <cell r="G573">
            <v>81966</v>
          </cell>
          <cell r="H573">
            <v>61474</v>
          </cell>
        </row>
        <row r="574">
          <cell r="B574" t="str">
            <v>HOLING</v>
          </cell>
          <cell r="C574" t="str">
            <v>프랜트 제관공</v>
          </cell>
          <cell r="D574">
            <v>0.15</v>
          </cell>
          <cell r="E574" t="str">
            <v>인</v>
          </cell>
          <cell r="G574">
            <v>81966</v>
          </cell>
          <cell r="H574">
            <v>12294</v>
          </cell>
        </row>
        <row r="575">
          <cell r="A575" t="str">
            <v>부분조립,취부조정</v>
          </cell>
          <cell r="C575" t="str">
            <v>프랜트기계설치공</v>
          </cell>
          <cell r="D575">
            <v>3.7</v>
          </cell>
          <cell r="E575" t="str">
            <v>인</v>
          </cell>
          <cell r="G575">
            <v>80805</v>
          </cell>
          <cell r="H575">
            <v>298978</v>
          </cell>
        </row>
        <row r="576">
          <cell r="A576" t="str">
            <v>용      접</v>
          </cell>
          <cell r="C576" t="str">
            <v>프랜트 용접공</v>
          </cell>
          <cell r="D576">
            <v>8.4</v>
          </cell>
          <cell r="E576" t="str">
            <v>인</v>
          </cell>
          <cell r="G576">
            <v>95379</v>
          </cell>
          <cell r="H576">
            <v>801183</v>
          </cell>
        </row>
        <row r="577">
          <cell r="A577" t="str">
            <v>절      단</v>
          </cell>
          <cell r="C577" t="str">
            <v>절   단   공</v>
          </cell>
          <cell r="D577">
            <v>0.1</v>
          </cell>
          <cell r="E577" t="str">
            <v>인</v>
          </cell>
          <cell r="G577">
            <v>65881</v>
          </cell>
          <cell r="H577">
            <v>6588</v>
          </cell>
        </row>
        <row r="578">
          <cell r="E578" t="str">
            <v xml:space="preserve"> </v>
          </cell>
        </row>
        <row r="579">
          <cell r="A579" t="str">
            <v>교      정</v>
          </cell>
          <cell r="C579" t="str">
            <v>프랜트 제관공</v>
          </cell>
          <cell r="D579">
            <v>1.75</v>
          </cell>
          <cell r="E579" t="str">
            <v>인</v>
          </cell>
          <cell r="G579">
            <v>81966</v>
          </cell>
          <cell r="H579">
            <v>143440</v>
          </cell>
        </row>
        <row r="580">
          <cell r="A580" t="str">
            <v>기 계 가 공</v>
          </cell>
          <cell r="C580" t="str">
            <v>기   계   공</v>
          </cell>
          <cell r="D580">
            <v>1.26</v>
          </cell>
          <cell r="E580" t="str">
            <v>인</v>
          </cell>
          <cell r="G580">
            <v>58906</v>
          </cell>
          <cell r="H580">
            <v>74221</v>
          </cell>
        </row>
        <row r="581">
          <cell r="C581" t="str">
            <v>기계 연마공</v>
          </cell>
          <cell r="D581">
            <v>0.126</v>
          </cell>
          <cell r="E581" t="str">
            <v>인</v>
          </cell>
          <cell r="G581">
            <v>26032</v>
          </cell>
          <cell r="H581">
            <v>3280</v>
          </cell>
        </row>
        <row r="582">
          <cell r="A582" t="str">
            <v>가 조 립,조 립</v>
          </cell>
          <cell r="C582" t="str">
            <v>프랜트기계설치공</v>
          </cell>
          <cell r="D582">
            <v>2</v>
          </cell>
          <cell r="E582" t="str">
            <v>인</v>
          </cell>
          <cell r="G582">
            <v>80805</v>
          </cell>
          <cell r="H582">
            <v>161610</v>
          </cell>
        </row>
        <row r="583">
          <cell r="A583" t="str">
            <v>가 조 립,해 체</v>
          </cell>
          <cell r="C583" t="str">
            <v>프랜트기계설치공</v>
          </cell>
          <cell r="D583">
            <v>1</v>
          </cell>
          <cell r="E583" t="str">
            <v>인</v>
          </cell>
          <cell r="G583">
            <v>80805</v>
          </cell>
          <cell r="H583">
            <v>80805</v>
          </cell>
        </row>
        <row r="584">
          <cell r="E584" t="str">
            <v xml:space="preserve"> </v>
          </cell>
        </row>
        <row r="585">
          <cell r="A585" t="str">
            <v>운 반 조 작</v>
          </cell>
          <cell r="C585" t="str">
            <v>특수 비계공</v>
          </cell>
          <cell r="D585">
            <v>5</v>
          </cell>
          <cell r="E585" t="str">
            <v>인</v>
          </cell>
          <cell r="G585">
            <v>85884</v>
          </cell>
          <cell r="H585">
            <v>429420</v>
          </cell>
        </row>
        <row r="586">
          <cell r="A586" t="str">
            <v>종       별</v>
          </cell>
          <cell r="C586" t="str">
            <v>재 료 또 는</v>
          </cell>
          <cell r="D586" t="str">
            <v xml:space="preserve">원 수 </v>
          </cell>
          <cell r="E586" t="str">
            <v>단 위</v>
          </cell>
          <cell r="F586" t="str">
            <v>총   액</v>
          </cell>
          <cell r="G586" t="str">
            <v>노   무   비</v>
          </cell>
          <cell r="I586" t="str">
            <v>재   료   비</v>
          </cell>
          <cell r="K586" t="str">
            <v>경      비</v>
          </cell>
          <cell r="M586" t="str">
            <v>비   고</v>
          </cell>
        </row>
        <row r="587">
          <cell r="C587" t="str">
            <v xml:space="preserve">규       격 </v>
          </cell>
          <cell r="F587" t="str">
            <v>금   액</v>
          </cell>
          <cell r="G587" t="str">
            <v>단  가</v>
          </cell>
          <cell r="H587" t="str">
            <v>금   액</v>
          </cell>
          <cell r="I587" t="str">
            <v>단  가</v>
          </cell>
          <cell r="J587" t="str">
            <v>금   액</v>
          </cell>
          <cell r="K587" t="str">
            <v>단  가</v>
          </cell>
          <cell r="L587" t="str">
            <v>금   액</v>
          </cell>
        </row>
        <row r="588">
          <cell r="A588" t="str">
            <v>동 력 조 작</v>
          </cell>
          <cell r="C588" t="str">
            <v>플랜트전공</v>
          </cell>
          <cell r="D588">
            <v>1</v>
          </cell>
          <cell r="E588" t="str">
            <v>인</v>
          </cell>
          <cell r="G588">
            <v>64285</v>
          </cell>
          <cell r="H588">
            <v>64285</v>
          </cell>
        </row>
        <row r="589">
          <cell r="A589" t="str">
            <v>보      조</v>
          </cell>
          <cell r="C589" t="str">
            <v>특 별 인 부</v>
          </cell>
          <cell r="D589">
            <v>14.4</v>
          </cell>
          <cell r="E589" t="str">
            <v>인</v>
          </cell>
          <cell r="G589">
            <v>57379</v>
          </cell>
          <cell r="H589">
            <v>826257</v>
          </cell>
        </row>
        <row r="590">
          <cell r="A590" t="str">
            <v>검      사</v>
          </cell>
          <cell r="C590" t="str">
            <v>인건비 7%</v>
          </cell>
          <cell r="D590" t="str">
            <v>1</v>
          </cell>
          <cell r="E590" t="str">
            <v>식</v>
          </cell>
          <cell r="H590">
            <v>247586</v>
          </cell>
        </row>
        <row r="592">
          <cell r="B592" t="str">
            <v>계</v>
          </cell>
          <cell r="F592">
            <v>3784537</v>
          </cell>
          <cell r="H592">
            <v>3784537</v>
          </cell>
        </row>
        <row r="615">
          <cell r="A615" t="str">
            <v>ROLLER GATE GUIDE FRAME 제작 소모 자재비</v>
          </cell>
        </row>
        <row r="616">
          <cell r="E616" t="str">
            <v xml:space="preserve"> </v>
          </cell>
        </row>
        <row r="617">
          <cell r="A617" t="str">
            <v>종       별</v>
          </cell>
          <cell r="C617" t="str">
            <v>재 료 또 는</v>
          </cell>
          <cell r="D617" t="str">
            <v xml:space="preserve">원 수 </v>
          </cell>
          <cell r="E617" t="str">
            <v>단 위</v>
          </cell>
          <cell r="F617" t="str">
            <v>총   액</v>
          </cell>
          <cell r="G617" t="str">
            <v>노   무   비</v>
          </cell>
          <cell r="I617" t="str">
            <v>재   료   비</v>
          </cell>
          <cell r="K617" t="str">
            <v>경      비</v>
          </cell>
          <cell r="M617" t="str">
            <v>비   고</v>
          </cell>
        </row>
        <row r="618">
          <cell r="C618" t="str">
            <v xml:space="preserve">규       격 </v>
          </cell>
          <cell r="F618" t="str">
            <v>금   액</v>
          </cell>
          <cell r="G618" t="str">
            <v>단  가</v>
          </cell>
          <cell r="H618" t="str">
            <v>금   액</v>
          </cell>
          <cell r="I618" t="str">
            <v>단  가</v>
          </cell>
          <cell r="J618" t="str">
            <v>금   액</v>
          </cell>
          <cell r="K618" t="str">
            <v>단  가</v>
          </cell>
          <cell r="L618" t="str">
            <v>금   액</v>
          </cell>
        </row>
        <row r="619">
          <cell r="A619" t="str">
            <v>산       소</v>
          </cell>
          <cell r="C619" t="str">
            <v>6,000L용</v>
          </cell>
          <cell r="D619">
            <v>2.2999999999999998</v>
          </cell>
          <cell r="E619" t="str">
            <v>병</v>
          </cell>
          <cell r="G619" t="str">
            <v xml:space="preserve"> </v>
          </cell>
          <cell r="I619">
            <v>12000</v>
          </cell>
          <cell r="J619">
            <v>27600</v>
          </cell>
        </row>
        <row r="620">
          <cell r="A620" t="str">
            <v>아 세 치 렌</v>
          </cell>
          <cell r="C620" t="str">
            <v>2,100L용</v>
          </cell>
          <cell r="D620">
            <v>1.6</v>
          </cell>
          <cell r="E620" t="str">
            <v>병</v>
          </cell>
          <cell r="I620">
            <v>25849</v>
          </cell>
          <cell r="J620">
            <v>41358</v>
          </cell>
        </row>
        <row r="621">
          <cell r="A621" t="str">
            <v>함       석</v>
          </cell>
          <cell r="C621" t="str">
            <v>#32 x 3' x 6'</v>
          </cell>
          <cell r="D621">
            <v>1.9</v>
          </cell>
          <cell r="E621" t="str">
            <v>매</v>
          </cell>
          <cell r="I621">
            <v>2597</v>
          </cell>
          <cell r="J621">
            <v>4934</v>
          </cell>
        </row>
        <row r="622">
          <cell r="A622" t="str">
            <v>용   접  봉</v>
          </cell>
          <cell r="C622" t="str">
            <v>SS41+STS304,4M/M</v>
          </cell>
          <cell r="D622">
            <v>54.6</v>
          </cell>
          <cell r="E622" t="str">
            <v>KG</v>
          </cell>
          <cell r="I622">
            <v>3360</v>
          </cell>
          <cell r="J622">
            <v>183456</v>
          </cell>
        </row>
        <row r="623">
          <cell r="A623" t="str">
            <v>전       력</v>
          </cell>
          <cell r="D623">
            <v>550</v>
          </cell>
          <cell r="E623" t="str">
            <v>KWH</v>
          </cell>
          <cell r="K623">
            <v>61.6</v>
          </cell>
          <cell r="L623">
            <v>33880</v>
          </cell>
        </row>
        <row r="624">
          <cell r="A624" t="str">
            <v>그라인다돌</v>
          </cell>
          <cell r="C624" t="str">
            <v>300 M/M</v>
          </cell>
          <cell r="D624">
            <v>0.3</v>
          </cell>
          <cell r="E624" t="str">
            <v>개</v>
          </cell>
          <cell r="I624">
            <v>3380</v>
          </cell>
          <cell r="J624">
            <v>1014</v>
          </cell>
        </row>
        <row r="625">
          <cell r="A625" t="str">
            <v xml:space="preserve"> </v>
          </cell>
        </row>
        <row r="627">
          <cell r="B627" t="str">
            <v>계</v>
          </cell>
          <cell r="F627">
            <v>292242</v>
          </cell>
          <cell r="J627">
            <v>258362</v>
          </cell>
          <cell r="L627">
            <v>33880</v>
          </cell>
        </row>
        <row r="628">
          <cell r="F628" t="str">
            <v xml:space="preserve"> </v>
          </cell>
          <cell r="J628" t="str">
            <v xml:space="preserve"> </v>
          </cell>
          <cell r="L628" t="str">
            <v xml:space="preserve"> </v>
          </cell>
        </row>
        <row r="629">
          <cell r="F629" t="str">
            <v xml:space="preserve"> </v>
          </cell>
          <cell r="J629" t="str">
            <v xml:space="preserve"> </v>
          </cell>
          <cell r="L629" t="str">
            <v xml:space="preserve"> </v>
          </cell>
        </row>
        <row r="630">
          <cell r="F630" t="str">
            <v xml:space="preserve"> </v>
          </cell>
          <cell r="J630" t="str">
            <v xml:space="preserve"> </v>
          </cell>
          <cell r="L630" t="str">
            <v xml:space="preserve"> </v>
          </cell>
        </row>
        <row r="631">
          <cell r="F631" t="str">
            <v xml:space="preserve"> </v>
          </cell>
          <cell r="J631" t="str">
            <v xml:space="preserve"> </v>
          </cell>
          <cell r="L631" t="str">
            <v xml:space="preserve"> </v>
          </cell>
        </row>
        <row r="632">
          <cell r="F632" t="str">
            <v xml:space="preserve"> </v>
          </cell>
          <cell r="J632" t="str">
            <v xml:space="preserve"> </v>
          </cell>
          <cell r="L632" t="str">
            <v xml:space="preserve"> </v>
          </cell>
        </row>
        <row r="633">
          <cell r="F633" t="str">
            <v xml:space="preserve"> </v>
          </cell>
          <cell r="J633" t="str">
            <v xml:space="preserve"> </v>
          </cell>
          <cell r="L633" t="str">
            <v xml:space="preserve"> </v>
          </cell>
        </row>
        <row r="634">
          <cell r="F634" t="str">
            <v xml:space="preserve"> </v>
          </cell>
          <cell r="J634" t="str">
            <v xml:space="preserve"> </v>
          </cell>
          <cell r="L634" t="str">
            <v xml:space="preserve"> </v>
          </cell>
        </row>
        <row r="635">
          <cell r="F635" t="str">
            <v xml:space="preserve"> </v>
          </cell>
          <cell r="J635" t="str">
            <v xml:space="preserve"> </v>
          </cell>
          <cell r="L635" t="str">
            <v xml:space="preserve"> </v>
          </cell>
        </row>
        <row r="636">
          <cell r="F636" t="str">
            <v xml:space="preserve"> </v>
          </cell>
          <cell r="J636" t="str">
            <v xml:space="preserve"> </v>
          </cell>
          <cell r="L636" t="str">
            <v xml:space="preserve"> </v>
          </cell>
        </row>
        <row r="637">
          <cell r="F637" t="str">
            <v xml:space="preserve"> </v>
          </cell>
          <cell r="J637" t="str">
            <v xml:space="preserve"> </v>
          </cell>
          <cell r="L637" t="str">
            <v xml:space="preserve"> </v>
          </cell>
        </row>
        <row r="638">
          <cell r="F638" t="str">
            <v xml:space="preserve"> </v>
          </cell>
          <cell r="J638" t="str">
            <v xml:space="preserve"> </v>
          </cell>
          <cell r="L638" t="str">
            <v xml:space="preserve"> </v>
          </cell>
        </row>
        <row r="639">
          <cell r="F639" t="str">
            <v xml:space="preserve"> </v>
          </cell>
          <cell r="J639" t="str">
            <v xml:space="preserve"> </v>
          </cell>
          <cell r="L639" t="str">
            <v xml:space="preserve"> </v>
          </cell>
        </row>
        <row r="640">
          <cell r="F640" t="str">
            <v xml:space="preserve"> </v>
          </cell>
          <cell r="J640" t="str">
            <v xml:space="preserve"> </v>
          </cell>
          <cell r="L640" t="str">
            <v xml:space="preserve"> </v>
          </cell>
        </row>
        <row r="641">
          <cell r="F641" t="str">
            <v xml:space="preserve"> </v>
          </cell>
          <cell r="J641" t="str">
            <v xml:space="preserve"> </v>
          </cell>
          <cell r="L641" t="str">
            <v xml:space="preserve"> </v>
          </cell>
        </row>
        <row r="642">
          <cell r="F642" t="str">
            <v xml:space="preserve"> </v>
          </cell>
          <cell r="J642" t="str">
            <v xml:space="preserve"> </v>
          </cell>
          <cell r="L642" t="str">
            <v xml:space="preserve"> </v>
          </cell>
        </row>
        <row r="643">
          <cell r="F643" t="str">
            <v xml:space="preserve"> </v>
          </cell>
          <cell r="J643" t="str">
            <v xml:space="preserve"> </v>
          </cell>
          <cell r="L643" t="str">
            <v xml:space="preserve"> </v>
          </cell>
        </row>
        <row r="644">
          <cell r="A644" t="str">
            <v>ROLLER GATE 설치 인건비</v>
          </cell>
        </row>
        <row r="645">
          <cell r="E645" t="str">
            <v xml:space="preserve"> </v>
          </cell>
        </row>
        <row r="646">
          <cell r="A646" t="str">
            <v>종       별</v>
          </cell>
          <cell r="C646" t="str">
            <v>재 료 또 는</v>
          </cell>
          <cell r="D646" t="str">
            <v xml:space="preserve">원 수 </v>
          </cell>
          <cell r="E646" t="str">
            <v>단 위</v>
          </cell>
          <cell r="F646" t="str">
            <v>총   액</v>
          </cell>
          <cell r="G646" t="str">
            <v>노   무   비</v>
          </cell>
          <cell r="I646" t="str">
            <v>재   료   비</v>
          </cell>
          <cell r="K646" t="str">
            <v>경      비</v>
          </cell>
          <cell r="M646" t="str">
            <v>비   고</v>
          </cell>
        </row>
        <row r="647">
          <cell r="C647" t="str">
            <v xml:space="preserve">규       격 </v>
          </cell>
          <cell r="F647" t="str">
            <v>금   액</v>
          </cell>
          <cell r="G647" t="str">
            <v>단  가</v>
          </cell>
          <cell r="H647" t="str">
            <v>금   액</v>
          </cell>
          <cell r="I647" t="str">
            <v>단  가</v>
          </cell>
          <cell r="J647" t="str">
            <v>금   액</v>
          </cell>
          <cell r="K647" t="str">
            <v>단  가</v>
          </cell>
          <cell r="L647" t="str">
            <v>금   액</v>
          </cell>
        </row>
        <row r="648">
          <cell r="A648" t="str">
            <v>기 술 관 리</v>
          </cell>
          <cell r="C648" t="str">
            <v>기계기사1급</v>
          </cell>
          <cell r="D648">
            <v>0.5</v>
          </cell>
          <cell r="E648" t="str">
            <v>인</v>
          </cell>
          <cell r="G648">
            <v>97488</v>
          </cell>
          <cell r="H648">
            <v>48744</v>
          </cell>
        </row>
        <row r="649">
          <cell r="A649" t="str">
            <v>형 장 교 정</v>
          </cell>
          <cell r="C649" t="str">
            <v>프랜트 제관공</v>
          </cell>
          <cell r="D649">
            <v>0.81599999999999995</v>
          </cell>
          <cell r="E649" t="str">
            <v>인</v>
          </cell>
          <cell r="G649">
            <v>81966</v>
          </cell>
          <cell r="H649">
            <v>66884</v>
          </cell>
        </row>
        <row r="650">
          <cell r="A650" t="str">
            <v xml:space="preserve"> </v>
          </cell>
          <cell r="C650" t="str">
            <v>비   계   공</v>
          </cell>
          <cell r="D650">
            <v>0.14599999999999999</v>
          </cell>
          <cell r="E650" t="str">
            <v>인</v>
          </cell>
          <cell r="G650">
            <v>79467</v>
          </cell>
          <cell r="H650">
            <v>11602</v>
          </cell>
        </row>
        <row r="651">
          <cell r="A651" t="str">
            <v>소 운 반 제 작</v>
          </cell>
          <cell r="C651" t="str">
            <v>비   계   공</v>
          </cell>
          <cell r="D651">
            <v>1.992</v>
          </cell>
          <cell r="E651" t="str">
            <v>인</v>
          </cell>
          <cell r="G651">
            <v>79467</v>
          </cell>
          <cell r="H651">
            <v>158298</v>
          </cell>
        </row>
        <row r="652">
          <cell r="A652" t="str">
            <v xml:space="preserve"> </v>
          </cell>
          <cell r="C652" t="str">
            <v>프랜트기계설치공</v>
          </cell>
          <cell r="D652">
            <v>0.79100000000000004</v>
          </cell>
          <cell r="E652" t="str">
            <v>인</v>
          </cell>
          <cell r="G652">
            <v>80805</v>
          </cell>
          <cell r="H652">
            <v>63916</v>
          </cell>
        </row>
        <row r="654">
          <cell r="A654" t="str">
            <v>조 립 조 정</v>
          </cell>
          <cell r="C654" t="str">
            <v>비   계   공</v>
          </cell>
          <cell r="D654">
            <v>2.4300000000000002</v>
          </cell>
          <cell r="E654" t="str">
            <v>인</v>
          </cell>
          <cell r="G654">
            <v>79467</v>
          </cell>
          <cell r="H654">
            <v>193104</v>
          </cell>
        </row>
        <row r="655">
          <cell r="A655" t="str">
            <v xml:space="preserve"> </v>
          </cell>
          <cell r="C655" t="str">
            <v>프랜트 제관공</v>
          </cell>
          <cell r="D655">
            <v>2.0350000000000001</v>
          </cell>
          <cell r="E655" t="str">
            <v>인</v>
          </cell>
          <cell r="G655">
            <v>81966</v>
          </cell>
          <cell r="H655">
            <v>166800</v>
          </cell>
        </row>
        <row r="656">
          <cell r="A656" t="str">
            <v xml:space="preserve"> </v>
          </cell>
          <cell r="C656" t="str">
            <v>측   량   사</v>
          </cell>
          <cell r="D656">
            <v>0.81200000000000006</v>
          </cell>
          <cell r="E656" t="str">
            <v>인</v>
          </cell>
          <cell r="G656">
            <v>58506</v>
          </cell>
          <cell r="H656">
            <v>47506</v>
          </cell>
        </row>
        <row r="657">
          <cell r="A657" t="str">
            <v>리  벳  팅</v>
          </cell>
          <cell r="C657" t="str">
            <v>리 벳 팅 공</v>
          </cell>
          <cell r="D657">
            <v>1.4470000000000001</v>
          </cell>
          <cell r="E657" t="str">
            <v>인</v>
          </cell>
          <cell r="G657">
            <v>71579</v>
          </cell>
          <cell r="H657">
            <v>103574</v>
          </cell>
        </row>
        <row r="658">
          <cell r="A658" t="str">
            <v xml:space="preserve"> </v>
          </cell>
          <cell r="C658" t="str">
            <v>플랜트기계설치공</v>
          </cell>
          <cell r="D658">
            <v>0.52700000000000002</v>
          </cell>
          <cell r="E658" t="str">
            <v>인</v>
          </cell>
          <cell r="G658">
            <v>80805</v>
          </cell>
          <cell r="H658">
            <v>42584</v>
          </cell>
        </row>
        <row r="659">
          <cell r="C659" t="str">
            <v xml:space="preserve"> </v>
          </cell>
        </row>
        <row r="660">
          <cell r="A660" t="str">
            <v>용      접</v>
          </cell>
          <cell r="C660" t="str">
            <v>프랜트 용접공</v>
          </cell>
          <cell r="D660">
            <v>0.70499999999999996</v>
          </cell>
          <cell r="E660" t="str">
            <v>인</v>
          </cell>
          <cell r="G660">
            <v>95379</v>
          </cell>
          <cell r="H660">
            <v>67242</v>
          </cell>
        </row>
        <row r="661">
          <cell r="A661" t="str">
            <v xml:space="preserve"> </v>
          </cell>
          <cell r="C661" t="str">
            <v>프랜트 제관공</v>
          </cell>
          <cell r="D661">
            <v>0.187</v>
          </cell>
          <cell r="E661" t="str">
            <v>인</v>
          </cell>
          <cell r="G661">
            <v>81966</v>
          </cell>
          <cell r="H661">
            <v>15327</v>
          </cell>
        </row>
        <row r="662">
          <cell r="A662" t="str">
            <v>전 원 배 선</v>
          </cell>
          <cell r="C662" t="str">
            <v>플랜트 전공</v>
          </cell>
          <cell r="D662">
            <v>0.187</v>
          </cell>
          <cell r="E662" t="str">
            <v>인</v>
          </cell>
          <cell r="G662">
            <v>64285</v>
          </cell>
          <cell r="H662">
            <v>12021</v>
          </cell>
        </row>
        <row r="664">
          <cell r="A664" t="str">
            <v>검사 및 교정</v>
          </cell>
          <cell r="C664" t="str">
            <v xml:space="preserve">기술관리,전원 </v>
          </cell>
          <cell r="D664" t="str">
            <v>1</v>
          </cell>
          <cell r="E664" t="str">
            <v>식</v>
          </cell>
          <cell r="H664">
            <v>93683</v>
          </cell>
        </row>
        <row r="665">
          <cell r="C665" t="str">
            <v>배선 제외 10%</v>
          </cell>
        </row>
        <row r="669">
          <cell r="B669" t="str">
            <v>계</v>
          </cell>
          <cell r="F669">
            <v>1091285</v>
          </cell>
          <cell r="H669">
            <v>1091285</v>
          </cell>
        </row>
        <row r="673">
          <cell r="A673" t="str">
            <v>ROLLER GATE 설치 사용장비 경비</v>
          </cell>
        </row>
        <row r="674">
          <cell r="E674" t="str">
            <v xml:space="preserve"> </v>
          </cell>
        </row>
        <row r="675">
          <cell r="A675" t="str">
            <v>종       별</v>
          </cell>
          <cell r="C675" t="str">
            <v>재 료 또 는</v>
          </cell>
          <cell r="D675" t="str">
            <v xml:space="preserve">원 수 </v>
          </cell>
          <cell r="E675" t="str">
            <v>단 위</v>
          </cell>
          <cell r="F675" t="str">
            <v>총   액</v>
          </cell>
          <cell r="G675" t="str">
            <v>노   무   비</v>
          </cell>
          <cell r="I675" t="str">
            <v>재   료   비</v>
          </cell>
          <cell r="K675" t="str">
            <v>경      비</v>
          </cell>
          <cell r="M675" t="str">
            <v>비   고</v>
          </cell>
        </row>
        <row r="676">
          <cell r="C676" t="str">
            <v xml:space="preserve">규       격 </v>
          </cell>
          <cell r="F676" t="str">
            <v>금   액</v>
          </cell>
          <cell r="G676" t="str">
            <v>단  가</v>
          </cell>
          <cell r="H676" t="str">
            <v>금   액</v>
          </cell>
          <cell r="I676" t="str">
            <v>단  가</v>
          </cell>
          <cell r="J676" t="str">
            <v>금   액</v>
          </cell>
          <cell r="K676" t="str">
            <v>단  가</v>
          </cell>
          <cell r="L676" t="str">
            <v>금   액</v>
          </cell>
        </row>
        <row r="677">
          <cell r="A677" t="str">
            <v>A.C WELDER</v>
          </cell>
          <cell r="C677" t="str">
            <v>10KVA</v>
          </cell>
          <cell r="D677">
            <v>8</v>
          </cell>
          <cell r="E677" t="str">
            <v>Hr</v>
          </cell>
          <cell r="K677">
            <v>155</v>
          </cell>
          <cell r="L677">
            <v>1240</v>
          </cell>
        </row>
        <row r="678">
          <cell r="A678" t="str">
            <v>D.C WELDER</v>
          </cell>
          <cell r="C678" t="str">
            <v>5.5KW</v>
          </cell>
          <cell r="D678">
            <v>32</v>
          </cell>
          <cell r="E678" t="str">
            <v>Hr</v>
          </cell>
          <cell r="K678">
            <v>359</v>
          </cell>
          <cell r="L678">
            <v>11488</v>
          </cell>
        </row>
        <row r="679">
          <cell r="A679" t="str">
            <v>GAS CUTTING M/C</v>
          </cell>
          <cell r="C679" t="str">
            <v>중 형</v>
          </cell>
          <cell r="D679">
            <v>32</v>
          </cell>
          <cell r="E679" t="str">
            <v>Hr</v>
          </cell>
          <cell r="G679">
            <v>3974</v>
          </cell>
          <cell r="H679">
            <v>127168</v>
          </cell>
          <cell r="K679">
            <v>115</v>
          </cell>
          <cell r="L679">
            <v>3680</v>
          </cell>
        </row>
        <row r="680">
          <cell r="A680" t="str">
            <v>GAS WELDER</v>
          </cell>
          <cell r="C680" t="str">
            <v>중 형</v>
          </cell>
          <cell r="D680">
            <v>24</v>
          </cell>
          <cell r="E680" t="str">
            <v>Hr</v>
          </cell>
          <cell r="K680">
            <v>115</v>
          </cell>
          <cell r="L680">
            <v>2760</v>
          </cell>
        </row>
        <row r="681">
          <cell r="A681" t="str">
            <v>PORTABLE DRILL</v>
          </cell>
          <cell r="C681" t="str">
            <v>1.5 HP</v>
          </cell>
          <cell r="D681">
            <v>16</v>
          </cell>
          <cell r="E681" t="str">
            <v>Hr</v>
          </cell>
          <cell r="K681">
            <v>14</v>
          </cell>
          <cell r="L681">
            <v>224</v>
          </cell>
        </row>
        <row r="683">
          <cell r="A683" t="str">
            <v>PORTABLE GRINDER</v>
          </cell>
          <cell r="C683" t="str">
            <v>0.5 HP</v>
          </cell>
          <cell r="D683">
            <v>32</v>
          </cell>
          <cell r="E683" t="str">
            <v>Hr</v>
          </cell>
          <cell r="K683">
            <v>22</v>
          </cell>
          <cell r="L683">
            <v>704</v>
          </cell>
        </row>
        <row r="684">
          <cell r="A684" t="str">
            <v>COMPRESSOR</v>
          </cell>
          <cell r="C684" t="str">
            <v>8.9㎥/min</v>
          </cell>
          <cell r="D684">
            <v>8</v>
          </cell>
          <cell r="E684" t="str">
            <v>Hr</v>
          </cell>
          <cell r="G684">
            <v>9681</v>
          </cell>
          <cell r="H684">
            <v>77448</v>
          </cell>
          <cell r="I684">
            <v>8779</v>
          </cell>
          <cell r="J684">
            <v>70232</v>
          </cell>
          <cell r="K684">
            <v>6250</v>
          </cell>
          <cell r="L684">
            <v>50000</v>
          </cell>
        </row>
        <row r="685">
          <cell r="A685" t="str">
            <v>WINCH</v>
          </cell>
          <cell r="C685" t="str">
            <v>10 HP</v>
          </cell>
          <cell r="D685">
            <v>16</v>
          </cell>
          <cell r="E685" t="str">
            <v>Hr</v>
          </cell>
          <cell r="G685">
            <v>9235</v>
          </cell>
          <cell r="H685">
            <v>147760</v>
          </cell>
          <cell r="K685">
            <v>850</v>
          </cell>
          <cell r="L685">
            <v>13600</v>
          </cell>
        </row>
        <row r="686">
          <cell r="A686" t="str">
            <v>리프트 트럭</v>
          </cell>
          <cell r="C686" t="str">
            <v>7 TON</v>
          </cell>
          <cell r="D686">
            <v>8</v>
          </cell>
          <cell r="E686" t="str">
            <v>Hr</v>
          </cell>
          <cell r="G686">
            <v>9681</v>
          </cell>
          <cell r="H686">
            <v>77448</v>
          </cell>
          <cell r="I686">
            <v>5898</v>
          </cell>
          <cell r="J686">
            <v>47184</v>
          </cell>
          <cell r="K686">
            <v>5845</v>
          </cell>
          <cell r="L686">
            <v>46760</v>
          </cell>
        </row>
        <row r="687">
          <cell r="A687" t="str">
            <v>TRUCK CRANE</v>
          </cell>
          <cell r="C687" t="str">
            <v>40 TON</v>
          </cell>
          <cell r="D687">
            <v>8</v>
          </cell>
          <cell r="E687" t="str">
            <v>Hr</v>
          </cell>
          <cell r="G687">
            <v>18615</v>
          </cell>
          <cell r="H687">
            <v>148920</v>
          </cell>
          <cell r="I687">
            <v>8730</v>
          </cell>
          <cell r="J687">
            <v>69840</v>
          </cell>
          <cell r="K687">
            <v>55621</v>
          </cell>
          <cell r="L687">
            <v>444968</v>
          </cell>
        </row>
        <row r="691">
          <cell r="B691" t="str">
            <v xml:space="preserve"> 계</v>
          </cell>
          <cell r="F691">
            <v>1341424</v>
          </cell>
          <cell r="H691">
            <v>578744</v>
          </cell>
          <cell r="J691">
            <v>187256</v>
          </cell>
          <cell r="L691">
            <v>575424</v>
          </cell>
        </row>
        <row r="699">
          <cell r="J699" t="str">
            <v xml:space="preserve"> </v>
          </cell>
        </row>
        <row r="700">
          <cell r="J700" t="str">
            <v xml:space="preserve"> </v>
          </cell>
        </row>
        <row r="701">
          <cell r="J701" t="str">
            <v xml:space="preserve"> </v>
          </cell>
        </row>
        <row r="702">
          <cell r="A702" t="str">
            <v>ROLLER GATE LEAF 설치 소모 자재비</v>
          </cell>
        </row>
        <row r="703">
          <cell r="E703" t="str">
            <v xml:space="preserve"> </v>
          </cell>
        </row>
        <row r="704">
          <cell r="A704" t="str">
            <v>종       별</v>
          </cell>
          <cell r="C704" t="str">
            <v>재 료 또 는</v>
          </cell>
          <cell r="D704" t="str">
            <v xml:space="preserve">원 수 </v>
          </cell>
          <cell r="E704" t="str">
            <v>단 위</v>
          </cell>
          <cell r="F704" t="str">
            <v>총   액</v>
          </cell>
          <cell r="G704" t="str">
            <v>노   무   비</v>
          </cell>
          <cell r="I704" t="str">
            <v>재   료   비</v>
          </cell>
          <cell r="K704" t="str">
            <v>경      비</v>
          </cell>
          <cell r="M704" t="str">
            <v>비   고</v>
          </cell>
        </row>
        <row r="705">
          <cell r="C705" t="str">
            <v xml:space="preserve">규       격 </v>
          </cell>
          <cell r="F705" t="str">
            <v>금   액</v>
          </cell>
          <cell r="G705" t="str">
            <v>단  가</v>
          </cell>
          <cell r="H705" t="str">
            <v>금   액</v>
          </cell>
          <cell r="I705" t="str">
            <v>단  가</v>
          </cell>
          <cell r="J705" t="str">
            <v>금   액</v>
          </cell>
          <cell r="K705" t="str">
            <v>단  가</v>
          </cell>
          <cell r="L705" t="str">
            <v>금   액</v>
          </cell>
        </row>
        <row r="706">
          <cell r="A706" t="str">
            <v>산       소</v>
          </cell>
          <cell r="C706" t="str">
            <v>6,000L용</v>
          </cell>
          <cell r="D706">
            <v>0.46</v>
          </cell>
          <cell r="E706" t="str">
            <v>병</v>
          </cell>
          <cell r="G706" t="str">
            <v xml:space="preserve"> </v>
          </cell>
          <cell r="I706">
            <v>12000</v>
          </cell>
          <cell r="J706">
            <v>5520</v>
          </cell>
        </row>
        <row r="707">
          <cell r="A707" t="str">
            <v>아 세 치 렌</v>
          </cell>
          <cell r="C707" t="str">
            <v>4,500L용</v>
          </cell>
          <cell r="D707">
            <v>0.39</v>
          </cell>
          <cell r="E707" t="str">
            <v>병</v>
          </cell>
          <cell r="I707">
            <v>55392</v>
          </cell>
          <cell r="J707">
            <v>21602</v>
          </cell>
        </row>
        <row r="708">
          <cell r="A708" t="str">
            <v>용   접  봉</v>
          </cell>
          <cell r="C708" t="str">
            <v>SS400 , 4M/M</v>
          </cell>
          <cell r="D708">
            <v>5.4</v>
          </cell>
          <cell r="E708" t="str">
            <v>KG</v>
          </cell>
          <cell r="I708">
            <v>1260</v>
          </cell>
          <cell r="J708">
            <v>6804</v>
          </cell>
        </row>
        <row r="709">
          <cell r="A709" t="str">
            <v>코  크  스</v>
          </cell>
          <cell r="D709">
            <v>27</v>
          </cell>
          <cell r="E709" t="str">
            <v>KG</v>
          </cell>
          <cell r="I709">
            <v>183</v>
          </cell>
          <cell r="J709">
            <v>4941</v>
          </cell>
        </row>
        <row r="712">
          <cell r="A712" t="str">
            <v xml:space="preserve"> </v>
          </cell>
        </row>
        <row r="713">
          <cell r="L713" t="str">
            <v xml:space="preserve"> </v>
          </cell>
        </row>
        <row r="714">
          <cell r="B714" t="str">
            <v>계</v>
          </cell>
          <cell r="F714">
            <v>38867</v>
          </cell>
          <cell r="J714">
            <v>38867</v>
          </cell>
        </row>
        <row r="715">
          <cell r="A715" t="str">
            <v xml:space="preserve"> </v>
          </cell>
        </row>
        <row r="716">
          <cell r="A716" t="str">
            <v xml:space="preserve"> </v>
          </cell>
        </row>
        <row r="717">
          <cell r="A717" t="str">
            <v xml:space="preserve"> </v>
          </cell>
        </row>
        <row r="718">
          <cell r="A718" t="str">
            <v xml:space="preserve"> </v>
          </cell>
        </row>
        <row r="719">
          <cell r="A719" t="str">
            <v xml:space="preserve"> </v>
          </cell>
        </row>
        <row r="720">
          <cell r="A720" t="str">
            <v xml:space="preserve"> </v>
          </cell>
        </row>
        <row r="721">
          <cell r="A721" t="str">
            <v xml:space="preserve"> </v>
          </cell>
        </row>
        <row r="722">
          <cell r="A722" t="str">
            <v xml:space="preserve"> </v>
          </cell>
        </row>
        <row r="723">
          <cell r="A723" t="str">
            <v xml:space="preserve"> </v>
          </cell>
        </row>
        <row r="724">
          <cell r="A724" t="str">
            <v xml:space="preserve"> </v>
          </cell>
        </row>
        <row r="725">
          <cell r="A725" t="str">
            <v xml:space="preserve"> </v>
          </cell>
        </row>
        <row r="726">
          <cell r="A726" t="str">
            <v xml:space="preserve"> </v>
          </cell>
        </row>
        <row r="727">
          <cell r="A727" t="str">
            <v xml:space="preserve"> </v>
          </cell>
        </row>
        <row r="728">
          <cell r="A728" t="str">
            <v xml:space="preserve"> </v>
          </cell>
        </row>
        <row r="729">
          <cell r="A729" t="str">
            <v xml:space="preserve"> </v>
          </cell>
        </row>
        <row r="730">
          <cell r="A730" t="str">
            <v xml:space="preserve"> </v>
          </cell>
        </row>
        <row r="731">
          <cell r="A731" t="str">
            <v>ROLLER GATE GUIDE FRAME 설치 인건비</v>
          </cell>
        </row>
        <row r="732">
          <cell r="E732" t="str">
            <v xml:space="preserve"> </v>
          </cell>
        </row>
        <row r="733">
          <cell r="A733" t="str">
            <v>종       별</v>
          </cell>
          <cell r="C733" t="str">
            <v>재 료 또 는</v>
          </cell>
          <cell r="D733" t="str">
            <v xml:space="preserve">원 수 </v>
          </cell>
          <cell r="E733" t="str">
            <v>단 위</v>
          </cell>
          <cell r="F733" t="str">
            <v>총   액</v>
          </cell>
          <cell r="G733" t="str">
            <v>노   무   비</v>
          </cell>
          <cell r="I733" t="str">
            <v>재   료   비</v>
          </cell>
          <cell r="K733" t="str">
            <v>경      비</v>
          </cell>
          <cell r="M733" t="str">
            <v>비   고</v>
          </cell>
        </row>
        <row r="734">
          <cell r="C734" t="str">
            <v xml:space="preserve">규       격 </v>
          </cell>
          <cell r="F734" t="str">
            <v>금   액</v>
          </cell>
          <cell r="G734" t="str">
            <v>단  가</v>
          </cell>
          <cell r="H734" t="str">
            <v>금   액</v>
          </cell>
          <cell r="I734" t="str">
            <v>단  가</v>
          </cell>
          <cell r="J734" t="str">
            <v>금   액</v>
          </cell>
          <cell r="K734" t="str">
            <v>단  가</v>
          </cell>
          <cell r="L734" t="str">
            <v>금   액</v>
          </cell>
        </row>
        <row r="735">
          <cell r="A735" t="str">
            <v>기 술 지 도</v>
          </cell>
          <cell r="C735" t="str">
            <v>기계기사1급</v>
          </cell>
          <cell r="D735">
            <v>5.33</v>
          </cell>
          <cell r="E735" t="str">
            <v>인</v>
          </cell>
          <cell r="G735">
            <v>97488</v>
          </cell>
          <cell r="H735">
            <v>519611</v>
          </cell>
        </row>
        <row r="736">
          <cell r="A736" t="str">
            <v>박 스 해 체</v>
          </cell>
          <cell r="C736" t="str">
            <v>목       공</v>
          </cell>
          <cell r="D736">
            <v>0.34</v>
          </cell>
          <cell r="E736" t="str">
            <v>인</v>
          </cell>
          <cell r="G736">
            <v>75306</v>
          </cell>
          <cell r="H736">
            <v>25604</v>
          </cell>
        </row>
        <row r="737">
          <cell r="C737" t="str">
            <v>특 별 인 부</v>
          </cell>
          <cell r="D737">
            <v>0.34</v>
          </cell>
          <cell r="E737" t="str">
            <v>인</v>
          </cell>
          <cell r="G737">
            <v>57379</v>
          </cell>
          <cell r="H737">
            <v>19508</v>
          </cell>
        </row>
        <row r="738">
          <cell r="A738" t="str">
            <v>검       측</v>
          </cell>
          <cell r="C738" t="str">
            <v>플랜트기계설치공</v>
          </cell>
          <cell r="D738">
            <v>0.17</v>
          </cell>
          <cell r="E738" t="str">
            <v>인</v>
          </cell>
          <cell r="G738">
            <v>80805</v>
          </cell>
          <cell r="H738">
            <v>13736</v>
          </cell>
        </row>
        <row r="739">
          <cell r="C739" t="str">
            <v>특 별 인 부</v>
          </cell>
          <cell r="D739">
            <v>0.17</v>
          </cell>
          <cell r="E739" t="str">
            <v>인</v>
          </cell>
          <cell r="G739">
            <v>57379</v>
          </cell>
          <cell r="H739">
            <v>9754</v>
          </cell>
        </row>
        <row r="741">
          <cell r="A741" t="str">
            <v xml:space="preserve">수정 및 교정 </v>
          </cell>
          <cell r="C741" t="str">
            <v>프랜트기계설치공</v>
          </cell>
          <cell r="D741">
            <v>0.34</v>
          </cell>
          <cell r="E741" t="str">
            <v>인</v>
          </cell>
          <cell r="G741">
            <v>80805</v>
          </cell>
          <cell r="H741">
            <v>27473</v>
          </cell>
        </row>
        <row r="742">
          <cell r="C742" t="str">
            <v>특 별 인 부</v>
          </cell>
          <cell r="D742">
            <v>0.17</v>
          </cell>
          <cell r="E742" t="str">
            <v>인</v>
          </cell>
          <cell r="G742">
            <v>57379</v>
          </cell>
          <cell r="H742">
            <v>9754</v>
          </cell>
        </row>
        <row r="743">
          <cell r="A743" t="str">
            <v>설치준비,CHIPPING</v>
          </cell>
          <cell r="C743" t="str">
            <v>석      공</v>
          </cell>
          <cell r="D743">
            <v>1.1499999999999999</v>
          </cell>
          <cell r="E743" t="str">
            <v>인</v>
          </cell>
          <cell r="G743">
            <v>77005</v>
          </cell>
          <cell r="H743">
            <v>88555</v>
          </cell>
        </row>
        <row r="744">
          <cell r="C744" t="str">
            <v>특 별 인 부</v>
          </cell>
          <cell r="D744">
            <v>0.86</v>
          </cell>
          <cell r="E744" t="str">
            <v>인</v>
          </cell>
          <cell r="G744">
            <v>57379</v>
          </cell>
          <cell r="H744">
            <v>49345</v>
          </cell>
        </row>
        <row r="745">
          <cell r="A745" t="str">
            <v>가설 장비 설치</v>
          </cell>
          <cell r="C745" t="str">
            <v>프랜트기계설치공</v>
          </cell>
          <cell r="D745">
            <v>0.19</v>
          </cell>
          <cell r="E745" t="str">
            <v>인</v>
          </cell>
          <cell r="G745">
            <v>80805</v>
          </cell>
          <cell r="H745">
            <v>15352</v>
          </cell>
        </row>
        <row r="747">
          <cell r="C747" t="str">
            <v>프랜트 배관공</v>
          </cell>
          <cell r="D747">
            <v>0.19</v>
          </cell>
          <cell r="E747" t="str">
            <v>인</v>
          </cell>
          <cell r="G747">
            <v>97219</v>
          </cell>
          <cell r="H747">
            <v>18471</v>
          </cell>
        </row>
        <row r="748">
          <cell r="C748" t="str">
            <v>산소 절단공</v>
          </cell>
          <cell r="D748">
            <v>0.12</v>
          </cell>
          <cell r="E748" t="str">
            <v>인</v>
          </cell>
          <cell r="G748">
            <v>31794</v>
          </cell>
          <cell r="H748">
            <v>3815</v>
          </cell>
        </row>
        <row r="749">
          <cell r="C749" t="str">
            <v>프랜트 용접공</v>
          </cell>
          <cell r="D749">
            <v>0.12</v>
          </cell>
          <cell r="E749" t="str">
            <v>인</v>
          </cell>
          <cell r="G749">
            <v>95379</v>
          </cell>
          <cell r="H749">
            <v>11445</v>
          </cell>
        </row>
        <row r="750">
          <cell r="C750" t="str">
            <v>특 별 인 부</v>
          </cell>
          <cell r="D750">
            <v>0.51</v>
          </cell>
          <cell r="E750" t="str">
            <v>인</v>
          </cell>
          <cell r="G750">
            <v>57379</v>
          </cell>
          <cell r="H750">
            <v>29263</v>
          </cell>
        </row>
        <row r="751">
          <cell r="A751" t="str">
            <v>앙카바 정리 작업</v>
          </cell>
          <cell r="C751" t="str">
            <v>산소 절단공</v>
          </cell>
          <cell r="D751">
            <v>0.56000000000000005</v>
          </cell>
          <cell r="E751" t="str">
            <v>인</v>
          </cell>
          <cell r="G751">
            <v>31794</v>
          </cell>
          <cell r="H751">
            <v>17804</v>
          </cell>
        </row>
        <row r="753">
          <cell r="A753" t="str">
            <v xml:space="preserve"> </v>
          </cell>
          <cell r="C753" t="str">
            <v>프랜트기계설치공</v>
          </cell>
          <cell r="D753">
            <v>0.56000000000000005</v>
          </cell>
          <cell r="E753" t="str">
            <v>인</v>
          </cell>
          <cell r="G753">
            <v>80805</v>
          </cell>
          <cell r="H753">
            <v>45250</v>
          </cell>
        </row>
        <row r="754">
          <cell r="A754" t="str">
            <v xml:space="preserve"> </v>
          </cell>
          <cell r="C754" t="str">
            <v>특 별 인 부</v>
          </cell>
          <cell r="D754">
            <v>1.1200000000000001</v>
          </cell>
          <cell r="E754" t="str">
            <v>인</v>
          </cell>
          <cell r="G754">
            <v>57379</v>
          </cell>
          <cell r="H754">
            <v>64264</v>
          </cell>
        </row>
        <row r="755">
          <cell r="A755" t="str">
            <v>조       립</v>
          </cell>
          <cell r="C755" t="str">
            <v>특수 비계공</v>
          </cell>
          <cell r="D755">
            <v>0.79</v>
          </cell>
          <cell r="E755" t="str">
            <v>인</v>
          </cell>
          <cell r="G755">
            <v>85884</v>
          </cell>
          <cell r="H755">
            <v>67848</v>
          </cell>
        </row>
        <row r="756">
          <cell r="A756" t="str">
            <v xml:space="preserve"> </v>
          </cell>
          <cell r="C756" t="str">
            <v>프랜트기계설치공</v>
          </cell>
          <cell r="D756">
            <v>0.59</v>
          </cell>
          <cell r="E756" t="str">
            <v>인</v>
          </cell>
          <cell r="G756">
            <v>80805</v>
          </cell>
          <cell r="H756">
            <v>47674</v>
          </cell>
        </row>
        <row r="757">
          <cell r="C757" t="str">
            <v>산소 절단공</v>
          </cell>
          <cell r="D757">
            <v>0.28999999999999998</v>
          </cell>
          <cell r="E757" t="str">
            <v>인</v>
          </cell>
          <cell r="G757">
            <v>31794</v>
          </cell>
          <cell r="H757">
            <v>9220</v>
          </cell>
        </row>
        <row r="758">
          <cell r="C758" t="str">
            <v>플랜트기계설치공</v>
          </cell>
          <cell r="D758">
            <v>0.28999999999999998</v>
          </cell>
          <cell r="E758" t="str">
            <v>인</v>
          </cell>
          <cell r="G758">
            <v>80805</v>
          </cell>
          <cell r="H758">
            <v>23433</v>
          </cell>
        </row>
        <row r="759">
          <cell r="C759" t="str">
            <v>프랜트 용접공</v>
          </cell>
          <cell r="D759">
            <v>1.6</v>
          </cell>
          <cell r="E759" t="str">
            <v>인</v>
          </cell>
          <cell r="G759">
            <v>95379</v>
          </cell>
          <cell r="H759">
            <v>152606</v>
          </cell>
        </row>
        <row r="760">
          <cell r="A760" t="str">
            <v>종       별</v>
          </cell>
          <cell r="C760" t="str">
            <v>재 료 또 는</v>
          </cell>
          <cell r="D760" t="str">
            <v xml:space="preserve">원 수 </v>
          </cell>
          <cell r="E760" t="str">
            <v>단 위</v>
          </cell>
          <cell r="F760" t="str">
            <v>총   액</v>
          </cell>
          <cell r="G760" t="str">
            <v>노   무   비</v>
          </cell>
          <cell r="I760" t="str">
            <v>재   료   비</v>
          </cell>
          <cell r="K760" t="str">
            <v>경      비</v>
          </cell>
          <cell r="M760" t="str">
            <v>비   고</v>
          </cell>
        </row>
        <row r="761">
          <cell r="C761" t="str">
            <v xml:space="preserve">규       격 </v>
          </cell>
          <cell r="F761" t="str">
            <v>금   액</v>
          </cell>
          <cell r="G761" t="str">
            <v>단  가</v>
          </cell>
          <cell r="H761" t="str">
            <v>금   액</v>
          </cell>
          <cell r="I761" t="str">
            <v>단  가</v>
          </cell>
          <cell r="J761" t="str">
            <v>금   액</v>
          </cell>
          <cell r="K761" t="str">
            <v>단  가</v>
          </cell>
          <cell r="L761" t="str">
            <v>금   액</v>
          </cell>
        </row>
        <row r="762">
          <cell r="C762" t="str">
            <v>특 별 인 부</v>
          </cell>
          <cell r="D762">
            <v>2.77</v>
          </cell>
          <cell r="E762" t="str">
            <v>인</v>
          </cell>
          <cell r="G762">
            <v>57379</v>
          </cell>
          <cell r="H762">
            <v>158939</v>
          </cell>
        </row>
        <row r="763">
          <cell r="A763" t="str">
            <v>쎈   터   링</v>
          </cell>
          <cell r="C763" t="str">
            <v>특수 비계공</v>
          </cell>
          <cell r="D763">
            <v>0.79</v>
          </cell>
          <cell r="E763" t="str">
            <v>인</v>
          </cell>
          <cell r="G763">
            <v>85884</v>
          </cell>
          <cell r="H763">
            <v>67848</v>
          </cell>
        </row>
        <row r="764">
          <cell r="C764" t="str">
            <v>프랜트 용접공</v>
          </cell>
          <cell r="D764">
            <v>4.9000000000000004</v>
          </cell>
          <cell r="E764" t="str">
            <v>인</v>
          </cell>
          <cell r="G764">
            <v>95379</v>
          </cell>
          <cell r="H764">
            <v>467357</v>
          </cell>
        </row>
        <row r="765">
          <cell r="A765" t="str">
            <v xml:space="preserve"> </v>
          </cell>
          <cell r="C765" t="str">
            <v>측   량   사</v>
          </cell>
          <cell r="D765">
            <v>0.59</v>
          </cell>
          <cell r="E765" t="str">
            <v>인</v>
          </cell>
          <cell r="G765">
            <v>58506</v>
          </cell>
          <cell r="H765">
            <v>34518</v>
          </cell>
          <cell r="I765" t="str">
            <v xml:space="preserve"> </v>
          </cell>
        </row>
        <row r="766">
          <cell r="C766" t="str">
            <v>측 량 조 수</v>
          </cell>
          <cell r="D766">
            <v>0.59</v>
          </cell>
          <cell r="E766" t="str">
            <v>인</v>
          </cell>
          <cell r="G766">
            <v>38777</v>
          </cell>
          <cell r="H766">
            <v>22878</v>
          </cell>
        </row>
        <row r="767">
          <cell r="A767" t="str">
            <v xml:space="preserve"> </v>
          </cell>
          <cell r="C767" t="str">
            <v>산소 절단공</v>
          </cell>
          <cell r="D767">
            <v>0.59</v>
          </cell>
          <cell r="E767" t="str">
            <v>인</v>
          </cell>
          <cell r="G767">
            <v>31794</v>
          </cell>
          <cell r="H767">
            <v>18758</v>
          </cell>
        </row>
        <row r="768">
          <cell r="C768" t="str">
            <v>프랜트기계설치공</v>
          </cell>
          <cell r="D768">
            <v>1.48</v>
          </cell>
          <cell r="E768" t="str">
            <v>인</v>
          </cell>
          <cell r="G768">
            <v>80805</v>
          </cell>
          <cell r="H768">
            <v>119591</v>
          </cell>
        </row>
        <row r="769">
          <cell r="A769" t="str">
            <v xml:space="preserve"> </v>
          </cell>
          <cell r="C769" t="str">
            <v>특 별 인 부</v>
          </cell>
          <cell r="D769">
            <v>7.76</v>
          </cell>
          <cell r="E769" t="str">
            <v>인</v>
          </cell>
          <cell r="G769">
            <v>57379</v>
          </cell>
          <cell r="H769">
            <v>445261</v>
          </cell>
        </row>
        <row r="771">
          <cell r="A771" t="str">
            <v>거프집용 앙카설치</v>
          </cell>
          <cell r="C771" t="str">
            <v>산소 절단공</v>
          </cell>
          <cell r="D771">
            <v>0.21</v>
          </cell>
          <cell r="E771" t="str">
            <v>인</v>
          </cell>
          <cell r="G771">
            <v>31794</v>
          </cell>
          <cell r="H771">
            <v>6676</v>
          </cell>
        </row>
        <row r="772">
          <cell r="A772" t="str">
            <v xml:space="preserve"> </v>
          </cell>
          <cell r="C772" t="str">
            <v>프랜트 용접공</v>
          </cell>
          <cell r="D772">
            <v>1.6</v>
          </cell>
          <cell r="E772" t="str">
            <v>인</v>
          </cell>
          <cell r="G772">
            <v>95379</v>
          </cell>
          <cell r="H772">
            <v>152606</v>
          </cell>
        </row>
        <row r="773">
          <cell r="C773" t="str">
            <v>특 별 인 부</v>
          </cell>
          <cell r="D773">
            <v>1.81</v>
          </cell>
          <cell r="E773" t="str">
            <v>인</v>
          </cell>
          <cell r="G773">
            <v>57379</v>
          </cell>
          <cell r="H773">
            <v>103855</v>
          </cell>
        </row>
        <row r="774">
          <cell r="A774" t="str">
            <v>검 사 기 록</v>
          </cell>
          <cell r="C774" t="str">
            <v>측   량   사</v>
          </cell>
          <cell r="D774">
            <v>0.28999999999999998</v>
          </cell>
          <cell r="E774" t="str">
            <v>인</v>
          </cell>
          <cell r="G774">
            <v>58506</v>
          </cell>
          <cell r="H774">
            <v>16966</v>
          </cell>
        </row>
        <row r="775">
          <cell r="C775" t="str">
            <v>측 량 조 수</v>
          </cell>
          <cell r="D775">
            <v>0.28999999999999998</v>
          </cell>
          <cell r="E775" t="str">
            <v>인</v>
          </cell>
          <cell r="G775">
            <v>38777</v>
          </cell>
          <cell r="H775">
            <v>11245</v>
          </cell>
        </row>
        <row r="777">
          <cell r="C777" t="str">
            <v>프랜트기계설치공</v>
          </cell>
          <cell r="D777">
            <v>0.73</v>
          </cell>
          <cell r="E777" t="str">
            <v>인</v>
          </cell>
          <cell r="G777">
            <v>80805</v>
          </cell>
          <cell r="H777">
            <v>58987</v>
          </cell>
        </row>
        <row r="778">
          <cell r="C778" t="str">
            <v>특 별 인 부</v>
          </cell>
          <cell r="D778">
            <v>2.29</v>
          </cell>
          <cell r="E778" t="str">
            <v>인</v>
          </cell>
          <cell r="G778">
            <v>57379</v>
          </cell>
          <cell r="H778">
            <v>131397</v>
          </cell>
        </row>
        <row r="779">
          <cell r="A779" t="str">
            <v>뒷   정   리</v>
          </cell>
          <cell r="C779" t="str">
            <v>특수 비계공</v>
          </cell>
          <cell r="D779">
            <v>0.22</v>
          </cell>
          <cell r="E779" t="str">
            <v>인</v>
          </cell>
          <cell r="G779">
            <v>85884</v>
          </cell>
          <cell r="H779">
            <v>18894</v>
          </cell>
        </row>
        <row r="780">
          <cell r="C780" t="str">
            <v>프랜트기계설치공</v>
          </cell>
          <cell r="D780">
            <v>0.34</v>
          </cell>
          <cell r="E780" t="str">
            <v>인</v>
          </cell>
          <cell r="G780">
            <v>80805</v>
          </cell>
          <cell r="H780">
            <v>27473</v>
          </cell>
        </row>
        <row r="781">
          <cell r="C781" t="str">
            <v>산소 절단공</v>
          </cell>
          <cell r="D781">
            <v>0.22</v>
          </cell>
          <cell r="E781" t="str">
            <v>인</v>
          </cell>
          <cell r="G781">
            <v>31794</v>
          </cell>
          <cell r="H781">
            <v>6994</v>
          </cell>
        </row>
        <row r="783">
          <cell r="C783" t="str">
            <v>특 별 인 부</v>
          </cell>
          <cell r="D783">
            <v>0.56000000000000005</v>
          </cell>
          <cell r="E783" t="str">
            <v>인</v>
          </cell>
          <cell r="G783">
            <v>57379</v>
          </cell>
          <cell r="H783">
            <v>32132</v>
          </cell>
        </row>
        <row r="784">
          <cell r="A784" t="str">
            <v>전기설비,설치유지비</v>
          </cell>
          <cell r="C784" t="str">
            <v>플랜트전공</v>
          </cell>
          <cell r="D784">
            <v>4.25</v>
          </cell>
          <cell r="E784" t="str">
            <v>인</v>
          </cell>
          <cell r="G784">
            <v>64285</v>
          </cell>
          <cell r="H784">
            <v>273211</v>
          </cell>
        </row>
        <row r="785">
          <cell r="A785" t="str">
            <v>철     거</v>
          </cell>
          <cell r="C785" t="str">
            <v>특 별 인 부</v>
          </cell>
          <cell r="D785">
            <v>4.25</v>
          </cell>
          <cell r="E785" t="str">
            <v>인</v>
          </cell>
          <cell r="G785">
            <v>57379</v>
          </cell>
          <cell r="H785">
            <v>243860</v>
          </cell>
        </row>
        <row r="787">
          <cell r="B787" t="str">
            <v>계</v>
          </cell>
          <cell r="F787">
            <v>3689231</v>
          </cell>
          <cell r="H787">
            <v>3689231</v>
          </cell>
        </row>
        <row r="789">
          <cell r="A789" t="str">
            <v>ROLLER GATE GUIDE FRAME 설치 사용장비 경비</v>
          </cell>
        </row>
        <row r="790">
          <cell r="E790" t="str">
            <v xml:space="preserve"> </v>
          </cell>
        </row>
        <row r="791">
          <cell r="A791" t="str">
            <v>종       별</v>
          </cell>
          <cell r="C791" t="str">
            <v>재 료 또 는</v>
          </cell>
          <cell r="D791" t="str">
            <v xml:space="preserve">원 수 </v>
          </cell>
          <cell r="E791" t="str">
            <v>단 위</v>
          </cell>
          <cell r="F791" t="str">
            <v>총   액</v>
          </cell>
          <cell r="G791" t="str">
            <v>노   무   비</v>
          </cell>
          <cell r="I791" t="str">
            <v>재   료   비</v>
          </cell>
          <cell r="K791" t="str">
            <v>경      비</v>
          </cell>
          <cell r="M791" t="str">
            <v>비   고</v>
          </cell>
        </row>
        <row r="792">
          <cell r="C792" t="str">
            <v xml:space="preserve">규       격 </v>
          </cell>
          <cell r="F792" t="str">
            <v>금   액</v>
          </cell>
          <cell r="G792" t="str">
            <v>단  가</v>
          </cell>
          <cell r="H792" t="str">
            <v>금   액</v>
          </cell>
          <cell r="I792" t="str">
            <v>단  가</v>
          </cell>
          <cell r="J792" t="str">
            <v>금   액</v>
          </cell>
          <cell r="K792" t="str">
            <v>단  가</v>
          </cell>
          <cell r="L792" t="str">
            <v>금   액</v>
          </cell>
        </row>
        <row r="793">
          <cell r="A793" t="str">
            <v>A.C WELDER</v>
          </cell>
          <cell r="C793" t="str">
            <v>10KVA</v>
          </cell>
          <cell r="D793">
            <v>8</v>
          </cell>
          <cell r="E793" t="str">
            <v>Hr</v>
          </cell>
          <cell r="K793">
            <v>155</v>
          </cell>
          <cell r="L793">
            <v>1240</v>
          </cell>
        </row>
        <row r="794">
          <cell r="A794" t="str">
            <v>D.C WELDER</v>
          </cell>
          <cell r="C794" t="str">
            <v>5.5KW</v>
          </cell>
          <cell r="D794">
            <v>32</v>
          </cell>
          <cell r="E794" t="str">
            <v>Hr</v>
          </cell>
          <cell r="K794">
            <v>359</v>
          </cell>
          <cell r="L794">
            <v>11488</v>
          </cell>
        </row>
        <row r="795">
          <cell r="A795" t="str">
            <v>GAS CUTTING M/C</v>
          </cell>
          <cell r="C795" t="str">
            <v>중 형</v>
          </cell>
          <cell r="D795">
            <v>32</v>
          </cell>
          <cell r="E795" t="str">
            <v>Hr</v>
          </cell>
          <cell r="G795">
            <v>3974</v>
          </cell>
          <cell r="H795">
            <v>127168</v>
          </cell>
          <cell r="K795">
            <v>115</v>
          </cell>
          <cell r="L795">
            <v>3680</v>
          </cell>
        </row>
        <row r="796">
          <cell r="A796" t="str">
            <v>GAS WELDER</v>
          </cell>
          <cell r="C796" t="str">
            <v>중 형</v>
          </cell>
          <cell r="D796">
            <v>24</v>
          </cell>
          <cell r="E796" t="str">
            <v>Hr</v>
          </cell>
          <cell r="K796">
            <v>115</v>
          </cell>
          <cell r="L796">
            <v>2760</v>
          </cell>
        </row>
        <row r="797">
          <cell r="A797" t="str">
            <v>PORTABLE DRILL</v>
          </cell>
          <cell r="C797" t="str">
            <v>1.5 HP</v>
          </cell>
          <cell r="D797">
            <v>16</v>
          </cell>
          <cell r="E797" t="str">
            <v>Hr</v>
          </cell>
          <cell r="K797">
            <v>14</v>
          </cell>
          <cell r="L797">
            <v>224</v>
          </cell>
        </row>
        <row r="799">
          <cell r="A799" t="str">
            <v>PORTABLE GRINDER</v>
          </cell>
          <cell r="C799" t="str">
            <v>0.5 HP</v>
          </cell>
          <cell r="D799">
            <v>32</v>
          </cell>
          <cell r="E799" t="str">
            <v>Hr</v>
          </cell>
          <cell r="K799">
            <v>22</v>
          </cell>
          <cell r="L799">
            <v>704</v>
          </cell>
        </row>
        <row r="800">
          <cell r="A800" t="str">
            <v>COMPRESSOR</v>
          </cell>
          <cell r="C800" t="str">
            <v>8.9㎥/min</v>
          </cell>
          <cell r="D800">
            <v>8</v>
          </cell>
          <cell r="E800" t="str">
            <v>Hr</v>
          </cell>
          <cell r="G800">
            <v>9681</v>
          </cell>
          <cell r="H800">
            <v>77448</v>
          </cell>
          <cell r="I800">
            <v>8779</v>
          </cell>
          <cell r="J800">
            <v>70232</v>
          </cell>
          <cell r="K800">
            <v>6250</v>
          </cell>
          <cell r="L800">
            <v>50000</v>
          </cell>
        </row>
        <row r="801">
          <cell r="A801" t="str">
            <v>WINCH</v>
          </cell>
          <cell r="C801" t="str">
            <v>10 HP</v>
          </cell>
          <cell r="D801">
            <v>16</v>
          </cell>
          <cell r="E801" t="str">
            <v>Hr</v>
          </cell>
          <cell r="G801">
            <v>9235</v>
          </cell>
          <cell r="H801">
            <v>147760</v>
          </cell>
          <cell r="K801">
            <v>850</v>
          </cell>
          <cell r="L801">
            <v>13600</v>
          </cell>
        </row>
        <row r="802">
          <cell r="A802" t="str">
            <v>리프트 트럭</v>
          </cell>
          <cell r="C802" t="str">
            <v>7 TON</v>
          </cell>
          <cell r="D802">
            <v>8</v>
          </cell>
          <cell r="E802" t="str">
            <v>Hr</v>
          </cell>
          <cell r="G802">
            <v>9681</v>
          </cell>
          <cell r="H802">
            <v>77448</v>
          </cell>
          <cell r="I802">
            <v>5898</v>
          </cell>
          <cell r="J802">
            <v>47184</v>
          </cell>
          <cell r="K802">
            <v>5845</v>
          </cell>
          <cell r="L802">
            <v>46760</v>
          </cell>
        </row>
        <row r="803">
          <cell r="A803" t="str">
            <v>TRUCK CRANE</v>
          </cell>
          <cell r="C803" t="str">
            <v>40 TON</v>
          </cell>
          <cell r="D803">
            <v>8</v>
          </cell>
          <cell r="E803" t="str">
            <v>Hr</v>
          </cell>
          <cell r="G803">
            <v>18615</v>
          </cell>
          <cell r="H803">
            <v>148920</v>
          </cell>
          <cell r="I803">
            <v>8730</v>
          </cell>
          <cell r="J803">
            <v>69840</v>
          </cell>
          <cell r="K803">
            <v>55621</v>
          </cell>
          <cell r="L803">
            <v>444968</v>
          </cell>
        </row>
        <row r="807">
          <cell r="B807" t="str">
            <v xml:space="preserve"> 계</v>
          </cell>
          <cell r="F807">
            <v>1341424</v>
          </cell>
          <cell r="H807">
            <v>578744</v>
          </cell>
          <cell r="J807">
            <v>187256</v>
          </cell>
          <cell r="L807">
            <v>575424</v>
          </cell>
        </row>
        <row r="815">
          <cell r="J815" t="str">
            <v xml:space="preserve"> </v>
          </cell>
        </row>
        <row r="816">
          <cell r="J816" t="str">
            <v xml:space="preserve"> </v>
          </cell>
        </row>
        <row r="817">
          <cell r="J817" t="str">
            <v xml:space="preserve"> </v>
          </cell>
        </row>
        <row r="818">
          <cell r="A818" t="str">
            <v>ROLLER GATE GUIDE FRAME 설치 소모 자재비</v>
          </cell>
        </row>
        <row r="819">
          <cell r="E819" t="str">
            <v xml:space="preserve"> </v>
          </cell>
        </row>
        <row r="820">
          <cell r="A820" t="str">
            <v>종       별</v>
          </cell>
          <cell r="C820" t="str">
            <v>재 료 또 는</v>
          </cell>
          <cell r="D820" t="str">
            <v xml:space="preserve">원 수 </v>
          </cell>
          <cell r="E820" t="str">
            <v>단 위</v>
          </cell>
          <cell r="F820" t="str">
            <v>총   액</v>
          </cell>
          <cell r="G820" t="str">
            <v>노   무   비</v>
          </cell>
          <cell r="I820" t="str">
            <v>재   료   비</v>
          </cell>
          <cell r="K820" t="str">
            <v>경      비</v>
          </cell>
          <cell r="M820" t="str">
            <v>비   고</v>
          </cell>
        </row>
        <row r="821">
          <cell r="C821" t="str">
            <v xml:space="preserve">규       격 </v>
          </cell>
          <cell r="F821" t="str">
            <v>금   액</v>
          </cell>
          <cell r="G821" t="str">
            <v>단  가</v>
          </cell>
          <cell r="H821" t="str">
            <v>금   액</v>
          </cell>
          <cell r="I821" t="str">
            <v>단  가</v>
          </cell>
          <cell r="J821" t="str">
            <v>금   액</v>
          </cell>
          <cell r="K821" t="str">
            <v>단  가</v>
          </cell>
          <cell r="L821" t="str">
            <v>금   액</v>
          </cell>
        </row>
        <row r="822">
          <cell r="A822" t="str">
            <v>산       소</v>
          </cell>
          <cell r="C822" t="str">
            <v>6,000L용</v>
          </cell>
          <cell r="D822">
            <v>0.69</v>
          </cell>
          <cell r="E822" t="str">
            <v>병</v>
          </cell>
          <cell r="G822" t="str">
            <v xml:space="preserve"> </v>
          </cell>
          <cell r="I822">
            <v>12000</v>
          </cell>
          <cell r="J822">
            <v>8280</v>
          </cell>
        </row>
        <row r="823">
          <cell r="A823" t="str">
            <v>아 세 치 렌</v>
          </cell>
          <cell r="C823" t="str">
            <v>2,100L용</v>
          </cell>
          <cell r="D823">
            <v>0.2</v>
          </cell>
          <cell r="E823" t="str">
            <v>병</v>
          </cell>
          <cell r="I823">
            <v>25849</v>
          </cell>
          <cell r="J823">
            <v>5169</v>
          </cell>
        </row>
        <row r="824">
          <cell r="A824" t="str">
            <v>용   접  봉</v>
          </cell>
          <cell r="C824" t="str">
            <v>SS41+STS304,4M/M</v>
          </cell>
          <cell r="D824">
            <v>31.05</v>
          </cell>
          <cell r="E824" t="str">
            <v>KG</v>
          </cell>
          <cell r="I824">
            <v>3360</v>
          </cell>
          <cell r="J824">
            <v>104328</v>
          </cell>
        </row>
        <row r="825">
          <cell r="A825" t="str">
            <v xml:space="preserve"> </v>
          </cell>
          <cell r="D825" t="str">
            <v xml:space="preserve"> </v>
          </cell>
          <cell r="E825" t="str">
            <v xml:space="preserve"> </v>
          </cell>
        </row>
        <row r="828">
          <cell r="A828" t="str">
            <v xml:space="preserve"> </v>
          </cell>
        </row>
        <row r="829">
          <cell r="L829" t="str">
            <v xml:space="preserve"> </v>
          </cell>
        </row>
        <row r="830">
          <cell r="B830" t="str">
            <v>계</v>
          </cell>
          <cell r="F830">
            <v>117777</v>
          </cell>
          <cell r="J830">
            <v>117777</v>
          </cell>
          <cell r="L830" t="str">
            <v xml:space="preserve"> </v>
          </cell>
        </row>
        <row r="831">
          <cell r="F831" t="str">
            <v xml:space="preserve"> </v>
          </cell>
          <cell r="L831" t="str">
            <v xml:space="preserve"> </v>
          </cell>
        </row>
        <row r="832">
          <cell r="F832" t="str">
            <v xml:space="preserve"> </v>
          </cell>
          <cell r="J832" t="str">
            <v xml:space="preserve"> </v>
          </cell>
          <cell r="L832" t="str">
            <v xml:space="preserve"> </v>
          </cell>
        </row>
        <row r="833">
          <cell r="F833" t="str">
            <v xml:space="preserve"> </v>
          </cell>
          <cell r="J833" t="str">
            <v xml:space="preserve"> </v>
          </cell>
          <cell r="L833" t="str">
            <v xml:space="preserve"> </v>
          </cell>
        </row>
        <row r="834">
          <cell r="F834" t="str">
            <v xml:space="preserve"> </v>
          </cell>
          <cell r="J834" t="str">
            <v xml:space="preserve"> </v>
          </cell>
          <cell r="L834" t="str">
            <v xml:space="preserve"> </v>
          </cell>
        </row>
        <row r="835">
          <cell r="F835" t="str">
            <v xml:space="preserve"> </v>
          </cell>
          <cell r="J835" t="str">
            <v xml:space="preserve"> </v>
          </cell>
          <cell r="L835" t="str">
            <v xml:space="preserve"> </v>
          </cell>
        </row>
        <row r="836">
          <cell r="F836" t="str">
            <v xml:space="preserve"> </v>
          </cell>
          <cell r="J836" t="str">
            <v xml:space="preserve"> </v>
          </cell>
          <cell r="L836" t="str">
            <v xml:space="preserve"> </v>
          </cell>
        </row>
        <row r="837">
          <cell r="F837" t="str">
            <v xml:space="preserve"> </v>
          </cell>
          <cell r="J837" t="str">
            <v xml:space="preserve"> </v>
          </cell>
          <cell r="L837" t="str">
            <v xml:space="preserve"> </v>
          </cell>
        </row>
        <row r="838">
          <cell r="F838" t="str">
            <v xml:space="preserve"> </v>
          </cell>
          <cell r="J838" t="str">
            <v xml:space="preserve"> </v>
          </cell>
          <cell r="L838" t="str">
            <v xml:space="preserve"> </v>
          </cell>
        </row>
        <row r="839">
          <cell r="F839" t="str">
            <v xml:space="preserve"> </v>
          </cell>
          <cell r="J839" t="str">
            <v xml:space="preserve"> </v>
          </cell>
          <cell r="L839" t="str">
            <v xml:space="preserve"> </v>
          </cell>
        </row>
        <row r="840">
          <cell r="F840" t="str">
            <v xml:space="preserve"> </v>
          </cell>
          <cell r="J840" t="str">
            <v xml:space="preserve"> </v>
          </cell>
          <cell r="L840" t="str">
            <v xml:space="preserve"> </v>
          </cell>
        </row>
        <row r="841">
          <cell r="F841" t="str">
            <v xml:space="preserve"> </v>
          </cell>
          <cell r="J841" t="str">
            <v xml:space="preserve"> </v>
          </cell>
          <cell r="L841" t="str">
            <v xml:space="preserve"> </v>
          </cell>
        </row>
        <row r="842">
          <cell r="F842" t="str">
            <v xml:space="preserve"> </v>
          </cell>
          <cell r="J842" t="str">
            <v xml:space="preserve"> </v>
          </cell>
          <cell r="L842" t="str">
            <v xml:space="preserve"> </v>
          </cell>
        </row>
        <row r="843">
          <cell r="F843" t="str">
            <v xml:space="preserve"> </v>
          </cell>
          <cell r="J843" t="str">
            <v xml:space="preserve"> </v>
          </cell>
          <cell r="L843" t="str">
            <v xml:space="preserve"> </v>
          </cell>
        </row>
        <row r="844">
          <cell r="F844" t="str">
            <v xml:space="preserve"> </v>
          </cell>
          <cell r="J844" t="str">
            <v xml:space="preserve"> </v>
          </cell>
          <cell r="L844" t="str">
            <v xml:space="preserve"> </v>
          </cell>
        </row>
        <row r="845">
          <cell r="F845" t="str">
            <v xml:space="preserve"> </v>
          </cell>
          <cell r="J845" t="str">
            <v xml:space="preserve"> </v>
          </cell>
          <cell r="L845" t="str">
            <v xml:space="preserve"> </v>
          </cell>
        </row>
        <row r="846">
          <cell r="F846" t="str">
            <v xml:space="preserve"> </v>
          </cell>
          <cell r="J846" t="str">
            <v xml:space="preserve"> </v>
          </cell>
          <cell r="L846" t="str">
            <v xml:space="preserve"> </v>
          </cell>
        </row>
        <row r="847">
          <cell r="A847" t="str">
            <v>HOIST 설치 인건비</v>
          </cell>
        </row>
        <row r="848">
          <cell r="E848" t="str">
            <v xml:space="preserve"> </v>
          </cell>
        </row>
        <row r="849">
          <cell r="A849" t="str">
            <v>종       별</v>
          </cell>
          <cell r="C849" t="str">
            <v>재 료 또 는</v>
          </cell>
          <cell r="D849" t="str">
            <v xml:space="preserve">원 수 </v>
          </cell>
          <cell r="E849" t="str">
            <v>단 위</v>
          </cell>
          <cell r="F849" t="str">
            <v>총   액</v>
          </cell>
          <cell r="G849" t="str">
            <v>노   무   비</v>
          </cell>
          <cell r="I849" t="str">
            <v>재   료   비</v>
          </cell>
          <cell r="K849" t="str">
            <v>경      비</v>
          </cell>
          <cell r="M849" t="str">
            <v>비   고</v>
          </cell>
        </row>
        <row r="850">
          <cell r="C850" t="str">
            <v xml:space="preserve">규       격 </v>
          </cell>
          <cell r="F850" t="str">
            <v>금   액</v>
          </cell>
          <cell r="G850" t="str">
            <v>단  가</v>
          </cell>
          <cell r="H850" t="str">
            <v>금   액</v>
          </cell>
          <cell r="I850" t="str">
            <v>단  가</v>
          </cell>
          <cell r="J850" t="str">
            <v>금   액</v>
          </cell>
          <cell r="K850" t="str">
            <v>단  가</v>
          </cell>
          <cell r="L850" t="str">
            <v>금   액</v>
          </cell>
        </row>
        <row r="851">
          <cell r="A851" t="str">
            <v>기 술 관 리</v>
          </cell>
          <cell r="C851" t="str">
            <v>기계기사2급</v>
          </cell>
          <cell r="D851">
            <v>0.5</v>
          </cell>
          <cell r="E851" t="str">
            <v>인</v>
          </cell>
          <cell r="G851">
            <v>69405</v>
          </cell>
          <cell r="H851">
            <v>34702</v>
          </cell>
        </row>
        <row r="852">
          <cell r="A852" t="str">
            <v>소운반 조작</v>
          </cell>
          <cell r="C852" t="str">
            <v>비   계   공</v>
          </cell>
          <cell r="D852">
            <v>1.105</v>
          </cell>
          <cell r="E852" t="str">
            <v>인</v>
          </cell>
          <cell r="G852">
            <v>79467</v>
          </cell>
          <cell r="H852">
            <v>87811</v>
          </cell>
        </row>
        <row r="853">
          <cell r="A853" t="str">
            <v>조립 및 조정</v>
          </cell>
          <cell r="C853" t="str">
            <v>비   계   공</v>
          </cell>
          <cell r="D853">
            <v>1.9279999999999999</v>
          </cell>
          <cell r="E853" t="str">
            <v>인</v>
          </cell>
          <cell r="G853">
            <v>79467</v>
          </cell>
          <cell r="H853">
            <v>153212</v>
          </cell>
        </row>
        <row r="854">
          <cell r="A854" t="str">
            <v xml:space="preserve"> </v>
          </cell>
          <cell r="C854" t="str">
            <v>측   량   사</v>
          </cell>
          <cell r="D854">
            <v>0.26800000000000002</v>
          </cell>
          <cell r="E854" t="str">
            <v>인</v>
          </cell>
          <cell r="G854">
            <v>58506</v>
          </cell>
          <cell r="H854">
            <v>15679</v>
          </cell>
        </row>
        <row r="855">
          <cell r="A855" t="str">
            <v xml:space="preserve"> </v>
          </cell>
          <cell r="C855" t="str">
            <v>프랜트기계설치공</v>
          </cell>
          <cell r="D855">
            <v>2.1150000000000002</v>
          </cell>
          <cell r="E855" t="str">
            <v>인</v>
          </cell>
          <cell r="G855">
            <v>80805</v>
          </cell>
          <cell r="H855">
            <v>170902</v>
          </cell>
        </row>
        <row r="857">
          <cell r="A857" t="str">
            <v>용       접</v>
          </cell>
          <cell r="C857" t="str">
            <v>프랜트 용접공</v>
          </cell>
          <cell r="D857">
            <v>1.03</v>
          </cell>
          <cell r="E857" t="str">
            <v>인</v>
          </cell>
          <cell r="G857">
            <v>95379</v>
          </cell>
          <cell r="H857">
            <v>98240</v>
          </cell>
        </row>
        <row r="858">
          <cell r="A858" t="str">
            <v>시운전 및 조작</v>
          </cell>
          <cell r="C858" t="str">
            <v>프랜트기계설치공</v>
          </cell>
          <cell r="D858">
            <v>0.36</v>
          </cell>
          <cell r="E858" t="str">
            <v>인</v>
          </cell>
          <cell r="G858">
            <v>80805</v>
          </cell>
          <cell r="H858">
            <v>29089</v>
          </cell>
        </row>
        <row r="859">
          <cell r="A859" t="str">
            <v xml:space="preserve"> </v>
          </cell>
          <cell r="B859" t="str">
            <v xml:space="preserve"> </v>
          </cell>
          <cell r="C859" t="str">
            <v>프랜트 전공</v>
          </cell>
          <cell r="D859">
            <v>0.41299999999999998</v>
          </cell>
          <cell r="E859" t="str">
            <v>인</v>
          </cell>
          <cell r="G859">
            <v>64285</v>
          </cell>
          <cell r="H859">
            <v>26549</v>
          </cell>
        </row>
        <row r="860">
          <cell r="C860" t="str">
            <v>비   계   공</v>
          </cell>
          <cell r="D860">
            <v>0.9</v>
          </cell>
          <cell r="E860" t="str">
            <v>인</v>
          </cell>
          <cell r="G860">
            <v>79467</v>
          </cell>
          <cell r="H860">
            <v>71520</v>
          </cell>
        </row>
        <row r="861">
          <cell r="A861" t="str">
            <v>검사 및 교정</v>
          </cell>
          <cell r="C861" t="str">
            <v>기술관리,시운</v>
          </cell>
          <cell r="D861" t="str">
            <v>1</v>
          </cell>
          <cell r="E861" t="str">
            <v>식</v>
          </cell>
        </row>
        <row r="862">
          <cell r="C862" t="str">
            <v>전및조작제외</v>
          </cell>
          <cell r="E862" t="str">
            <v xml:space="preserve"> </v>
          </cell>
        </row>
        <row r="863">
          <cell r="A863" t="str">
            <v xml:space="preserve"> </v>
          </cell>
          <cell r="C863" t="str">
            <v>10 %</v>
          </cell>
        </row>
        <row r="865">
          <cell r="B865" t="str">
            <v>계</v>
          </cell>
          <cell r="F865">
            <v>687704</v>
          </cell>
          <cell r="H865">
            <v>687704</v>
          </cell>
        </row>
        <row r="876">
          <cell r="A876" t="str">
            <v>ROLLER GATE HOIST 설치 사용장비 경비</v>
          </cell>
        </row>
        <row r="877">
          <cell r="E877" t="str">
            <v xml:space="preserve"> </v>
          </cell>
        </row>
        <row r="878">
          <cell r="A878" t="str">
            <v>종       별</v>
          </cell>
          <cell r="C878" t="str">
            <v>재 료 또 는</v>
          </cell>
          <cell r="D878" t="str">
            <v xml:space="preserve">원 수 </v>
          </cell>
          <cell r="E878" t="str">
            <v>단 위</v>
          </cell>
          <cell r="F878" t="str">
            <v>총   액</v>
          </cell>
          <cell r="G878" t="str">
            <v>노   무   비</v>
          </cell>
          <cell r="I878" t="str">
            <v>재   료   비</v>
          </cell>
          <cell r="K878" t="str">
            <v>경      비</v>
          </cell>
          <cell r="M878" t="str">
            <v>비   고</v>
          </cell>
        </row>
        <row r="879">
          <cell r="C879" t="str">
            <v xml:space="preserve">규       격 </v>
          </cell>
          <cell r="F879" t="str">
            <v>금   액</v>
          </cell>
          <cell r="G879" t="str">
            <v>단  가</v>
          </cell>
          <cell r="H879" t="str">
            <v>금   액</v>
          </cell>
          <cell r="I879" t="str">
            <v>단  가</v>
          </cell>
          <cell r="J879" t="str">
            <v>금   액</v>
          </cell>
          <cell r="K879" t="str">
            <v>단  가</v>
          </cell>
          <cell r="L879" t="str">
            <v>금   액</v>
          </cell>
        </row>
        <row r="880">
          <cell r="A880" t="str">
            <v>A.C WELDER</v>
          </cell>
          <cell r="C880" t="str">
            <v>10KVA</v>
          </cell>
          <cell r="D880">
            <v>8</v>
          </cell>
          <cell r="E880" t="str">
            <v>Hr</v>
          </cell>
          <cell r="K880">
            <v>155</v>
          </cell>
          <cell r="L880">
            <v>1240</v>
          </cell>
        </row>
        <row r="881">
          <cell r="A881" t="str">
            <v>D.C WELDER</v>
          </cell>
          <cell r="C881" t="str">
            <v>300A,5.5KW</v>
          </cell>
          <cell r="D881">
            <v>8</v>
          </cell>
          <cell r="E881" t="str">
            <v>Hr</v>
          </cell>
          <cell r="K881">
            <v>359</v>
          </cell>
          <cell r="L881">
            <v>2872</v>
          </cell>
        </row>
        <row r="882">
          <cell r="A882" t="str">
            <v>GAS CUTTING M/C</v>
          </cell>
          <cell r="C882" t="str">
            <v>중 형</v>
          </cell>
          <cell r="D882">
            <v>16</v>
          </cell>
          <cell r="E882" t="str">
            <v>Hr</v>
          </cell>
          <cell r="G882">
            <v>3974</v>
          </cell>
          <cell r="H882">
            <v>63584</v>
          </cell>
          <cell r="K882">
            <v>115</v>
          </cell>
          <cell r="L882">
            <v>1840</v>
          </cell>
        </row>
        <row r="883">
          <cell r="A883" t="str">
            <v>PORTABLE DRILL</v>
          </cell>
          <cell r="C883" t="str">
            <v>1.5 HP</v>
          </cell>
          <cell r="D883">
            <v>8</v>
          </cell>
          <cell r="E883" t="str">
            <v>Hr</v>
          </cell>
          <cell r="K883">
            <v>14</v>
          </cell>
          <cell r="L883">
            <v>112</v>
          </cell>
        </row>
        <row r="884">
          <cell r="A884" t="str">
            <v>PORTABLE GRINDER</v>
          </cell>
          <cell r="C884" t="str">
            <v>0.5 HP</v>
          </cell>
          <cell r="D884">
            <v>16</v>
          </cell>
          <cell r="E884" t="str">
            <v>Hr</v>
          </cell>
          <cell r="K884">
            <v>22</v>
          </cell>
          <cell r="L884">
            <v>352</v>
          </cell>
        </row>
        <row r="886">
          <cell r="A886" t="str">
            <v>TRUCK CRANE</v>
          </cell>
          <cell r="C886" t="str">
            <v>30 TON</v>
          </cell>
          <cell r="D886">
            <v>8</v>
          </cell>
          <cell r="E886" t="str">
            <v>Hr</v>
          </cell>
          <cell r="G886">
            <v>18615</v>
          </cell>
          <cell r="H886">
            <v>148920</v>
          </cell>
          <cell r="I886">
            <v>7046</v>
          </cell>
          <cell r="J886">
            <v>56368</v>
          </cell>
          <cell r="K886">
            <v>44939</v>
          </cell>
          <cell r="L886">
            <v>359512</v>
          </cell>
        </row>
        <row r="887">
          <cell r="A887" t="str">
            <v>WINCH</v>
          </cell>
          <cell r="C887" t="str">
            <v>10 HP</v>
          </cell>
          <cell r="D887">
            <v>16</v>
          </cell>
          <cell r="E887" t="str">
            <v>Hr</v>
          </cell>
          <cell r="G887">
            <v>9235</v>
          </cell>
          <cell r="H887">
            <v>147760</v>
          </cell>
          <cell r="K887">
            <v>850</v>
          </cell>
          <cell r="L887">
            <v>13600</v>
          </cell>
        </row>
        <row r="888">
          <cell r="A888" t="str">
            <v>TRAILER</v>
          </cell>
          <cell r="C888" t="str">
            <v>30 TON</v>
          </cell>
          <cell r="D888">
            <v>8</v>
          </cell>
          <cell r="E888" t="str">
            <v>Hr</v>
          </cell>
          <cell r="G888">
            <v>8683</v>
          </cell>
          <cell r="H888">
            <v>69464</v>
          </cell>
          <cell r="I888">
            <v>15763</v>
          </cell>
          <cell r="J888">
            <v>126104</v>
          </cell>
          <cell r="K888">
            <v>27414</v>
          </cell>
          <cell r="L888">
            <v>219312</v>
          </cell>
        </row>
        <row r="889">
          <cell r="A889" t="str">
            <v>TRUCK</v>
          </cell>
          <cell r="C889" t="str">
            <v>6TON</v>
          </cell>
          <cell r="D889">
            <v>8</v>
          </cell>
          <cell r="E889" t="str">
            <v>Hr</v>
          </cell>
          <cell r="G889">
            <v>8683</v>
          </cell>
          <cell r="H889">
            <v>69464</v>
          </cell>
          <cell r="I889">
            <v>8110</v>
          </cell>
          <cell r="J889">
            <v>64880</v>
          </cell>
          <cell r="K889">
            <v>4902</v>
          </cell>
          <cell r="L889">
            <v>39216</v>
          </cell>
        </row>
        <row r="892">
          <cell r="B892" t="str">
            <v xml:space="preserve"> 계</v>
          </cell>
          <cell r="F892">
            <v>1384600</v>
          </cell>
          <cell r="H892">
            <v>499192</v>
          </cell>
          <cell r="J892">
            <v>247352</v>
          </cell>
          <cell r="L892">
            <v>638056</v>
          </cell>
        </row>
        <row r="905">
          <cell r="A905" t="str">
            <v>HOIST 설치 소모 자재비</v>
          </cell>
        </row>
        <row r="906">
          <cell r="E906" t="str">
            <v xml:space="preserve"> </v>
          </cell>
        </row>
        <row r="907">
          <cell r="A907" t="str">
            <v>종       별</v>
          </cell>
          <cell r="C907" t="str">
            <v>재 료 또 는</v>
          </cell>
          <cell r="D907" t="str">
            <v xml:space="preserve">원 수 </v>
          </cell>
          <cell r="E907" t="str">
            <v>단 위</v>
          </cell>
          <cell r="F907" t="str">
            <v>총   액</v>
          </cell>
          <cell r="G907" t="str">
            <v>노   무   비</v>
          </cell>
          <cell r="I907" t="str">
            <v>재   료   비</v>
          </cell>
          <cell r="K907" t="str">
            <v>경      비</v>
          </cell>
          <cell r="M907" t="str">
            <v>비   고</v>
          </cell>
        </row>
        <row r="908">
          <cell r="C908" t="str">
            <v xml:space="preserve">규       격 </v>
          </cell>
          <cell r="F908" t="str">
            <v>금   액</v>
          </cell>
          <cell r="G908" t="str">
            <v>단  가</v>
          </cell>
          <cell r="H908" t="str">
            <v>금   액</v>
          </cell>
          <cell r="I908" t="str">
            <v>단  가</v>
          </cell>
          <cell r="J908" t="str">
            <v>금   액</v>
          </cell>
          <cell r="K908" t="str">
            <v>단  가</v>
          </cell>
          <cell r="L908" t="str">
            <v>금   액</v>
          </cell>
        </row>
        <row r="909">
          <cell r="A909" t="str">
            <v>산       소</v>
          </cell>
          <cell r="C909" t="str">
            <v>6,000L용</v>
          </cell>
          <cell r="D909">
            <v>0.38</v>
          </cell>
          <cell r="E909" t="str">
            <v>병</v>
          </cell>
          <cell r="G909" t="str">
            <v xml:space="preserve"> </v>
          </cell>
          <cell r="I909">
            <v>12000</v>
          </cell>
          <cell r="J909">
            <v>4560</v>
          </cell>
        </row>
        <row r="910">
          <cell r="A910" t="str">
            <v>아 세 치 렌</v>
          </cell>
          <cell r="C910" t="str">
            <v>4,500L용</v>
          </cell>
          <cell r="D910">
            <v>0.33</v>
          </cell>
          <cell r="E910" t="str">
            <v>병</v>
          </cell>
          <cell r="I910">
            <v>55392</v>
          </cell>
          <cell r="J910">
            <v>18279</v>
          </cell>
        </row>
        <row r="911">
          <cell r="A911" t="str">
            <v>용   접  봉</v>
          </cell>
          <cell r="C911" t="str">
            <v>SS400 , 4M/M</v>
          </cell>
          <cell r="D911">
            <v>3</v>
          </cell>
          <cell r="E911" t="str">
            <v>KG</v>
          </cell>
          <cell r="I911">
            <v>1260</v>
          </cell>
          <cell r="J911">
            <v>3780</v>
          </cell>
        </row>
        <row r="912">
          <cell r="A912" t="str">
            <v>세    유(경유)</v>
          </cell>
          <cell r="D912">
            <v>3</v>
          </cell>
          <cell r="E912" t="str">
            <v>L</v>
          </cell>
          <cell r="I912">
            <v>526.4</v>
          </cell>
          <cell r="J912">
            <v>1579</v>
          </cell>
        </row>
        <row r="915">
          <cell r="A915" t="str">
            <v xml:space="preserve"> </v>
          </cell>
        </row>
        <row r="916">
          <cell r="L916" t="str">
            <v xml:space="preserve"> </v>
          </cell>
        </row>
        <row r="917">
          <cell r="B917" t="str">
            <v>계</v>
          </cell>
          <cell r="F917">
            <v>28198</v>
          </cell>
          <cell r="J917">
            <v>28198</v>
          </cell>
          <cell r="L917" t="str">
            <v xml:space="preserve"> </v>
          </cell>
        </row>
        <row r="918">
          <cell r="A918" t="str">
            <v xml:space="preserve"> </v>
          </cell>
        </row>
        <row r="919">
          <cell r="A919" t="str">
            <v xml:space="preserve"> </v>
          </cell>
        </row>
        <row r="920">
          <cell r="A920" t="str">
            <v xml:space="preserve"> </v>
          </cell>
        </row>
        <row r="921">
          <cell r="A921" t="str">
            <v xml:space="preserve"> </v>
          </cell>
        </row>
        <row r="922">
          <cell r="A922" t="str">
            <v xml:space="preserve"> </v>
          </cell>
        </row>
        <row r="923">
          <cell r="A923" t="str">
            <v xml:space="preserve"> </v>
          </cell>
        </row>
        <row r="924">
          <cell r="A924" t="str">
            <v xml:space="preserve"> </v>
          </cell>
        </row>
        <row r="925">
          <cell r="A925" t="str">
            <v xml:space="preserve"> </v>
          </cell>
        </row>
        <row r="926">
          <cell r="A926" t="str">
            <v xml:space="preserve"> </v>
          </cell>
        </row>
        <row r="927">
          <cell r="A927" t="str">
            <v xml:space="preserve"> </v>
          </cell>
        </row>
        <row r="928">
          <cell r="A928" t="str">
            <v xml:space="preserve"> </v>
          </cell>
        </row>
        <row r="929">
          <cell r="A929" t="str">
            <v xml:space="preserve"> </v>
          </cell>
        </row>
        <row r="930">
          <cell r="A930" t="str">
            <v xml:space="preserve"> </v>
          </cell>
        </row>
        <row r="931">
          <cell r="A931" t="str">
            <v xml:space="preserve"> </v>
          </cell>
        </row>
        <row r="932">
          <cell r="A932" t="str">
            <v xml:space="preserve"> </v>
          </cell>
        </row>
        <row r="933">
          <cell r="A933" t="str">
            <v xml:space="preserve"> </v>
          </cell>
        </row>
        <row r="934">
          <cell r="A934" t="str">
            <v>STOP LOG LEAF 제작 인건비</v>
          </cell>
        </row>
        <row r="935">
          <cell r="E935" t="str">
            <v xml:space="preserve"> </v>
          </cell>
        </row>
        <row r="936">
          <cell r="A936" t="str">
            <v>종       별</v>
          </cell>
          <cell r="C936" t="str">
            <v>재 료 또 는</v>
          </cell>
          <cell r="D936" t="str">
            <v xml:space="preserve">원 수 </v>
          </cell>
          <cell r="E936" t="str">
            <v>단 위</v>
          </cell>
          <cell r="F936" t="str">
            <v>총   액</v>
          </cell>
          <cell r="G936" t="str">
            <v>노   무   비</v>
          </cell>
          <cell r="I936" t="str">
            <v>재   료   비</v>
          </cell>
          <cell r="K936" t="str">
            <v>경      비</v>
          </cell>
          <cell r="M936" t="str">
            <v>비   고</v>
          </cell>
        </row>
        <row r="937">
          <cell r="C937" t="str">
            <v xml:space="preserve">규       격 </v>
          </cell>
          <cell r="F937" t="str">
            <v>금   액</v>
          </cell>
          <cell r="G937" t="str">
            <v>단  가</v>
          </cell>
          <cell r="H937" t="str">
            <v>금   액</v>
          </cell>
          <cell r="I937" t="str">
            <v>단  가</v>
          </cell>
          <cell r="J937" t="str">
            <v>금   액</v>
          </cell>
          <cell r="K937" t="str">
            <v>단  가</v>
          </cell>
          <cell r="L937" t="str">
            <v>금   액</v>
          </cell>
        </row>
        <row r="938">
          <cell r="A938" t="str">
            <v>기 술 관 리</v>
          </cell>
          <cell r="C938" t="str">
            <v>기계기사2급</v>
          </cell>
          <cell r="D938">
            <v>0.5</v>
          </cell>
          <cell r="E938" t="str">
            <v>인</v>
          </cell>
          <cell r="G938">
            <v>69405</v>
          </cell>
          <cell r="H938">
            <v>34702</v>
          </cell>
        </row>
        <row r="939">
          <cell r="A939" t="str">
            <v>본  뜨  기</v>
          </cell>
          <cell r="C939" t="str">
            <v>프랜트 제관공</v>
          </cell>
          <cell r="D939">
            <v>0.52300000000000002</v>
          </cell>
          <cell r="E939" t="str">
            <v>인</v>
          </cell>
          <cell r="G939">
            <v>81966</v>
          </cell>
          <cell r="H939">
            <v>42868</v>
          </cell>
        </row>
        <row r="940">
          <cell r="A940" t="str">
            <v>금  긋  기</v>
          </cell>
          <cell r="C940" t="str">
            <v>프랜트 제관공</v>
          </cell>
          <cell r="D940">
            <v>1.514</v>
          </cell>
          <cell r="E940" t="str">
            <v>인</v>
          </cell>
          <cell r="G940">
            <v>81966</v>
          </cell>
          <cell r="H940">
            <v>124096</v>
          </cell>
        </row>
        <row r="941">
          <cell r="A941" t="str">
            <v>절      단</v>
          </cell>
          <cell r="C941" t="str">
            <v>프랜트 제관공</v>
          </cell>
          <cell r="D941">
            <v>0.41399999999999998</v>
          </cell>
          <cell r="E941" t="str">
            <v>인</v>
          </cell>
          <cell r="G941">
            <v>81966</v>
          </cell>
          <cell r="H941">
            <v>33933</v>
          </cell>
        </row>
        <row r="942">
          <cell r="A942" t="str">
            <v>가      공</v>
          </cell>
          <cell r="C942" t="str">
            <v>프랜트 제관공</v>
          </cell>
          <cell r="D942">
            <v>0.5</v>
          </cell>
          <cell r="E942" t="str">
            <v>인</v>
          </cell>
          <cell r="G942">
            <v>81966</v>
          </cell>
          <cell r="H942">
            <v>40983</v>
          </cell>
        </row>
        <row r="944">
          <cell r="A944" t="str">
            <v>구 멍 뚫 기</v>
          </cell>
          <cell r="C944" t="str">
            <v>프랜트 제관공</v>
          </cell>
          <cell r="D944">
            <v>0.61299999999999999</v>
          </cell>
          <cell r="E944" t="str">
            <v>인</v>
          </cell>
          <cell r="G944">
            <v>81966</v>
          </cell>
          <cell r="H944">
            <v>50245</v>
          </cell>
        </row>
        <row r="945">
          <cell r="A945" t="str">
            <v>용      접</v>
          </cell>
          <cell r="C945" t="str">
            <v>프랜트 용접공</v>
          </cell>
          <cell r="D945">
            <v>2.968</v>
          </cell>
          <cell r="E945" t="str">
            <v>인</v>
          </cell>
          <cell r="G945">
            <v>95379</v>
          </cell>
          <cell r="H945">
            <v>283084</v>
          </cell>
        </row>
        <row r="946">
          <cell r="A946" t="str">
            <v>부 품 조 립</v>
          </cell>
          <cell r="C946" t="str">
            <v>비   계   공</v>
          </cell>
          <cell r="D946">
            <v>1.325</v>
          </cell>
          <cell r="E946" t="str">
            <v>인</v>
          </cell>
          <cell r="G946">
            <v>79467</v>
          </cell>
          <cell r="H946">
            <v>105293</v>
          </cell>
        </row>
        <row r="947">
          <cell r="C947" t="str">
            <v>프랜트기계설치공</v>
          </cell>
          <cell r="D947">
            <v>1.325</v>
          </cell>
          <cell r="E947" t="str">
            <v>인</v>
          </cell>
          <cell r="G947">
            <v>80805</v>
          </cell>
          <cell r="H947">
            <v>107066</v>
          </cell>
        </row>
        <row r="948">
          <cell r="A948" t="str">
            <v>소운반 조작</v>
          </cell>
          <cell r="C948" t="str">
            <v>비   계   공</v>
          </cell>
          <cell r="D948">
            <v>0.97</v>
          </cell>
          <cell r="E948" t="str">
            <v>인</v>
          </cell>
          <cell r="G948">
            <v>79467</v>
          </cell>
          <cell r="H948">
            <v>77082</v>
          </cell>
        </row>
        <row r="949">
          <cell r="A949" t="str">
            <v>검사 및 교정</v>
          </cell>
          <cell r="C949" t="str">
            <v>기술관리 제외한</v>
          </cell>
          <cell r="D949" t="str">
            <v>1</v>
          </cell>
          <cell r="E949" t="str">
            <v>식</v>
          </cell>
          <cell r="H949">
            <v>86465</v>
          </cell>
        </row>
        <row r="950">
          <cell r="C950" t="str">
            <v>10%</v>
          </cell>
        </row>
        <row r="953">
          <cell r="B953" t="str">
            <v>계</v>
          </cell>
          <cell r="F953">
            <v>985817</v>
          </cell>
          <cell r="H953">
            <v>985817</v>
          </cell>
        </row>
        <row r="963">
          <cell r="A963" t="str">
            <v>STOP LOG LEAF 제작 사용장비 경비</v>
          </cell>
        </row>
        <row r="964">
          <cell r="E964" t="str">
            <v xml:space="preserve"> </v>
          </cell>
        </row>
        <row r="965">
          <cell r="A965" t="str">
            <v>종       별</v>
          </cell>
          <cell r="C965" t="str">
            <v>재 료 또 는</v>
          </cell>
          <cell r="D965" t="str">
            <v xml:space="preserve">원 수 </v>
          </cell>
          <cell r="E965" t="str">
            <v>단 위</v>
          </cell>
          <cell r="F965" t="str">
            <v>총   액</v>
          </cell>
          <cell r="G965" t="str">
            <v>노   무   비</v>
          </cell>
          <cell r="I965" t="str">
            <v>재   료   비</v>
          </cell>
          <cell r="K965" t="str">
            <v>경      비</v>
          </cell>
          <cell r="M965" t="str">
            <v>비   고</v>
          </cell>
        </row>
        <row r="966">
          <cell r="C966" t="str">
            <v xml:space="preserve">규       격 </v>
          </cell>
          <cell r="F966" t="str">
            <v>금   액</v>
          </cell>
          <cell r="G966" t="str">
            <v>단  가</v>
          </cell>
          <cell r="H966" t="str">
            <v>금   액</v>
          </cell>
          <cell r="I966" t="str">
            <v>단  가</v>
          </cell>
          <cell r="J966" t="str">
            <v>금   액</v>
          </cell>
          <cell r="K966" t="str">
            <v>단  가</v>
          </cell>
          <cell r="L966" t="str">
            <v>금   액</v>
          </cell>
        </row>
        <row r="967">
          <cell r="A967" t="str">
            <v>LATHE</v>
          </cell>
          <cell r="C967" t="str">
            <v>12FT x 7.5HP</v>
          </cell>
          <cell r="D967">
            <v>0.41599999999999998</v>
          </cell>
          <cell r="E967" t="str">
            <v>Hr</v>
          </cell>
          <cell r="G967">
            <v>3418</v>
          </cell>
          <cell r="H967">
            <v>1421</v>
          </cell>
          <cell r="K967">
            <v>3775</v>
          </cell>
          <cell r="L967">
            <v>1570.3999999999999</v>
          </cell>
        </row>
        <row r="968">
          <cell r="A968" t="str">
            <v>PLANER</v>
          </cell>
          <cell r="C968" t="str">
            <v>4FT x 8FT</v>
          </cell>
          <cell r="D968">
            <v>7.5999999999999998E-2</v>
          </cell>
          <cell r="E968" t="str">
            <v>Hr</v>
          </cell>
          <cell r="G968">
            <v>3129</v>
          </cell>
          <cell r="H968">
            <v>237</v>
          </cell>
          <cell r="K968">
            <v>2743</v>
          </cell>
          <cell r="L968">
            <v>208.46799999999999</v>
          </cell>
        </row>
        <row r="969">
          <cell r="A969" t="str">
            <v>BORING M/C</v>
          </cell>
          <cell r="C969" t="str">
            <v>Hori.type,3HP</v>
          </cell>
          <cell r="D969">
            <v>0.248</v>
          </cell>
          <cell r="E969" t="str">
            <v>Hr</v>
          </cell>
          <cell r="G969">
            <v>3547</v>
          </cell>
          <cell r="H969">
            <v>879</v>
          </cell>
          <cell r="K969">
            <v>8928</v>
          </cell>
          <cell r="L969">
            <v>2214.1439999999998</v>
          </cell>
        </row>
        <row r="970">
          <cell r="A970" t="str">
            <v>UNION MELT WELDER</v>
          </cell>
          <cell r="C970" t="str">
            <v>5.5 KVA</v>
          </cell>
          <cell r="D970">
            <v>3.2240000000000002</v>
          </cell>
          <cell r="E970" t="str">
            <v>Hr</v>
          </cell>
          <cell r="G970">
            <v>3488</v>
          </cell>
          <cell r="H970">
            <v>11245</v>
          </cell>
          <cell r="K970">
            <v>1797</v>
          </cell>
          <cell r="L970">
            <v>5793.5280000000002</v>
          </cell>
        </row>
        <row r="971">
          <cell r="A971" t="str">
            <v>A.C WELDER</v>
          </cell>
          <cell r="C971" t="str">
            <v>10KVA</v>
          </cell>
          <cell r="D971">
            <v>9.9760000000000009</v>
          </cell>
          <cell r="E971" t="str">
            <v>Hr</v>
          </cell>
          <cell r="K971">
            <v>155</v>
          </cell>
          <cell r="L971">
            <v>1546.2800000000002</v>
          </cell>
        </row>
        <row r="972">
          <cell r="E972" t="str">
            <v xml:space="preserve"> </v>
          </cell>
        </row>
        <row r="973">
          <cell r="A973" t="str">
            <v>GOUGING M/C</v>
          </cell>
          <cell r="C973" t="str">
            <v>중 형</v>
          </cell>
          <cell r="D973">
            <v>3.56</v>
          </cell>
          <cell r="E973" t="str">
            <v>Hr</v>
          </cell>
          <cell r="G973">
            <v>3380</v>
          </cell>
          <cell r="H973">
            <v>12032</v>
          </cell>
          <cell r="K973">
            <v>670</v>
          </cell>
          <cell r="L973">
            <v>2385.1999999999998</v>
          </cell>
        </row>
        <row r="974">
          <cell r="A974" t="str">
            <v>GAS CUTTING M/C</v>
          </cell>
          <cell r="C974" t="str">
            <v>Auto형</v>
          </cell>
          <cell r="D974">
            <v>1.3280000000000001</v>
          </cell>
          <cell r="E974" t="str">
            <v>Hr</v>
          </cell>
          <cell r="G974">
            <v>11922</v>
          </cell>
          <cell r="H974">
            <v>15832</v>
          </cell>
          <cell r="K974">
            <v>119</v>
          </cell>
          <cell r="L974">
            <v>158.03200000000001</v>
          </cell>
        </row>
        <row r="975">
          <cell r="A975" t="str">
            <v>GAS CUTTING M/C</v>
          </cell>
          <cell r="C975" t="str">
            <v>수 동</v>
          </cell>
          <cell r="D975">
            <v>1.984</v>
          </cell>
          <cell r="E975" t="str">
            <v>Hr</v>
          </cell>
          <cell r="G975">
            <v>3974</v>
          </cell>
          <cell r="H975">
            <v>7884</v>
          </cell>
          <cell r="K975">
            <v>115</v>
          </cell>
          <cell r="L975">
            <v>228.16</v>
          </cell>
        </row>
        <row r="976">
          <cell r="A976" t="str">
            <v>GAS HEATING TOUCH</v>
          </cell>
          <cell r="C976" t="str">
            <v>중 형</v>
          </cell>
          <cell r="D976">
            <v>3.8719999999999999</v>
          </cell>
          <cell r="E976" t="str">
            <v>Hr</v>
          </cell>
          <cell r="G976">
            <v>3174</v>
          </cell>
          <cell r="H976">
            <v>12289</v>
          </cell>
          <cell r="K976">
            <v>115</v>
          </cell>
          <cell r="L976">
            <v>445.28</v>
          </cell>
        </row>
        <row r="977">
          <cell r="A977" t="str">
            <v>OVER HEAD CRANE</v>
          </cell>
          <cell r="C977" t="str">
            <v>30 TON</v>
          </cell>
          <cell r="D977">
            <v>0.88</v>
          </cell>
          <cell r="E977" t="str">
            <v>Hr</v>
          </cell>
          <cell r="G977">
            <v>9681</v>
          </cell>
          <cell r="H977">
            <v>8519</v>
          </cell>
          <cell r="K977">
            <v>3338</v>
          </cell>
          <cell r="L977">
            <v>2937.44</v>
          </cell>
        </row>
        <row r="978">
          <cell r="E978" t="str">
            <v xml:space="preserve"> </v>
          </cell>
        </row>
        <row r="979">
          <cell r="A979" t="str">
            <v>OVER HEAD CRANE</v>
          </cell>
          <cell r="C979" t="str">
            <v>20 TON</v>
          </cell>
          <cell r="D979">
            <v>0.88</v>
          </cell>
          <cell r="E979" t="str">
            <v>Hr</v>
          </cell>
          <cell r="G979">
            <v>9681</v>
          </cell>
          <cell r="H979">
            <v>8519</v>
          </cell>
          <cell r="K979">
            <v>3338</v>
          </cell>
          <cell r="L979">
            <v>2937.44</v>
          </cell>
        </row>
        <row r="980">
          <cell r="A980" t="str">
            <v>HYDRO PRESS</v>
          </cell>
          <cell r="C980" t="str">
            <v>100 TON</v>
          </cell>
          <cell r="D980">
            <v>1.72</v>
          </cell>
          <cell r="E980" t="str">
            <v>Hr</v>
          </cell>
          <cell r="G980">
            <v>3281</v>
          </cell>
          <cell r="H980">
            <v>5643</v>
          </cell>
          <cell r="K980">
            <v>6045</v>
          </cell>
          <cell r="L980">
            <v>10397.4</v>
          </cell>
        </row>
        <row r="981">
          <cell r="A981" t="str">
            <v>SHEARING M/C</v>
          </cell>
          <cell r="D981">
            <v>2</v>
          </cell>
          <cell r="E981" t="str">
            <v>Hr</v>
          </cell>
          <cell r="G981">
            <v>3688</v>
          </cell>
          <cell r="H981">
            <v>7376</v>
          </cell>
          <cell r="K981">
            <v>3209</v>
          </cell>
          <cell r="L981">
            <v>6418</v>
          </cell>
        </row>
        <row r="982">
          <cell r="A982" t="str">
            <v>DRILLING M/C</v>
          </cell>
          <cell r="C982" t="str">
            <v>3 HP</v>
          </cell>
          <cell r="D982">
            <v>0.48799999999999999</v>
          </cell>
          <cell r="E982" t="str">
            <v>Hr</v>
          </cell>
          <cell r="G982">
            <v>3401</v>
          </cell>
          <cell r="H982">
            <v>1659</v>
          </cell>
          <cell r="K982">
            <v>576</v>
          </cell>
          <cell r="L982">
            <v>281.08799999999997</v>
          </cell>
        </row>
        <row r="983">
          <cell r="A983" t="str">
            <v>DRILLING M/C</v>
          </cell>
          <cell r="C983" t="str">
            <v>Radial,5 HP</v>
          </cell>
          <cell r="D983">
            <v>0.48799999999999999</v>
          </cell>
          <cell r="E983" t="str">
            <v>Hr</v>
          </cell>
          <cell r="G983">
            <v>3401</v>
          </cell>
          <cell r="H983">
            <v>1659</v>
          </cell>
          <cell r="K983">
            <v>1720</v>
          </cell>
          <cell r="L983">
            <v>839.36</v>
          </cell>
        </row>
        <row r="984">
          <cell r="E984" t="str">
            <v xml:space="preserve"> </v>
          </cell>
        </row>
        <row r="985">
          <cell r="A985" t="str">
            <v>PORTABLE DRILL</v>
          </cell>
          <cell r="C985" t="str">
            <v>0.5 HP</v>
          </cell>
          <cell r="D985">
            <v>1.5640000000000001</v>
          </cell>
          <cell r="E985" t="str">
            <v>Hr</v>
          </cell>
          <cell r="K985">
            <v>12</v>
          </cell>
          <cell r="L985">
            <v>18.768000000000001</v>
          </cell>
        </row>
        <row r="986">
          <cell r="A986" t="str">
            <v>TRUCK CRANE</v>
          </cell>
          <cell r="C986" t="str">
            <v>30 TON</v>
          </cell>
          <cell r="D986">
            <v>0.65</v>
          </cell>
          <cell r="E986" t="str">
            <v>Hr</v>
          </cell>
          <cell r="G986">
            <v>18615</v>
          </cell>
          <cell r="H986">
            <v>12099</v>
          </cell>
          <cell r="I986">
            <v>7046</v>
          </cell>
          <cell r="J986">
            <v>4579</v>
          </cell>
          <cell r="K986">
            <v>44939</v>
          </cell>
          <cell r="L986">
            <v>29210.350000000002</v>
          </cell>
        </row>
        <row r="987">
          <cell r="A987" t="str">
            <v>리프트 트럭</v>
          </cell>
          <cell r="C987" t="str">
            <v>5 TON</v>
          </cell>
          <cell r="D987">
            <v>0.65</v>
          </cell>
          <cell r="E987" t="str">
            <v>Hr</v>
          </cell>
          <cell r="G987">
            <v>9681</v>
          </cell>
          <cell r="H987">
            <v>6292</v>
          </cell>
          <cell r="I987">
            <v>5116.08</v>
          </cell>
          <cell r="J987">
            <v>3325</v>
          </cell>
          <cell r="K987">
            <v>4863</v>
          </cell>
          <cell r="L987">
            <v>3160.9500000000003</v>
          </cell>
        </row>
        <row r="988">
          <cell r="A988" t="str">
            <v>COMPRESSOR</v>
          </cell>
          <cell r="C988" t="str">
            <v>7.1㎥/min</v>
          </cell>
          <cell r="D988">
            <v>3.32</v>
          </cell>
          <cell r="E988" t="str">
            <v>Hr</v>
          </cell>
          <cell r="G988">
            <v>9681</v>
          </cell>
          <cell r="H988">
            <v>32140</v>
          </cell>
          <cell r="I988">
            <v>6189</v>
          </cell>
          <cell r="J988">
            <v>20547</v>
          </cell>
          <cell r="K988">
            <v>3137</v>
          </cell>
          <cell r="L988">
            <v>10414.84</v>
          </cell>
        </row>
        <row r="989">
          <cell r="A989" t="str">
            <v>TRAILER</v>
          </cell>
          <cell r="C989" t="str">
            <v>30 TON</v>
          </cell>
          <cell r="D989">
            <v>0.65</v>
          </cell>
          <cell r="E989" t="str">
            <v>Hr</v>
          </cell>
          <cell r="G989">
            <v>8683</v>
          </cell>
          <cell r="H989">
            <v>5643</v>
          </cell>
          <cell r="I989">
            <v>15763</v>
          </cell>
          <cell r="J989">
            <v>10245</v>
          </cell>
          <cell r="K989">
            <v>27414</v>
          </cell>
          <cell r="L989">
            <v>17819.100000000002</v>
          </cell>
        </row>
        <row r="991">
          <cell r="B991" t="str">
            <v>계</v>
          </cell>
          <cell r="F991">
            <v>289048.228</v>
          </cell>
          <cell r="H991">
            <v>151368</v>
          </cell>
          <cell r="J991">
            <v>38696</v>
          </cell>
          <cell r="K991" t="str">
            <v xml:space="preserve"> </v>
          </cell>
          <cell r="L991">
            <v>98984.228000000003</v>
          </cell>
        </row>
        <row r="992">
          <cell r="A992" t="str">
            <v>STOP LOG LEAF 제작 소모 자재비</v>
          </cell>
        </row>
        <row r="993">
          <cell r="E993" t="str">
            <v xml:space="preserve"> </v>
          </cell>
        </row>
        <row r="994">
          <cell r="A994" t="str">
            <v>종       별</v>
          </cell>
          <cell r="C994" t="str">
            <v>재 료 또 는</v>
          </cell>
          <cell r="D994" t="str">
            <v xml:space="preserve">원 수 </v>
          </cell>
          <cell r="E994" t="str">
            <v>단 위</v>
          </cell>
          <cell r="F994" t="str">
            <v>총   액</v>
          </cell>
          <cell r="G994" t="str">
            <v>노   무   비</v>
          </cell>
          <cell r="I994" t="str">
            <v>재   료   비</v>
          </cell>
          <cell r="K994" t="str">
            <v>경      비</v>
          </cell>
          <cell r="M994" t="str">
            <v>비   고</v>
          </cell>
        </row>
        <row r="995">
          <cell r="C995" t="str">
            <v xml:space="preserve">규       격 </v>
          </cell>
          <cell r="F995" t="str">
            <v>금   액</v>
          </cell>
          <cell r="G995" t="str">
            <v>단  가</v>
          </cell>
          <cell r="H995" t="str">
            <v>금   액</v>
          </cell>
          <cell r="I995" t="str">
            <v>단  가</v>
          </cell>
          <cell r="J995" t="str">
            <v>금   액</v>
          </cell>
          <cell r="K995" t="str">
            <v>단  가</v>
          </cell>
          <cell r="L995" t="str">
            <v>금   액</v>
          </cell>
        </row>
        <row r="996">
          <cell r="A996" t="str">
            <v>산       소</v>
          </cell>
          <cell r="C996" t="str">
            <v>6,000L용</v>
          </cell>
          <cell r="D996">
            <v>0.38</v>
          </cell>
          <cell r="E996" t="str">
            <v>병</v>
          </cell>
          <cell r="G996" t="str">
            <v xml:space="preserve"> </v>
          </cell>
          <cell r="I996">
            <v>12000</v>
          </cell>
          <cell r="J996">
            <v>4560</v>
          </cell>
        </row>
        <row r="997">
          <cell r="A997" t="str">
            <v>아 세 치 렌</v>
          </cell>
          <cell r="C997" t="str">
            <v>4,500L용</v>
          </cell>
          <cell r="D997">
            <v>0.33</v>
          </cell>
          <cell r="E997" t="str">
            <v>병</v>
          </cell>
          <cell r="I997">
            <v>55392</v>
          </cell>
          <cell r="J997">
            <v>18279</v>
          </cell>
        </row>
        <row r="998">
          <cell r="A998" t="str">
            <v>용   접  봉</v>
          </cell>
          <cell r="C998" t="str">
            <v>SS41, 4M/Mx350L</v>
          </cell>
          <cell r="D998">
            <v>3</v>
          </cell>
          <cell r="E998" t="str">
            <v>KG</v>
          </cell>
          <cell r="I998">
            <v>1260</v>
          </cell>
          <cell r="J998">
            <v>3780</v>
          </cell>
        </row>
        <row r="1000">
          <cell r="A1000" t="str">
            <v xml:space="preserve"> </v>
          </cell>
          <cell r="D1000" t="str">
            <v xml:space="preserve"> </v>
          </cell>
          <cell r="E1000" t="str">
            <v xml:space="preserve"> </v>
          </cell>
        </row>
        <row r="1001">
          <cell r="E1001" t="str">
            <v xml:space="preserve"> </v>
          </cell>
        </row>
        <row r="1003">
          <cell r="B1003" t="str">
            <v>계</v>
          </cell>
          <cell r="F1003">
            <v>26619</v>
          </cell>
          <cell r="J1003">
            <v>26619</v>
          </cell>
        </row>
        <row r="1021">
          <cell r="A1021" t="str">
            <v>STOP LOG LEAF 설치 인건비</v>
          </cell>
        </row>
        <row r="1022">
          <cell r="E1022" t="str">
            <v xml:space="preserve"> </v>
          </cell>
        </row>
        <row r="1023">
          <cell r="A1023" t="str">
            <v>종       별</v>
          </cell>
          <cell r="C1023" t="str">
            <v>재 료 또 는</v>
          </cell>
          <cell r="D1023" t="str">
            <v xml:space="preserve">원 수 </v>
          </cell>
          <cell r="E1023" t="str">
            <v>단 위</v>
          </cell>
          <cell r="F1023" t="str">
            <v>총   액</v>
          </cell>
          <cell r="G1023" t="str">
            <v>노   무   비</v>
          </cell>
          <cell r="I1023" t="str">
            <v>재   료   비</v>
          </cell>
          <cell r="K1023" t="str">
            <v>경      비</v>
          </cell>
          <cell r="M1023" t="str">
            <v>비   고</v>
          </cell>
        </row>
        <row r="1024">
          <cell r="C1024" t="str">
            <v xml:space="preserve">규       격 </v>
          </cell>
          <cell r="F1024" t="str">
            <v>금   액</v>
          </cell>
          <cell r="G1024" t="str">
            <v>단  가</v>
          </cell>
          <cell r="H1024" t="str">
            <v>금   액</v>
          </cell>
          <cell r="I1024" t="str">
            <v>단  가</v>
          </cell>
          <cell r="J1024" t="str">
            <v>금   액</v>
          </cell>
          <cell r="K1024" t="str">
            <v>단  가</v>
          </cell>
          <cell r="L1024" t="str">
            <v>금   액</v>
          </cell>
        </row>
        <row r="1025">
          <cell r="A1025" t="str">
            <v>기 술 관 리</v>
          </cell>
          <cell r="C1025" t="str">
            <v>기계기사2급</v>
          </cell>
          <cell r="D1025">
            <v>0.5</v>
          </cell>
          <cell r="E1025" t="str">
            <v>인</v>
          </cell>
          <cell r="G1025">
            <v>69405</v>
          </cell>
          <cell r="H1025">
            <v>34702</v>
          </cell>
        </row>
        <row r="1026">
          <cell r="A1026" t="str">
            <v>운 반 조 작</v>
          </cell>
          <cell r="C1026" t="str">
            <v>비   계   공</v>
          </cell>
          <cell r="D1026">
            <v>0.97</v>
          </cell>
          <cell r="E1026" t="str">
            <v>인</v>
          </cell>
          <cell r="G1026">
            <v>79467</v>
          </cell>
          <cell r="H1026">
            <v>77082</v>
          </cell>
        </row>
        <row r="1027">
          <cell r="A1027" t="str">
            <v>조 립 조 정</v>
          </cell>
          <cell r="C1027" t="str">
            <v>비   계   공</v>
          </cell>
          <cell r="D1027">
            <v>2.02</v>
          </cell>
          <cell r="E1027" t="str">
            <v>인</v>
          </cell>
          <cell r="G1027">
            <v>79467</v>
          </cell>
          <cell r="H1027">
            <v>160523</v>
          </cell>
        </row>
        <row r="1028">
          <cell r="A1028" t="str">
            <v xml:space="preserve"> </v>
          </cell>
          <cell r="C1028" t="str">
            <v>프랜트 제관공</v>
          </cell>
          <cell r="D1028">
            <v>1.19</v>
          </cell>
          <cell r="E1028" t="str">
            <v>인</v>
          </cell>
          <cell r="G1028">
            <v>81966</v>
          </cell>
          <cell r="H1028">
            <v>97539</v>
          </cell>
        </row>
        <row r="1029">
          <cell r="A1029" t="str">
            <v xml:space="preserve"> </v>
          </cell>
          <cell r="C1029" t="str">
            <v>측   량   사</v>
          </cell>
          <cell r="D1029">
            <v>0.122</v>
          </cell>
          <cell r="E1029" t="str">
            <v>인</v>
          </cell>
          <cell r="G1029">
            <v>58506</v>
          </cell>
          <cell r="H1029">
            <v>7137</v>
          </cell>
        </row>
        <row r="1031">
          <cell r="C1031" t="str">
            <v>프랜트기계설치공</v>
          </cell>
          <cell r="D1031">
            <v>1.17</v>
          </cell>
          <cell r="E1031" t="str">
            <v>인</v>
          </cell>
          <cell r="G1031">
            <v>80805</v>
          </cell>
          <cell r="H1031">
            <v>94541</v>
          </cell>
        </row>
        <row r="1032">
          <cell r="A1032" t="str">
            <v>설      치</v>
          </cell>
          <cell r="C1032" t="str">
            <v>비   계   공</v>
          </cell>
          <cell r="D1032">
            <v>0.36</v>
          </cell>
          <cell r="E1032" t="str">
            <v>인</v>
          </cell>
          <cell r="G1032">
            <v>79467</v>
          </cell>
          <cell r="H1032">
            <v>28608</v>
          </cell>
        </row>
        <row r="1033">
          <cell r="C1033" t="str">
            <v>프랜트기계설치공</v>
          </cell>
          <cell r="D1033">
            <v>0.13</v>
          </cell>
          <cell r="E1033" t="str">
            <v>인</v>
          </cell>
          <cell r="G1033">
            <v>81966</v>
          </cell>
          <cell r="H1033">
            <v>10655</v>
          </cell>
        </row>
        <row r="1034">
          <cell r="A1034" t="str">
            <v>전 원 배 선</v>
          </cell>
          <cell r="C1034" t="str">
            <v>플랜트전공</v>
          </cell>
          <cell r="D1034">
            <v>6.3E-2</v>
          </cell>
          <cell r="E1034" t="str">
            <v>인</v>
          </cell>
          <cell r="G1034">
            <v>64285</v>
          </cell>
          <cell r="H1034">
            <v>4049</v>
          </cell>
          <cell r="I1034" t="str">
            <v xml:space="preserve"> </v>
          </cell>
          <cell r="J1034" t="str">
            <v xml:space="preserve"> </v>
          </cell>
        </row>
        <row r="1035">
          <cell r="A1035" t="str">
            <v xml:space="preserve"> </v>
          </cell>
          <cell r="C1035" t="str">
            <v xml:space="preserve"> </v>
          </cell>
          <cell r="D1035" t="str">
            <v xml:space="preserve"> </v>
          </cell>
          <cell r="E1035" t="str">
            <v xml:space="preserve"> </v>
          </cell>
          <cell r="G1035" t="str">
            <v xml:space="preserve"> </v>
          </cell>
        </row>
        <row r="1036">
          <cell r="A1036" t="str">
            <v>검사 및 교정</v>
          </cell>
          <cell r="C1036" t="str">
            <v>기술관리,전원</v>
          </cell>
          <cell r="D1036" t="str">
            <v>1</v>
          </cell>
          <cell r="E1036" t="str">
            <v>식</v>
          </cell>
          <cell r="H1036">
            <v>47608</v>
          </cell>
        </row>
        <row r="1037">
          <cell r="C1037" t="str">
            <v>배선제외10%</v>
          </cell>
        </row>
        <row r="1040">
          <cell r="B1040" t="str">
            <v>계</v>
          </cell>
          <cell r="F1040">
            <v>562444</v>
          </cell>
          <cell r="H1040">
            <v>562444</v>
          </cell>
        </row>
        <row r="1050">
          <cell r="E1050" t="str">
            <v xml:space="preserve"> </v>
          </cell>
          <cell r="F1050" t="str">
            <v>STOP LOG LEAF 설치 사용장비 경비</v>
          </cell>
        </row>
        <row r="1051">
          <cell r="E1051" t="str">
            <v xml:space="preserve"> </v>
          </cell>
        </row>
        <row r="1052">
          <cell r="A1052" t="str">
            <v>종       별</v>
          </cell>
          <cell r="C1052" t="str">
            <v>재 료 또 는</v>
          </cell>
          <cell r="D1052" t="str">
            <v xml:space="preserve">원 수 </v>
          </cell>
          <cell r="E1052" t="str">
            <v>단 위</v>
          </cell>
          <cell r="F1052" t="str">
            <v>총   액</v>
          </cell>
          <cell r="G1052" t="str">
            <v>노   무   비</v>
          </cell>
          <cell r="I1052" t="str">
            <v>재   료   비</v>
          </cell>
          <cell r="K1052" t="str">
            <v>경      비</v>
          </cell>
          <cell r="M1052" t="str">
            <v>비   고</v>
          </cell>
        </row>
        <row r="1053">
          <cell r="C1053" t="str">
            <v xml:space="preserve">규       격 </v>
          </cell>
          <cell r="F1053" t="str">
            <v>금   액</v>
          </cell>
          <cell r="G1053" t="str">
            <v>단  가</v>
          </cell>
          <cell r="H1053" t="str">
            <v>금   액</v>
          </cell>
          <cell r="I1053" t="str">
            <v>단  가</v>
          </cell>
          <cell r="J1053" t="str">
            <v>금   액</v>
          </cell>
          <cell r="K1053" t="str">
            <v>단  가</v>
          </cell>
          <cell r="L1053" t="str">
            <v>금   액</v>
          </cell>
        </row>
        <row r="1054">
          <cell r="A1054" t="str">
            <v>A.C WELDER</v>
          </cell>
          <cell r="C1054" t="str">
            <v>10KVA</v>
          </cell>
          <cell r="D1054">
            <v>8</v>
          </cell>
          <cell r="E1054" t="str">
            <v>Hr</v>
          </cell>
          <cell r="K1054">
            <v>155</v>
          </cell>
          <cell r="L1054">
            <v>1240</v>
          </cell>
        </row>
        <row r="1055">
          <cell r="A1055" t="str">
            <v>PORTABLE DRILL</v>
          </cell>
          <cell r="C1055" t="str">
            <v>1.5 Hp</v>
          </cell>
          <cell r="D1055">
            <v>16</v>
          </cell>
          <cell r="E1055" t="str">
            <v>Hr</v>
          </cell>
          <cell r="K1055">
            <v>14</v>
          </cell>
          <cell r="L1055">
            <v>224</v>
          </cell>
        </row>
        <row r="1056">
          <cell r="A1056" t="str">
            <v>PORTABLE GRINDER</v>
          </cell>
          <cell r="C1056" t="str">
            <v>0.5 Hp</v>
          </cell>
          <cell r="D1056">
            <v>16</v>
          </cell>
          <cell r="E1056" t="str">
            <v>Hr</v>
          </cell>
          <cell r="K1056">
            <v>22</v>
          </cell>
          <cell r="L1056">
            <v>352</v>
          </cell>
        </row>
        <row r="1057">
          <cell r="A1057" t="str">
            <v>WINCH</v>
          </cell>
          <cell r="C1057" t="str">
            <v>10Hp</v>
          </cell>
          <cell r="D1057">
            <v>8</v>
          </cell>
          <cell r="E1057" t="str">
            <v>Hr</v>
          </cell>
          <cell r="G1057">
            <v>9235</v>
          </cell>
          <cell r="H1057">
            <v>73880</v>
          </cell>
          <cell r="K1057">
            <v>850</v>
          </cell>
          <cell r="L1057">
            <v>6800</v>
          </cell>
        </row>
        <row r="1058">
          <cell r="A1058" t="str">
            <v>FORK LIFT</v>
          </cell>
          <cell r="C1058" t="str">
            <v>3.5TON</v>
          </cell>
          <cell r="D1058">
            <v>8</v>
          </cell>
          <cell r="E1058" t="str">
            <v>Hr</v>
          </cell>
          <cell r="G1058">
            <v>9681</v>
          </cell>
          <cell r="H1058">
            <v>77448</v>
          </cell>
          <cell r="I1058">
            <v>5116</v>
          </cell>
          <cell r="J1058">
            <v>40928</v>
          </cell>
          <cell r="K1058">
            <v>3470</v>
          </cell>
          <cell r="L1058">
            <v>27760</v>
          </cell>
        </row>
        <row r="1060">
          <cell r="A1060" t="str">
            <v>TRUCK CRANE</v>
          </cell>
          <cell r="C1060" t="str">
            <v>20TON</v>
          </cell>
          <cell r="D1060">
            <v>8</v>
          </cell>
          <cell r="E1060" t="str">
            <v>Hr</v>
          </cell>
          <cell r="G1060">
            <v>18615</v>
          </cell>
          <cell r="H1060">
            <v>148920</v>
          </cell>
          <cell r="I1060">
            <v>4939</v>
          </cell>
          <cell r="J1060">
            <v>39512</v>
          </cell>
          <cell r="K1060">
            <v>40975</v>
          </cell>
          <cell r="L1060">
            <v>327800</v>
          </cell>
        </row>
        <row r="1063">
          <cell r="A1063" t="str">
            <v xml:space="preserve">      계</v>
          </cell>
          <cell r="F1063">
            <v>744864</v>
          </cell>
          <cell r="H1063">
            <v>300248</v>
          </cell>
          <cell r="J1063">
            <v>80440</v>
          </cell>
          <cell r="L1063">
            <v>364176</v>
          </cell>
        </row>
        <row r="1079">
          <cell r="E1079" t="str">
            <v xml:space="preserve"> </v>
          </cell>
          <cell r="F1079" t="str">
            <v>STOP LOG LEAF 설치 소모 자재비</v>
          </cell>
        </row>
        <row r="1080">
          <cell r="E1080" t="str">
            <v xml:space="preserve"> </v>
          </cell>
        </row>
        <row r="1081">
          <cell r="A1081" t="str">
            <v>종       별</v>
          </cell>
          <cell r="C1081" t="str">
            <v>재 료 또 는</v>
          </cell>
          <cell r="D1081" t="str">
            <v xml:space="preserve">원 수 </v>
          </cell>
          <cell r="E1081" t="str">
            <v>단 위</v>
          </cell>
          <cell r="F1081" t="str">
            <v>총   액</v>
          </cell>
          <cell r="G1081" t="str">
            <v>노   무   비</v>
          </cell>
          <cell r="I1081" t="str">
            <v>재   료   비</v>
          </cell>
          <cell r="K1081" t="str">
            <v>경      비</v>
          </cell>
          <cell r="M1081" t="str">
            <v>비   고</v>
          </cell>
        </row>
        <row r="1082">
          <cell r="C1082" t="str">
            <v xml:space="preserve">규       격 </v>
          </cell>
          <cell r="F1082" t="str">
            <v>금   액</v>
          </cell>
          <cell r="G1082" t="str">
            <v>단  가</v>
          </cell>
          <cell r="H1082" t="str">
            <v>금   액</v>
          </cell>
          <cell r="I1082" t="str">
            <v>단  가</v>
          </cell>
          <cell r="J1082" t="str">
            <v>금   액</v>
          </cell>
          <cell r="K1082" t="str">
            <v>단  가</v>
          </cell>
          <cell r="L1082" t="str">
            <v>금   액</v>
          </cell>
        </row>
        <row r="1083">
          <cell r="A1083" t="str">
            <v>산       소</v>
          </cell>
          <cell r="C1083" t="str">
            <v>6,000L용</v>
          </cell>
          <cell r="D1083">
            <v>2.2999999999999998</v>
          </cell>
          <cell r="E1083" t="str">
            <v>병</v>
          </cell>
          <cell r="G1083" t="str">
            <v xml:space="preserve"> </v>
          </cell>
          <cell r="I1083">
            <v>12000</v>
          </cell>
          <cell r="J1083">
            <v>27600</v>
          </cell>
        </row>
        <row r="1084">
          <cell r="A1084" t="str">
            <v>아 세 치 렌</v>
          </cell>
          <cell r="C1084" t="str">
            <v>4,500L용</v>
          </cell>
          <cell r="D1084">
            <v>1.98</v>
          </cell>
          <cell r="E1084" t="str">
            <v>병</v>
          </cell>
          <cell r="I1084">
            <v>55392</v>
          </cell>
          <cell r="J1084">
            <v>109676</v>
          </cell>
        </row>
        <row r="1085">
          <cell r="A1085" t="str">
            <v>용   접  봉</v>
          </cell>
          <cell r="C1085" t="str">
            <v>SS41 , 4M/M</v>
          </cell>
          <cell r="D1085">
            <v>14.35</v>
          </cell>
          <cell r="E1085" t="str">
            <v>KG</v>
          </cell>
          <cell r="I1085">
            <v>1260</v>
          </cell>
          <cell r="J1085">
            <v>18081</v>
          </cell>
        </row>
        <row r="1086">
          <cell r="A1086" t="str">
            <v>함       석</v>
          </cell>
          <cell r="C1086" t="str">
            <v>#31x3'x6'</v>
          </cell>
          <cell r="D1086">
            <v>0.53</v>
          </cell>
          <cell r="E1086" t="str">
            <v>매</v>
          </cell>
          <cell r="I1086">
            <v>2825</v>
          </cell>
          <cell r="J1086">
            <v>1497</v>
          </cell>
        </row>
        <row r="1087">
          <cell r="A1087" t="str">
            <v>전       력</v>
          </cell>
          <cell r="D1087">
            <v>306</v>
          </cell>
          <cell r="E1087" t="str">
            <v>KWH</v>
          </cell>
          <cell r="K1087">
            <v>61.6</v>
          </cell>
          <cell r="L1087">
            <v>18849</v>
          </cell>
        </row>
        <row r="1089">
          <cell r="A1089" t="str">
            <v xml:space="preserve"> </v>
          </cell>
        </row>
        <row r="1091">
          <cell r="B1091" t="str">
            <v>계</v>
          </cell>
          <cell r="F1091">
            <v>175703</v>
          </cell>
          <cell r="J1091">
            <v>156854</v>
          </cell>
          <cell r="L1091">
            <v>18849</v>
          </cell>
        </row>
        <row r="1092">
          <cell r="A1092" t="str">
            <v xml:space="preserve"> </v>
          </cell>
        </row>
        <row r="1093">
          <cell r="A1093" t="str">
            <v xml:space="preserve"> </v>
          </cell>
        </row>
        <row r="1094">
          <cell r="A1094" t="str">
            <v xml:space="preserve"> </v>
          </cell>
        </row>
        <row r="1095">
          <cell r="A1095" t="str">
            <v xml:space="preserve"> </v>
          </cell>
        </row>
        <row r="1096">
          <cell r="A1096" t="str">
            <v xml:space="preserve"> </v>
          </cell>
        </row>
        <row r="1097">
          <cell r="A1097" t="str">
            <v xml:space="preserve"> </v>
          </cell>
        </row>
        <row r="1098">
          <cell r="A1098" t="str">
            <v xml:space="preserve"> </v>
          </cell>
        </row>
        <row r="1099">
          <cell r="A1099" t="str">
            <v xml:space="preserve"> </v>
          </cell>
        </row>
        <row r="1100">
          <cell r="A1100" t="str">
            <v xml:space="preserve"> </v>
          </cell>
        </row>
        <row r="1101">
          <cell r="A1101" t="str">
            <v xml:space="preserve"> </v>
          </cell>
        </row>
        <row r="1102">
          <cell r="A1102" t="str">
            <v xml:space="preserve"> </v>
          </cell>
        </row>
        <row r="1103">
          <cell r="A1103" t="str">
            <v xml:space="preserve"> </v>
          </cell>
        </row>
        <row r="1105">
          <cell r="A1105" t="str">
            <v xml:space="preserve"> </v>
          </cell>
        </row>
        <row r="1106">
          <cell r="A1106" t="str">
            <v xml:space="preserve"> </v>
          </cell>
        </row>
        <row r="1107">
          <cell r="A1107" t="str">
            <v xml:space="preserve"> </v>
          </cell>
        </row>
        <row r="1108">
          <cell r="E1108" t="str">
            <v xml:space="preserve"> </v>
          </cell>
          <cell r="F1108" t="str">
            <v>RADIAL GATE LEAF 제작 인건비</v>
          </cell>
        </row>
        <row r="1109">
          <cell r="E1109" t="str">
            <v xml:space="preserve"> </v>
          </cell>
        </row>
        <row r="1110">
          <cell r="A1110" t="str">
            <v>종       별</v>
          </cell>
          <cell r="C1110" t="str">
            <v>재 료 또 는</v>
          </cell>
          <cell r="F1110" t="str">
            <v>총   액</v>
          </cell>
          <cell r="G1110" t="str">
            <v xml:space="preserve">    노   무   비</v>
          </cell>
          <cell r="I1110" t="str">
            <v xml:space="preserve">    재   료   비</v>
          </cell>
          <cell r="K1110" t="str">
            <v xml:space="preserve">    경      비</v>
          </cell>
        </row>
        <row r="1111">
          <cell r="C1111" t="str">
            <v xml:space="preserve">규       격 </v>
          </cell>
          <cell r="E1111" t="str">
            <v xml:space="preserve"> </v>
          </cell>
          <cell r="F1111" t="str">
            <v>금   액</v>
          </cell>
          <cell r="G1111" t="str">
            <v>단  가</v>
          </cell>
          <cell r="H1111" t="str">
            <v>금   액</v>
          </cell>
          <cell r="I1111" t="str">
            <v>단  가</v>
          </cell>
          <cell r="J1111" t="str">
            <v>금   액</v>
          </cell>
          <cell r="K1111" t="str">
            <v>단  가</v>
          </cell>
          <cell r="L1111" t="str">
            <v>금   액</v>
          </cell>
        </row>
        <row r="1112">
          <cell r="A1112" t="str">
            <v>기술관리</v>
          </cell>
          <cell r="C1112" t="str">
            <v>기계기사1급</v>
          </cell>
          <cell r="D1112">
            <v>0.5</v>
          </cell>
          <cell r="E1112" t="str">
            <v>인</v>
          </cell>
          <cell r="G1112">
            <v>97488</v>
          </cell>
          <cell r="H1112">
            <v>48744</v>
          </cell>
        </row>
        <row r="1113">
          <cell r="A1113" t="str">
            <v>본  뜨  기</v>
          </cell>
          <cell r="C1113" t="str">
            <v>프랜트 제관공</v>
          </cell>
          <cell r="D1113">
            <v>0.52300000000000002</v>
          </cell>
          <cell r="E1113" t="str">
            <v>인</v>
          </cell>
          <cell r="G1113">
            <v>81966</v>
          </cell>
          <cell r="H1113">
            <v>42868</v>
          </cell>
        </row>
        <row r="1114">
          <cell r="A1114" t="str">
            <v>금  긋  기</v>
          </cell>
          <cell r="C1114" t="str">
            <v>프랜트 제관공</v>
          </cell>
          <cell r="D1114">
            <v>1.39</v>
          </cell>
          <cell r="E1114" t="str">
            <v>인</v>
          </cell>
          <cell r="G1114">
            <v>81966</v>
          </cell>
          <cell r="H1114">
            <v>113932</v>
          </cell>
        </row>
        <row r="1115">
          <cell r="A1115" t="str">
            <v>절      단</v>
          </cell>
          <cell r="C1115" t="str">
            <v>프랜트 제관공</v>
          </cell>
          <cell r="D1115">
            <v>0.38</v>
          </cell>
          <cell r="E1115" t="str">
            <v>인</v>
          </cell>
          <cell r="G1115">
            <v>81966</v>
          </cell>
          <cell r="H1115">
            <v>31147</v>
          </cell>
        </row>
        <row r="1116">
          <cell r="A1116" t="str">
            <v>가      공</v>
          </cell>
          <cell r="C1116" t="str">
            <v>프랜트 제관공</v>
          </cell>
          <cell r="D1116">
            <v>1.59</v>
          </cell>
          <cell r="E1116" t="str">
            <v>인</v>
          </cell>
          <cell r="G1116">
            <v>81966</v>
          </cell>
          <cell r="H1116">
            <v>130325</v>
          </cell>
        </row>
        <row r="1118">
          <cell r="A1118" t="str">
            <v>구 멍 뚫 기</v>
          </cell>
          <cell r="C1118" t="str">
            <v>프랜트 제관공</v>
          </cell>
          <cell r="D1118">
            <v>0.47499999999999998</v>
          </cell>
          <cell r="E1118" t="str">
            <v>인</v>
          </cell>
          <cell r="G1118">
            <v>81966</v>
          </cell>
          <cell r="H1118">
            <v>38933</v>
          </cell>
        </row>
        <row r="1119">
          <cell r="A1119" t="str">
            <v>용      접</v>
          </cell>
          <cell r="C1119" t="str">
            <v>프랜트 용접공</v>
          </cell>
          <cell r="D1119">
            <v>2.5499999999999998</v>
          </cell>
          <cell r="E1119" t="str">
            <v>인</v>
          </cell>
          <cell r="G1119">
            <v>95379</v>
          </cell>
          <cell r="H1119">
            <v>243216</v>
          </cell>
        </row>
        <row r="1120">
          <cell r="A1120" t="str">
            <v>부 품 조 립</v>
          </cell>
          <cell r="C1120" t="str">
            <v>비   계   공</v>
          </cell>
          <cell r="D1120">
            <v>1.3049999999999999</v>
          </cell>
          <cell r="E1120" t="str">
            <v>인</v>
          </cell>
          <cell r="G1120">
            <v>79467</v>
          </cell>
          <cell r="H1120">
            <v>103704</v>
          </cell>
        </row>
        <row r="1121">
          <cell r="C1121" t="str">
            <v>프랜트기계설치공</v>
          </cell>
          <cell r="D1121">
            <v>1.3049999999999999</v>
          </cell>
          <cell r="E1121" t="str">
            <v>인</v>
          </cell>
          <cell r="G1121">
            <v>80805</v>
          </cell>
          <cell r="H1121">
            <v>105450</v>
          </cell>
        </row>
        <row r="1122">
          <cell r="A1122" t="str">
            <v>소운반 조작</v>
          </cell>
          <cell r="C1122" t="str">
            <v>비   계   공</v>
          </cell>
          <cell r="D1122">
            <v>0.98</v>
          </cell>
          <cell r="E1122" t="str">
            <v>인</v>
          </cell>
          <cell r="G1122">
            <v>79467</v>
          </cell>
          <cell r="H1122">
            <v>77877</v>
          </cell>
        </row>
        <row r="1124">
          <cell r="A1124" t="str">
            <v>가   조   립</v>
          </cell>
          <cell r="C1124" t="str">
            <v>비   계   공</v>
          </cell>
          <cell r="D1124">
            <v>1.0329999999999999</v>
          </cell>
          <cell r="E1124" t="str">
            <v>인</v>
          </cell>
          <cell r="G1124">
            <v>79467</v>
          </cell>
          <cell r="H1124">
            <v>82089</v>
          </cell>
        </row>
        <row r="1125">
          <cell r="C1125" t="str">
            <v>프랜트 제관공</v>
          </cell>
          <cell r="D1125">
            <v>2.1160000000000001</v>
          </cell>
          <cell r="E1125" t="str">
            <v>인</v>
          </cell>
          <cell r="G1125">
            <v>81966</v>
          </cell>
          <cell r="H1125">
            <v>173440</v>
          </cell>
        </row>
        <row r="1126">
          <cell r="C1126" t="str">
            <v>프랜트 용접공</v>
          </cell>
          <cell r="D1126">
            <v>1.02</v>
          </cell>
          <cell r="E1126" t="str">
            <v>인</v>
          </cell>
          <cell r="G1126">
            <v>95379</v>
          </cell>
          <cell r="H1126">
            <v>97286</v>
          </cell>
        </row>
        <row r="1127">
          <cell r="C1127" t="str">
            <v>측   량   사</v>
          </cell>
          <cell r="D1127">
            <v>0.17199999999999999</v>
          </cell>
          <cell r="E1127" t="str">
            <v>인</v>
          </cell>
          <cell r="G1127">
            <v>58506</v>
          </cell>
          <cell r="H1127">
            <v>10063</v>
          </cell>
        </row>
        <row r="1128">
          <cell r="C1128" t="str">
            <v>프랜트기계설치공</v>
          </cell>
          <cell r="D1128">
            <v>0.62</v>
          </cell>
          <cell r="E1128" t="str">
            <v>인</v>
          </cell>
          <cell r="G1128">
            <v>80805</v>
          </cell>
          <cell r="H1128">
            <v>50099</v>
          </cell>
        </row>
        <row r="1129">
          <cell r="E1129" t="str">
            <v xml:space="preserve"> </v>
          </cell>
        </row>
        <row r="1130">
          <cell r="C1130" t="str">
            <v>특 별 인 부</v>
          </cell>
          <cell r="D1130">
            <v>0.372</v>
          </cell>
          <cell r="E1130" t="str">
            <v>인</v>
          </cell>
          <cell r="G1130">
            <v>57379</v>
          </cell>
          <cell r="H1130">
            <v>21344</v>
          </cell>
        </row>
        <row r="1131">
          <cell r="A1131" t="str">
            <v>검사 및 교정</v>
          </cell>
          <cell r="C1131" t="str">
            <v>기술관리 제외한</v>
          </cell>
          <cell r="D1131" t="str">
            <v>1</v>
          </cell>
          <cell r="E1131" t="str">
            <v>식</v>
          </cell>
          <cell r="H1131">
            <v>132177</v>
          </cell>
        </row>
        <row r="1132">
          <cell r="C1132" t="str">
            <v>10%</v>
          </cell>
        </row>
        <row r="1134">
          <cell r="B1134" t="str">
            <v>계</v>
          </cell>
          <cell r="F1134">
            <v>1502694</v>
          </cell>
          <cell r="H1134">
            <v>1502694</v>
          </cell>
        </row>
        <row r="1137">
          <cell r="E1137" t="str">
            <v xml:space="preserve"> </v>
          </cell>
          <cell r="F1137" t="str">
            <v>RADIAL GATE LEAF 제작 사용장비 경비</v>
          </cell>
        </row>
        <row r="1138">
          <cell r="E1138" t="str">
            <v xml:space="preserve"> </v>
          </cell>
        </row>
        <row r="1139">
          <cell r="A1139" t="str">
            <v>종       별</v>
          </cell>
          <cell r="C1139" t="str">
            <v>재 료 또 는</v>
          </cell>
          <cell r="D1139" t="str">
            <v xml:space="preserve">원 수 </v>
          </cell>
          <cell r="E1139" t="str">
            <v>단 위</v>
          </cell>
          <cell r="F1139" t="str">
            <v>총   액</v>
          </cell>
          <cell r="G1139" t="str">
            <v>노   무   비</v>
          </cell>
          <cell r="I1139" t="str">
            <v>재   료   비</v>
          </cell>
          <cell r="K1139" t="str">
            <v>경      비</v>
          </cell>
          <cell r="M1139" t="str">
            <v>비   고</v>
          </cell>
        </row>
        <row r="1140">
          <cell r="C1140" t="str">
            <v xml:space="preserve">규       격 </v>
          </cell>
          <cell r="F1140" t="str">
            <v>금   액</v>
          </cell>
          <cell r="G1140" t="str">
            <v>단  가</v>
          </cell>
          <cell r="H1140" t="str">
            <v>금   액</v>
          </cell>
          <cell r="I1140" t="str">
            <v>단  가</v>
          </cell>
          <cell r="J1140" t="str">
            <v>금   액</v>
          </cell>
          <cell r="K1140" t="str">
            <v>단  가</v>
          </cell>
          <cell r="L1140" t="str">
            <v>금   액</v>
          </cell>
        </row>
        <row r="1141">
          <cell r="A1141" t="str">
            <v>LATHE</v>
          </cell>
          <cell r="C1141" t="str">
            <v>12FT x 7.5HP</v>
          </cell>
          <cell r="D1141">
            <v>0.64</v>
          </cell>
          <cell r="E1141" t="str">
            <v>Hr</v>
          </cell>
          <cell r="G1141">
            <v>3418</v>
          </cell>
          <cell r="H1141">
            <v>2187</v>
          </cell>
          <cell r="K1141">
            <v>3775</v>
          </cell>
          <cell r="L1141">
            <v>2416</v>
          </cell>
        </row>
        <row r="1142">
          <cell r="A1142" t="str">
            <v>PLANER</v>
          </cell>
          <cell r="C1142" t="str">
            <v>4FT x 8FT</v>
          </cell>
          <cell r="D1142">
            <v>0.72</v>
          </cell>
          <cell r="E1142" t="str">
            <v>Hr</v>
          </cell>
          <cell r="G1142">
            <v>3129</v>
          </cell>
          <cell r="H1142">
            <v>2252</v>
          </cell>
          <cell r="K1142">
            <v>2743</v>
          </cell>
          <cell r="L1142">
            <v>1974</v>
          </cell>
        </row>
        <row r="1143">
          <cell r="A1143" t="str">
            <v>BORING M/C</v>
          </cell>
          <cell r="C1143" t="str">
            <v>Hori.type,3HP</v>
          </cell>
          <cell r="D1143">
            <v>1.72</v>
          </cell>
          <cell r="E1143" t="str">
            <v>Hr</v>
          </cell>
          <cell r="G1143">
            <v>3547</v>
          </cell>
          <cell r="H1143">
            <v>6100</v>
          </cell>
          <cell r="K1143">
            <v>8928</v>
          </cell>
          <cell r="L1143">
            <v>15356</v>
          </cell>
        </row>
        <row r="1144">
          <cell r="A1144" t="str">
            <v>UNION MELT WELDER</v>
          </cell>
          <cell r="C1144" t="str">
            <v>5.5 KVA</v>
          </cell>
          <cell r="D1144">
            <v>2.8559999999999999</v>
          </cell>
          <cell r="E1144" t="str">
            <v>Hr</v>
          </cell>
          <cell r="G1144">
            <v>3488</v>
          </cell>
          <cell r="H1144">
            <v>9961</v>
          </cell>
          <cell r="K1144">
            <v>1797</v>
          </cell>
          <cell r="L1144">
            <v>5132</v>
          </cell>
        </row>
        <row r="1145">
          <cell r="A1145" t="str">
            <v>A.C WELDER</v>
          </cell>
          <cell r="C1145" t="str">
            <v>10KVA</v>
          </cell>
          <cell r="D1145">
            <v>8.5679999999999996</v>
          </cell>
          <cell r="E1145" t="str">
            <v>Hr</v>
          </cell>
          <cell r="K1145">
            <v>107</v>
          </cell>
          <cell r="L1145">
            <v>916</v>
          </cell>
        </row>
        <row r="1146">
          <cell r="E1146" t="str">
            <v xml:space="preserve"> </v>
          </cell>
        </row>
        <row r="1147">
          <cell r="A1147" t="str">
            <v>GOUGING M/C</v>
          </cell>
          <cell r="C1147" t="str">
            <v>중 형</v>
          </cell>
          <cell r="D1147">
            <v>3.06</v>
          </cell>
          <cell r="E1147" t="str">
            <v>Hr</v>
          </cell>
          <cell r="G1147">
            <v>3380</v>
          </cell>
          <cell r="H1147">
            <v>10342</v>
          </cell>
          <cell r="K1147">
            <v>670</v>
          </cell>
          <cell r="L1147">
            <v>2050</v>
          </cell>
        </row>
        <row r="1148">
          <cell r="A1148" t="str">
            <v>GAS CUTTING M/C</v>
          </cell>
          <cell r="C1148" t="str">
            <v>Auto형</v>
          </cell>
          <cell r="D1148">
            <v>1.24</v>
          </cell>
          <cell r="E1148" t="str">
            <v>Hr</v>
          </cell>
          <cell r="G1148">
            <v>11922</v>
          </cell>
          <cell r="H1148">
            <v>14783</v>
          </cell>
          <cell r="K1148">
            <v>119</v>
          </cell>
          <cell r="L1148">
            <v>147</v>
          </cell>
        </row>
        <row r="1149">
          <cell r="A1149" t="str">
            <v>GAS CUTTING M/C</v>
          </cell>
          <cell r="C1149" t="str">
            <v>수 동</v>
          </cell>
          <cell r="D1149">
            <v>1.8</v>
          </cell>
          <cell r="E1149" t="str">
            <v>Hr</v>
          </cell>
          <cell r="G1149">
            <v>3974</v>
          </cell>
          <cell r="H1149">
            <v>7153</v>
          </cell>
          <cell r="K1149">
            <v>115</v>
          </cell>
          <cell r="L1149">
            <v>207</v>
          </cell>
        </row>
        <row r="1150">
          <cell r="A1150" t="str">
            <v>GAS HEATING TOUCH</v>
          </cell>
          <cell r="C1150" t="str">
            <v>중 형</v>
          </cell>
          <cell r="D1150">
            <v>3.984</v>
          </cell>
          <cell r="E1150" t="str">
            <v>Hr</v>
          </cell>
          <cell r="G1150">
            <v>3174</v>
          </cell>
          <cell r="H1150">
            <v>12645</v>
          </cell>
          <cell r="K1150">
            <v>115</v>
          </cell>
          <cell r="L1150">
            <v>458</v>
          </cell>
        </row>
        <row r="1152">
          <cell r="A1152" t="str">
            <v>OVER HEAD CRANE</v>
          </cell>
          <cell r="C1152" t="str">
            <v>30 TON</v>
          </cell>
          <cell r="D1152">
            <v>0.75900000000000001</v>
          </cell>
          <cell r="E1152" t="str">
            <v>Hr</v>
          </cell>
          <cell r="G1152">
            <v>9681</v>
          </cell>
          <cell r="H1152">
            <v>7347</v>
          </cell>
          <cell r="K1152">
            <v>3338</v>
          </cell>
          <cell r="L1152">
            <v>2533</v>
          </cell>
        </row>
        <row r="1153">
          <cell r="A1153" t="str">
            <v>OVER HEAD CRANE</v>
          </cell>
          <cell r="C1153" t="str">
            <v>20 TON</v>
          </cell>
          <cell r="D1153">
            <v>0.75900000000000001</v>
          </cell>
          <cell r="E1153" t="str">
            <v>Hr</v>
          </cell>
          <cell r="G1153">
            <v>9681</v>
          </cell>
          <cell r="H1153">
            <v>7347</v>
          </cell>
          <cell r="K1153">
            <v>3338</v>
          </cell>
          <cell r="L1153">
            <v>2533</v>
          </cell>
        </row>
        <row r="1154">
          <cell r="A1154" t="str">
            <v>HYDRO PRESS</v>
          </cell>
          <cell r="C1154" t="str">
            <v>300 TON</v>
          </cell>
          <cell r="D1154">
            <v>1.7709999999999999</v>
          </cell>
          <cell r="E1154" t="str">
            <v>Hr</v>
          </cell>
          <cell r="G1154">
            <v>3281</v>
          </cell>
          <cell r="H1154">
            <v>5810</v>
          </cell>
          <cell r="K1154">
            <v>8463</v>
          </cell>
          <cell r="L1154">
            <v>14987</v>
          </cell>
        </row>
        <row r="1155">
          <cell r="A1155" t="str">
            <v>BENDING ROLLER</v>
          </cell>
          <cell r="C1155" t="str">
            <v>23 FT</v>
          </cell>
          <cell r="D1155">
            <v>1.48</v>
          </cell>
          <cell r="E1155" t="str">
            <v>Hr</v>
          </cell>
          <cell r="G1155">
            <v>4281</v>
          </cell>
          <cell r="H1155">
            <v>6335</v>
          </cell>
          <cell r="K1155">
            <v>6323</v>
          </cell>
          <cell r="L1155">
            <v>9358</v>
          </cell>
        </row>
        <row r="1156">
          <cell r="A1156" t="str">
            <v>EDGE BENDING ROLLER</v>
          </cell>
          <cell r="C1156" t="str">
            <v>23 FT</v>
          </cell>
          <cell r="D1156">
            <v>1.38</v>
          </cell>
          <cell r="E1156" t="str">
            <v>Hr</v>
          </cell>
          <cell r="G1156">
            <v>4281</v>
          </cell>
          <cell r="H1156">
            <v>5907</v>
          </cell>
          <cell r="K1156">
            <v>9484.5</v>
          </cell>
          <cell r="L1156">
            <v>13088</v>
          </cell>
        </row>
        <row r="1158">
          <cell r="A1158" t="str">
            <v>SHEARING M/C</v>
          </cell>
          <cell r="D1158">
            <v>0.64</v>
          </cell>
          <cell r="E1158" t="str">
            <v>Hr</v>
          </cell>
          <cell r="G1158">
            <v>3688</v>
          </cell>
          <cell r="H1158">
            <v>2360</v>
          </cell>
          <cell r="K1158">
            <v>3209</v>
          </cell>
          <cell r="L1158">
            <v>2053</v>
          </cell>
        </row>
        <row r="1159">
          <cell r="A1159" t="str">
            <v>DRILLING M/C</v>
          </cell>
          <cell r="C1159" t="str">
            <v>3 HP</v>
          </cell>
          <cell r="D1159">
            <v>0.36799999999999999</v>
          </cell>
          <cell r="E1159" t="str">
            <v>Hr</v>
          </cell>
          <cell r="G1159">
            <v>3401</v>
          </cell>
          <cell r="H1159">
            <v>1251</v>
          </cell>
          <cell r="K1159">
            <v>576</v>
          </cell>
          <cell r="L1159">
            <v>211</v>
          </cell>
        </row>
        <row r="1160">
          <cell r="A1160" t="str">
            <v>DRILLING M/C</v>
          </cell>
          <cell r="C1160" t="str">
            <v>Radial,5 HP</v>
          </cell>
          <cell r="D1160">
            <v>0.184</v>
          </cell>
          <cell r="E1160" t="str">
            <v>Hr</v>
          </cell>
          <cell r="G1160">
            <v>3401</v>
          </cell>
          <cell r="H1160">
            <v>625</v>
          </cell>
          <cell r="K1160">
            <v>1720</v>
          </cell>
          <cell r="L1160">
            <v>316</v>
          </cell>
        </row>
        <row r="1161">
          <cell r="A1161" t="str">
            <v>PORTABLE DRILL</v>
          </cell>
          <cell r="C1161" t="str">
            <v>0.5 HP</v>
          </cell>
          <cell r="D1161">
            <v>1.532</v>
          </cell>
          <cell r="E1161" t="str">
            <v>Hr</v>
          </cell>
          <cell r="K1161">
            <v>12</v>
          </cell>
          <cell r="L1161">
            <v>18</v>
          </cell>
        </row>
        <row r="1162">
          <cell r="A1162" t="str">
            <v>TRUCK CRANE</v>
          </cell>
          <cell r="C1162" t="str">
            <v>30 TON</v>
          </cell>
          <cell r="D1162">
            <v>0.50600000000000001</v>
          </cell>
          <cell r="E1162" t="str">
            <v>Hr</v>
          </cell>
          <cell r="G1162">
            <v>18615</v>
          </cell>
          <cell r="H1162">
            <v>9419</v>
          </cell>
          <cell r="I1162">
            <v>7046</v>
          </cell>
          <cell r="J1162">
            <v>3565</v>
          </cell>
          <cell r="K1162">
            <v>44939</v>
          </cell>
          <cell r="L1162">
            <v>22739</v>
          </cell>
        </row>
        <row r="1164">
          <cell r="A1164" t="str">
            <v>리프트 트럭</v>
          </cell>
          <cell r="C1164" t="str">
            <v xml:space="preserve"> 5 TON</v>
          </cell>
          <cell r="D1164">
            <v>0.50600000000000001</v>
          </cell>
          <cell r="E1164" t="str">
            <v>Hr</v>
          </cell>
          <cell r="G1164">
            <v>9681</v>
          </cell>
          <cell r="H1164">
            <v>4898</v>
          </cell>
          <cell r="I1164">
            <v>5116.08</v>
          </cell>
          <cell r="J1164">
            <v>2588</v>
          </cell>
          <cell r="K1164">
            <v>4863</v>
          </cell>
          <cell r="L1164">
            <v>2460</v>
          </cell>
        </row>
        <row r="1165">
          <cell r="A1165" t="str">
            <v>TRAILER</v>
          </cell>
          <cell r="C1165" t="str">
            <v>30 TON</v>
          </cell>
          <cell r="D1165">
            <v>0.50600000000000001</v>
          </cell>
          <cell r="E1165" t="str">
            <v>Hr</v>
          </cell>
          <cell r="G1165">
            <v>8683</v>
          </cell>
          <cell r="H1165">
            <v>4393</v>
          </cell>
          <cell r="I1165">
            <v>15763</v>
          </cell>
          <cell r="J1165">
            <v>7976</v>
          </cell>
          <cell r="K1165">
            <v>27414</v>
          </cell>
          <cell r="L1165">
            <v>13871</v>
          </cell>
        </row>
        <row r="1166">
          <cell r="A1166" t="str">
            <v>종       별</v>
          </cell>
          <cell r="C1166" t="str">
            <v>재 료 또 는</v>
          </cell>
          <cell r="D1166" t="str">
            <v xml:space="preserve">원 수 </v>
          </cell>
          <cell r="E1166" t="str">
            <v>단 위</v>
          </cell>
          <cell r="F1166" t="str">
            <v>총   액</v>
          </cell>
          <cell r="G1166" t="str">
            <v>노   무   비</v>
          </cell>
          <cell r="I1166" t="str">
            <v>재   료   비</v>
          </cell>
          <cell r="K1166" t="str">
            <v>경      비</v>
          </cell>
          <cell r="M1166" t="str">
            <v>비   고</v>
          </cell>
        </row>
        <row r="1167">
          <cell r="C1167" t="str">
            <v xml:space="preserve">규       격 </v>
          </cell>
          <cell r="F1167" t="str">
            <v>금   액</v>
          </cell>
          <cell r="G1167" t="str">
            <v>단  가</v>
          </cell>
          <cell r="H1167" t="str">
            <v>금   액</v>
          </cell>
          <cell r="I1167" t="str">
            <v>단  가</v>
          </cell>
          <cell r="J1167" t="str">
            <v>금   액</v>
          </cell>
          <cell r="K1167" t="str">
            <v>단  가</v>
          </cell>
          <cell r="L1167" t="str">
            <v>금   액</v>
          </cell>
        </row>
        <row r="1168">
          <cell r="A1168" t="str">
            <v>COMPRESSOR</v>
          </cell>
          <cell r="C1168" t="str">
            <v>7.1㎥/min</v>
          </cell>
          <cell r="D1168">
            <v>3.79</v>
          </cell>
          <cell r="E1168" t="str">
            <v>Hr</v>
          </cell>
          <cell r="G1168">
            <v>9681</v>
          </cell>
          <cell r="H1168">
            <v>36690</v>
          </cell>
          <cell r="I1168">
            <v>8779</v>
          </cell>
          <cell r="J1168">
            <v>33272</v>
          </cell>
          <cell r="K1168">
            <v>6250</v>
          </cell>
          <cell r="L1168">
            <v>23687</v>
          </cell>
        </row>
        <row r="1170">
          <cell r="B1170" t="str">
            <v>계</v>
          </cell>
          <cell r="F1170">
            <v>341716</v>
          </cell>
          <cell r="H1170">
            <v>157805</v>
          </cell>
          <cell r="J1170">
            <v>47401</v>
          </cell>
          <cell r="K1170" t="str">
            <v xml:space="preserve"> </v>
          </cell>
          <cell r="L1170">
            <v>136510</v>
          </cell>
        </row>
        <row r="1195">
          <cell r="E1195" t="str">
            <v xml:space="preserve"> </v>
          </cell>
          <cell r="F1195" t="str">
            <v>RADIAL GATE LEAF 제작 소모 자재비</v>
          </cell>
        </row>
        <row r="1196">
          <cell r="E1196" t="str">
            <v xml:space="preserve"> </v>
          </cell>
        </row>
        <row r="1197">
          <cell r="A1197" t="str">
            <v>종       별</v>
          </cell>
          <cell r="C1197" t="str">
            <v>재 료 또 는</v>
          </cell>
          <cell r="D1197" t="str">
            <v xml:space="preserve">원 수 </v>
          </cell>
          <cell r="E1197" t="str">
            <v>단 위</v>
          </cell>
          <cell r="F1197" t="str">
            <v>총   액</v>
          </cell>
          <cell r="G1197" t="str">
            <v>노   무   비</v>
          </cell>
          <cell r="I1197" t="str">
            <v>재   료   비</v>
          </cell>
          <cell r="K1197" t="str">
            <v>경      비</v>
          </cell>
          <cell r="M1197" t="str">
            <v>비   고</v>
          </cell>
        </row>
        <row r="1198">
          <cell r="C1198" t="str">
            <v xml:space="preserve">규       격 </v>
          </cell>
          <cell r="F1198" t="str">
            <v>금   액</v>
          </cell>
          <cell r="G1198" t="str">
            <v>단  가</v>
          </cell>
          <cell r="H1198" t="str">
            <v>금   액</v>
          </cell>
          <cell r="I1198" t="str">
            <v>단  가</v>
          </cell>
          <cell r="J1198" t="str">
            <v>금   액</v>
          </cell>
          <cell r="K1198" t="str">
            <v>단  가</v>
          </cell>
          <cell r="L1198" t="str">
            <v>금   액</v>
          </cell>
        </row>
        <row r="1199">
          <cell r="A1199" t="str">
            <v>산       소</v>
          </cell>
          <cell r="C1199" t="str">
            <v>6,000L용</v>
          </cell>
          <cell r="D1199">
            <v>3.76</v>
          </cell>
          <cell r="E1199" t="str">
            <v>병</v>
          </cell>
          <cell r="G1199" t="str">
            <v xml:space="preserve"> </v>
          </cell>
          <cell r="I1199">
            <v>12000</v>
          </cell>
          <cell r="J1199">
            <v>45120</v>
          </cell>
        </row>
        <row r="1200">
          <cell r="A1200" t="str">
            <v>아 세 치 렌</v>
          </cell>
          <cell r="C1200" t="str">
            <v>4,500L용</v>
          </cell>
          <cell r="D1200">
            <v>3.23</v>
          </cell>
          <cell r="E1200" t="str">
            <v>병</v>
          </cell>
          <cell r="I1200">
            <v>55392</v>
          </cell>
          <cell r="J1200">
            <v>178916</v>
          </cell>
        </row>
        <row r="1201">
          <cell r="A1201" t="str">
            <v>함       석</v>
          </cell>
          <cell r="C1201" t="str">
            <v>#31 x 3' x 6'</v>
          </cell>
          <cell r="D1201">
            <v>0.71</v>
          </cell>
          <cell r="E1201" t="str">
            <v>매</v>
          </cell>
          <cell r="I1201">
            <v>2825</v>
          </cell>
          <cell r="J1201">
            <v>2005</v>
          </cell>
        </row>
        <row r="1202">
          <cell r="A1202" t="str">
            <v>용   접  봉</v>
          </cell>
          <cell r="C1202" t="str">
            <v>SS400, 4M/Mx350L</v>
          </cell>
          <cell r="D1202">
            <v>24.99</v>
          </cell>
          <cell r="E1202" t="str">
            <v>KG</v>
          </cell>
          <cell r="I1202">
            <v>1260</v>
          </cell>
          <cell r="J1202">
            <v>31487</v>
          </cell>
        </row>
        <row r="1203">
          <cell r="A1203" t="str">
            <v>전       력</v>
          </cell>
          <cell r="D1203">
            <v>370</v>
          </cell>
          <cell r="E1203" t="str">
            <v>KWH</v>
          </cell>
          <cell r="K1203">
            <v>61.6</v>
          </cell>
          <cell r="L1203">
            <v>22792</v>
          </cell>
        </row>
        <row r="1204">
          <cell r="E1204" t="str">
            <v xml:space="preserve"> </v>
          </cell>
          <cell r="K1204" t="str">
            <v xml:space="preserve"> </v>
          </cell>
        </row>
        <row r="1206">
          <cell r="B1206" t="str">
            <v>계</v>
          </cell>
          <cell r="F1206">
            <v>280320</v>
          </cell>
          <cell r="J1206">
            <v>257528</v>
          </cell>
          <cell r="L1206">
            <v>22792</v>
          </cell>
        </row>
        <row r="1224">
          <cell r="E1224" t="str">
            <v xml:space="preserve"> </v>
          </cell>
          <cell r="F1224" t="str">
            <v>RADIAL GATE GUIDE FRAME 제작 인건비</v>
          </cell>
        </row>
        <row r="1225">
          <cell r="E1225" t="str">
            <v xml:space="preserve"> </v>
          </cell>
        </row>
        <row r="1226">
          <cell r="A1226" t="str">
            <v>종       별</v>
          </cell>
          <cell r="C1226" t="str">
            <v>재 료 또 는</v>
          </cell>
          <cell r="D1226" t="str">
            <v xml:space="preserve">원 수 </v>
          </cell>
          <cell r="E1226" t="str">
            <v>단 위</v>
          </cell>
          <cell r="F1226" t="str">
            <v>총   액</v>
          </cell>
          <cell r="G1226" t="str">
            <v>노   무   비</v>
          </cell>
          <cell r="I1226" t="str">
            <v>재   료   비</v>
          </cell>
          <cell r="K1226" t="str">
            <v>경      비</v>
          </cell>
          <cell r="M1226" t="str">
            <v>비   고</v>
          </cell>
        </row>
        <row r="1227">
          <cell r="C1227" t="str">
            <v xml:space="preserve">규       격 </v>
          </cell>
          <cell r="F1227" t="str">
            <v>금   액</v>
          </cell>
          <cell r="G1227" t="str">
            <v>단  가</v>
          </cell>
          <cell r="H1227" t="str">
            <v>금   액</v>
          </cell>
          <cell r="I1227" t="str">
            <v>단  가</v>
          </cell>
          <cell r="J1227" t="str">
            <v>금   액</v>
          </cell>
          <cell r="K1227" t="str">
            <v>단  가</v>
          </cell>
          <cell r="L1227" t="str">
            <v>금   액</v>
          </cell>
        </row>
        <row r="1228">
          <cell r="A1228" t="str">
            <v>기 술 관 리</v>
          </cell>
          <cell r="C1228" t="str">
            <v>기계기사1급</v>
          </cell>
          <cell r="D1228">
            <v>8</v>
          </cell>
          <cell r="E1228" t="str">
            <v>인</v>
          </cell>
          <cell r="G1228">
            <v>97488</v>
          </cell>
          <cell r="H1228">
            <v>779904</v>
          </cell>
        </row>
        <row r="1229">
          <cell r="A1229" t="str">
            <v>재료 절단 사도</v>
          </cell>
          <cell r="C1229" t="str">
            <v>제   도   공</v>
          </cell>
          <cell r="D1229">
            <v>2</v>
          </cell>
          <cell r="E1229" t="str">
            <v>인</v>
          </cell>
          <cell r="G1229">
            <v>32747</v>
          </cell>
          <cell r="H1229">
            <v>65494</v>
          </cell>
        </row>
        <row r="1230">
          <cell r="A1230" t="str">
            <v xml:space="preserve"> </v>
          </cell>
          <cell r="B1230" t="str">
            <v>현    도</v>
          </cell>
          <cell r="C1230" t="str">
            <v>현   도   공</v>
          </cell>
          <cell r="D1230">
            <v>1.4</v>
          </cell>
          <cell r="E1230" t="str">
            <v>인</v>
          </cell>
          <cell r="G1230">
            <v>28487</v>
          </cell>
          <cell r="H1230">
            <v>39881</v>
          </cell>
        </row>
        <row r="1231">
          <cell r="A1231" t="str">
            <v xml:space="preserve"> </v>
          </cell>
          <cell r="B1231" t="str">
            <v>괘    서</v>
          </cell>
          <cell r="C1231" t="str">
            <v>마   킹   공</v>
          </cell>
          <cell r="D1231">
            <v>2.8</v>
          </cell>
          <cell r="E1231" t="str">
            <v>인</v>
          </cell>
          <cell r="G1231">
            <v>26924</v>
          </cell>
          <cell r="H1231">
            <v>75387</v>
          </cell>
        </row>
        <row r="1232">
          <cell r="A1232" t="str">
            <v xml:space="preserve"> </v>
          </cell>
          <cell r="B1232" t="str">
            <v>절    단</v>
          </cell>
          <cell r="C1232" t="str">
            <v>절   단   공</v>
          </cell>
          <cell r="D1232">
            <v>0.52</v>
          </cell>
          <cell r="E1232" t="str">
            <v>인</v>
          </cell>
          <cell r="G1232">
            <v>65881</v>
          </cell>
          <cell r="H1232">
            <v>34258</v>
          </cell>
        </row>
        <row r="1234">
          <cell r="A1234" t="str">
            <v>단재가공 괘서</v>
          </cell>
          <cell r="C1234" t="str">
            <v>마   킹   공</v>
          </cell>
          <cell r="D1234">
            <v>2.8</v>
          </cell>
          <cell r="E1234" t="str">
            <v>인</v>
          </cell>
          <cell r="G1234">
            <v>26250</v>
          </cell>
          <cell r="H1234">
            <v>73500</v>
          </cell>
        </row>
        <row r="1235">
          <cell r="A1235" t="str">
            <v xml:space="preserve"> </v>
          </cell>
          <cell r="B1235" t="str">
            <v>절    단</v>
          </cell>
          <cell r="C1235" t="str">
            <v>산소 절단공</v>
          </cell>
          <cell r="D1235">
            <v>0.26</v>
          </cell>
          <cell r="E1235" t="str">
            <v>인</v>
          </cell>
          <cell r="G1235">
            <v>31794</v>
          </cell>
          <cell r="H1235">
            <v>8266</v>
          </cell>
        </row>
        <row r="1236">
          <cell r="C1236" t="str">
            <v>프랜트기계설치공</v>
          </cell>
          <cell r="D1236">
            <v>2.2999999999999998</v>
          </cell>
          <cell r="E1236" t="str">
            <v>인</v>
          </cell>
          <cell r="G1236">
            <v>80805</v>
          </cell>
          <cell r="H1236">
            <v>185851</v>
          </cell>
        </row>
        <row r="1237">
          <cell r="B1237" t="str">
            <v>EDGE가공</v>
          </cell>
          <cell r="C1237" t="str">
            <v>산소 절단공</v>
          </cell>
          <cell r="D1237">
            <v>1.1000000000000001</v>
          </cell>
          <cell r="E1237" t="str">
            <v>인</v>
          </cell>
          <cell r="G1237">
            <v>31794</v>
          </cell>
          <cell r="H1237">
            <v>34973</v>
          </cell>
        </row>
        <row r="1238">
          <cell r="A1238" t="str">
            <v xml:space="preserve"> </v>
          </cell>
          <cell r="B1238" t="str">
            <v>용    접</v>
          </cell>
          <cell r="C1238" t="str">
            <v>프랜트 용접공</v>
          </cell>
          <cell r="D1238">
            <v>0.78</v>
          </cell>
          <cell r="E1238" t="str">
            <v>인</v>
          </cell>
          <cell r="G1238">
            <v>95379</v>
          </cell>
          <cell r="H1238">
            <v>74395</v>
          </cell>
        </row>
        <row r="1240">
          <cell r="A1240" t="str">
            <v xml:space="preserve"> </v>
          </cell>
          <cell r="B1240" t="str">
            <v>교    정</v>
          </cell>
          <cell r="C1240" t="str">
            <v>프랜트 제관공</v>
          </cell>
          <cell r="D1240">
            <v>0.75</v>
          </cell>
          <cell r="E1240" t="str">
            <v>인</v>
          </cell>
          <cell r="G1240">
            <v>81966</v>
          </cell>
          <cell r="H1240">
            <v>61474</v>
          </cell>
        </row>
        <row r="1241">
          <cell r="B1241" t="str">
            <v>HOLING</v>
          </cell>
          <cell r="C1241" t="str">
            <v>프랜트 제관공</v>
          </cell>
          <cell r="D1241">
            <v>0.62</v>
          </cell>
          <cell r="E1241" t="str">
            <v>인</v>
          </cell>
          <cell r="G1241">
            <v>81966</v>
          </cell>
          <cell r="H1241">
            <v>50818</v>
          </cell>
        </row>
        <row r="1242">
          <cell r="A1242" t="str">
            <v>부분조립,취부조정</v>
          </cell>
          <cell r="C1242" t="str">
            <v>프랜트기계설치공</v>
          </cell>
          <cell r="D1242">
            <v>6.2</v>
          </cell>
          <cell r="E1242" t="str">
            <v>인</v>
          </cell>
          <cell r="G1242">
            <v>80805</v>
          </cell>
          <cell r="H1242">
            <v>500991</v>
          </cell>
        </row>
        <row r="1243">
          <cell r="A1243" t="str">
            <v xml:space="preserve"> </v>
          </cell>
          <cell r="B1243" t="str">
            <v>용    접</v>
          </cell>
          <cell r="C1243" t="str">
            <v>프랜트 용접공</v>
          </cell>
          <cell r="D1243">
            <v>3.9</v>
          </cell>
          <cell r="E1243" t="str">
            <v>인</v>
          </cell>
          <cell r="G1243">
            <v>95379</v>
          </cell>
          <cell r="H1243">
            <v>371978</v>
          </cell>
        </row>
        <row r="1244">
          <cell r="A1244" t="str">
            <v xml:space="preserve"> </v>
          </cell>
          <cell r="B1244" t="str">
            <v>교    정</v>
          </cell>
          <cell r="C1244" t="str">
            <v>프랜트 제관공</v>
          </cell>
          <cell r="D1244">
            <v>1.75</v>
          </cell>
          <cell r="E1244" t="str">
            <v>인</v>
          </cell>
          <cell r="G1244">
            <v>81966</v>
          </cell>
          <cell r="H1244">
            <v>143440</v>
          </cell>
        </row>
        <row r="1246">
          <cell r="A1246" t="str">
            <v>기 계 가 공</v>
          </cell>
          <cell r="C1246" t="str">
            <v>기   계   공</v>
          </cell>
          <cell r="D1246">
            <v>10</v>
          </cell>
          <cell r="E1246" t="str">
            <v>인</v>
          </cell>
          <cell r="G1246">
            <v>58906</v>
          </cell>
          <cell r="H1246">
            <v>589060</v>
          </cell>
        </row>
        <row r="1247">
          <cell r="A1247" t="str">
            <v>가 조 립,조 립</v>
          </cell>
          <cell r="C1247" t="str">
            <v>프랜트기계설치공</v>
          </cell>
          <cell r="D1247">
            <v>2</v>
          </cell>
          <cell r="E1247" t="str">
            <v>인</v>
          </cell>
          <cell r="G1247">
            <v>80805</v>
          </cell>
          <cell r="H1247">
            <v>161610</v>
          </cell>
        </row>
        <row r="1248">
          <cell r="A1248" t="str">
            <v xml:space="preserve"> </v>
          </cell>
          <cell r="B1248" t="str">
            <v>해    체</v>
          </cell>
          <cell r="C1248" t="str">
            <v>프랜트기계설치공</v>
          </cell>
          <cell r="D1248">
            <v>1</v>
          </cell>
          <cell r="E1248" t="str">
            <v>인</v>
          </cell>
          <cell r="G1248">
            <v>80805</v>
          </cell>
          <cell r="H1248">
            <v>80805</v>
          </cell>
        </row>
        <row r="1249">
          <cell r="A1249" t="str">
            <v>운 반 조 작</v>
          </cell>
          <cell r="C1249" t="str">
            <v>특수 비계공</v>
          </cell>
          <cell r="D1249">
            <v>5</v>
          </cell>
          <cell r="E1249" t="str">
            <v>인</v>
          </cell>
          <cell r="G1249">
            <v>85884</v>
          </cell>
          <cell r="H1249">
            <v>429420</v>
          </cell>
        </row>
        <row r="1250">
          <cell r="A1250" t="str">
            <v>동 력 조 작</v>
          </cell>
          <cell r="C1250" t="str">
            <v>프랜트 전공</v>
          </cell>
          <cell r="D1250">
            <v>2</v>
          </cell>
          <cell r="E1250" t="str">
            <v>인</v>
          </cell>
          <cell r="G1250">
            <v>64285</v>
          </cell>
          <cell r="H1250">
            <v>128570</v>
          </cell>
        </row>
        <row r="1252">
          <cell r="A1252" t="str">
            <v xml:space="preserve">      보 조</v>
          </cell>
          <cell r="C1252" t="str">
            <v>특 별 인 부</v>
          </cell>
          <cell r="D1252">
            <v>2.5</v>
          </cell>
          <cell r="E1252" t="str">
            <v>인</v>
          </cell>
          <cell r="G1252">
            <v>57379</v>
          </cell>
          <cell r="H1252">
            <v>143447</v>
          </cell>
        </row>
        <row r="1253">
          <cell r="A1253" t="str">
            <v>종       별</v>
          </cell>
          <cell r="C1253" t="str">
            <v>재 료 또 는</v>
          </cell>
          <cell r="D1253" t="str">
            <v xml:space="preserve">원 수 </v>
          </cell>
          <cell r="E1253" t="str">
            <v>단 위</v>
          </cell>
          <cell r="F1253" t="str">
            <v>총   액</v>
          </cell>
          <cell r="G1253" t="str">
            <v>노   무   비</v>
          </cell>
          <cell r="I1253" t="str">
            <v>재   료   비</v>
          </cell>
          <cell r="K1253" t="str">
            <v>경      비</v>
          </cell>
          <cell r="M1253" t="str">
            <v>비   고</v>
          </cell>
        </row>
        <row r="1254">
          <cell r="C1254" t="str">
            <v xml:space="preserve">규       격 </v>
          </cell>
          <cell r="F1254" t="str">
            <v>금   액</v>
          </cell>
          <cell r="G1254" t="str">
            <v>단  가</v>
          </cell>
          <cell r="H1254" t="str">
            <v>금   액</v>
          </cell>
          <cell r="I1254" t="str">
            <v>단  가</v>
          </cell>
          <cell r="J1254" t="str">
            <v>금   액</v>
          </cell>
          <cell r="K1254" t="str">
            <v>단  가</v>
          </cell>
          <cell r="L1254" t="str">
            <v>금   액</v>
          </cell>
        </row>
        <row r="1255">
          <cell r="A1255" t="str">
            <v>검      사</v>
          </cell>
          <cell r="C1255" t="str">
            <v>노무비의 7%</v>
          </cell>
          <cell r="D1255" t="str">
            <v>1</v>
          </cell>
          <cell r="E1255" t="str">
            <v>식</v>
          </cell>
          <cell r="H1255">
            <v>282346</v>
          </cell>
        </row>
        <row r="1256">
          <cell r="E1256" t="str">
            <v xml:space="preserve"> </v>
          </cell>
          <cell r="F1256" t="str">
            <v xml:space="preserve"> </v>
          </cell>
          <cell r="H1256" t="str">
            <v xml:space="preserve"> </v>
          </cell>
        </row>
        <row r="1257">
          <cell r="A1257" t="str">
            <v xml:space="preserve">       계</v>
          </cell>
          <cell r="F1257">
            <v>4315868</v>
          </cell>
          <cell r="H1257">
            <v>4315868</v>
          </cell>
        </row>
        <row r="1282">
          <cell r="E1282" t="str">
            <v xml:space="preserve"> </v>
          </cell>
          <cell r="F1282" t="str">
            <v>RADIAL GATE GUIDE FRAME 제작 소모 자재비</v>
          </cell>
        </row>
        <row r="1283">
          <cell r="E1283" t="str">
            <v xml:space="preserve"> </v>
          </cell>
        </row>
        <row r="1284">
          <cell r="A1284" t="str">
            <v>종       별</v>
          </cell>
          <cell r="C1284" t="str">
            <v>재 료 또 는</v>
          </cell>
          <cell r="D1284" t="str">
            <v xml:space="preserve">원 수 </v>
          </cell>
          <cell r="E1284" t="str">
            <v>단 위</v>
          </cell>
          <cell r="F1284" t="str">
            <v>총   액</v>
          </cell>
          <cell r="G1284" t="str">
            <v>노   무   비</v>
          </cell>
          <cell r="I1284" t="str">
            <v>재   료   비</v>
          </cell>
          <cell r="K1284" t="str">
            <v>경      비</v>
          </cell>
          <cell r="M1284" t="str">
            <v>비   고</v>
          </cell>
        </row>
        <row r="1285">
          <cell r="C1285" t="str">
            <v xml:space="preserve">규       격 </v>
          </cell>
          <cell r="F1285" t="str">
            <v>금   액</v>
          </cell>
          <cell r="G1285" t="str">
            <v>단  가</v>
          </cell>
          <cell r="H1285" t="str">
            <v>금   액</v>
          </cell>
          <cell r="I1285" t="str">
            <v>단  가</v>
          </cell>
          <cell r="J1285" t="str">
            <v>금   액</v>
          </cell>
          <cell r="K1285" t="str">
            <v>단  가</v>
          </cell>
          <cell r="L1285" t="str">
            <v>금   액</v>
          </cell>
        </row>
        <row r="1286">
          <cell r="A1286" t="str">
            <v>산       소</v>
          </cell>
          <cell r="C1286" t="str">
            <v>6,000L용</v>
          </cell>
          <cell r="D1286">
            <v>2.2000000000000002</v>
          </cell>
          <cell r="E1286" t="str">
            <v>병</v>
          </cell>
          <cell r="G1286" t="str">
            <v xml:space="preserve"> </v>
          </cell>
          <cell r="I1286">
            <v>12000</v>
          </cell>
          <cell r="J1286">
            <v>26400</v>
          </cell>
        </row>
        <row r="1287">
          <cell r="A1287" t="str">
            <v>아 세 치 렌</v>
          </cell>
          <cell r="C1287" t="str">
            <v>2,100L용</v>
          </cell>
          <cell r="D1287">
            <v>1.6</v>
          </cell>
          <cell r="E1287" t="str">
            <v>병</v>
          </cell>
          <cell r="I1287">
            <v>25849</v>
          </cell>
          <cell r="J1287">
            <v>41358</v>
          </cell>
        </row>
        <row r="1288">
          <cell r="A1288" t="str">
            <v>함       석</v>
          </cell>
          <cell r="C1288" t="str">
            <v>#32 x 3' x 6'</v>
          </cell>
          <cell r="D1288">
            <v>1.7</v>
          </cell>
          <cell r="E1288" t="str">
            <v>매</v>
          </cell>
          <cell r="I1288">
            <v>2597</v>
          </cell>
          <cell r="J1288">
            <v>4414</v>
          </cell>
        </row>
        <row r="1289">
          <cell r="A1289" t="str">
            <v>용   접  봉</v>
          </cell>
          <cell r="C1289" t="str">
            <v>SS41+STS304,4M/M</v>
          </cell>
          <cell r="D1289">
            <v>22.5</v>
          </cell>
          <cell r="E1289" t="str">
            <v>KG</v>
          </cell>
          <cell r="I1289">
            <v>3360</v>
          </cell>
          <cell r="J1289">
            <v>75600</v>
          </cell>
        </row>
        <row r="1290">
          <cell r="A1290" t="str">
            <v>전       력</v>
          </cell>
          <cell r="D1290">
            <v>595</v>
          </cell>
          <cell r="E1290" t="str">
            <v>KWH</v>
          </cell>
          <cell r="I1290" t="str">
            <v xml:space="preserve"> </v>
          </cell>
          <cell r="K1290">
            <v>61.6</v>
          </cell>
          <cell r="L1290">
            <v>36652</v>
          </cell>
        </row>
        <row r="1291">
          <cell r="A1291" t="str">
            <v xml:space="preserve"> </v>
          </cell>
          <cell r="C1291" t="str">
            <v xml:space="preserve"> </v>
          </cell>
          <cell r="D1291" t="str">
            <v xml:space="preserve"> </v>
          </cell>
          <cell r="E1291" t="str">
            <v xml:space="preserve"> </v>
          </cell>
          <cell r="I1291" t="str">
            <v xml:space="preserve">  </v>
          </cell>
          <cell r="K1291" t="str">
            <v xml:space="preserve"> </v>
          </cell>
        </row>
        <row r="1293">
          <cell r="L1293" t="str">
            <v xml:space="preserve"> </v>
          </cell>
        </row>
        <row r="1294">
          <cell r="B1294" t="str">
            <v>계</v>
          </cell>
          <cell r="F1294">
            <v>184424</v>
          </cell>
          <cell r="J1294">
            <v>147772</v>
          </cell>
          <cell r="L1294">
            <v>36652</v>
          </cell>
        </row>
        <row r="1295">
          <cell r="F1295" t="str">
            <v xml:space="preserve"> </v>
          </cell>
          <cell r="J1295" t="str">
            <v xml:space="preserve"> </v>
          </cell>
          <cell r="L1295" t="str">
            <v xml:space="preserve"> </v>
          </cell>
        </row>
        <row r="1296">
          <cell r="F1296" t="str">
            <v xml:space="preserve"> </v>
          </cell>
          <cell r="J1296" t="str">
            <v xml:space="preserve"> </v>
          </cell>
          <cell r="L1296" t="str">
            <v xml:space="preserve"> </v>
          </cell>
        </row>
        <row r="1297">
          <cell r="F1297" t="str">
            <v xml:space="preserve"> </v>
          </cell>
          <cell r="J1297" t="str">
            <v xml:space="preserve"> </v>
          </cell>
          <cell r="L1297" t="str">
            <v xml:space="preserve"> </v>
          </cell>
        </row>
        <row r="1298">
          <cell r="F1298" t="str">
            <v xml:space="preserve"> </v>
          </cell>
          <cell r="J1298" t="str">
            <v xml:space="preserve"> </v>
          </cell>
          <cell r="L1298" t="str">
            <v xml:space="preserve"> </v>
          </cell>
        </row>
        <row r="1299">
          <cell r="F1299" t="str">
            <v xml:space="preserve"> </v>
          </cell>
          <cell r="J1299" t="str">
            <v xml:space="preserve"> </v>
          </cell>
          <cell r="L1299" t="str">
            <v xml:space="preserve"> </v>
          </cell>
        </row>
        <row r="1300">
          <cell r="F1300" t="str">
            <v xml:space="preserve"> </v>
          </cell>
          <cell r="J1300" t="str">
            <v xml:space="preserve"> </v>
          </cell>
          <cell r="L1300" t="str">
            <v xml:space="preserve"> </v>
          </cell>
        </row>
        <row r="1301">
          <cell r="F1301" t="str">
            <v xml:space="preserve"> </v>
          </cell>
          <cell r="J1301" t="str">
            <v xml:space="preserve"> </v>
          </cell>
          <cell r="L1301" t="str">
            <v xml:space="preserve"> </v>
          </cell>
        </row>
        <row r="1302">
          <cell r="F1302" t="str">
            <v xml:space="preserve"> </v>
          </cell>
          <cell r="J1302" t="str">
            <v xml:space="preserve"> </v>
          </cell>
          <cell r="L1302" t="str">
            <v xml:space="preserve"> </v>
          </cell>
        </row>
        <row r="1303">
          <cell r="F1303" t="str">
            <v xml:space="preserve"> </v>
          </cell>
          <cell r="J1303" t="str">
            <v xml:space="preserve"> </v>
          </cell>
          <cell r="L1303" t="str">
            <v xml:space="preserve"> </v>
          </cell>
        </row>
        <row r="1304">
          <cell r="F1304" t="str">
            <v xml:space="preserve"> </v>
          </cell>
          <cell r="J1304" t="str">
            <v xml:space="preserve"> </v>
          </cell>
          <cell r="L1304" t="str">
            <v xml:space="preserve"> </v>
          </cell>
        </row>
        <row r="1305">
          <cell r="F1305" t="str">
            <v xml:space="preserve"> </v>
          </cell>
          <cell r="J1305" t="str">
            <v xml:space="preserve"> </v>
          </cell>
          <cell r="L1305" t="str">
            <v xml:space="preserve"> </v>
          </cell>
        </row>
        <row r="1306">
          <cell r="F1306" t="str">
            <v xml:space="preserve"> </v>
          </cell>
          <cell r="J1306" t="str">
            <v xml:space="preserve"> </v>
          </cell>
          <cell r="L1306" t="str">
            <v xml:space="preserve"> </v>
          </cell>
        </row>
        <row r="1307">
          <cell r="F1307" t="str">
            <v xml:space="preserve"> </v>
          </cell>
          <cell r="J1307" t="str">
            <v xml:space="preserve"> </v>
          </cell>
          <cell r="L1307" t="str">
            <v xml:space="preserve"> </v>
          </cell>
        </row>
        <row r="1308">
          <cell r="F1308" t="str">
            <v xml:space="preserve"> </v>
          </cell>
          <cell r="J1308" t="str">
            <v xml:space="preserve"> </v>
          </cell>
          <cell r="L1308" t="str">
            <v xml:space="preserve"> </v>
          </cell>
        </row>
        <row r="1309">
          <cell r="F1309" t="str">
            <v xml:space="preserve"> </v>
          </cell>
          <cell r="J1309" t="str">
            <v xml:space="preserve"> </v>
          </cell>
          <cell r="L1309" t="str">
            <v xml:space="preserve"> </v>
          </cell>
        </row>
        <row r="1310">
          <cell r="F1310" t="str">
            <v xml:space="preserve"> </v>
          </cell>
          <cell r="J1310" t="str">
            <v xml:space="preserve"> </v>
          </cell>
          <cell r="L1310" t="str">
            <v xml:space="preserve"> </v>
          </cell>
        </row>
        <row r="1311">
          <cell r="E1311" t="str">
            <v xml:space="preserve"> </v>
          </cell>
          <cell r="F1311" t="str">
            <v>RADIAL GATE ANCHORAGE 제작 인건비</v>
          </cell>
        </row>
        <row r="1312">
          <cell r="E1312" t="str">
            <v xml:space="preserve"> </v>
          </cell>
        </row>
        <row r="1313">
          <cell r="A1313" t="str">
            <v>종       별</v>
          </cell>
          <cell r="C1313" t="str">
            <v>재 료 또 는</v>
          </cell>
          <cell r="D1313" t="str">
            <v xml:space="preserve">원 수 </v>
          </cell>
          <cell r="E1313" t="str">
            <v>단 위</v>
          </cell>
          <cell r="F1313" t="str">
            <v>총   액</v>
          </cell>
          <cell r="G1313" t="str">
            <v>노   무   비</v>
          </cell>
          <cell r="I1313" t="str">
            <v>재   료   비</v>
          </cell>
          <cell r="K1313" t="str">
            <v>경      비</v>
          </cell>
          <cell r="M1313" t="str">
            <v>비   고</v>
          </cell>
        </row>
        <row r="1314">
          <cell r="C1314" t="str">
            <v xml:space="preserve">규       격 </v>
          </cell>
          <cell r="F1314" t="str">
            <v>금   액</v>
          </cell>
          <cell r="G1314" t="str">
            <v>단  가</v>
          </cell>
          <cell r="H1314" t="str">
            <v>금   액</v>
          </cell>
          <cell r="I1314" t="str">
            <v>단  가</v>
          </cell>
          <cell r="J1314" t="str">
            <v>금   액</v>
          </cell>
          <cell r="K1314" t="str">
            <v>단  가</v>
          </cell>
          <cell r="L1314" t="str">
            <v>금   액</v>
          </cell>
        </row>
        <row r="1315">
          <cell r="A1315" t="str">
            <v>기 술 관 리</v>
          </cell>
          <cell r="C1315" t="str">
            <v>기계기사1급</v>
          </cell>
          <cell r="D1315">
            <v>1.6</v>
          </cell>
          <cell r="E1315" t="str">
            <v>인</v>
          </cell>
          <cell r="G1315">
            <v>97488</v>
          </cell>
          <cell r="H1315">
            <v>155980</v>
          </cell>
        </row>
        <row r="1316">
          <cell r="A1316" t="str">
            <v>재료 절단 사도</v>
          </cell>
          <cell r="C1316" t="str">
            <v>제   도   공</v>
          </cell>
          <cell r="D1316">
            <v>0.5</v>
          </cell>
          <cell r="E1316" t="str">
            <v>인</v>
          </cell>
          <cell r="G1316">
            <v>32747</v>
          </cell>
          <cell r="H1316">
            <v>16373</v>
          </cell>
        </row>
        <row r="1317">
          <cell r="A1317" t="str">
            <v xml:space="preserve"> </v>
          </cell>
          <cell r="B1317" t="str">
            <v>현    도</v>
          </cell>
          <cell r="C1317" t="str">
            <v>현   도   공</v>
          </cell>
          <cell r="D1317">
            <v>0.2</v>
          </cell>
          <cell r="E1317" t="str">
            <v>인</v>
          </cell>
          <cell r="G1317">
            <v>28487</v>
          </cell>
          <cell r="H1317">
            <v>5697</v>
          </cell>
        </row>
        <row r="1318">
          <cell r="A1318" t="str">
            <v xml:space="preserve"> </v>
          </cell>
          <cell r="B1318" t="str">
            <v>괘    서</v>
          </cell>
          <cell r="C1318" t="str">
            <v>마   킹   공</v>
          </cell>
          <cell r="D1318">
            <v>1.3</v>
          </cell>
          <cell r="E1318" t="str">
            <v>인</v>
          </cell>
          <cell r="G1318">
            <v>26924</v>
          </cell>
          <cell r="H1318">
            <v>35001</v>
          </cell>
        </row>
        <row r="1319">
          <cell r="B1319" t="str">
            <v>절    단</v>
          </cell>
          <cell r="C1319" t="str">
            <v>절   단   공</v>
          </cell>
          <cell r="D1319">
            <v>0.28000000000000003</v>
          </cell>
          <cell r="E1319" t="str">
            <v>인</v>
          </cell>
          <cell r="G1319">
            <v>65881</v>
          </cell>
          <cell r="H1319">
            <v>18446</v>
          </cell>
        </row>
        <row r="1321">
          <cell r="A1321" t="str">
            <v xml:space="preserve"> </v>
          </cell>
          <cell r="B1321" t="str">
            <v>교    정</v>
          </cell>
          <cell r="C1321" t="str">
            <v>프랜트 제관공</v>
          </cell>
          <cell r="D1321">
            <v>0.5</v>
          </cell>
          <cell r="E1321" t="str">
            <v>인</v>
          </cell>
          <cell r="G1321">
            <v>81966</v>
          </cell>
          <cell r="H1321">
            <v>40983</v>
          </cell>
        </row>
        <row r="1322">
          <cell r="A1322" t="str">
            <v>단재가공 괘서</v>
          </cell>
          <cell r="C1322" t="str">
            <v>마   킹   공</v>
          </cell>
          <cell r="D1322">
            <v>1.3</v>
          </cell>
          <cell r="E1322" t="str">
            <v>인</v>
          </cell>
          <cell r="G1322">
            <v>26924</v>
          </cell>
          <cell r="H1322">
            <v>35001</v>
          </cell>
        </row>
        <row r="1323">
          <cell r="A1323" t="str">
            <v xml:space="preserve"> </v>
          </cell>
          <cell r="B1323" t="str">
            <v>절    단</v>
          </cell>
          <cell r="C1323" t="str">
            <v>절   단   공</v>
          </cell>
          <cell r="D1323">
            <v>0.14000000000000001</v>
          </cell>
          <cell r="E1323" t="str">
            <v>인</v>
          </cell>
          <cell r="G1323">
            <v>65881</v>
          </cell>
          <cell r="H1323">
            <v>9223</v>
          </cell>
        </row>
        <row r="1324">
          <cell r="A1324" t="str">
            <v>EDGE     가공</v>
          </cell>
          <cell r="C1324" t="str">
            <v>산 소 절 단 공</v>
          </cell>
          <cell r="D1324">
            <v>0.14000000000000001</v>
          </cell>
          <cell r="E1324" t="str">
            <v>인</v>
          </cell>
          <cell r="G1324">
            <v>31794</v>
          </cell>
          <cell r="H1324">
            <v>4451</v>
          </cell>
        </row>
        <row r="1325">
          <cell r="A1325" t="str">
            <v xml:space="preserve"> </v>
          </cell>
          <cell r="B1325" t="str">
            <v>용    접</v>
          </cell>
          <cell r="C1325" t="str">
            <v>프랜트 용접공</v>
          </cell>
          <cell r="D1325">
            <v>1</v>
          </cell>
          <cell r="E1325" t="str">
            <v>인</v>
          </cell>
          <cell r="G1325">
            <v>95379</v>
          </cell>
          <cell r="H1325">
            <v>95379</v>
          </cell>
        </row>
        <row r="1327">
          <cell r="B1327" t="str">
            <v>교    정</v>
          </cell>
          <cell r="C1327" t="str">
            <v>프랜트 제관공</v>
          </cell>
          <cell r="D1327">
            <v>0.75</v>
          </cell>
          <cell r="E1327" t="str">
            <v>인</v>
          </cell>
          <cell r="G1327">
            <v>81966</v>
          </cell>
          <cell r="H1327">
            <v>61474</v>
          </cell>
          <cell r="M1327" t="str">
            <v xml:space="preserve"> </v>
          </cell>
        </row>
        <row r="1328">
          <cell r="A1328" t="str">
            <v>HOLING</v>
          </cell>
          <cell r="C1328" t="str">
            <v>프랜트 제관공</v>
          </cell>
          <cell r="D1328">
            <v>0.37</v>
          </cell>
          <cell r="E1328" t="str">
            <v>인</v>
          </cell>
          <cell r="G1328">
            <v>81966</v>
          </cell>
          <cell r="H1328">
            <v>30327</v>
          </cell>
        </row>
        <row r="1329">
          <cell r="A1329" t="str">
            <v>부분조립취부조정</v>
          </cell>
          <cell r="C1329" t="str">
            <v>프랜트기계설치공</v>
          </cell>
          <cell r="D1329">
            <v>2.5</v>
          </cell>
          <cell r="E1329" t="str">
            <v>인</v>
          </cell>
          <cell r="G1329">
            <v>80805</v>
          </cell>
          <cell r="H1329">
            <v>202012</v>
          </cell>
        </row>
        <row r="1330">
          <cell r="B1330" t="str">
            <v>용    접</v>
          </cell>
          <cell r="C1330" t="str">
            <v>프랜트 용접공</v>
          </cell>
          <cell r="D1330">
            <v>6.8</v>
          </cell>
          <cell r="E1330" t="str">
            <v>인</v>
          </cell>
          <cell r="G1330">
            <v>95379</v>
          </cell>
          <cell r="H1330">
            <v>648577</v>
          </cell>
        </row>
        <row r="1331">
          <cell r="B1331" t="str">
            <v>절    단</v>
          </cell>
          <cell r="C1331" t="str">
            <v>산 소 절 단 공</v>
          </cell>
          <cell r="D1331">
            <v>0.08</v>
          </cell>
          <cell r="E1331" t="str">
            <v>인</v>
          </cell>
          <cell r="G1331">
            <v>31794</v>
          </cell>
          <cell r="H1331">
            <v>2543</v>
          </cell>
        </row>
        <row r="1332">
          <cell r="E1332" t="str">
            <v xml:space="preserve"> </v>
          </cell>
        </row>
        <row r="1333">
          <cell r="A1333" t="str">
            <v>부분조립 수정</v>
          </cell>
          <cell r="C1333" t="str">
            <v>프랜트 제관공</v>
          </cell>
          <cell r="D1333">
            <v>1.75</v>
          </cell>
          <cell r="E1333" t="str">
            <v>인</v>
          </cell>
          <cell r="G1333">
            <v>81966</v>
          </cell>
          <cell r="H1333">
            <v>143440</v>
          </cell>
        </row>
        <row r="1334">
          <cell r="A1334" t="str">
            <v>GRINDING</v>
          </cell>
          <cell r="C1334" t="str">
            <v>프랜트 제관공</v>
          </cell>
          <cell r="D1334">
            <v>1.5</v>
          </cell>
          <cell r="E1334" t="str">
            <v>인</v>
          </cell>
          <cell r="G1334">
            <v>81966</v>
          </cell>
          <cell r="H1334">
            <v>122949</v>
          </cell>
        </row>
        <row r="1335">
          <cell r="C1335" t="str">
            <v>연 마 공 (기계)</v>
          </cell>
          <cell r="D1335">
            <v>0.13</v>
          </cell>
          <cell r="E1335" t="str">
            <v>인</v>
          </cell>
          <cell r="G1335">
            <v>26032</v>
          </cell>
          <cell r="H1335">
            <v>3384</v>
          </cell>
        </row>
        <row r="1336">
          <cell r="A1336" t="str">
            <v>가 조 립 조립</v>
          </cell>
          <cell r="C1336" t="str">
            <v>프랜트기계설치공</v>
          </cell>
          <cell r="D1336">
            <v>2</v>
          </cell>
          <cell r="E1336" t="str">
            <v>인</v>
          </cell>
          <cell r="G1336">
            <v>80805</v>
          </cell>
          <cell r="H1336">
            <v>161610</v>
          </cell>
        </row>
        <row r="1337">
          <cell r="B1337" t="str">
            <v>해    체</v>
          </cell>
          <cell r="C1337" t="str">
            <v>프랜트기계설치공</v>
          </cell>
          <cell r="D1337">
            <v>1</v>
          </cell>
          <cell r="E1337" t="str">
            <v>인</v>
          </cell>
          <cell r="G1337">
            <v>80805</v>
          </cell>
          <cell r="H1337">
            <v>80805</v>
          </cell>
        </row>
        <row r="1338">
          <cell r="E1338" t="str">
            <v xml:space="preserve"> </v>
          </cell>
        </row>
        <row r="1339">
          <cell r="A1339" t="str">
            <v>운 반 조 작</v>
          </cell>
          <cell r="C1339" t="str">
            <v>특 수 비 계 공</v>
          </cell>
          <cell r="D1339">
            <v>3.3</v>
          </cell>
          <cell r="E1339" t="str">
            <v>인</v>
          </cell>
          <cell r="G1339">
            <v>85884</v>
          </cell>
          <cell r="H1339">
            <v>283417</v>
          </cell>
        </row>
        <row r="1340">
          <cell r="A1340" t="str">
            <v>종       별</v>
          </cell>
          <cell r="C1340" t="str">
            <v>재 료 또 는</v>
          </cell>
          <cell r="D1340" t="str">
            <v xml:space="preserve">원 수 </v>
          </cell>
          <cell r="E1340" t="str">
            <v>단 위</v>
          </cell>
          <cell r="F1340" t="str">
            <v>총   액</v>
          </cell>
          <cell r="G1340" t="str">
            <v>노   무   비</v>
          </cell>
          <cell r="I1340" t="str">
            <v>재   료   비</v>
          </cell>
          <cell r="K1340" t="str">
            <v>경      비</v>
          </cell>
          <cell r="M1340" t="str">
            <v>비   고</v>
          </cell>
        </row>
        <row r="1341">
          <cell r="C1341" t="str">
            <v xml:space="preserve">규       격 </v>
          </cell>
          <cell r="F1341" t="str">
            <v>금   액</v>
          </cell>
          <cell r="G1341" t="str">
            <v>단  가</v>
          </cell>
          <cell r="H1341" t="str">
            <v>금   액</v>
          </cell>
          <cell r="I1341" t="str">
            <v>단  가</v>
          </cell>
          <cell r="J1341" t="str">
            <v>금   액</v>
          </cell>
          <cell r="K1341" t="str">
            <v>단  가</v>
          </cell>
          <cell r="L1341" t="str">
            <v>금   액</v>
          </cell>
        </row>
        <row r="1342">
          <cell r="A1342" t="str">
            <v>동 력 조 작</v>
          </cell>
          <cell r="C1342" t="str">
            <v>프 랜 트 전 공</v>
          </cell>
          <cell r="D1342">
            <v>0.66</v>
          </cell>
          <cell r="E1342" t="str">
            <v>인</v>
          </cell>
          <cell r="G1342">
            <v>64285</v>
          </cell>
          <cell r="H1342">
            <v>42428</v>
          </cell>
        </row>
        <row r="1343">
          <cell r="B1343" t="str">
            <v xml:space="preserve">보    조  </v>
          </cell>
          <cell r="C1343" t="str">
            <v>특 별 인 부</v>
          </cell>
          <cell r="D1343">
            <v>14.3</v>
          </cell>
          <cell r="E1343" t="str">
            <v>인</v>
          </cell>
          <cell r="G1343">
            <v>57379</v>
          </cell>
          <cell r="H1343">
            <v>820519</v>
          </cell>
        </row>
        <row r="1344">
          <cell r="B1344" t="str">
            <v xml:space="preserve">검    사  </v>
          </cell>
          <cell r="C1344" t="str">
            <v>7 %</v>
          </cell>
          <cell r="D1344">
            <v>1</v>
          </cell>
          <cell r="E1344" t="str">
            <v>식</v>
          </cell>
          <cell r="H1344">
            <v>211401</v>
          </cell>
        </row>
        <row r="1346">
          <cell r="B1346" t="str">
            <v>계</v>
          </cell>
          <cell r="F1346">
            <v>3231420</v>
          </cell>
          <cell r="H1346">
            <v>3231420</v>
          </cell>
        </row>
        <row r="1369">
          <cell r="E1369" t="str">
            <v xml:space="preserve"> </v>
          </cell>
          <cell r="F1369" t="str">
            <v>RADIAL GATE ANCHORAGE 제작 소모 자재비</v>
          </cell>
        </row>
        <row r="1370">
          <cell r="E1370" t="str">
            <v xml:space="preserve"> </v>
          </cell>
        </row>
        <row r="1371">
          <cell r="A1371" t="str">
            <v>종       별</v>
          </cell>
          <cell r="C1371" t="str">
            <v>재 료 또 는</v>
          </cell>
          <cell r="D1371" t="str">
            <v xml:space="preserve">원 수 </v>
          </cell>
          <cell r="E1371" t="str">
            <v>단 위</v>
          </cell>
          <cell r="F1371" t="str">
            <v>총   액</v>
          </cell>
          <cell r="G1371" t="str">
            <v>노   무   비</v>
          </cell>
          <cell r="I1371" t="str">
            <v>재   료   비</v>
          </cell>
          <cell r="K1371" t="str">
            <v>경      비</v>
          </cell>
          <cell r="M1371" t="str">
            <v>비   고</v>
          </cell>
        </row>
        <row r="1372">
          <cell r="C1372" t="str">
            <v xml:space="preserve">규       격 </v>
          </cell>
          <cell r="F1372" t="str">
            <v>금   액</v>
          </cell>
          <cell r="G1372" t="str">
            <v>단  가</v>
          </cell>
          <cell r="H1372" t="str">
            <v>금   액</v>
          </cell>
          <cell r="I1372" t="str">
            <v>단  가</v>
          </cell>
          <cell r="J1372" t="str">
            <v>금   액</v>
          </cell>
          <cell r="K1372" t="str">
            <v>단  가</v>
          </cell>
          <cell r="L1372" t="str">
            <v>금   액</v>
          </cell>
        </row>
        <row r="1373">
          <cell r="A1373" t="str">
            <v>산       소</v>
          </cell>
          <cell r="C1373" t="str">
            <v>6,000L용</v>
          </cell>
          <cell r="D1373">
            <v>2.2000000000000002</v>
          </cell>
          <cell r="E1373" t="str">
            <v>병</v>
          </cell>
          <cell r="G1373" t="str">
            <v xml:space="preserve"> </v>
          </cell>
          <cell r="I1373">
            <v>12000</v>
          </cell>
          <cell r="J1373">
            <v>26400</v>
          </cell>
        </row>
        <row r="1374">
          <cell r="A1374" t="str">
            <v>아 세 치 렌</v>
          </cell>
          <cell r="C1374" t="str">
            <v>2,100L용</v>
          </cell>
          <cell r="D1374">
            <v>1.5</v>
          </cell>
          <cell r="E1374" t="str">
            <v>병</v>
          </cell>
          <cell r="I1374">
            <v>25849</v>
          </cell>
          <cell r="J1374">
            <v>38773</v>
          </cell>
        </row>
        <row r="1375">
          <cell r="A1375" t="str">
            <v>함       석</v>
          </cell>
          <cell r="C1375" t="str">
            <v>#32 x 3' x 6'</v>
          </cell>
          <cell r="D1375">
            <v>1.2</v>
          </cell>
          <cell r="E1375" t="str">
            <v>매</v>
          </cell>
          <cell r="I1375">
            <v>2597</v>
          </cell>
          <cell r="J1375">
            <v>3116</v>
          </cell>
        </row>
        <row r="1376">
          <cell r="A1376" t="str">
            <v>용   접  봉</v>
          </cell>
          <cell r="C1376" t="str">
            <v>SS400, 4M/Mx350L</v>
          </cell>
          <cell r="D1376">
            <v>30.5</v>
          </cell>
          <cell r="E1376" t="str">
            <v>KG</v>
          </cell>
          <cell r="I1376">
            <v>1260</v>
          </cell>
          <cell r="J1376">
            <v>38430</v>
          </cell>
        </row>
        <row r="1377">
          <cell r="A1377" t="str">
            <v>전       력</v>
          </cell>
          <cell r="D1377">
            <v>420</v>
          </cell>
          <cell r="E1377" t="str">
            <v>KWH</v>
          </cell>
          <cell r="K1377">
            <v>61.6</v>
          </cell>
          <cell r="L1377">
            <v>25872</v>
          </cell>
        </row>
        <row r="1378">
          <cell r="A1378" t="str">
            <v>그라인다돌</v>
          </cell>
          <cell r="C1378" t="str">
            <v>300m/mΦ</v>
          </cell>
          <cell r="D1378">
            <v>0.33</v>
          </cell>
          <cell r="E1378" t="str">
            <v>개</v>
          </cell>
          <cell r="I1378">
            <v>3380</v>
          </cell>
          <cell r="J1378">
            <v>1115</v>
          </cell>
          <cell r="K1378" t="str">
            <v xml:space="preserve"> </v>
          </cell>
        </row>
        <row r="1380">
          <cell r="B1380" t="str">
            <v>계</v>
          </cell>
          <cell r="F1380">
            <v>133706</v>
          </cell>
          <cell r="J1380">
            <v>107834</v>
          </cell>
          <cell r="L1380">
            <v>25872</v>
          </cell>
        </row>
        <row r="1398">
          <cell r="E1398" t="str">
            <v xml:space="preserve"> </v>
          </cell>
          <cell r="F1398" t="str">
            <v>RADIAL GATE LEAF 설치 인건비</v>
          </cell>
        </row>
        <row r="1399">
          <cell r="E1399" t="str">
            <v xml:space="preserve"> </v>
          </cell>
        </row>
        <row r="1400">
          <cell r="A1400" t="str">
            <v>종       별</v>
          </cell>
          <cell r="C1400" t="str">
            <v>재 료 또 는</v>
          </cell>
          <cell r="D1400" t="str">
            <v xml:space="preserve">원 수 </v>
          </cell>
          <cell r="E1400" t="str">
            <v>단 위</v>
          </cell>
          <cell r="F1400" t="str">
            <v>총   액</v>
          </cell>
          <cell r="G1400" t="str">
            <v>노   무   비</v>
          </cell>
          <cell r="I1400" t="str">
            <v>재   료   비</v>
          </cell>
          <cell r="K1400" t="str">
            <v>경      비</v>
          </cell>
          <cell r="M1400" t="str">
            <v>비   고</v>
          </cell>
        </row>
        <row r="1401">
          <cell r="C1401" t="str">
            <v xml:space="preserve">규       격 </v>
          </cell>
          <cell r="F1401" t="str">
            <v>금   액</v>
          </cell>
          <cell r="G1401" t="str">
            <v>단  가</v>
          </cell>
          <cell r="H1401" t="str">
            <v>금   액</v>
          </cell>
          <cell r="I1401" t="str">
            <v>단  가</v>
          </cell>
          <cell r="J1401" t="str">
            <v>금   액</v>
          </cell>
          <cell r="K1401" t="str">
            <v>단  가</v>
          </cell>
          <cell r="L1401" t="str">
            <v>금   액</v>
          </cell>
        </row>
        <row r="1402">
          <cell r="A1402" t="str">
            <v>기술관리</v>
          </cell>
          <cell r="C1402" t="str">
            <v>기계기사1급</v>
          </cell>
          <cell r="D1402">
            <v>0.5</v>
          </cell>
          <cell r="E1402" t="str">
            <v>인</v>
          </cell>
          <cell r="G1402">
            <v>97488</v>
          </cell>
          <cell r="H1402">
            <v>48744</v>
          </cell>
        </row>
        <row r="1403">
          <cell r="A1403" t="str">
            <v>현 장 교 정</v>
          </cell>
          <cell r="C1403" t="str">
            <v>프랜트 제관공</v>
          </cell>
          <cell r="D1403">
            <v>1.034</v>
          </cell>
          <cell r="E1403" t="str">
            <v>인</v>
          </cell>
          <cell r="G1403">
            <v>81966</v>
          </cell>
          <cell r="H1403">
            <v>84752</v>
          </cell>
        </row>
        <row r="1404">
          <cell r="A1404" t="str">
            <v xml:space="preserve"> </v>
          </cell>
          <cell r="C1404" t="str">
            <v>비   계   공</v>
          </cell>
          <cell r="D1404">
            <v>0.51700000000000002</v>
          </cell>
          <cell r="E1404" t="str">
            <v>인</v>
          </cell>
          <cell r="G1404">
            <v>79467</v>
          </cell>
          <cell r="H1404">
            <v>41084</v>
          </cell>
        </row>
        <row r="1405">
          <cell r="A1405" t="str">
            <v>소운반 조작</v>
          </cell>
          <cell r="C1405" t="str">
            <v>비   계   공</v>
          </cell>
          <cell r="D1405">
            <v>2.2999999999999998</v>
          </cell>
          <cell r="E1405" t="str">
            <v>인</v>
          </cell>
          <cell r="G1405">
            <v>79467</v>
          </cell>
          <cell r="H1405">
            <v>182774</v>
          </cell>
        </row>
        <row r="1406">
          <cell r="A1406" t="str">
            <v xml:space="preserve"> </v>
          </cell>
          <cell r="C1406" t="str">
            <v>프랜트기계설치공</v>
          </cell>
          <cell r="D1406">
            <v>0.91</v>
          </cell>
          <cell r="E1406" t="str">
            <v>인</v>
          </cell>
          <cell r="G1406">
            <v>80805</v>
          </cell>
          <cell r="H1406">
            <v>73532</v>
          </cell>
        </row>
        <row r="1408">
          <cell r="A1408" t="str">
            <v>조 립 조 정</v>
          </cell>
          <cell r="C1408" t="str">
            <v>비   계   공</v>
          </cell>
          <cell r="D1408">
            <v>1.46</v>
          </cell>
          <cell r="E1408" t="str">
            <v>인</v>
          </cell>
          <cell r="G1408">
            <v>79467</v>
          </cell>
          <cell r="H1408">
            <v>116021</v>
          </cell>
        </row>
        <row r="1409">
          <cell r="C1409" t="str">
            <v>프랜트 제관공</v>
          </cell>
          <cell r="D1409">
            <v>4.92</v>
          </cell>
          <cell r="E1409" t="str">
            <v>인</v>
          </cell>
          <cell r="G1409">
            <v>81966</v>
          </cell>
          <cell r="H1409">
            <v>403272</v>
          </cell>
        </row>
        <row r="1410">
          <cell r="C1410" t="str">
            <v>측   량   사</v>
          </cell>
          <cell r="D1410">
            <v>0.41</v>
          </cell>
          <cell r="E1410" t="str">
            <v>인</v>
          </cell>
          <cell r="G1410">
            <v>58506</v>
          </cell>
          <cell r="H1410">
            <v>23987</v>
          </cell>
        </row>
        <row r="1411">
          <cell r="A1411" t="str">
            <v>용      접</v>
          </cell>
          <cell r="C1411" t="str">
            <v>프랜트 용접공</v>
          </cell>
          <cell r="D1411">
            <v>0.81</v>
          </cell>
          <cell r="E1411" t="str">
            <v>인</v>
          </cell>
          <cell r="G1411">
            <v>95379</v>
          </cell>
          <cell r="H1411">
            <v>77256</v>
          </cell>
        </row>
        <row r="1412">
          <cell r="C1412" t="str">
            <v>프랜트 제관공</v>
          </cell>
          <cell r="D1412">
            <v>0.215</v>
          </cell>
          <cell r="E1412" t="str">
            <v>인</v>
          </cell>
          <cell r="G1412">
            <v>81966</v>
          </cell>
          <cell r="H1412">
            <v>17622</v>
          </cell>
        </row>
        <row r="1414">
          <cell r="A1414" t="str">
            <v>전 원 배 선</v>
          </cell>
          <cell r="C1414" t="str">
            <v>프랜트 전공</v>
          </cell>
          <cell r="D1414">
            <v>0.31</v>
          </cell>
          <cell r="E1414" t="str">
            <v>인</v>
          </cell>
          <cell r="G1414">
            <v>64285</v>
          </cell>
          <cell r="H1414">
            <v>19928</v>
          </cell>
        </row>
        <row r="1415">
          <cell r="A1415" t="str">
            <v>검사 및 교정</v>
          </cell>
          <cell r="C1415" t="str">
            <v>기술관리</v>
          </cell>
          <cell r="D1415" t="str">
            <v>1</v>
          </cell>
          <cell r="E1415" t="str">
            <v>식</v>
          </cell>
          <cell r="H1415">
            <v>104022</v>
          </cell>
        </row>
        <row r="1416">
          <cell r="C1416" t="str">
            <v>를 제외한 10%</v>
          </cell>
        </row>
        <row r="1419">
          <cell r="A1419" t="str">
            <v xml:space="preserve">      계  </v>
          </cell>
          <cell r="F1419">
            <v>1192994</v>
          </cell>
          <cell r="H1419">
            <v>1192994</v>
          </cell>
        </row>
        <row r="1427">
          <cell r="E1427" t="str">
            <v xml:space="preserve"> </v>
          </cell>
          <cell r="F1427" t="str">
            <v>RADIAL GATE 설치 사용장비 경비</v>
          </cell>
        </row>
        <row r="1428">
          <cell r="E1428" t="str">
            <v xml:space="preserve"> </v>
          </cell>
        </row>
        <row r="1429">
          <cell r="A1429" t="str">
            <v>종       별</v>
          </cell>
          <cell r="C1429" t="str">
            <v>재 료 또 는</v>
          </cell>
          <cell r="D1429" t="str">
            <v xml:space="preserve">원 수 </v>
          </cell>
          <cell r="E1429" t="str">
            <v>단 위</v>
          </cell>
          <cell r="F1429" t="str">
            <v>총   액</v>
          </cell>
          <cell r="G1429" t="str">
            <v>노   무   비</v>
          </cell>
          <cell r="I1429" t="str">
            <v>재   료   비</v>
          </cell>
          <cell r="K1429" t="str">
            <v>경      비</v>
          </cell>
          <cell r="M1429" t="str">
            <v>비   고</v>
          </cell>
        </row>
        <row r="1430">
          <cell r="C1430" t="str">
            <v xml:space="preserve">규       격 </v>
          </cell>
          <cell r="F1430" t="str">
            <v>금   액</v>
          </cell>
          <cell r="G1430" t="str">
            <v>단  가</v>
          </cell>
          <cell r="H1430" t="str">
            <v>금   액</v>
          </cell>
          <cell r="I1430" t="str">
            <v>단  가</v>
          </cell>
          <cell r="J1430" t="str">
            <v>금   액</v>
          </cell>
          <cell r="K1430" t="str">
            <v>단  가</v>
          </cell>
          <cell r="L1430" t="str">
            <v>금   액</v>
          </cell>
        </row>
        <row r="1432">
          <cell r="A1432" t="str">
            <v>A.C WELDER</v>
          </cell>
          <cell r="C1432" t="str">
            <v>10KVA</v>
          </cell>
          <cell r="D1432">
            <v>8</v>
          </cell>
          <cell r="E1432" t="str">
            <v>Hr</v>
          </cell>
          <cell r="K1432">
            <v>155</v>
          </cell>
          <cell r="L1432">
            <v>1240</v>
          </cell>
        </row>
        <row r="1433">
          <cell r="A1433" t="str">
            <v>GAS CUTTING M/C</v>
          </cell>
          <cell r="C1433" t="str">
            <v>중 형</v>
          </cell>
          <cell r="D1433">
            <v>48</v>
          </cell>
          <cell r="E1433" t="str">
            <v>Hr</v>
          </cell>
          <cell r="G1433">
            <v>3974</v>
          </cell>
          <cell r="H1433">
            <v>190752</v>
          </cell>
          <cell r="K1433">
            <v>115</v>
          </cell>
          <cell r="L1433">
            <v>5520</v>
          </cell>
        </row>
        <row r="1434">
          <cell r="A1434" t="str">
            <v>GAS WELDER</v>
          </cell>
          <cell r="C1434" t="str">
            <v>중 형</v>
          </cell>
          <cell r="D1434">
            <v>24</v>
          </cell>
          <cell r="E1434" t="str">
            <v>Hr</v>
          </cell>
          <cell r="K1434">
            <v>115</v>
          </cell>
          <cell r="L1434">
            <v>2760</v>
          </cell>
        </row>
        <row r="1435">
          <cell r="A1435" t="str">
            <v>PORTABLE DRILL</v>
          </cell>
          <cell r="C1435" t="str">
            <v>1.5 HP</v>
          </cell>
          <cell r="D1435">
            <v>16</v>
          </cell>
          <cell r="E1435" t="str">
            <v>Hr</v>
          </cell>
          <cell r="K1435">
            <v>14</v>
          </cell>
          <cell r="L1435">
            <v>224</v>
          </cell>
        </row>
        <row r="1436">
          <cell r="A1436" t="str">
            <v>PORTABLE GRINDER</v>
          </cell>
          <cell r="C1436" t="str">
            <v>0.5 HP</v>
          </cell>
          <cell r="D1436">
            <v>48</v>
          </cell>
          <cell r="E1436" t="str">
            <v>Hr</v>
          </cell>
          <cell r="K1436">
            <v>22</v>
          </cell>
          <cell r="L1436">
            <v>1056</v>
          </cell>
        </row>
        <row r="1438">
          <cell r="A1438" t="str">
            <v>COMPRESSOR</v>
          </cell>
          <cell r="C1438" t="str">
            <v>7.1㎥/min</v>
          </cell>
          <cell r="D1438">
            <v>16</v>
          </cell>
          <cell r="E1438" t="str">
            <v>Hr</v>
          </cell>
          <cell r="G1438">
            <v>9681</v>
          </cell>
          <cell r="H1438">
            <v>154896</v>
          </cell>
          <cell r="I1438">
            <v>8779</v>
          </cell>
          <cell r="J1438">
            <v>140464</v>
          </cell>
          <cell r="K1438">
            <v>6250</v>
          </cell>
          <cell r="L1438">
            <v>100000</v>
          </cell>
        </row>
        <row r="1439">
          <cell r="A1439" t="str">
            <v>리프트 트럭</v>
          </cell>
          <cell r="C1439" t="str">
            <v>5 TON</v>
          </cell>
          <cell r="D1439">
            <v>8</v>
          </cell>
          <cell r="E1439" t="str">
            <v>Hr</v>
          </cell>
          <cell r="G1439">
            <v>9681</v>
          </cell>
          <cell r="H1439">
            <v>77448</v>
          </cell>
          <cell r="I1439">
            <v>5116.08</v>
          </cell>
          <cell r="J1439">
            <v>40928</v>
          </cell>
          <cell r="K1439">
            <v>4863</v>
          </cell>
          <cell r="L1439">
            <v>38904</v>
          </cell>
        </row>
        <row r="1440">
          <cell r="A1440" t="str">
            <v>TRUCK CRANE</v>
          </cell>
          <cell r="C1440" t="str">
            <v>40 TON</v>
          </cell>
          <cell r="D1440">
            <v>16</v>
          </cell>
          <cell r="E1440" t="str">
            <v>Hr</v>
          </cell>
          <cell r="G1440">
            <v>18615</v>
          </cell>
          <cell r="H1440">
            <v>297840</v>
          </cell>
          <cell r="I1440">
            <v>8730</v>
          </cell>
          <cell r="J1440">
            <v>139680</v>
          </cell>
          <cell r="K1440">
            <v>55621</v>
          </cell>
          <cell r="L1440">
            <v>889936</v>
          </cell>
        </row>
        <row r="1441">
          <cell r="A1441" t="str">
            <v>WINCH</v>
          </cell>
          <cell r="C1441" t="str">
            <v>50 HP</v>
          </cell>
          <cell r="D1441">
            <v>16</v>
          </cell>
          <cell r="E1441" t="str">
            <v>Hr</v>
          </cell>
          <cell r="G1441">
            <v>9235</v>
          </cell>
          <cell r="H1441">
            <v>147760</v>
          </cell>
          <cell r="K1441">
            <v>5209</v>
          </cell>
          <cell r="L1441">
            <v>83344</v>
          </cell>
        </row>
        <row r="1445">
          <cell r="B1445" t="str">
            <v xml:space="preserve"> 계</v>
          </cell>
          <cell r="F1445">
            <v>2312752</v>
          </cell>
          <cell r="H1445">
            <v>868696</v>
          </cell>
          <cell r="J1445">
            <v>321072</v>
          </cell>
          <cell r="L1445">
            <v>1122984</v>
          </cell>
        </row>
        <row r="1456">
          <cell r="E1456" t="str">
            <v xml:space="preserve"> </v>
          </cell>
          <cell r="F1456" t="str">
            <v>RADIAL GATE LEAF 설치 소모 자재비</v>
          </cell>
        </row>
        <row r="1457">
          <cell r="E1457" t="str">
            <v xml:space="preserve"> </v>
          </cell>
        </row>
        <row r="1458">
          <cell r="A1458" t="str">
            <v>종       별</v>
          </cell>
          <cell r="C1458" t="str">
            <v>재 료 또 는</v>
          </cell>
          <cell r="D1458" t="str">
            <v xml:space="preserve">원 수 </v>
          </cell>
          <cell r="E1458" t="str">
            <v>단 위</v>
          </cell>
          <cell r="F1458" t="str">
            <v>총   액</v>
          </cell>
          <cell r="G1458" t="str">
            <v>노   무   비</v>
          </cell>
          <cell r="I1458" t="str">
            <v>재   료   비</v>
          </cell>
          <cell r="K1458" t="str">
            <v>경      비</v>
          </cell>
          <cell r="M1458" t="str">
            <v>비   고</v>
          </cell>
        </row>
        <row r="1459">
          <cell r="C1459" t="str">
            <v xml:space="preserve">규       격 </v>
          </cell>
          <cell r="F1459" t="str">
            <v>금   액</v>
          </cell>
          <cell r="G1459" t="str">
            <v>단  가</v>
          </cell>
          <cell r="H1459" t="str">
            <v>금   액</v>
          </cell>
          <cell r="I1459" t="str">
            <v>단  가</v>
          </cell>
          <cell r="J1459" t="str">
            <v>금   액</v>
          </cell>
          <cell r="K1459" t="str">
            <v>단  가</v>
          </cell>
          <cell r="L1459" t="str">
            <v>금   액</v>
          </cell>
        </row>
        <row r="1460">
          <cell r="A1460" t="str">
            <v>산       소</v>
          </cell>
          <cell r="C1460" t="str">
            <v>6,000L용</v>
          </cell>
          <cell r="D1460">
            <v>0.53</v>
          </cell>
          <cell r="E1460" t="str">
            <v>병</v>
          </cell>
          <cell r="G1460" t="str">
            <v xml:space="preserve"> </v>
          </cell>
          <cell r="I1460">
            <v>12000</v>
          </cell>
          <cell r="J1460">
            <v>6360</v>
          </cell>
        </row>
        <row r="1461">
          <cell r="A1461" t="str">
            <v>아 세 치 렌</v>
          </cell>
          <cell r="C1461" t="str">
            <v>4,500L용</v>
          </cell>
          <cell r="D1461">
            <v>0.45</v>
          </cell>
          <cell r="E1461" t="str">
            <v>병</v>
          </cell>
          <cell r="I1461">
            <v>55392</v>
          </cell>
          <cell r="J1461">
            <v>24926.400000000001</v>
          </cell>
        </row>
        <row r="1462">
          <cell r="A1462" t="str">
            <v>용   접  봉</v>
          </cell>
          <cell r="C1462" t="str">
            <v>SS400 , 4M/M</v>
          </cell>
          <cell r="D1462">
            <v>6.2</v>
          </cell>
          <cell r="E1462" t="str">
            <v>KG</v>
          </cell>
          <cell r="I1462">
            <v>1260</v>
          </cell>
          <cell r="J1462">
            <v>7812</v>
          </cell>
        </row>
        <row r="1463">
          <cell r="A1463" t="str">
            <v xml:space="preserve"> </v>
          </cell>
          <cell r="D1463" t="str">
            <v xml:space="preserve"> </v>
          </cell>
          <cell r="E1463" t="str">
            <v xml:space="preserve"> </v>
          </cell>
        </row>
        <row r="1466">
          <cell r="B1466" t="str">
            <v>계</v>
          </cell>
          <cell r="F1466">
            <v>39098.400000000001</v>
          </cell>
          <cell r="J1466">
            <v>39098.400000000001</v>
          </cell>
        </row>
        <row r="1485">
          <cell r="E1485" t="str">
            <v xml:space="preserve"> </v>
          </cell>
          <cell r="F1485" t="str">
            <v>RADIAL GATE GUIDE FRAME 설치 인건비</v>
          </cell>
        </row>
        <row r="1486">
          <cell r="E1486" t="str">
            <v xml:space="preserve"> </v>
          </cell>
        </row>
        <row r="1487">
          <cell r="A1487" t="str">
            <v>종       별</v>
          </cell>
          <cell r="C1487" t="str">
            <v>재 료 또 는</v>
          </cell>
          <cell r="D1487" t="str">
            <v xml:space="preserve">원 수 </v>
          </cell>
          <cell r="E1487" t="str">
            <v>단 위</v>
          </cell>
          <cell r="F1487" t="str">
            <v>총   액</v>
          </cell>
          <cell r="G1487" t="str">
            <v>노   무   비</v>
          </cell>
          <cell r="I1487" t="str">
            <v>재   료   비</v>
          </cell>
          <cell r="K1487" t="str">
            <v>경      비</v>
          </cell>
          <cell r="M1487" t="str">
            <v>비   고</v>
          </cell>
        </row>
        <row r="1488">
          <cell r="C1488" t="str">
            <v xml:space="preserve">규       격 </v>
          </cell>
          <cell r="F1488" t="str">
            <v>금   액</v>
          </cell>
          <cell r="G1488" t="str">
            <v>단  가</v>
          </cell>
          <cell r="H1488" t="str">
            <v>금   액</v>
          </cell>
          <cell r="I1488" t="str">
            <v>단  가</v>
          </cell>
          <cell r="J1488" t="str">
            <v>금   액</v>
          </cell>
          <cell r="K1488" t="str">
            <v>단  가</v>
          </cell>
          <cell r="L1488" t="str">
            <v>금   액</v>
          </cell>
        </row>
        <row r="1489">
          <cell r="A1489" t="str">
            <v>기 술 관 리</v>
          </cell>
          <cell r="C1489" t="str">
            <v>기계기사1급</v>
          </cell>
          <cell r="D1489">
            <v>12.882</v>
          </cell>
          <cell r="E1489" t="str">
            <v>인</v>
          </cell>
          <cell r="G1489">
            <v>97488</v>
          </cell>
          <cell r="H1489">
            <v>1255840</v>
          </cell>
        </row>
        <row r="1490">
          <cell r="A1490" t="str">
            <v>BOX 해 체 검 수</v>
          </cell>
          <cell r="C1490" t="str">
            <v>(해체) 목  공</v>
          </cell>
          <cell r="D1490">
            <v>4.7060000000000004</v>
          </cell>
          <cell r="E1490" t="str">
            <v>인</v>
          </cell>
          <cell r="G1490">
            <v>75306</v>
          </cell>
          <cell r="H1490">
            <v>354390</v>
          </cell>
        </row>
        <row r="1491">
          <cell r="B1491" t="str">
            <v xml:space="preserve">      검 수</v>
          </cell>
          <cell r="C1491" t="str">
            <v>프랜트기계설치공</v>
          </cell>
          <cell r="D1491">
            <v>4.7060000000000004</v>
          </cell>
          <cell r="E1491" t="str">
            <v>인</v>
          </cell>
          <cell r="G1491">
            <v>80805</v>
          </cell>
          <cell r="H1491">
            <v>380268</v>
          </cell>
        </row>
        <row r="1492">
          <cell r="B1492" t="str">
            <v xml:space="preserve">      보 조</v>
          </cell>
          <cell r="C1492" t="str">
            <v>특 별 인 부</v>
          </cell>
          <cell r="D1492">
            <v>4.7060000000000004</v>
          </cell>
          <cell r="E1492" t="str">
            <v>인</v>
          </cell>
          <cell r="G1492">
            <v>57379</v>
          </cell>
          <cell r="H1492">
            <v>270025</v>
          </cell>
        </row>
        <row r="1493">
          <cell r="A1493" t="str">
            <v>설치준비,CHIPPING</v>
          </cell>
          <cell r="C1493" t="str">
            <v>석      공</v>
          </cell>
          <cell r="D1493">
            <v>3.294</v>
          </cell>
          <cell r="E1493" t="str">
            <v>인</v>
          </cell>
          <cell r="G1493">
            <v>77005</v>
          </cell>
          <cell r="H1493">
            <v>253654</v>
          </cell>
        </row>
        <row r="1495">
          <cell r="A1495" t="str">
            <v xml:space="preserve"> </v>
          </cell>
          <cell r="C1495" t="str">
            <v>특 별 인 부</v>
          </cell>
          <cell r="D1495">
            <v>2.4700000000000002</v>
          </cell>
          <cell r="E1495" t="str">
            <v>인</v>
          </cell>
          <cell r="G1495">
            <v>57379</v>
          </cell>
          <cell r="H1495">
            <v>141726</v>
          </cell>
        </row>
        <row r="1496">
          <cell r="A1496" t="str">
            <v>가설비 Jig 및</v>
          </cell>
        </row>
        <row r="1497">
          <cell r="A1497" t="str">
            <v>Support  설  치</v>
          </cell>
          <cell r="C1497" t="str">
            <v>프랜트기계설치공</v>
          </cell>
          <cell r="D1497">
            <v>1.1759999999999999</v>
          </cell>
          <cell r="E1497" t="str">
            <v>인</v>
          </cell>
          <cell r="G1497">
            <v>80805</v>
          </cell>
          <cell r="H1497">
            <v>95026</v>
          </cell>
        </row>
        <row r="1498">
          <cell r="B1498" t="str">
            <v xml:space="preserve">     배  관</v>
          </cell>
          <cell r="C1498" t="str">
            <v>프랜트 배관공</v>
          </cell>
          <cell r="D1498">
            <v>1.1759999999999999</v>
          </cell>
          <cell r="E1498" t="str">
            <v>인</v>
          </cell>
          <cell r="G1498">
            <v>97219</v>
          </cell>
          <cell r="H1498">
            <v>114329</v>
          </cell>
        </row>
        <row r="1499">
          <cell r="B1499" t="str">
            <v xml:space="preserve">     절  단</v>
          </cell>
          <cell r="C1499" t="str">
            <v>산 소 절 단 공</v>
          </cell>
          <cell r="D1499">
            <v>0.94099999999999995</v>
          </cell>
          <cell r="E1499" t="str">
            <v>인</v>
          </cell>
          <cell r="G1499">
            <v>31794</v>
          </cell>
          <cell r="H1499">
            <v>29918</v>
          </cell>
        </row>
        <row r="1501">
          <cell r="B1501" t="str">
            <v xml:space="preserve">     용  접</v>
          </cell>
          <cell r="C1501" t="str">
            <v>프랜트 용접공</v>
          </cell>
          <cell r="D1501">
            <v>0.58799999999999997</v>
          </cell>
          <cell r="E1501" t="str">
            <v>인</v>
          </cell>
          <cell r="G1501">
            <v>95379</v>
          </cell>
          <cell r="H1501">
            <v>56082</v>
          </cell>
        </row>
        <row r="1502">
          <cell r="B1502" t="str">
            <v xml:space="preserve">     보  조</v>
          </cell>
          <cell r="C1502" t="str">
            <v>특 별 인 부</v>
          </cell>
          <cell r="D1502">
            <v>4.7060000000000004</v>
          </cell>
          <cell r="E1502" t="str">
            <v>인</v>
          </cell>
          <cell r="G1502">
            <v>57379</v>
          </cell>
          <cell r="H1502">
            <v>270025</v>
          </cell>
        </row>
        <row r="1503">
          <cell r="A1503" t="str">
            <v>조 립 및 조 작</v>
          </cell>
          <cell r="C1503" t="str">
            <v>특수 비계공</v>
          </cell>
          <cell r="D1503">
            <v>4.7060000000000004</v>
          </cell>
          <cell r="E1503" t="str">
            <v>인</v>
          </cell>
          <cell r="G1503">
            <v>85884</v>
          </cell>
          <cell r="H1503">
            <v>404170</v>
          </cell>
        </row>
        <row r="1504">
          <cell r="B1504" t="str">
            <v xml:space="preserve">     조  립</v>
          </cell>
          <cell r="C1504" t="str">
            <v>프랜트기계설치공</v>
          </cell>
          <cell r="D1504">
            <v>4.7060000000000004</v>
          </cell>
          <cell r="E1504" t="str">
            <v>인</v>
          </cell>
          <cell r="G1504">
            <v>80805</v>
          </cell>
          <cell r="H1504">
            <v>380268</v>
          </cell>
        </row>
        <row r="1505">
          <cell r="B1505" t="str">
            <v xml:space="preserve">     교  정</v>
          </cell>
          <cell r="C1505" t="str">
            <v>프랜트 제관공</v>
          </cell>
          <cell r="D1505">
            <v>2.3530000000000002</v>
          </cell>
          <cell r="E1505" t="str">
            <v>인</v>
          </cell>
          <cell r="G1505">
            <v>81966</v>
          </cell>
          <cell r="H1505">
            <v>192865</v>
          </cell>
        </row>
        <row r="1507">
          <cell r="B1507" t="str">
            <v xml:space="preserve">     측  량</v>
          </cell>
          <cell r="C1507" t="str">
            <v>시공측량기사</v>
          </cell>
          <cell r="D1507">
            <v>9.4120000000000008</v>
          </cell>
          <cell r="E1507" t="str">
            <v>인</v>
          </cell>
          <cell r="G1507">
            <v>58506</v>
          </cell>
          <cell r="H1507">
            <v>550658</v>
          </cell>
        </row>
        <row r="1508">
          <cell r="B1508" t="str">
            <v xml:space="preserve">   측량조수</v>
          </cell>
          <cell r="C1508" t="str">
            <v>시공측량조수</v>
          </cell>
          <cell r="D1508">
            <v>9.4120000000000008</v>
          </cell>
          <cell r="E1508" t="str">
            <v>인</v>
          </cell>
          <cell r="G1508">
            <v>38777</v>
          </cell>
          <cell r="H1508">
            <v>364969</v>
          </cell>
        </row>
        <row r="1509">
          <cell r="B1509" t="str">
            <v xml:space="preserve">     조  정</v>
          </cell>
          <cell r="C1509" t="str">
            <v>프랜트기계설치공</v>
          </cell>
          <cell r="D1509">
            <v>9.4120000000000008</v>
          </cell>
          <cell r="E1509" t="str">
            <v>인</v>
          </cell>
          <cell r="G1509">
            <v>80805</v>
          </cell>
          <cell r="H1509">
            <v>760536</v>
          </cell>
        </row>
        <row r="1510">
          <cell r="A1510" t="str">
            <v xml:space="preserve"> </v>
          </cell>
          <cell r="B1510" t="str">
            <v xml:space="preserve">     검  측</v>
          </cell>
          <cell r="C1510" t="str">
            <v>프랜트기계설치공</v>
          </cell>
          <cell r="D1510">
            <v>9.4120000000000008</v>
          </cell>
          <cell r="E1510" t="str">
            <v>인</v>
          </cell>
          <cell r="G1510">
            <v>80805</v>
          </cell>
          <cell r="H1510">
            <v>760536</v>
          </cell>
        </row>
        <row r="1511">
          <cell r="B1511" t="str">
            <v xml:space="preserve">     기  록</v>
          </cell>
          <cell r="C1511" t="str">
            <v>프랜트기계설치공</v>
          </cell>
          <cell r="D1511">
            <v>4.7060000000000004</v>
          </cell>
          <cell r="E1511" t="str">
            <v>인</v>
          </cell>
          <cell r="G1511">
            <v>80805</v>
          </cell>
          <cell r="H1511">
            <v>380268</v>
          </cell>
        </row>
        <row r="1513">
          <cell r="B1513" t="str">
            <v xml:space="preserve">     용  접</v>
          </cell>
          <cell r="C1513" t="str">
            <v>프랜트 용접공</v>
          </cell>
          <cell r="D1513">
            <v>4.7060000000000004</v>
          </cell>
          <cell r="E1513" t="str">
            <v>인</v>
          </cell>
          <cell r="G1513">
            <v>95379</v>
          </cell>
          <cell r="H1513">
            <v>448853</v>
          </cell>
          <cell r="I1513" t="str">
            <v xml:space="preserve"> </v>
          </cell>
        </row>
        <row r="1514">
          <cell r="A1514" t="str">
            <v>종       별</v>
          </cell>
          <cell r="C1514" t="str">
            <v>재 료 또 는</v>
          </cell>
          <cell r="D1514" t="str">
            <v xml:space="preserve">원 수 </v>
          </cell>
          <cell r="E1514" t="str">
            <v>단 위</v>
          </cell>
          <cell r="F1514" t="str">
            <v>총   액</v>
          </cell>
          <cell r="G1514" t="str">
            <v>노   무   비</v>
          </cell>
          <cell r="I1514" t="str">
            <v>재   료   비</v>
          </cell>
          <cell r="K1514" t="str">
            <v>경      비</v>
          </cell>
          <cell r="M1514" t="str">
            <v>비   고</v>
          </cell>
        </row>
        <row r="1515">
          <cell r="C1515" t="str">
            <v xml:space="preserve">규       격 </v>
          </cell>
          <cell r="F1515" t="str">
            <v>금   액</v>
          </cell>
          <cell r="G1515" t="str">
            <v>단  가</v>
          </cell>
          <cell r="H1515" t="str">
            <v>금   액</v>
          </cell>
          <cell r="I1515" t="str">
            <v>단  가</v>
          </cell>
          <cell r="J1515" t="str">
            <v>금   액</v>
          </cell>
          <cell r="K1515" t="str">
            <v>단  가</v>
          </cell>
          <cell r="L1515" t="str">
            <v>금   액</v>
          </cell>
        </row>
        <row r="1516">
          <cell r="B1516" t="str">
            <v xml:space="preserve">     보  조</v>
          </cell>
          <cell r="C1516" t="str">
            <v>특 별 인 부</v>
          </cell>
          <cell r="D1516">
            <v>14.118</v>
          </cell>
          <cell r="E1516" t="str">
            <v>인</v>
          </cell>
          <cell r="G1516">
            <v>57379</v>
          </cell>
          <cell r="H1516">
            <v>810076</v>
          </cell>
        </row>
        <row r="1517">
          <cell r="A1517" t="str">
            <v>검 사 및 기 록</v>
          </cell>
        </row>
        <row r="1518">
          <cell r="B1518" t="str">
            <v xml:space="preserve">     측  량</v>
          </cell>
          <cell r="C1518" t="str">
            <v>시공측량기사</v>
          </cell>
          <cell r="D1518">
            <v>2.3530000000000002</v>
          </cell>
          <cell r="E1518" t="str">
            <v>인</v>
          </cell>
          <cell r="G1518">
            <v>58506</v>
          </cell>
          <cell r="H1518">
            <v>137664</v>
          </cell>
        </row>
        <row r="1519">
          <cell r="B1519" t="str">
            <v xml:space="preserve">     측량조수</v>
          </cell>
          <cell r="C1519" t="str">
            <v>시공측량조수</v>
          </cell>
          <cell r="D1519">
            <v>2.3530000000000002</v>
          </cell>
          <cell r="E1519" t="str">
            <v>인</v>
          </cell>
          <cell r="G1519">
            <v>38777</v>
          </cell>
          <cell r="H1519">
            <v>91242</v>
          </cell>
        </row>
        <row r="1520">
          <cell r="B1520" t="str">
            <v xml:space="preserve">     검  측</v>
          </cell>
          <cell r="C1520" t="str">
            <v>프랜트기계설치공</v>
          </cell>
          <cell r="D1520">
            <v>2.3530000000000002</v>
          </cell>
          <cell r="E1520" t="str">
            <v>인</v>
          </cell>
          <cell r="G1520">
            <v>80805</v>
          </cell>
          <cell r="H1520">
            <v>190134</v>
          </cell>
        </row>
        <row r="1521">
          <cell r="A1521" t="str">
            <v>도면대조 및 기록</v>
          </cell>
          <cell r="C1521" t="str">
            <v>프랜트기계설치공</v>
          </cell>
          <cell r="D1521">
            <v>2.3530000000000002</v>
          </cell>
          <cell r="E1521" t="str">
            <v>인</v>
          </cell>
          <cell r="G1521">
            <v>80805</v>
          </cell>
          <cell r="H1521">
            <v>190134</v>
          </cell>
        </row>
        <row r="1522">
          <cell r="B1522" t="str">
            <v xml:space="preserve">     보  조</v>
          </cell>
          <cell r="C1522" t="str">
            <v>특 별 인 부</v>
          </cell>
          <cell r="D1522">
            <v>2.3530000000000002</v>
          </cell>
          <cell r="E1522" t="str">
            <v>인</v>
          </cell>
          <cell r="G1522">
            <v>57379</v>
          </cell>
          <cell r="H1522">
            <v>135012</v>
          </cell>
        </row>
        <row r="1523">
          <cell r="A1523" t="str">
            <v>뒷 정 리,조  작</v>
          </cell>
          <cell r="C1523" t="str">
            <v>특수 비계공</v>
          </cell>
          <cell r="D1523">
            <v>0.624</v>
          </cell>
          <cell r="E1523" t="str">
            <v>인</v>
          </cell>
          <cell r="G1523">
            <v>85884</v>
          </cell>
          <cell r="H1523">
            <v>53591</v>
          </cell>
        </row>
        <row r="1524">
          <cell r="B1524" t="str">
            <v xml:space="preserve">     철  거</v>
          </cell>
          <cell r="C1524" t="str">
            <v>프랜트기계설치공</v>
          </cell>
          <cell r="D1524">
            <v>1.4119999999999999</v>
          </cell>
          <cell r="E1524" t="str">
            <v>인</v>
          </cell>
          <cell r="G1524">
            <v>80805</v>
          </cell>
          <cell r="H1524">
            <v>114096</v>
          </cell>
        </row>
        <row r="1526">
          <cell r="B1526" t="str">
            <v xml:space="preserve">     절  단</v>
          </cell>
          <cell r="C1526" t="str">
            <v>산 소 절 단 공</v>
          </cell>
          <cell r="D1526">
            <v>0.94799999999999995</v>
          </cell>
          <cell r="E1526" t="str">
            <v>인</v>
          </cell>
          <cell r="G1526">
            <v>31794</v>
          </cell>
          <cell r="H1526">
            <v>30140</v>
          </cell>
        </row>
        <row r="1527">
          <cell r="B1527" t="str">
            <v xml:space="preserve">     보  조</v>
          </cell>
          <cell r="C1527" t="str">
            <v>특 별 인 부</v>
          </cell>
          <cell r="D1527">
            <v>2.3530000000000002</v>
          </cell>
          <cell r="E1527" t="str">
            <v>인</v>
          </cell>
          <cell r="G1527">
            <v>57379</v>
          </cell>
          <cell r="H1527">
            <v>135012</v>
          </cell>
        </row>
        <row r="1528">
          <cell r="A1528" t="str">
            <v>전기설비설치유지</v>
          </cell>
        </row>
        <row r="1529">
          <cell r="B1529" t="str">
            <v xml:space="preserve">     철  거</v>
          </cell>
          <cell r="C1529" t="str">
            <v>프 랜 트 전 공</v>
          </cell>
          <cell r="D1529">
            <v>3.5289999999999999</v>
          </cell>
          <cell r="E1529" t="str">
            <v>인</v>
          </cell>
          <cell r="G1529">
            <v>64285</v>
          </cell>
          <cell r="H1529">
            <v>226861</v>
          </cell>
        </row>
        <row r="1530">
          <cell r="B1530" t="str">
            <v xml:space="preserve">     보  조</v>
          </cell>
          <cell r="C1530" t="str">
            <v>특 별 인 부</v>
          </cell>
          <cell r="D1530">
            <v>3.5289999999999999</v>
          </cell>
          <cell r="E1530" t="str">
            <v>인</v>
          </cell>
          <cell r="G1530">
            <v>57379</v>
          </cell>
          <cell r="H1530">
            <v>202490</v>
          </cell>
        </row>
        <row r="1535">
          <cell r="A1535" t="str">
            <v xml:space="preserve">        계</v>
          </cell>
          <cell r="F1535">
            <v>9780858</v>
          </cell>
          <cell r="H1535">
            <v>9780858</v>
          </cell>
        </row>
        <row r="1543">
          <cell r="E1543" t="str">
            <v xml:space="preserve"> </v>
          </cell>
          <cell r="F1543" t="str">
            <v>RADIAL GATE GUIDE FRAME 설치 사용장비 경비</v>
          </cell>
        </row>
        <row r="1544">
          <cell r="E1544" t="str">
            <v xml:space="preserve"> </v>
          </cell>
        </row>
        <row r="1545">
          <cell r="A1545" t="str">
            <v>종       별</v>
          </cell>
          <cell r="C1545" t="str">
            <v>재 료 또 는</v>
          </cell>
          <cell r="D1545" t="str">
            <v xml:space="preserve">원 수 </v>
          </cell>
          <cell r="E1545" t="str">
            <v>단 위</v>
          </cell>
          <cell r="F1545" t="str">
            <v>총   액</v>
          </cell>
          <cell r="G1545" t="str">
            <v>노   무   비</v>
          </cell>
          <cell r="I1545" t="str">
            <v>재   료   비</v>
          </cell>
          <cell r="K1545" t="str">
            <v>경      비</v>
          </cell>
          <cell r="M1545" t="str">
            <v>비   고</v>
          </cell>
        </row>
        <row r="1546">
          <cell r="C1546" t="str">
            <v xml:space="preserve">규       격 </v>
          </cell>
          <cell r="F1546" t="str">
            <v>금   액</v>
          </cell>
          <cell r="G1546" t="str">
            <v>단  가</v>
          </cell>
          <cell r="H1546" t="str">
            <v>금   액</v>
          </cell>
          <cell r="I1546" t="str">
            <v>단  가</v>
          </cell>
          <cell r="J1546" t="str">
            <v>금   액</v>
          </cell>
          <cell r="K1546" t="str">
            <v>단  가</v>
          </cell>
          <cell r="L1546" t="str">
            <v>금   액</v>
          </cell>
        </row>
        <row r="1548">
          <cell r="A1548" t="str">
            <v>A.C WELDER</v>
          </cell>
          <cell r="C1548" t="str">
            <v>10KVA</v>
          </cell>
          <cell r="D1548">
            <v>8</v>
          </cell>
          <cell r="E1548" t="str">
            <v>Hr</v>
          </cell>
          <cell r="K1548">
            <v>155</v>
          </cell>
          <cell r="L1548">
            <v>1240</v>
          </cell>
        </row>
        <row r="1549">
          <cell r="A1549" t="str">
            <v>GAS CUTTING M/C</v>
          </cell>
          <cell r="C1549" t="str">
            <v>중 형</v>
          </cell>
          <cell r="D1549">
            <v>48</v>
          </cell>
          <cell r="E1549" t="str">
            <v>Hr</v>
          </cell>
          <cell r="G1549">
            <v>3974</v>
          </cell>
          <cell r="H1549">
            <v>190752</v>
          </cell>
          <cell r="K1549">
            <v>115</v>
          </cell>
          <cell r="L1549">
            <v>5520</v>
          </cell>
        </row>
        <row r="1550">
          <cell r="A1550" t="str">
            <v>GAS WELDER</v>
          </cell>
          <cell r="C1550" t="str">
            <v>중 형</v>
          </cell>
          <cell r="D1550">
            <v>24</v>
          </cell>
          <cell r="E1550" t="str">
            <v>Hr</v>
          </cell>
          <cell r="K1550">
            <v>115</v>
          </cell>
          <cell r="L1550">
            <v>2760</v>
          </cell>
        </row>
        <row r="1551">
          <cell r="A1551" t="str">
            <v>PORTABLE DRILL</v>
          </cell>
          <cell r="C1551" t="str">
            <v>1.5 HP</v>
          </cell>
          <cell r="D1551">
            <v>16</v>
          </cell>
          <cell r="E1551" t="str">
            <v>Hr</v>
          </cell>
          <cell r="K1551">
            <v>14</v>
          </cell>
          <cell r="L1551">
            <v>224</v>
          </cell>
        </row>
        <row r="1552">
          <cell r="A1552" t="str">
            <v>PORTABLE GRINDER</v>
          </cell>
          <cell r="C1552" t="str">
            <v>0.5 HP</v>
          </cell>
          <cell r="D1552">
            <v>48</v>
          </cell>
          <cell r="E1552" t="str">
            <v>Hr</v>
          </cell>
          <cell r="K1552">
            <v>22</v>
          </cell>
          <cell r="L1552">
            <v>1056</v>
          </cell>
        </row>
        <row r="1554">
          <cell r="A1554" t="str">
            <v>COMPRESSOR</v>
          </cell>
          <cell r="C1554" t="str">
            <v>7.1㎥/min</v>
          </cell>
          <cell r="D1554">
            <v>16</v>
          </cell>
          <cell r="E1554" t="str">
            <v>Hr</v>
          </cell>
          <cell r="G1554">
            <v>9681</v>
          </cell>
          <cell r="H1554">
            <v>154896</v>
          </cell>
          <cell r="I1554">
            <v>8779</v>
          </cell>
          <cell r="J1554">
            <v>140464</v>
          </cell>
          <cell r="K1554">
            <v>6250</v>
          </cell>
          <cell r="L1554">
            <v>100000</v>
          </cell>
        </row>
        <row r="1555">
          <cell r="A1555" t="str">
            <v>리프트 트럭</v>
          </cell>
          <cell r="C1555" t="str">
            <v>5 TON</v>
          </cell>
          <cell r="D1555">
            <v>8</v>
          </cell>
          <cell r="E1555" t="str">
            <v>Hr</v>
          </cell>
          <cell r="G1555">
            <v>9681</v>
          </cell>
          <cell r="H1555">
            <v>77448</v>
          </cell>
          <cell r="I1555">
            <v>5116.08</v>
          </cell>
          <cell r="J1555">
            <v>40928</v>
          </cell>
          <cell r="K1555">
            <v>4863</v>
          </cell>
          <cell r="L1555">
            <v>38904</v>
          </cell>
        </row>
        <row r="1556">
          <cell r="A1556" t="str">
            <v>TRUCK CRANE</v>
          </cell>
          <cell r="C1556" t="str">
            <v>40 TON</v>
          </cell>
          <cell r="D1556">
            <v>8</v>
          </cell>
          <cell r="E1556" t="str">
            <v>Hr</v>
          </cell>
          <cell r="G1556">
            <v>18615</v>
          </cell>
          <cell r="H1556">
            <v>148920</v>
          </cell>
          <cell r="I1556">
            <v>8730</v>
          </cell>
          <cell r="J1556">
            <v>69840</v>
          </cell>
          <cell r="K1556">
            <v>55621</v>
          </cell>
          <cell r="L1556">
            <v>444968</v>
          </cell>
        </row>
        <row r="1557">
          <cell r="A1557" t="str">
            <v>WINCH</v>
          </cell>
          <cell r="C1557" t="str">
            <v>50 HP</v>
          </cell>
          <cell r="D1557">
            <v>8</v>
          </cell>
          <cell r="E1557" t="str">
            <v>Hr</v>
          </cell>
          <cell r="G1557">
            <v>9235</v>
          </cell>
          <cell r="H1557">
            <v>73880</v>
          </cell>
          <cell r="K1557">
            <v>5209</v>
          </cell>
          <cell r="L1557">
            <v>41672</v>
          </cell>
        </row>
        <row r="1560">
          <cell r="B1560" t="str">
            <v xml:space="preserve"> 계</v>
          </cell>
          <cell r="F1560">
            <v>1533472</v>
          </cell>
          <cell r="H1560">
            <v>645896</v>
          </cell>
          <cell r="J1560">
            <v>251232</v>
          </cell>
          <cell r="L1560">
            <v>636344</v>
          </cell>
        </row>
        <row r="1572">
          <cell r="E1572" t="str">
            <v xml:space="preserve"> </v>
          </cell>
          <cell r="F1572" t="str">
            <v>RADIAL GATE GUIDE FRAME 설치 소모 자재비</v>
          </cell>
        </row>
        <row r="1573">
          <cell r="E1573" t="str">
            <v xml:space="preserve"> </v>
          </cell>
        </row>
        <row r="1574">
          <cell r="A1574" t="str">
            <v>종       별</v>
          </cell>
          <cell r="C1574" t="str">
            <v>재 료 또 는</v>
          </cell>
          <cell r="D1574" t="str">
            <v xml:space="preserve">원 수 </v>
          </cell>
          <cell r="E1574" t="str">
            <v>단 위</v>
          </cell>
          <cell r="F1574" t="str">
            <v>총   액</v>
          </cell>
          <cell r="G1574" t="str">
            <v>노   무   비</v>
          </cell>
          <cell r="I1574" t="str">
            <v>재   료   비</v>
          </cell>
          <cell r="K1574" t="str">
            <v>경      비</v>
          </cell>
          <cell r="M1574" t="str">
            <v>비   고</v>
          </cell>
        </row>
        <row r="1575">
          <cell r="C1575" t="str">
            <v xml:space="preserve">규       격 </v>
          </cell>
          <cell r="F1575" t="str">
            <v>금   액</v>
          </cell>
          <cell r="G1575" t="str">
            <v>단  가</v>
          </cell>
          <cell r="H1575" t="str">
            <v>금   액</v>
          </cell>
          <cell r="I1575" t="str">
            <v>단  가</v>
          </cell>
          <cell r="J1575" t="str">
            <v>금   액</v>
          </cell>
          <cell r="K1575" t="str">
            <v>단  가</v>
          </cell>
          <cell r="L1575" t="str">
            <v>금   액</v>
          </cell>
        </row>
        <row r="1576">
          <cell r="A1576" t="str">
            <v>산       소</v>
          </cell>
          <cell r="C1576" t="str">
            <v>6,000L용</v>
          </cell>
          <cell r="D1576">
            <v>0.5</v>
          </cell>
          <cell r="E1576" t="str">
            <v>병</v>
          </cell>
          <cell r="G1576" t="str">
            <v xml:space="preserve"> </v>
          </cell>
          <cell r="I1576">
            <v>12000</v>
          </cell>
          <cell r="J1576">
            <v>6000</v>
          </cell>
        </row>
        <row r="1577">
          <cell r="A1577" t="str">
            <v>아 세 치 렌</v>
          </cell>
          <cell r="C1577" t="str">
            <v>2,100L용</v>
          </cell>
          <cell r="D1577">
            <v>0.05</v>
          </cell>
          <cell r="E1577" t="str">
            <v>병</v>
          </cell>
          <cell r="I1577">
            <v>25849</v>
          </cell>
          <cell r="J1577">
            <v>1292</v>
          </cell>
        </row>
        <row r="1578">
          <cell r="A1578" t="str">
            <v>용   접  봉</v>
          </cell>
          <cell r="C1578" t="str">
            <v>SS41+STS304,4M/M</v>
          </cell>
          <cell r="D1578">
            <v>7</v>
          </cell>
          <cell r="E1578" t="str">
            <v>KG</v>
          </cell>
          <cell r="I1578">
            <v>3360</v>
          </cell>
          <cell r="J1578">
            <v>23520</v>
          </cell>
        </row>
        <row r="1579">
          <cell r="A1579" t="str">
            <v xml:space="preserve"> </v>
          </cell>
          <cell r="D1579" t="str">
            <v xml:space="preserve"> </v>
          </cell>
          <cell r="E1579" t="str">
            <v xml:space="preserve"> </v>
          </cell>
          <cell r="I1579" t="str">
            <v xml:space="preserve"> </v>
          </cell>
          <cell r="J1579" t="str">
            <v xml:space="preserve"> </v>
          </cell>
        </row>
        <row r="1582">
          <cell r="B1582" t="str">
            <v>계</v>
          </cell>
          <cell r="F1582">
            <v>30812</v>
          </cell>
          <cell r="J1582">
            <v>30812</v>
          </cell>
          <cell r="L1582" t="str">
            <v xml:space="preserve"> </v>
          </cell>
        </row>
        <row r="1601">
          <cell r="E1601" t="str">
            <v xml:space="preserve"> </v>
          </cell>
          <cell r="F1601" t="str">
            <v>RADIAL GATE HOIST 설치 사용장비 경비</v>
          </cell>
        </row>
        <row r="1602">
          <cell r="E1602" t="str">
            <v xml:space="preserve"> </v>
          </cell>
        </row>
        <row r="1603">
          <cell r="A1603" t="str">
            <v>종       별</v>
          </cell>
          <cell r="C1603" t="str">
            <v>재 료 또 는</v>
          </cell>
          <cell r="D1603" t="str">
            <v xml:space="preserve">원 수 </v>
          </cell>
          <cell r="E1603" t="str">
            <v>단 위</v>
          </cell>
          <cell r="F1603" t="str">
            <v>총   액</v>
          </cell>
          <cell r="G1603" t="str">
            <v>노   무   비</v>
          </cell>
          <cell r="I1603" t="str">
            <v>재   료   비</v>
          </cell>
          <cell r="K1603" t="str">
            <v>경      비</v>
          </cell>
          <cell r="M1603" t="str">
            <v>비   고</v>
          </cell>
        </row>
        <row r="1604">
          <cell r="C1604" t="str">
            <v xml:space="preserve">규       격 </v>
          </cell>
          <cell r="F1604" t="str">
            <v>금   액</v>
          </cell>
          <cell r="G1604" t="str">
            <v>단  가</v>
          </cell>
          <cell r="H1604" t="str">
            <v>금   액</v>
          </cell>
          <cell r="I1604" t="str">
            <v>단  가</v>
          </cell>
          <cell r="J1604" t="str">
            <v>금   액</v>
          </cell>
          <cell r="K1604" t="str">
            <v>단  가</v>
          </cell>
          <cell r="L1604" t="str">
            <v>금   액</v>
          </cell>
        </row>
        <row r="1607">
          <cell r="A1607" t="str">
            <v>A.C WELDER</v>
          </cell>
          <cell r="C1607" t="str">
            <v>10KVA</v>
          </cell>
          <cell r="D1607">
            <v>8</v>
          </cell>
          <cell r="E1607" t="str">
            <v>Hr</v>
          </cell>
          <cell r="K1607">
            <v>155</v>
          </cell>
          <cell r="L1607">
            <v>1240</v>
          </cell>
        </row>
        <row r="1608">
          <cell r="A1608" t="str">
            <v>GAS CUTTING M/C</v>
          </cell>
          <cell r="C1608" t="str">
            <v>중 형</v>
          </cell>
          <cell r="D1608">
            <v>16</v>
          </cell>
          <cell r="E1608" t="str">
            <v>Hr</v>
          </cell>
          <cell r="G1608">
            <v>3974</v>
          </cell>
          <cell r="H1608">
            <v>63584</v>
          </cell>
          <cell r="K1608">
            <v>115</v>
          </cell>
          <cell r="L1608">
            <v>1840</v>
          </cell>
        </row>
        <row r="1609">
          <cell r="A1609" t="str">
            <v>PORTABLE DRILL</v>
          </cell>
          <cell r="C1609" t="str">
            <v>1.5 HP</v>
          </cell>
          <cell r="D1609">
            <v>8</v>
          </cell>
          <cell r="E1609" t="str">
            <v>Hr</v>
          </cell>
          <cell r="K1609">
            <v>14</v>
          </cell>
          <cell r="L1609">
            <v>112</v>
          </cell>
        </row>
        <row r="1610">
          <cell r="A1610" t="str">
            <v>PORTABLE GRINDER</v>
          </cell>
          <cell r="C1610" t="str">
            <v>0.5 HP</v>
          </cell>
          <cell r="D1610">
            <v>16</v>
          </cell>
          <cell r="E1610" t="str">
            <v>Hr</v>
          </cell>
          <cell r="K1610">
            <v>22</v>
          </cell>
          <cell r="L1610">
            <v>352</v>
          </cell>
        </row>
        <row r="1611">
          <cell r="A1611" t="str">
            <v>TRUCK CRANE</v>
          </cell>
          <cell r="C1611" t="str">
            <v>30 TON</v>
          </cell>
          <cell r="D1611">
            <v>8</v>
          </cell>
          <cell r="E1611" t="str">
            <v>Hr</v>
          </cell>
          <cell r="G1611">
            <v>18615</v>
          </cell>
          <cell r="H1611">
            <v>148920</v>
          </cell>
          <cell r="I1611">
            <v>7046</v>
          </cell>
          <cell r="J1611">
            <v>56368</v>
          </cell>
          <cell r="K1611">
            <v>44939</v>
          </cell>
          <cell r="L1611">
            <v>359512</v>
          </cell>
        </row>
        <row r="1612">
          <cell r="E1612" t="str">
            <v xml:space="preserve"> </v>
          </cell>
          <cell r="G1612" t="str">
            <v xml:space="preserve"> </v>
          </cell>
          <cell r="I1612" t="str">
            <v xml:space="preserve"> </v>
          </cell>
          <cell r="J1612" t="str">
            <v xml:space="preserve"> </v>
          </cell>
          <cell r="K1612" t="str">
            <v xml:space="preserve"> </v>
          </cell>
        </row>
        <row r="1613">
          <cell r="A1613" t="str">
            <v>WINCH</v>
          </cell>
          <cell r="C1613" t="str">
            <v>10 HP</v>
          </cell>
          <cell r="D1613">
            <v>16</v>
          </cell>
          <cell r="E1613" t="str">
            <v>Hr</v>
          </cell>
          <cell r="G1613">
            <v>9235</v>
          </cell>
          <cell r="H1613">
            <v>147760</v>
          </cell>
          <cell r="I1613" t="str">
            <v xml:space="preserve"> </v>
          </cell>
          <cell r="J1613" t="str">
            <v xml:space="preserve"> </v>
          </cell>
          <cell r="K1613">
            <v>850</v>
          </cell>
          <cell r="L1613">
            <v>13600</v>
          </cell>
        </row>
        <row r="1618">
          <cell r="B1618" t="str">
            <v xml:space="preserve"> 계</v>
          </cell>
          <cell r="F1618">
            <v>793288</v>
          </cell>
          <cell r="H1618">
            <v>360264</v>
          </cell>
          <cell r="J1618">
            <v>56368</v>
          </cell>
          <cell r="L1618">
            <v>376656</v>
          </cell>
        </row>
        <row r="1630">
          <cell r="E1630" t="str">
            <v xml:space="preserve"> </v>
          </cell>
          <cell r="F1630" t="str">
            <v>TRASH RACK 제작 인건비</v>
          </cell>
        </row>
        <row r="1631">
          <cell r="E1631" t="str">
            <v xml:space="preserve"> </v>
          </cell>
        </row>
        <row r="1632">
          <cell r="A1632" t="str">
            <v>종       별</v>
          </cell>
          <cell r="C1632" t="str">
            <v>재 료 또 는</v>
          </cell>
          <cell r="D1632" t="str">
            <v xml:space="preserve">원 수 </v>
          </cell>
          <cell r="E1632" t="str">
            <v>단 위</v>
          </cell>
          <cell r="F1632" t="str">
            <v>총   액</v>
          </cell>
          <cell r="G1632" t="str">
            <v>노   무   비</v>
          </cell>
          <cell r="I1632" t="str">
            <v>재   료   비</v>
          </cell>
          <cell r="K1632" t="str">
            <v>경      비</v>
          </cell>
          <cell r="M1632" t="str">
            <v>비   고</v>
          </cell>
        </row>
        <row r="1633">
          <cell r="C1633" t="str">
            <v xml:space="preserve">규       격 </v>
          </cell>
          <cell r="F1633" t="str">
            <v>금   액</v>
          </cell>
          <cell r="G1633" t="str">
            <v>단  가</v>
          </cell>
          <cell r="H1633" t="str">
            <v>금   액</v>
          </cell>
          <cell r="I1633" t="str">
            <v>단  가</v>
          </cell>
          <cell r="J1633" t="str">
            <v>금   액</v>
          </cell>
          <cell r="K1633" t="str">
            <v>단  가</v>
          </cell>
          <cell r="L1633" t="str">
            <v>금   액</v>
          </cell>
        </row>
        <row r="1634">
          <cell r="A1634" t="str">
            <v>기 술 관 리</v>
          </cell>
          <cell r="C1634" t="str">
            <v>기계기사1급</v>
          </cell>
          <cell r="D1634">
            <v>5.2</v>
          </cell>
          <cell r="E1634" t="str">
            <v>인</v>
          </cell>
          <cell r="G1634">
            <v>97488</v>
          </cell>
          <cell r="H1634">
            <v>506937</v>
          </cell>
        </row>
        <row r="1635">
          <cell r="A1635" t="str">
            <v>제 작 정 리</v>
          </cell>
          <cell r="C1635" t="str">
            <v>프랜트 제관공</v>
          </cell>
          <cell r="D1635">
            <v>1.25</v>
          </cell>
          <cell r="E1635" t="str">
            <v>인</v>
          </cell>
          <cell r="G1635">
            <v>81966</v>
          </cell>
          <cell r="H1635">
            <v>102457</v>
          </cell>
        </row>
        <row r="1636">
          <cell r="A1636" t="str">
            <v xml:space="preserve"> </v>
          </cell>
          <cell r="B1636" t="str">
            <v>절    단</v>
          </cell>
          <cell r="C1636" t="str">
            <v>산소 절단공</v>
          </cell>
          <cell r="D1636">
            <v>0.65600000000000003</v>
          </cell>
          <cell r="E1636" t="str">
            <v>인</v>
          </cell>
          <cell r="G1636">
            <v>31794</v>
          </cell>
          <cell r="H1636">
            <v>20856</v>
          </cell>
        </row>
        <row r="1637">
          <cell r="B1637" t="str">
            <v>절    단</v>
          </cell>
          <cell r="C1637" t="str">
            <v>프랜트 제관공</v>
          </cell>
          <cell r="D1637">
            <v>36.902000000000001</v>
          </cell>
          <cell r="E1637" t="str">
            <v>인</v>
          </cell>
          <cell r="G1637">
            <v>81966</v>
          </cell>
          <cell r="H1637">
            <v>3024709</v>
          </cell>
        </row>
        <row r="1638">
          <cell r="A1638" t="str">
            <v>HOLING</v>
          </cell>
          <cell r="C1638" t="str">
            <v>프랜트 제관공</v>
          </cell>
          <cell r="D1638">
            <v>3.22</v>
          </cell>
          <cell r="E1638" t="str">
            <v>인</v>
          </cell>
          <cell r="G1638">
            <v>81966</v>
          </cell>
          <cell r="H1638">
            <v>263930</v>
          </cell>
        </row>
        <row r="1640">
          <cell r="A1640" t="str">
            <v>THREADING</v>
          </cell>
          <cell r="C1640" t="str">
            <v>프랜트 제관공</v>
          </cell>
          <cell r="D1640">
            <v>4.3</v>
          </cell>
          <cell r="E1640" t="str">
            <v>인</v>
          </cell>
          <cell r="G1640">
            <v>81966</v>
          </cell>
          <cell r="H1640">
            <v>352453</v>
          </cell>
        </row>
        <row r="1641">
          <cell r="B1641" t="str">
            <v>끝   손   질</v>
          </cell>
          <cell r="C1641" t="str">
            <v>기계 연마공</v>
          </cell>
          <cell r="D1641">
            <v>18.66</v>
          </cell>
          <cell r="E1641" t="str">
            <v>인</v>
          </cell>
          <cell r="G1641">
            <v>26032</v>
          </cell>
          <cell r="H1641">
            <v>485757</v>
          </cell>
        </row>
        <row r="1642">
          <cell r="B1642" t="str">
            <v>사    도</v>
          </cell>
          <cell r="C1642" t="str">
            <v>제   도   공</v>
          </cell>
          <cell r="D1642">
            <v>0.3</v>
          </cell>
          <cell r="E1642" t="str">
            <v>인</v>
          </cell>
          <cell r="G1642">
            <v>32747</v>
          </cell>
          <cell r="H1642">
            <v>9824</v>
          </cell>
        </row>
        <row r="1643">
          <cell r="B1643" t="str">
            <v>현    도</v>
          </cell>
          <cell r="C1643" t="str">
            <v>현   도   공</v>
          </cell>
          <cell r="D1643">
            <v>8.5999999999999993E-2</v>
          </cell>
          <cell r="E1643" t="str">
            <v>인</v>
          </cell>
          <cell r="G1643">
            <v>28487</v>
          </cell>
          <cell r="H1643">
            <v>2449</v>
          </cell>
        </row>
        <row r="1644">
          <cell r="B1644" t="str">
            <v>괘    서</v>
          </cell>
          <cell r="C1644" t="str">
            <v>마   킹   공</v>
          </cell>
          <cell r="D1644">
            <v>2</v>
          </cell>
          <cell r="E1644" t="str">
            <v>인</v>
          </cell>
          <cell r="G1644">
            <v>26924</v>
          </cell>
          <cell r="H1644">
            <v>53848</v>
          </cell>
        </row>
        <row r="1646">
          <cell r="A1646" t="str">
            <v xml:space="preserve"> </v>
          </cell>
          <cell r="B1646" t="str">
            <v>교    정</v>
          </cell>
          <cell r="C1646" t="str">
            <v>프랜트 제관공</v>
          </cell>
          <cell r="D1646">
            <v>0.5</v>
          </cell>
          <cell r="E1646" t="str">
            <v>인</v>
          </cell>
          <cell r="G1646">
            <v>81966</v>
          </cell>
          <cell r="H1646">
            <v>40983</v>
          </cell>
        </row>
        <row r="1647">
          <cell r="A1647" t="str">
            <v>용        접</v>
          </cell>
          <cell r="C1647" t="str">
            <v>프랜트 용접공</v>
          </cell>
          <cell r="D1647">
            <v>4.46</v>
          </cell>
          <cell r="E1647" t="str">
            <v>인</v>
          </cell>
          <cell r="G1647">
            <v>95379</v>
          </cell>
          <cell r="H1647">
            <v>425390</v>
          </cell>
        </row>
        <row r="1648">
          <cell r="B1648" t="str">
            <v>교    정</v>
          </cell>
          <cell r="C1648" t="str">
            <v>프랜트 제관공</v>
          </cell>
          <cell r="D1648">
            <v>0.75</v>
          </cell>
          <cell r="E1648" t="str">
            <v>인</v>
          </cell>
          <cell r="G1648">
            <v>81966</v>
          </cell>
          <cell r="H1648">
            <v>61474</v>
          </cell>
        </row>
        <row r="1649">
          <cell r="B1649" t="str">
            <v>조    작</v>
          </cell>
          <cell r="C1649" t="str">
            <v>특수 비계공</v>
          </cell>
          <cell r="D1649">
            <v>3.3</v>
          </cell>
          <cell r="E1649" t="str">
            <v>인</v>
          </cell>
          <cell r="G1649">
            <v>85884</v>
          </cell>
          <cell r="H1649">
            <v>283417</v>
          </cell>
        </row>
        <row r="1650">
          <cell r="B1650" t="str">
            <v>소  운  반</v>
          </cell>
          <cell r="C1650" t="str">
            <v>보 통 인 부</v>
          </cell>
          <cell r="D1650">
            <v>1</v>
          </cell>
          <cell r="E1650" t="str">
            <v>인</v>
          </cell>
          <cell r="G1650">
            <v>37736</v>
          </cell>
          <cell r="H1650">
            <v>37736</v>
          </cell>
        </row>
        <row r="1652">
          <cell r="B1652" t="str">
            <v>보  조(기 능)</v>
          </cell>
          <cell r="C1652" t="str">
            <v>특 별 인 부</v>
          </cell>
          <cell r="D1652">
            <v>37.68</v>
          </cell>
          <cell r="G1652">
            <v>57379</v>
          </cell>
          <cell r="H1652">
            <v>2162040</v>
          </cell>
        </row>
        <row r="1656">
          <cell r="B1656" t="str">
            <v xml:space="preserve">    계</v>
          </cell>
          <cell r="F1656">
            <v>7834260</v>
          </cell>
          <cell r="H1656">
            <v>7834260</v>
          </cell>
        </row>
        <row r="1659">
          <cell r="E1659" t="str">
            <v xml:space="preserve"> </v>
          </cell>
          <cell r="F1659" t="str">
            <v>TRASH RACK 제작 소모 자재비</v>
          </cell>
        </row>
        <row r="1660">
          <cell r="E1660" t="str">
            <v xml:space="preserve"> </v>
          </cell>
        </row>
        <row r="1661">
          <cell r="A1661" t="str">
            <v>종       별</v>
          </cell>
          <cell r="C1661" t="str">
            <v>재 료 또 는</v>
          </cell>
          <cell r="D1661" t="str">
            <v xml:space="preserve">원 수 </v>
          </cell>
          <cell r="E1661" t="str">
            <v>단 위</v>
          </cell>
          <cell r="F1661" t="str">
            <v>총   액</v>
          </cell>
          <cell r="G1661" t="str">
            <v>노   무   비</v>
          </cell>
          <cell r="I1661" t="str">
            <v>재   료   비</v>
          </cell>
          <cell r="K1661" t="str">
            <v>경      비</v>
          </cell>
          <cell r="M1661" t="str">
            <v>비   고</v>
          </cell>
        </row>
        <row r="1662">
          <cell r="C1662" t="str">
            <v xml:space="preserve">규       격 </v>
          </cell>
          <cell r="F1662" t="str">
            <v>금   액</v>
          </cell>
          <cell r="G1662" t="str">
            <v>단  가</v>
          </cell>
          <cell r="H1662" t="str">
            <v>금   액</v>
          </cell>
          <cell r="I1662" t="str">
            <v>단  가</v>
          </cell>
          <cell r="J1662" t="str">
            <v>금   액</v>
          </cell>
          <cell r="K1662" t="str">
            <v>단  가</v>
          </cell>
          <cell r="L1662" t="str">
            <v>금   액</v>
          </cell>
        </row>
        <row r="1663">
          <cell r="A1663" t="str">
            <v>산       소</v>
          </cell>
          <cell r="C1663" t="str">
            <v>6,000L용</v>
          </cell>
          <cell r="D1663">
            <v>1.8049999999999999</v>
          </cell>
          <cell r="E1663" t="str">
            <v>병</v>
          </cell>
          <cell r="G1663" t="str">
            <v xml:space="preserve"> </v>
          </cell>
          <cell r="I1663">
            <v>12000</v>
          </cell>
          <cell r="J1663">
            <v>21660</v>
          </cell>
        </row>
        <row r="1664">
          <cell r="A1664" t="str">
            <v>아 세 치 렌</v>
          </cell>
          <cell r="C1664" t="str">
            <v>2,100L용</v>
          </cell>
          <cell r="D1664">
            <v>1.2749999999999999</v>
          </cell>
          <cell r="E1664" t="str">
            <v>병</v>
          </cell>
          <cell r="I1664">
            <v>25849</v>
          </cell>
          <cell r="J1664">
            <v>32957</v>
          </cell>
        </row>
        <row r="1665">
          <cell r="A1665" t="str">
            <v>함       석</v>
          </cell>
          <cell r="C1665" t="str">
            <v>#32 x 3' x 6'</v>
          </cell>
          <cell r="D1665">
            <v>0.53</v>
          </cell>
          <cell r="E1665" t="str">
            <v>매</v>
          </cell>
          <cell r="I1665">
            <v>2597</v>
          </cell>
          <cell r="J1665">
            <v>1376</v>
          </cell>
        </row>
        <row r="1666">
          <cell r="A1666" t="str">
            <v>용   접  봉</v>
          </cell>
          <cell r="C1666" t="str">
            <v>SS400, 4M/Mx350L</v>
          </cell>
          <cell r="D1666">
            <v>20.7</v>
          </cell>
          <cell r="E1666" t="str">
            <v>KG</v>
          </cell>
          <cell r="I1666">
            <v>1260</v>
          </cell>
          <cell r="J1666">
            <v>26082</v>
          </cell>
        </row>
        <row r="1667">
          <cell r="A1667" t="str">
            <v xml:space="preserve"> </v>
          </cell>
          <cell r="D1667" t="str">
            <v xml:space="preserve"> </v>
          </cell>
          <cell r="E1667" t="str">
            <v xml:space="preserve"> </v>
          </cell>
          <cell r="K1667" t="str">
            <v xml:space="preserve"> </v>
          </cell>
          <cell r="L1667" t="str">
            <v xml:space="preserve"> </v>
          </cell>
        </row>
        <row r="1668">
          <cell r="A1668" t="str">
            <v>그라인다돌</v>
          </cell>
          <cell r="C1668" t="str">
            <v>300m/mΦ</v>
          </cell>
          <cell r="D1668">
            <v>1.55</v>
          </cell>
          <cell r="E1668" t="str">
            <v>개</v>
          </cell>
          <cell r="I1668">
            <v>3380</v>
          </cell>
          <cell r="J1668">
            <v>5239</v>
          </cell>
          <cell r="K1668" t="str">
            <v xml:space="preserve"> </v>
          </cell>
        </row>
        <row r="1670">
          <cell r="B1670" t="str">
            <v>계</v>
          </cell>
          <cell r="F1670">
            <v>87314</v>
          </cell>
          <cell r="J1670">
            <v>87314</v>
          </cell>
          <cell r="L1670" t="str">
            <v xml:space="preserve"> </v>
          </cell>
        </row>
        <row r="1672">
          <cell r="M1672" t="str">
            <v xml:space="preserve"> </v>
          </cell>
        </row>
        <row r="1673">
          <cell r="M1673" t="str">
            <v xml:space="preserve"> </v>
          </cell>
        </row>
        <row r="1674">
          <cell r="M1674" t="str">
            <v xml:space="preserve"> </v>
          </cell>
        </row>
        <row r="1675">
          <cell r="M1675" t="str">
            <v xml:space="preserve"> </v>
          </cell>
        </row>
        <row r="1676">
          <cell r="M1676" t="str">
            <v xml:space="preserve"> </v>
          </cell>
        </row>
        <row r="1677">
          <cell r="M1677" t="str">
            <v xml:space="preserve"> </v>
          </cell>
        </row>
        <row r="1678">
          <cell r="M1678" t="str">
            <v xml:space="preserve"> </v>
          </cell>
        </row>
        <row r="1679">
          <cell r="M1679" t="str">
            <v xml:space="preserve"> </v>
          </cell>
        </row>
        <row r="1680">
          <cell r="M1680" t="str">
            <v xml:space="preserve"> </v>
          </cell>
        </row>
        <row r="1681">
          <cell r="M1681" t="str">
            <v xml:space="preserve"> </v>
          </cell>
        </row>
        <row r="1682">
          <cell r="M1682" t="str">
            <v xml:space="preserve"> </v>
          </cell>
        </row>
        <row r="1683">
          <cell r="M1683" t="str">
            <v xml:space="preserve"> </v>
          </cell>
        </row>
        <row r="1684">
          <cell r="M1684" t="str">
            <v xml:space="preserve"> </v>
          </cell>
        </row>
        <row r="1685">
          <cell r="M1685" t="str">
            <v xml:space="preserve"> </v>
          </cell>
        </row>
        <row r="1686">
          <cell r="M1686" t="str">
            <v xml:space="preserve"> </v>
          </cell>
        </row>
        <row r="1687">
          <cell r="M1687" t="str">
            <v xml:space="preserve"> </v>
          </cell>
        </row>
        <row r="1688">
          <cell r="E1688" t="str">
            <v xml:space="preserve"> </v>
          </cell>
          <cell r="F1688" t="str">
            <v>TRASH RACK 설치 인건비</v>
          </cell>
        </row>
        <row r="1689">
          <cell r="E1689" t="str">
            <v xml:space="preserve"> </v>
          </cell>
        </row>
        <row r="1690">
          <cell r="A1690" t="str">
            <v>종       별</v>
          </cell>
          <cell r="C1690" t="str">
            <v>재 료 또 는</v>
          </cell>
          <cell r="D1690" t="str">
            <v xml:space="preserve">원 수 </v>
          </cell>
          <cell r="E1690" t="str">
            <v>단 위</v>
          </cell>
          <cell r="F1690" t="str">
            <v>총   액</v>
          </cell>
          <cell r="G1690" t="str">
            <v>노   무   비</v>
          </cell>
          <cell r="I1690" t="str">
            <v>재   료   비</v>
          </cell>
          <cell r="K1690" t="str">
            <v>경      비</v>
          </cell>
          <cell r="M1690" t="str">
            <v>비   고</v>
          </cell>
        </row>
        <row r="1691">
          <cell r="C1691" t="str">
            <v xml:space="preserve">규       격 </v>
          </cell>
          <cell r="F1691" t="str">
            <v>금   액</v>
          </cell>
          <cell r="G1691" t="str">
            <v>단  가</v>
          </cell>
          <cell r="H1691" t="str">
            <v>금   액</v>
          </cell>
          <cell r="I1691" t="str">
            <v>단  가</v>
          </cell>
          <cell r="J1691" t="str">
            <v>금   액</v>
          </cell>
          <cell r="K1691" t="str">
            <v>단  가</v>
          </cell>
          <cell r="L1691" t="str">
            <v>금   액</v>
          </cell>
        </row>
        <row r="1692">
          <cell r="A1692" t="str">
            <v>기 술 관 리</v>
          </cell>
          <cell r="C1692" t="str">
            <v>기계기사1급</v>
          </cell>
          <cell r="D1692">
            <v>1.66</v>
          </cell>
          <cell r="E1692" t="str">
            <v>인</v>
          </cell>
          <cell r="G1692">
            <v>97488</v>
          </cell>
          <cell r="H1692">
            <v>161830</v>
          </cell>
        </row>
        <row r="1693">
          <cell r="A1693" t="str">
            <v>운 반 검 측</v>
          </cell>
          <cell r="C1693" t="str">
            <v>프랜트기계설치공</v>
          </cell>
          <cell r="D1693">
            <v>0.05</v>
          </cell>
          <cell r="E1693" t="str">
            <v>인</v>
          </cell>
          <cell r="G1693">
            <v>80805</v>
          </cell>
          <cell r="H1693">
            <v>4040</v>
          </cell>
        </row>
        <row r="1694">
          <cell r="C1694" t="str">
            <v>특 별 인 부</v>
          </cell>
          <cell r="D1694">
            <v>0.05</v>
          </cell>
          <cell r="E1694" t="str">
            <v>인</v>
          </cell>
          <cell r="G1694">
            <v>57379</v>
          </cell>
          <cell r="H1694">
            <v>2868</v>
          </cell>
        </row>
        <row r="1695">
          <cell r="A1695" t="str">
            <v>수      정</v>
          </cell>
          <cell r="C1695" t="str">
            <v>산소 절단공</v>
          </cell>
          <cell r="D1695">
            <v>0.05</v>
          </cell>
          <cell r="E1695" t="str">
            <v>인</v>
          </cell>
          <cell r="G1695">
            <v>31794</v>
          </cell>
          <cell r="H1695">
            <v>1589</v>
          </cell>
        </row>
        <row r="1696">
          <cell r="A1696" t="str">
            <v xml:space="preserve"> </v>
          </cell>
          <cell r="C1696" t="str">
            <v>프랜트기계설치공</v>
          </cell>
          <cell r="D1696">
            <v>0.05</v>
          </cell>
          <cell r="E1696" t="str">
            <v>인</v>
          </cell>
          <cell r="G1696">
            <v>80805</v>
          </cell>
          <cell r="H1696">
            <v>4040</v>
          </cell>
        </row>
        <row r="1698">
          <cell r="A1698" t="str">
            <v xml:space="preserve"> </v>
          </cell>
          <cell r="C1698" t="str">
            <v>특 별 인 부</v>
          </cell>
          <cell r="D1698">
            <v>0.1</v>
          </cell>
          <cell r="E1698" t="str">
            <v>인</v>
          </cell>
          <cell r="G1698">
            <v>57379</v>
          </cell>
          <cell r="H1698">
            <v>5737</v>
          </cell>
        </row>
        <row r="1699">
          <cell r="A1699" t="str">
            <v>설치준비 철근정리</v>
          </cell>
          <cell r="C1699" t="str">
            <v>산 소 절 단 공</v>
          </cell>
          <cell r="D1699">
            <v>4.7E-2</v>
          </cell>
          <cell r="E1699" t="str">
            <v>인</v>
          </cell>
          <cell r="G1699">
            <v>31794</v>
          </cell>
          <cell r="H1699">
            <v>1494</v>
          </cell>
        </row>
        <row r="1700">
          <cell r="C1700" t="str">
            <v>특 별 인 부</v>
          </cell>
          <cell r="D1700">
            <v>4.7E-2</v>
          </cell>
          <cell r="E1700" t="str">
            <v>인</v>
          </cell>
          <cell r="G1700">
            <v>57379</v>
          </cell>
          <cell r="H1700">
            <v>2696</v>
          </cell>
        </row>
        <row r="1701">
          <cell r="A1701" t="str">
            <v>CHIPPING</v>
          </cell>
          <cell r="C1701" t="str">
            <v>석      공</v>
          </cell>
          <cell r="D1701">
            <v>0.1</v>
          </cell>
          <cell r="E1701" t="str">
            <v>인</v>
          </cell>
          <cell r="G1701">
            <v>77005</v>
          </cell>
          <cell r="H1701">
            <v>7700</v>
          </cell>
        </row>
        <row r="1702">
          <cell r="C1702" t="str">
            <v>특 별 인 부</v>
          </cell>
          <cell r="D1702">
            <v>0.05</v>
          </cell>
          <cell r="E1702" t="str">
            <v>인</v>
          </cell>
          <cell r="G1702">
            <v>57379</v>
          </cell>
          <cell r="H1702">
            <v>2868</v>
          </cell>
        </row>
        <row r="1704">
          <cell r="A1704" t="str">
            <v>BEAM설치,CRANE</v>
          </cell>
          <cell r="C1704" t="str">
            <v>특 별 인 부</v>
          </cell>
          <cell r="D1704">
            <v>0.17499999999999999</v>
          </cell>
          <cell r="E1704" t="str">
            <v>인</v>
          </cell>
          <cell r="G1704">
            <v>57379</v>
          </cell>
          <cell r="H1704">
            <v>10041</v>
          </cell>
        </row>
        <row r="1705">
          <cell r="A1705" t="str">
            <v xml:space="preserve"> </v>
          </cell>
          <cell r="B1705" t="str">
            <v>작업</v>
          </cell>
          <cell r="C1705" t="str">
            <v>특수 비계공</v>
          </cell>
          <cell r="D1705">
            <v>0.18</v>
          </cell>
          <cell r="E1705" t="str">
            <v>인</v>
          </cell>
          <cell r="G1705">
            <v>85884</v>
          </cell>
          <cell r="H1705">
            <v>15459</v>
          </cell>
        </row>
        <row r="1706">
          <cell r="A1706" t="str">
            <v>BEAM설치,CRANE</v>
          </cell>
          <cell r="C1706" t="str">
            <v>측   량   사</v>
          </cell>
          <cell r="D1706">
            <v>0.14000000000000001</v>
          </cell>
          <cell r="E1706" t="str">
            <v>인</v>
          </cell>
          <cell r="G1706">
            <v>58506</v>
          </cell>
          <cell r="H1706">
            <v>8190</v>
          </cell>
        </row>
        <row r="1707">
          <cell r="A1707" t="str">
            <v>작업,1차 쎈타링</v>
          </cell>
          <cell r="C1707" t="str">
            <v>측 량 조 수</v>
          </cell>
          <cell r="D1707">
            <v>0.14000000000000001</v>
          </cell>
          <cell r="E1707" t="str">
            <v>인</v>
          </cell>
          <cell r="G1707">
            <v>38777</v>
          </cell>
          <cell r="H1707">
            <v>5428</v>
          </cell>
        </row>
        <row r="1708">
          <cell r="C1708" t="str">
            <v>특수 비계공</v>
          </cell>
          <cell r="D1708">
            <v>0.14000000000000001</v>
          </cell>
          <cell r="E1708" t="str">
            <v>인</v>
          </cell>
          <cell r="G1708">
            <v>85884</v>
          </cell>
          <cell r="H1708">
            <v>12023</v>
          </cell>
        </row>
        <row r="1709">
          <cell r="A1709" t="str">
            <v xml:space="preserve"> </v>
          </cell>
          <cell r="B1709" t="str">
            <v xml:space="preserve"> </v>
          </cell>
        </row>
        <row r="1710">
          <cell r="A1710" t="str">
            <v xml:space="preserve"> </v>
          </cell>
          <cell r="B1710" t="str">
            <v xml:space="preserve"> </v>
          </cell>
          <cell r="C1710" t="str">
            <v>특 별 인 부</v>
          </cell>
          <cell r="D1710">
            <v>0.28000000000000003</v>
          </cell>
          <cell r="E1710" t="str">
            <v>인</v>
          </cell>
          <cell r="G1710">
            <v>57379</v>
          </cell>
          <cell r="H1710">
            <v>16066</v>
          </cell>
        </row>
        <row r="1711">
          <cell r="A1711" t="str">
            <v xml:space="preserve"> </v>
          </cell>
          <cell r="B1711" t="str">
            <v xml:space="preserve"> </v>
          </cell>
          <cell r="C1711" t="str">
            <v>프랜트기계설치공</v>
          </cell>
          <cell r="D1711">
            <v>0.14000000000000001</v>
          </cell>
          <cell r="E1711" t="str">
            <v>인</v>
          </cell>
          <cell r="G1711">
            <v>80805</v>
          </cell>
          <cell r="H1711">
            <v>11312</v>
          </cell>
        </row>
        <row r="1712">
          <cell r="A1712" t="str">
            <v>턴 바 클 용 접</v>
          </cell>
          <cell r="C1712" t="str">
            <v xml:space="preserve">프랜트 용접공 </v>
          </cell>
          <cell r="D1712">
            <v>0.21</v>
          </cell>
          <cell r="E1712" t="str">
            <v>인</v>
          </cell>
          <cell r="G1712">
            <v>95379</v>
          </cell>
          <cell r="H1712">
            <v>20029</v>
          </cell>
        </row>
        <row r="1713">
          <cell r="A1713" t="str">
            <v xml:space="preserve"> </v>
          </cell>
          <cell r="B1713" t="str">
            <v xml:space="preserve"> </v>
          </cell>
          <cell r="C1713" t="str">
            <v>특 별 인 부</v>
          </cell>
          <cell r="D1713">
            <v>0.21</v>
          </cell>
          <cell r="E1713" t="str">
            <v>인</v>
          </cell>
          <cell r="G1713">
            <v>57379</v>
          </cell>
          <cell r="H1713">
            <v>12049</v>
          </cell>
        </row>
        <row r="1714">
          <cell r="A1714" t="str">
            <v>BEAM 완전고정</v>
          </cell>
          <cell r="C1714" t="str">
            <v>산소 절단공</v>
          </cell>
          <cell r="D1714">
            <v>1.4999999999999999E-2</v>
          </cell>
          <cell r="E1714" t="str">
            <v>인</v>
          </cell>
          <cell r="G1714">
            <v>31794</v>
          </cell>
          <cell r="H1714">
            <v>476</v>
          </cell>
        </row>
        <row r="1717">
          <cell r="A1717" t="str">
            <v>종       별</v>
          </cell>
          <cell r="C1717" t="str">
            <v>재 료 또 는</v>
          </cell>
          <cell r="D1717" t="str">
            <v xml:space="preserve">원 수 </v>
          </cell>
          <cell r="E1717" t="str">
            <v>단 위</v>
          </cell>
          <cell r="F1717" t="str">
            <v>총   액</v>
          </cell>
          <cell r="G1717" t="str">
            <v>노   무   비</v>
          </cell>
          <cell r="I1717" t="str">
            <v>재   료   비</v>
          </cell>
          <cell r="K1717" t="str">
            <v>경      비</v>
          </cell>
          <cell r="M1717" t="str">
            <v>비   고</v>
          </cell>
        </row>
        <row r="1718">
          <cell r="C1718" t="str">
            <v xml:space="preserve">규       격 </v>
          </cell>
          <cell r="F1718" t="str">
            <v>금   액</v>
          </cell>
          <cell r="G1718" t="str">
            <v>단  가</v>
          </cell>
          <cell r="H1718" t="str">
            <v>금   액</v>
          </cell>
          <cell r="I1718" t="str">
            <v>단  가</v>
          </cell>
          <cell r="J1718" t="str">
            <v>금   액</v>
          </cell>
          <cell r="K1718" t="str">
            <v>단  가</v>
          </cell>
          <cell r="L1718" t="str">
            <v>금   액</v>
          </cell>
        </row>
        <row r="1719">
          <cell r="C1719" t="str">
            <v>프랜트 용접공</v>
          </cell>
          <cell r="D1719">
            <v>2.7</v>
          </cell>
          <cell r="E1719" t="str">
            <v>인</v>
          </cell>
          <cell r="G1719">
            <v>95379</v>
          </cell>
          <cell r="H1719">
            <v>257523</v>
          </cell>
        </row>
        <row r="1720">
          <cell r="A1720" t="str">
            <v xml:space="preserve"> </v>
          </cell>
          <cell r="C1720" t="str">
            <v>특 별 인 부</v>
          </cell>
          <cell r="D1720">
            <v>2.7</v>
          </cell>
          <cell r="E1720" t="str">
            <v>인</v>
          </cell>
          <cell r="G1720">
            <v>57379</v>
          </cell>
          <cell r="H1720">
            <v>154923</v>
          </cell>
        </row>
        <row r="1721">
          <cell r="A1721" t="str">
            <v>TRASH RACK 설치</v>
          </cell>
          <cell r="C1721" t="str">
            <v>특 별 인 부</v>
          </cell>
          <cell r="D1721">
            <v>0.67</v>
          </cell>
          <cell r="E1721" t="str">
            <v>인</v>
          </cell>
          <cell r="G1721">
            <v>57379</v>
          </cell>
          <cell r="H1721">
            <v>38443</v>
          </cell>
        </row>
        <row r="1722">
          <cell r="A1722" t="str">
            <v>1 차 조 립</v>
          </cell>
          <cell r="C1722" t="str">
            <v>특수 비계공</v>
          </cell>
          <cell r="D1722">
            <v>0.59</v>
          </cell>
          <cell r="E1722" t="str">
            <v>인</v>
          </cell>
          <cell r="G1722">
            <v>85884</v>
          </cell>
          <cell r="H1722">
            <v>50671</v>
          </cell>
        </row>
        <row r="1723">
          <cell r="B1723" t="str">
            <v xml:space="preserve"> </v>
          </cell>
          <cell r="C1723" t="str">
            <v>프랜트기계설치공</v>
          </cell>
          <cell r="D1723">
            <v>0.45</v>
          </cell>
          <cell r="E1723" t="str">
            <v>인</v>
          </cell>
          <cell r="G1723">
            <v>80805</v>
          </cell>
          <cell r="H1723">
            <v>36362</v>
          </cell>
        </row>
        <row r="1724">
          <cell r="A1724" t="str">
            <v>2차 쎈 타 링</v>
          </cell>
          <cell r="C1724" t="str">
            <v>측   량   사</v>
          </cell>
          <cell r="D1724">
            <v>8.6999999999999994E-2</v>
          </cell>
          <cell r="E1724" t="str">
            <v>인</v>
          </cell>
          <cell r="G1724">
            <v>58506</v>
          </cell>
          <cell r="H1724">
            <v>5090</v>
          </cell>
        </row>
        <row r="1725">
          <cell r="B1725" t="str">
            <v xml:space="preserve"> </v>
          </cell>
          <cell r="C1725" t="str">
            <v>측 량 조 수</v>
          </cell>
          <cell r="D1725">
            <v>8.6999999999999994E-2</v>
          </cell>
          <cell r="E1725" t="str">
            <v>인</v>
          </cell>
          <cell r="G1725">
            <v>38777</v>
          </cell>
          <cell r="H1725">
            <v>3373</v>
          </cell>
        </row>
        <row r="1726">
          <cell r="C1726" t="str">
            <v>프랜트기계설치공</v>
          </cell>
          <cell r="D1726">
            <v>8.6999999999999994E-2</v>
          </cell>
          <cell r="E1726" t="str">
            <v>인</v>
          </cell>
          <cell r="G1726">
            <v>80805</v>
          </cell>
          <cell r="H1726">
            <v>7030</v>
          </cell>
        </row>
        <row r="1727">
          <cell r="C1727" t="str">
            <v>특 별 인 부</v>
          </cell>
          <cell r="D1727">
            <v>0.16600000000000001</v>
          </cell>
          <cell r="E1727" t="str">
            <v>인</v>
          </cell>
          <cell r="G1727">
            <v>57379</v>
          </cell>
          <cell r="H1727">
            <v>9524</v>
          </cell>
        </row>
        <row r="1728">
          <cell r="C1728" t="str">
            <v>프랜트 용접공</v>
          </cell>
          <cell r="D1728">
            <v>0.79</v>
          </cell>
          <cell r="E1728" t="str">
            <v>인</v>
          </cell>
          <cell r="G1728">
            <v>95379</v>
          </cell>
          <cell r="H1728">
            <v>75349</v>
          </cell>
        </row>
        <row r="1729">
          <cell r="B1729" t="str">
            <v xml:space="preserve"> </v>
          </cell>
        </row>
        <row r="1730">
          <cell r="A1730" t="str">
            <v>검        사</v>
          </cell>
          <cell r="C1730" t="str">
            <v>프랜트기계설치공</v>
          </cell>
          <cell r="D1730">
            <v>3.5000000000000003E-2</v>
          </cell>
          <cell r="E1730" t="str">
            <v>인</v>
          </cell>
          <cell r="G1730">
            <v>80805</v>
          </cell>
          <cell r="H1730">
            <v>2828</v>
          </cell>
        </row>
        <row r="1731">
          <cell r="A1731" t="str">
            <v xml:space="preserve"> </v>
          </cell>
          <cell r="C1731" t="str">
            <v>특 별 인 부</v>
          </cell>
          <cell r="D1731">
            <v>3.5000000000000003E-2</v>
          </cell>
          <cell r="E1731" t="str">
            <v>인</v>
          </cell>
          <cell r="G1731">
            <v>57379</v>
          </cell>
          <cell r="H1731">
            <v>2008</v>
          </cell>
        </row>
        <row r="1732">
          <cell r="A1732" t="str">
            <v>강제거푸집철거</v>
          </cell>
          <cell r="C1732" t="str">
            <v>프랜트 용접공</v>
          </cell>
          <cell r="D1732">
            <v>1.7000000000000001E-2</v>
          </cell>
          <cell r="E1732" t="str">
            <v>인</v>
          </cell>
          <cell r="G1732">
            <v>95379</v>
          </cell>
          <cell r="H1732">
            <v>1621</v>
          </cell>
        </row>
        <row r="1733">
          <cell r="B1733" t="str">
            <v xml:space="preserve"> </v>
          </cell>
          <cell r="C1733" t="str">
            <v>특 별 인 부</v>
          </cell>
          <cell r="D1733">
            <v>1.7000000000000001E-2</v>
          </cell>
          <cell r="E1733" t="str">
            <v>인</v>
          </cell>
          <cell r="G1733">
            <v>57379</v>
          </cell>
          <cell r="H1733">
            <v>975</v>
          </cell>
        </row>
        <row r="1734">
          <cell r="A1734" t="str">
            <v>뒷    정    리</v>
          </cell>
          <cell r="C1734" t="str">
            <v>프랜트기계설치공</v>
          </cell>
          <cell r="D1734">
            <v>3.5000000000000003E-2</v>
          </cell>
          <cell r="E1734" t="str">
            <v>인</v>
          </cell>
          <cell r="G1734">
            <v>80805</v>
          </cell>
          <cell r="H1734">
            <v>2828</v>
          </cell>
        </row>
        <row r="1735">
          <cell r="B1735" t="str">
            <v xml:space="preserve"> </v>
          </cell>
        </row>
        <row r="1736">
          <cell r="C1736" t="str">
            <v>산소 절단공</v>
          </cell>
          <cell r="D1736">
            <v>1.7000000000000001E-2</v>
          </cell>
          <cell r="E1736" t="str">
            <v>인</v>
          </cell>
          <cell r="G1736">
            <v>31794</v>
          </cell>
          <cell r="H1736">
            <v>540</v>
          </cell>
        </row>
        <row r="1737">
          <cell r="C1737" t="str">
            <v>특 별 인 부</v>
          </cell>
          <cell r="D1737">
            <v>3.5000000000000003E-2</v>
          </cell>
          <cell r="E1737" t="str">
            <v>인</v>
          </cell>
          <cell r="G1737">
            <v>57379</v>
          </cell>
          <cell r="H1737">
            <v>2008</v>
          </cell>
        </row>
        <row r="1738">
          <cell r="A1738" t="str">
            <v>전 원 조 작</v>
          </cell>
          <cell r="C1738" t="str">
            <v>프랜트 전공</v>
          </cell>
          <cell r="D1738">
            <v>0.52</v>
          </cell>
          <cell r="E1738" t="str">
            <v>인</v>
          </cell>
          <cell r="G1738">
            <v>64285</v>
          </cell>
          <cell r="H1738">
            <v>33428</v>
          </cell>
        </row>
        <row r="1739">
          <cell r="C1739" t="str">
            <v>특 별 인 부</v>
          </cell>
          <cell r="D1739">
            <v>0.52</v>
          </cell>
          <cell r="E1739" t="str">
            <v>인</v>
          </cell>
          <cell r="G1739">
            <v>57379</v>
          </cell>
          <cell r="H1739">
            <v>29837</v>
          </cell>
        </row>
        <row r="1743">
          <cell r="B1743" t="str">
            <v xml:space="preserve">    계</v>
          </cell>
          <cell r="F1743">
            <v>1020296</v>
          </cell>
          <cell r="H1743">
            <v>1020296</v>
          </cell>
        </row>
        <row r="1746">
          <cell r="E1746" t="str">
            <v xml:space="preserve"> </v>
          </cell>
          <cell r="F1746" t="str">
            <v>TRASH RACK 설치 소모 자재비</v>
          </cell>
        </row>
        <row r="1747">
          <cell r="E1747" t="str">
            <v xml:space="preserve"> </v>
          </cell>
        </row>
        <row r="1748">
          <cell r="A1748" t="str">
            <v>종       별</v>
          </cell>
          <cell r="C1748" t="str">
            <v>재 료 또 는</v>
          </cell>
          <cell r="D1748" t="str">
            <v xml:space="preserve">원 수 </v>
          </cell>
          <cell r="E1748" t="str">
            <v>단 위</v>
          </cell>
          <cell r="F1748" t="str">
            <v>총   액</v>
          </cell>
          <cell r="G1748" t="str">
            <v>노   무   비</v>
          </cell>
          <cell r="I1748" t="str">
            <v>재   료   비</v>
          </cell>
          <cell r="K1748" t="str">
            <v>경      비</v>
          </cell>
          <cell r="M1748" t="str">
            <v>비   고</v>
          </cell>
        </row>
        <row r="1749">
          <cell r="C1749" t="str">
            <v xml:space="preserve">규       격 </v>
          </cell>
          <cell r="F1749" t="str">
            <v>금   액</v>
          </cell>
          <cell r="G1749" t="str">
            <v>단  가</v>
          </cell>
          <cell r="H1749" t="str">
            <v>금   액</v>
          </cell>
          <cell r="I1749" t="str">
            <v>단  가</v>
          </cell>
          <cell r="J1749" t="str">
            <v>금   액</v>
          </cell>
          <cell r="K1749" t="str">
            <v>단  가</v>
          </cell>
          <cell r="L1749" t="str">
            <v>금   액</v>
          </cell>
        </row>
        <row r="1750">
          <cell r="A1750" t="str">
            <v>산       소</v>
          </cell>
          <cell r="C1750" t="str">
            <v>6,000L용</v>
          </cell>
          <cell r="D1750">
            <v>2.9000000000000001E-2</v>
          </cell>
          <cell r="E1750" t="str">
            <v>병</v>
          </cell>
          <cell r="G1750" t="str">
            <v xml:space="preserve"> </v>
          </cell>
          <cell r="I1750">
            <v>12000</v>
          </cell>
          <cell r="J1750">
            <v>348</v>
          </cell>
        </row>
        <row r="1751">
          <cell r="A1751" t="str">
            <v>아 세 치 렌</v>
          </cell>
          <cell r="C1751" t="str">
            <v>2,100L용</v>
          </cell>
          <cell r="D1751">
            <v>1.2E-2</v>
          </cell>
          <cell r="E1751" t="str">
            <v>병</v>
          </cell>
          <cell r="I1751">
            <v>25849</v>
          </cell>
          <cell r="J1751">
            <v>310</v>
          </cell>
        </row>
        <row r="1752">
          <cell r="A1752" t="str">
            <v>용   접  봉</v>
          </cell>
          <cell r="C1752" t="str">
            <v>SS400, 4M/Mx350L</v>
          </cell>
          <cell r="D1752">
            <v>5.95</v>
          </cell>
          <cell r="E1752" t="str">
            <v>KG</v>
          </cell>
          <cell r="I1752">
            <v>1260</v>
          </cell>
          <cell r="J1752">
            <v>7497</v>
          </cell>
        </row>
        <row r="1754">
          <cell r="A1754" t="str">
            <v xml:space="preserve"> </v>
          </cell>
          <cell r="D1754" t="str">
            <v xml:space="preserve"> </v>
          </cell>
          <cell r="E1754" t="str">
            <v xml:space="preserve"> </v>
          </cell>
        </row>
        <row r="1755">
          <cell r="B1755" t="str">
            <v>계</v>
          </cell>
          <cell r="F1755">
            <v>8155</v>
          </cell>
          <cell r="J1755">
            <v>8155</v>
          </cell>
        </row>
        <row r="1757">
          <cell r="A1757" t="str">
            <v xml:space="preserve"> </v>
          </cell>
          <cell r="D1757" t="str">
            <v xml:space="preserve"> </v>
          </cell>
          <cell r="E1757" t="str">
            <v xml:space="preserve"> </v>
          </cell>
        </row>
        <row r="1758">
          <cell r="A1758" t="str">
            <v xml:space="preserve"> </v>
          </cell>
          <cell r="D1758" t="str">
            <v xml:space="preserve"> </v>
          </cell>
          <cell r="E1758" t="str">
            <v xml:space="preserve"> </v>
          </cell>
        </row>
        <row r="1759">
          <cell r="A1759" t="str">
            <v xml:space="preserve"> </v>
          </cell>
          <cell r="D1759" t="str">
            <v xml:space="preserve"> </v>
          </cell>
          <cell r="E1759" t="str">
            <v xml:space="preserve"> </v>
          </cell>
        </row>
        <row r="1760">
          <cell r="A1760" t="str">
            <v xml:space="preserve"> </v>
          </cell>
          <cell r="D1760" t="str">
            <v xml:space="preserve"> </v>
          </cell>
          <cell r="E1760" t="str">
            <v xml:space="preserve"> </v>
          </cell>
        </row>
        <row r="1761">
          <cell r="A1761" t="str">
            <v xml:space="preserve"> </v>
          </cell>
          <cell r="D1761" t="str">
            <v xml:space="preserve"> </v>
          </cell>
          <cell r="E1761" t="str">
            <v xml:space="preserve"> </v>
          </cell>
        </row>
        <row r="1762">
          <cell r="A1762" t="str">
            <v xml:space="preserve"> </v>
          </cell>
          <cell r="D1762" t="str">
            <v xml:space="preserve"> </v>
          </cell>
          <cell r="E1762" t="str">
            <v xml:space="preserve"> </v>
          </cell>
        </row>
        <row r="1763">
          <cell r="A1763" t="str">
            <v xml:space="preserve"> </v>
          </cell>
          <cell r="D1763" t="str">
            <v xml:space="preserve"> </v>
          </cell>
          <cell r="E1763" t="str">
            <v xml:space="preserve"> </v>
          </cell>
        </row>
        <row r="1764">
          <cell r="A1764" t="str">
            <v xml:space="preserve"> </v>
          </cell>
          <cell r="D1764" t="str">
            <v xml:space="preserve"> </v>
          </cell>
          <cell r="E1764" t="str">
            <v xml:space="preserve"> </v>
          </cell>
        </row>
        <row r="1765">
          <cell r="A1765" t="str">
            <v xml:space="preserve"> </v>
          </cell>
          <cell r="D1765" t="str">
            <v xml:space="preserve"> </v>
          </cell>
          <cell r="E1765" t="str">
            <v xml:space="preserve"> </v>
          </cell>
        </row>
        <row r="1766">
          <cell r="A1766" t="str">
            <v xml:space="preserve"> </v>
          </cell>
          <cell r="D1766" t="str">
            <v xml:space="preserve"> </v>
          </cell>
          <cell r="E1766" t="str">
            <v xml:space="preserve"> </v>
          </cell>
        </row>
        <row r="1767">
          <cell r="A1767" t="str">
            <v xml:space="preserve"> </v>
          </cell>
          <cell r="D1767" t="str">
            <v xml:space="preserve"> </v>
          </cell>
          <cell r="E1767" t="str">
            <v xml:space="preserve"> </v>
          </cell>
        </row>
        <row r="1768">
          <cell r="A1768" t="str">
            <v xml:space="preserve"> </v>
          </cell>
          <cell r="D1768" t="str">
            <v xml:space="preserve"> </v>
          </cell>
          <cell r="E1768" t="str">
            <v xml:space="preserve"> </v>
          </cell>
        </row>
        <row r="1769">
          <cell r="A1769" t="str">
            <v xml:space="preserve"> </v>
          </cell>
          <cell r="D1769" t="str">
            <v xml:space="preserve"> </v>
          </cell>
          <cell r="E1769" t="str">
            <v xml:space="preserve"> </v>
          </cell>
        </row>
        <row r="1770">
          <cell r="A1770" t="str">
            <v xml:space="preserve"> </v>
          </cell>
          <cell r="D1770" t="str">
            <v xml:space="preserve"> </v>
          </cell>
          <cell r="E1770" t="str">
            <v xml:space="preserve"> </v>
          </cell>
        </row>
        <row r="1771">
          <cell r="A1771" t="str">
            <v xml:space="preserve"> </v>
          </cell>
          <cell r="D1771" t="str">
            <v xml:space="preserve"> </v>
          </cell>
          <cell r="E1771" t="str">
            <v xml:space="preserve"> </v>
          </cell>
        </row>
        <row r="1772">
          <cell r="A1772" t="str">
            <v xml:space="preserve"> </v>
          </cell>
          <cell r="D1772" t="str">
            <v xml:space="preserve"> </v>
          </cell>
          <cell r="E1772" t="str">
            <v xml:space="preserve"> </v>
          </cell>
        </row>
        <row r="1773">
          <cell r="A1773" t="str">
            <v xml:space="preserve"> </v>
          </cell>
          <cell r="D1773" t="str">
            <v xml:space="preserve"> </v>
          </cell>
          <cell r="E1773" t="str">
            <v xml:space="preserve"> </v>
          </cell>
        </row>
        <row r="1774">
          <cell r="A1774" t="str">
            <v xml:space="preserve"> </v>
          </cell>
          <cell r="D1774" t="str">
            <v xml:space="preserve"> </v>
          </cell>
          <cell r="E1774" t="str">
            <v xml:space="preserve"> </v>
          </cell>
        </row>
        <row r="1775">
          <cell r="A1775" t="str">
            <v>잡철물 제작,설치(SCREEN등)</v>
          </cell>
        </row>
        <row r="1776">
          <cell r="E1776" t="str">
            <v xml:space="preserve"> </v>
          </cell>
        </row>
        <row r="1777">
          <cell r="A1777" t="str">
            <v>종       별</v>
          </cell>
          <cell r="C1777" t="str">
            <v>재 료 또 는</v>
          </cell>
          <cell r="D1777" t="str">
            <v xml:space="preserve">원 수 </v>
          </cell>
          <cell r="E1777" t="str">
            <v>단 위</v>
          </cell>
          <cell r="F1777" t="str">
            <v>총   액</v>
          </cell>
          <cell r="G1777" t="str">
            <v>노   무   비</v>
          </cell>
          <cell r="I1777" t="str">
            <v>재   료   비</v>
          </cell>
          <cell r="K1777" t="str">
            <v>경      비</v>
          </cell>
          <cell r="M1777" t="str">
            <v>비   고</v>
          </cell>
        </row>
        <row r="1778">
          <cell r="C1778" t="str">
            <v xml:space="preserve">규       격 </v>
          </cell>
          <cell r="F1778" t="str">
            <v>금   액</v>
          </cell>
          <cell r="G1778" t="str">
            <v>단  가</v>
          </cell>
          <cell r="H1778" t="str">
            <v>금   액</v>
          </cell>
          <cell r="I1778" t="str">
            <v>단  가</v>
          </cell>
          <cell r="J1778" t="str">
            <v>금   액</v>
          </cell>
          <cell r="K1778" t="str">
            <v>단  가</v>
          </cell>
          <cell r="L1778" t="str">
            <v>금   액</v>
          </cell>
        </row>
        <row r="1779">
          <cell r="A1779" t="str">
            <v>용  접  봉</v>
          </cell>
          <cell r="C1779" t="str">
            <v>KSE4301  3.2Φ</v>
          </cell>
          <cell r="D1779">
            <v>18.48</v>
          </cell>
          <cell r="E1779" t="str">
            <v>KG</v>
          </cell>
          <cell r="I1779">
            <v>1260</v>
          </cell>
          <cell r="J1779">
            <v>23284</v>
          </cell>
        </row>
        <row r="1780">
          <cell r="A1780" t="str">
            <v>산      소</v>
          </cell>
          <cell r="C1780" t="str">
            <v>6,000L</v>
          </cell>
          <cell r="D1780">
            <v>1.05</v>
          </cell>
          <cell r="E1780" t="str">
            <v>병</v>
          </cell>
          <cell r="I1780">
            <v>12000</v>
          </cell>
          <cell r="J1780">
            <v>12600</v>
          </cell>
        </row>
        <row r="1781">
          <cell r="A1781" t="str">
            <v>아 세 치 렌</v>
          </cell>
          <cell r="C1781" t="str">
            <v>4,500L</v>
          </cell>
          <cell r="D1781">
            <v>2.8</v>
          </cell>
          <cell r="E1781" t="str">
            <v>KG</v>
          </cell>
          <cell r="I1781">
            <v>10500</v>
          </cell>
          <cell r="J1781">
            <v>29400</v>
          </cell>
        </row>
        <row r="1782">
          <cell r="A1782" t="str">
            <v>철      공</v>
          </cell>
          <cell r="D1782">
            <v>27.65</v>
          </cell>
          <cell r="E1782" t="str">
            <v>인</v>
          </cell>
          <cell r="G1782">
            <v>72430</v>
          </cell>
          <cell r="H1782">
            <v>2002689</v>
          </cell>
        </row>
        <row r="1783">
          <cell r="A1783" t="str">
            <v>비  계   공</v>
          </cell>
          <cell r="D1783">
            <v>4.71</v>
          </cell>
          <cell r="E1783" t="str">
            <v>인</v>
          </cell>
          <cell r="G1783">
            <v>79467</v>
          </cell>
          <cell r="H1783">
            <v>374289</v>
          </cell>
        </row>
        <row r="1785">
          <cell r="A1785" t="str">
            <v>보 통 인 부</v>
          </cell>
          <cell r="D1785">
            <v>0.66</v>
          </cell>
          <cell r="E1785" t="str">
            <v>인</v>
          </cell>
          <cell r="G1785">
            <v>37736</v>
          </cell>
          <cell r="H1785">
            <v>24905</v>
          </cell>
        </row>
        <row r="1786">
          <cell r="A1786" t="str">
            <v>용  접  공</v>
          </cell>
          <cell r="D1786">
            <v>2.6</v>
          </cell>
          <cell r="E1786" t="str">
            <v>인</v>
          </cell>
          <cell r="G1786">
            <v>74016</v>
          </cell>
          <cell r="H1786">
            <v>192441</v>
          </cell>
        </row>
        <row r="1787">
          <cell r="A1787" t="str">
            <v>특 별 인 부</v>
          </cell>
          <cell r="D1787">
            <v>0.74</v>
          </cell>
          <cell r="E1787" t="str">
            <v>인</v>
          </cell>
          <cell r="G1787">
            <v>57379</v>
          </cell>
          <cell r="H1787">
            <v>42460</v>
          </cell>
        </row>
        <row r="1788">
          <cell r="A1788" t="str">
            <v>용접기 손료</v>
          </cell>
          <cell r="D1788">
            <v>20.83</v>
          </cell>
          <cell r="E1788" t="str">
            <v>Hr</v>
          </cell>
          <cell r="K1788">
            <v>155</v>
          </cell>
          <cell r="L1788">
            <v>3228</v>
          </cell>
        </row>
        <row r="1789">
          <cell r="A1789" t="str">
            <v>전력 소요량</v>
          </cell>
          <cell r="D1789">
            <v>126</v>
          </cell>
          <cell r="E1789" t="str">
            <v>KWH</v>
          </cell>
          <cell r="K1789">
            <v>61.6</v>
          </cell>
          <cell r="L1789">
            <v>7761</v>
          </cell>
        </row>
        <row r="1790">
          <cell r="A1790" t="str">
            <v>공 구 손 료</v>
          </cell>
          <cell r="C1790" t="str">
            <v>인건비의 3%</v>
          </cell>
          <cell r="L1790">
            <v>79103</v>
          </cell>
        </row>
        <row r="1792">
          <cell r="A1792" t="str">
            <v>소    계</v>
          </cell>
          <cell r="F1792">
            <v>2792160</v>
          </cell>
          <cell r="H1792">
            <v>2636784</v>
          </cell>
          <cell r="J1792">
            <v>65284</v>
          </cell>
          <cell r="L1792">
            <v>90092</v>
          </cell>
        </row>
        <row r="1794">
          <cell r="A1794" t="str">
            <v>계 ( 간단한구조 )</v>
          </cell>
          <cell r="C1794" t="str">
            <v>100 %</v>
          </cell>
          <cell r="F1794">
            <v>2792160</v>
          </cell>
          <cell r="H1794">
            <v>2636784</v>
          </cell>
          <cell r="J1794">
            <v>65284</v>
          </cell>
          <cell r="L1794">
            <v>90092</v>
          </cell>
        </row>
        <row r="1796">
          <cell r="A1796" t="str">
            <v>계 ( 복잡한구조 )</v>
          </cell>
          <cell r="C1796" t="str">
            <v>140 %</v>
          </cell>
          <cell r="F1796">
            <v>3909022</v>
          </cell>
          <cell r="H1796">
            <v>3691497</v>
          </cell>
          <cell r="J1796">
            <v>91397</v>
          </cell>
          <cell r="L1796">
            <v>126128</v>
          </cell>
        </row>
        <row r="1799">
          <cell r="F1799" t="str">
            <v xml:space="preserve"> </v>
          </cell>
        </row>
        <row r="1800">
          <cell r="F1800" t="str">
            <v xml:space="preserve"> </v>
          </cell>
        </row>
        <row r="1801">
          <cell r="F1801" t="str">
            <v xml:space="preserve"> </v>
          </cell>
        </row>
        <row r="1802">
          <cell r="F1802" t="str">
            <v xml:space="preserve"> </v>
          </cell>
        </row>
        <row r="1803">
          <cell r="B1803" t="str">
            <v>기존도장 방식을 채택할 경우</v>
          </cell>
          <cell r="E1803" t="str">
            <v xml:space="preserve"> </v>
          </cell>
          <cell r="F1803" t="str">
            <v>도 장 비 (M²당) 일 위 대 가</v>
          </cell>
        </row>
        <row r="1805">
          <cell r="A1805" t="str">
            <v>종       별</v>
          </cell>
          <cell r="C1805" t="str">
            <v>재 료 또 는</v>
          </cell>
          <cell r="D1805" t="str">
            <v xml:space="preserve">원 수 </v>
          </cell>
          <cell r="E1805" t="str">
            <v>단 위</v>
          </cell>
          <cell r="F1805" t="str">
            <v>총   액</v>
          </cell>
          <cell r="G1805" t="str">
            <v>노   무   비</v>
          </cell>
          <cell r="I1805" t="str">
            <v>재   료   비</v>
          </cell>
          <cell r="K1805" t="str">
            <v>경      비</v>
          </cell>
          <cell r="M1805" t="str">
            <v>비   고</v>
          </cell>
        </row>
        <row r="1806">
          <cell r="C1806" t="str">
            <v xml:space="preserve">규       격 </v>
          </cell>
          <cell r="F1806" t="str">
            <v>금   액</v>
          </cell>
          <cell r="G1806" t="str">
            <v>단  가</v>
          </cell>
          <cell r="H1806" t="str">
            <v>금   액</v>
          </cell>
          <cell r="I1806" t="str">
            <v>단  가</v>
          </cell>
          <cell r="J1806" t="str">
            <v>금   액</v>
          </cell>
          <cell r="K1806" t="str">
            <v>단  가</v>
          </cell>
          <cell r="L1806" t="str">
            <v>금   액</v>
          </cell>
        </row>
        <row r="1807">
          <cell r="A1807" t="str">
            <v>1. SAND BLASTING</v>
          </cell>
        </row>
        <row r="1808">
          <cell r="B1808" t="str">
            <v>모      래</v>
          </cell>
          <cell r="D1808">
            <v>5.0799999999999998E-2</v>
          </cell>
          <cell r="E1808" t="str">
            <v>㎥</v>
          </cell>
          <cell r="G1808">
            <v>17799.248685199098</v>
          </cell>
          <cell r="H1808">
            <v>904</v>
          </cell>
          <cell r="I1808">
            <v>10845.529676934633</v>
          </cell>
          <cell r="J1808">
            <v>550</v>
          </cell>
          <cell r="K1808">
            <v>13551.915852742301</v>
          </cell>
          <cell r="L1808">
            <v>688</v>
          </cell>
        </row>
        <row r="1809">
          <cell r="B1809" t="str">
            <v>계  령  공</v>
          </cell>
          <cell r="D1809">
            <v>3.2899999999999999E-2</v>
          </cell>
          <cell r="E1809" t="str">
            <v>인</v>
          </cell>
          <cell r="G1809">
            <v>41937</v>
          </cell>
          <cell r="H1809">
            <v>1379</v>
          </cell>
        </row>
        <row r="1810">
          <cell r="B1810" t="str">
            <v>보 통 인 부</v>
          </cell>
          <cell r="D1810">
            <v>3.5999999999999997E-2</v>
          </cell>
          <cell r="E1810" t="str">
            <v>인</v>
          </cell>
          <cell r="G1810">
            <v>37736</v>
          </cell>
          <cell r="H1810">
            <v>1358</v>
          </cell>
        </row>
        <row r="1811">
          <cell r="B1811" t="str">
            <v>COMPRESSOR</v>
          </cell>
          <cell r="C1811" t="str">
            <v>7.1㎥/min</v>
          </cell>
          <cell r="D1811">
            <v>0.13300000000000001</v>
          </cell>
          <cell r="E1811" t="str">
            <v>Hr</v>
          </cell>
          <cell r="G1811">
            <v>9681</v>
          </cell>
          <cell r="H1811">
            <v>1287</v>
          </cell>
          <cell r="I1811">
            <v>8779</v>
          </cell>
          <cell r="J1811">
            <v>1167</v>
          </cell>
          <cell r="K1811">
            <v>6250</v>
          </cell>
          <cell r="L1811">
            <v>831</v>
          </cell>
        </row>
        <row r="1812">
          <cell r="B1812" t="str">
            <v>AIR HOSE</v>
          </cell>
          <cell r="C1812" t="str">
            <v>3/4" ,1"</v>
          </cell>
          <cell r="D1812">
            <v>0.13300000000000001</v>
          </cell>
          <cell r="E1812" t="str">
            <v>Hr</v>
          </cell>
          <cell r="K1812">
            <v>48</v>
          </cell>
          <cell r="L1812">
            <v>6</v>
          </cell>
        </row>
        <row r="1813">
          <cell r="B1813" t="str">
            <v>브라스트기</v>
          </cell>
          <cell r="D1813">
            <v>0.13300000000000001</v>
          </cell>
          <cell r="E1813" t="str">
            <v>Hr</v>
          </cell>
          <cell r="K1813">
            <v>659</v>
          </cell>
          <cell r="L1813">
            <v>87</v>
          </cell>
        </row>
        <row r="1814">
          <cell r="B1814" t="str">
            <v>건  조  기</v>
          </cell>
          <cell r="D1814">
            <v>0.13300000000000001</v>
          </cell>
          <cell r="E1814" t="str">
            <v>Hr</v>
          </cell>
          <cell r="K1814">
            <v>211</v>
          </cell>
          <cell r="L1814">
            <v>28</v>
          </cell>
        </row>
        <row r="1815">
          <cell r="B1815" t="str">
            <v>방  진  복</v>
          </cell>
          <cell r="D1815">
            <v>0.13300000000000001</v>
          </cell>
          <cell r="E1815" t="str">
            <v>Hr</v>
          </cell>
          <cell r="K1815">
            <v>107</v>
          </cell>
          <cell r="L1815">
            <v>14</v>
          </cell>
        </row>
        <row r="1816">
          <cell r="B1816" t="str">
            <v>방  진  모</v>
          </cell>
          <cell r="D1816">
            <v>0.13300000000000001</v>
          </cell>
          <cell r="E1816" t="str">
            <v>Hr</v>
          </cell>
          <cell r="K1816">
            <v>21</v>
          </cell>
          <cell r="L1816">
            <v>2</v>
          </cell>
        </row>
        <row r="1817">
          <cell r="B1817" t="str">
            <v>건  조  유</v>
          </cell>
          <cell r="D1817">
            <v>0.33300000000000002</v>
          </cell>
          <cell r="E1817" t="str">
            <v>L</v>
          </cell>
          <cell r="I1817">
            <v>526.4</v>
          </cell>
          <cell r="J1817">
            <v>175</v>
          </cell>
        </row>
        <row r="1818">
          <cell r="B1818" t="str">
            <v>노      즐</v>
          </cell>
          <cell r="D1818">
            <v>0.03</v>
          </cell>
          <cell r="E1818" t="str">
            <v>개</v>
          </cell>
          <cell r="I1818">
            <v>32000</v>
          </cell>
          <cell r="J1818">
            <v>960</v>
          </cell>
        </row>
        <row r="1819">
          <cell r="B1819" t="str">
            <v>소      계</v>
          </cell>
          <cell r="F1819">
            <v>9436</v>
          </cell>
          <cell r="H1819">
            <v>4928</v>
          </cell>
          <cell r="J1819">
            <v>2852</v>
          </cell>
          <cell r="L1819">
            <v>1656</v>
          </cell>
        </row>
        <row r="1821">
          <cell r="A1821" t="str">
            <v>2. PRIMERY COATING (20μ)</v>
          </cell>
        </row>
        <row r="1822">
          <cell r="B1822" t="str">
            <v>ZINC RICH PRIMER</v>
          </cell>
          <cell r="D1822">
            <v>8.1000000000000003E-2</v>
          </cell>
          <cell r="E1822" t="str">
            <v>Liter</v>
          </cell>
          <cell r="I1822">
            <v>7945</v>
          </cell>
          <cell r="J1822">
            <v>643</v>
          </cell>
        </row>
        <row r="1823">
          <cell r="B1823" t="str">
            <v>신      나</v>
          </cell>
          <cell r="D1823">
            <v>0.01</v>
          </cell>
          <cell r="E1823" t="str">
            <v>Liter</v>
          </cell>
          <cell r="I1823">
            <v>2111</v>
          </cell>
          <cell r="J1823">
            <v>21</v>
          </cell>
        </row>
        <row r="1824">
          <cell r="B1824" t="str">
            <v>도  장  공</v>
          </cell>
          <cell r="D1824">
            <v>1.4999999999999999E-2</v>
          </cell>
          <cell r="E1824" t="str">
            <v>인</v>
          </cell>
          <cell r="G1824">
            <v>63038</v>
          </cell>
          <cell r="H1824">
            <v>945</v>
          </cell>
        </row>
        <row r="1825">
          <cell r="B1825" t="str">
            <v>공 구 손 료</v>
          </cell>
          <cell r="C1825" t="str">
            <v>2%</v>
          </cell>
          <cell r="D1825" t="str">
            <v>1</v>
          </cell>
          <cell r="E1825" t="str">
            <v>식</v>
          </cell>
          <cell r="L1825">
            <v>18</v>
          </cell>
        </row>
        <row r="1826">
          <cell r="B1826" t="str">
            <v>소      계</v>
          </cell>
          <cell r="F1826">
            <v>1627</v>
          </cell>
          <cell r="H1826">
            <v>945</v>
          </cell>
          <cell r="J1826">
            <v>664</v>
          </cell>
          <cell r="L1826">
            <v>18</v>
          </cell>
        </row>
        <row r="1828">
          <cell r="A1828" t="str">
            <v>3. COVER COATING (280μ)</v>
          </cell>
        </row>
        <row r="1829">
          <cell r="B1829" t="str">
            <v>PURE EPOXY</v>
          </cell>
          <cell r="D1829">
            <v>0.48299999999999998</v>
          </cell>
          <cell r="E1829" t="str">
            <v>Liter</v>
          </cell>
          <cell r="I1829">
            <v>4010</v>
          </cell>
          <cell r="J1829">
            <v>1936</v>
          </cell>
        </row>
        <row r="1830">
          <cell r="B1830" t="str">
            <v>신      나</v>
          </cell>
          <cell r="D1830">
            <v>4.8000000000000001E-2</v>
          </cell>
          <cell r="E1830" t="str">
            <v>Liter</v>
          </cell>
          <cell r="I1830">
            <v>2111</v>
          </cell>
          <cell r="J1830">
            <v>101</v>
          </cell>
        </row>
        <row r="1831">
          <cell r="B1831" t="str">
            <v>도  장  공</v>
          </cell>
          <cell r="D1831">
            <v>0.108</v>
          </cell>
          <cell r="E1831" t="str">
            <v>인</v>
          </cell>
          <cell r="G1831">
            <v>63038</v>
          </cell>
          <cell r="H1831">
            <v>6808</v>
          </cell>
        </row>
        <row r="1832">
          <cell r="A1832" t="str">
            <v>종       별</v>
          </cell>
          <cell r="C1832" t="str">
            <v>재 료 또 는</v>
          </cell>
          <cell r="D1832" t="str">
            <v xml:space="preserve">원 수 </v>
          </cell>
          <cell r="E1832" t="str">
            <v>단 위</v>
          </cell>
          <cell r="F1832" t="str">
            <v>총   액</v>
          </cell>
          <cell r="G1832" t="str">
            <v>노   무   비</v>
          </cell>
          <cell r="I1832" t="str">
            <v>재   료   비</v>
          </cell>
          <cell r="K1832" t="str">
            <v>경      비</v>
          </cell>
          <cell r="M1832" t="str">
            <v>비   고</v>
          </cell>
        </row>
        <row r="1833">
          <cell r="C1833" t="str">
            <v xml:space="preserve">규       격 </v>
          </cell>
          <cell r="F1833" t="str">
            <v>금   액</v>
          </cell>
          <cell r="G1833" t="str">
            <v>단  가</v>
          </cell>
          <cell r="H1833" t="str">
            <v>금   액</v>
          </cell>
          <cell r="I1833" t="str">
            <v>단  가</v>
          </cell>
          <cell r="J1833" t="str">
            <v>금   액</v>
          </cell>
          <cell r="K1833" t="str">
            <v>단  가</v>
          </cell>
          <cell r="L1833" t="str">
            <v>금   액</v>
          </cell>
        </row>
        <row r="1834">
          <cell r="B1834" t="str">
            <v>공 구 손 료</v>
          </cell>
          <cell r="C1834" t="str">
            <v>2%</v>
          </cell>
          <cell r="D1834" t="str">
            <v>1</v>
          </cell>
          <cell r="E1834" t="str">
            <v>식</v>
          </cell>
          <cell r="L1834">
            <v>136</v>
          </cell>
        </row>
        <row r="1835">
          <cell r="B1835" t="str">
            <v>소      계</v>
          </cell>
          <cell r="F1835">
            <v>8981</v>
          </cell>
          <cell r="H1835">
            <v>6808</v>
          </cell>
          <cell r="J1835">
            <v>2037</v>
          </cell>
          <cell r="L1835">
            <v>136</v>
          </cell>
        </row>
        <row r="1837">
          <cell r="A1837" t="str">
            <v>4. COVER COATING (280μ)</v>
          </cell>
        </row>
        <row r="1838">
          <cell r="B1838" t="str">
            <v>TAL  EPOXY</v>
          </cell>
          <cell r="D1838">
            <v>0.48299999999999998</v>
          </cell>
          <cell r="E1838" t="str">
            <v>Liter</v>
          </cell>
          <cell r="I1838">
            <v>3570</v>
          </cell>
          <cell r="J1838">
            <v>1724</v>
          </cell>
        </row>
        <row r="1839">
          <cell r="B1839" t="str">
            <v>신      나</v>
          </cell>
          <cell r="D1839">
            <v>4.8000000000000001E-2</v>
          </cell>
          <cell r="E1839" t="str">
            <v>Liter</v>
          </cell>
          <cell r="I1839">
            <v>2111</v>
          </cell>
          <cell r="J1839">
            <v>101</v>
          </cell>
        </row>
        <row r="1840">
          <cell r="B1840" t="str">
            <v>도  장  공</v>
          </cell>
          <cell r="D1840">
            <v>0.108</v>
          </cell>
          <cell r="E1840" t="str">
            <v>인</v>
          </cell>
          <cell r="G1840">
            <v>63038</v>
          </cell>
          <cell r="H1840">
            <v>6808</v>
          </cell>
        </row>
        <row r="1841">
          <cell r="B1841" t="str">
            <v>공 구 손 료</v>
          </cell>
          <cell r="C1841" t="str">
            <v>2%</v>
          </cell>
          <cell r="D1841" t="str">
            <v>1</v>
          </cell>
          <cell r="E1841" t="str">
            <v>식</v>
          </cell>
          <cell r="L1841">
            <v>136</v>
          </cell>
        </row>
        <row r="1843">
          <cell r="B1843" t="str">
            <v>소      계</v>
          </cell>
          <cell r="F1843">
            <v>8769</v>
          </cell>
          <cell r="H1843">
            <v>6808</v>
          </cell>
          <cell r="J1843">
            <v>1825</v>
          </cell>
          <cell r="L1843">
            <v>136</v>
          </cell>
        </row>
        <row r="1845">
          <cell r="A1845" t="str">
            <v>5. 방 오 도 료</v>
          </cell>
        </row>
        <row r="1846">
          <cell r="B1846" t="str">
            <v>방 오 도 료</v>
          </cell>
          <cell r="D1846">
            <v>0.154</v>
          </cell>
          <cell r="E1846" t="str">
            <v>Liter</v>
          </cell>
          <cell r="I1846">
            <v>9231</v>
          </cell>
          <cell r="J1846">
            <v>1421</v>
          </cell>
        </row>
        <row r="1847">
          <cell r="B1847" t="str">
            <v>신      나(ANTI FOULING)</v>
          </cell>
          <cell r="D1847">
            <v>8.0000000000000002E-3</v>
          </cell>
          <cell r="E1847" t="str">
            <v>Liter</v>
          </cell>
          <cell r="I1847">
            <v>1530</v>
          </cell>
          <cell r="J1847">
            <v>12</v>
          </cell>
        </row>
        <row r="1848">
          <cell r="B1848" t="str">
            <v>도  장  공</v>
          </cell>
          <cell r="D1848">
            <v>0.3</v>
          </cell>
          <cell r="E1848" t="str">
            <v>인</v>
          </cell>
          <cell r="G1848">
            <v>63038</v>
          </cell>
          <cell r="H1848">
            <v>18911</v>
          </cell>
        </row>
        <row r="1849">
          <cell r="B1849" t="str">
            <v>공 구 손 료</v>
          </cell>
          <cell r="C1849" t="str">
            <v>2%</v>
          </cell>
          <cell r="D1849" t="str">
            <v>1</v>
          </cell>
          <cell r="E1849" t="str">
            <v>식</v>
          </cell>
          <cell r="L1849">
            <v>378</v>
          </cell>
        </row>
        <row r="1850">
          <cell r="B1850" t="str">
            <v>소      계</v>
          </cell>
          <cell r="F1850">
            <v>20722</v>
          </cell>
          <cell r="H1850">
            <v>18911</v>
          </cell>
          <cell r="J1850">
            <v>1433</v>
          </cell>
          <cell r="L1850">
            <v>378</v>
          </cell>
        </row>
        <row r="1861">
          <cell r="B1861" t="str">
            <v>신공법 도장방식을 채택할 경우</v>
          </cell>
          <cell r="F1861" t="str">
            <v>도 장 비 (M²당) 일 위 대 가</v>
          </cell>
        </row>
        <row r="1862">
          <cell r="E1862" t="str">
            <v xml:space="preserve"> </v>
          </cell>
        </row>
        <row r="1863">
          <cell r="A1863" t="str">
            <v>종       별</v>
          </cell>
          <cell r="C1863" t="str">
            <v>재 료 또 는</v>
          </cell>
          <cell r="D1863" t="str">
            <v xml:space="preserve">원 수 </v>
          </cell>
          <cell r="E1863" t="str">
            <v>단 위</v>
          </cell>
          <cell r="F1863" t="str">
            <v>총   액</v>
          </cell>
          <cell r="G1863" t="str">
            <v>노   무   비</v>
          </cell>
          <cell r="I1863" t="str">
            <v>재   료   비</v>
          </cell>
          <cell r="K1863" t="str">
            <v>경      비</v>
          </cell>
          <cell r="M1863" t="str">
            <v>비   고</v>
          </cell>
        </row>
        <row r="1864">
          <cell r="C1864" t="str">
            <v xml:space="preserve">규       격 </v>
          </cell>
          <cell r="F1864" t="str">
            <v>금   액</v>
          </cell>
          <cell r="G1864" t="str">
            <v>단  가</v>
          </cell>
          <cell r="H1864" t="str">
            <v>금   액</v>
          </cell>
          <cell r="I1864" t="str">
            <v>단  가</v>
          </cell>
          <cell r="J1864" t="str">
            <v>금   액</v>
          </cell>
          <cell r="K1864" t="str">
            <v>단  가</v>
          </cell>
          <cell r="L1864" t="str">
            <v>금   액</v>
          </cell>
        </row>
        <row r="1865">
          <cell r="A1865" t="str">
            <v>1. 전처리 ( 육상용 ) (WATER SAND JET 공법) : BLAST CLEANINING  SA 2½</v>
          </cell>
        </row>
        <row r="1866">
          <cell r="B1866" t="str">
            <v>WATER JET</v>
          </cell>
          <cell r="C1866" t="str">
            <v>500 KG/㎡</v>
          </cell>
          <cell r="D1866">
            <v>1</v>
          </cell>
          <cell r="E1866" t="str">
            <v>㎡</v>
          </cell>
          <cell r="K1866">
            <v>1400</v>
          </cell>
          <cell r="L1866">
            <v>1400</v>
          </cell>
        </row>
        <row r="1867">
          <cell r="B1867" t="str">
            <v>시 리 카</v>
          </cell>
          <cell r="D1867">
            <v>10</v>
          </cell>
          <cell r="E1867" t="str">
            <v>kg</v>
          </cell>
          <cell r="I1867">
            <v>130</v>
          </cell>
          <cell r="J1867">
            <v>1300</v>
          </cell>
        </row>
        <row r="1868">
          <cell r="B1868" t="str">
            <v>경    유</v>
          </cell>
          <cell r="D1868">
            <v>4</v>
          </cell>
          <cell r="E1868" t="str">
            <v>L</v>
          </cell>
          <cell r="I1868">
            <v>526.4</v>
          </cell>
          <cell r="J1868">
            <v>2105</v>
          </cell>
        </row>
        <row r="1869">
          <cell r="B1869" t="str">
            <v>특별인부</v>
          </cell>
          <cell r="D1869">
            <v>0.1</v>
          </cell>
          <cell r="E1869" t="str">
            <v>인</v>
          </cell>
          <cell r="G1869">
            <v>57379</v>
          </cell>
          <cell r="H1869">
            <v>5737</v>
          </cell>
        </row>
        <row r="1870">
          <cell r="B1870" t="str">
            <v>보통인부</v>
          </cell>
          <cell r="D1870">
            <v>0.08</v>
          </cell>
          <cell r="E1870" t="str">
            <v>"</v>
          </cell>
          <cell r="G1870">
            <v>37736</v>
          </cell>
          <cell r="H1870">
            <v>3018</v>
          </cell>
        </row>
        <row r="1871">
          <cell r="B1871" t="str">
            <v>공구손료</v>
          </cell>
          <cell r="C1871" t="str">
            <v>10 %</v>
          </cell>
          <cell r="D1871" t="str">
            <v>1</v>
          </cell>
          <cell r="E1871" t="str">
            <v>식</v>
          </cell>
          <cell r="L1871">
            <v>875</v>
          </cell>
          <cell r="M1871" t="str">
            <v>열풍기,발청억</v>
          </cell>
        </row>
        <row r="1872">
          <cell r="B1872" t="str">
            <v>소      계</v>
          </cell>
          <cell r="F1872">
            <v>14435</v>
          </cell>
          <cell r="H1872">
            <v>8755</v>
          </cell>
          <cell r="J1872">
            <v>3405</v>
          </cell>
          <cell r="L1872">
            <v>2275</v>
          </cell>
        </row>
        <row r="1874">
          <cell r="A1874" t="str">
            <v>2. 전처리 ( 수중용 ) (WATER SAND JET 공법) : BLAST CLEANINING  ST 2</v>
          </cell>
        </row>
        <row r="1875">
          <cell r="B1875" t="str">
            <v>WATER JET</v>
          </cell>
          <cell r="C1875" t="str">
            <v>500 KG/㎡</v>
          </cell>
          <cell r="D1875">
            <v>1</v>
          </cell>
          <cell r="E1875" t="str">
            <v>㎡</v>
          </cell>
          <cell r="K1875">
            <v>2000</v>
          </cell>
          <cell r="L1875">
            <v>2000</v>
          </cell>
        </row>
        <row r="1876">
          <cell r="B1876" t="str">
            <v>시 리 카</v>
          </cell>
          <cell r="D1876">
            <v>10</v>
          </cell>
          <cell r="E1876" t="str">
            <v>kg</v>
          </cell>
          <cell r="I1876">
            <v>130</v>
          </cell>
          <cell r="J1876">
            <v>1300</v>
          </cell>
        </row>
        <row r="1877">
          <cell r="B1877" t="str">
            <v>경    유</v>
          </cell>
          <cell r="D1877">
            <v>6</v>
          </cell>
          <cell r="E1877" t="str">
            <v>L</v>
          </cell>
          <cell r="I1877">
            <v>526.4</v>
          </cell>
          <cell r="J1877">
            <v>3158</v>
          </cell>
        </row>
        <row r="1878">
          <cell r="B1878" t="str">
            <v>잠 수 부</v>
          </cell>
          <cell r="D1878">
            <v>0.7</v>
          </cell>
          <cell r="E1878" t="str">
            <v>인</v>
          </cell>
          <cell r="G1878">
            <v>81832</v>
          </cell>
          <cell r="H1878">
            <v>57282</v>
          </cell>
        </row>
        <row r="1879">
          <cell r="B1879" t="str">
            <v>보통인부</v>
          </cell>
          <cell r="D1879">
            <v>0.7</v>
          </cell>
          <cell r="E1879" t="str">
            <v>"</v>
          </cell>
          <cell r="G1879">
            <v>37736</v>
          </cell>
          <cell r="H1879">
            <v>26415</v>
          </cell>
        </row>
        <row r="1880">
          <cell r="B1880" t="str">
            <v>선    부</v>
          </cell>
          <cell r="D1880">
            <v>0.7</v>
          </cell>
          <cell r="E1880" t="str">
            <v>"</v>
          </cell>
          <cell r="G1880">
            <v>40088</v>
          </cell>
          <cell r="H1880">
            <v>28061</v>
          </cell>
        </row>
        <row r="1881">
          <cell r="B1881" t="str">
            <v>도선임대료</v>
          </cell>
          <cell r="D1881" t="str">
            <v>1</v>
          </cell>
          <cell r="E1881" t="str">
            <v>식</v>
          </cell>
          <cell r="L1881">
            <v>12000</v>
          </cell>
        </row>
        <row r="1882">
          <cell r="B1882" t="str">
            <v>공구손료</v>
          </cell>
          <cell r="C1882" t="str">
            <v>10 %</v>
          </cell>
          <cell r="D1882" t="str">
            <v>1</v>
          </cell>
          <cell r="E1882" t="str">
            <v>식</v>
          </cell>
          <cell r="L1882">
            <v>11175</v>
          </cell>
          <cell r="M1882" t="str">
            <v>열풍기,발청억</v>
          </cell>
        </row>
        <row r="1883">
          <cell r="B1883" t="str">
            <v>소      계</v>
          </cell>
          <cell r="F1883">
            <v>141391</v>
          </cell>
          <cell r="H1883">
            <v>111758</v>
          </cell>
          <cell r="J1883">
            <v>4458</v>
          </cell>
          <cell r="L1883">
            <v>25175</v>
          </cell>
        </row>
        <row r="1884">
          <cell r="F1884" t="str">
            <v xml:space="preserve"> </v>
          </cell>
        </row>
        <row r="1885">
          <cell r="A1885" t="str">
            <v>3. 도장 SYSTEM 1 : 상시 물속에 잠기는 구조물</v>
          </cell>
        </row>
        <row r="1886">
          <cell r="B1886" t="str">
            <v xml:space="preserve">소지처리 </v>
          </cell>
          <cell r="C1886" t="str">
            <v>BLASTING 작업으로서 SIS Sa2½ 이상</v>
          </cell>
        </row>
        <row r="1887">
          <cell r="B1887" t="str">
            <v>하    도</v>
          </cell>
          <cell r="C1887" t="str">
            <v>무기질 징크리치 푸라이머</v>
          </cell>
          <cell r="F1887" t="str">
            <v xml:space="preserve"> 75 μ</v>
          </cell>
        </row>
        <row r="1888">
          <cell r="B1888" t="str">
            <v>중    도</v>
          </cell>
          <cell r="C1888" t="str">
            <v>중도용 엑폭시 수지도료</v>
          </cell>
          <cell r="F1888" t="str">
            <v xml:space="preserve"> 45 μ</v>
          </cell>
        </row>
        <row r="1889">
          <cell r="B1889" t="str">
            <v>상    도</v>
          </cell>
          <cell r="C1889" t="str">
            <v>상도용 엑폭시</v>
          </cell>
          <cell r="F1889" t="str">
            <v>400 μ</v>
          </cell>
        </row>
        <row r="1890">
          <cell r="A1890" t="str">
            <v>종       별</v>
          </cell>
          <cell r="C1890" t="str">
            <v>재 료 또 는</v>
          </cell>
          <cell r="D1890" t="str">
            <v xml:space="preserve">원 수 </v>
          </cell>
          <cell r="E1890" t="str">
            <v>단 위</v>
          </cell>
          <cell r="F1890" t="str">
            <v>총   액</v>
          </cell>
          <cell r="G1890" t="str">
            <v>노   무   비</v>
          </cell>
          <cell r="I1890" t="str">
            <v>재   료   비</v>
          </cell>
          <cell r="K1890" t="str">
            <v>경      비</v>
          </cell>
          <cell r="M1890" t="str">
            <v>비   고</v>
          </cell>
        </row>
        <row r="1891">
          <cell r="C1891" t="str">
            <v xml:space="preserve">규       격 </v>
          </cell>
          <cell r="F1891" t="str">
            <v>금   액</v>
          </cell>
          <cell r="G1891" t="str">
            <v>단  가</v>
          </cell>
          <cell r="H1891" t="str">
            <v>금   액</v>
          </cell>
          <cell r="I1891" t="str">
            <v>단  가</v>
          </cell>
          <cell r="J1891" t="str">
            <v>금   액</v>
          </cell>
          <cell r="K1891" t="str">
            <v>단  가</v>
          </cell>
          <cell r="L1891" t="str">
            <v>금   액</v>
          </cell>
        </row>
        <row r="1892">
          <cell r="A1892" t="str">
            <v>공사비 산출</v>
          </cell>
          <cell r="F1892" t="str">
            <v xml:space="preserve"> </v>
          </cell>
        </row>
        <row r="1893">
          <cell r="B1893" t="str">
            <v>무기질 징크리치 푸라이머</v>
          </cell>
          <cell r="D1893">
            <v>0.2</v>
          </cell>
          <cell r="E1893" t="str">
            <v>L</v>
          </cell>
          <cell r="F1893" t="str">
            <v xml:space="preserve"> </v>
          </cell>
          <cell r="I1893">
            <v>7945</v>
          </cell>
          <cell r="J1893">
            <v>1589</v>
          </cell>
        </row>
        <row r="1894">
          <cell r="B1894" t="str">
            <v>중도용 엑폭시 수지도료</v>
          </cell>
          <cell r="D1894">
            <v>0.2</v>
          </cell>
          <cell r="E1894" t="str">
            <v>L</v>
          </cell>
          <cell r="F1894" t="str">
            <v xml:space="preserve"> </v>
          </cell>
          <cell r="I1894">
            <v>7500</v>
          </cell>
          <cell r="J1894">
            <v>1500</v>
          </cell>
        </row>
        <row r="1895">
          <cell r="B1895" t="str">
            <v>상도용 엑폭시</v>
          </cell>
          <cell r="D1895">
            <v>0.68</v>
          </cell>
          <cell r="E1895" t="str">
            <v>L</v>
          </cell>
          <cell r="F1895" t="str">
            <v xml:space="preserve"> </v>
          </cell>
          <cell r="I1895">
            <v>18000</v>
          </cell>
          <cell r="J1895">
            <v>12240</v>
          </cell>
        </row>
        <row r="1896">
          <cell r="B1896" t="str">
            <v>희 석 제</v>
          </cell>
          <cell r="D1896">
            <v>0.3</v>
          </cell>
          <cell r="E1896" t="str">
            <v>L</v>
          </cell>
          <cell r="F1896" t="str">
            <v xml:space="preserve"> </v>
          </cell>
          <cell r="I1896">
            <v>2111</v>
          </cell>
          <cell r="J1896">
            <v>633</v>
          </cell>
        </row>
        <row r="1897">
          <cell r="B1897" t="str">
            <v>도  장  공</v>
          </cell>
          <cell r="D1897">
            <v>0.1</v>
          </cell>
          <cell r="E1897" t="str">
            <v>인</v>
          </cell>
          <cell r="F1897" t="str">
            <v xml:space="preserve"> </v>
          </cell>
          <cell r="G1897">
            <v>63038</v>
          </cell>
          <cell r="H1897">
            <v>6303</v>
          </cell>
        </row>
        <row r="1898">
          <cell r="B1898" t="str">
            <v>보 통 인 부</v>
          </cell>
          <cell r="D1898">
            <v>0.1</v>
          </cell>
          <cell r="E1898" t="str">
            <v>인</v>
          </cell>
          <cell r="F1898" t="str">
            <v xml:space="preserve"> </v>
          </cell>
          <cell r="G1898">
            <v>37736</v>
          </cell>
          <cell r="H1898">
            <v>3773</v>
          </cell>
        </row>
        <row r="1899">
          <cell r="B1899" t="str">
            <v>공 구 손 료</v>
          </cell>
          <cell r="C1899" t="str">
            <v>노임의 2%</v>
          </cell>
          <cell r="D1899" t="str">
            <v>1</v>
          </cell>
          <cell r="E1899" t="str">
            <v>식</v>
          </cell>
          <cell r="F1899" t="str">
            <v xml:space="preserve"> </v>
          </cell>
          <cell r="L1899">
            <v>201</v>
          </cell>
        </row>
        <row r="1900">
          <cell r="B1900" t="str">
            <v>소      계</v>
          </cell>
          <cell r="F1900">
            <v>26239</v>
          </cell>
          <cell r="H1900">
            <v>10076</v>
          </cell>
          <cell r="J1900">
            <v>15962</v>
          </cell>
          <cell r="L1900">
            <v>201</v>
          </cell>
        </row>
        <row r="1901">
          <cell r="F1901" t="str">
            <v xml:space="preserve"> </v>
          </cell>
        </row>
        <row r="1902">
          <cell r="A1902" t="str">
            <v>4. 도장 SYSTEM 2 : 해수 가까이 상시 노출되어있는 구조물</v>
          </cell>
        </row>
        <row r="1903">
          <cell r="B1903" t="str">
            <v xml:space="preserve">소지처리 </v>
          </cell>
          <cell r="C1903" t="str">
            <v>BLASTING 작업으로서 SIS Sa2½ 이상</v>
          </cell>
        </row>
        <row r="1904">
          <cell r="B1904" t="str">
            <v>하    도</v>
          </cell>
          <cell r="C1904" t="str">
            <v>무기질 징크리치 푸라이머</v>
          </cell>
          <cell r="F1904" t="str">
            <v xml:space="preserve"> 75 μ</v>
          </cell>
        </row>
        <row r="1905">
          <cell r="B1905" t="str">
            <v>중    도 1</v>
          </cell>
          <cell r="C1905" t="str">
            <v>중도용 엑폭시 수지도료</v>
          </cell>
          <cell r="F1905" t="str">
            <v xml:space="preserve"> 45 μ</v>
          </cell>
        </row>
        <row r="1906">
          <cell r="B1906" t="str">
            <v>중    도 2</v>
          </cell>
          <cell r="C1906" t="str">
            <v>중도용 엑폭시 수지도료</v>
          </cell>
          <cell r="F1906" t="str">
            <v>355 μ</v>
          </cell>
        </row>
        <row r="1907">
          <cell r="B1907" t="str">
            <v>상    도</v>
          </cell>
          <cell r="C1907" t="str">
            <v>상도용 엑폭시</v>
          </cell>
          <cell r="F1907" t="str">
            <v xml:space="preserve"> 45 μ</v>
          </cell>
        </row>
        <row r="1908">
          <cell r="F1908" t="str">
            <v xml:space="preserve"> </v>
          </cell>
        </row>
        <row r="1909">
          <cell r="A1909" t="str">
            <v>공사비 산출</v>
          </cell>
          <cell r="F1909" t="str">
            <v xml:space="preserve"> </v>
          </cell>
        </row>
        <row r="1910">
          <cell r="B1910" t="str">
            <v>무기질 징크리치 푸라이머</v>
          </cell>
          <cell r="D1910">
            <v>0.2</v>
          </cell>
          <cell r="E1910" t="str">
            <v>L</v>
          </cell>
          <cell r="F1910" t="str">
            <v xml:space="preserve"> </v>
          </cell>
          <cell r="I1910">
            <v>7945</v>
          </cell>
          <cell r="J1910">
            <v>1589</v>
          </cell>
        </row>
        <row r="1911">
          <cell r="B1911" t="str">
            <v>중도용 엑폭시 수지도료 1</v>
          </cell>
          <cell r="D1911">
            <v>0.2</v>
          </cell>
          <cell r="E1911" t="str">
            <v>L</v>
          </cell>
          <cell r="F1911" t="str">
            <v xml:space="preserve"> </v>
          </cell>
          <cell r="I1911">
            <v>7500</v>
          </cell>
          <cell r="J1911">
            <v>1500</v>
          </cell>
        </row>
        <row r="1912">
          <cell r="B1912" t="str">
            <v>중도용 엑폭시 수지도료 2</v>
          </cell>
          <cell r="D1912">
            <v>0.6</v>
          </cell>
          <cell r="E1912" t="str">
            <v>L</v>
          </cell>
          <cell r="F1912" t="str">
            <v xml:space="preserve"> </v>
          </cell>
          <cell r="I1912">
            <v>18000</v>
          </cell>
          <cell r="J1912">
            <v>10800</v>
          </cell>
        </row>
        <row r="1913">
          <cell r="B1913" t="str">
            <v>상도용 엑폭시</v>
          </cell>
          <cell r="D1913">
            <v>0.2</v>
          </cell>
          <cell r="E1913" t="str">
            <v>L</v>
          </cell>
          <cell r="F1913" t="str">
            <v xml:space="preserve"> </v>
          </cell>
          <cell r="I1913">
            <v>5900</v>
          </cell>
          <cell r="J1913">
            <v>1180</v>
          </cell>
        </row>
        <row r="1914">
          <cell r="B1914" t="str">
            <v>희 석 제</v>
          </cell>
          <cell r="D1914">
            <v>0.36</v>
          </cell>
          <cell r="E1914" t="str">
            <v>L</v>
          </cell>
          <cell r="F1914" t="str">
            <v xml:space="preserve"> </v>
          </cell>
          <cell r="I1914">
            <v>2111</v>
          </cell>
          <cell r="J1914">
            <v>759</v>
          </cell>
        </row>
        <row r="1915">
          <cell r="B1915" t="str">
            <v>도  장  공</v>
          </cell>
          <cell r="D1915">
            <v>0.13</v>
          </cell>
          <cell r="E1915" t="str">
            <v>인</v>
          </cell>
          <cell r="F1915" t="str">
            <v xml:space="preserve"> </v>
          </cell>
          <cell r="G1915">
            <v>63038</v>
          </cell>
          <cell r="H1915">
            <v>8194</v>
          </cell>
        </row>
        <row r="1916">
          <cell r="B1916" t="str">
            <v>보 통 인 부</v>
          </cell>
          <cell r="D1916">
            <v>0.13</v>
          </cell>
          <cell r="E1916" t="str">
            <v>인</v>
          </cell>
          <cell r="F1916" t="str">
            <v xml:space="preserve"> </v>
          </cell>
          <cell r="G1916">
            <v>37736</v>
          </cell>
          <cell r="H1916">
            <v>4905</v>
          </cell>
        </row>
        <row r="1917">
          <cell r="B1917" t="str">
            <v>공 구 손 료</v>
          </cell>
          <cell r="C1917" t="str">
            <v>노임의 2%</v>
          </cell>
          <cell r="D1917" t="str">
            <v>1</v>
          </cell>
          <cell r="E1917" t="str">
            <v>식</v>
          </cell>
          <cell r="F1917" t="str">
            <v xml:space="preserve"> </v>
          </cell>
          <cell r="L1917">
            <v>261</v>
          </cell>
        </row>
        <row r="1918">
          <cell r="B1918" t="str">
            <v>소      계</v>
          </cell>
          <cell r="F1918">
            <v>29188</v>
          </cell>
          <cell r="H1918">
            <v>13099</v>
          </cell>
          <cell r="J1918">
            <v>15828</v>
          </cell>
          <cell r="L1918">
            <v>261</v>
          </cell>
        </row>
        <row r="1919">
          <cell r="A1919" t="str">
            <v>종       별</v>
          </cell>
          <cell r="C1919" t="str">
            <v>재 료 또 는</v>
          </cell>
          <cell r="D1919" t="str">
            <v xml:space="preserve">원 수 </v>
          </cell>
          <cell r="E1919" t="str">
            <v>단 위</v>
          </cell>
          <cell r="F1919" t="str">
            <v>총   액</v>
          </cell>
          <cell r="G1919" t="str">
            <v>노   무   비</v>
          </cell>
          <cell r="I1919" t="str">
            <v>재   료   비</v>
          </cell>
          <cell r="K1919" t="str">
            <v>경      비</v>
          </cell>
          <cell r="M1919" t="str">
            <v>비   고</v>
          </cell>
        </row>
        <row r="1920">
          <cell r="C1920" t="str">
            <v xml:space="preserve">규       격 </v>
          </cell>
          <cell r="F1920" t="str">
            <v>금   액</v>
          </cell>
          <cell r="G1920" t="str">
            <v>단  가</v>
          </cell>
          <cell r="H1920" t="str">
            <v>금   액</v>
          </cell>
          <cell r="I1920" t="str">
            <v>단  가</v>
          </cell>
          <cell r="J1920" t="str">
            <v>금   액</v>
          </cell>
          <cell r="K1920" t="str">
            <v>단  가</v>
          </cell>
          <cell r="L1920" t="str">
            <v>금   액</v>
          </cell>
        </row>
        <row r="1921">
          <cell r="A1921" t="str">
            <v>5. 도장 SYSTEM 3 : 해중에서 작업해야하는 구조물</v>
          </cell>
        </row>
        <row r="1922">
          <cell r="B1922" t="str">
            <v xml:space="preserve">소지처리 </v>
          </cell>
          <cell r="C1922" t="str">
            <v>WATER SAND JET나 WATER JET로써 피도면의 밀스케일등 이물질을 완전 제거하여 SIS ST 2 이상되게 할것.</v>
          </cell>
        </row>
        <row r="1923">
          <cell r="B1923" t="str">
            <v>하    도</v>
          </cell>
          <cell r="C1923" t="str">
            <v>수중용 엑폭시</v>
          </cell>
          <cell r="F1923" t="str">
            <v>1,000 μ</v>
          </cell>
        </row>
        <row r="1924">
          <cell r="F1924" t="str">
            <v xml:space="preserve"> </v>
          </cell>
        </row>
        <row r="1925">
          <cell r="A1925" t="str">
            <v>공사비 산출</v>
          </cell>
          <cell r="F1925" t="str">
            <v xml:space="preserve"> </v>
          </cell>
        </row>
        <row r="1926">
          <cell r="B1926" t="str">
            <v>상도용 엑폭시</v>
          </cell>
          <cell r="D1926">
            <v>1.74</v>
          </cell>
          <cell r="E1926" t="str">
            <v>L</v>
          </cell>
          <cell r="F1926" t="str">
            <v xml:space="preserve"> </v>
          </cell>
          <cell r="I1926">
            <v>26000</v>
          </cell>
          <cell r="J1926">
            <v>45240</v>
          </cell>
        </row>
        <row r="1927">
          <cell r="B1927" t="str">
            <v>잠  수  부</v>
          </cell>
          <cell r="D1927">
            <v>0.5</v>
          </cell>
          <cell r="E1927" t="str">
            <v>인</v>
          </cell>
          <cell r="F1927" t="str">
            <v xml:space="preserve"> </v>
          </cell>
          <cell r="G1927">
            <v>81832</v>
          </cell>
          <cell r="H1927">
            <v>40916</v>
          </cell>
        </row>
        <row r="1928">
          <cell r="B1928" t="str">
            <v>공 구 손 료</v>
          </cell>
          <cell r="C1928" t="str">
            <v>노임의 2%</v>
          </cell>
          <cell r="D1928" t="str">
            <v>1</v>
          </cell>
          <cell r="E1928" t="str">
            <v>식</v>
          </cell>
          <cell r="F1928" t="str">
            <v xml:space="preserve"> </v>
          </cell>
          <cell r="L1928">
            <v>818</v>
          </cell>
        </row>
        <row r="1929">
          <cell r="B1929" t="str">
            <v>소      계</v>
          </cell>
          <cell r="F1929">
            <v>86974</v>
          </cell>
          <cell r="H1929">
            <v>40916</v>
          </cell>
          <cell r="J1929">
            <v>45240</v>
          </cell>
          <cell r="L1929">
            <v>818</v>
          </cell>
        </row>
        <row r="1930">
          <cell r="F1930" t="str">
            <v xml:space="preserve"> </v>
          </cell>
        </row>
        <row r="1931">
          <cell r="A1931" t="str">
            <v>6. CERAMIC COATING (ATO) 200μ</v>
          </cell>
        </row>
        <row r="1932">
          <cell r="B1932" t="str">
            <v>6-1. 바탕만들기</v>
          </cell>
        </row>
        <row r="1933">
          <cell r="B1933" t="str">
            <v>SNAD</v>
          </cell>
          <cell r="D1933">
            <v>5.0799999999999998E-2</v>
          </cell>
          <cell r="E1933" t="str">
            <v>㎥</v>
          </cell>
          <cell r="F1933">
            <v>355</v>
          </cell>
          <cell r="I1933">
            <v>7000</v>
          </cell>
          <cell r="J1933">
            <v>355</v>
          </cell>
        </row>
        <row r="1934">
          <cell r="B1934" t="str">
            <v>계 령 공</v>
          </cell>
          <cell r="D1934">
            <v>0.05</v>
          </cell>
          <cell r="E1934" t="str">
            <v>인</v>
          </cell>
          <cell r="F1934">
            <v>2096</v>
          </cell>
          <cell r="G1934">
            <v>41937</v>
          </cell>
          <cell r="H1934">
            <v>2096</v>
          </cell>
        </row>
        <row r="1935">
          <cell r="B1935" t="str">
            <v>보 통 인 부</v>
          </cell>
          <cell r="D1935">
            <v>0.1</v>
          </cell>
          <cell r="E1935" t="str">
            <v>인</v>
          </cell>
          <cell r="F1935">
            <v>3773</v>
          </cell>
          <cell r="G1935">
            <v>37736</v>
          </cell>
          <cell r="H1935">
            <v>3773</v>
          </cell>
        </row>
        <row r="1936">
          <cell r="B1936" t="str">
            <v>POWER BRUSH</v>
          </cell>
          <cell r="D1936">
            <v>0.03</v>
          </cell>
          <cell r="E1936" t="str">
            <v>KG</v>
          </cell>
          <cell r="F1936">
            <v>150</v>
          </cell>
          <cell r="I1936">
            <v>5000</v>
          </cell>
          <cell r="J1936">
            <v>150</v>
          </cell>
        </row>
        <row r="1937">
          <cell r="B1937" t="str">
            <v>WIRE BRUSH</v>
          </cell>
          <cell r="D1937">
            <v>1.6E-2</v>
          </cell>
          <cell r="E1937" t="str">
            <v>KG</v>
          </cell>
          <cell r="F1937">
            <v>32</v>
          </cell>
          <cell r="I1937">
            <v>2000</v>
          </cell>
          <cell r="J1937">
            <v>32</v>
          </cell>
        </row>
        <row r="1938">
          <cell r="B1938" t="str">
            <v>기 계 공</v>
          </cell>
          <cell r="D1938">
            <v>0.13300000000000001</v>
          </cell>
          <cell r="E1938" t="str">
            <v>인</v>
          </cell>
          <cell r="F1938">
            <v>7834</v>
          </cell>
          <cell r="G1938">
            <v>58906</v>
          </cell>
          <cell r="H1938">
            <v>7834</v>
          </cell>
        </row>
        <row r="1939">
          <cell r="B1939" t="str">
            <v>조 력 공</v>
          </cell>
          <cell r="D1939">
            <v>0.05</v>
          </cell>
          <cell r="E1939" t="str">
            <v>인</v>
          </cell>
          <cell r="F1939">
            <v>2445</v>
          </cell>
          <cell r="G1939">
            <v>48912</v>
          </cell>
          <cell r="H1939">
            <v>2445</v>
          </cell>
        </row>
        <row r="1940">
          <cell r="B1940" t="str">
            <v>품질관리공(시험사1급)</v>
          </cell>
          <cell r="D1940">
            <v>1.6E-2</v>
          </cell>
          <cell r="E1940" t="str">
            <v>인</v>
          </cell>
          <cell r="F1940">
            <v>765</v>
          </cell>
          <cell r="G1940">
            <v>47867</v>
          </cell>
          <cell r="H1940">
            <v>765</v>
          </cell>
        </row>
        <row r="1941">
          <cell r="B1941" t="str">
            <v>공 구 손 료</v>
          </cell>
          <cell r="C1941" t="str">
            <v>노임의 2%</v>
          </cell>
          <cell r="D1941" t="str">
            <v>1</v>
          </cell>
          <cell r="E1941" t="str">
            <v>식</v>
          </cell>
          <cell r="F1941">
            <v>338</v>
          </cell>
          <cell r="L1941">
            <v>338</v>
          </cell>
        </row>
        <row r="1942">
          <cell r="B1942" t="str">
            <v>소      계</v>
          </cell>
          <cell r="F1942">
            <v>17788</v>
          </cell>
          <cell r="H1942">
            <v>16913</v>
          </cell>
          <cell r="J1942">
            <v>537</v>
          </cell>
          <cell r="L1942">
            <v>338</v>
          </cell>
        </row>
        <row r="1943">
          <cell r="F1943" t="str">
            <v xml:space="preserve"> </v>
          </cell>
        </row>
        <row r="1944">
          <cell r="B1944" t="str">
            <v>6-2. CERAMIC COATING (200μ)</v>
          </cell>
        </row>
        <row r="1945">
          <cell r="B1945" t="str">
            <v>세 척 제</v>
          </cell>
          <cell r="D1945">
            <v>0.05</v>
          </cell>
          <cell r="E1945" t="str">
            <v>통</v>
          </cell>
          <cell r="F1945">
            <v>525</v>
          </cell>
          <cell r="I1945">
            <v>10500</v>
          </cell>
          <cell r="J1945">
            <v>525</v>
          </cell>
        </row>
        <row r="1946">
          <cell r="B1946" t="str">
            <v>세 척 공(보통인부)</v>
          </cell>
          <cell r="D1946">
            <v>1.6E-2</v>
          </cell>
          <cell r="E1946" t="str">
            <v>인</v>
          </cell>
          <cell r="F1946">
            <v>603</v>
          </cell>
          <cell r="G1946">
            <v>37736</v>
          </cell>
          <cell r="H1946">
            <v>603</v>
          </cell>
        </row>
        <row r="1947">
          <cell r="B1947" t="str">
            <v>넝    마</v>
          </cell>
          <cell r="D1947">
            <v>0.01</v>
          </cell>
          <cell r="E1947" t="str">
            <v>KG</v>
          </cell>
          <cell r="F1947">
            <v>13</v>
          </cell>
          <cell r="I1947">
            <v>1363</v>
          </cell>
          <cell r="J1947">
            <v>13</v>
          </cell>
        </row>
        <row r="1948">
          <cell r="A1948" t="str">
            <v>종       별</v>
          </cell>
          <cell r="C1948" t="str">
            <v>재 료 또 는</v>
          </cell>
          <cell r="D1948" t="str">
            <v xml:space="preserve">원 수 </v>
          </cell>
          <cell r="E1948" t="str">
            <v>단 위</v>
          </cell>
          <cell r="F1948" t="str">
            <v>총   액</v>
          </cell>
          <cell r="G1948" t="str">
            <v>노   무   비</v>
          </cell>
          <cell r="I1948" t="str">
            <v>재   료   비</v>
          </cell>
          <cell r="K1948" t="str">
            <v>경      비</v>
          </cell>
          <cell r="M1948" t="str">
            <v>비   고</v>
          </cell>
        </row>
        <row r="1949">
          <cell r="C1949" t="str">
            <v xml:space="preserve">규       격 </v>
          </cell>
          <cell r="F1949" t="str">
            <v>금   액</v>
          </cell>
          <cell r="G1949" t="str">
            <v>단  가</v>
          </cell>
          <cell r="H1949" t="str">
            <v>금   액</v>
          </cell>
          <cell r="I1949" t="str">
            <v>단  가</v>
          </cell>
          <cell r="J1949" t="str">
            <v>금   액</v>
          </cell>
          <cell r="K1949" t="str">
            <v>단  가</v>
          </cell>
          <cell r="L1949" t="str">
            <v>금   액</v>
          </cell>
        </row>
        <row r="1950">
          <cell r="B1950" t="str">
            <v>세라믹코팅제</v>
          </cell>
          <cell r="D1950">
            <v>0.36</v>
          </cell>
          <cell r="E1950" t="str">
            <v>KG</v>
          </cell>
          <cell r="F1950">
            <v>60588</v>
          </cell>
          <cell r="I1950">
            <v>168300</v>
          </cell>
          <cell r="J1950">
            <v>60588</v>
          </cell>
        </row>
        <row r="1951">
          <cell r="B1951" t="str">
            <v>희 석 제</v>
          </cell>
          <cell r="D1951">
            <v>0.188</v>
          </cell>
          <cell r="E1951" t="str">
            <v>통</v>
          </cell>
          <cell r="F1951">
            <v>962</v>
          </cell>
          <cell r="I1951">
            <v>5120</v>
          </cell>
          <cell r="J1951">
            <v>962</v>
          </cell>
        </row>
        <row r="1952">
          <cell r="B1952" t="str">
            <v>도 장 공</v>
          </cell>
          <cell r="D1952">
            <v>6.6000000000000003E-2</v>
          </cell>
          <cell r="E1952" t="str">
            <v>인</v>
          </cell>
          <cell r="F1952">
            <v>4160</v>
          </cell>
          <cell r="G1952">
            <v>63038</v>
          </cell>
          <cell r="H1952">
            <v>4160</v>
          </cell>
        </row>
        <row r="1953">
          <cell r="B1953" t="str">
            <v>규    사</v>
          </cell>
          <cell r="D1953">
            <v>3.5999999999999997E-2</v>
          </cell>
          <cell r="E1953" t="str">
            <v>㎥</v>
          </cell>
          <cell r="F1953">
            <v>900</v>
          </cell>
          <cell r="I1953">
            <v>25000</v>
          </cell>
          <cell r="J1953">
            <v>900</v>
          </cell>
        </row>
        <row r="1954">
          <cell r="B1954" t="str">
            <v>장비사용료</v>
          </cell>
          <cell r="C1954" t="str">
            <v>TRUCK CRANE 
40TON x 2대</v>
          </cell>
          <cell r="D1954">
            <v>0.02</v>
          </cell>
          <cell r="E1954" t="str">
            <v>HR</v>
          </cell>
          <cell r="F1954">
            <v>3317</v>
          </cell>
          <cell r="G1954">
            <v>37230</v>
          </cell>
          <cell r="H1954">
            <v>744</v>
          </cell>
          <cell r="I1954">
            <v>17460</v>
          </cell>
          <cell r="J1954">
            <v>349</v>
          </cell>
          <cell r="K1954">
            <v>111242</v>
          </cell>
          <cell r="L1954">
            <v>2224</v>
          </cell>
        </row>
        <row r="1955">
          <cell r="B1955" t="str">
            <v>공 구 손 료</v>
          </cell>
          <cell r="C1955" t="str">
            <v>노임의 2%</v>
          </cell>
          <cell r="D1955">
            <v>1</v>
          </cell>
          <cell r="E1955" t="str">
            <v>식</v>
          </cell>
          <cell r="F1955">
            <v>110</v>
          </cell>
          <cell r="L1955">
            <v>110</v>
          </cell>
        </row>
        <row r="1956">
          <cell r="B1956" t="str">
            <v>소     계</v>
          </cell>
          <cell r="F1956">
            <v>71178</v>
          </cell>
          <cell r="H1956">
            <v>5507</v>
          </cell>
          <cell r="J1956">
            <v>63337</v>
          </cell>
          <cell r="L1956">
            <v>2334</v>
          </cell>
        </row>
        <row r="1958">
          <cell r="B1958" t="str">
            <v>합     계</v>
          </cell>
          <cell r="F1958">
            <v>88966</v>
          </cell>
          <cell r="H1958">
            <v>22420</v>
          </cell>
          <cell r="J1958">
            <v>63874</v>
          </cell>
          <cell r="L1958">
            <v>2672</v>
          </cell>
        </row>
        <row r="1971">
          <cell r="F1971" t="str">
            <v xml:space="preserve"> </v>
          </cell>
        </row>
        <row r="1976">
          <cell r="E1976" t="str">
            <v xml:space="preserve"> </v>
          </cell>
          <cell r="F1976" t="str">
            <v>S.T.S 잡철물 제작,설치(SCREEN등)</v>
          </cell>
        </row>
        <row r="1977">
          <cell r="E1977" t="str">
            <v xml:space="preserve"> </v>
          </cell>
        </row>
        <row r="1978">
          <cell r="A1978" t="str">
            <v>종       별</v>
          </cell>
          <cell r="C1978" t="str">
            <v>재 료 또 는</v>
          </cell>
          <cell r="D1978" t="str">
            <v xml:space="preserve">원 수 </v>
          </cell>
          <cell r="E1978" t="str">
            <v>단 위</v>
          </cell>
          <cell r="F1978" t="str">
            <v>총   액</v>
          </cell>
          <cell r="G1978" t="str">
            <v>노   무   비</v>
          </cell>
          <cell r="I1978" t="str">
            <v>재   료   비</v>
          </cell>
          <cell r="K1978" t="str">
            <v>경      비</v>
          </cell>
          <cell r="M1978" t="str">
            <v>비   고</v>
          </cell>
        </row>
        <row r="1979">
          <cell r="C1979" t="str">
            <v xml:space="preserve">규       격 </v>
          </cell>
          <cell r="F1979" t="str">
            <v>금   액</v>
          </cell>
          <cell r="G1979" t="str">
            <v>단  가</v>
          </cell>
          <cell r="H1979" t="str">
            <v>금   액</v>
          </cell>
          <cell r="I1979" t="str">
            <v>단  가</v>
          </cell>
          <cell r="J1979" t="str">
            <v>금   액</v>
          </cell>
          <cell r="K1979" t="str">
            <v>단  가</v>
          </cell>
          <cell r="L1979" t="str">
            <v>금   액</v>
          </cell>
        </row>
        <row r="1980">
          <cell r="A1980" t="str">
            <v>용  접  봉</v>
          </cell>
          <cell r="C1980" t="str">
            <v>AWSE 306-16 4Φ</v>
          </cell>
          <cell r="D1980">
            <v>18.48</v>
          </cell>
          <cell r="E1980" t="str">
            <v>KG</v>
          </cell>
          <cell r="I1980">
            <v>5460</v>
          </cell>
          <cell r="J1980">
            <v>100900</v>
          </cell>
        </row>
        <row r="1981">
          <cell r="A1981" t="str">
            <v>산      소</v>
          </cell>
          <cell r="C1981" t="str">
            <v>6,000L</v>
          </cell>
          <cell r="D1981">
            <v>1.05</v>
          </cell>
          <cell r="E1981" t="str">
            <v>병</v>
          </cell>
          <cell r="I1981">
            <v>12000</v>
          </cell>
          <cell r="J1981">
            <v>12600</v>
          </cell>
        </row>
        <row r="1982">
          <cell r="A1982" t="str">
            <v>아 세 치 렌</v>
          </cell>
          <cell r="C1982" t="str">
            <v>4,500L</v>
          </cell>
          <cell r="D1982">
            <v>2.8</v>
          </cell>
          <cell r="E1982" t="str">
            <v>KG</v>
          </cell>
          <cell r="I1982">
            <v>10500</v>
          </cell>
          <cell r="J1982">
            <v>29400</v>
          </cell>
        </row>
        <row r="1983">
          <cell r="A1983" t="str">
            <v>철      공</v>
          </cell>
          <cell r="D1983">
            <v>27.65</v>
          </cell>
          <cell r="E1983" t="str">
            <v>인</v>
          </cell>
          <cell r="G1983">
            <v>72430</v>
          </cell>
          <cell r="H1983">
            <v>2002689</v>
          </cell>
        </row>
        <row r="1984">
          <cell r="A1984" t="str">
            <v>비  계   공</v>
          </cell>
          <cell r="D1984">
            <v>4.71</v>
          </cell>
          <cell r="E1984" t="str">
            <v>인</v>
          </cell>
          <cell r="G1984">
            <v>79467</v>
          </cell>
          <cell r="H1984">
            <v>374289</v>
          </cell>
        </row>
        <row r="1986">
          <cell r="A1986" t="str">
            <v>보 통 인 부</v>
          </cell>
          <cell r="D1986">
            <v>0.66</v>
          </cell>
          <cell r="E1986" t="str">
            <v>인</v>
          </cell>
          <cell r="G1986">
            <v>37736</v>
          </cell>
          <cell r="H1986">
            <v>24905</v>
          </cell>
        </row>
        <row r="1987">
          <cell r="A1987" t="str">
            <v>용  접  공</v>
          </cell>
          <cell r="D1987">
            <v>2.6</v>
          </cell>
          <cell r="E1987" t="str">
            <v>인</v>
          </cell>
          <cell r="G1987">
            <v>74016</v>
          </cell>
          <cell r="H1987">
            <v>192441</v>
          </cell>
        </row>
        <row r="1988">
          <cell r="A1988" t="str">
            <v>특 별 인 부</v>
          </cell>
          <cell r="D1988">
            <v>0.74</v>
          </cell>
          <cell r="E1988" t="str">
            <v>인</v>
          </cell>
          <cell r="G1988">
            <v>57379</v>
          </cell>
          <cell r="H1988">
            <v>42460</v>
          </cell>
        </row>
        <row r="1989">
          <cell r="A1989" t="str">
            <v>용접기 손료</v>
          </cell>
          <cell r="D1989">
            <v>20.83</v>
          </cell>
          <cell r="E1989" t="str">
            <v>Hr</v>
          </cell>
          <cell r="K1989">
            <v>155</v>
          </cell>
          <cell r="L1989">
            <v>3228</v>
          </cell>
        </row>
        <row r="1990">
          <cell r="A1990" t="str">
            <v>전력 소요량</v>
          </cell>
          <cell r="D1990">
            <v>126</v>
          </cell>
          <cell r="E1990" t="str">
            <v>KWH</v>
          </cell>
          <cell r="K1990">
            <v>61.6</v>
          </cell>
          <cell r="L1990">
            <v>7761</v>
          </cell>
        </row>
        <row r="1991">
          <cell r="A1991" t="str">
            <v>공 구 손 료</v>
          </cell>
          <cell r="C1991" t="str">
            <v>인건비의 3%</v>
          </cell>
          <cell r="L1991">
            <v>79103</v>
          </cell>
        </row>
        <row r="1993">
          <cell r="A1993" t="str">
            <v>소    계</v>
          </cell>
          <cell r="F1993">
            <v>2869776</v>
          </cell>
          <cell r="H1993">
            <v>2636784</v>
          </cell>
          <cell r="J1993">
            <v>142900</v>
          </cell>
          <cell r="L1993">
            <v>90092</v>
          </cell>
        </row>
        <row r="1995">
          <cell r="A1995" t="str">
            <v>계 ( 간단한구조 )</v>
          </cell>
          <cell r="C1995" t="str">
            <v>100 %</v>
          </cell>
          <cell r="F1995">
            <v>2869776</v>
          </cell>
          <cell r="H1995">
            <v>2636784</v>
          </cell>
          <cell r="J1995">
            <v>142900</v>
          </cell>
          <cell r="L1995">
            <v>90092</v>
          </cell>
        </row>
        <row r="1997">
          <cell r="A1997" t="str">
            <v>계 ( 복잡한구조 )</v>
          </cell>
          <cell r="C1997" t="str">
            <v>140 %</v>
          </cell>
          <cell r="F1997">
            <v>4017685</v>
          </cell>
          <cell r="H1997">
            <v>3691497</v>
          </cell>
          <cell r="J1997">
            <v>200060</v>
          </cell>
          <cell r="L1997">
            <v>126128</v>
          </cell>
        </row>
        <row r="2000">
          <cell r="F2000" t="str">
            <v xml:space="preserve"> </v>
          </cell>
        </row>
        <row r="2001">
          <cell r="F2001" t="str">
            <v xml:space="preserve"> </v>
          </cell>
        </row>
        <row r="2002">
          <cell r="F2002" t="str">
            <v xml:space="preserve"> </v>
          </cell>
        </row>
        <row r="2004">
          <cell r="F2004" t="str">
            <v xml:space="preserve">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서"/>
      <sheetName val="변경계"/>
      <sheetName val="계각"/>
      <sheetName val="계각변)"/>
      <sheetName val="계납"/>
      <sheetName val="계납 (변)"/>
      <sheetName val="표지"/>
      <sheetName val="공정표"/>
      <sheetName val="내역"/>
      <sheetName val="하납"/>
      <sheetName val="하각"/>
      <sheetName val="견적서"/>
      <sheetName val="인감"/>
      <sheetName val="착공계"/>
      <sheetName val="현장"/>
      <sheetName val="재직"/>
      <sheetName val="준공계"/>
      <sheetName val="검사원"/>
      <sheetName val="사진"/>
      <sheetName val="청구서"/>
      <sheetName val="품셈TABLE"/>
      <sheetName val="설계예산서"/>
      <sheetName val="1"/>
      <sheetName val="Sheet1"/>
      <sheetName val="자재단가"/>
      <sheetName val="지점별강우량"/>
      <sheetName val="1. 설계조건 2.단면가정 3. 하중계산"/>
      <sheetName val="DATA 입력란"/>
      <sheetName val="수문일1"/>
      <sheetName val="98수문일위"/>
      <sheetName val="접속도로1"/>
      <sheetName val="수량집계"/>
      <sheetName val="주beam"/>
      <sheetName val="200"/>
      <sheetName val="수량총괄"/>
      <sheetName val="unitpric"/>
      <sheetName val="바닥막이1.5"/>
      <sheetName val="일위대가"/>
      <sheetName val="설계요소"/>
      <sheetName val="단재적표"/>
      <sheetName val="토공사"/>
      <sheetName val="적용토목"/>
      <sheetName val="콘크리트댐"/>
      <sheetName val="원가계산서"/>
      <sheetName val="입찰안"/>
      <sheetName val="철근량"/>
      <sheetName val="조명시설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토공사"/>
      <sheetName val="품셈TABLE"/>
      <sheetName val="일위대가"/>
      <sheetName val="금액내역서"/>
      <sheetName val="낙찰추정표"/>
      <sheetName val="자료"/>
      <sheetName val="견적사양비교표"/>
      <sheetName val="횡배수관토공수량"/>
      <sheetName val="4.장비손료"/>
      <sheetName val="계약서"/>
      <sheetName val="견적조건"/>
      <sheetName val="기초일위"/>
      <sheetName val="시설일위"/>
      <sheetName val="조명일위"/>
      <sheetName val="입찰안"/>
      <sheetName val="토적기초"/>
      <sheetName val="참조자료"/>
      <sheetName val="1"/>
      <sheetName val="단재적표"/>
      <sheetName val="별표집계"/>
      <sheetName val="직노"/>
      <sheetName val="실행내역"/>
      <sheetName val="부대공Ⅱ"/>
      <sheetName val="1호맨홀토공"/>
      <sheetName val="토목공사일반"/>
      <sheetName val="#REF"/>
      <sheetName val="설 계"/>
      <sheetName val="수량총괄"/>
      <sheetName val="수량집계"/>
      <sheetName val="품셈(기초)"/>
      <sheetName val="수량산출서"/>
      <sheetName val="업무코드(보호해제-0000)"/>
      <sheetName val="접속도로"/>
      <sheetName val="인구밀도산정"/>
      <sheetName val="EQUIPMENT -2"/>
      <sheetName val="적용토목"/>
      <sheetName val="DATE"/>
      <sheetName val="ABUT수량-A1"/>
      <sheetName val="일위대가(계측기설치)"/>
      <sheetName val="용소리교"/>
      <sheetName val="일위대가목록"/>
      <sheetName val="설계"/>
      <sheetName val="지구단위계획"/>
      <sheetName val="석축산"/>
      <sheetName val="3련 BOX"/>
      <sheetName val="I一般比"/>
      <sheetName val="단가"/>
      <sheetName val="00지역시설공사낙찰표_(2)"/>
      <sheetName val="터파기및재료"/>
      <sheetName val="INPUT-DATA"/>
      <sheetName val="9GNG운반"/>
      <sheetName val="단가대비표"/>
      <sheetName val="부하계산서"/>
      <sheetName val="1. 설계조건 2.단면가정 3. 하중계산"/>
      <sheetName val="DATA 입력란"/>
      <sheetName val="내역서"/>
      <sheetName val="총괄-1"/>
      <sheetName val="자재단가"/>
      <sheetName val="98수문일위"/>
      <sheetName val="4공철탑검토"/>
      <sheetName val="수문일1"/>
      <sheetName val="위치조서"/>
      <sheetName val="-배수구조총재료"/>
      <sheetName val="바닥막이1.5"/>
      <sheetName val="00상노임"/>
      <sheetName val="맨홀조서"/>
      <sheetName val="공사설명서"/>
      <sheetName val="기초자료입력"/>
      <sheetName val="A-4"/>
      <sheetName val="배수통관(좌)"/>
      <sheetName val="수량집계표"/>
      <sheetName val="현장관리비"/>
      <sheetName val="BID"/>
      <sheetName val="노임"/>
      <sheetName val="품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위치조서"/>
      <sheetName val="평균높이산출근거"/>
      <sheetName val="횡배수관위치조서"/>
    </sheetNames>
    <definedNames>
      <definedName name="일위코드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BOX수량집계"/>
      <sheetName val="암거단위"/>
      <sheetName val="날개벽"/>
      <sheetName val="날개벽토공"/>
      <sheetName val="날개벽뒷채움"/>
      <sheetName val="난간벽,차수벽"/>
      <sheetName val="BOX현황"/>
      <sheetName val="암거공-송암"/>
      <sheetName val="횡 연장"/>
      <sheetName val="위치조서"/>
      <sheetName val="수문일1"/>
    </sheetNames>
    <sheetDataSet>
      <sheetData sheetId="0"/>
      <sheetData sheetId="1" refreshError="1"/>
      <sheetData sheetId="2"/>
      <sheetData sheetId="3"/>
      <sheetData sheetId="4">
        <row r="25">
          <cell r="AD25">
            <v>43.459999999999994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하조서"/>
      <sheetName val="날개벽"/>
      <sheetName val="ABUT수량-A1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실행철강하도"/>
      <sheetName val="낙찰표"/>
      <sheetName val="자재단가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2"/>
      <sheetName val="Sheet3"/>
      <sheetName val="Sheet4"/>
      <sheetName val="Sheet5"/>
      <sheetName val="Sheet6"/>
      <sheetName val="Sheet16"/>
      <sheetName val="1공구 건정토건 토공"/>
      <sheetName val="1공구 건정토건 철콘"/>
      <sheetName val="단가산출"/>
      <sheetName val="자재수량"/>
      <sheetName val="Sheet1"/>
      <sheetName val="보도내역 (3)"/>
      <sheetName val="Module1"/>
      <sheetName val="주차구획선수량"/>
      <sheetName val="입찰안"/>
      <sheetName val="실행철강하도"/>
      <sheetName val="96보완계획7.12"/>
      <sheetName val="Qheet6"/>
      <sheetName val="준검 내역서"/>
      <sheetName val="산출내역서"/>
      <sheetName val="차액보증"/>
      <sheetName val="토사(PE)"/>
      <sheetName val="도급"/>
      <sheetName val="신공항A-9(원가수정)"/>
      <sheetName val="공사개요"/>
      <sheetName val="갑지"/>
      <sheetName val="내역서"/>
      <sheetName val="데리네이타현황"/>
      <sheetName val="일위대가"/>
      <sheetName val="내역"/>
      <sheetName val="가도공"/>
      <sheetName val="자재단가비교표"/>
      <sheetName val="개요"/>
      <sheetName val="토적집계"/>
      <sheetName val="#REF"/>
      <sheetName val="변경비교-을"/>
      <sheetName val="하조서"/>
      <sheetName val="한강운반비"/>
      <sheetName val="부대tu"/>
      <sheetName val="저"/>
      <sheetName val="정부노임단가"/>
      <sheetName val="A-4"/>
      <sheetName val="BID"/>
      <sheetName val="6공구(당초)"/>
      <sheetName val="품의서"/>
      <sheetName val="금호"/>
      <sheetName val="목차"/>
      <sheetName val="노임단가"/>
      <sheetName val="SG"/>
      <sheetName val="서∼군(2)"/>
      <sheetName val="시공여유율"/>
      <sheetName val="을"/>
      <sheetName val="재개발"/>
      <sheetName val="소야공정계획표"/>
      <sheetName val="SANTOGO"/>
      <sheetName val="총괄-1"/>
      <sheetName val="단가산출서"/>
      <sheetName val="일위대가표"/>
      <sheetName val="후다내역"/>
      <sheetName val="98NS-N"/>
      <sheetName val="기초코드"/>
      <sheetName val="SP-B1"/>
      <sheetName val="45,46"/>
      <sheetName val="실행대비"/>
      <sheetName val="자재단가"/>
      <sheetName val="대로근거"/>
      <sheetName val="1.수인터널"/>
      <sheetName val="입력시트"/>
      <sheetName val="낙찰표"/>
      <sheetName val="공제구간조서"/>
      <sheetName val="98지급계획"/>
      <sheetName val="대비"/>
      <sheetName val="입적표"/>
      <sheetName val="설계예산서"/>
      <sheetName val="공업용수관로"/>
      <sheetName val="건축내역서"/>
      <sheetName val="단가비교표"/>
      <sheetName val="DATA"/>
      <sheetName val="일위(토목)"/>
      <sheetName val="중로근거"/>
      <sheetName val="시화점실행"/>
      <sheetName val="토목주소"/>
      <sheetName val="갑지(추정)"/>
      <sheetName val="기본단가"/>
      <sheetName val="설 계"/>
      <sheetName val="경비"/>
      <sheetName val="0.0ControlSheet"/>
      <sheetName val="0.1keyAssumption"/>
      <sheetName val="2.대외공문"/>
      <sheetName val="설계"/>
      <sheetName val="공통가설"/>
      <sheetName val="보할"/>
      <sheetName val="지주설치제원"/>
      <sheetName val="부대내역"/>
      <sheetName val="건축내역"/>
      <sheetName val="6PILE  (돌출)"/>
      <sheetName val="Total"/>
      <sheetName val="물가시세"/>
      <sheetName val="원형1호맨홀토공수량"/>
      <sheetName val="eq_data"/>
      <sheetName val="BJJIN"/>
      <sheetName val="전기공사"/>
      <sheetName val="AS포장복구 "/>
      <sheetName val="초기화면"/>
      <sheetName val="2000년1차"/>
      <sheetName val="Dae_Jiju"/>
      <sheetName val="Sikje_ingun"/>
      <sheetName val="TREE_D"/>
      <sheetName val="특수선일위대가"/>
      <sheetName val="장비집계"/>
      <sheetName val="결과조달"/>
      <sheetName val="원본(갑지)"/>
      <sheetName val="단면가정"/>
      <sheetName val="설계조건"/>
      <sheetName val="부재력정리"/>
      <sheetName val="내역(최종본4.5)"/>
      <sheetName val="3차준공"/>
      <sheetName val="입찰품의서"/>
      <sheetName val="실행내역서"/>
      <sheetName val="배수통관(좌)"/>
      <sheetName val="DATE"/>
      <sheetName val="단"/>
      <sheetName val="N賃率-職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공문(신)"/>
      <sheetName val="수로단위수량"/>
      <sheetName val="공사비총괄표"/>
      <sheetName val="노임"/>
      <sheetName val="입출재고현황 (2)"/>
      <sheetName val="준공조서갑지"/>
      <sheetName val="실행내역"/>
      <sheetName val="인건-측정"/>
      <sheetName val="계약서"/>
      <sheetName val="INPUT"/>
      <sheetName val="배관단가조사서"/>
      <sheetName val="총괄내역서"/>
      <sheetName val="위치조서"/>
      <sheetName val="조명시설"/>
      <sheetName val="횡배수관토공수량"/>
      <sheetName val="강교(Sub)"/>
      <sheetName val="흥양2교토공집계표"/>
      <sheetName val="A-7-1LINE(수량)"/>
      <sheetName val="Sheet1 (2)"/>
      <sheetName val="상-교대(A1-A2)"/>
      <sheetName val="대치판정"/>
      <sheetName val="증감대비"/>
      <sheetName val="접속도로1"/>
      <sheetName val="전체_1설계"/>
      <sheetName val="토공사"/>
      <sheetName val="전기일위대가"/>
      <sheetName val="가시설"/>
      <sheetName val="전신환매도율"/>
      <sheetName val="설직재-1"/>
      <sheetName val="충주"/>
      <sheetName val="손익현황"/>
      <sheetName val="현황CODE"/>
      <sheetName val="2000년하반기"/>
      <sheetName val="맨홀수량"/>
      <sheetName val="기계내역"/>
      <sheetName val="수문일1"/>
      <sheetName val="하수급견적대비"/>
      <sheetName val="현장관리"/>
      <sheetName val="여과지동"/>
      <sheetName val="기초자료"/>
      <sheetName val="광산내역"/>
      <sheetName val="교대(A1)"/>
      <sheetName val="ELECTRIC"/>
      <sheetName val="기성신청"/>
      <sheetName val="APT"/>
      <sheetName val="간접비"/>
      <sheetName val="I一般比"/>
      <sheetName val="연결임시"/>
      <sheetName val="구천"/>
      <sheetName val="ABUT수량-A1"/>
      <sheetName val="을지"/>
      <sheetName val="6호기"/>
      <sheetName val="수자재단위당"/>
      <sheetName val="일위대가(1)"/>
      <sheetName val="몰탈재료산출"/>
      <sheetName val="자재목록"/>
      <sheetName val="중기목록"/>
      <sheetName val="단가목록"/>
      <sheetName val="일위목록"/>
      <sheetName val="노임목록"/>
      <sheetName val="표지"/>
      <sheetName val="전신"/>
      <sheetName val="수량조서"/>
      <sheetName val="4)유동표"/>
      <sheetName val="직노"/>
      <sheetName val="일위대가(가설)"/>
      <sheetName val="물량표"/>
      <sheetName val="가격조사서"/>
      <sheetName val="wall"/>
      <sheetName val="교각계산"/>
      <sheetName val="TYPE-A"/>
      <sheetName val="9GNG운반"/>
      <sheetName val="type-F"/>
      <sheetName val="EQUIP-H"/>
      <sheetName val="부대입찰 내역서"/>
      <sheetName val="전차선로 물량표"/>
      <sheetName val="자재"/>
      <sheetName val="공통(20-91)"/>
      <sheetName val="교각1"/>
      <sheetName val="공종별산출내역서"/>
      <sheetName val="BSD (2)"/>
      <sheetName val="단가"/>
      <sheetName val="최초침전지집계표"/>
      <sheetName val="4.내진설계"/>
      <sheetName val="관일"/>
      <sheetName val="철거산출근거"/>
      <sheetName val="수량산출"/>
      <sheetName val="일위대가(계측기설치)"/>
      <sheetName val="실행내역서 "/>
      <sheetName val="공사"/>
      <sheetName val="설계예산"/>
      <sheetName val="관급"/>
      <sheetName val="코드표"/>
      <sheetName val="1.설계조건"/>
      <sheetName val="현대물량"/>
      <sheetName val="음료실행"/>
      <sheetName val="_REF"/>
      <sheetName val="노원열병합  건축공사기성내역서"/>
      <sheetName val="노임이"/>
      <sheetName val="세금자료"/>
      <sheetName val="뚝토공"/>
      <sheetName val="중기일위대가"/>
      <sheetName val="주경기-오배수"/>
      <sheetName val="데이타"/>
      <sheetName val="자재일람"/>
      <sheetName val="1.취수장"/>
      <sheetName val="적용대가"/>
      <sheetName val="인건비 "/>
      <sheetName val="포장공자재집계표"/>
      <sheetName val=" 총괄표"/>
      <sheetName val="토공(우물통,기타) "/>
      <sheetName val="팔당터널(1공구)"/>
      <sheetName val="배수내역"/>
      <sheetName val="원가서"/>
      <sheetName val="공사비예산서(토목분)"/>
      <sheetName val="s"/>
      <sheetName val="1. 설계조건 2.단면가정 3. 하중계산"/>
      <sheetName val="DATA 입력란"/>
      <sheetName val="1_수인터널"/>
      <sheetName val="6PILE__(돌출)"/>
      <sheetName val="2_대외공문"/>
      <sheetName val="설_계"/>
      <sheetName val="AS포장복구_"/>
      <sheetName val="부하(성남)"/>
      <sheetName val="부하계산서"/>
      <sheetName val="nys"/>
      <sheetName val="제잡비.xls"/>
      <sheetName val="3BL공동구 수량"/>
      <sheetName val="산출내역서집계표"/>
      <sheetName val="2.고용보험료산출근거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총집계표"/>
      <sheetName val="간지"/>
      <sheetName val="골조시행"/>
      <sheetName val="단가조사"/>
      <sheetName val="Eq. Mobilization"/>
      <sheetName val="집계"/>
      <sheetName val="날개벽(시점좌측)"/>
      <sheetName val="수량3"/>
      <sheetName val="토목내역"/>
      <sheetName val="참조"/>
      <sheetName val="Front"/>
      <sheetName val="CONCRETE"/>
      <sheetName val="건축집계"/>
      <sheetName val="경영상태"/>
      <sheetName val="MOTOR"/>
      <sheetName val="경영혁신본부"/>
      <sheetName val="설계명세서"/>
      <sheetName val="설계내역서"/>
      <sheetName val="2.건축"/>
      <sheetName val="견적대비표"/>
      <sheetName val="설계기준"/>
      <sheetName val="내역1"/>
      <sheetName val="명단"/>
      <sheetName val="TB-내역서"/>
      <sheetName val="신대방33(적용)"/>
      <sheetName val="포장단면별단위수량"/>
      <sheetName val="연습"/>
      <sheetName val="자재집계표"/>
      <sheetName val="내역(최종본4_5)"/>
      <sheetName val="0_0ControlSheet"/>
      <sheetName val="0_1keyAssumption"/>
      <sheetName val="노무비"/>
      <sheetName val="2000전체분"/>
      <sheetName val="현장관리비"/>
      <sheetName val="원가계산서"/>
      <sheetName val="Y-WORK"/>
      <sheetName val="200"/>
      <sheetName val="Type(123)"/>
      <sheetName val="마산방향"/>
      <sheetName val="진주방향"/>
      <sheetName val="덕전리"/>
      <sheetName val="98수문일위"/>
      <sheetName val="플랜트 설치"/>
      <sheetName val="날개벽"/>
      <sheetName val="보고"/>
      <sheetName val="집계표(OPTION)"/>
      <sheetName val="J直材4"/>
      <sheetName val="투찰(하수)"/>
      <sheetName val="견적서"/>
      <sheetName val="현장별계약현황('98.10.31)"/>
      <sheetName val="구의33고"/>
      <sheetName val="금액내역서"/>
      <sheetName val="세부내역"/>
      <sheetName val="확약서"/>
      <sheetName val="선정요령"/>
      <sheetName val="STAND20"/>
      <sheetName val="COPING"/>
      <sheetName val="0Title"/>
      <sheetName val="프랜트면허"/>
      <sheetName val="일위(PN)"/>
      <sheetName val="설계서"/>
      <sheetName val="예산서"/>
      <sheetName val="총공사비"/>
      <sheetName val="국내"/>
      <sheetName val="우석문틀"/>
      <sheetName val="가로등내역서"/>
      <sheetName val="전라자금"/>
      <sheetName val="b_yesan"/>
      <sheetName val="화설내"/>
      <sheetName val="도급b_balju"/>
      <sheetName val="원가계산 (2)"/>
      <sheetName val="하중"/>
      <sheetName val="인사자료총집계"/>
      <sheetName val="건축내역(진해석동)"/>
      <sheetName val="실행간접비용"/>
      <sheetName val="예산M6-B"/>
      <sheetName val="AB자재단가"/>
      <sheetName val="상세산출"/>
      <sheetName val="적현로"/>
      <sheetName val="Sheet9"/>
      <sheetName val="경비2내역"/>
      <sheetName val="sw1"/>
      <sheetName val="VXXXXXXX"/>
      <sheetName val="집계표(수배전제조구매)"/>
      <sheetName val="F4-F7"/>
      <sheetName val="장비당단가 (1)"/>
      <sheetName val="Sheet2 (2)"/>
      <sheetName val="업무"/>
      <sheetName val="전기"/>
      <sheetName val="IW-LIST"/>
      <sheetName val="발주설계서(당초)"/>
      <sheetName val="현장관리비 산출내역"/>
      <sheetName val="97년 추정"/>
      <sheetName val="건설성적"/>
      <sheetName val="증감내역서"/>
      <sheetName val="전기단가조사서"/>
      <sheetName val="인건비"/>
      <sheetName val="산수배수"/>
      <sheetName val="실행(ALT1)"/>
      <sheetName val="정보"/>
      <sheetName val="종단계산"/>
      <sheetName val="입적6-10"/>
      <sheetName val="공량산출서"/>
      <sheetName val="JUCKEYK"/>
      <sheetName val="건축-물가변동"/>
      <sheetName val="품셈TABLE"/>
      <sheetName val="현황산출서"/>
      <sheetName val="INPUT(덕도방향-시점)"/>
      <sheetName val="CPM챠트"/>
      <sheetName val="지우지마"/>
      <sheetName val="토목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S0"/>
      <sheetName val="자금청구"/>
      <sheetName val="1.설계기준"/>
      <sheetName val="수량산출서"/>
      <sheetName val="내역서01"/>
      <sheetName val="프라임 강변역(4,236)"/>
      <sheetName val="물집"/>
      <sheetName val="설-원가"/>
      <sheetName val="공사비산출내역"/>
      <sheetName val="세부내역서"/>
      <sheetName val="신공항A-;(원가수정)"/>
      <sheetName val="건축공사"/>
      <sheetName val="콤보박스와 리스트박스의 연결"/>
      <sheetName val="유형처분"/>
      <sheetName val="수 량 명 세 서 - 1"/>
      <sheetName val="견적조건"/>
      <sheetName val="현경"/>
      <sheetName val="입찰"/>
      <sheetName val="S12"/>
      <sheetName val="FB25JN"/>
      <sheetName val="시중노임단가"/>
      <sheetName val="구조물철거타공정이월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준검_내역서1"/>
      <sheetName val="4_내진설계"/>
      <sheetName val="입출재고현황_(2)"/>
      <sheetName val="Sheet1_(2)"/>
      <sheetName val="수량산출표"/>
      <sheetName val="횡배수관"/>
      <sheetName val="밸브설치"/>
      <sheetName val="공정표 "/>
      <sheetName val="50-4(2차)"/>
      <sheetName val="총괄"/>
      <sheetName val="맨홀(2호)"/>
      <sheetName val="대우"/>
      <sheetName val="1맨AO"/>
      <sheetName val="지중자재단가"/>
      <sheetName val="예산내역서"/>
      <sheetName val="공문"/>
      <sheetName val="P.M 별"/>
      <sheetName val="기초(1)"/>
      <sheetName val="앵커구조계산"/>
      <sheetName val="집 계 표"/>
      <sheetName val="경상비"/>
      <sheetName val="수토공단위당"/>
      <sheetName val="TEST1"/>
      <sheetName val="수량집계표"/>
      <sheetName val="배수공"/>
      <sheetName val="별표 "/>
      <sheetName val="3F"/>
      <sheetName val="기계경비"/>
      <sheetName val="내역분기"/>
      <sheetName val="차수"/>
      <sheetName val="base"/>
      <sheetName val="포설list원본"/>
      <sheetName val="건축적용원가계산"/>
      <sheetName val="비교1"/>
      <sheetName val="신우"/>
      <sheetName val="CALCULATION"/>
      <sheetName val="수입"/>
      <sheetName val="업무분장"/>
      <sheetName val="지급자재"/>
      <sheetName val="깨기"/>
      <sheetName val="기계경비일람"/>
      <sheetName val="보도경계블럭"/>
      <sheetName val="A"/>
      <sheetName val="식재수량표"/>
      <sheetName val="식재일위"/>
      <sheetName val="5.2코핑"/>
      <sheetName val="남양내역"/>
      <sheetName val="1호맨홀수량산출"/>
      <sheetName val="관련자료입력"/>
      <sheetName val="10동"/>
      <sheetName val="출장내역"/>
      <sheetName val="예산총괄표"/>
      <sheetName val="재료비"/>
      <sheetName val="역T형"/>
      <sheetName val="설내역서 "/>
      <sheetName val="TBN실행"/>
      <sheetName val="산출근거"/>
      <sheetName val="샘플표지"/>
      <sheetName val="CIP 공사"/>
      <sheetName val="장비별표(오거보링)(Ø400)(12M)"/>
      <sheetName val="간접"/>
      <sheetName val="전체ﾴ엿서"/>
      <sheetName val="8.PILE  (돌출)"/>
      <sheetName val="건집"/>
      <sheetName val="기집"/>
      <sheetName val="토집"/>
      <sheetName val="조집"/>
      <sheetName val="2000년 공정표"/>
      <sheetName val="입찰보고"/>
      <sheetName val="일위대가목차"/>
      <sheetName val="DATA 입력부"/>
      <sheetName val="구조물터파기수량집계"/>
      <sheetName val="측구터파기공수량집계"/>
      <sheetName val="배수공 시멘트 및 골재량 산출"/>
      <sheetName val="7.PILE  (돌출)"/>
      <sheetName val="명세서"/>
      <sheetName val="1.3.1절점좌표"/>
      <sheetName val="1.1설계기준"/>
      <sheetName val="TOT"/>
      <sheetName val="철근단면적"/>
      <sheetName val="부안일위"/>
      <sheetName val="모래기초"/>
      <sheetName val="기흥하도용"/>
      <sheetName val="본부장"/>
      <sheetName val="현장별"/>
      <sheetName val="날개벽수량표"/>
      <sheetName val="파이프류"/>
      <sheetName val="설계변경내역서"/>
      <sheetName val="원가계산"/>
      <sheetName val="직공비"/>
      <sheetName val="NOMUBI"/>
      <sheetName val="벽체면적당일위대가"/>
      <sheetName val="동원(3)"/>
      <sheetName val="작성기준"/>
      <sheetName val="변경후원본2"/>
      <sheetName val="울산자금"/>
      <sheetName val="機器明細(MC)"/>
      <sheetName val="강북라우터"/>
      <sheetName val="유림골조"/>
      <sheetName val="말고개터널조명전압강하"/>
      <sheetName val="2000.05"/>
      <sheetName val="개산공사비"/>
      <sheetName val="마산월령동골조물량변경"/>
      <sheetName val="1차설계변경내역"/>
      <sheetName val="choose"/>
      <sheetName val="견적을지"/>
      <sheetName val="PI"/>
      <sheetName val="ITEM"/>
      <sheetName val="대림경상68억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2.교량(신설)"/>
      <sheetName val="내역서(전기)"/>
      <sheetName val="간접경상비"/>
      <sheetName val="BREAKDOWN(철거설치)"/>
      <sheetName val="배수관공"/>
      <sheetName val="측구공"/>
      <sheetName val="영업소실적"/>
      <sheetName val="수목단가"/>
      <sheetName val="표지 (2)"/>
      <sheetName val="연부97-1"/>
      <sheetName val="갑지1"/>
      <sheetName val="WORK"/>
      <sheetName val="토공"/>
      <sheetName val="아파트-가설"/>
      <sheetName val="일위대가목록"/>
      <sheetName val="공사분석"/>
      <sheetName val="구분자"/>
      <sheetName val="사통"/>
      <sheetName val="견적의뢰서"/>
      <sheetName val="현장일반사항"/>
      <sheetName val="실행(표지,갑,을)"/>
      <sheetName val="tggwan(mac)"/>
      <sheetName val="공통가설공사"/>
      <sheetName val="현금흐름"/>
      <sheetName val="1안"/>
      <sheetName val="내역서변경성원"/>
      <sheetName val="1차3회-개소별명세서-빨간색-인쇄용(21873)"/>
      <sheetName val="시설수량표"/>
      <sheetName val="토목품셈"/>
      <sheetName val="4.장비손료"/>
      <sheetName val="산출금액내역"/>
      <sheetName val="C-노임단가"/>
      <sheetName val="코드"/>
      <sheetName val="위생기구"/>
      <sheetName val="기계실냉난방"/>
      <sheetName val="Baby일위대가"/>
      <sheetName val="1.본부별"/>
      <sheetName val="소비자가"/>
      <sheetName val="내역서당초"/>
      <sheetName val="마감사양"/>
      <sheetName val="000000"/>
      <sheetName val="변경후-SHEET"/>
      <sheetName val="guard(mac)"/>
      <sheetName val="CTEMCOST"/>
      <sheetName val="토량1-1"/>
      <sheetName val="수량산출서 갑지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5사남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상수도토공집계표"/>
      <sheetName val="조건"/>
      <sheetName val="중기가격"/>
      <sheetName val="96노임기준"/>
      <sheetName val="9-1차이내역"/>
      <sheetName val="#3E1_GCR"/>
      <sheetName val="소소총괄표"/>
      <sheetName val="식재"/>
      <sheetName val="시설물"/>
      <sheetName val="식재출력용"/>
      <sheetName val="유지관리"/>
      <sheetName val="남양시작동010313100%"/>
      <sheetName val="단가표"/>
      <sheetName val="울산자동제어"/>
      <sheetName val="일위_파일"/>
      <sheetName val="일반부표"/>
      <sheetName val="교각"/>
      <sheetName val="시설물기초"/>
      <sheetName val="단위단가"/>
      <sheetName val="총공사내역서"/>
      <sheetName val="상호참고자료"/>
      <sheetName val="SF내역및원가02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평균높이산출근거"/>
      <sheetName val="횡배수관위치조서"/>
      <sheetName val="전기실-1"/>
      <sheetName val="공통부대비"/>
      <sheetName val="재활용 악취_먼지DUCT산출"/>
      <sheetName val="항목지정"/>
      <sheetName val="근로자자료입력"/>
      <sheetName val="참고자료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구단"/>
      <sheetName val="원가"/>
      <sheetName val="시운전연료"/>
      <sheetName val="1공구원가계산서"/>
      <sheetName val="1공구산출내역서"/>
      <sheetName val="1유리"/>
      <sheetName val="단위수량"/>
      <sheetName val="상행-교대(A1-A2)"/>
      <sheetName val="b_balju_cho"/>
      <sheetName val="금액결정"/>
      <sheetName val="인부신상자료"/>
      <sheetName val="장문교(대전)"/>
      <sheetName val="간접(90)"/>
      <sheetName val="우배수"/>
      <sheetName val="계산식"/>
      <sheetName val="전체"/>
      <sheetName val="조명율표"/>
      <sheetName val="INSTR"/>
      <sheetName val="조건표"/>
      <sheetName val="장비"/>
      <sheetName val="산근1"/>
      <sheetName val="노무"/>
      <sheetName val="설계가"/>
      <sheetName val="품셈총괄표"/>
      <sheetName val="2공구산출내역"/>
      <sheetName val="교각토공 _2_"/>
      <sheetName val="적용토목"/>
      <sheetName val="식재인부"/>
      <sheetName val="평자재단가"/>
      <sheetName val="FI원가_1"/>
      <sheetName val="포장공"/>
      <sheetName val="구조물"/>
      <sheetName val="1,2공구원가계산서"/>
      <sheetName val="일위대가D"/>
      <sheetName val="HRSG SMALL07220"/>
      <sheetName val="기본설계기준"/>
      <sheetName val="일위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효율표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교통대책내역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5. 현장관리비(new) "/>
      <sheetName val="금융비용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만년달력"/>
      <sheetName val="단가산출(T)"/>
      <sheetName val="공사원가계산서"/>
      <sheetName val="인사자료"/>
      <sheetName val="맨홀수량산출"/>
      <sheetName val="재료집계표"/>
      <sheetName val="cable-data"/>
      <sheetName val="노무비산출"/>
      <sheetName val="1공구_건정토건_토공2"/>
      <sheetName val="기본DATA"/>
      <sheetName val="기초입력 DATA"/>
      <sheetName val="입찰내역"/>
      <sheetName val="건축토목실행내역"/>
      <sheetName val="현장지지물물량"/>
      <sheetName val="공통자료"/>
      <sheetName val="안전시설내역서"/>
      <sheetName val="49일위"/>
      <sheetName val="22일위"/>
      <sheetName val="배수문"/>
      <sheetName val="SUB일위대가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광통신 견적내역서1"/>
      <sheetName val="할증 "/>
      <sheetName val="잡철물"/>
      <sheetName val="EJ"/>
      <sheetName val="unit 4"/>
      <sheetName val="당초"/>
      <sheetName val="단중"/>
      <sheetName val="8)중점관리장비현황"/>
      <sheetName val="돈암사업"/>
      <sheetName val="전체기준Data"/>
      <sheetName val="EQUIP LIST"/>
      <sheetName val="원본"/>
      <sheetName val="Mc1"/>
      <sheetName val="4.경비 5.영업외수지"/>
      <sheetName val="TS"/>
      <sheetName val="지급어음"/>
      <sheetName val="최종보고1"/>
      <sheetName val=" 견적서"/>
      <sheetName val="3월"/>
      <sheetName val="CJE"/>
      <sheetName val="XL4Poppy"/>
      <sheetName val="내부마감"/>
      <sheetName val="단가조사-2"/>
      <sheetName val="VE절감"/>
      <sheetName val="Macro(전동기)"/>
      <sheetName val="터파기및재료"/>
      <sheetName val="경비산출"/>
      <sheetName val="간접재료비산출표-27-30"/>
      <sheetName val="평3"/>
      <sheetName val="기기리스트"/>
      <sheetName val="산출근거(S4)"/>
      <sheetName val="주식"/>
      <sheetName val="설계명세"/>
      <sheetName val="정렬"/>
      <sheetName val="첨부1-1"/>
      <sheetName val="빙설"/>
      <sheetName val="현장관리비데이타"/>
      <sheetName val="공정코드"/>
      <sheetName val="재료"/>
      <sheetName val="현장식당(1)"/>
      <sheetName val="CODE"/>
      <sheetName val="쌍송교"/>
      <sheetName val="말뚝지지력산정"/>
      <sheetName val="일반수량"/>
      <sheetName val="입력그림"/>
      <sheetName val="정부노임"/>
      <sheetName val="흄관기초"/>
      <sheetName val="기안"/>
      <sheetName val="인원현황"/>
      <sheetName val="전체내역 (2)"/>
      <sheetName val="Hyundai.Unit.cost.xls"/>
      <sheetName val="산출기준(파견전산실)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DATA2000"/>
      <sheetName val="5.정산서"/>
      <sheetName val="포장직선구간"/>
      <sheetName val="교각토"/>
      <sheetName val="배명(단가)"/>
      <sheetName val="형틀공사"/>
      <sheetName val="바닥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4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단가산출 (2)"/>
    </sheetNames>
    <definedNames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4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고흥가화(총괄)"/>
      <sheetName val="Sheet3"/>
      <sheetName val="00000000"/>
      <sheetName val="VXXXXXXX"/>
      <sheetName val="골막이(야매)"/>
      <sheetName val="일위대가모듈"/>
      <sheetName val="대치판정"/>
      <sheetName val="세월교산출기초"/>
      <sheetName val="Sheet1"/>
      <sheetName val="수량산출표"/>
      <sheetName val="바닥막이1.5"/>
      <sheetName val="계약서"/>
      <sheetName val="수량집계"/>
      <sheetName val="1"/>
      <sheetName val="설계설명서"/>
      <sheetName val="흄관기초"/>
      <sheetName val="날개벽수량표"/>
      <sheetName val="각형맨홀"/>
      <sheetName val="기계경비"/>
      <sheetName val="부대단위수량"/>
      <sheetName val="5흙막이"/>
      <sheetName val="T13(P68~72,78)"/>
      <sheetName val="낙찰표"/>
      <sheetName val="자재단가"/>
      <sheetName val="설계요소"/>
      <sheetName val="공사설명서"/>
      <sheetName val="집계표"/>
      <sheetName val="수문일1"/>
      <sheetName val="신우"/>
      <sheetName val="A-4"/>
      <sheetName val="포장공수량집계표"/>
      <sheetName val="토사(PE)"/>
      <sheetName val="DATA"/>
      <sheetName val="구조물철거타공정이월"/>
      <sheetName val="부대공Ⅱ"/>
      <sheetName val="단재적표"/>
      <sheetName val="실행철강하도"/>
      <sheetName val="우수공,맨홀,집수정"/>
      <sheetName val="총괄내역"/>
      <sheetName val="위치조서"/>
      <sheetName val="편입토지조서"/>
      <sheetName val="7급줄떼"/>
      <sheetName val="부경대총괄내역서"/>
      <sheetName val="unitpric"/>
      <sheetName val="내역서"/>
      <sheetName val="배수공"/>
      <sheetName val="암거"/>
      <sheetName val="포장공"/>
      <sheetName val="날개벽"/>
      <sheetName val="96보완계획7.12"/>
      <sheetName val="댐수량산출"/>
      <sheetName val="별표집계"/>
      <sheetName val="수량산출서"/>
      <sheetName val="콘크리트댐수량산출"/>
      <sheetName val=""/>
      <sheetName val="인건-측정"/>
      <sheetName val="총괄내역서"/>
      <sheetName val="접속도로"/>
      <sheetName val="횡배수관토공수량"/>
      <sheetName val="입찰안"/>
      <sheetName val="내역"/>
      <sheetName val="일위대가목록"/>
      <sheetName val="총괄"/>
      <sheetName val="단면"/>
      <sheetName val="지급자재"/>
      <sheetName val="DATE"/>
      <sheetName val="산출근거"/>
      <sheetName val="노임자재"/>
      <sheetName val="주차구획선수량"/>
      <sheetName val="98수문일위"/>
      <sheetName val="ABUT수량-A1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4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각형맨홀"/>
    </sheetNames>
    <sheetDataSet>
      <sheetData sheetId="0"/>
      <sheetData sheetId="1"/>
      <sheetData sheetId="2"/>
      <sheetData sheetId="3" refreshError="1">
        <row r="76">
          <cell r="L76">
            <v>0</v>
          </cell>
        </row>
      </sheetData>
      <sheetData sheetId="4" refreshError="1"/>
    </sheetDataSet>
  </externalBook>
</externalLink>
</file>

<file path=xl/externalLinks/externalLink4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수로산정"/>
      <sheetName val="사방댐설명서"/>
      <sheetName val="관계지적조서"/>
      <sheetName val="공사안내판"/>
      <sheetName val="원가계산서"/>
      <sheetName val="공사비총괄표"/>
      <sheetName val="공사비명세서 (총괄)"/>
      <sheetName val="공사비명세서"/>
      <sheetName val="일위대가"/>
      <sheetName val="단가표"/>
      <sheetName val="단가산출"/>
      <sheetName val="기계경비"/>
      <sheetName val="수량집계(1공구)"/>
      <sheetName val="콘크리트댐수량산출"/>
      <sheetName val="바닥막이1.0산출"/>
      <sheetName val="수량집계 (2공구)"/>
      <sheetName val="콘크리트댐"/>
      <sheetName val="토적산출"/>
      <sheetName val="기슭막이산출기초"/>
      <sheetName val="운반거리표"/>
      <sheetName val="기계경비 (2)"/>
      <sheetName val="바닥막이1.0"/>
      <sheetName val="기슭막이구조도"/>
      <sheetName val="토적기초"/>
      <sheetName val="안정검정"/>
      <sheetName val="계약서"/>
      <sheetName val="96보완계획7.12"/>
      <sheetName val="일위"/>
      <sheetName val="별표집계"/>
      <sheetName val="낙찰표"/>
      <sheetName val="Sheet1"/>
      <sheetName val="수량집계"/>
      <sheetName val="설계요소"/>
      <sheetName val="바닥막이1.5"/>
      <sheetName val="신우"/>
      <sheetName val="영광 사방댐"/>
      <sheetName val="자재단가"/>
      <sheetName val="5흙막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표지"/>
      <sheetName val="메인"/>
      <sheetName val="목차"/>
      <sheetName val="가.설계설명서"/>
      <sheetName val="나.설계적용기준"/>
      <sheetName val="다.예정공정표"/>
      <sheetName val="가.사업비원가계산서"/>
      <sheetName val="나.총괄설계내역서"/>
      <sheetName val="소반별내역"/>
      <sheetName val="조서"/>
      <sheetName val="다.설계내역서"/>
      <sheetName val="가.1-0-1 단가산출서(단목벌채)"/>
      <sheetName val="나.1-0-1 총수량산출(벌목+조재.)"/>
      <sheetName val="다-1-0-1 수량산출(단목)"/>
      <sheetName val="라-1-0-1 GPS좌표 및 흉고(단목)"/>
      <sheetName val="가.1-0-2 단가산출서(단목벌채-훈증)"/>
      <sheetName val="나.1-0-2 총수량산출(벌목+조재)-훈증"/>
      <sheetName val="다.1-0-2총수량산출(단목벌채-훈증)"/>
      <sheetName val="라.1-0-2 총수량산출(훈증-소운반)"/>
      <sheetName val="마.1-0-2 재선충피해목수량산출(단목-훈증)"/>
      <sheetName val="바.1-0-2GPS좌표 및 흉고(훈증)"/>
      <sheetName val="가.1-0-3 단가산출서(소구역모두베기)"/>
      <sheetName val="나.1-0-3 총수량산출(벌목+조재)"/>
      <sheetName val="다-1.1-0-3 수량산출(소구역-소나무)"/>
      <sheetName val="다-2.1-0-1 수량산출(단목-해송)"/>
      <sheetName val="수간재적표"/>
      <sheetName val="다-4.1-0-1 수량산출(위험목-소나무)"/>
      <sheetName val="다-5.1-0-1 수량산출(위험목-해송)"/>
      <sheetName val="다-3.1-0-1 수량산출(위험목-잣나무)"/>
      <sheetName val="라-1.1-0-3 GPS좌표 및 흉고(소구역-소나무)"/>
      <sheetName val="라-2.1-0-1 GPS좌표 및 흉고(단목-해송)"/>
      <sheetName val="라-4.1-0-1 GPS좌표 및 흉고(위험목-소나무)"/>
      <sheetName val="라-5.1-0-1 GPS좌표 및 흉고(위험목-해송)"/>
      <sheetName val="라-3.1-0-1 GPS좌표 및 흉고(위험목-잣나무)"/>
      <sheetName val="사.2-0-1 단가산출총괄표"/>
      <sheetName val="단가산출총괄표"/>
      <sheetName val="1-0-1 임목소운반(비-포) "/>
      <sheetName val="1-0-1 원목대운반"/>
      <sheetName val="1-0-3 임목소운반(비-포)"/>
      <sheetName val="1-0-3 원목대운반"/>
      <sheetName val=" 1-0-1입목파쇄"/>
      <sheetName val="1-0-1중기운반"/>
      <sheetName val="가.1-0-2 단가산출서(소구역모두베기)"/>
      <sheetName val="나.1-0-2 총수량산출(벌목+조재)"/>
      <sheetName val="다-1.1-0-2 수량산출(소구역-소나무)"/>
      <sheetName val="다-2.1-0-2 수량산출(소구역-해송)"/>
      <sheetName val="다-1.1-0-2 수량산출(소구역-위험목-소나무)"/>
      <sheetName val="다-2.1-0-2 수량산출(소구역-위험목-해송)"/>
      <sheetName val="라-1.1-0-2 GPS좌표 및 흉고(소구역-소나무)"/>
      <sheetName val="라-2.1-0-2 GPS좌표 및 흉고(소구역-해송)"/>
      <sheetName val="라-1.1-0-2 GPS좌표 및 흉고(위험목-소나무)"/>
      <sheetName val="라-2.1-0-2 GPS좌표 및 흉고(위험목-해송)"/>
      <sheetName val="마.1-0-2 단가산출총괄표"/>
      <sheetName val="마-1.1-0-2 임목소운반(비-포)"/>
      <sheetName val="마-2.1-0-2 원목대운반"/>
      <sheetName val="마-3.1-0-2 입목파쇄"/>
      <sheetName val="가.1-0-2 단가산출서(모두베기)"/>
      <sheetName val="나-1.1-0-2 수량산출(모두베기-소나무)"/>
      <sheetName val="나-2.1-0-2 수량산출(모두베기-해송)"/>
      <sheetName val="다-1.1-0-2 조사야장(모두베기-소나무)"/>
      <sheetName val="다-1.1-0-2 조사야장(모두베기-해송)"/>
      <sheetName val="다-2.1-0-2 GPS좌표 및 흉고(고사목좌표)"/>
      <sheetName val="라. 1-0-2 단가산출총괄표"/>
      <sheetName val="라-1.1-0-3 임목소운반(비-포)"/>
      <sheetName val="라-2.1-0-3 원목대운반"/>
      <sheetName val="라-3.1-0-3 입목파쇄"/>
      <sheetName val="가.1-0-2 단가산출서(예방나무주사-전수)"/>
      <sheetName val="나-1.1-0-2 예방나무주사수량산출-전수"/>
      <sheetName val="나-2.1-0-2 조사야장(예방나무주사-전수)"/>
      <sheetName val="다.1-0-2 조사야장(예방나무주사-전수)"/>
      <sheetName val="가.1-0-4 단가산출서(예방나무주사-표준지)"/>
      <sheetName val="나-1.1-0-5 예방나무주사수량산출-표준지"/>
      <sheetName val="라-1.1-0-5 조사야장(예방나무주사-표준지)"/>
      <sheetName val="Sheet12"/>
      <sheetName val="일위대가총괄표"/>
      <sheetName val="일위대가"/>
      <sheetName val="작업로개설단가산출조서(단목)"/>
      <sheetName val="가.1-0-2 단가산출서(훈증더미제거)"/>
      <sheetName val="나.1-0-2 GPS좌표 및 층적부피(훈증더미제거)"/>
      <sheetName val="다-2.1-0-2 입목파쇄"/>
      <sheetName val="조재율표"/>
      <sheetName val="기계경비총괄표"/>
      <sheetName val="기계경비"/>
      <sheetName val="기계경비적용기준"/>
      <sheetName val="자재단가"/>
      <sheetName val="노임단가"/>
      <sheetName val="품셈적용기준"/>
      <sheetName val="산출기초조사서"/>
      <sheetName val="엔지니어링활동주체"/>
      <sheetName val="산림기술용역업 등록증"/>
      <sheetName val="사업자등록증"/>
      <sheetName val="기사자격증사본"/>
      <sheetName val="적용품셈및면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>
        <row r="42">
          <cell r="C42">
            <v>0</v>
          </cell>
          <cell r="E42" t="e">
            <v>#VALUE!</v>
          </cell>
          <cell r="O42" t="e">
            <v>#VALUE!</v>
          </cell>
        </row>
      </sheetData>
      <sheetData sheetId="26">
        <row r="2">
          <cell r="C2">
            <v>8.2000000000000007E-3</v>
          </cell>
          <cell r="D2">
            <v>1.4E-2</v>
          </cell>
          <cell r="E2">
            <v>2.1299999999999999E-2</v>
          </cell>
          <cell r="F2">
            <v>2.9899999999999999E-2</v>
          </cell>
          <cell r="G2">
            <v>0.04</v>
          </cell>
          <cell r="H2">
            <v>5.1400000000000001E-2</v>
          </cell>
          <cell r="I2">
            <v>6.4100000000000004E-2</v>
          </cell>
          <cell r="J2">
            <v>7.8299999999999995E-2</v>
          </cell>
          <cell r="K2">
            <v>9.3799999999999994E-2</v>
          </cell>
          <cell r="L2">
            <v>0.1108</v>
          </cell>
          <cell r="M2">
            <v>0.12920000000000001</v>
          </cell>
          <cell r="N2">
            <v>0.14910000000000001</v>
          </cell>
          <cell r="O2">
            <v>0.1704</v>
          </cell>
          <cell r="P2">
            <v>0.1933</v>
          </cell>
          <cell r="Q2">
            <v>0.21779999999999999</v>
          </cell>
          <cell r="R2">
            <v>0.24390000000000001</v>
          </cell>
          <cell r="S2">
            <v>0.2717</v>
          </cell>
          <cell r="T2">
            <v>0.30120000000000002</v>
          </cell>
          <cell r="U2">
            <v>0.33239999999999997</v>
          </cell>
          <cell r="V2">
            <v>0.36559999999999998</v>
          </cell>
          <cell r="W2">
            <v>0.40060000000000001</v>
          </cell>
          <cell r="X2">
            <v>0.43759999999999999</v>
          </cell>
          <cell r="Y2">
            <v>0.47660000000000002</v>
          </cell>
          <cell r="Z2">
            <v>0.51780000000000004</v>
          </cell>
          <cell r="AA2">
            <v>0.56120000000000003</v>
          </cell>
          <cell r="AB2">
            <v>0.60680000000000001</v>
          </cell>
          <cell r="AC2">
            <v>0.65480000000000005</v>
          </cell>
          <cell r="AD2">
            <v>0.70530000000000004</v>
          </cell>
          <cell r="AE2">
            <v>0.75829999999999997</v>
          </cell>
          <cell r="AF2">
            <v>0.81399999999999995</v>
          </cell>
          <cell r="AG2">
            <v>0.87250000000000005</v>
          </cell>
          <cell r="AH2">
            <v>0.93379999999999996</v>
          </cell>
          <cell r="AI2">
            <v>0.99809999999999999</v>
          </cell>
          <cell r="AJ2">
            <v>1.0656000000000001</v>
          </cell>
          <cell r="AK2">
            <v>1.1362000000000001</v>
          </cell>
          <cell r="AL2">
            <v>1.2101999999999999</v>
          </cell>
          <cell r="AM2">
            <v>1.2877000000000001</v>
          </cell>
          <cell r="AN2">
            <v>1.3688</v>
          </cell>
          <cell r="AO2">
            <v>1.0085999999999999</v>
          </cell>
          <cell r="AP2">
            <v>1.0644</v>
          </cell>
          <cell r="AQ2">
            <v>1.1224000000000001</v>
          </cell>
          <cell r="AR2">
            <v>1.1828000000000001</v>
          </cell>
          <cell r="AS2">
            <v>1.2457</v>
          </cell>
          <cell r="AT2">
            <v>1.3109999999999999</v>
          </cell>
          <cell r="AU2">
            <v>1.379</v>
          </cell>
          <cell r="AV2">
            <v>1.4497</v>
          </cell>
          <cell r="AW2">
            <v>1.5230999999999999</v>
          </cell>
          <cell r="AX2">
            <v>1.5994999999999999</v>
          </cell>
        </row>
        <row r="3">
          <cell r="C3">
            <v>9.9000000000000008E-3</v>
          </cell>
          <cell r="D3">
            <v>1.6899999999999998E-2</v>
          </cell>
          <cell r="E3">
            <v>2.5600000000000001E-2</v>
          </cell>
          <cell r="F3">
            <v>3.5999999999999997E-2</v>
          </cell>
          <cell r="G3">
            <v>4.8000000000000001E-2</v>
          </cell>
          <cell r="H3">
            <v>6.1699999999999998E-2</v>
          </cell>
          <cell r="I3">
            <v>7.6999999999999999E-2</v>
          </cell>
          <cell r="J3">
            <v>9.3799999999999994E-2</v>
          </cell>
          <cell r="K3">
            <v>0.1123</v>
          </cell>
          <cell r="L3">
            <v>0.13250000000000001</v>
          </cell>
          <cell r="M3">
            <v>0.1542</v>
          </cell>
          <cell r="N3">
            <v>0.1777</v>
          </cell>
          <cell r="O3">
            <v>0.20280000000000001</v>
          </cell>
          <cell r="P3">
            <v>0.2296</v>
          </cell>
          <cell r="Q3">
            <v>0.2581</v>
          </cell>
          <cell r="R3">
            <v>0.28839999999999999</v>
          </cell>
          <cell r="S3">
            <v>0.3206</v>
          </cell>
          <cell r="T3">
            <v>0.35449999999999998</v>
          </cell>
          <cell r="U3">
            <v>0.39040000000000002</v>
          </cell>
          <cell r="V3">
            <v>0.42820000000000003</v>
          </cell>
          <cell r="W3">
            <v>0.46800000000000003</v>
          </cell>
          <cell r="X3">
            <v>0.50990000000000002</v>
          </cell>
          <cell r="Y3">
            <v>0.55389999999999995</v>
          </cell>
          <cell r="Z3">
            <v>0.6</v>
          </cell>
          <cell r="AA3">
            <v>0.64829999999999999</v>
          </cell>
          <cell r="AB3">
            <v>0.69899999999999995</v>
          </cell>
          <cell r="AC3">
            <v>0.75190000000000001</v>
          </cell>
          <cell r="AD3">
            <v>0.80740000000000001</v>
          </cell>
          <cell r="AE3">
            <v>0.86529999999999996</v>
          </cell>
          <cell r="AF3">
            <v>0.92579999999999996</v>
          </cell>
          <cell r="AG3">
            <v>0.98899999999999999</v>
          </cell>
          <cell r="AH3">
            <v>1.0549999999999999</v>
          </cell>
          <cell r="AI3">
            <v>1.1237999999999999</v>
          </cell>
          <cell r="AJ3">
            <v>1.1955</v>
          </cell>
          <cell r="AK3">
            <v>1.2702</v>
          </cell>
          <cell r="AL3">
            <v>1.3481000000000001</v>
          </cell>
          <cell r="AM3">
            <v>1.4293</v>
          </cell>
          <cell r="AN3">
            <v>1.5137</v>
          </cell>
          <cell r="AO3">
            <v>1.1137999999999999</v>
          </cell>
          <cell r="AP3">
            <v>1.1697</v>
          </cell>
          <cell r="AQ3">
            <v>1.2274</v>
          </cell>
          <cell r="AR3">
            <v>1.2869999999999999</v>
          </cell>
          <cell r="AS3">
            <v>1.3486</v>
          </cell>
          <cell r="AT3">
            <v>1.4123000000000001</v>
          </cell>
          <cell r="AU3">
            <v>1.478</v>
          </cell>
          <cell r="AV3">
            <v>1.5459000000000001</v>
          </cell>
          <cell r="AW3">
            <v>1.6161000000000001</v>
          </cell>
          <cell r="AX3">
            <v>1.6884999999999999</v>
          </cell>
        </row>
        <row r="4">
          <cell r="C4">
            <v>1.15E-2</v>
          </cell>
          <cell r="D4">
            <v>1.9699999999999999E-2</v>
          </cell>
          <cell r="E4">
            <v>2.9899999999999999E-2</v>
          </cell>
          <cell r="F4">
            <v>4.2099999999999999E-2</v>
          </cell>
          <cell r="G4">
            <v>5.6099999999999997E-2</v>
          </cell>
          <cell r="H4">
            <v>7.2099999999999997E-2</v>
          </cell>
          <cell r="I4">
            <v>8.9899999999999994E-2</v>
          </cell>
          <cell r="J4">
            <v>0.1095</v>
          </cell>
          <cell r="K4">
            <v>0.13100000000000001</v>
          </cell>
          <cell r="L4">
            <v>0.15429999999999999</v>
          </cell>
          <cell r="M4">
            <v>0.17949999999999999</v>
          </cell>
          <cell r="N4">
            <v>0.20649999999999999</v>
          </cell>
          <cell r="O4">
            <v>0.2354</v>
          </cell>
          <cell r="P4">
            <v>0.26629999999999998</v>
          </cell>
          <cell r="Q4">
            <v>0.29899999999999999</v>
          </cell>
          <cell r="R4">
            <v>0.3337</v>
          </cell>
          <cell r="S4">
            <v>0.37030000000000002</v>
          </cell>
          <cell r="T4">
            <v>0.40889999999999999</v>
          </cell>
          <cell r="U4">
            <v>0.4496</v>
          </cell>
          <cell r="V4">
            <v>0.4924</v>
          </cell>
          <cell r="W4">
            <v>0.53720000000000001</v>
          </cell>
          <cell r="X4">
            <v>0.58430000000000004</v>
          </cell>
          <cell r="Y4">
            <v>0.63349999999999995</v>
          </cell>
          <cell r="Z4">
            <v>0.68489999999999995</v>
          </cell>
          <cell r="AA4">
            <v>0.73870000000000002</v>
          </cell>
          <cell r="AB4">
            <v>0.79479999999999995</v>
          </cell>
          <cell r="AC4">
            <v>0.85340000000000005</v>
          </cell>
          <cell r="AD4">
            <v>0.91439999999999999</v>
          </cell>
          <cell r="AE4">
            <v>0.97789999999999999</v>
          </cell>
          <cell r="AF4">
            <v>1.044</v>
          </cell>
          <cell r="AG4">
            <v>1.1128</v>
          </cell>
          <cell r="AH4">
            <v>1.1842999999999999</v>
          </cell>
          <cell r="AI4">
            <v>1.2586999999999999</v>
          </cell>
          <cell r="AJ4">
            <v>1.3359000000000001</v>
          </cell>
          <cell r="AK4">
            <v>1.4159999999999999</v>
          </cell>
          <cell r="AL4">
            <v>1.4992000000000001</v>
          </cell>
          <cell r="AM4">
            <v>1.5854999999999999</v>
          </cell>
          <cell r="AN4">
            <v>1.675</v>
          </cell>
          <cell r="AO4">
            <v>1.2352000000000001</v>
          </cell>
          <cell r="AP4">
            <v>1.2924</v>
          </cell>
          <cell r="AQ4">
            <v>1.3512999999999999</v>
          </cell>
          <cell r="AR4">
            <v>1.4117</v>
          </cell>
          <cell r="AS4">
            <v>1.4738</v>
          </cell>
          <cell r="AT4">
            <v>1.5377000000000001</v>
          </cell>
          <cell r="AU4">
            <v>1.6032</v>
          </cell>
          <cell r="AV4">
            <v>1.6706000000000001</v>
          </cell>
          <cell r="AW4">
            <v>1.7398</v>
          </cell>
          <cell r="AX4">
            <v>1.8108</v>
          </cell>
        </row>
        <row r="5">
          <cell r="C5">
            <v>1.32E-2</v>
          </cell>
          <cell r="D5">
            <v>2.2599999999999999E-2</v>
          </cell>
          <cell r="E5">
            <v>3.4299999999999997E-2</v>
          </cell>
          <cell r="F5">
            <v>4.82E-2</v>
          </cell>
          <cell r="G5">
            <v>6.4199999999999993E-2</v>
          </cell>
          <cell r="H5">
            <v>8.2500000000000004E-2</v>
          </cell>
          <cell r="I5">
            <v>0.1028</v>
          </cell>
          <cell r="J5">
            <v>0.12520000000000001</v>
          </cell>
          <cell r="K5">
            <v>0.1497</v>
          </cell>
          <cell r="L5">
            <v>0.1762</v>
          </cell>
          <cell r="M5">
            <v>0.2049</v>
          </cell>
          <cell r="N5">
            <v>0.2356</v>
          </cell>
          <cell r="O5">
            <v>0.26840000000000003</v>
          </cell>
          <cell r="P5">
            <v>0.30330000000000001</v>
          </cell>
          <cell r="Q5">
            <v>0.3402</v>
          </cell>
          <cell r="R5">
            <v>0.37940000000000002</v>
          </cell>
          <cell r="S5">
            <v>0.42059999999999997</v>
          </cell>
          <cell r="T5">
            <v>0.46410000000000001</v>
          </cell>
          <cell r="U5">
            <v>0.50970000000000004</v>
          </cell>
          <cell r="V5">
            <v>0.5575</v>
          </cell>
          <cell r="W5">
            <v>0.60760000000000003</v>
          </cell>
          <cell r="X5">
            <v>0.66</v>
          </cell>
          <cell r="Y5">
            <v>0.7147</v>
          </cell>
          <cell r="Z5">
            <v>0.77180000000000004</v>
          </cell>
          <cell r="AA5">
            <v>0.83130000000000004</v>
          </cell>
          <cell r="AB5">
            <v>0.89329999999999998</v>
          </cell>
          <cell r="AC5">
            <v>0.9577</v>
          </cell>
          <cell r="AD5">
            <v>1.0246999999999999</v>
          </cell>
          <cell r="AE5">
            <v>1.0943000000000001</v>
          </cell>
          <cell r="AF5">
            <v>1.1665000000000001</v>
          </cell>
          <cell r="AG5">
            <v>1.2415</v>
          </cell>
          <cell r="AH5">
            <v>1.3191999999999999</v>
          </cell>
          <cell r="AI5">
            <v>1.3996999999999999</v>
          </cell>
          <cell r="AJ5">
            <v>1.4831000000000001</v>
          </cell>
          <cell r="AK5">
            <v>1.5694999999999999</v>
          </cell>
          <cell r="AL5">
            <v>1.6589</v>
          </cell>
          <cell r="AM5">
            <v>1.7513000000000001</v>
          </cell>
          <cell r="AN5">
            <v>1.847</v>
          </cell>
          <cell r="AO5">
            <v>1.3694</v>
          </cell>
          <cell r="AP5">
            <v>1.429</v>
          </cell>
          <cell r="AQ5">
            <v>1.4901</v>
          </cell>
          <cell r="AR5">
            <v>1.5525</v>
          </cell>
          <cell r="AS5">
            <v>1.6163000000000001</v>
          </cell>
          <cell r="AT5">
            <v>1.6817</v>
          </cell>
          <cell r="AU5">
            <v>1.7484</v>
          </cell>
          <cell r="AV5">
            <v>1.8167</v>
          </cell>
          <cell r="AW5">
            <v>1.8866000000000001</v>
          </cell>
          <cell r="AX5">
            <v>1.958</v>
          </cell>
        </row>
        <row r="6">
          <cell r="C6">
            <v>1.49E-2</v>
          </cell>
          <cell r="D6">
            <v>2.5499999999999998E-2</v>
          </cell>
          <cell r="E6">
            <v>3.8600000000000002E-2</v>
          </cell>
          <cell r="F6">
            <v>5.4300000000000001E-2</v>
          </cell>
          <cell r="G6">
            <v>7.2400000000000006E-2</v>
          </cell>
          <cell r="H6">
            <v>9.2899999999999996E-2</v>
          </cell>
          <cell r="I6">
            <v>0.1157</v>
          </cell>
          <cell r="J6">
            <v>0.1409</v>
          </cell>
          <cell r="K6">
            <v>0.16839999999999999</v>
          </cell>
          <cell r="L6">
            <v>0.19819999999999999</v>
          </cell>
          <cell r="M6">
            <v>0.23039999999999999</v>
          </cell>
          <cell r="N6">
            <v>0.26479999999999998</v>
          </cell>
          <cell r="O6">
            <v>0.30149999999999999</v>
          </cell>
          <cell r="P6">
            <v>0.34050000000000002</v>
          </cell>
          <cell r="Q6">
            <v>0.38179999999999997</v>
          </cell>
          <cell r="R6">
            <v>0.4254</v>
          </cell>
          <cell r="S6">
            <v>0.47139999999999999</v>
          </cell>
          <cell r="T6">
            <v>0.51970000000000005</v>
          </cell>
          <cell r="U6">
            <v>0.57030000000000003</v>
          </cell>
          <cell r="V6">
            <v>0.62339999999999995</v>
          </cell>
          <cell r="W6">
            <v>0.67889999999999995</v>
          </cell>
          <cell r="X6">
            <v>0.73680000000000001</v>
          </cell>
          <cell r="Y6">
            <v>0.79720000000000002</v>
          </cell>
          <cell r="Z6">
            <v>0.86009999999999998</v>
          </cell>
          <cell r="AA6">
            <v>0.92549999999999999</v>
          </cell>
          <cell r="AB6">
            <v>0.99350000000000005</v>
          </cell>
          <cell r="AC6">
            <v>1.0641</v>
          </cell>
          <cell r="AD6">
            <v>1.1374</v>
          </cell>
          <cell r="AE6">
            <v>1.2134</v>
          </cell>
          <cell r="AF6">
            <v>1.2921</v>
          </cell>
          <cell r="AG6">
            <v>1.3734999999999999</v>
          </cell>
          <cell r="AH6">
            <v>1.4578</v>
          </cell>
          <cell r="AI6">
            <v>1.5449999999999999</v>
          </cell>
          <cell r="AJ6">
            <v>1.6352</v>
          </cell>
          <cell r="AK6">
            <v>1.7282999999999999</v>
          </cell>
          <cell r="AL6">
            <v>1.8245</v>
          </cell>
          <cell r="AM6">
            <v>1.9237</v>
          </cell>
          <cell r="AN6">
            <v>2.0261999999999998</v>
          </cell>
          <cell r="AO6">
            <v>1.5137</v>
          </cell>
          <cell r="AP6">
            <v>1.5766</v>
          </cell>
          <cell r="AQ6">
            <v>1.6406000000000001</v>
          </cell>
          <cell r="AR6">
            <v>1.7059</v>
          </cell>
          <cell r="AS6">
            <v>1.7724</v>
          </cell>
          <cell r="AT6">
            <v>1.8401000000000001</v>
          </cell>
          <cell r="AU6">
            <v>1.9091</v>
          </cell>
          <cell r="AV6">
            <v>1.9795</v>
          </cell>
          <cell r="AW6">
            <v>2.0510999999999999</v>
          </cell>
          <cell r="AX6">
            <v>2.1240000000000001</v>
          </cell>
        </row>
        <row r="7">
          <cell r="C7">
            <v>1.6500000000000001E-2</v>
          </cell>
          <cell r="D7">
            <v>2.8299999999999999E-2</v>
          </cell>
          <cell r="E7">
            <v>4.2999999999999997E-2</v>
          </cell>
          <cell r="F7">
            <v>6.0400000000000002E-2</v>
          </cell>
          <cell r="G7">
            <v>8.0500000000000002E-2</v>
          </cell>
          <cell r="H7">
            <v>0.1033</v>
          </cell>
          <cell r="I7">
            <v>0.12870000000000001</v>
          </cell>
          <cell r="J7">
            <v>0.15670000000000001</v>
          </cell>
          <cell r="K7">
            <v>0.18720000000000001</v>
          </cell>
          <cell r="L7">
            <v>0.2203</v>
          </cell>
          <cell r="M7">
            <v>0.25590000000000002</v>
          </cell>
          <cell r="N7">
            <v>0.29409999999999997</v>
          </cell>
          <cell r="O7">
            <v>0.3347</v>
          </cell>
          <cell r="P7">
            <v>0.37790000000000001</v>
          </cell>
          <cell r="Q7">
            <v>0.42349999999999999</v>
          </cell>
          <cell r="R7">
            <v>0.47170000000000001</v>
          </cell>
          <cell r="S7">
            <v>0.52239999999999998</v>
          </cell>
          <cell r="T7">
            <v>0.57569999999999999</v>
          </cell>
          <cell r="U7">
            <v>0.63149999999999995</v>
          </cell>
          <cell r="V7">
            <v>0.68979999999999997</v>
          </cell>
          <cell r="W7">
            <v>0.75080000000000002</v>
          </cell>
          <cell r="X7">
            <v>0.81430000000000002</v>
          </cell>
          <cell r="Y7">
            <v>0.88049999999999995</v>
          </cell>
          <cell r="Z7">
            <v>0.94930000000000003</v>
          </cell>
          <cell r="AA7">
            <v>1.0208999999999999</v>
          </cell>
          <cell r="AB7">
            <v>1.0951</v>
          </cell>
          <cell r="AC7">
            <v>1.1720999999999999</v>
          </cell>
          <cell r="AD7">
            <v>1.2518</v>
          </cell>
          <cell r="AE7">
            <v>1.3344</v>
          </cell>
          <cell r="AF7">
            <v>1.4198</v>
          </cell>
          <cell r="AG7">
            <v>1.5081</v>
          </cell>
          <cell r="AH7">
            <v>1.5992999999999999</v>
          </cell>
          <cell r="AI7">
            <v>1.6935</v>
          </cell>
          <cell r="AJ7">
            <v>1.7907</v>
          </cell>
          <cell r="AK7">
            <v>1.891</v>
          </cell>
          <cell r="AL7">
            <v>1.9943</v>
          </cell>
          <cell r="AM7">
            <v>2.1009000000000002</v>
          </cell>
          <cell r="AN7">
            <v>2.2105999999999999</v>
          </cell>
          <cell r="AO7">
            <v>1.6662999999999999</v>
          </cell>
          <cell r="AP7">
            <v>1.7329000000000001</v>
          </cell>
          <cell r="AQ7">
            <v>1.8006</v>
          </cell>
          <cell r="AR7">
            <v>1.8693</v>
          </cell>
          <cell r="AS7">
            <v>1.9391</v>
          </cell>
          <cell r="AT7">
            <v>2.0099999999999998</v>
          </cell>
          <cell r="AU7">
            <v>2.0821000000000001</v>
          </cell>
          <cell r="AV7">
            <v>2.1551999999999998</v>
          </cell>
          <cell r="AW7">
            <v>2.2294999999999998</v>
          </cell>
          <cell r="AX7">
            <v>2.3048999999999999</v>
          </cell>
        </row>
        <row r="8">
          <cell r="C8">
            <v>1.8200000000000001E-2</v>
          </cell>
          <cell r="D8">
            <v>3.1199999999999999E-2</v>
          </cell>
          <cell r="E8">
            <v>4.7300000000000002E-2</v>
          </cell>
          <cell r="F8">
            <v>6.6500000000000004E-2</v>
          </cell>
          <cell r="G8">
            <v>8.8599999999999998E-2</v>
          </cell>
          <cell r="H8">
            <v>0.1137</v>
          </cell>
          <cell r="I8">
            <v>0.14169999999999999</v>
          </cell>
          <cell r="J8">
            <v>0.17249999999999999</v>
          </cell>
          <cell r="K8">
            <v>0.20599999999999999</v>
          </cell>
          <cell r="L8">
            <v>0.2424</v>
          </cell>
          <cell r="M8">
            <v>0.28160000000000002</v>
          </cell>
          <cell r="N8">
            <v>0.32340000000000002</v>
          </cell>
          <cell r="O8">
            <v>0.36799999999999999</v>
          </cell>
          <cell r="P8">
            <v>0.41539999999999999</v>
          </cell>
          <cell r="Q8">
            <v>0.46539999999999998</v>
          </cell>
          <cell r="R8">
            <v>0.51819999999999999</v>
          </cell>
          <cell r="S8">
            <v>0.57369999999999999</v>
          </cell>
          <cell r="T8">
            <v>0.63200000000000001</v>
          </cell>
          <cell r="U8">
            <v>0.69289999999999996</v>
          </cell>
          <cell r="V8">
            <v>0.75670000000000004</v>
          </cell>
          <cell r="W8">
            <v>0.82310000000000005</v>
          </cell>
          <cell r="X8">
            <v>0.89239999999999997</v>
          </cell>
          <cell r="Y8">
            <v>0.96450000000000002</v>
          </cell>
          <cell r="Z8">
            <v>1.0394000000000001</v>
          </cell>
          <cell r="AA8">
            <v>1.1171</v>
          </cell>
          <cell r="AB8">
            <v>1.1977</v>
          </cell>
          <cell r="AC8">
            <v>1.2810999999999999</v>
          </cell>
          <cell r="AD8">
            <v>1.3674999999999999</v>
          </cell>
          <cell r="AE8">
            <v>1.4568000000000001</v>
          </cell>
          <cell r="AF8">
            <v>1.5490999999999999</v>
          </cell>
          <cell r="AG8">
            <v>1.6445000000000001</v>
          </cell>
          <cell r="AH8">
            <v>1.7427999999999999</v>
          </cell>
          <cell r="AI8">
            <v>1.8442000000000001</v>
          </cell>
          <cell r="AJ8">
            <v>1.9488000000000001</v>
          </cell>
          <cell r="AK8">
            <v>2.0565000000000002</v>
          </cell>
          <cell r="AL8">
            <v>2.1674000000000002</v>
          </cell>
          <cell r="AM8">
            <v>2.2816000000000001</v>
          </cell>
          <cell r="AN8">
            <v>2.399</v>
          </cell>
          <cell r="AO8">
            <v>1.8257000000000001</v>
          </cell>
          <cell r="AP8">
            <v>1.8965000000000001</v>
          </cell>
          <cell r="AQ8">
            <v>1.9682999999999999</v>
          </cell>
          <cell r="AR8">
            <v>2.0409999999999999</v>
          </cell>
          <cell r="AS8">
            <v>2.1147</v>
          </cell>
          <cell r="AT8">
            <v>2.1892999999999998</v>
          </cell>
          <cell r="AU8">
            <v>2.2648999999999999</v>
          </cell>
          <cell r="AV8">
            <v>2.3414999999999999</v>
          </cell>
          <cell r="AW8">
            <v>2.419</v>
          </cell>
          <cell r="AX8">
            <v>2.4975000000000001</v>
          </cell>
        </row>
        <row r="9">
          <cell r="C9">
            <v>1.9900000000000001E-2</v>
          </cell>
          <cell r="D9">
            <v>3.4099999999999998E-2</v>
          </cell>
          <cell r="E9">
            <v>5.16E-2</v>
          </cell>
          <cell r="F9">
            <v>7.2599999999999998E-2</v>
          </cell>
          <cell r="G9">
            <v>9.6799999999999997E-2</v>
          </cell>
          <cell r="H9">
            <v>0.1242</v>
          </cell>
          <cell r="I9">
            <v>0.1547</v>
          </cell>
          <cell r="J9">
            <v>0.1883</v>
          </cell>
          <cell r="K9">
            <v>0.22489999999999999</v>
          </cell>
          <cell r="L9">
            <v>0.2646</v>
          </cell>
          <cell r="M9">
            <v>0.30719999999999997</v>
          </cell>
          <cell r="N9">
            <v>0.35289999999999999</v>
          </cell>
          <cell r="O9">
            <v>0.40139999999999998</v>
          </cell>
          <cell r="P9">
            <v>0.45300000000000001</v>
          </cell>
          <cell r="Q9">
            <v>0.50749999999999995</v>
          </cell>
          <cell r="R9">
            <v>0.56489999999999996</v>
          </cell>
          <cell r="S9">
            <v>0.62519999999999998</v>
          </cell>
          <cell r="T9">
            <v>0.6885</v>
          </cell>
          <cell r="U9">
            <v>0.75470000000000004</v>
          </cell>
          <cell r="V9">
            <v>0.82379999999999998</v>
          </cell>
          <cell r="W9">
            <v>0.89590000000000003</v>
          </cell>
          <cell r="X9">
            <v>0.97089999999999999</v>
          </cell>
          <cell r="Y9">
            <v>1.0489999999999999</v>
          </cell>
          <cell r="Z9">
            <v>1.1299999999999999</v>
          </cell>
          <cell r="AA9">
            <v>1.214</v>
          </cell>
          <cell r="AB9">
            <v>1.3009999999999999</v>
          </cell>
          <cell r="AC9">
            <v>1.3911</v>
          </cell>
          <cell r="AD9">
            <v>1.4842</v>
          </cell>
          <cell r="AE9">
            <v>1.5805</v>
          </cell>
          <cell r="AF9">
            <v>1.6798</v>
          </cell>
          <cell r="AG9">
            <v>1.7823</v>
          </cell>
          <cell r="AH9">
            <v>1.8879999999999999</v>
          </cell>
          <cell r="AI9">
            <v>1.9967999999999999</v>
          </cell>
          <cell r="AJ9">
            <v>2.1089000000000002</v>
          </cell>
          <cell r="AK9">
            <v>2.2242999999999999</v>
          </cell>
          <cell r="AL9">
            <v>2.3429000000000002</v>
          </cell>
          <cell r="AM9">
            <v>2.4649999999999999</v>
          </cell>
          <cell r="AN9">
            <v>2.5903</v>
          </cell>
          <cell r="AO9">
            <v>1.9907999999999999</v>
          </cell>
          <cell r="AP9">
            <v>2.0661999999999998</v>
          </cell>
          <cell r="AQ9">
            <v>2.1425000000000001</v>
          </cell>
          <cell r="AR9">
            <v>2.2195999999999998</v>
          </cell>
          <cell r="AS9">
            <v>2.2974999999999999</v>
          </cell>
          <cell r="AT9">
            <v>2.3763000000000001</v>
          </cell>
          <cell r="AU9">
            <v>2.456</v>
          </cell>
          <cell r="AV9">
            <v>2.5365000000000002</v>
          </cell>
          <cell r="AW9">
            <v>2.6177999999999999</v>
          </cell>
          <cell r="AX9">
            <v>2.7</v>
          </cell>
        </row>
        <row r="10">
          <cell r="C10">
            <v>2.1600000000000001E-2</v>
          </cell>
          <cell r="D10">
            <v>3.6900000000000002E-2</v>
          </cell>
          <cell r="E10">
            <v>5.6000000000000001E-2</v>
          </cell>
          <cell r="F10">
            <v>7.8700000000000006E-2</v>
          </cell>
          <cell r="G10">
            <v>0.10489999999999999</v>
          </cell>
          <cell r="H10">
            <v>0.1346</v>
          </cell>
          <cell r="I10">
            <v>0.16769999999999999</v>
          </cell>
          <cell r="J10">
            <v>0.2041</v>
          </cell>
          <cell r="K10">
            <v>0.24379999999999999</v>
          </cell>
          <cell r="L10">
            <v>0.28670000000000001</v>
          </cell>
          <cell r="M10">
            <v>0.33289999999999997</v>
          </cell>
          <cell r="N10">
            <v>0.38229999999999997</v>
          </cell>
          <cell r="O10">
            <v>0.43490000000000001</v>
          </cell>
          <cell r="P10">
            <v>0.49070000000000003</v>
          </cell>
          <cell r="Q10">
            <v>0.54959999999999998</v>
          </cell>
          <cell r="R10">
            <v>0.61160000000000003</v>
          </cell>
          <cell r="S10">
            <v>0.67679999999999996</v>
          </cell>
          <cell r="T10">
            <v>0.74519999999999997</v>
          </cell>
          <cell r="U10">
            <v>0.81659999999999999</v>
          </cell>
          <cell r="V10">
            <v>0.89119999999999999</v>
          </cell>
          <cell r="W10">
            <v>0.96889999999999998</v>
          </cell>
          <cell r="X10">
            <v>1.0498000000000001</v>
          </cell>
          <cell r="Y10">
            <v>1.1338999999999999</v>
          </cell>
          <cell r="Z10">
            <v>1.2211000000000001</v>
          </cell>
          <cell r="AA10">
            <v>1.3113999999999999</v>
          </cell>
          <cell r="AB10">
            <v>1.405</v>
          </cell>
          <cell r="AC10">
            <v>1.5018</v>
          </cell>
          <cell r="AD10">
            <v>1.6017999999999999</v>
          </cell>
          <cell r="AE10">
            <v>1.7050000000000001</v>
          </cell>
          <cell r="AF10">
            <v>1.8115000000000001</v>
          </cell>
          <cell r="AG10">
            <v>1.9213</v>
          </cell>
          <cell r="AH10">
            <v>2.0344000000000002</v>
          </cell>
          <cell r="AI10">
            <v>2.1507999999999998</v>
          </cell>
          <cell r="AJ10">
            <v>2.2706</v>
          </cell>
          <cell r="AK10">
            <v>2.3938000000000001</v>
          </cell>
          <cell r="AL10">
            <v>2.5204</v>
          </cell>
          <cell r="AM10">
            <v>2.6505000000000001</v>
          </cell>
          <cell r="AN10">
            <v>2.7841</v>
          </cell>
          <cell r="AO10">
            <v>2.1606999999999998</v>
          </cell>
          <cell r="AP10">
            <v>2.2410000000000001</v>
          </cell>
          <cell r="AQ10">
            <v>2.3220999999999998</v>
          </cell>
          <cell r="AR10">
            <v>2.4039999999999999</v>
          </cell>
          <cell r="AS10">
            <v>2.4864999999999999</v>
          </cell>
          <cell r="AT10">
            <v>2.5699000000000001</v>
          </cell>
          <cell r="AU10">
            <v>2.6539999999999999</v>
          </cell>
          <cell r="AV10">
            <v>2.7387999999999999</v>
          </cell>
          <cell r="AW10">
            <v>2.8243</v>
          </cell>
          <cell r="AX10">
            <v>2.9106000000000001</v>
          </cell>
        </row>
        <row r="11">
          <cell r="C11">
            <v>2.3199999999999998E-2</v>
          </cell>
          <cell r="D11">
            <v>3.9800000000000002E-2</v>
          </cell>
          <cell r="E11">
            <v>6.0299999999999999E-2</v>
          </cell>
          <cell r="F11">
            <v>8.48E-2</v>
          </cell>
          <cell r="G11">
            <v>0.11310000000000001</v>
          </cell>
          <cell r="H11">
            <v>0.14499999999999999</v>
          </cell>
          <cell r="I11">
            <v>0.1807</v>
          </cell>
          <cell r="J11">
            <v>0.21990000000000001</v>
          </cell>
          <cell r="K11">
            <v>0.26269999999999999</v>
          </cell>
          <cell r="L11">
            <v>0.30890000000000001</v>
          </cell>
          <cell r="M11">
            <v>0.35870000000000002</v>
          </cell>
          <cell r="N11">
            <v>0.4118</v>
          </cell>
          <cell r="O11">
            <v>0.46839999999999998</v>
          </cell>
          <cell r="P11">
            <v>0.52839999999999998</v>
          </cell>
          <cell r="Q11">
            <v>0.59179999999999999</v>
          </cell>
          <cell r="R11">
            <v>0.65849999999999997</v>
          </cell>
          <cell r="S11">
            <v>0.72860000000000003</v>
          </cell>
          <cell r="T11">
            <v>0.80200000000000005</v>
          </cell>
          <cell r="U11">
            <v>0.87870000000000004</v>
          </cell>
          <cell r="V11">
            <v>0.95879999999999999</v>
          </cell>
          <cell r="W11">
            <v>1.0422</v>
          </cell>
          <cell r="X11">
            <v>1.129</v>
          </cell>
          <cell r="Y11">
            <v>1.2191000000000001</v>
          </cell>
          <cell r="Z11">
            <v>1.3125</v>
          </cell>
          <cell r="AA11">
            <v>1.4093</v>
          </cell>
          <cell r="AB11">
            <v>1.5095000000000001</v>
          </cell>
          <cell r="AC11">
            <v>1.613</v>
          </cell>
          <cell r="AD11">
            <v>1.7199</v>
          </cell>
          <cell r="AE11">
            <v>1.8303</v>
          </cell>
          <cell r="AF11">
            <v>1.944</v>
          </cell>
          <cell r="AG11">
            <v>2.0611999999999999</v>
          </cell>
          <cell r="AH11">
            <v>2.1818</v>
          </cell>
          <cell r="AI11">
            <v>2.306</v>
          </cell>
          <cell r="AJ11">
            <v>2.4336000000000002</v>
          </cell>
          <cell r="AK11">
            <v>2.5648</v>
          </cell>
          <cell r="AL11">
            <v>2.6995</v>
          </cell>
          <cell r="AM11">
            <v>2.8378000000000001</v>
          </cell>
          <cell r="AN11">
            <v>2.9796999999999998</v>
          </cell>
          <cell r="AO11">
            <v>2.3348</v>
          </cell>
          <cell r="AP11">
            <v>2.4201999999999999</v>
          </cell>
          <cell r="AQ11">
            <v>2.5064000000000002</v>
          </cell>
          <cell r="AR11">
            <v>2.5933000000000002</v>
          </cell>
          <cell r="AS11">
            <v>2.6808000000000001</v>
          </cell>
          <cell r="AT11">
            <v>2.7690000000000001</v>
          </cell>
          <cell r="AU11">
            <v>2.8578999999999999</v>
          </cell>
          <cell r="AV11">
            <v>2.9472999999999998</v>
          </cell>
          <cell r="AW11">
            <v>3.0373999999999999</v>
          </cell>
          <cell r="AX11">
            <v>3.1280999999999999</v>
          </cell>
        </row>
        <row r="12">
          <cell r="C12">
            <v>2.4899999999999999E-2</v>
          </cell>
          <cell r="D12">
            <v>4.2599999999999999E-2</v>
          </cell>
          <cell r="E12">
            <v>6.4699999999999994E-2</v>
          </cell>
          <cell r="F12">
            <v>9.0899999999999995E-2</v>
          </cell>
          <cell r="G12">
            <v>0.1212</v>
          </cell>
          <cell r="H12">
            <v>0.1555</v>
          </cell>
          <cell r="I12">
            <v>0.19370000000000001</v>
          </cell>
          <cell r="J12">
            <v>0.23569999999999999</v>
          </cell>
          <cell r="K12">
            <v>0.28160000000000002</v>
          </cell>
          <cell r="L12">
            <v>0.33110000000000001</v>
          </cell>
          <cell r="M12">
            <v>0.38440000000000002</v>
          </cell>
          <cell r="N12">
            <v>0.44140000000000001</v>
          </cell>
          <cell r="O12">
            <v>0.502</v>
          </cell>
          <cell r="P12">
            <v>0.56620000000000004</v>
          </cell>
          <cell r="Q12">
            <v>0.63400000000000001</v>
          </cell>
          <cell r="R12">
            <v>0.70540000000000003</v>
          </cell>
          <cell r="S12">
            <v>0.78039999999999998</v>
          </cell>
          <cell r="T12">
            <v>0.8589</v>
          </cell>
          <cell r="U12">
            <v>0.94099999999999995</v>
          </cell>
          <cell r="V12">
            <v>1.0266</v>
          </cell>
          <cell r="W12">
            <v>1.1156999999999999</v>
          </cell>
          <cell r="X12">
            <v>1.2083999999999999</v>
          </cell>
          <cell r="Y12">
            <v>1.3046</v>
          </cell>
          <cell r="Z12">
            <v>1.4043000000000001</v>
          </cell>
          <cell r="AA12">
            <v>1.5076000000000001</v>
          </cell>
          <cell r="AB12">
            <v>1.6144000000000001</v>
          </cell>
          <cell r="AC12">
            <v>1.7246999999999999</v>
          </cell>
          <cell r="AD12">
            <v>1.8386</v>
          </cell>
          <cell r="AE12">
            <v>1.9560999999999999</v>
          </cell>
          <cell r="AF12">
            <v>2.0771999999999999</v>
          </cell>
          <cell r="AG12">
            <v>2.2019000000000002</v>
          </cell>
          <cell r="AH12">
            <v>2.3300999999999998</v>
          </cell>
          <cell r="AI12">
            <v>2.4621</v>
          </cell>
          <cell r="AJ12">
            <v>2.5975999999999999</v>
          </cell>
          <cell r="AK12">
            <v>2.7368999999999999</v>
          </cell>
          <cell r="AL12">
            <v>2.8797999999999999</v>
          </cell>
          <cell r="AM12">
            <v>3.0264000000000002</v>
          </cell>
          <cell r="AN12">
            <v>3.1768000000000001</v>
          </cell>
          <cell r="AO12">
            <v>2.5124</v>
          </cell>
          <cell r="AP12">
            <v>2.6032999999999999</v>
          </cell>
          <cell r="AQ12">
            <v>2.6947999999999999</v>
          </cell>
          <cell r="AR12">
            <v>2.7869000000000002</v>
          </cell>
          <cell r="AS12">
            <v>2.8797000000000001</v>
          </cell>
          <cell r="AT12">
            <v>2.9729999999999999</v>
          </cell>
          <cell r="AU12">
            <v>3.0669</v>
          </cell>
          <cell r="AV12">
            <v>3.1613000000000002</v>
          </cell>
          <cell r="AW12">
            <v>3.2562000000000002</v>
          </cell>
          <cell r="AX12">
            <v>3.3517000000000001</v>
          </cell>
        </row>
        <row r="13">
          <cell r="C13">
            <v>2.6599999999999999E-2</v>
          </cell>
          <cell r="D13">
            <v>4.5499999999999999E-2</v>
          </cell>
          <cell r="E13">
            <v>6.9000000000000006E-2</v>
          </cell>
          <cell r="F13">
            <v>9.7000000000000003E-2</v>
          </cell>
          <cell r="G13">
            <v>0.12939999999999999</v>
          </cell>
          <cell r="H13">
            <v>0.16600000000000001</v>
          </cell>
          <cell r="I13">
            <v>0.20669999999999999</v>
          </cell>
          <cell r="J13">
            <v>0.25159999999999999</v>
          </cell>
          <cell r="K13">
            <v>0.30049999999999999</v>
          </cell>
          <cell r="L13">
            <v>0.35339999999999999</v>
          </cell>
          <cell r="M13">
            <v>0.41020000000000001</v>
          </cell>
          <cell r="N13">
            <v>0.47099999999999997</v>
          </cell>
          <cell r="O13">
            <v>0.53559999999999997</v>
          </cell>
          <cell r="P13">
            <v>0.60409999999999997</v>
          </cell>
          <cell r="Q13">
            <v>0.6764</v>
          </cell>
          <cell r="R13">
            <v>0.75249999999999995</v>
          </cell>
          <cell r="S13">
            <v>0.83230000000000004</v>
          </cell>
          <cell r="T13">
            <v>0.91600000000000004</v>
          </cell>
          <cell r="U13">
            <v>1.0034000000000001</v>
          </cell>
          <cell r="V13">
            <v>1.0945</v>
          </cell>
          <cell r="W13">
            <v>1.1894</v>
          </cell>
          <cell r="X13">
            <v>1.288</v>
          </cell>
          <cell r="Y13">
            <v>1.3903000000000001</v>
          </cell>
          <cell r="Z13">
            <v>1.4963</v>
          </cell>
          <cell r="AA13">
            <v>1.6061000000000001</v>
          </cell>
          <cell r="AB13">
            <v>1.7196</v>
          </cell>
          <cell r="AC13">
            <v>1.8368</v>
          </cell>
          <cell r="AD13">
            <v>1.9578</v>
          </cell>
          <cell r="AE13">
            <v>2.0825</v>
          </cell>
          <cell r="AF13">
            <v>2.2109000000000001</v>
          </cell>
          <cell r="AG13">
            <v>2.3431000000000002</v>
          </cell>
          <cell r="AH13">
            <v>2.4790999999999999</v>
          </cell>
          <cell r="AI13">
            <v>2.6189</v>
          </cell>
          <cell r="AJ13">
            <v>2.7625000000000002</v>
          </cell>
          <cell r="AK13">
            <v>2.9098999999999999</v>
          </cell>
          <cell r="AL13">
            <v>3.0611000000000002</v>
          </cell>
          <cell r="AM13">
            <v>3.2162000000000002</v>
          </cell>
          <cell r="AN13">
            <v>3.3752</v>
          </cell>
          <cell r="AO13">
            <v>2.6930999999999998</v>
          </cell>
          <cell r="AP13">
            <v>2.7896000000000001</v>
          </cell>
          <cell r="AQ13">
            <v>2.8866999999999998</v>
          </cell>
          <cell r="AR13">
            <v>2.9843000000000002</v>
          </cell>
          <cell r="AS13">
            <v>3.0825</v>
          </cell>
          <cell r="AT13">
            <v>3.1812</v>
          </cell>
          <cell r="AU13">
            <v>3.2803</v>
          </cell>
          <cell r="AV13">
            <v>3.3799000000000001</v>
          </cell>
          <cell r="AW13">
            <v>3.48</v>
          </cell>
          <cell r="AX13">
            <v>3.5804</v>
          </cell>
        </row>
        <row r="14">
          <cell r="C14">
            <v>2.8299999999999999E-2</v>
          </cell>
          <cell r="D14">
            <v>4.8399999999999999E-2</v>
          </cell>
          <cell r="E14">
            <v>7.3400000000000007E-2</v>
          </cell>
          <cell r="F14">
            <v>0.1031</v>
          </cell>
          <cell r="G14">
            <v>0.13750000000000001</v>
          </cell>
          <cell r="H14">
            <v>0.1764</v>
          </cell>
          <cell r="I14">
            <v>0.21970000000000001</v>
          </cell>
          <cell r="J14">
            <v>0.26740000000000003</v>
          </cell>
          <cell r="K14">
            <v>0.31940000000000002</v>
          </cell>
          <cell r="L14">
            <v>0.37559999999999999</v>
          </cell>
          <cell r="M14">
            <v>0.436</v>
          </cell>
          <cell r="N14">
            <v>0.50060000000000004</v>
          </cell>
          <cell r="O14">
            <v>0.56920000000000004</v>
          </cell>
          <cell r="P14">
            <v>0.64190000000000003</v>
          </cell>
          <cell r="Q14">
            <v>0.71870000000000001</v>
          </cell>
          <cell r="R14">
            <v>0.79949999999999999</v>
          </cell>
          <cell r="S14">
            <v>0.88429999999999997</v>
          </cell>
          <cell r="T14">
            <v>0.97309999999999997</v>
          </cell>
          <cell r="U14">
            <v>1.0659000000000001</v>
          </cell>
          <cell r="V14">
            <v>1.1625000000000001</v>
          </cell>
          <cell r="W14">
            <v>1.2632000000000001</v>
          </cell>
          <cell r="X14">
            <v>1.3676999999999999</v>
          </cell>
          <cell r="Y14">
            <v>1.4762</v>
          </cell>
          <cell r="Z14">
            <v>1.5886</v>
          </cell>
          <cell r="AA14">
            <v>1.7049000000000001</v>
          </cell>
          <cell r="AB14">
            <v>1.8250999999999999</v>
          </cell>
          <cell r="AC14">
            <v>1.9492</v>
          </cell>
          <cell r="AD14">
            <v>2.0773000000000001</v>
          </cell>
          <cell r="AE14">
            <v>2.2092000000000001</v>
          </cell>
          <cell r="AF14">
            <v>2.3451</v>
          </cell>
          <cell r="AG14">
            <v>2.4849999999999999</v>
          </cell>
          <cell r="AH14">
            <v>2.6286999999999998</v>
          </cell>
          <cell r="AI14">
            <v>2.7764000000000002</v>
          </cell>
          <cell r="AJ14">
            <v>2.9281000000000001</v>
          </cell>
          <cell r="AK14">
            <v>3.0838000000000001</v>
          </cell>
          <cell r="AL14">
            <v>3.2433999999999998</v>
          </cell>
          <cell r="AM14">
            <v>3.407</v>
          </cell>
          <cell r="AN14">
            <v>3.5747</v>
          </cell>
          <cell r="AO14">
            <v>2.8765000000000001</v>
          </cell>
          <cell r="AP14">
            <v>2.9788999999999999</v>
          </cell>
          <cell r="AQ14">
            <v>3.0817000000000001</v>
          </cell>
          <cell r="AR14">
            <v>3.1850000000000001</v>
          </cell>
          <cell r="AS14">
            <v>3.2888000000000002</v>
          </cell>
          <cell r="AT14">
            <v>3.3931</v>
          </cell>
          <cell r="AU14">
            <v>3.4977</v>
          </cell>
          <cell r="AV14">
            <v>3.6027</v>
          </cell>
          <cell r="AW14">
            <v>3.7081</v>
          </cell>
          <cell r="AX14">
            <v>3.8138000000000001</v>
          </cell>
        </row>
        <row r="15">
          <cell r="C15">
            <v>2.9899999999999999E-2</v>
          </cell>
          <cell r="D15">
            <v>5.1200000000000002E-2</v>
          </cell>
          <cell r="E15">
            <v>7.7700000000000005E-2</v>
          </cell>
          <cell r="F15">
            <v>0.10929999999999999</v>
          </cell>
          <cell r="G15">
            <v>0.1457</v>
          </cell>
          <cell r="H15">
            <v>0.18690000000000001</v>
          </cell>
          <cell r="I15">
            <v>0.23280000000000001</v>
          </cell>
          <cell r="J15">
            <v>0.2833</v>
          </cell>
          <cell r="K15">
            <v>0.33829999999999999</v>
          </cell>
          <cell r="L15">
            <v>0.39779999999999999</v>
          </cell>
          <cell r="M15">
            <v>0.46179999999999999</v>
          </cell>
          <cell r="N15">
            <v>0.5302</v>
          </cell>
          <cell r="O15">
            <v>0.60289999999999999</v>
          </cell>
          <cell r="P15">
            <v>0.67989999999999995</v>
          </cell>
          <cell r="Q15">
            <v>0.7611</v>
          </cell>
          <cell r="R15">
            <v>0.84660000000000002</v>
          </cell>
          <cell r="S15">
            <v>0.93640000000000001</v>
          </cell>
          <cell r="T15">
            <v>1.0303</v>
          </cell>
          <cell r="U15">
            <v>1.1284000000000001</v>
          </cell>
          <cell r="V15">
            <v>1.2306999999999999</v>
          </cell>
          <cell r="W15">
            <v>1.3371</v>
          </cell>
          <cell r="X15">
            <v>1.4476</v>
          </cell>
          <cell r="Y15">
            <v>1.5623</v>
          </cell>
          <cell r="Z15">
            <v>1.681</v>
          </cell>
          <cell r="AA15">
            <v>1.8039000000000001</v>
          </cell>
          <cell r="AB15">
            <v>1.9309000000000001</v>
          </cell>
          <cell r="AC15">
            <v>2.0619000000000001</v>
          </cell>
          <cell r="AD15">
            <v>2.1970999999999998</v>
          </cell>
          <cell r="AE15">
            <v>2.3363999999999998</v>
          </cell>
          <cell r="AF15">
            <v>2.4796999999999998</v>
          </cell>
          <cell r="AG15">
            <v>2.6272000000000002</v>
          </cell>
          <cell r="AH15">
            <v>2.7787999999999999</v>
          </cell>
          <cell r="AI15">
            <v>2.9344999999999999</v>
          </cell>
          <cell r="AJ15">
            <v>3.0943000000000001</v>
          </cell>
          <cell r="AK15">
            <v>3.2583000000000002</v>
          </cell>
          <cell r="AL15">
            <v>3.4264000000000001</v>
          </cell>
          <cell r="AM15">
            <v>3.5987</v>
          </cell>
          <cell r="AN15">
            <v>3.7751000000000001</v>
          </cell>
          <cell r="AO15">
            <v>3.0623999999999998</v>
          </cell>
          <cell r="AP15">
            <v>3.1707000000000001</v>
          </cell>
          <cell r="AQ15">
            <v>3.2795000000000001</v>
          </cell>
          <cell r="AR15">
            <v>3.3887</v>
          </cell>
          <cell r="AS15">
            <v>3.4983</v>
          </cell>
          <cell r="AT15">
            <v>3.6082000000000001</v>
          </cell>
          <cell r="AU15">
            <v>3.7185000000000001</v>
          </cell>
          <cell r="AV15">
            <v>3.8290999999999999</v>
          </cell>
          <cell r="AW15">
            <v>3.94</v>
          </cell>
          <cell r="AX15">
            <v>4.0511999999999997</v>
          </cell>
        </row>
        <row r="16">
          <cell r="C16">
            <v>3.1600000000000003E-2</v>
          </cell>
          <cell r="D16">
            <v>5.4100000000000002E-2</v>
          </cell>
          <cell r="E16">
            <v>8.2100000000000006E-2</v>
          </cell>
          <cell r="F16">
            <v>0.1154</v>
          </cell>
          <cell r="G16">
            <v>0.15379999999999999</v>
          </cell>
          <cell r="H16">
            <v>0.1973</v>
          </cell>
          <cell r="I16">
            <v>0.24579999999999999</v>
          </cell>
          <cell r="J16">
            <v>0.29909999999999998</v>
          </cell>
          <cell r="K16">
            <v>0.35720000000000002</v>
          </cell>
          <cell r="L16">
            <v>0.42009999999999997</v>
          </cell>
          <cell r="M16">
            <v>0.48759999999999998</v>
          </cell>
          <cell r="N16">
            <v>0.55979999999999996</v>
          </cell>
          <cell r="O16">
            <v>0.63649999999999995</v>
          </cell>
          <cell r="P16">
            <v>0.71779999999999999</v>
          </cell>
          <cell r="Q16">
            <v>0.80359999999999998</v>
          </cell>
          <cell r="R16">
            <v>0.89380000000000004</v>
          </cell>
          <cell r="S16">
            <v>0.98850000000000005</v>
          </cell>
          <cell r="T16">
            <v>1.0875999999999999</v>
          </cell>
          <cell r="U16">
            <v>1.1910000000000001</v>
          </cell>
          <cell r="V16">
            <v>1.2988999999999999</v>
          </cell>
          <cell r="W16">
            <v>1.4111</v>
          </cell>
          <cell r="X16">
            <v>1.5276000000000001</v>
          </cell>
          <cell r="Y16">
            <v>1.6485000000000001</v>
          </cell>
          <cell r="Z16">
            <v>1.7736000000000001</v>
          </cell>
          <cell r="AA16">
            <v>1.9031</v>
          </cell>
          <cell r="AB16">
            <v>2.0367999999999999</v>
          </cell>
          <cell r="AC16">
            <v>2.1749000000000001</v>
          </cell>
          <cell r="AD16">
            <v>2.3172000000000001</v>
          </cell>
          <cell r="AE16">
            <v>2.4638</v>
          </cell>
          <cell r="AF16">
            <v>2.6147</v>
          </cell>
          <cell r="AG16">
            <v>2.7698</v>
          </cell>
          <cell r="AH16">
            <v>2.9293</v>
          </cell>
          <cell r="AI16">
            <v>3.093</v>
          </cell>
          <cell r="AJ16">
            <v>3.2610999999999999</v>
          </cell>
          <cell r="AK16">
            <v>3.4333999999999998</v>
          </cell>
          <cell r="AL16">
            <v>3.61</v>
          </cell>
          <cell r="AM16">
            <v>3.7909999999999999</v>
          </cell>
          <cell r="AN16">
            <v>3.9763000000000002</v>
          </cell>
          <cell r="AO16">
            <v>3.2505000000000002</v>
          </cell>
          <cell r="AP16">
            <v>3.3649</v>
          </cell>
          <cell r="AQ16">
            <v>3.4796999999999998</v>
          </cell>
          <cell r="AR16">
            <v>3.5949</v>
          </cell>
          <cell r="AS16">
            <v>3.7103999999999999</v>
          </cell>
          <cell r="AT16">
            <v>3.8262999999999998</v>
          </cell>
          <cell r="AU16">
            <v>3.9424999999999999</v>
          </cell>
          <cell r="AV16">
            <v>4.0587999999999997</v>
          </cell>
          <cell r="AW16">
            <v>4.1755000000000004</v>
          </cell>
          <cell r="AX16">
            <v>4.2922000000000002</v>
          </cell>
        </row>
        <row r="17">
          <cell r="C17">
            <v>3.3300000000000003E-2</v>
          </cell>
          <cell r="D17">
            <v>5.7000000000000002E-2</v>
          </cell>
          <cell r="E17">
            <v>8.6400000000000005E-2</v>
          </cell>
          <cell r="F17">
            <v>0.1215</v>
          </cell>
          <cell r="G17">
            <v>0.16200000000000001</v>
          </cell>
          <cell r="H17">
            <v>0.20780000000000001</v>
          </cell>
          <cell r="I17">
            <v>0.25879999999999997</v>
          </cell>
          <cell r="J17">
            <v>0.315</v>
          </cell>
          <cell r="K17">
            <v>0.37619999999999998</v>
          </cell>
          <cell r="L17">
            <v>0.44240000000000002</v>
          </cell>
          <cell r="M17">
            <v>0.51349999999999996</v>
          </cell>
          <cell r="N17">
            <v>0.58940000000000003</v>
          </cell>
          <cell r="O17">
            <v>0.67020000000000002</v>
          </cell>
          <cell r="P17">
            <v>0.75570000000000004</v>
          </cell>
          <cell r="Q17">
            <v>0.84599999999999997</v>
          </cell>
          <cell r="R17">
            <v>0.94099999999999995</v>
          </cell>
          <cell r="S17">
            <v>1.0406</v>
          </cell>
          <cell r="T17">
            <v>1.1449</v>
          </cell>
          <cell r="U17">
            <v>1.2537</v>
          </cell>
          <cell r="V17">
            <v>1.3672</v>
          </cell>
          <cell r="W17">
            <v>1.4852000000000001</v>
          </cell>
          <cell r="X17">
            <v>1.6076999999999999</v>
          </cell>
          <cell r="Y17">
            <v>1.7347999999999999</v>
          </cell>
          <cell r="Z17">
            <v>1.8663000000000001</v>
          </cell>
          <cell r="AA17">
            <v>2.0024000000000002</v>
          </cell>
          <cell r="AB17">
            <v>2.1429999999999998</v>
          </cell>
          <cell r="AC17">
            <v>2.2879999999999998</v>
          </cell>
          <cell r="AD17">
            <v>2.4375</v>
          </cell>
          <cell r="AE17">
            <v>2.5914999999999999</v>
          </cell>
          <cell r="AF17">
            <v>2.7498999999999998</v>
          </cell>
          <cell r="AG17">
            <v>2.9127999999999998</v>
          </cell>
          <cell r="AH17">
            <v>3.0802</v>
          </cell>
          <cell r="AI17">
            <v>3.2519999999999998</v>
          </cell>
          <cell r="AJ17">
            <v>3.4281999999999999</v>
          </cell>
          <cell r="AK17">
            <v>3.609</v>
          </cell>
          <cell r="AL17">
            <v>3.7942</v>
          </cell>
          <cell r="AM17">
            <v>3.9839000000000002</v>
          </cell>
          <cell r="AN17">
            <v>4.1780999999999997</v>
          </cell>
          <cell r="AO17">
            <v>3.4405000000000001</v>
          </cell>
          <cell r="AP17">
            <v>3.5611000000000002</v>
          </cell>
          <cell r="AQ17">
            <v>3.6821000000000002</v>
          </cell>
          <cell r="AR17">
            <v>3.8033999999999999</v>
          </cell>
          <cell r="AS17">
            <v>3.9251</v>
          </cell>
          <cell r="AT17">
            <v>4.0469999999999997</v>
          </cell>
          <cell r="AU17">
            <v>4.1691000000000003</v>
          </cell>
          <cell r="AV17">
            <v>4.2915000000000001</v>
          </cell>
          <cell r="AW17">
            <v>4.4138999999999999</v>
          </cell>
          <cell r="AX17">
            <v>4.5365000000000002</v>
          </cell>
        </row>
        <row r="18">
          <cell r="C18">
            <v>3.5000000000000003E-2</v>
          </cell>
          <cell r="D18">
            <v>5.9799999999999999E-2</v>
          </cell>
          <cell r="E18">
            <v>9.0800000000000006E-2</v>
          </cell>
          <cell r="F18">
            <v>0.12759999999999999</v>
          </cell>
          <cell r="G18">
            <v>0.1701</v>
          </cell>
          <cell r="H18">
            <v>0.21829999999999999</v>
          </cell>
          <cell r="I18">
            <v>0.27189999999999998</v>
          </cell>
          <cell r="J18">
            <v>0.33079999999999998</v>
          </cell>
          <cell r="K18">
            <v>0.39510000000000001</v>
          </cell>
          <cell r="L18">
            <v>0.46460000000000001</v>
          </cell>
          <cell r="M18">
            <v>0.5393</v>
          </cell>
          <cell r="N18">
            <v>0.61909999999999998</v>
          </cell>
          <cell r="O18">
            <v>0.70389999999999997</v>
          </cell>
          <cell r="P18">
            <v>0.79369999999999996</v>
          </cell>
          <cell r="Q18">
            <v>0.88849999999999996</v>
          </cell>
          <cell r="R18">
            <v>0.98819999999999997</v>
          </cell>
          <cell r="S18">
            <v>1.0928</v>
          </cell>
          <cell r="T18">
            <v>1.2021999999999999</v>
          </cell>
          <cell r="U18">
            <v>1.3165</v>
          </cell>
          <cell r="V18">
            <v>1.4355</v>
          </cell>
          <cell r="W18">
            <v>1.5592999999999999</v>
          </cell>
          <cell r="X18">
            <v>1.6879</v>
          </cell>
          <cell r="Y18">
            <v>1.8211999999999999</v>
          </cell>
          <cell r="Z18">
            <v>1.9592000000000001</v>
          </cell>
          <cell r="AA18">
            <v>2.1019000000000001</v>
          </cell>
          <cell r="AB18">
            <v>2.2492000000000001</v>
          </cell>
          <cell r="AC18">
            <v>2.4013</v>
          </cell>
          <cell r="AD18">
            <v>2.5579999999999998</v>
          </cell>
          <cell r="AE18">
            <v>2.7193999999999998</v>
          </cell>
          <cell r="AF18">
            <v>2.8854000000000002</v>
          </cell>
          <cell r="AG18">
            <v>3.056</v>
          </cell>
          <cell r="AH18">
            <v>3.2313000000000001</v>
          </cell>
          <cell r="AI18">
            <v>3.4113000000000002</v>
          </cell>
          <cell r="AJ18">
            <v>3.5958000000000001</v>
          </cell>
          <cell r="AK18">
            <v>3.7850000000000001</v>
          </cell>
          <cell r="AL18">
            <v>3.9788999999999999</v>
          </cell>
          <cell r="AM18">
            <v>4.1773999999999996</v>
          </cell>
          <cell r="AN18">
            <v>4.3804999999999996</v>
          </cell>
          <cell r="AO18">
            <v>3.6322000000000001</v>
          </cell>
          <cell r="AP18">
            <v>3.7591000000000001</v>
          </cell>
          <cell r="AQ18">
            <v>3.8864999999999998</v>
          </cell>
          <cell r="AR18">
            <v>4.0141</v>
          </cell>
          <cell r="AS18">
            <v>4.1420000000000003</v>
          </cell>
          <cell r="AT18">
            <v>4.2701000000000002</v>
          </cell>
          <cell r="AU18">
            <v>4.3982999999999999</v>
          </cell>
          <cell r="AV18">
            <v>4.5266999999999999</v>
          </cell>
          <cell r="AW18">
            <v>4.6551999999999998</v>
          </cell>
          <cell r="AX18">
            <v>4.7836999999999996</v>
          </cell>
        </row>
        <row r="19">
          <cell r="C19">
            <v>3.6600000000000001E-2</v>
          </cell>
          <cell r="D19">
            <v>6.2700000000000006E-2</v>
          </cell>
          <cell r="E19">
            <v>9.5100000000000004E-2</v>
          </cell>
          <cell r="F19">
            <v>0.13370000000000001</v>
          </cell>
          <cell r="G19">
            <v>0.17829999999999999</v>
          </cell>
          <cell r="H19">
            <v>0.22869999999999999</v>
          </cell>
          <cell r="I19">
            <v>0.28489999999999999</v>
          </cell>
          <cell r="J19">
            <v>0.34670000000000001</v>
          </cell>
          <cell r="K19">
            <v>0.41410000000000002</v>
          </cell>
          <cell r="L19">
            <v>0.4869</v>
          </cell>
          <cell r="M19">
            <v>0.56520000000000004</v>
          </cell>
          <cell r="N19">
            <v>0.64870000000000005</v>
          </cell>
          <cell r="O19">
            <v>0.73760000000000003</v>
          </cell>
          <cell r="P19">
            <v>0.83169999999999999</v>
          </cell>
          <cell r="Q19">
            <v>0.93100000000000005</v>
          </cell>
          <cell r="R19">
            <v>1.0355000000000001</v>
          </cell>
          <cell r="S19">
            <v>1.145</v>
          </cell>
          <cell r="T19">
            <v>1.2596000000000001</v>
          </cell>
          <cell r="U19">
            <v>1.3793</v>
          </cell>
          <cell r="V19">
            <v>1.5039</v>
          </cell>
          <cell r="W19">
            <v>1.6335999999999999</v>
          </cell>
          <cell r="X19">
            <v>1.7682</v>
          </cell>
          <cell r="Y19">
            <v>1.9077</v>
          </cell>
          <cell r="Z19">
            <v>2.0520999999999998</v>
          </cell>
          <cell r="AA19">
            <v>2.2014999999999998</v>
          </cell>
          <cell r="AB19">
            <v>2.3557000000000001</v>
          </cell>
          <cell r="AC19">
            <v>2.5148000000000001</v>
          </cell>
          <cell r="AD19">
            <v>2.6787000000000001</v>
          </cell>
          <cell r="AE19">
            <v>2.8475000000000001</v>
          </cell>
          <cell r="AF19">
            <v>3.0211000000000001</v>
          </cell>
          <cell r="AG19">
            <v>3.1995</v>
          </cell>
          <cell r="AH19">
            <v>3.3828</v>
          </cell>
          <cell r="AI19">
            <v>3.5709</v>
          </cell>
          <cell r="AJ19">
            <v>3.7637999999999998</v>
          </cell>
          <cell r="AK19">
            <v>3.9615</v>
          </cell>
          <cell r="AL19">
            <v>4.1639999999999997</v>
          </cell>
          <cell r="AM19">
            <v>4.3712999999999997</v>
          </cell>
          <cell r="AN19">
            <v>4.5834000000000001</v>
          </cell>
          <cell r="AO19">
            <v>3.8254999999999999</v>
          </cell>
          <cell r="AP19">
            <v>3.9588999999999999</v>
          </cell>
          <cell r="AQ19">
            <v>4.0926</v>
          </cell>
          <cell r="AR19">
            <v>4.2266000000000004</v>
          </cell>
          <cell r="AS19">
            <v>4.3609</v>
          </cell>
          <cell r="AT19">
            <v>4.4953000000000003</v>
          </cell>
          <cell r="AU19">
            <v>4.6298000000000004</v>
          </cell>
          <cell r="AV19">
            <v>4.7644000000000002</v>
          </cell>
          <cell r="AW19">
            <v>4.899</v>
          </cell>
          <cell r="AX19">
            <v>5.0335999999999999</v>
          </cell>
        </row>
        <row r="20">
          <cell r="C20">
            <v>3.8300000000000001E-2</v>
          </cell>
          <cell r="D20">
            <v>6.5600000000000006E-2</v>
          </cell>
          <cell r="E20">
            <v>9.9500000000000005E-2</v>
          </cell>
          <cell r="F20">
            <v>0.1399</v>
          </cell>
          <cell r="G20">
            <v>0.1865</v>
          </cell>
          <cell r="H20">
            <v>0.2392</v>
          </cell>
          <cell r="I20">
            <v>0.2979</v>
          </cell>
          <cell r="J20">
            <v>0.36259999999999998</v>
          </cell>
          <cell r="K20">
            <v>0.433</v>
          </cell>
          <cell r="L20">
            <v>0.50919999999999999</v>
          </cell>
          <cell r="M20">
            <v>0.59099999999999997</v>
          </cell>
          <cell r="N20">
            <v>0.6784</v>
          </cell>
          <cell r="O20">
            <v>0.77129999999999999</v>
          </cell>
          <cell r="P20">
            <v>0.86970000000000003</v>
          </cell>
          <cell r="Q20">
            <v>0.97350000000000003</v>
          </cell>
          <cell r="R20">
            <v>1.0827</v>
          </cell>
          <cell r="S20">
            <v>1.1972</v>
          </cell>
          <cell r="T20">
            <v>1.3169999999999999</v>
          </cell>
          <cell r="U20">
            <v>1.4420999999999999</v>
          </cell>
          <cell r="V20">
            <v>1.5724</v>
          </cell>
          <cell r="W20">
            <v>1.7078</v>
          </cell>
          <cell r="X20">
            <v>1.8485</v>
          </cell>
          <cell r="Y20">
            <v>1.9943</v>
          </cell>
          <cell r="Z20">
            <v>2.1452</v>
          </cell>
          <cell r="AA20">
            <v>2.3010999999999999</v>
          </cell>
          <cell r="AB20">
            <v>2.4622000000000002</v>
          </cell>
          <cell r="AC20">
            <v>2.6284000000000001</v>
          </cell>
          <cell r="AD20">
            <v>2.7995000000000001</v>
          </cell>
          <cell r="AE20">
            <v>2.9758</v>
          </cell>
          <cell r="AF20">
            <v>3.157</v>
          </cell>
          <cell r="AG20">
            <v>3.3431999999999999</v>
          </cell>
          <cell r="AH20">
            <v>3.5345</v>
          </cell>
          <cell r="AI20">
            <v>3.7307000000000001</v>
          </cell>
          <cell r="AJ20">
            <v>3.9319999999999999</v>
          </cell>
          <cell r="AK20">
            <v>4.1382000000000003</v>
          </cell>
          <cell r="AL20">
            <v>4.3494000000000002</v>
          </cell>
          <cell r="AM20">
            <v>4.5655999999999999</v>
          </cell>
          <cell r="AN20">
            <v>4.7868000000000004</v>
          </cell>
          <cell r="AO20">
            <v>4.0202</v>
          </cell>
          <cell r="AP20">
            <v>4.1600999999999999</v>
          </cell>
          <cell r="AQ20">
            <v>4.3003999999999998</v>
          </cell>
          <cell r="AR20">
            <v>4.4409000000000001</v>
          </cell>
          <cell r="AS20">
            <v>4.5815999999999999</v>
          </cell>
          <cell r="AT20">
            <v>4.7224000000000004</v>
          </cell>
          <cell r="AU20">
            <v>4.8632999999999997</v>
          </cell>
          <cell r="AV20">
            <v>5.0042</v>
          </cell>
          <cell r="AW20">
            <v>5.1449999999999996</v>
          </cell>
          <cell r="AX20">
            <v>5.2858000000000001</v>
          </cell>
        </row>
        <row r="21">
          <cell r="C21">
            <v>0.04</v>
          </cell>
          <cell r="D21">
            <v>6.8400000000000002E-2</v>
          </cell>
          <cell r="E21">
            <v>0.10390000000000001</v>
          </cell>
          <cell r="F21">
            <v>0.14599999999999999</v>
          </cell>
          <cell r="G21">
            <v>0.1946</v>
          </cell>
          <cell r="H21">
            <v>0.24970000000000001</v>
          </cell>
          <cell r="I21">
            <v>0.311</v>
          </cell>
          <cell r="J21">
            <v>0.3785</v>
          </cell>
          <cell r="K21">
            <v>0.45200000000000001</v>
          </cell>
          <cell r="L21">
            <v>0.53149999999999997</v>
          </cell>
          <cell r="M21">
            <v>0.6169</v>
          </cell>
          <cell r="N21">
            <v>0.70809999999999995</v>
          </cell>
          <cell r="O21">
            <v>0.80510000000000004</v>
          </cell>
          <cell r="P21">
            <v>0.90780000000000005</v>
          </cell>
          <cell r="Q21">
            <v>1.0161</v>
          </cell>
          <cell r="R21">
            <v>1.1299999999999999</v>
          </cell>
          <cell r="S21">
            <v>1.2495000000000001</v>
          </cell>
          <cell r="T21">
            <v>1.3745000000000001</v>
          </cell>
          <cell r="U21">
            <v>1.5049999999999999</v>
          </cell>
          <cell r="V21">
            <v>1.6409</v>
          </cell>
          <cell r="W21">
            <v>1.7822</v>
          </cell>
          <cell r="X21">
            <v>1.9289000000000001</v>
          </cell>
          <cell r="Y21">
            <v>2.0809000000000002</v>
          </cell>
          <cell r="Z21">
            <v>2.2383000000000002</v>
          </cell>
          <cell r="AA21">
            <v>2.4009</v>
          </cell>
          <cell r="AB21">
            <v>2.5689000000000002</v>
          </cell>
          <cell r="AC21">
            <v>2.7421000000000002</v>
          </cell>
          <cell r="AD21">
            <v>2.9205000000000001</v>
          </cell>
          <cell r="AE21">
            <v>3.1042000000000001</v>
          </cell>
          <cell r="AF21">
            <v>3.2930999999999999</v>
          </cell>
          <cell r="AG21">
            <v>3.4870999999999999</v>
          </cell>
          <cell r="AH21">
            <v>3.6863999999999999</v>
          </cell>
          <cell r="AI21">
            <v>3.8908999999999998</v>
          </cell>
          <cell r="AJ21">
            <v>4.1005000000000003</v>
          </cell>
          <cell r="AK21">
            <v>4.3152999999999997</v>
          </cell>
          <cell r="AL21">
            <v>4.5351999999999997</v>
          </cell>
          <cell r="AM21">
            <v>4.7603</v>
          </cell>
          <cell r="AN21">
            <v>4.9904999999999999</v>
          </cell>
          <cell r="AO21">
            <v>4.2161999999999997</v>
          </cell>
          <cell r="AP21">
            <v>4.3627000000000002</v>
          </cell>
          <cell r="AQ21">
            <v>4.5095999999999998</v>
          </cell>
          <cell r="AR21">
            <v>4.6566999999999998</v>
          </cell>
          <cell r="AS21">
            <v>4.8038999999999996</v>
          </cell>
          <cell r="AT21">
            <v>4.9512</v>
          </cell>
          <cell r="AU21">
            <v>5.0986000000000002</v>
          </cell>
          <cell r="AV21">
            <v>5.2458999999999998</v>
          </cell>
          <cell r="AW21">
            <v>5.3930999999999996</v>
          </cell>
          <cell r="AX21">
            <v>5.5403000000000002</v>
          </cell>
        </row>
        <row r="22">
          <cell r="C22">
            <v>4.1700000000000001E-2</v>
          </cell>
          <cell r="D22">
            <v>7.1300000000000002E-2</v>
          </cell>
          <cell r="E22">
            <v>0.1082</v>
          </cell>
          <cell r="F22">
            <v>0.15210000000000001</v>
          </cell>
          <cell r="G22">
            <v>0.20280000000000001</v>
          </cell>
          <cell r="H22">
            <v>0.2601</v>
          </cell>
          <cell r="I22">
            <v>0.32400000000000001</v>
          </cell>
          <cell r="J22">
            <v>0.39429999999999998</v>
          </cell>
          <cell r="K22">
            <v>0.47089999999999999</v>
          </cell>
          <cell r="L22">
            <v>0.55379999999999996</v>
          </cell>
          <cell r="M22">
            <v>0.64270000000000005</v>
          </cell>
          <cell r="N22">
            <v>0.73780000000000001</v>
          </cell>
          <cell r="O22">
            <v>0.83879999999999999</v>
          </cell>
          <cell r="P22">
            <v>0.94579999999999997</v>
          </cell>
          <cell r="Q22">
            <v>1.0586</v>
          </cell>
          <cell r="R22">
            <v>1.1773</v>
          </cell>
          <cell r="S22">
            <v>1.3018000000000001</v>
          </cell>
          <cell r="T22">
            <v>1.4319999999999999</v>
          </cell>
          <cell r="U22">
            <v>1.5679000000000001</v>
          </cell>
          <cell r="V22">
            <v>1.7094</v>
          </cell>
          <cell r="W22">
            <v>1.8566</v>
          </cell>
          <cell r="X22">
            <v>2.0093000000000001</v>
          </cell>
          <cell r="Y22">
            <v>2.1676000000000002</v>
          </cell>
          <cell r="Z22">
            <v>2.3315000000000001</v>
          </cell>
          <cell r="AA22">
            <v>2.5007999999999999</v>
          </cell>
          <cell r="AB22">
            <v>2.6756000000000002</v>
          </cell>
          <cell r="AC22">
            <v>2.8559000000000001</v>
          </cell>
          <cell r="AD22">
            <v>3.0415999999999999</v>
          </cell>
          <cell r="AE22">
            <v>3.2326999999999999</v>
          </cell>
          <cell r="AF22">
            <v>3.4293</v>
          </cell>
          <cell r="AG22">
            <v>3.6312000000000002</v>
          </cell>
          <cell r="AH22">
            <v>3.8384999999999998</v>
          </cell>
          <cell r="AI22">
            <v>4.0511999999999997</v>
          </cell>
          <cell r="AJ22">
            <v>4.2691999999999997</v>
          </cell>
          <cell r="AK22">
            <v>4.4926000000000004</v>
          </cell>
          <cell r="AL22">
            <v>4.7213000000000003</v>
          </cell>
          <cell r="AM22">
            <v>4.9553000000000003</v>
          </cell>
          <cell r="AN22">
            <v>5.1946000000000003</v>
          </cell>
          <cell r="AO22">
            <v>4.4132999999999996</v>
          </cell>
          <cell r="AP22">
            <v>4.5666000000000002</v>
          </cell>
          <cell r="AQ22">
            <v>4.7202000000000002</v>
          </cell>
          <cell r="AR22">
            <v>4.8738999999999999</v>
          </cell>
          <cell r="AS22">
            <v>5.0278</v>
          </cell>
          <cell r="AT22">
            <v>5.1817000000000002</v>
          </cell>
          <cell r="AU22">
            <v>5.3356000000000003</v>
          </cell>
          <cell r="AV22">
            <v>5.4894999999999996</v>
          </cell>
          <cell r="AW22">
            <v>5.6432000000000002</v>
          </cell>
          <cell r="AX22">
            <v>5.7967000000000004</v>
          </cell>
        </row>
        <row r="23">
          <cell r="C23">
            <v>4.3299999999999998E-2</v>
          </cell>
          <cell r="D23">
            <v>7.4200000000000002E-2</v>
          </cell>
          <cell r="E23">
            <v>0.11260000000000001</v>
          </cell>
          <cell r="F23">
            <v>0.15820000000000001</v>
          </cell>
          <cell r="G23">
            <v>0.2109</v>
          </cell>
          <cell r="H23">
            <v>0.27060000000000001</v>
          </cell>
          <cell r="I23">
            <v>0.33710000000000001</v>
          </cell>
          <cell r="J23">
            <v>0.41020000000000001</v>
          </cell>
          <cell r="K23">
            <v>0.4899</v>
          </cell>
          <cell r="L23">
            <v>0.57609999999999995</v>
          </cell>
          <cell r="M23">
            <v>0.66859999999999997</v>
          </cell>
          <cell r="N23">
            <v>0.76749999999999996</v>
          </cell>
          <cell r="O23">
            <v>0.87260000000000004</v>
          </cell>
          <cell r="P23">
            <v>0.98380000000000001</v>
          </cell>
          <cell r="Q23">
            <v>1.1012</v>
          </cell>
          <cell r="R23">
            <v>1.2245999999999999</v>
          </cell>
          <cell r="S23">
            <v>1.3541000000000001</v>
          </cell>
          <cell r="T23">
            <v>1.4895</v>
          </cell>
          <cell r="U23">
            <v>1.6308</v>
          </cell>
          <cell r="V23">
            <v>1.778</v>
          </cell>
          <cell r="W23">
            <v>1.931</v>
          </cell>
          <cell r="X23">
            <v>2.0897999999999999</v>
          </cell>
          <cell r="Y23">
            <v>2.2544</v>
          </cell>
          <cell r="Z23">
            <v>2.4247000000000001</v>
          </cell>
          <cell r="AA23">
            <v>2.6006999999999998</v>
          </cell>
          <cell r="AB23">
            <v>2.7824</v>
          </cell>
          <cell r="AC23">
            <v>2.9698000000000002</v>
          </cell>
          <cell r="AD23">
            <v>3.1627999999999998</v>
          </cell>
          <cell r="AE23">
            <v>3.3614000000000002</v>
          </cell>
          <cell r="AF23">
            <v>3.5655999999999999</v>
          </cell>
          <cell r="AG23">
            <v>3.7753999999999999</v>
          </cell>
          <cell r="AH23">
            <v>3.9908000000000001</v>
          </cell>
          <cell r="AI23">
            <v>4.2117000000000004</v>
          </cell>
          <cell r="AJ23">
            <v>4.4381000000000004</v>
          </cell>
          <cell r="AK23">
            <v>4.6700999999999997</v>
          </cell>
          <cell r="AL23">
            <v>4.9076000000000004</v>
          </cell>
          <cell r="AM23">
            <v>5.1505999999999998</v>
          </cell>
          <cell r="AN23">
            <v>5.3990999999999998</v>
          </cell>
          <cell r="AO23">
            <v>4.6115000000000004</v>
          </cell>
          <cell r="AP23">
            <v>4.7716000000000003</v>
          </cell>
          <cell r="AQ23">
            <v>4.9320000000000004</v>
          </cell>
          <cell r="AR23">
            <v>5.0925000000000002</v>
          </cell>
          <cell r="AS23">
            <v>5.2530999999999999</v>
          </cell>
          <cell r="AT23">
            <v>5.4137000000000004</v>
          </cell>
          <cell r="AU23">
            <v>5.5742000000000003</v>
          </cell>
          <cell r="AV23">
            <v>5.7347000000000001</v>
          </cell>
          <cell r="AW23">
            <v>5.8948999999999998</v>
          </cell>
          <cell r="AX23">
            <v>6.0548999999999999</v>
          </cell>
        </row>
        <row r="24">
          <cell r="C24">
            <v>4.4999999999999998E-2</v>
          </cell>
          <cell r="D24">
            <v>7.7100000000000002E-2</v>
          </cell>
          <cell r="E24">
            <v>0.1169</v>
          </cell>
          <cell r="F24">
            <v>0.1643</v>
          </cell>
          <cell r="G24">
            <v>0.21909999999999999</v>
          </cell>
          <cell r="H24">
            <v>0.28110000000000002</v>
          </cell>
          <cell r="I24">
            <v>0.35010000000000002</v>
          </cell>
          <cell r="J24">
            <v>0.42609999999999998</v>
          </cell>
          <cell r="K24">
            <v>0.50890000000000002</v>
          </cell>
          <cell r="L24">
            <v>0.59840000000000004</v>
          </cell>
          <cell r="M24">
            <v>0.69450000000000001</v>
          </cell>
          <cell r="N24">
            <v>0.79720000000000002</v>
          </cell>
          <cell r="O24">
            <v>0.90629999999999999</v>
          </cell>
          <cell r="P24">
            <v>1.0219</v>
          </cell>
          <cell r="Q24">
            <v>1.1437999999999999</v>
          </cell>
          <cell r="R24">
            <v>1.272</v>
          </cell>
          <cell r="S24">
            <v>1.4064000000000001</v>
          </cell>
          <cell r="T24">
            <v>1.5469999999999999</v>
          </cell>
          <cell r="U24">
            <v>1.6937</v>
          </cell>
          <cell r="V24">
            <v>1.8466</v>
          </cell>
          <cell r="W24">
            <v>2.0053999999999998</v>
          </cell>
          <cell r="X24">
            <v>2.1703000000000001</v>
          </cell>
          <cell r="Y24">
            <v>2.3412000000000002</v>
          </cell>
          <cell r="Z24">
            <v>2.5179999999999998</v>
          </cell>
          <cell r="AA24">
            <v>2.7006999999999999</v>
          </cell>
          <cell r="AB24">
            <v>2.8893</v>
          </cell>
          <cell r="AC24">
            <v>3.0838000000000001</v>
          </cell>
          <cell r="AD24">
            <v>3.2841</v>
          </cell>
          <cell r="AE24">
            <v>3.4902000000000002</v>
          </cell>
          <cell r="AF24">
            <v>3.7021000000000002</v>
          </cell>
          <cell r="AG24">
            <v>3.9198</v>
          </cell>
          <cell r="AH24">
            <v>4.1432000000000002</v>
          </cell>
          <cell r="AI24">
            <v>4.3723999999999998</v>
          </cell>
          <cell r="AJ24">
            <v>4.6073000000000004</v>
          </cell>
          <cell r="AK24">
            <v>4.8479000000000001</v>
          </cell>
          <cell r="AL24">
            <v>5.0941000000000001</v>
          </cell>
          <cell r="AM24">
            <v>5.3460999999999999</v>
          </cell>
          <cell r="AN24">
            <v>5.6037999999999997</v>
          </cell>
          <cell r="AO24">
            <v>4.8108000000000004</v>
          </cell>
          <cell r="AP24">
            <v>4.9776999999999996</v>
          </cell>
          <cell r="AQ24">
            <v>5.1448999999999998</v>
          </cell>
          <cell r="AR24">
            <v>5.3121999999999998</v>
          </cell>
          <cell r="AS24">
            <v>5.4795999999999996</v>
          </cell>
          <cell r="AT24">
            <v>5.6470000000000002</v>
          </cell>
          <cell r="AU24">
            <v>5.8141999999999996</v>
          </cell>
          <cell r="AV24">
            <v>5.9813000000000001</v>
          </cell>
          <cell r="AW24">
            <v>6.1482999999999999</v>
          </cell>
          <cell r="AX24">
            <v>6.3148999999999997</v>
          </cell>
        </row>
        <row r="25">
          <cell r="C25">
            <v>4.6699999999999998E-2</v>
          </cell>
          <cell r="D25">
            <v>7.9899999999999999E-2</v>
          </cell>
          <cell r="E25">
            <v>0.12130000000000001</v>
          </cell>
          <cell r="F25">
            <v>0.17050000000000001</v>
          </cell>
          <cell r="G25">
            <v>0.2273</v>
          </cell>
          <cell r="H25">
            <v>0.29160000000000003</v>
          </cell>
          <cell r="I25">
            <v>0.36320000000000002</v>
          </cell>
          <cell r="J25">
            <v>0.442</v>
          </cell>
          <cell r="K25">
            <v>0.52780000000000005</v>
          </cell>
          <cell r="L25">
            <v>0.62070000000000003</v>
          </cell>
          <cell r="M25">
            <v>0.72040000000000004</v>
          </cell>
          <cell r="N25">
            <v>0.82689999999999997</v>
          </cell>
          <cell r="O25">
            <v>0.94010000000000005</v>
          </cell>
          <cell r="P25">
            <v>1.0599000000000001</v>
          </cell>
          <cell r="Q25">
            <v>1.1863999999999999</v>
          </cell>
          <cell r="R25">
            <v>1.3192999999999999</v>
          </cell>
          <cell r="S25">
            <v>1.4587000000000001</v>
          </cell>
          <cell r="T25">
            <v>1.6045</v>
          </cell>
          <cell r="U25">
            <v>1.7566999999999999</v>
          </cell>
          <cell r="V25">
            <v>1.9152</v>
          </cell>
          <cell r="W25">
            <v>2.0798999999999999</v>
          </cell>
          <cell r="X25">
            <v>2.2509000000000001</v>
          </cell>
          <cell r="Y25">
            <v>2.4281000000000001</v>
          </cell>
          <cell r="Z25">
            <v>2.6114000000000002</v>
          </cell>
          <cell r="AA25">
            <v>2.8008000000000002</v>
          </cell>
          <cell r="AB25">
            <v>2.9963000000000002</v>
          </cell>
          <cell r="AC25">
            <v>3.1979000000000002</v>
          </cell>
          <cell r="AD25">
            <v>3.4055</v>
          </cell>
          <cell r="AE25">
            <v>3.6191</v>
          </cell>
          <cell r="AF25">
            <v>3.8386999999999998</v>
          </cell>
          <cell r="AG25">
            <v>4.0643000000000002</v>
          </cell>
          <cell r="AH25">
            <v>4.2957999999999998</v>
          </cell>
          <cell r="AI25">
            <v>4.5331999999999999</v>
          </cell>
          <cell r="AJ25">
            <v>4.7766000000000002</v>
          </cell>
          <cell r="AK25">
            <v>5.0258000000000003</v>
          </cell>
          <cell r="AL25">
            <v>5.2808999999999999</v>
          </cell>
          <cell r="AM25">
            <v>5.5419</v>
          </cell>
          <cell r="AN25">
            <v>5.8087</v>
          </cell>
          <cell r="AO25">
            <v>5.0109000000000004</v>
          </cell>
          <cell r="AP25">
            <v>5.1848000000000001</v>
          </cell>
          <cell r="AQ25">
            <v>5.3589000000000002</v>
          </cell>
          <cell r="AR25">
            <v>5.5331000000000001</v>
          </cell>
          <cell r="AS25">
            <v>5.7073</v>
          </cell>
          <cell r="AT25">
            <v>5.8815</v>
          </cell>
          <cell r="AU25">
            <v>6.0556000000000001</v>
          </cell>
          <cell r="AV25">
            <v>6.2294999999999998</v>
          </cell>
          <cell r="AW25">
            <v>6.4031000000000002</v>
          </cell>
          <cell r="AX25">
            <v>6.5763999999999996</v>
          </cell>
        </row>
        <row r="26">
          <cell r="C26">
            <v>4.8300000000000003E-2</v>
          </cell>
          <cell r="D26">
            <v>8.2799999999999999E-2</v>
          </cell>
          <cell r="E26">
            <v>0.12559999999999999</v>
          </cell>
          <cell r="F26">
            <v>0.17660000000000001</v>
          </cell>
          <cell r="G26">
            <v>0.2354</v>
          </cell>
          <cell r="H26">
            <v>0.30199999999999999</v>
          </cell>
          <cell r="I26">
            <v>0.37619999999999998</v>
          </cell>
          <cell r="J26">
            <v>0.45779999999999998</v>
          </cell>
          <cell r="K26">
            <v>0.54679999999999995</v>
          </cell>
          <cell r="L26">
            <v>0.64300000000000002</v>
          </cell>
          <cell r="M26">
            <v>0.74619999999999997</v>
          </cell>
          <cell r="N26">
            <v>0.85660000000000003</v>
          </cell>
          <cell r="O26">
            <v>0.97389999999999999</v>
          </cell>
          <cell r="P26">
            <v>1.0980000000000001</v>
          </cell>
          <cell r="Q26">
            <v>1.2290000000000001</v>
          </cell>
          <cell r="R26">
            <v>1.3667</v>
          </cell>
          <cell r="S26">
            <v>1.5111000000000001</v>
          </cell>
          <cell r="T26">
            <v>1.6620999999999999</v>
          </cell>
          <cell r="U26">
            <v>1.8197000000000001</v>
          </cell>
          <cell r="V26">
            <v>1.9838</v>
          </cell>
          <cell r="W26">
            <v>2.1543999999999999</v>
          </cell>
          <cell r="X26">
            <v>2.3315000000000001</v>
          </cell>
          <cell r="Y26">
            <v>2.5148999999999999</v>
          </cell>
          <cell r="Z26">
            <v>2.7048000000000001</v>
          </cell>
          <cell r="AA26">
            <v>2.9009</v>
          </cell>
          <cell r="AB26">
            <v>3.1032999999999999</v>
          </cell>
          <cell r="AC26">
            <v>3.3119999999999998</v>
          </cell>
          <cell r="AD26">
            <v>3.5268999999999999</v>
          </cell>
          <cell r="AE26">
            <v>3.7481</v>
          </cell>
          <cell r="AF26">
            <v>3.9754</v>
          </cell>
          <cell r="AG26">
            <v>4.2088999999999999</v>
          </cell>
          <cell r="AH26">
            <v>4.4485000000000001</v>
          </cell>
          <cell r="AI26">
            <v>4.6942000000000004</v>
          </cell>
          <cell r="AJ26">
            <v>4.9459999999999997</v>
          </cell>
          <cell r="AK26">
            <v>5.2039</v>
          </cell>
          <cell r="AL26">
            <v>5.4678000000000004</v>
          </cell>
          <cell r="AM26">
            <v>5.7378</v>
          </cell>
          <cell r="AN26">
            <v>6.0138999999999996</v>
          </cell>
          <cell r="AO26">
            <v>5.2118000000000002</v>
          </cell>
          <cell r="AP26">
            <v>5.3926999999999996</v>
          </cell>
          <cell r="AQ26">
            <v>5.5738000000000003</v>
          </cell>
          <cell r="AR26">
            <v>5.7549000000000001</v>
          </cell>
          <cell r="AS26">
            <v>5.9360999999999997</v>
          </cell>
          <cell r="AT26">
            <v>6.1172000000000004</v>
          </cell>
          <cell r="AU26">
            <v>6.2980999999999998</v>
          </cell>
          <cell r="AV26">
            <v>6.4787999999999997</v>
          </cell>
          <cell r="AW26">
            <v>6.6593</v>
          </cell>
          <cell r="AX26">
            <v>6.8392999999999997</v>
          </cell>
        </row>
        <row r="27">
          <cell r="C27">
            <v>0.05</v>
          </cell>
          <cell r="D27">
            <v>8.5699999999999998E-2</v>
          </cell>
          <cell r="E27">
            <v>0.13</v>
          </cell>
          <cell r="F27">
            <v>0.1827</v>
          </cell>
          <cell r="G27">
            <v>0.24360000000000001</v>
          </cell>
          <cell r="H27">
            <v>0.3125</v>
          </cell>
          <cell r="I27">
            <v>0.38929999999999998</v>
          </cell>
          <cell r="J27">
            <v>0.47370000000000001</v>
          </cell>
          <cell r="K27">
            <v>0.56579999999999997</v>
          </cell>
          <cell r="L27">
            <v>0.6653</v>
          </cell>
          <cell r="M27">
            <v>0.77210000000000001</v>
          </cell>
          <cell r="N27">
            <v>0.88629999999999998</v>
          </cell>
          <cell r="O27">
            <v>1.0076000000000001</v>
          </cell>
          <cell r="P27">
            <v>1.1361000000000001</v>
          </cell>
          <cell r="Q27">
            <v>1.2716000000000001</v>
          </cell>
          <cell r="R27">
            <v>1.4140999999999999</v>
          </cell>
          <cell r="S27">
            <v>1.5633999999999999</v>
          </cell>
          <cell r="T27">
            <v>1.7197</v>
          </cell>
          <cell r="U27">
            <v>1.8827</v>
          </cell>
          <cell r="V27">
            <v>2.0525000000000002</v>
          </cell>
          <cell r="W27">
            <v>2.2290000000000001</v>
          </cell>
          <cell r="X27">
            <v>2.4121000000000001</v>
          </cell>
          <cell r="Y27">
            <v>2.6019000000000001</v>
          </cell>
          <cell r="Z27">
            <v>2.7982</v>
          </cell>
          <cell r="AA27">
            <v>3.0011000000000001</v>
          </cell>
          <cell r="AB27">
            <v>3.2103999999999999</v>
          </cell>
          <cell r="AC27">
            <v>3.4262000000000001</v>
          </cell>
          <cell r="AD27">
            <v>3.6484999999999999</v>
          </cell>
          <cell r="AE27">
            <v>3.8771</v>
          </cell>
          <cell r="AF27">
            <v>4.1121999999999996</v>
          </cell>
          <cell r="AG27">
            <v>4.3536000000000001</v>
          </cell>
          <cell r="AH27">
            <v>4.6013000000000002</v>
          </cell>
          <cell r="AI27">
            <v>4.8552999999999997</v>
          </cell>
          <cell r="AJ27">
            <v>5.1155999999999997</v>
          </cell>
          <cell r="AK27">
            <v>5.3822000000000001</v>
          </cell>
          <cell r="AL27">
            <v>5.6550000000000002</v>
          </cell>
          <cell r="AM27">
            <v>5.9340000000000002</v>
          </cell>
          <cell r="AN27">
            <v>6.2191999999999998</v>
          </cell>
          <cell r="AO27">
            <v>5.4135</v>
          </cell>
          <cell r="AP27">
            <v>5.6013999999999999</v>
          </cell>
          <cell r="AQ27">
            <v>5.7895000000000003</v>
          </cell>
          <cell r="AR27">
            <v>5.9776999999999996</v>
          </cell>
          <cell r="AS27">
            <v>6.1658999999999997</v>
          </cell>
          <cell r="AT27">
            <v>6.3539000000000003</v>
          </cell>
          <cell r="AU27">
            <v>6.5418000000000003</v>
          </cell>
          <cell r="AV27">
            <v>6.7294</v>
          </cell>
          <cell r="AW27">
            <v>6.9166999999999996</v>
          </cell>
          <cell r="AX27">
            <v>7.1036000000000001</v>
          </cell>
        </row>
        <row r="28">
          <cell r="C28">
            <v>5.1700000000000003E-2</v>
          </cell>
          <cell r="D28">
            <v>8.8499999999999995E-2</v>
          </cell>
          <cell r="E28">
            <v>0.1343</v>
          </cell>
          <cell r="F28">
            <v>0.1888</v>
          </cell>
          <cell r="G28">
            <v>0.25180000000000002</v>
          </cell>
          <cell r="H28">
            <v>0.32300000000000001</v>
          </cell>
          <cell r="I28">
            <v>0.40229999999999999</v>
          </cell>
          <cell r="J28">
            <v>0.48959999999999998</v>
          </cell>
          <cell r="K28">
            <v>0.5847</v>
          </cell>
          <cell r="L28">
            <v>0.68759999999999999</v>
          </cell>
          <cell r="M28">
            <v>0.79800000000000004</v>
          </cell>
          <cell r="N28">
            <v>0.91600000000000004</v>
          </cell>
          <cell r="O28">
            <v>1.0414000000000001</v>
          </cell>
          <cell r="P28">
            <v>1.1741999999999999</v>
          </cell>
          <cell r="Q28">
            <v>1.3142</v>
          </cell>
          <cell r="R28">
            <v>1.4614</v>
          </cell>
          <cell r="S28">
            <v>1.6157999999999999</v>
          </cell>
          <cell r="T28">
            <v>1.7773000000000001</v>
          </cell>
          <cell r="U28">
            <v>1.9457</v>
          </cell>
          <cell r="V28">
            <v>2.1212</v>
          </cell>
          <cell r="W28">
            <v>2.3035999999999999</v>
          </cell>
          <cell r="X28">
            <v>2.4927999999999999</v>
          </cell>
          <cell r="Y28">
            <v>2.6888000000000001</v>
          </cell>
          <cell r="Z28">
            <v>2.8917000000000002</v>
          </cell>
          <cell r="AA28">
            <v>3.1013000000000002</v>
          </cell>
          <cell r="AB28">
            <v>3.3174999999999999</v>
          </cell>
          <cell r="AC28">
            <v>3.5405000000000002</v>
          </cell>
          <cell r="AD28">
            <v>3.7700999999999998</v>
          </cell>
          <cell r="AE28">
            <v>4.0063000000000004</v>
          </cell>
          <cell r="AF28">
            <v>4.2489999999999997</v>
          </cell>
          <cell r="AG28">
            <v>4.4983000000000004</v>
          </cell>
          <cell r="AH28">
            <v>4.7542</v>
          </cell>
          <cell r="AI28">
            <v>5.0164999999999997</v>
          </cell>
          <cell r="AJ28">
            <v>5.2853000000000003</v>
          </cell>
          <cell r="AK28">
            <v>5.5605000000000002</v>
          </cell>
          <cell r="AL28">
            <v>5.8422000000000001</v>
          </cell>
          <cell r="AM28">
            <v>6.1303000000000001</v>
          </cell>
          <cell r="AN28">
            <v>6.4248000000000003</v>
          </cell>
          <cell r="AO28">
            <v>5.6159999999999997</v>
          </cell>
          <cell r="AP28">
            <v>5.8109999999999999</v>
          </cell>
          <cell r="AQ28">
            <v>6.0061</v>
          </cell>
          <cell r="AR28">
            <v>6.2013999999999996</v>
          </cell>
          <cell r="AS28">
            <v>6.3966000000000003</v>
          </cell>
          <cell r="AT28">
            <v>6.5915999999999997</v>
          </cell>
          <cell r="AU28">
            <v>6.7865000000000002</v>
          </cell>
          <cell r="AV28">
            <v>6.9810999999999996</v>
          </cell>
          <cell r="AW28">
            <v>7.1753</v>
          </cell>
          <cell r="AX28">
            <v>7.3689999999999998</v>
          </cell>
        </row>
        <row r="29">
          <cell r="C29">
            <v>5.3400000000000003E-2</v>
          </cell>
          <cell r="D29">
            <v>9.1399999999999995E-2</v>
          </cell>
          <cell r="E29">
            <v>0.13869999999999999</v>
          </cell>
          <cell r="F29">
            <v>0.19489999999999999</v>
          </cell>
          <cell r="G29">
            <v>0.25990000000000002</v>
          </cell>
          <cell r="H29">
            <v>0.33350000000000002</v>
          </cell>
          <cell r="I29">
            <v>0.41539999999999999</v>
          </cell>
          <cell r="J29">
            <v>0.50549999999999995</v>
          </cell>
          <cell r="K29">
            <v>0.60370000000000001</v>
          </cell>
          <cell r="L29">
            <v>0.70989999999999998</v>
          </cell>
          <cell r="M29">
            <v>0.82389999999999997</v>
          </cell>
          <cell r="N29">
            <v>0.94569999999999999</v>
          </cell>
          <cell r="O29">
            <v>1.0751999999999999</v>
          </cell>
          <cell r="P29">
            <v>1.2122999999999999</v>
          </cell>
          <cell r="Q29">
            <v>1.3568</v>
          </cell>
          <cell r="R29">
            <v>1.5087999999999999</v>
          </cell>
          <cell r="S29">
            <v>1.6681999999999999</v>
          </cell>
          <cell r="T29">
            <v>1.8349</v>
          </cell>
          <cell r="U29">
            <v>2.0087999999999999</v>
          </cell>
          <cell r="V29">
            <v>2.1899000000000002</v>
          </cell>
          <cell r="W29">
            <v>2.3780999999999999</v>
          </cell>
          <cell r="X29">
            <v>2.5735000000000001</v>
          </cell>
          <cell r="Y29">
            <v>2.7757999999999998</v>
          </cell>
          <cell r="Z29">
            <v>2.9851999999999999</v>
          </cell>
          <cell r="AA29">
            <v>3.2014999999999998</v>
          </cell>
          <cell r="AB29">
            <v>3.4247000000000001</v>
          </cell>
          <cell r="AC29">
            <v>3.6547999999999998</v>
          </cell>
          <cell r="AD29">
            <v>3.8917000000000002</v>
          </cell>
          <cell r="AE29">
            <v>4.1355000000000004</v>
          </cell>
          <cell r="AF29">
            <v>4.3860000000000001</v>
          </cell>
          <cell r="AG29">
            <v>4.6432000000000002</v>
          </cell>
          <cell r="AH29">
            <v>4.9071999999999996</v>
          </cell>
          <cell r="AI29">
            <v>5.1778000000000004</v>
          </cell>
          <cell r="AJ29">
            <v>5.4550999999999998</v>
          </cell>
          <cell r="AK29">
            <v>5.7390999999999996</v>
          </cell>
          <cell r="AL29">
            <v>6.0296000000000003</v>
          </cell>
          <cell r="AM29">
            <v>6.3268000000000004</v>
          </cell>
          <cell r="AN29">
            <v>6.6304999999999996</v>
          </cell>
          <cell r="AO29">
            <v>5.8190999999999997</v>
          </cell>
          <cell r="AP29">
            <v>6.0212000000000003</v>
          </cell>
          <cell r="AQ29">
            <v>6.2234999999999996</v>
          </cell>
          <cell r="AR29">
            <v>6.4257999999999997</v>
          </cell>
          <cell r="AS29">
            <v>6.6280999999999999</v>
          </cell>
          <cell r="AT29">
            <v>6.8303000000000003</v>
          </cell>
          <cell r="AU29">
            <v>7.0321999999999996</v>
          </cell>
          <cell r="AV29">
            <v>7.2337999999999996</v>
          </cell>
          <cell r="AW29">
            <v>7.4349999999999996</v>
          </cell>
          <cell r="AX29">
            <v>7.6356999999999999</v>
          </cell>
        </row>
        <row r="30">
          <cell r="C30">
            <v>5.5E-2</v>
          </cell>
          <cell r="D30">
            <v>9.4299999999999995E-2</v>
          </cell>
          <cell r="E30">
            <v>0.14299999999999999</v>
          </cell>
          <cell r="F30">
            <v>0.2011</v>
          </cell>
          <cell r="G30">
            <v>0.2681</v>
          </cell>
          <cell r="H30">
            <v>0.34389999999999998</v>
          </cell>
          <cell r="I30">
            <v>0.4284</v>
          </cell>
          <cell r="J30">
            <v>0.52139999999999997</v>
          </cell>
          <cell r="K30">
            <v>0.62270000000000003</v>
          </cell>
          <cell r="L30">
            <v>0.73219999999999996</v>
          </cell>
          <cell r="M30">
            <v>0.8498</v>
          </cell>
          <cell r="N30">
            <v>0.97540000000000004</v>
          </cell>
          <cell r="O30">
            <v>1.109</v>
          </cell>
          <cell r="P30">
            <v>1.2503</v>
          </cell>
          <cell r="Q30">
            <v>1.3994</v>
          </cell>
          <cell r="R30">
            <v>1.5562</v>
          </cell>
          <cell r="S30">
            <v>1.7205999999999999</v>
          </cell>
          <cell r="T30">
            <v>1.8925000000000001</v>
          </cell>
          <cell r="U30">
            <v>2.0718999999999999</v>
          </cell>
          <cell r="V30">
            <v>2.2585999999999999</v>
          </cell>
          <cell r="W30">
            <v>2.4527000000000001</v>
          </cell>
          <cell r="X30">
            <v>2.6541999999999999</v>
          </cell>
          <cell r="Y30">
            <v>2.8628</v>
          </cell>
          <cell r="Z30">
            <v>3.0787</v>
          </cell>
          <cell r="AA30">
            <v>3.3018000000000001</v>
          </cell>
          <cell r="AB30">
            <v>3.5318999999999998</v>
          </cell>
          <cell r="AC30">
            <v>3.7692000000000001</v>
          </cell>
          <cell r="AD30">
            <v>4.0133999999999999</v>
          </cell>
          <cell r="AE30">
            <v>4.2647000000000004</v>
          </cell>
          <cell r="AF30">
            <v>4.5229999999999997</v>
          </cell>
          <cell r="AG30">
            <v>4.7881999999999998</v>
          </cell>
          <cell r="AH30">
            <v>5.0602999999999998</v>
          </cell>
          <cell r="AI30">
            <v>5.3391999999999999</v>
          </cell>
          <cell r="AJ30">
            <v>5.6250999999999998</v>
          </cell>
          <cell r="AK30">
            <v>5.9177</v>
          </cell>
          <cell r="AL30">
            <v>6.2172000000000001</v>
          </cell>
          <cell r="AM30">
            <v>6.5233999999999996</v>
          </cell>
          <cell r="AN30">
            <v>6.8364000000000003</v>
          </cell>
          <cell r="AO30">
            <v>6.0228000000000002</v>
          </cell>
          <cell r="AP30">
            <v>6.2321</v>
          </cell>
          <cell r="AQ30">
            <v>6.4414999999999996</v>
          </cell>
          <cell r="AR30">
            <v>6.6509999999999998</v>
          </cell>
          <cell r="AS30">
            <v>6.8605</v>
          </cell>
          <cell r="AT30">
            <v>7.0697999999999999</v>
          </cell>
          <cell r="AU30">
            <v>7.2788000000000004</v>
          </cell>
          <cell r="AV30">
            <v>7.4874000000000001</v>
          </cell>
          <cell r="AW30">
            <v>7.6957000000000004</v>
          </cell>
          <cell r="AX30">
            <v>7.9034000000000004</v>
          </cell>
        </row>
        <row r="31">
          <cell r="C31">
            <v>5.67E-2</v>
          </cell>
          <cell r="D31">
            <v>9.7100000000000006E-2</v>
          </cell>
          <cell r="E31">
            <v>0.1474</v>
          </cell>
          <cell r="F31">
            <v>0.2072</v>
          </cell>
          <cell r="G31">
            <v>0.27629999999999999</v>
          </cell>
          <cell r="H31">
            <v>0.35439999999999999</v>
          </cell>
          <cell r="I31">
            <v>0.4415</v>
          </cell>
          <cell r="J31">
            <v>0.53720000000000001</v>
          </cell>
          <cell r="K31">
            <v>0.64159999999999995</v>
          </cell>
          <cell r="L31">
            <v>0.75449999999999995</v>
          </cell>
          <cell r="M31">
            <v>0.87570000000000003</v>
          </cell>
          <cell r="N31">
            <v>1.0052000000000001</v>
          </cell>
          <cell r="O31">
            <v>1.1428</v>
          </cell>
          <cell r="P31">
            <v>1.2884</v>
          </cell>
          <cell r="Q31">
            <v>1.4420999999999999</v>
          </cell>
          <cell r="R31">
            <v>1.6035999999999999</v>
          </cell>
          <cell r="S31">
            <v>1.7729999999999999</v>
          </cell>
          <cell r="T31">
            <v>1.9500999999999999</v>
          </cell>
          <cell r="U31">
            <v>2.1349</v>
          </cell>
          <cell r="V31">
            <v>2.3273999999999999</v>
          </cell>
          <cell r="W31">
            <v>2.5274000000000001</v>
          </cell>
          <cell r="X31">
            <v>2.7349000000000001</v>
          </cell>
          <cell r="Y31">
            <v>2.9499</v>
          </cell>
          <cell r="Z31">
            <v>3.1722999999999999</v>
          </cell>
          <cell r="AA31">
            <v>3.4020999999999999</v>
          </cell>
          <cell r="AB31">
            <v>3.6392000000000002</v>
          </cell>
          <cell r="AC31">
            <v>3.8835999999999999</v>
          </cell>
          <cell r="AD31">
            <v>4.1352000000000002</v>
          </cell>
          <cell r="AE31">
            <v>4.3940000000000001</v>
          </cell>
          <cell r="AF31">
            <v>4.66</v>
          </cell>
          <cell r="AG31">
            <v>4.9332000000000003</v>
          </cell>
          <cell r="AH31">
            <v>5.2134</v>
          </cell>
          <cell r="AI31">
            <v>5.5007000000000001</v>
          </cell>
          <cell r="AJ31">
            <v>5.7950999999999997</v>
          </cell>
          <cell r="AK31">
            <v>6.0964999999999998</v>
          </cell>
          <cell r="AL31">
            <v>6.4047999999999998</v>
          </cell>
          <cell r="AM31">
            <v>6.7202000000000002</v>
          </cell>
          <cell r="AN31">
            <v>7.0423999999999998</v>
          </cell>
          <cell r="AO31">
            <v>6.2270000000000003</v>
          </cell>
          <cell r="AP31">
            <v>6.4436</v>
          </cell>
          <cell r="AQ31">
            <v>6.6601999999999997</v>
          </cell>
          <cell r="AR31">
            <v>6.8769</v>
          </cell>
          <cell r="AS31">
            <v>7.0936000000000003</v>
          </cell>
          <cell r="AT31">
            <v>7.31</v>
          </cell>
          <cell r="AU31">
            <v>7.5262000000000002</v>
          </cell>
          <cell r="AV31">
            <v>7.742</v>
          </cell>
          <cell r="AW31">
            <v>7.9573</v>
          </cell>
          <cell r="AX31">
            <v>8.1720000000000006</v>
          </cell>
        </row>
        <row r="32">
          <cell r="C32">
            <v>5.8400000000000001E-2</v>
          </cell>
          <cell r="D32">
            <v>0.1</v>
          </cell>
          <cell r="E32">
            <v>0.1517</v>
          </cell>
          <cell r="F32">
            <v>0.21329999999999999</v>
          </cell>
          <cell r="G32">
            <v>0.28439999999999999</v>
          </cell>
          <cell r="H32">
            <v>0.3649</v>
          </cell>
          <cell r="I32">
            <v>0.45450000000000002</v>
          </cell>
          <cell r="J32">
            <v>0.55310000000000004</v>
          </cell>
          <cell r="K32">
            <v>0.66059999999999997</v>
          </cell>
          <cell r="L32">
            <v>0.77680000000000005</v>
          </cell>
          <cell r="M32">
            <v>0.90159999999999996</v>
          </cell>
          <cell r="N32">
            <v>1.0348999999999999</v>
          </cell>
          <cell r="O32">
            <v>1.1766000000000001</v>
          </cell>
          <cell r="P32">
            <v>1.3265</v>
          </cell>
          <cell r="Q32">
            <v>1.4846999999999999</v>
          </cell>
          <cell r="R32">
            <v>1.651</v>
          </cell>
          <cell r="S32">
            <v>1.8253999999999999</v>
          </cell>
          <cell r="T32">
            <v>2.0076999999999998</v>
          </cell>
          <cell r="U32">
            <v>2.198</v>
          </cell>
          <cell r="V32">
            <v>2.3961000000000001</v>
          </cell>
          <cell r="W32">
            <v>2.6019999999999999</v>
          </cell>
          <cell r="X32">
            <v>2.8155999999999999</v>
          </cell>
          <cell r="Y32">
            <v>3.0369999999999999</v>
          </cell>
          <cell r="Z32">
            <v>3.2658999999999998</v>
          </cell>
          <cell r="AA32">
            <v>3.5024000000000002</v>
          </cell>
          <cell r="AB32">
            <v>3.7465000000000002</v>
          </cell>
          <cell r="AC32">
            <v>3.9980000000000002</v>
          </cell>
          <cell r="AD32">
            <v>4.2569999999999997</v>
          </cell>
          <cell r="AE32">
            <v>4.5233999999999996</v>
          </cell>
          <cell r="AF32">
            <v>4.7971000000000004</v>
          </cell>
          <cell r="AG32">
            <v>5.0781999999999998</v>
          </cell>
          <cell r="AH32">
            <v>5.3666</v>
          </cell>
          <cell r="AI32">
            <v>5.6623000000000001</v>
          </cell>
          <cell r="AJ32">
            <v>5.9652000000000003</v>
          </cell>
          <cell r="AK32">
            <v>6.2752999999999997</v>
          </cell>
          <cell r="AL32">
            <v>6.5926</v>
          </cell>
          <cell r="AM32">
            <v>6.9169999999999998</v>
          </cell>
          <cell r="AN32">
            <v>7.2485999999999997</v>
          </cell>
          <cell r="AO32">
            <v>6.4318</v>
          </cell>
          <cell r="AP32">
            <v>6.6555999999999997</v>
          </cell>
          <cell r="AQ32">
            <v>6.8795000000000002</v>
          </cell>
          <cell r="AR32">
            <v>7.1035000000000004</v>
          </cell>
          <cell r="AS32">
            <v>7.3273999999999999</v>
          </cell>
          <cell r="AT32">
            <v>7.5510999999999999</v>
          </cell>
          <cell r="AU32">
            <v>7.7744</v>
          </cell>
          <cell r="AV32">
            <v>7.9973999999999998</v>
          </cell>
          <cell r="AW32">
            <v>8.2197999999999993</v>
          </cell>
          <cell r="AX32">
            <v>8.4417000000000009</v>
          </cell>
        </row>
        <row r="33">
          <cell r="C33">
            <v>4.4000000000000003E-3</v>
          </cell>
          <cell r="D33">
            <v>7.6E-3</v>
          </cell>
          <cell r="E33">
            <v>1.1599999999999999E-2</v>
          </cell>
          <cell r="F33">
            <v>1.6500000000000001E-2</v>
          </cell>
          <cell r="G33">
            <v>2.2200000000000001E-2</v>
          </cell>
          <cell r="H33">
            <v>2.8799999999999999E-2</v>
          </cell>
          <cell r="I33">
            <v>3.6400000000000002E-2</v>
          </cell>
          <cell r="J33">
            <v>4.5100000000000001E-2</v>
          </cell>
          <cell r="K33">
            <v>5.4899999999999997E-2</v>
          </cell>
          <cell r="L33">
            <v>6.6000000000000003E-2</v>
          </cell>
          <cell r="M33">
            <v>7.8399999999999997E-2</v>
          </cell>
          <cell r="N33">
            <v>9.2399999999999996E-2</v>
          </cell>
          <cell r="O33">
            <v>0.108</v>
          </cell>
          <cell r="P33">
            <v>0.12540000000000001</v>
          </cell>
          <cell r="Q33">
            <v>0.1449</v>
          </cell>
          <cell r="R33">
            <v>0.16650000000000001</v>
          </cell>
          <cell r="S33">
            <v>0.19040000000000001</v>
          </cell>
          <cell r="T33">
            <v>0.21709999999999999</v>
          </cell>
          <cell r="U33">
            <v>0.2465</v>
          </cell>
          <cell r="V33">
            <v>0.27910000000000001</v>
          </cell>
          <cell r="W33">
            <v>0.31519999999999998</v>
          </cell>
          <cell r="X33">
            <v>0.35499999999999998</v>
          </cell>
          <cell r="Y33">
            <v>0.39889999999999998</v>
          </cell>
          <cell r="Z33">
            <v>0.44729999999999998</v>
          </cell>
          <cell r="AA33">
            <v>0.50060000000000004</v>
          </cell>
          <cell r="AB33">
            <v>0.55920000000000003</v>
          </cell>
          <cell r="AC33">
            <v>0.33879999999999999</v>
          </cell>
          <cell r="AD33">
            <v>0.37140000000000001</v>
          </cell>
          <cell r="AE33">
            <v>0.40660000000000002</v>
          </cell>
          <cell r="AF33">
            <v>0.44469999999999998</v>
          </cell>
          <cell r="AG33">
            <v>0.48580000000000001</v>
          </cell>
          <cell r="AH33">
            <v>0.53010000000000002</v>
          </cell>
          <cell r="AI33">
            <v>0.57799999999999996</v>
          </cell>
          <cell r="AJ33">
            <v>0.62970000000000004</v>
          </cell>
          <cell r="AK33">
            <v>0.68540000000000001</v>
          </cell>
          <cell r="AL33">
            <v>0.74539999999999995</v>
          </cell>
          <cell r="AM33">
            <v>0.81020000000000003</v>
          </cell>
          <cell r="AN33">
            <v>0.87990000000000002</v>
          </cell>
        </row>
        <row r="34">
          <cell r="C34">
            <v>6.0000000000000001E-3</v>
          </cell>
          <cell r="D34">
            <v>1.04E-2</v>
          </cell>
          <cell r="E34">
            <v>1.5800000000000002E-2</v>
          </cell>
          <cell r="F34">
            <v>2.23E-2</v>
          </cell>
          <cell r="G34">
            <v>2.98E-2</v>
          </cell>
          <cell r="H34">
            <v>3.85E-2</v>
          </cell>
          <cell r="I34">
            <v>4.8300000000000003E-2</v>
          </cell>
          <cell r="J34">
            <v>5.9299999999999999E-2</v>
          </cell>
          <cell r="K34">
            <v>7.1599999999999997E-2</v>
          </cell>
          <cell r="L34">
            <v>8.5199999999999998E-2</v>
          </cell>
          <cell r="M34">
            <v>0.1002</v>
          </cell>
          <cell r="N34">
            <v>0.1167</v>
          </cell>
          <cell r="O34">
            <v>0.1348</v>
          </cell>
          <cell r="P34">
            <v>0.15459999999999999</v>
          </cell>
          <cell r="Q34">
            <v>0.17630000000000001</v>
          </cell>
          <cell r="R34">
            <v>0.2</v>
          </cell>
          <cell r="S34">
            <v>0.2258</v>
          </cell>
          <cell r="T34">
            <v>0.25390000000000001</v>
          </cell>
          <cell r="U34">
            <v>0.28449999999999998</v>
          </cell>
          <cell r="V34">
            <v>0.31769999999999998</v>
          </cell>
          <cell r="W34">
            <v>0.3538</v>
          </cell>
          <cell r="X34">
            <v>0.39300000000000002</v>
          </cell>
          <cell r="Y34">
            <v>0.43540000000000001</v>
          </cell>
          <cell r="Z34">
            <v>0.48139999999999999</v>
          </cell>
          <cell r="AA34">
            <v>0.53120000000000001</v>
          </cell>
          <cell r="AB34">
            <v>0.58509999999999995</v>
          </cell>
          <cell r="AC34">
            <v>0.42780000000000001</v>
          </cell>
          <cell r="AD34">
            <v>0.46439999999999998</v>
          </cell>
          <cell r="AE34">
            <v>0.50339999999999996</v>
          </cell>
          <cell r="AF34">
            <v>0.54500000000000004</v>
          </cell>
          <cell r="AG34">
            <v>0.58940000000000003</v>
          </cell>
          <cell r="AH34">
            <v>0.63660000000000005</v>
          </cell>
          <cell r="AI34">
            <v>0.68700000000000006</v>
          </cell>
          <cell r="AJ34">
            <v>0.74060000000000004</v>
          </cell>
          <cell r="AK34">
            <v>0.79769999999999996</v>
          </cell>
          <cell r="AL34">
            <v>0.85840000000000005</v>
          </cell>
          <cell r="AM34">
            <v>0.92310000000000003</v>
          </cell>
          <cell r="AN34">
            <v>0.99180000000000001</v>
          </cell>
        </row>
        <row r="35">
          <cell r="C35">
            <v>7.6E-3</v>
          </cell>
          <cell r="D35">
            <v>1.3100000000000001E-2</v>
          </cell>
          <cell r="E35">
            <v>0.02</v>
          </cell>
          <cell r="F35">
            <v>2.8199999999999999E-2</v>
          </cell>
          <cell r="G35">
            <v>3.7699999999999997E-2</v>
          </cell>
          <cell r="H35">
            <v>4.8500000000000001E-2</v>
          </cell>
          <cell r="I35">
            <v>6.0600000000000001E-2</v>
          </cell>
          <cell r="J35">
            <v>7.3999999999999996E-2</v>
          </cell>
          <cell r="K35">
            <v>8.8900000000000007E-2</v>
          </cell>
          <cell r="L35">
            <v>0.1052</v>
          </cell>
          <cell r="M35">
            <v>0.123</v>
          </cell>
          <cell r="N35">
            <v>0.14230000000000001</v>
          </cell>
          <cell r="O35">
            <v>0.1633</v>
          </cell>
          <cell r="P35">
            <v>0.186</v>
          </cell>
          <cell r="Q35">
            <v>0.21049999999999999</v>
          </cell>
          <cell r="R35">
            <v>0.2369</v>
          </cell>
          <cell r="S35">
            <v>0.26529999999999998</v>
          </cell>
          <cell r="T35">
            <v>0.2959</v>
          </cell>
          <cell r="U35">
            <v>0.32869999999999999</v>
          </cell>
          <cell r="V35">
            <v>0.36399999999999999</v>
          </cell>
          <cell r="W35">
            <v>0.4017</v>
          </cell>
          <cell r="X35">
            <v>0.44219999999999998</v>
          </cell>
          <cell r="Y35">
            <v>0.48549999999999999</v>
          </cell>
          <cell r="Z35">
            <v>0.53180000000000005</v>
          </cell>
          <cell r="AA35">
            <v>0.58130000000000004</v>
          </cell>
          <cell r="AB35">
            <v>0.63419999999999999</v>
          </cell>
          <cell r="AC35">
            <v>0.51549999999999996</v>
          </cell>
          <cell r="AD35">
            <v>0.55600000000000005</v>
          </cell>
          <cell r="AE35">
            <v>0.59870000000000001</v>
          </cell>
          <cell r="AF35">
            <v>0.64380000000000004</v>
          </cell>
          <cell r="AG35">
            <v>0.6915</v>
          </cell>
          <cell r="AH35">
            <v>0.74180000000000001</v>
          </cell>
          <cell r="AI35">
            <v>0.79479999999999995</v>
          </cell>
          <cell r="AJ35">
            <v>0.8508</v>
          </cell>
          <cell r="AK35">
            <v>0.90980000000000005</v>
          </cell>
          <cell r="AL35">
            <v>0.97199999999999998</v>
          </cell>
          <cell r="AM35">
            <v>1.0376000000000001</v>
          </cell>
          <cell r="AN35">
            <v>1.1067</v>
          </cell>
          <cell r="AO35">
            <v>1.1024</v>
          </cell>
          <cell r="AP35">
            <v>1.1729000000000001</v>
          </cell>
          <cell r="AQ35">
            <v>1.2468999999999999</v>
          </cell>
          <cell r="AR35">
            <v>1.3248</v>
          </cell>
          <cell r="AS35">
            <v>1.4066000000000001</v>
          </cell>
          <cell r="AT35">
            <v>1.4925999999999999</v>
          </cell>
          <cell r="AU35">
            <v>1.5829</v>
          </cell>
          <cell r="AV35">
            <v>1.6777</v>
          </cell>
          <cell r="AW35">
            <v>1.7773000000000001</v>
          </cell>
          <cell r="AX35">
            <v>1.8817999999999999</v>
          </cell>
        </row>
        <row r="36">
          <cell r="C36">
            <v>9.1999999999999998E-3</v>
          </cell>
          <cell r="D36">
            <v>1.5900000000000001E-2</v>
          </cell>
          <cell r="E36">
            <v>2.4199999999999999E-2</v>
          </cell>
          <cell r="F36">
            <v>3.4099999999999998E-2</v>
          </cell>
          <cell r="G36">
            <v>4.5600000000000002E-2</v>
          </cell>
          <cell r="H36">
            <v>5.8599999999999999E-2</v>
          </cell>
          <cell r="I36">
            <v>7.3099999999999998E-2</v>
          </cell>
          <cell r="J36">
            <v>8.9099999999999999E-2</v>
          </cell>
          <cell r="K36">
            <v>0.1067</v>
          </cell>
          <cell r="L36">
            <v>0.12590000000000001</v>
          </cell>
          <cell r="M36">
            <v>0.14660000000000001</v>
          </cell>
          <cell r="N36">
            <v>0.16900000000000001</v>
          </cell>
          <cell r="O36">
            <v>0.19320000000000001</v>
          </cell>
          <cell r="P36">
            <v>0.21909999999999999</v>
          </cell>
          <cell r="Q36">
            <v>0.24679999999999999</v>
          </cell>
          <cell r="R36">
            <v>0.27639999999999998</v>
          </cell>
          <cell r="S36">
            <v>0.308</v>
          </cell>
          <cell r="T36">
            <v>0.3417</v>
          </cell>
          <cell r="U36">
            <v>0.37759999999999999</v>
          </cell>
          <cell r="V36">
            <v>0.41570000000000001</v>
          </cell>
          <cell r="W36">
            <v>0.45619999999999999</v>
          </cell>
          <cell r="X36">
            <v>0.49919999999999998</v>
          </cell>
          <cell r="Y36">
            <v>0.54479999999999995</v>
          </cell>
          <cell r="Z36">
            <v>0.59309999999999996</v>
          </cell>
          <cell r="AA36">
            <v>0.64429999999999998</v>
          </cell>
          <cell r="AB36">
            <v>0.69850000000000001</v>
          </cell>
          <cell r="AC36">
            <v>0.60560000000000003</v>
          </cell>
          <cell r="AD36">
            <v>0.6502</v>
          </cell>
          <cell r="AE36">
            <v>0.69710000000000005</v>
          </cell>
          <cell r="AF36">
            <v>0.74609999999999999</v>
          </cell>
          <cell r="AG36">
            <v>0.79759999999999998</v>
          </cell>
          <cell r="AH36">
            <v>0.85150000000000003</v>
          </cell>
          <cell r="AI36">
            <v>0.90790000000000004</v>
          </cell>
          <cell r="AJ36">
            <v>0.96709999999999996</v>
          </cell>
          <cell r="AK36">
            <v>1.0289999999999999</v>
          </cell>
          <cell r="AL36">
            <v>1.0938000000000001</v>
          </cell>
          <cell r="AM36">
            <v>1.1617</v>
          </cell>
          <cell r="AN36">
            <v>1.2326999999999999</v>
          </cell>
          <cell r="AO36">
            <v>1.1831</v>
          </cell>
          <cell r="AP36">
            <v>1.2514000000000001</v>
          </cell>
          <cell r="AQ36">
            <v>1.3228</v>
          </cell>
          <cell r="AR36">
            <v>1.3973</v>
          </cell>
          <cell r="AS36">
            <v>1.4750000000000001</v>
          </cell>
          <cell r="AT36">
            <v>1.5561</v>
          </cell>
          <cell r="AU36">
            <v>1.6407</v>
          </cell>
          <cell r="AV36">
            <v>1.7289000000000001</v>
          </cell>
          <cell r="AW36">
            <v>1.821</v>
          </cell>
          <cell r="AX36">
            <v>1.9169</v>
          </cell>
        </row>
        <row r="37">
          <cell r="C37">
            <v>1.0800000000000001E-2</v>
          </cell>
          <cell r="D37">
            <v>1.8700000000000001E-2</v>
          </cell>
          <cell r="E37">
            <v>2.8500000000000001E-2</v>
          </cell>
          <cell r="F37">
            <v>4.0099999999999997E-2</v>
          </cell>
          <cell r="G37">
            <v>5.3600000000000002E-2</v>
          </cell>
          <cell r="H37">
            <v>6.88E-2</v>
          </cell>
          <cell r="I37">
            <v>8.5800000000000001E-2</v>
          </cell>
          <cell r="J37">
            <v>0.1045</v>
          </cell>
          <cell r="K37">
            <v>0.1249</v>
          </cell>
          <cell r="L37">
            <v>0.14699999999999999</v>
          </cell>
          <cell r="M37">
            <v>0.1709</v>
          </cell>
          <cell r="N37">
            <v>0.1966</v>
          </cell>
          <cell r="O37">
            <v>0.224</v>
          </cell>
          <cell r="P37">
            <v>0.25340000000000001</v>
          </cell>
          <cell r="Q37">
            <v>0.28460000000000002</v>
          </cell>
          <cell r="R37">
            <v>0.31780000000000003</v>
          </cell>
          <cell r="S37">
            <v>0.35299999999999998</v>
          </cell>
          <cell r="T37">
            <v>0.39019999999999999</v>
          </cell>
          <cell r="U37">
            <v>0.42970000000000003</v>
          </cell>
          <cell r="V37">
            <v>0.4713</v>
          </cell>
          <cell r="W37">
            <v>0.51519999999999999</v>
          </cell>
          <cell r="X37">
            <v>0.5615</v>
          </cell>
          <cell r="Y37">
            <v>0.61029999999999995</v>
          </cell>
          <cell r="Z37">
            <v>0.66159999999999997</v>
          </cell>
          <cell r="AA37">
            <v>0.7157</v>
          </cell>
          <cell r="AB37">
            <v>0.77249999999999996</v>
          </cell>
          <cell r="AC37">
            <v>0.6986</v>
          </cell>
          <cell r="AD37">
            <v>0.74780000000000002</v>
          </cell>
          <cell r="AE37">
            <v>0.79900000000000004</v>
          </cell>
          <cell r="AF37">
            <v>0.85250000000000004</v>
          </cell>
          <cell r="AG37">
            <v>0.90820000000000001</v>
          </cell>
          <cell r="AH37">
            <v>0.96630000000000005</v>
          </cell>
          <cell r="AI37">
            <v>1.0267999999999999</v>
          </cell>
          <cell r="AJ37">
            <v>1.0898000000000001</v>
          </cell>
          <cell r="AK37">
            <v>1.1555</v>
          </cell>
          <cell r="AL37">
            <v>1.2238</v>
          </cell>
          <cell r="AM37">
            <v>1.2948999999999999</v>
          </cell>
          <cell r="AN37">
            <v>1.369</v>
          </cell>
          <cell r="AO37">
            <v>1.2828999999999999</v>
          </cell>
          <cell r="AP37">
            <v>1.351</v>
          </cell>
          <cell r="AQ37">
            <v>1.4218</v>
          </cell>
          <cell r="AR37">
            <v>1.4951000000000001</v>
          </cell>
          <cell r="AS37">
            <v>1.5711999999999999</v>
          </cell>
          <cell r="AT37">
            <v>1.6501999999999999</v>
          </cell>
          <cell r="AU37">
            <v>1.7321</v>
          </cell>
          <cell r="AV37">
            <v>1.8169999999999999</v>
          </cell>
          <cell r="AW37">
            <v>1.9051</v>
          </cell>
          <cell r="AX37">
            <v>1.9964</v>
          </cell>
        </row>
        <row r="38">
          <cell r="C38">
            <v>1.24E-2</v>
          </cell>
          <cell r="D38">
            <v>2.1499999999999998E-2</v>
          </cell>
          <cell r="E38">
            <v>3.2800000000000003E-2</v>
          </cell>
          <cell r="F38">
            <v>4.6199999999999998E-2</v>
          </cell>
          <cell r="G38">
            <v>6.1699999999999998E-2</v>
          </cell>
          <cell r="H38">
            <v>7.9100000000000004E-2</v>
          </cell>
          <cell r="I38">
            <v>9.8599999999999993E-2</v>
          </cell>
          <cell r="J38">
            <v>0.12</v>
          </cell>
          <cell r="K38">
            <v>0.14330000000000001</v>
          </cell>
          <cell r="L38">
            <v>0.16850000000000001</v>
          </cell>
          <cell r="M38">
            <v>0.1956</v>
          </cell>
          <cell r="N38">
            <v>0.22470000000000001</v>
          </cell>
          <cell r="O38">
            <v>0.25569999999999998</v>
          </cell>
          <cell r="P38">
            <v>0.28860000000000002</v>
          </cell>
          <cell r="Q38">
            <v>0.3236</v>
          </cell>
          <cell r="R38">
            <v>0.36049999999999999</v>
          </cell>
          <cell r="S38">
            <v>0.39960000000000001</v>
          </cell>
          <cell r="T38">
            <v>0.44069999999999998</v>
          </cell>
          <cell r="U38">
            <v>0.48409999999999997</v>
          </cell>
          <cell r="V38">
            <v>0.52959999999999996</v>
          </cell>
          <cell r="W38">
            <v>0.57740000000000002</v>
          </cell>
          <cell r="X38">
            <v>0.62760000000000005</v>
          </cell>
          <cell r="Y38">
            <v>0.68020000000000003</v>
          </cell>
          <cell r="Z38">
            <v>0.73529999999999995</v>
          </cell>
          <cell r="AA38">
            <v>0.79290000000000005</v>
          </cell>
          <cell r="AB38">
            <v>0.85319999999999996</v>
          </cell>
          <cell r="AC38">
            <v>0.79430000000000001</v>
          </cell>
          <cell r="AD38">
            <v>0.84819999999999995</v>
          </cell>
          <cell r="AE38">
            <v>0.90429999999999999</v>
          </cell>
          <cell r="AF38">
            <v>0.96250000000000002</v>
          </cell>
          <cell r="AG38">
            <v>1.0229999999999999</v>
          </cell>
          <cell r="AH38">
            <v>1.0857000000000001</v>
          </cell>
          <cell r="AI38">
            <v>1.1508</v>
          </cell>
          <cell r="AJ38">
            <v>1.2181999999999999</v>
          </cell>
          <cell r="AK38">
            <v>1.2882</v>
          </cell>
          <cell r="AL38">
            <v>1.3607</v>
          </cell>
          <cell r="AM38">
            <v>1.4359</v>
          </cell>
          <cell r="AN38">
            <v>1.5138</v>
          </cell>
          <cell r="AO38">
            <v>1.3982000000000001</v>
          </cell>
          <cell r="AP38">
            <v>1.4675</v>
          </cell>
          <cell r="AQ38">
            <v>1.5390999999999999</v>
          </cell>
          <cell r="AR38">
            <v>1.613</v>
          </cell>
          <cell r="AS38">
            <v>1.6893</v>
          </cell>
          <cell r="AT38">
            <v>1.768</v>
          </cell>
          <cell r="AU38">
            <v>1.8492999999999999</v>
          </cell>
          <cell r="AV38">
            <v>1.9332</v>
          </cell>
          <cell r="AW38">
            <v>2.0198</v>
          </cell>
          <cell r="AX38">
            <v>2.1091000000000002</v>
          </cell>
        </row>
        <row r="39">
          <cell r="C39">
            <v>1.41E-2</v>
          </cell>
          <cell r="D39">
            <v>2.4299999999999999E-2</v>
          </cell>
          <cell r="E39">
            <v>3.7100000000000001E-2</v>
          </cell>
          <cell r="F39">
            <v>5.2200000000000003E-2</v>
          </cell>
          <cell r="G39">
            <v>6.9800000000000001E-2</v>
          </cell>
          <cell r="H39">
            <v>8.9499999999999996E-2</v>
          </cell>
          <cell r="I39">
            <v>0.1115</v>
          </cell>
          <cell r="J39">
            <v>0.1356</v>
          </cell>
          <cell r="K39">
            <v>0.16189999999999999</v>
          </cell>
          <cell r="L39">
            <v>0.19020000000000001</v>
          </cell>
          <cell r="M39">
            <v>0.22070000000000001</v>
          </cell>
          <cell r="N39">
            <v>0.25319999999999998</v>
          </cell>
          <cell r="O39">
            <v>0.2878</v>
          </cell>
          <cell r="P39">
            <v>0.32450000000000001</v>
          </cell>
          <cell r="Q39">
            <v>0.3634</v>
          </cell>
          <cell r="R39">
            <v>0.40429999999999999</v>
          </cell>
          <cell r="S39">
            <v>0.44740000000000002</v>
          </cell>
          <cell r="T39">
            <v>0.49270000000000003</v>
          </cell>
          <cell r="U39">
            <v>0.54020000000000001</v>
          </cell>
          <cell r="V39">
            <v>0.58989999999999998</v>
          </cell>
          <cell r="W39">
            <v>0.64200000000000002</v>
          </cell>
          <cell r="X39">
            <v>0.69640000000000002</v>
          </cell>
          <cell r="Y39">
            <v>0.75319999999999998</v>
          </cell>
          <cell r="Z39">
            <v>0.8125</v>
          </cell>
          <cell r="AA39">
            <v>0.87429999999999997</v>
          </cell>
          <cell r="AB39">
            <v>0.93869999999999998</v>
          </cell>
          <cell r="AC39">
            <v>0.89229999999999998</v>
          </cell>
          <cell r="AD39">
            <v>0.95130000000000003</v>
          </cell>
          <cell r="AE39">
            <v>1.0125</v>
          </cell>
          <cell r="AF39">
            <v>1.0758000000000001</v>
          </cell>
          <cell r="AG39">
            <v>1.1413</v>
          </cell>
          <cell r="AH39">
            <v>1.2090000000000001</v>
          </cell>
          <cell r="AI39">
            <v>1.2789999999999999</v>
          </cell>
          <cell r="AJ39">
            <v>1.3513999999999999</v>
          </cell>
          <cell r="AK39">
            <v>1.4261999999999999</v>
          </cell>
          <cell r="AL39">
            <v>1.5035000000000001</v>
          </cell>
          <cell r="AM39">
            <v>1.5831999999999999</v>
          </cell>
          <cell r="AN39">
            <v>1.6656</v>
          </cell>
          <cell r="AO39">
            <v>1.5259</v>
          </cell>
          <cell r="AP39">
            <v>1.5973999999999999</v>
          </cell>
          <cell r="AQ39">
            <v>1.6709000000000001</v>
          </cell>
          <cell r="AR39">
            <v>1.7464999999999999</v>
          </cell>
          <cell r="AS39">
            <v>1.8242</v>
          </cell>
          <cell r="AT39">
            <v>1.9040999999999999</v>
          </cell>
          <cell r="AU39">
            <v>1.9863</v>
          </cell>
          <cell r="AV39">
            <v>2.0707</v>
          </cell>
          <cell r="AW39">
            <v>2.1575000000000002</v>
          </cell>
          <cell r="AX39">
            <v>2.2467000000000001</v>
          </cell>
        </row>
        <row r="40">
          <cell r="C40">
            <v>1.5699999999999999E-2</v>
          </cell>
          <cell r="D40">
            <v>2.7099999999999999E-2</v>
          </cell>
          <cell r="E40">
            <v>4.1399999999999999E-2</v>
          </cell>
          <cell r="F40">
            <v>5.8299999999999998E-2</v>
          </cell>
          <cell r="G40">
            <v>7.7899999999999997E-2</v>
          </cell>
          <cell r="H40">
            <v>9.9900000000000003E-2</v>
          </cell>
          <cell r="I40">
            <v>0.1245</v>
          </cell>
          <cell r="J40">
            <v>0.15140000000000001</v>
          </cell>
          <cell r="K40">
            <v>0.18060000000000001</v>
          </cell>
          <cell r="L40">
            <v>0.2122</v>
          </cell>
          <cell r="M40">
            <v>0.246</v>
          </cell>
          <cell r="N40">
            <v>0.28210000000000002</v>
          </cell>
          <cell r="O40">
            <v>0.32040000000000002</v>
          </cell>
          <cell r="P40">
            <v>0.36099999999999999</v>
          </cell>
          <cell r="Q40">
            <v>0.40379999999999999</v>
          </cell>
          <cell r="R40">
            <v>0.44879999999999998</v>
          </cell>
          <cell r="S40">
            <v>0.49619999999999997</v>
          </cell>
          <cell r="T40">
            <v>0.54569999999999996</v>
          </cell>
          <cell r="U40">
            <v>0.59760000000000002</v>
          </cell>
          <cell r="V40">
            <v>0.65180000000000005</v>
          </cell>
          <cell r="W40">
            <v>0.70840000000000003</v>
          </cell>
          <cell r="X40">
            <v>0.76729999999999998</v>
          </cell>
          <cell r="Y40">
            <v>0.82869999999999999</v>
          </cell>
          <cell r="Z40">
            <v>0.89249999999999996</v>
          </cell>
          <cell r="AA40">
            <v>0.95889999999999997</v>
          </cell>
          <cell r="AB40">
            <v>1.0278</v>
          </cell>
          <cell r="AC40">
            <v>0.99219999999999997</v>
          </cell>
          <cell r="AD40">
            <v>1.0566</v>
          </cell>
          <cell r="AE40">
            <v>1.1231</v>
          </cell>
          <cell r="AF40">
            <v>1.1917</v>
          </cell>
          <cell r="AG40">
            <v>1.2625999999999999</v>
          </cell>
          <cell r="AH40">
            <v>1.3355999999999999</v>
          </cell>
          <cell r="AI40">
            <v>1.4109</v>
          </cell>
          <cell r="AJ40">
            <v>1.4885999999999999</v>
          </cell>
          <cell r="AK40">
            <v>1.5686</v>
          </cell>
          <cell r="AL40">
            <v>1.651</v>
          </cell>
          <cell r="AM40">
            <v>1.7359</v>
          </cell>
          <cell r="AN40">
            <v>1.8231999999999999</v>
          </cell>
          <cell r="AO40">
            <v>1.6636</v>
          </cell>
          <cell r="AP40">
            <v>1.7381</v>
          </cell>
          <cell r="AQ40">
            <v>1.8144</v>
          </cell>
          <cell r="AR40">
            <v>1.8925000000000001</v>
          </cell>
          <cell r="AS40">
            <v>1.9726999999999999</v>
          </cell>
          <cell r="AT40">
            <v>2.0547</v>
          </cell>
          <cell r="AU40">
            <v>2.1387999999999998</v>
          </cell>
          <cell r="AV40">
            <v>2.2248999999999999</v>
          </cell>
          <cell r="AW40">
            <v>2.3130999999999999</v>
          </cell>
          <cell r="AX40">
            <v>2.4035000000000002</v>
          </cell>
        </row>
        <row r="41">
          <cell r="C41">
            <v>1.7299999999999999E-2</v>
          </cell>
          <cell r="D41">
            <v>2.9899999999999999E-2</v>
          </cell>
          <cell r="E41">
            <v>4.5699999999999998E-2</v>
          </cell>
          <cell r="F41">
            <v>6.4399999999999999E-2</v>
          </cell>
          <cell r="G41">
            <v>8.5999999999999993E-2</v>
          </cell>
          <cell r="H41">
            <v>0.1104</v>
          </cell>
          <cell r="I41">
            <v>0.13750000000000001</v>
          </cell>
          <cell r="J41">
            <v>0.16719999999999999</v>
          </cell>
          <cell r="K41">
            <v>0.19950000000000001</v>
          </cell>
          <cell r="L41">
            <v>0.23430000000000001</v>
          </cell>
          <cell r="M41">
            <v>0.27150000000000002</v>
          </cell>
          <cell r="N41">
            <v>0.31119999999999998</v>
          </cell>
          <cell r="O41">
            <v>0.3533</v>
          </cell>
          <cell r="P41">
            <v>0.39779999999999999</v>
          </cell>
          <cell r="Q41">
            <v>0.44469999999999998</v>
          </cell>
          <cell r="R41">
            <v>0.49399999999999999</v>
          </cell>
          <cell r="S41">
            <v>0.54559999999999997</v>
          </cell>
          <cell r="T41">
            <v>0.59970000000000001</v>
          </cell>
          <cell r="U41">
            <v>0.65610000000000002</v>
          </cell>
          <cell r="V41">
            <v>0.71489999999999998</v>
          </cell>
          <cell r="W41">
            <v>0.7762</v>
          </cell>
          <cell r="X41">
            <v>0.83989999999999998</v>
          </cell>
          <cell r="Y41">
            <v>0.90600000000000003</v>
          </cell>
          <cell r="Z41">
            <v>0.97470000000000001</v>
          </cell>
          <cell r="AA41">
            <v>1.0459000000000001</v>
          </cell>
          <cell r="AB41">
            <v>1.1195999999999999</v>
          </cell>
          <cell r="AC41">
            <v>1.0939000000000001</v>
          </cell>
          <cell r="AD41">
            <v>1.1637999999999999</v>
          </cell>
          <cell r="AE41">
            <v>1.2358</v>
          </cell>
          <cell r="AF41">
            <v>1.31</v>
          </cell>
          <cell r="AG41">
            <v>1.3864000000000001</v>
          </cell>
          <cell r="AH41">
            <v>1.4650000000000001</v>
          </cell>
          <cell r="AI41">
            <v>1.5459000000000001</v>
          </cell>
          <cell r="AJ41">
            <v>1.6291</v>
          </cell>
          <cell r="AK41">
            <v>1.7145999999999999</v>
          </cell>
          <cell r="AL41">
            <v>1.8025</v>
          </cell>
          <cell r="AM41">
            <v>1.8928</v>
          </cell>
          <cell r="AN41">
            <v>1.9856</v>
          </cell>
          <cell r="AO41">
            <v>1.8096000000000001</v>
          </cell>
          <cell r="AP41">
            <v>1.8875999999999999</v>
          </cell>
          <cell r="AQ41">
            <v>1.9673</v>
          </cell>
          <cell r="AR41">
            <v>2.0488</v>
          </cell>
          <cell r="AS41">
            <v>2.1320000000000001</v>
          </cell>
          <cell r="AT41">
            <v>2.2170000000000001</v>
          </cell>
          <cell r="AU41">
            <v>2.3037999999999998</v>
          </cell>
          <cell r="AV41">
            <v>2.3925000000000001</v>
          </cell>
          <cell r="AW41">
            <v>2.4830000000000001</v>
          </cell>
          <cell r="AX41">
            <v>2.5754999999999999</v>
          </cell>
        </row>
        <row r="42">
          <cell r="C42">
            <v>1.89E-2</v>
          </cell>
          <cell r="D42">
            <v>3.27E-2</v>
          </cell>
          <cell r="E42">
            <v>0.05</v>
          </cell>
          <cell r="F42">
            <v>7.0499999999999993E-2</v>
          </cell>
          <cell r="G42">
            <v>9.4200000000000006E-2</v>
          </cell>
          <cell r="H42">
            <v>0.12089999999999999</v>
          </cell>
          <cell r="I42">
            <v>0.15060000000000001</v>
          </cell>
          <cell r="J42">
            <v>0.18310000000000001</v>
          </cell>
          <cell r="K42">
            <v>0.21840000000000001</v>
          </cell>
          <cell r="L42">
            <v>0.25650000000000001</v>
          </cell>
          <cell r="M42">
            <v>0.29720000000000002</v>
          </cell>
          <cell r="N42">
            <v>0.34050000000000002</v>
          </cell>
          <cell r="O42">
            <v>0.38650000000000001</v>
          </cell>
          <cell r="P42">
            <v>0.435</v>
          </cell>
          <cell r="Q42">
            <v>0.48609999999999998</v>
          </cell>
          <cell r="R42">
            <v>0.53959999999999997</v>
          </cell>
          <cell r="S42">
            <v>0.59570000000000001</v>
          </cell>
          <cell r="T42">
            <v>0.65429999999999999</v>
          </cell>
          <cell r="U42">
            <v>0.71540000000000004</v>
          </cell>
          <cell r="V42">
            <v>0.77900000000000003</v>
          </cell>
          <cell r="W42">
            <v>0.84509999999999996</v>
          </cell>
          <cell r="X42">
            <v>0.91369999999999996</v>
          </cell>
          <cell r="Y42">
            <v>0.9849</v>
          </cell>
          <cell r="Z42">
            <v>1.0586</v>
          </cell>
          <cell r="AA42">
            <v>1.1348</v>
          </cell>
          <cell r="AB42">
            <v>1.2137</v>
          </cell>
          <cell r="AC42">
            <v>1.1970000000000001</v>
          </cell>
          <cell r="AD42">
            <v>1.2725</v>
          </cell>
          <cell r="AE42">
            <v>1.3502000000000001</v>
          </cell>
          <cell r="AF42">
            <v>1.4301999999999999</v>
          </cell>
          <cell r="AG42">
            <v>1.5124</v>
          </cell>
          <cell r="AH42">
            <v>1.5968</v>
          </cell>
          <cell r="AI42">
            <v>1.6835</v>
          </cell>
          <cell r="AJ42">
            <v>1.7725</v>
          </cell>
          <cell r="AK42">
            <v>1.8637999999999999</v>
          </cell>
          <cell r="AL42">
            <v>1.9575</v>
          </cell>
          <cell r="AM42">
            <v>2.0535000000000001</v>
          </cell>
          <cell r="AN42">
            <v>2.1520000000000001</v>
          </cell>
          <cell r="AO42">
            <v>1.9624999999999999</v>
          </cell>
          <cell r="AP42">
            <v>2.0446</v>
          </cell>
          <cell r="AQ42">
            <v>2.1282000000000001</v>
          </cell>
          <cell r="AR42">
            <v>2.2134999999999998</v>
          </cell>
          <cell r="AS42">
            <v>2.3003999999999998</v>
          </cell>
          <cell r="AT42">
            <v>2.3889</v>
          </cell>
          <cell r="AU42">
            <v>2.4790999999999999</v>
          </cell>
          <cell r="AV42">
            <v>2.5710000000000002</v>
          </cell>
          <cell r="AW42">
            <v>2.6646000000000001</v>
          </cell>
          <cell r="AX42">
            <v>2.76</v>
          </cell>
        </row>
        <row r="43">
          <cell r="C43">
            <v>2.0500000000000001E-2</v>
          </cell>
          <cell r="D43">
            <v>3.5499999999999997E-2</v>
          </cell>
          <cell r="E43">
            <v>5.4300000000000001E-2</v>
          </cell>
          <cell r="F43">
            <v>7.6600000000000001E-2</v>
          </cell>
          <cell r="G43">
            <v>0.1024</v>
          </cell>
          <cell r="H43">
            <v>0.13139999999999999</v>
          </cell>
          <cell r="I43">
            <v>0.16370000000000001</v>
          </cell>
          <cell r="J43">
            <v>0.19900000000000001</v>
          </cell>
          <cell r="K43">
            <v>0.2374</v>
          </cell>
          <cell r="L43">
            <v>0.27879999999999999</v>
          </cell>
          <cell r="M43">
            <v>0.32300000000000001</v>
          </cell>
          <cell r="N43">
            <v>0.37</v>
          </cell>
          <cell r="O43">
            <v>0.4199</v>
          </cell>
          <cell r="P43">
            <v>0.47239999999999999</v>
          </cell>
          <cell r="Q43">
            <v>0.52769999999999995</v>
          </cell>
          <cell r="R43">
            <v>0.5857</v>
          </cell>
          <cell r="S43">
            <v>0.64629999999999999</v>
          </cell>
          <cell r="T43">
            <v>0.70950000000000002</v>
          </cell>
          <cell r="U43">
            <v>0.77539999999999998</v>
          </cell>
          <cell r="V43">
            <v>0.84379999999999999</v>
          </cell>
          <cell r="W43">
            <v>0.91490000000000005</v>
          </cell>
          <cell r="X43">
            <v>0.98860000000000003</v>
          </cell>
          <cell r="Y43">
            <v>1.0649</v>
          </cell>
          <cell r="Z43">
            <v>1.1437999999999999</v>
          </cell>
          <cell r="AA43">
            <v>1.2253000000000001</v>
          </cell>
          <cell r="AB43">
            <v>1.3095000000000001</v>
          </cell>
          <cell r="AC43">
            <v>1.3012999999999999</v>
          </cell>
          <cell r="AD43">
            <v>1.3826000000000001</v>
          </cell>
          <cell r="AE43">
            <v>1.4661999999999999</v>
          </cell>
          <cell r="AF43">
            <v>1.552</v>
          </cell>
          <cell r="AG43">
            <v>1.6402000000000001</v>
          </cell>
          <cell r="AH43">
            <v>1.7305999999999999</v>
          </cell>
          <cell r="AI43">
            <v>1.8231999999999999</v>
          </cell>
          <cell r="AJ43">
            <v>1.9181999999999999</v>
          </cell>
          <cell r="AK43">
            <v>2.0156000000000001</v>
          </cell>
          <cell r="AL43">
            <v>2.1153</v>
          </cell>
          <cell r="AM43">
            <v>2.2174</v>
          </cell>
          <cell r="AN43">
            <v>2.3218999999999999</v>
          </cell>
          <cell r="AO43">
            <v>2.1213000000000002</v>
          </cell>
          <cell r="AP43">
            <v>2.2079</v>
          </cell>
          <cell r="AQ43">
            <v>2.2959000000000001</v>
          </cell>
          <cell r="AR43">
            <v>2.3854000000000002</v>
          </cell>
          <cell r="AS43">
            <v>2.4765000000000001</v>
          </cell>
          <cell r="AT43">
            <v>2.569</v>
          </cell>
          <cell r="AU43">
            <v>2.6631</v>
          </cell>
          <cell r="AV43">
            <v>2.7587999999999999</v>
          </cell>
          <cell r="AW43">
            <v>2.8559999999999999</v>
          </cell>
          <cell r="AX43">
            <v>2.9548000000000001</v>
          </cell>
        </row>
        <row r="44">
          <cell r="C44">
            <v>2.2100000000000002E-2</v>
          </cell>
          <cell r="D44">
            <v>3.8300000000000001E-2</v>
          </cell>
          <cell r="E44">
            <v>5.8599999999999999E-2</v>
          </cell>
          <cell r="F44">
            <v>8.2699999999999996E-2</v>
          </cell>
          <cell r="G44">
            <v>0.1105</v>
          </cell>
          <cell r="H44">
            <v>0.1419</v>
          </cell>
          <cell r="I44">
            <v>0.17680000000000001</v>
          </cell>
          <cell r="J44">
            <v>0.215</v>
          </cell>
          <cell r="K44">
            <v>0.25650000000000001</v>
          </cell>
          <cell r="L44">
            <v>0.30120000000000002</v>
          </cell>
          <cell r="M44">
            <v>0.34889999999999999</v>
          </cell>
          <cell r="N44">
            <v>0.3997</v>
          </cell>
          <cell r="O44">
            <v>0.45340000000000003</v>
          </cell>
          <cell r="P44">
            <v>0.5101</v>
          </cell>
          <cell r="Q44">
            <v>0.56969999999999998</v>
          </cell>
          <cell r="R44">
            <v>0.63200000000000001</v>
          </cell>
          <cell r="S44">
            <v>0.69720000000000004</v>
          </cell>
          <cell r="T44">
            <v>0.76519999999999999</v>
          </cell>
          <cell r="U44">
            <v>0.83589999999999998</v>
          </cell>
          <cell r="V44">
            <v>0.9093</v>
          </cell>
          <cell r="W44">
            <v>0.98550000000000004</v>
          </cell>
          <cell r="X44">
            <v>1.0644</v>
          </cell>
          <cell r="Y44">
            <v>1.1458999999999999</v>
          </cell>
          <cell r="Z44">
            <v>1.2302</v>
          </cell>
          <cell r="AA44">
            <v>1.3170999999999999</v>
          </cell>
          <cell r="AB44">
            <v>1.4068000000000001</v>
          </cell>
          <cell r="AC44">
            <v>1.4066000000000001</v>
          </cell>
          <cell r="AD44">
            <v>1.4939</v>
          </cell>
          <cell r="AE44">
            <v>1.5834999999999999</v>
          </cell>
          <cell r="AF44">
            <v>1.6754</v>
          </cell>
          <cell r="AG44">
            <v>1.7696000000000001</v>
          </cell>
          <cell r="AH44">
            <v>1.8661000000000001</v>
          </cell>
          <cell r="AI44">
            <v>1.9649000000000001</v>
          </cell>
          <cell r="AJ44">
            <v>2.0661</v>
          </cell>
          <cell r="AK44">
            <v>2.1697000000000002</v>
          </cell>
          <cell r="AL44">
            <v>2.2755999999999998</v>
          </cell>
          <cell r="AM44">
            <v>2.3839000000000001</v>
          </cell>
          <cell r="AN44">
            <v>2.4946000000000002</v>
          </cell>
          <cell r="AO44">
            <v>2.2852000000000001</v>
          </cell>
          <cell r="AP44">
            <v>2.3765999999999998</v>
          </cell>
          <cell r="AQ44">
            <v>2.4693000000000001</v>
          </cell>
          <cell r="AR44">
            <v>2.5634999999999999</v>
          </cell>
          <cell r="AS44">
            <v>2.6591</v>
          </cell>
          <cell r="AT44">
            <v>2.7561</v>
          </cell>
          <cell r="AU44">
            <v>2.8544999999999998</v>
          </cell>
          <cell r="AV44">
            <v>2.9544000000000001</v>
          </cell>
          <cell r="AW44">
            <v>3.0556999999999999</v>
          </cell>
          <cell r="AX44">
            <v>3.1585000000000001</v>
          </cell>
        </row>
        <row r="45">
          <cell r="C45">
            <v>2.3699999999999999E-2</v>
          </cell>
          <cell r="D45">
            <v>4.1200000000000001E-2</v>
          </cell>
          <cell r="E45">
            <v>6.2899999999999998E-2</v>
          </cell>
          <cell r="F45">
            <v>8.8800000000000004E-2</v>
          </cell>
          <cell r="G45">
            <v>0.1187</v>
          </cell>
          <cell r="H45">
            <v>0.1525</v>
          </cell>
          <cell r="I45">
            <v>0.19</v>
          </cell>
          <cell r="J45">
            <v>0.2311</v>
          </cell>
          <cell r="K45">
            <v>0.27560000000000001</v>
          </cell>
          <cell r="L45">
            <v>0.3236</v>
          </cell>
          <cell r="M45">
            <v>0.37490000000000001</v>
          </cell>
          <cell r="N45">
            <v>0.4294</v>
          </cell>
          <cell r="O45">
            <v>0.48709999999999998</v>
          </cell>
          <cell r="P45">
            <v>0.54800000000000004</v>
          </cell>
          <cell r="Q45">
            <v>0.61180000000000001</v>
          </cell>
          <cell r="R45">
            <v>0.67869999999999997</v>
          </cell>
          <cell r="S45">
            <v>0.74850000000000005</v>
          </cell>
          <cell r="T45">
            <v>0.82120000000000004</v>
          </cell>
          <cell r="U45">
            <v>0.89690000000000003</v>
          </cell>
          <cell r="V45">
            <v>0.97540000000000004</v>
          </cell>
          <cell r="W45">
            <v>1.0567</v>
          </cell>
          <cell r="X45">
            <v>1.1408</v>
          </cell>
          <cell r="Y45">
            <v>1.2278</v>
          </cell>
          <cell r="Z45">
            <v>1.3174999999999999</v>
          </cell>
          <cell r="AA45">
            <v>1.41</v>
          </cell>
          <cell r="AB45">
            <v>1.5053000000000001</v>
          </cell>
          <cell r="AC45">
            <v>1.5128999999999999</v>
          </cell>
          <cell r="AD45">
            <v>1.6062000000000001</v>
          </cell>
          <cell r="AE45">
            <v>1.7019</v>
          </cell>
          <cell r="AF45">
            <v>1.7999000000000001</v>
          </cell>
          <cell r="AG45">
            <v>1.9003000000000001</v>
          </cell>
          <cell r="AH45">
            <v>2.0030999999999999</v>
          </cell>
          <cell r="AI45">
            <v>2.1082999999999998</v>
          </cell>
          <cell r="AJ45">
            <v>2.2158000000000002</v>
          </cell>
          <cell r="AK45">
            <v>2.3256999999999999</v>
          </cell>
          <cell r="AL45">
            <v>2.4380999999999999</v>
          </cell>
          <cell r="AM45">
            <v>2.5528</v>
          </cell>
          <cell r="AN45">
            <v>2.6699000000000002</v>
          </cell>
          <cell r="AO45">
            <v>2.4535</v>
          </cell>
          <cell r="AP45">
            <v>2.5499999999999998</v>
          </cell>
          <cell r="AQ45">
            <v>2.6478000000000002</v>
          </cell>
          <cell r="AR45">
            <v>2.7469999999999999</v>
          </cell>
          <cell r="AS45">
            <v>2.8473999999999999</v>
          </cell>
          <cell r="AT45">
            <v>2.9491999999999998</v>
          </cell>
          <cell r="AU45">
            <v>3.0524</v>
          </cell>
          <cell r="AV45">
            <v>3.1568000000000001</v>
          </cell>
          <cell r="AW45">
            <v>3.2625999999999999</v>
          </cell>
          <cell r="AX45">
            <v>3.3698000000000001</v>
          </cell>
        </row>
        <row r="46">
          <cell r="C46">
            <v>2.5399999999999999E-2</v>
          </cell>
          <cell r="D46">
            <v>4.3999999999999997E-2</v>
          </cell>
          <cell r="E46">
            <v>6.7199999999999996E-2</v>
          </cell>
          <cell r="F46">
            <v>9.4899999999999998E-2</v>
          </cell>
          <cell r="G46">
            <v>0.12690000000000001</v>
          </cell>
          <cell r="H46">
            <v>0.16309999999999999</v>
          </cell>
          <cell r="I46">
            <v>0.20319999999999999</v>
          </cell>
          <cell r="J46">
            <v>0.24709999999999999</v>
          </cell>
          <cell r="K46">
            <v>0.29480000000000001</v>
          </cell>
          <cell r="L46">
            <v>0.34610000000000002</v>
          </cell>
          <cell r="M46">
            <v>0.40100000000000002</v>
          </cell>
          <cell r="N46">
            <v>0.45929999999999999</v>
          </cell>
          <cell r="O46">
            <v>0.52100000000000002</v>
          </cell>
          <cell r="P46">
            <v>0.58589999999999998</v>
          </cell>
          <cell r="Q46">
            <v>0.6542</v>
          </cell>
          <cell r="R46">
            <v>0.72550000000000003</v>
          </cell>
          <cell r="S46">
            <v>0.80010000000000003</v>
          </cell>
          <cell r="T46">
            <v>0.87760000000000005</v>
          </cell>
          <cell r="U46">
            <v>0.95820000000000005</v>
          </cell>
          <cell r="V46">
            <v>1.0419</v>
          </cell>
          <cell r="W46">
            <v>1.1284000000000001</v>
          </cell>
          <cell r="X46">
            <v>1.2179</v>
          </cell>
          <cell r="Y46">
            <v>1.3103</v>
          </cell>
          <cell r="Z46">
            <v>1.4056</v>
          </cell>
          <cell r="AA46">
            <v>1.5038</v>
          </cell>
          <cell r="AB46">
            <v>1.6048</v>
          </cell>
          <cell r="AC46">
            <v>1.62</v>
          </cell>
          <cell r="AD46">
            <v>1.7194</v>
          </cell>
          <cell r="AE46">
            <v>1.8211999999999999</v>
          </cell>
          <cell r="AF46">
            <v>1.9255</v>
          </cell>
          <cell r="AG46">
            <v>2.0323000000000002</v>
          </cell>
          <cell r="AH46">
            <v>2.1415000000000002</v>
          </cell>
          <cell r="AI46">
            <v>2.2530999999999999</v>
          </cell>
          <cell r="AJ46">
            <v>2.3671000000000002</v>
          </cell>
          <cell r="AK46">
            <v>2.4834999999999998</v>
          </cell>
          <cell r="AL46">
            <v>2.6023999999999998</v>
          </cell>
          <cell r="AM46">
            <v>2.7237</v>
          </cell>
          <cell r="AN46">
            <v>2.8473999999999999</v>
          </cell>
          <cell r="AO46">
            <v>2.6257000000000001</v>
          </cell>
          <cell r="AP46">
            <v>2.7275999999999998</v>
          </cell>
          <cell r="AQ46">
            <v>2.8307000000000002</v>
          </cell>
          <cell r="AR46">
            <v>2.9350999999999998</v>
          </cell>
          <cell r="AS46">
            <v>3.0407000000000002</v>
          </cell>
          <cell r="AT46">
            <v>3.1476000000000002</v>
          </cell>
          <cell r="AU46">
            <v>3.2557999999999998</v>
          </cell>
          <cell r="AV46">
            <v>3.3652000000000002</v>
          </cell>
          <cell r="AW46">
            <v>3.4758</v>
          </cell>
          <cell r="AX46">
            <v>3.5876999999999999</v>
          </cell>
        </row>
        <row r="47">
          <cell r="C47">
            <v>2.7E-2</v>
          </cell>
          <cell r="D47">
            <v>4.6800000000000001E-2</v>
          </cell>
          <cell r="E47">
            <v>7.1599999999999997E-2</v>
          </cell>
          <cell r="F47">
            <v>0.1011</v>
          </cell>
          <cell r="G47">
            <v>0.13519999999999999</v>
          </cell>
          <cell r="H47">
            <v>0.1736</v>
          </cell>
          <cell r="I47">
            <v>0.21640000000000001</v>
          </cell>
          <cell r="J47">
            <v>0.26319999999999999</v>
          </cell>
          <cell r="K47">
            <v>0.314</v>
          </cell>
          <cell r="L47">
            <v>0.36870000000000003</v>
          </cell>
          <cell r="M47">
            <v>0.42709999999999998</v>
          </cell>
          <cell r="N47">
            <v>0.48920000000000002</v>
          </cell>
          <cell r="O47">
            <v>0.55489999999999995</v>
          </cell>
          <cell r="P47">
            <v>0.62409999999999999</v>
          </cell>
          <cell r="Q47">
            <v>0.69669999999999999</v>
          </cell>
          <cell r="R47">
            <v>0.77259999999999995</v>
          </cell>
          <cell r="S47">
            <v>0.8518</v>
          </cell>
          <cell r="T47">
            <v>0.93430000000000002</v>
          </cell>
          <cell r="U47">
            <v>1.02</v>
          </cell>
          <cell r="V47">
            <v>1.1087</v>
          </cell>
          <cell r="W47">
            <v>1.2005999999999999</v>
          </cell>
          <cell r="X47">
            <v>1.2955000000000001</v>
          </cell>
          <cell r="Y47">
            <v>1.3935</v>
          </cell>
          <cell r="Z47">
            <v>1.4944</v>
          </cell>
          <cell r="AA47">
            <v>1.5983000000000001</v>
          </cell>
          <cell r="AB47">
            <v>1.7052</v>
          </cell>
          <cell r="AC47">
            <v>1.7277</v>
          </cell>
          <cell r="AD47">
            <v>1.8332999999999999</v>
          </cell>
          <cell r="AE47">
            <v>1.9415</v>
          </cell>
          <cell r="AF47">
            <v>2.0520999999999998</v>
          </cell>
          <cell r="AG47">
            <v>2.1652999999999998</v>
          </cell>
          <cell r="AH47">
            <v>2.2810000000000001</v>
          </cell>
          <cell r="AI47">
            <v>2.3990999999999998</v>
          </cell>
          <cell r="AJ47">
            <v>2.5196999999999998</v>
          </cell>
          <cell r="AK47">
            <v>2.6427999999999998</v>
          </cell>
          <cell r="AL47">
            <v>2.7684000000000002</v>
          </cell>
          <cell r="AM47">
            <v>2.8963999999999999</v>
          </cell>
          <cell r="AN47">
            <v>3.0268000000000002</v>
          </cell>
          <cell r="AO47">
            <v>2.8012999999999999</v>
          </cell>
          <cell r="AP47">
            <v>2.9087999999999998</v>
          </cell>
          <cell r="AQ47">
            <v>3.0175000000000001</v>
          </cell>
          <cell r="AR47">
            <v>3.1274000000000002</v>
          </cell>
          <cell r="AS47">
            <v>3.2383999999999999</v>
          </cell>
          <cell r="AT47">
            <v>3.3506999999999998</v>
          </cell>
          <cell r="AU47">
            <v>3.4641000000000002</v>
          </cell>
          <cell r="AV47">
            <v>3.5788000000000002</v>
          </cell>
          <cell r="AW47">
            <v>3.6945000000000001</v>
          </cell>
          <cell r="AX47">
            <v>3.8113999999999999</v>
          </cell>
        </row>
        <row r="48">
          <cell r="C48">
            <v>2.86E-2</v>
          </cell>
          <cell r="D48">
            <v>4.9599999999999998E-2</v>
          </cell>
          <cell r="E48">
            <v>7.5899999999999995E-2</v>
          </cell>
          <cell r="F48">
            <v>0.1072</v>
          </cell>
          <cell r="G48">
            <v>0.1434</v>
          </cell>
          <cell r="H48">
            <v>0.1842</v>
          </cell>
          <cell r="I48">
            <v>0.2296</v>
          </cell>
          <cell r="J48">
            <v>0.27929999999999999</v>
          </cell>
          <cell r="K48">
            <v>0.3332</v>
          </cell>
          <cell r="L48">
            <v>0.39129999999999998</v>
          </cell>
          <cell r="M48">
            <v>0.45329999999999998</v>
          </cell>
          <cell r="N48">
            <v>0.51919999999999999</v>
          </cell>
          <cell r="O48">
            <v>0.58889999999999998</v>
          </cell>
          <cell r="P48">
            <v>0.6623</v>
          </cell>
          <cell r="Q48">
            <v>0.73929999999999996</v>
          </cell>
          <cell r="R48">
            <v>0.81979999999999997</v>
          </cell>
          <cell r="S48">
            <v>0.90380000000000005</v>
          </cell>
          <cell r="T48">
            <v>0.99119999999999997</v>
          </cell>
          <cell r="U48">
            <v>1.0819000000000001</v>
          </cell>
          <cell r="V48">
            <v>1.1758999999999999</v>
          </cell>
          <cell r="W48">
            <v>1.2732000000000001</v>
          </cell>
          <cell r="X48">
            <v>1.3735999999999999</v>
          </cell>
          <cell r="Y48">
            <v>1.4772000000000001</v>
          </cell>
          <cell r="Z48">
            <v>1.5838000000000001</v>
          </cell>
          <cell r="AA48">
            <v>1.6936</v>
          </cell>
          <cell r="AB48">
            <v>1.8063</v>
          </cell>
          <cell r="AC48">
            <v>1.8361000000000001</v>
          </cell>
          <cell r="AD48">
            <v>1.948</v>
          </cell>
          <cell r="AE48">
            <v>2.0625</v>
          </cell>
          <cell r="AF48">
            <v>2.1796000000000002</v>
          </cell>
          <cell r="AG48">
            <v>2.2991999999999999</v>
          </cell>
          <cell r="AH48">
            <v>2.4215</v>
          </cell>
          <cell r="AI48">
            <v>2.5463</v>
          </cell>
          <cell r="AJ48">
            <v>2.6736</v>
          </cell>
          <cell r="AK48">
            <v>2.8033999999999999</v>
          </cell>
          <cell r="AL48">
            <v>2.9358</v>
          </cell>
          <cell r="AM48">
            <v>3.0706000000000002</v>
          </cell>
          <cell r="AN48">
            <v>3.2079</v>
          </cell>
          <cell r="AO48">
            <v>2.98</v>
          </cell>
          <cell r="AP48">
            <v>3.0933000000000002</v>
          </cell>
          <cell r="AQ48">
            <v>3.2077</v>
          </cell>
          <cell r="AR48">
            <v>3.3233000000000001</v>
          </cell>
          <cell r="AS48">
            <v>3.4401000000000002</v>
          </cell>
          <cell r="AT48">
            <v>3.5579000000000001</v>
          </cell>
          <cell r="AU48">
            <v>3.6768999999999998</v>
          </cell>
          <cell r="AV48">
            <v>3.7970000000000002</v>
          </cell>
          <cell r="AW48">
            <v>3.9180999999999999</v>
          </cell>
          <cell r="AX48">
            <v>4.0404</v>
          </cell>
        </row>
        <row r="49">
          <cell r="C49">
            <v>3.0200000000000001E-2</v>
          </cell>
          <cell r="D49">
            <v>5.2400000000000002E-2</v>
          </cell>
          <cell r="E49">
            <v>8.0199999999999994E-2</v>
          </cell>
          <cell r="F49">
            <v>0.1133</v>
          </cell>
          <cell r="G49">
            <v>0.15160000000000001</v>
          </cell>
          <cell r="H49">
            <v>0.1948</v>
          </cell>
          <cell r="I49">
            <v>0.24279999999999999</v>
          </cell>
          <cell r="J49">
            <v>0.2954</v>
          </cell>
          <cell r="K49">
            <v>0.35249999999999998</v>
          </cell>
          <cell r="L49">
            <v>0.41389999999999999</v>
          </cell>
          <cell r="M49">
            <v>0.47949999999999998</v>
          </cell>
          <cell r="N49">
            <v>0.54930000000000001</v>
          </cell>
          <cell r="O49">
            <v>0.623</v>
          </cell>
          <cell r="P49">
            <v>0.7006</v>
          </cell>
          <cell r="Q49">
            <v>0.78210000000000002</v>
          </cell>
          <cell r="R49">
            <v>0.86719999999999997</v>
          </cell>
          <cell r="S49">
            <v>0.95599999999999996</v>
          </cell>
          <cell r="T49">
            <v>1.0483</v>
          </cell>
          <cell r="U49">
            <v>1.1442000000000001</v>
          </cell>
          <cell r="V49">
            <v>1.2434000000000001</v>
          </cell>
          <cell r="W49">
            <v>1.3461000000000001</v>
          </cell>
          <cell r="X49">
            <v>1.452</v>
          </cell>
          <cell r="Y49">
            <v>1.5612999999999999</v>
          </cell>
          <cell r="Z49">
            <v>1.6737</v>
          </cell>
          <cell r="AA49">
            <v>1.7894000000000001</v>
          </cell>
          <cell r="AB49">
            <v>1.9081999999999999</v>
          </cell>
          <cell r="AC49">
            <v>1.9450000000000001</v>
          </cell>
          <cell r="AD49">
            <v>2.0632000000000001</v>
          </cell>
          <cell r="AE49">
            <v>2.1840999999999999</v>
          </cell>
          <cell r="AF49">
            <v>2.3077000000000001</v>
          </cell>
          <cell r="AG49">
            <v>2.4340000000000002</v>
          </cell>
          <cell r="AH49">
            <v>2.5629</v>
          </cell>
          <cell r="AI49">
            <v>2.6945000000000001</v>
          </cell>
          <cell r="AJ49">
            <v>2.8285999999999998</v>
          </cell>
          <cell r="AK49">
            <v>2.9653</v>
          </cell>
          <cell r="AL49">
            <v>3.1044999999999998</v>
          </cell>
          <cell r="AM49">
            <v>3.2463000000000002</v>
          </cell>
          <cell r="AN49">
            <v>3.3906000000000001</v>
          </cell>
          <cell r="AO49">
            <v>3.1614</v>
          </cell>
          <cell r="AP49">
            <v>3.2806999999999999</v>
          </cell>
          <cell r="AQ49">
            <v>3.4011</v>
          </cell>
          <cell r="AR49">
            <v>3.5226000000000002</v>
          </cell>
          <cell r="AS49">
            <v>3.6452</v>
          </cell>
          <cell r="AT49">
            <v>3.7688999999999999</v>
          </cell>
          <cell r="AU49">
            <v>3.8936000000000002</v>
          </cell>
          <cell r="AV49">
            <v>4.0194000000000001</v>
          </cell>
          <cell r="AW49">
            <v>4.1460999999999997</v>
          </cell>
          <cell r="AX49">
            <v>4.2739000000000003</v>
          </cell>
        </row>
        <row r="50">
          <cell r="C50">
            <v>3.1800000000000002E-2</v>
          </cell>
          <cell r="D50">
            <v>5.5199999999999999E-2</v>
          </cell>
          <cell r="E50">
            <v>8.4500000000000006E-2</v>
          </cell>
          <cell r="F50">
            <v>0.1195</v>
          </cell>
          <cell r="G50">
            <v>0.1598</v>
          </cell>
          <cell r="H50">
            <v>0.2054</v>
          </cell>
          <cell r="I50">
            <v>0.25600000000000001</v>
          </cell>
          <cell r="J50">
            <v>0.3115</v>
          </cell>
          <cell r="K50">
            <v>0.37169999999999997</v>
          </cell>
          <cell r="L50">
            <v>0.43659999999999999</v>
          </cell>
          <cell r="M50">
            <v>0.50580000000000003</v>
          </cell>
          <cell r="N50">
            <v>0.57940000000000003</v>
          </cell>
          <cell r="O50">
            <v>0.65720000000000001</v>
          </cell>
          <cell r="P50">
            <v>0.73899999999999999</v>
          </cell>
          <cell r="Q50">
            <v>0.82489999999999997</v>
          </cell>
          <cell r="R50">
            <v>0.91469999999999996</v>
          </cell>
          <cell r="S50">
            <v>1.0083</v>
          </cell>
          <cell r="T50">
            <v>1.1055999999999999</v>
          </cell>
          <cell r="U50">
            <v>1.2065999999999999</v>
          </cell>
          <cell r="V50">
            <v>1.3111999999999999</v>
          </cell>
          <cell r="W50">
            <v>1.4193</v>
          </cell>
          <cell r="X50">
            <v>1.5307999999999999</v>
          </cell>
          <cell r="Y50">
            <v>1.6457999999999999</v>
          </cell>
          <cell r="Z50">
            <v>1.7641</v>
          </cell>
          <cell r="AA50">
            <v>1.8856999999999999</v>
          </cell>
          <cell r="AB50">
            <v>2.0105</v>
          </cell>
          <cell r="AC50">
            <v>2.0543999999999998</v>
          </cell>
          <cell r="AD50">
            <v>2.1789999999999998</v>
          </cell>
          <cell r="AE50">
            <v>2.3064</v>
          </cell>
          <cell r="AF50">
            <v>2.4365999999999999</v>
          </cell>
          <cell r="AG50">
            <v>2.5695000000000001</v>
          </cell>
          <cell r="AH50">
            <v>2.7052</v>
          </cell>
          <cell r="AI50">
            <v>2.8435000000000001</v>
          </cell>
          <cell r="AJ50">
            <v>2.9845000000000002</v>
          </cell>
          <cell r="AK50">
            <v>3.1280999999999999</v>
          </cell>
          <cell r="AL50">
            <v>3.2744</v>
          </cell>
          <cell r="AM50">
            <v>3.4232</v>
          </cell>
          <cell r="AN50">
            <v>3.5746000000000002</v>
          </cell>
          <cell r="AO50">
            <v>3.3452999999999999</v>
          </cell>
          <cell r="AP50">
            <v>3.4706999999999999</v>
          </cell>
          <cell r="AQ50">
            <v>3.5973000000000002</v>
          </cell>
          <cell r="AR50">
            <v>3.7248999999999999</v>
          </cell>
          <cell r="AS50">
            <v>3.8534999999999999</v>
          </cell>
          <cell r="AT50">
            <v>3.9832000000000001</v>
          </cell>
          <cell r="AU50">
            <v>4.1138000000000003</v>
          </cell>
          <cell r="AV50">
            <v>4.2454999999999998</v>
          </cell>
          <cell r="AW50">
            <v>4.3780999999999999</v>
          </cell>
          <cell r="AX50">
            <v>4.5115999999999996</v>
          </cell>
        </row>
        <row r="51">
          <cell r="C51">
            <v>3.3399999999999999E-2</v>
          </cell>
          <cell r="D51">
            <v>5.8000000000000003E-2</v>
          </cell>
          <cell r="E51">
            <v>8.8800000000000004E-2</v>
          </cell>
          <cell r="F51">
            <v>0.12559999999999999</v>
          </cell>
          <cell r="G51">
            <v>0.16800000000000001</v>
          </cell>
          <cell r="H51">
            <v>0.216</v>
          </cell>
          <cell r="I51">
            <v>0.26929999999999998</v>
          </cell>
          <cell r="J51">
            <v>0.32769999999999999</v>
          </cell>
          <cell r="K51">
            <v>0.39100000000000001</v>
          </cell>
          <cell r="L51">
            <v>0.4592</v>
          </cell>
          <cell r="M51">
            <v>0.53210000000000002</v>
          </cell>
          <cell r="N51">
            <v>0.60950000000000004</v>
          </cell>
          <cell r="O51">
            <v>0.69140000000000001</v>
          </cell>
          <cell r="P51">
            <v>0.77749999999999997</v>
          </cell>
          <cell r="Q51">
            <v>0.8679</v>
          </cell>
          <cell r="R51">
            <v>0.96230000000000004</v>
          </cell>
          <cell r="S51">
            <v>1.0608</v>
          </cell>
          <cell r="T51">
            <v>1.1631</v>
          </cell>
          <cell r="U51">
            <v>1.2693000000000001</v>
          </cell>
          <cell r="V51">
            <v>1.3792</v>
          </cell>
          <cell r="W51">
            <v>1.4926999999999999</v>
          </cell>
          <cell r="X51">
            <v>1.6099000000000001</v>
          </cell>
          <cell r="Y51">
            <v>1.7305999999999999</v>
          </cell>
          <cell r="Z51">
            <v>1.8548</v>
          </cell>
          <cell r="AA51">
            <v>1.9823999999999999</v>
          </cell>
          <cell r="AB51">
            <v>2.1133999999999999</v>
          </cell>
          <cell r="AC51">
            <v>2.1642000000000001</v>
          </cell>
          <cell r="AD51">
            <v>2.2953000000000001</v>
          </cell>
          <cell r="AE51">
            <v>2.4291999999999998</v>
          </cell>
          <cell r="AF51">
            <v>2.5659999999999998</v>
          </cell>
          <cell r="AG51">
            <v>2.7057000000000002</v>
          </cell>
          <cell r="AH51">
            <v>2.8481000000000001</v>
          </cell>
          <cell r="AI51">
            <v>2.9933000000000001</v>
          </cell>
          <cell r="AJ51">
            <v>3.1413000000000002</v>
          </cell>
          <cell r="AK51">
            <v>3.2919</v>
          </cell>
          <cell r="AL51">
            <v>3.4451999999999998</v>
          </cell>
          <cell r="AM51">
            <v>3.6012</v>
          </cell>
          <cell r="AN51">
            <v>3.7597999999999998</v>
          </cell>
          <cell r="AO51">
            <v>3.5314000000000001</v>
          </cell>
          <cell r="AP51">
            <v>3.6631</v>
          </cell>
          <cell r="AQ51">
            <v>3.7959000000000001</v>
          </cell>
          <cell r="AR51">
            <v>3.9298000000000002</v>
          </cell>
          <cell r="AS51">
            <v>4.0646000000000004</v>
          </cell>
          <cell r="AT51">
            <v>4.2004999999999999</v>
          </cell>
          <cell r="AU51">
            <v>4.3372999999999999</v>
          </cell>
          <cell r="AV51">
            <v>4.4749999999999996</v>
          </cell>
          <cell r="AW51">
            <v>4.6135999999999999</v>
          </cell>
          <cell r="AX51">
            <v>4.7530999999999999</v>
          </cell>
        </row>
        <row r="52">
          <cell r="C52">
            <v>3.5000000000000003E-2</v>
          </cell>
          <cell r="D52">
            <v>6.0900000000000003E-2</v>
          </cell>
          <cell r="E52">
            <v>9.3200000000000005E-2</v>
          </cell>
          <cell r="F52">
            <v>0.13170000000000001</v>
          </cell>
          <cell r="G52">
            <v>0.17630000000000001</v>
          </cell>
          <cell r="H52">
            <v>0.2266</v>
          </cell>
          <cell r="I52">
            <v>0.28249999999999997</v>
          </cell>
          <cell r="J52">
            <v>0.34379999999999999</v>
          </cell>
          <cell r="K52">
            <v>0.41039999999999999</v>
          </cell>
          <cell r="L52">
            <v>0.4819</v>
          </cell>
          <cell r="M52">
            <v>0.5585</v>
          </cell>
          <cell r="N52">
            <v>0.63970000000000005</v>
          </cell>
          <cell r="O52">
            <v>0.72570000000000001</v>
          </cell>
          <cell r="P52">
            <v>0.81610000000000005</v>
          </cell>
          <cell r="Q52">
            <v>0.91090000000000004</v>
          </cell>
          <cell r="R52">
            <v>1.01</v>
          </cell>
          <cell r="S52">
            <v>1.1133</v>
          </cell>
          <cell r="T52">
            <v>1.2206999999999999</v>
          </cell>
          <cell r="U52">
            <v>1.3321000000000001</v>
          </cell>
          <cell r="V52">
            <v>1.4473</v>
          </cell>
          <cell r="W52">
            <v>1.5664</v>
          </cell>
          <cell r="X52">
            <v>1.6893</v>
          </cell>
          <cell r="Y52">
            <v>1.8158000000000001</v>
          </cell>
          <cell r="Z52">
            <v>1.9459</v>
          </cell>
          <cell r="AA52">
            <v>2.0796000000000001</v>
          </cell>
          <cell r="AB52">
            <v>2.2166999999999999</v>
          </cell>
          <cell r="AC52">
            <v>2.2745000000000002</v>
          </cell>
          <cell r="AD52">
            <v>2.4119000000000002</v>
          </cell>
          <cell r="AE52">
            <v>2.5525000000000002</v>
          </cell>
          <cell r="AF52">
            <v>2.6960000000000002</v>
          </cell>
          <cell r="AG52">
            <v>2.8424</v>
          </cell>
          <cell r="AH52">
            <v>2.9916999999999998</v>
          </cell>
          <cell r="AI52">
            <v>3.1438999999999999</v>
          </cell>
          <cell r="AJ52">
            <v>3.2988</v>
          </cell>
          <cell r="AK52">
            <v>3.4565999999999999</v>
          </cell>
          <cell r="AL52">
            <v>3.6171000000000002</v>
          </cell>
          <cell r="AM52">
            <v>3.7801999999999998</v>
          </cell>
          <cell r="AN52">
            <v>3.9460999999999999</v>
          </cell>
          <cell r="AO52">
            <v>3.7195</v>
          </cell>
          <cell r="AP52">
            <v>3.8576999999999999</v>
          </cell>
          <cell r="AQ52">
            <v>3.9969000000000001</v>
          </cell>
          <cell r="AR52">
            <v>4.1371000000000002</v>
          </cell>
          <cell r="AS52">
            <v>4.2784000000000004</v>
          </cell>
          <cell r="AT52">
            <v>4.4204999999999997</v>
          </cell>
          <cell r="AU52">
            <v>4.5636000000000001</v>
          </cell>
          <cell r="AV52">
            <v>4.7076000000000002</v>
          </cell>
          <cell r="AW52">
            <v>4.8524000000000003</v>
          </cell>
          <cell r="AX52">
            <v>4.9980000000000002</v>
          </cell>
        </row>
        <row r="53">
          <cell r="C53">
            <v>3.6700000000000003E-2</v>
          </cell>
          <cell r="D53">
            <v>6.3700000000000007E-2</v>
          </cell>
          <cell r="E53">
            <v>9.7500000000000003E-2</v>
          </cell>
          <cell r="F53">
            <v>0.13789999999999999</v>
          </cell>
          <cell r="G53">
            <v>0.1845</v>
          </cell>
          <cell r="H53">
            <v>0.23719999999999999</v>
          </cell>
          <cell r="I53">
            <v>0.29580000000000001</v>
          </cell>
          <cell r="J53">
            <v>0.36</v>
          </cell>
          <cell r="K53">
            <v>0.42970000000000003</v>
          </cell>
          <cell r="L53">
            <v>0.50470000000000004</v>
          </cell>
          <cell r="M53">
            <v>0.58479999999999999</v>
          </cell>
          <cell r="N53">
            <v>0.67</v>
          </cell>
          <cell r="O53">
            <v>0.76</v>
          </cell>
          <cell r="P53">
            <v>0.85470000000000002</v>
          </cell>
          <cell r="Q53">
            <v>0.95399999999999996</v>
          </cell>
          <cell r="R53">
            <v>1.0578000000000001</v>
          </cell>
          <cell r="S53">
            <v>1.1659999999999999</v>
          </cell>
          <cell r="T53">
            <v>1.2784</v>
          </cell>
          <cell r="U53">
            <v>1.395</v>
          </cell>
          <cell r="V53">
            <v>1.5157</v>
          </cell>
          <cell r="W53">
            <v>1.6403000000000001</v>
          </cell>
          <cell r="X53">
            <v>1.7688999999999999</v>
          </cell>
          <cell r="Y53">
            <v>1.9012</v>
          </cell>
          <cell r="Z53">
            <v>2.0373000000000001</v>
          </cell>
          <cell r="AA53">
            <v>2.1770999999999998</v>
          </cell>
          <cell r="AB53">
            <v>2.3203999999999998</v>
          </cell>
          <cell r="AC53">
            <v>2.3849999999999998</v>
          </cell>
          <cell r="AD53">
            <v>2.5289999999999999</v>
          </cell>
          <cell r="AE53">
            <v>2.6762000000000001</v>
          </cell>
          <cell r="AF53">
            <v>2.8264</v>
          </cell>
          <cell r="AG53">
            <v>2.9796999999999998</v>
          </cell>
          <cell r="AH53">
            <v>3.1358999999999999</v>
          </cell>
          <cell r="AI53">
            <v>3.2951000000000001</v>
          </cell>
          <cell r="AJ53">
            <v>3.4571000000000001</v>
          </cell>
          <cell r="AK53">
            <v>3.6219999999999999</v>
          </cell>
          <cell r="AL53">
            <v>3.7896999999999998</v>
          </cell>
          <cell r="AM53">
            <v>3.9601999999999999</v>
          </cell>
          <cell r="AN53">
            <v>4.1333000000000002</v>
          </cell>
          <cell r="AO53">
            <v>3.9094000000000002</v>
          </cell>
          <cell r="AP53">
            <v>4.0541999999999998</v>
          </cell>
          <cell r="AQ53">
            <v>4.2</v>
          </cell>
          <cell r="AR53">
            <v>4.3467000000000002</v>
          </cell>
          <cell r="AS53">
            <v>4.4945000000000004</v>
          </cell>
          <cell r="AT53">
            <v>4.6430999999999996</v>
          </cell>
          <cell r="AU53">
            <v>4.7926000000000002</v>
          </cell>
          <cell r="AV53">
            <v>4.9428999999999998</v>
          </cell>
          <cell r="AW53">
            <v>5.0941000000000001</v>
          </cell>
          <cell r="AX53">
            <v>5.2460000000000004</v>
          </cell>
        </row>
        <row r="54">
          <cell r="C54">
            <v>3.8300000000000001E-2</v>
          </cell>
          <cell r="D54">
            <v>6.6500000000000004E-2</v>
          </cell>
          <cell r="E54">
            <v>0.1018</v>
          </cell>
          <cell r="F54">
            <v>0.14399999999999999</v>
          </cell>
          <cell r="G54">
            <v>0.19270000000000001</v>
          </cell>
          <cell r="H54">
            <v>0.24779999999999999</v>
          </cell>
          <cell r="I54">
            <v>0.309</v>
          </cell>
          <cell r="J54">
            <v>0.37619999999999998</v>
          </cell>
          <cell r="K54">
            <v>0.44900000000000001</v>
          </cell>
          <cell r="L54">
            <v>0.52739999999999998</v>
          </cell>
          <cell r="M54">
            <v>0.61119999999999997</v>
          </cell>
          <cell r="N54">
            <v>0.70020000000000004</v>
          </cell>
          <cell r="O54">
            <v>0.79430000000000001</v>
          </cell>
          <cell r="P54">
            <v>0.89329999999999998</v>
          </cell>
          <cell r="Q54">
            <v>0.99719999999999998</v>
          </cell>
          <cell r="R54">
            <v>1.1056999999999999</v>
          </cell>
          <cell r="S54">
            <v>1.2188000000000001</v>
          </cell>
          <cell r="T54">
            <v>1.3363</v>
          </cell>
          <cell r="U54">
            <v>1.4581</v>
          </cell>
          <cell r="V54">
            <v>1.5842000000000001</v>
          </cell>
          <cell r="W54">
            <v>1.7143999999999999</v>
          </cell>
          <cell r="X54">
            <v>1.8487</v>
          </cell>
          <cell r="Y54">
            <v>1.9869000000000001</v>
          </cell>
          <cell r="Z54">
            <v>2.129</v>
          </cell>
          <cell r="AA54">
            <v>2.2749000000000001</v>
          </cell>
          <cell r="AB54">
            <v>2.4245000000000001</v>
          </cell>
          <cell r="AC54">
            <v>2.4958999999999998</v>
          </cell>
          <cell r="AD54">
            <v>2.6463999999999999</v>
          </cell>
          <cell r="AE54">
            <v>2.8003</v>
          </cell>
          <cell r="AF54">
            <v>2.9573</v>
          </cell>
          <cell r="AG54">
            <v>3.1173999999999999</v>
          </cell>
          <cell r="AH54">
            <v>3.2806000000000002</v>
          </cell>
          <cell r="AI54">
            <v>3.4468000000000001</v>
          </cell>
          <cell r="AJ54">
            <v>3.6160000000000001</v>
          </cell>
          <cell r="AK54">
            <v>3.7881</v>
          </cell>
          <cell r="AL54">
            <v>3.9630999999999998</v>
          </cell>
          <cell r="AM54">
            <v>4.1409000000000002</v>
          </cell>
          <cell r="AN54">
            <v>4.3215000000000003</v>
          </cell>
          <cell r="AO54">
            <v>4.1010999999999997</v>
          </cell>
          <cell r="AP54">
            <v>4.2525000000000004</v>
          </cell>
          <cell r="AQ54">
            <v>4.4048999999999996</v>
          </cell>
          <cell r="AR54">
            <v>4.5583</v>
          </cell>
          <cell r="AS54">
            <v>4.7126999999999999</v>
          </cell>
          <cell r="AT54">
            <v>4.8678999999999997</v>
          </cell>
          <cell r="AU54">
            <v>5.024</v>
          </cell>
          <cell r="AV54">
            <v>5.1809000000000003</v>
          </cell>
          <cell r="AW54">
            <v>5.3384999999999998</v>
          </cell>
          <cell r="AX54">
            <v>5.4969000000000001</v>
          </cell>
        </row>
        <row r="55">
          <cell r="C55">
            <v>3.9899999999999998E-2</v>
          </cell>
          <cell r="D55">
            <v>6.93E-2</v>
          </cell>
          <cell r="E55">
            <v>0.1062</v>
          </cell>
          <cell r="F55">
            <v>0.15010000000000001</v>
          </cell>
          <cell r="G55">
            <v>0.20100000000000001</v>
          </cell>
          <cell r="H55">
            <v>0.25840000000000002</v>
          </cell>
          <cell r="I55">
            <v>0.32229999999999998</v>
          </cell>
          <cell r="J55">
            <v>0.39229999999999998</v>
          </cell>
          <cell r="K55">
            <v>0.46839999999999998</v>
          </cell>
          <cell r="L55">
            <v>0.55020000000000002</v>
          </cell>
          <cell r="M55">
            <v>0.63759999999999994</v>
          </cell>
          <cell r="N55">
            <v>0.73050000000000004</v>
          </cell>
          <cell r="O55">
            <v>0.82869999999999999</v>
          </cell>
          <cell r="P55">
            <v>0.93210000000000004</v>
          </cell>
          <cell r="Q55">
            <v>1.0404</v>
          </cell>
          <cell r="R55">
            <v>1.1536</v>
          </cell>
          <cell r="S55">
            <v>1.2716000000000001</v>
          </cell>
          <cell r="T55">
            <v>1.3942000000000001</v>
          </cell>
          <cell r="U55">
            <v>1.5213000000000001</v>
          </cell>
          <cell r="V55">
            <v>1.6528</v>
          </cell>
          <cell r="W55">
            <v>1.7886</v>
          </cell>
          <cell r="X55">
            <v>1.9286000000000001</v>
          </cell>
          <cell r="Y55">
            <v>2.0728</v>
          </cell>
          <cell r="Z55">
            <v>2.2208999999999999</v>
          </cell>
          <cell r="AA55">
            <v>2.3730000000000002</v>
          </cell>
          <cell r="AB55">
            <v>2.5289000000000001</v>
          </cell>
          <cell r="AC55">
            <v>2.6070000000000002</v>
          </cell>
          <cell r="AD55">
            <v>2.7642000000000002</v>
          </cell>
          <cell r="AE55">
            <v>2.9247000000000001</v>
          </cell>
          <cell r="AF55">
            <v>3.0884999999999998</v>
          </cell>
          <cell r="AG55">
            <v>3.2555999999999998</v>
          </cell>
          <cell r="AH55">
            <v>3.4258000000000002</v>
          </cell>
          <cell r="AI55">
            <v>3.5991</v>
          </cell>
          <cell r="AJ55">
            <v>3.7755000000000001</v>
          </cell>
          <cell r="AK55">
            <v>3.9548999999999999</v>
          </cell>
          <cell r="AL55">
            <v>4.1372</v>
          </cell>
          <cell r="AM55">
            <v>4.3224</v>
          </cell>
          <cell r="AN55">
            <v>4.5105000000000004</v>
          </cell>
          <cell r="AO55">
            <v>4.2942</v>
          </cell>
          <cell r="AP55">
            <v>4.4523999999999999</v>
          </cell>
          <cell r="AQ55">
            <v>4.6116000000000001</v>
          </cell>
          <cell r="AR55">
            <v>4.7717999999999998</v>
          </cell>
          <cell r="AS55">
            <v>4.9329000000000001</v>
          </cell>
          <cell r="AT55">
            <v>5.0948000000000002</v>
          </cell>
          <cell r="AU55">
            <v>5.2576000000000001</v>
          </cell>
          <cell r="AV55">
            <v>5.4211</v>
          </cell>
          <cell r="AW55">
            <v>5.5853999999999999</v>
          </cell>
          <cell r="AX55">
            <v>5.7503000000000002</v>
          </cell>
        </row>
        <row r="56">
          <cell r="C56">
            <v>4.1500000000000002E-2</v>
          </cell>
          <cell r="D56">
            <v>7.2099999999999997E-2</v>
          </cell>
          <cell r="E56">
            <v>0.1105</v>
          </cell>
          <cell r="F56">
            <v>0.15629999999999999</v>
          </cell>
          <cell r="G56">
            <v>0.2092</v>
          </cell>
          <cell r="H56">
            <v>0.26910000000000001</v>
          </cell>
          <cell r="I56">
            <v>0.33560000000000001</v>
          </cell>
          <cell r="J56">
            <v>0.40849999999999997</v>
          </cell>
          <cell r="K56">
            <v>0.48770000000000002</v>
          </cell>
          <cell r="L56">
            <v>0.57299999999999995</v>
          </cell>
          <cell r="M56">
            <v>0.66410000000000002</v>
          </cell>
          <cell r="N56">
            <v>0.76080000000000003</v>
          </cell>
          <cell r="O56">
            <v>0.86309999999999998</v>
          </cell>
          <cell r="P56">
            <v>0.9708</v>
          </cell>
          <cell r="Q56">
            <v>1.0837000000000001</v>
          </cell>
          <cell r="R56">
            <v>1.2016</v>
          </cell>
          <cell r="S56">
            <v>1.3245</v>
          </cell>
          <cell r="T56">
            <v>1.4521999999999999</v>
          </cell>
          <cell r="U56">
            <v>1.5846</v>
          </cell>
          <cell r="V56">
            <v>1.7216</v>
          </cell>
          <cell r="W56">
            <v>1.863</v>
          </cell>
          <cell r="X56">
            <v>2.0087999999999999</v>
          </cell>
          <cell r="Y56">
            <v>2.1587999999999998</v>
          </cell>
          <cell r="Z56">
            <v>2.3130000000000002</v>
          </cell>
          <cell r="AA56">
            <v>2.4712999999999998</v>
          </cell>
          <cell r="AB56">
            <v>2.6335999999999999</v>
          </cell>
          <cell r="AC56">
            <v>2.7183999999999999</v>
          </cell>
          <cell r="AD56">
            <v>2.8822000000000001</v>
          </cell>
          <cell r="AE56">
            <v>3.0495000000000001</v>
          </cell>
          <cell r="AF56">
            <v>3.2201</v>
          </cell>
          <cell r="AG56">
            <v>3.3940999999999999</v>
          </cell>
          <cell r="AH56">
            <v>3.5714000000000001</v>
          </cell>
          <cell r="AI56">
            <v>3.7519</v>
          </cell>
          <cell r="AJ56">
            <v>3.9355000000000002</v>
          </cell>
          <cell r="AK56">
            <v>4.1222000000000003</v>
          </cell>
          <cell r="AL56">
            <v>4.3118999999999996</v>
          </cell>
          <cell r="AM56">
            <v>4.5045999999999999</v>
          </cell>
          <cell r="AN56">
            <v>4.7001999999999997</v>
          </cell>
          <cell r="AO56">
            <v>4.4886999999999997</v>
          </cell>
          <cell r="AP56">
            <v>4.6538000000000004</v>
          </cell>
          <cell r="AQ56">
            <v>4.8198999999999996</v>
          </cell>
          <cell r="AR56">
            <v>4.9870000000000001</v>
          </cell>
          <cell r="AS56">
            <v>5.1548999999999996</v>
          </cell>
          <cell r="AT56">
            <v>5.3236999999999997</v>
          </cell>
          <cell r="AU56">
            <v>5.4932999999999996</v>
          </cell>
          <cell r="AV56">
            <v>5.6635999999999997</v>
          </cell>
          <cell r="AW56">
            <v>5.8346</v>
          </cell>
          <cell r="AX56">
            <v>6.0061999999999998</v>
          </cell>
        </row>
        <row r="57">
          <cell r="C57">
            <v>4.3099999999999999E-2</v>
          </cell>
          <cell r="D57">
            <v>7.4899999999999994E-2</v>
          </cell>
          <cell r="E57">
            <v>0.1148</v>
          </cell>
          <cell r="F57">
            <v>0.16239999999999999</v>
          </cell>
          <cell r="G57">
            <v>0.2175</v>
          </cell>
          <cell r="H57">
            <v>0.2797</v>
          </cell>
          <cell r="I57">
            <v>0.3488</v>
          </cell>
          <cell r="J57">
            <v>0.42470000000000002</v>
          </cell>
          <cell r="K57">
            <v>0.5071</v>
          </cell>
          <cell r="L57">
            <v>0.59570000000000001</v>
          </cell>
          <cell r="M57">
            <v>0.6905</v>
          </cell>
          <cell r="N57">
            <v>0.79120000000000001</v>
          </cell>
          <cell r="O57">
            <v>0.89759999999999995</v>
          </cell>
          <cell r="P57">
            <v>1.0096000000000001</v>
          </cell>
          <cell r="Q57">
            <v>1.127</v>
          </cell>
          <cell r="R57">
            <v>1.2497</v>
          </cell>
          <cell r="S57">
            <v>1.3774999999999999</v>
          </cell>
          <cell r="T57">
            <v>1.5103</v>
          </cell>
          <cell r="U57">
            <v>1.6479999999999999</v>
          </cell>
          <cell r="V57">
            <v>1.7904</v>
          </cell>
          <cell r="W57">
            <v>1.9375</v>
          </cell>
          <cell r="X57">
            <v>2.0891000000000002</v>
          </cell>
          <cell r="Y57">
            <v>2.2450999999999999</v>
          </cell>
          <cell r="Z57">
            <v>2.4054000000000002</v>
          </cell>
          <cell r="AA57">
            <v>2.5699000000000001</v>
          </cell>
          <cell r="AB57">
            <v>2.7385000000000002</v>
          </cell>
          <cell r="AC57">
            <v>2.8300999999999998</v>
          </cell>
          <cell r="AD57">
            <v>3.0005000000000002</v>
          </cell>
          <cell r="AE57">
            <v>3.1745000000000001</v>
          </cell>
          <cell r="AF57">
            <v>3.3521000000000001</v>
          </cell>
          <cell r="AG57">
            <v>3.5331000000000001</v>
          </cell>
          <cell r="AH57">
            <v>3.7174</v>
          </cell>
          <cell r="AI57">
            <v>3.9051</v>
          </cell>
          <cell r="AJ57">
            <v>4.0960000000000001</v>
          </cell>
          <cell r="AK57">
            <v>4.29</v>
          </cell>
          <cell r="AL57">
            <v>4.4871999999999996</v>
          </cell>
          <cell r="AM57">
            <v>4.6874000000000002</v>
          </cell>
          <cell r="AN57">
            <v>4.8905000000000003</v>
          </cell>
          <cell r="AO57">
            <v>4.6845999999999997</v>
          </cell>
          <cell r="AP57">
            <v>4.8567</v>
          </cell>
          <cell r="AQ57">
            <v>5.0297000000000001</v>
          </cell>
          <cell r="AR57">
            <v>5.2037000000000004</v>
          </cell>
          <cell r="AS57">
            <v>5.3785999999999996</v>
          </cell>
          <cell r="AT57">
            <v>5.5542999999999996</v>
          </cell>
          <cell r="AU57">
            <v>5.7308000000000003</v>
          </cell>
          <cell r="AV57">
            <v>5.9080000000000004</v>
          </cell>
          <cell r="AW57">
            <v>6.0857999999999999</v>
          </cell>
          <cell r="AX57">
            <v>6.2643000000000004</v>
          </cell>
        </row>
        <row r="58">
          <cell r="C58">
            <v>4.4699999999999997E-2</v>
          </cell>
          <cell r="D58">
            <v>7.7799999999999994E-2</v>
          </cell>
          <cell r="E58">
            <v>0.1191</v>
          </cell>
          <cell r="F58">
            <v>0.1686</v>
          </cell>
          <cell r="G58">
            <v>0.22570000000000001</v>
          </cell>
          <cell r="H58">
            <v>0.2903</v>
          </cell>
          <cell r="I58">
            <v>0.36209999999999998</v>
          </cell>
          <cell r="J58">
            <v>0.44090000000000001</v>
          </cell>
          <cell r="K58">
            <v>0.52649999999999997</v>
          </cell>
          <cell r="L58">
            <v>0.61850000000000005</v>
          </cell>
          <cell r="M58">
            <v>0.71699999999999997</v>
          </cell>
          <cell r="N58">
            <v>0.82150000000000001</v>
          </cell>
          <cell r="O58">
            <v>0.93210000000000004</v>
          </cell>
          <cell r="P58">
            <v>1.0484</v>
          </cell>
          <cell r="Q58">
            <v>1.1702999999999999</v>
          </cell>
          <cell r="R58">
            <v>1.2978000000000001</v>
          </cell>
          <cell r="S58">
            <v>1.4305000000000001</v>
          </cell>
          <cell r="T58">
            <v>1.5685</v>
          </cell>
          <cell r="U58">
            <v>1.7115</v>
          </cell>
          <cell r="V58">
            <v>1.8593999999999999</v>
          </cell>
          <cell r="W58">
            <v>2.0121000000000002</v>
          </cell>
          <cell r="X58">
            <v>2.1695000000000002</v>
          </cell>
          <cell r="Y58">
            <v>2.3315000000000001</v>
          </cell>
          <cell r="Z58">
            <v>2.4979</v>
          </cell>
          <cell r="AA58">
            <v>2.6686999999999999</v>
          </cell>
          <cell r="AB58">
            <v>2.8437000000000001</v>
          </cell>
          <cell r="AC58">
            <v>2.9419</v>
          </cell>
          <cell r="AD58">
            <v>3.1190000000000002</v>
          </cell>
          <cell r="AE58">
            <v>3.2999000000000001</v>
          </cell>
          <cell r="AF58">
            <v>3.4843000000000002</v>
          </cell>
          <cell r="AG58">
            <v>3.6722999999999999</v>
          </cell>
          <cell r="AH58">
            <v>3.8637999999999999</v>
          </cell>
          <cell r="AI58">
            <v>4.0587</v>
          </cell>
          <cell r="AJ58">
            <v>4.2568999999999999</v>
          </cell>
          <cell r="AK58">
            <v>4.4583000000000004</v>
          </cell>
          <cell r="AL58">
            <v>4.6630000000000003</v>
          </cell>
          <cell r="AM58">
            <v>4.8707000000000003</v>
          </cell>
          <cell r="AN58">
            <v>5.0815000000000001</v>
          </cell>
          <cell r="AO58">
            <v>4.8815999999999997</v>
          </cell>
          <cell r="AP58">
            <v>5.0606999999999998</v>
          </cell>
          <cell r="AQ58">
            <v>5.2408999999999999</v>
          </cell>
          <cell r="AR58">
            <v>5.4218999999999999</v>
          </cell>
          <cell r="AS58">
            <v>5.6039000000000003</v>
          </cell>
          <cell r="AT58">
            <v>5.7866</v>
          </cell>
          <cell r="AU58">
            <v>5.9701000000000004</v>
          </cell>
          <cell r="AV58">
            <v>6.1542000000000003</v>
          </cell>
          <cell r="AW58">
            <v>6.3390000000000004</v>
          </cell>
          <cell r="AX58">
            <v>6.5244</v>
          </cell>
        </row>
        <row r="59">
          <cell r="C59">
            <v>4.6399999999999997E-2</v>
          </cell>
          <cell r="D59">
            <v>8.0600000000000005E-2</v>
          </cell>
          <cell r="E59">
            <v>0.1235</v>
          </cell>
          <cell r="F59">
            <v>0.17469999999999999</v>
          </cell>
          <cell r="G59">
            <v>0.2339</v>
          </cell>
          <cell r="H59">
            <v>0.3009</v>
          </cell>
          <cell r="I59">
            <v>0.37540000000000001</v>
          </cell>
          <cell r="J59">
            <v>0.45710000000000001</v>
          </cell>
          <cell r="K59">
            <v>0.54579999999999995</v>
          </cell>
          <cell r="L59">
            <v>0.64139999999999997</v>
          </cell>
          <cell r="M59">
            <v>0.74339999999999995</v>
          </cell>
          <cell r="N59">
            <v>0.85189999999999999</v>
          </cell>
          <cell r="O59">
            <v>0.96660000000000001</v>
          </cell>
          <cell r="P59">
            <v>1.0871999999999999</v>
          </cell>
          <cell r="Q59">
            <v>1.2137</v>
          </cell>
          <cell r="R59">
            <v>1.3459000000000001</v>
          </cell>
          <cell r="S59">
            <v>1.4837</v>
          </cell>
          <cell r="T59">
            <v>1.6267</v>
          </cell>
          <cell r="U59">
            <v>1.7750999999999999</v>
          </cell>
          <cell r="V59">
            <v>1.9285000000000001</v>
          </cell>
          <cell r="W59">
            <v>2.0869</v>
          </cell>
          <cell r="X59">
            <v>2.2501000000000002</v>
          </cell>
          <cell r="Y59">
            <v>2.4180000000000001</v>
          </cell>
          <cell r="Z59">
            <v>2.5905999999999998</v>
          </cell>
          <cell r="AA59">
            <v>2.7675999999999998</v>
          </cell>
          <cell r="AB59">
            <v>2.9491000000000001</v>
          </cell>
          <cell r="AC59">
            <v>3.0539999999999998</v>
          </cell>
          <cell r="AD59">
            <v>3.2378</v>
          </cell>
          <cell r="AE59">
            <v>3.4253999999999998</v>
          </cell>
          <cell r="AF59">
            <v>3.6168</v>
          </cell>
          <cell r="AG59">
            <v>3.8119000000000001</v>
          </cell>
          <cell r="AH59">
            <v>4.0105000000000004</v>
          </cell>
          <cell r="AI59">
            <v>4.2126000000000001</v>
          </cell>
          <cell r="AJ59">
            <v>4.4181999999999997</v>
          </cell>
          <cell r="AK59">
            <v>4.6271000000000004</v>
          </cell>
          <cell r="AL59">
            <v>4.8391999999999999</v>
          </cell>
          <cell r="AM59">
            <v>5.0545999999999998</v>
          </cell>
          <cell r="AN59">
            <v>5.2731000000000003</v>
          </cell>
          <cell r="AO59">
            <v>5.0797999999999996</v>
          </cell>
          <cell r="AP59">
            <v>5.266</v>
          </cell>
          <cell r="AQ59">
            <v>5.4532999999999996</v>
          </cell>
          <cell r="AR59">
            <v>5.6414999999999997</v>
          </cell>
          <cell r="AS59">
            <v>5.8304999999999998</v>
          </cell>
          <cell r="AT59">
            <v>6.0204000000000004</v>
          </cell>
          <cell r="AU59">
            <v>6.2110000000000003</v>
          </cell>
          <cell r="AV59">
            <v>6.4021999999999997</v>
          </cell>
          <cell r="AW59">
            <v>6.5941000000000001</v>
          </cell>
          <cell r="AX59">
            <v>6.7865000000000002</v>
          </cell>
        </row>
        <row r="60">
          <cell r="C60">
            <v>4.8000000000000001E-2</v>
          </cell>
          <cell r="D60">
            <v>8.3400000000000002E-2</v>
          </cell>
          <cell r="E60">
            <v>0.1278</v>
          </cell>
          <cell r="F60">
            <v>0.18079999999999999</v>
          </cell>
          <cell r="G60">
            <v>0.2422</v>
          </cell>
          <cell r="H60">
            <v>0.31159999999999999</v>
          </cell>
          <cell r="I60">
            <v>0.38869999999999999</v>
          </cell>
          <cell r="J60">
            <v>0.4733</v>
          </cell>
          <cell r="K60">
            <v>0.56520000000000004</v>
          </cell>
          <cell r="L60">
            <v>0.66420000000000001</v>
          </cell>
          <cell r="M60">
            <v>0.76990000000000003</v>
          </cell>
          <cell r="N60">
            <v>0.88229999999999997</v>
          </cell>
          <cell r="O60">
            <v>1.0011000000000001</v>
          </cell>
          <cell r="P60">
            <v>1.1261000000000001</v>
          </cell>
          <cell r="Q60">
            <v>1.2572000000000001</v>
          </cell>
          <cell r="R60">
            <v>1.3940999999999999</v>
          </cell>
          <cell r="S60">
            <v>1.5367999999999999</v>
          </cell>
          <cell r="T60">
            <v>1.6850000000000001</v>
          </cell>
          <cell r="U60">
            <v>1.8387</v>
          </cell>
          <cell r="V60">
            <v>1.9976</v>
          </cell>
          <cell r="W60">
            <v>2.1617000000000002</v>
          </cell>
          <cell r="X60">
            <v>2.3308</v>
          </cell>
          <cell r="Y60">
            <v>2.5047000000000001</v>
          </cell>
          <cell r="Z60">
            <v>2.6833999999999998</v>
          </cell>
          <cell r="AA60">
            <v>2.8668</v>
          </cell>
          <cell r="AB60">
            <v>3.0546000000000002</v>
          </cell>
          <cell r="AC60">
            <v>3.1661999999999999</v>
          </cell>
          <cell r="AD60">
            <v>3.3567</v>
          </cell>
          <cell r="AE60">
            <v>3.5512000000000001</v>
          </cell>
          <cell r="AF60">
            <v>3.7496</v>
          </cell>
          <cell r="AG60">
            <v>3.9517000000000002</v>
          </cell>
          <cell r="AH60">
            <v>4.1574999999999998</v>
          </cell>
          <cell r="AI60">
            <v>4.367</v>
          </cell>
          <cell r="AJ60">
            <v>4.5799000000000003</v>
          </cell>
          <cell r="AK60">
            <v>4.7962999999999996</v>
          </cell>
          <cell r="AL60">
            <v>5.016</v>
          </cell>
          <cell r="AM60">
            <v>5.2389999999999999</v>
          </cell>
          <cell r="AN60">
            <v>5.4652000000000003</v>
          </cell>
          <cell r="AO60">
            <v>5.2789000000000001</v>
          </cell>
          <cell r="AP60">
            <v>5.4724000000000004</v>
          </cell>
          <cell r="AQ60">
            <v>5.6669</v>
          </cell>
          <cell r="AR60">
            <v>5.8623000000000003</v>
          </cell>
          <cell r="AS60">
            <v>6.0585000000000004</v>
          </cell>
          <cell r="AT60">
            <v>6.2556000000000003</v>
          </cell>
          <cell r="AU60">
            <v>6.4534000000000002</v>
          </cell>
          <cell r="AV60">
            <v>6.6517999999999997</v>
          </cell>
          <cell r="AW60">
            <v>6.8507999999999996</v>
          </cell>
          <cell r="AX60">
            <v>7.0503</v>
          </cell>
        </row>
        <row r="61">
          <cell r="C61">
            <v>4.9599999999999998E-2</v>
          </cell>
          <cell r="D61">
            <v>8.6199999999999999E-2</v>
          </cell>
          <cell r="E61">
            <v>0.1321</v>
          </cell>
          <cell r="F61">
            <v>0.187</v>
          </cell>
          <cell r="G61">
            <v>0.25040000000000001</v>
          </cell>
          <cell r="H61">
            <v>0.32219999999999999</v>
          </cell>
          <cell r="I61">
            <v>0.40200000000000002</v>
          </cell>
          <cell r="J61">
            <v>0.48959999999999998</v>
          </cell>
          <cell r="K61">
            <v>0.58460000000000001</v>
          </cell>
          <cell r="L61">
            <v>0.68700000000000006</v>
          </cell>
          <cell r="M61">
            <v>0.7964</v>
          </cell>
          <cell r="N61">
            <v>0.91269999999999996</v>
          </cell>
          <cell r="O61">
            <v>1.0356000000000001</v>
          </cell>
          <cell r="P61">
            <v>1.165</v>
          </cell>
          <cell r="Q61">
            <v>1.3006</v>
          </cell>
          <cell r="R61">
            <v>1.4423999999999999</v>
          </cell>
          <cell r="S61">
            <v>1.59</v>
          </cell>
          <cell r="T61">
            <v>1.7434000000000001</v>
          </cell>
          <cell r="U61">
            <v>1.9024000000000001</v>
          </cell>
          <cell r="V61">
            <v>2.0669</v>
          </cell>
          <cell r="W61">
            <v>2.2366000000000001</v>
          </cell>
          <cell r="X61">
            <v>2.4116</v>
          </cell>
          <cell r="Y61">
            <v>2.5914999999999999</v>
          </cell>
          <cell r="Z61">
            <v>2.7764000000000002</v>
          </cell>
          <cell r="AA61">
            <v>2.9661</v>
          </cell>
          <cell r="AB61">
            <v>3.1604000000000001</v>
          </cell>
          <cell r="AC61">
            <v>3.2786</v>
          </cell>
          <cell r="AD61">
            <v>3.4759000000000002</v>
          </cell>
          <cell r="AE61">
            <v>3.6772</v>
          </cell>
          <cell r="AF61">
            <v>3.8826000000000001</v>
          </cell>
          <cell r="AG61">
            <v>4.0918000000000001</v>
          </cell>
          <cell r="AH61">
            <v>4.3048000000000002</v>
          </cell>
          <cell r="AI61">
            <v>4.5216000000000003</v>
          </cell>
          <cell r="AJ61">
            <v>4.7419000000000002</v>
          </cell>
          <cell r="AK61">
            <v>4.9657999999999998</v>
          </cell>
          <cell r="AL61">
            <v>5.1931000000000003</v>
          </cell>
          <cell r="AM61">
            <v>5.4238</v>
          </cell>
          <cell r="AN61">
            <v>5.6577999999999999</v>
          </cell>
          <cell r="AO61">
            <v>5.4790000000000001</v>
          </cell>
          <cell r="AP61">
            <v>5.6798000000000002</v>
          </cell>
          <cell r="AQ61">
            <v>5.8815</v>
          </cell>
          <cell r="AR61">
            <v>6.0842000000000001</v>
          </cell>
          <cell r="AS61">
            <v>6.2877999999999998</v>
          </cell>
          <cell r="AT61">
            <v>6.4920999999999998</v>
          </cell>
          <cell r="AU61">
            <v>6.6970999999999998</v>
          </cell>
          <cell r="AV61">
            <v>6.9028</v>
          </cell>
          <cell r="AW61">
            <v>7.109</v>
          </cell>
          <cell r="AX61">
            <v>7.3158000000000003</v>
          </cell>
        </row>
        <row r="62">
          <cell r="C62">
            <v>5.1200000000000002E-2</v>
          </cell>
          <cell r="D62">
            <v>8.8999999999999996E-2</v>
          </cell>
          <cell r="E62">
            <v>0.13650000000000001</v>
          </cell>
          <cell r="F62">
            <v>0.19309999999999999</v>
          </cell>
          <cell r="G62">
            <v>0.25869999999999999</v>
          </cell>
          <cell r="H62">
            <v>0.33279999999999998</v>
          </cell>
          <cell r="I62">
            <v>0.4153</v>
          </cell>
          <cell r="J62">
            <v>0.50580000000000003</v>
          </cell>
          <cell r="K62">
            <v>0.60399999999999998</v>
          </cell>
          <cell r="L62">
            <v>0.70979999999999999</v>
          </cell>
          <cell r="M62">
            <v>0.82289999999999996</v>
          </cell>
          <cell r="N62">
            <v>0.94310000000000005</v>
          </cell>
          <cell r="O62">
            <v>1.0702</v>
          </cell>
          <cell r="P62">
            <v>1.2039</v>
          </cell>
          <cell r="Q62">
            <v>1.3441000000000001</v>
          </cell>
          <cell r="R62">
            <v>1.4905999999999999</v>
          </cell>
          <cell r="S62">
            <v>1.6432</v>
          </cell>
          <cell r="T62">
            <v>1.8018000000000001</v>
          </cell>
          <cell r="U62">
            <v>1.9661999999999999</v>
          </cell>
          <cell r="V62">
            <v>2.1362000000000001</v>
          </cell>
          <cell r="W62">
            <v>2.3115999999999999</v>
          </cell>
          <cell r="X62">
            <v>2.4923999999999999</v>
          </cell>
          <cell r="Y62">
            <v>2.6783999999999999</v>
          </cell>
          <cell r="Z62">
            <v>2.8694999999999999</v>
          </cell>
          <cell r="AA62">
            <v>3.0655000000000001</v>
          </cell>
          <cell r="AB62">
            <v>3.2663000000000002</v>
          </cell>
          <cell r="AC62">
            <v>3.3912</v>
          </cell>
          <cell r="AD62">
            <v>3.5952000000000002</v>
          </cell>
          <cell r="AE62">
            <v>3.8033999999999999</v>
          </cell>
          <cell r="AF62">
            <v>4.0157999999999996</v>
          </cell>
          <cell r="AG62">
            <v>4.2321</v>
          </cell>
          <cell r="AH62">
            <v>4.4523999999999999</v>
          </cell>
          <cell r="AI62">
            <v>4.6764999999999999</v>
          </cell>
          <cell r="AJ62">
            <v>4.9043000000000001</v>
          </cell>
          <cell r="AK62">
            <v>5.1356999999999999</v>
          </cell>
          <cell r="AL62">
            <v>5.3705999999999996</v>
          </cell>
          <cell r="AM62">
            <v>5.609</v>
          </cell>
          <cell r="AN62">
            <v>5.8507999999999996</v>
          </cell>
          <cell r="AO62">
            <v>5.68</v>
          </cell>
          <cell r="AP62">
            <v>5.8880999999999997</v>
          </cell>
          <cell r="AQ62">
            <v>6.0972</v>
          </cell>
          <cell r="AR62">
            <v>6.3071999999999999</v>
          </cell>
          <cell r="AS62">
            <v>6.5180999999999996</v>
          </cell>
          <cell r="AT62">
            <v>6.7298</v>
          </cell>
          <cell r="AU62">
            <v>6.9421999999999997</v>
          </cell>
          <cell r="AV62">
            <v>7.1551999999999998</v>
          </cell>
          <cell r="AW62">
            <v>7.3686999999999996</v>
          </cell>
          <cell r="AX62">
            <v>7.5827999999999998</v>
          </cell>
        </row>
        <row r="63">
          <cell r="C63">
            <v>5.28E-2</v>
          </cell>
          <cell r="D63">
            <v>9.1899999999999996E-2</v>
          </cell>
          <cell r="E63">
            <v>0.14080000000000001</v>
          </cell>
          <cell r="F63">
            <v>0.1993</v>
          </cell>
          <cell r="G63">
            <v>0.26690000000000003</v>
          </cell>
          <cell r="H63">
            <v>0.34350000000000003</v>
          </cell>
          <cell r="I63">
            <v>0.42859999999999998</v>
          </cell>
          <cell r="J63">
            <v>0.52200000000000002</v>
          </cell>
          <cell r="K63">
            <v>0.62339999999999995</v>
          </cell>
          <cell r="L63">
            <v>0.73270000000000002</v>
          </cell>
          <cell r="M63">
            <v>0.84950000000000003</v>
          </cell>
          <cell r="N63">
            <v>0.97350000000000003</v>
          </cell>
          <cell r="O63">
            <v>1.1047</v>
          </cell>
          <cell r="P63">
            <v>1.2427999999999999</v>
          </cell>
          <cell r="Q63">
            <v>1.3875999999999999</v>
          </cell>
          <cell r="R63">
            <v>1.5388999999999999</v>
          </cell>
          <cell r="S63">
            <v>1.6964999999999999</v>
          </cell>
          <cell r="T63">
            <v>1.8603000000000001</v>
          </cell>
          <cell r="U63">
            <v>2.0299999999999998</v>
          </cell>
          <cell r="V63">
            <v>2.2054999999999998</v>
          </cell>
          <cell r="W63">
            <v>2.3866999999999998</v>
          </cell>
          <cell r="X63">
            <v>2.5733999999999999</v>
          </cell>
          <cell r="Y63">
            <v>2.7654000000000001</v>
          </cell>
          <cell r="Z63">
            <v>2.9626999999999999</v>
          </cell>
          <cell r="AA63">
            <v>3.1650999999999998</v>
          </cell>
          <cell r="AB63">
            <v>3.3723999999999998</v>
          </cell>
          <cell r="AC63">
            <v>3.5038999999999998</v>
          </cell>
          <cell r="AD63">
            <v>3.7147000000000001</v>
          </cell>
          <cell r="AE63">
            <v>3.9298000000000002</v>
          </cell>
          <cell r="AF63">
            <v>4.1492000000000004</v>
          </cell>
          <cell r="AG63">
            <v>4.3727</v>
          </cell>
          <cell r="AH63">
            <v>4.6002000000000001</v>
          </cell>
          <cell r="AI63">
            <v>4.8315999999999999</v>
          </cell>
          <cell r="AJ63">
            <v>5.0669000000000004</v>
          </cell>
          <cell r="AK63">
            <v>5.3059000000000003</v>
          </cell>
          <cell r="AL63">
            <v>5.5484999999999998</v>
          </cell>
          <cell r="AM63">
            <v>5.7946</v>
          </cell>
          <cell r="AN63">
            <v>6.0442</v>
          </cell>
          <cell r="AO63">
            <v>5.8818999999999999</v>
          </cell>
          <cell r="AP63">
            <v>6.0972999999999997</v>
          </cell>
          <cell r="AQ63">
            <v>6.3137999999999996</v>
          </cell>
          <cell r="AR63">
            <v>6.5312999999999999</v>
          </cell>
          <cell r="AS63">
            <v>6.7496</v>
          </cell>
          <cell r="AT63">
            <v>6.9687000000000001</v>
          </cell>
          <cell r="AU63">
            <v>7.1885000000000003</v>
          </cell>
          <cell r="AV63">
            <v>7.4089</v>
          </cell>
          <cell r="AW63">
            <v>7.6298000000000004</v>
          </cell>
          <cell r="AX63">
            <v>7.8512000000000004</v>
          </cell>
        </row>
        <row r="64">
          <cell r="C64">
            <v>5.45E-2</v>
          </cell>
          <cell r="D64">
            <v>9.4700000000000006E-2</v>
          </cell>
          <cell r="E64">
            <v>0.14510000000000001</v>
          </cell>
          <cell r="F64">
            <v>0.2054</v>
          </cell>
          <cell r="G64">
            <v>0.2752</v>
          </cell>
          <cell r="H64">
            <v>0.35410000000000003</v>
          </cell>
          <cell r="I64">
            <v>0.44190000000000002</v>
          </cell>
          <cell r="J64">
            <v>0.53820000000000001</v>
          </cell>
          <cell r="K64">
            <v>0.64280000000000004</v>
          </cell>
          <cell r="L64">
            <v>0.75549999999999995</v>
          </cell>
          <cell r="M64">
            <v>0.876</v>
          </cell>
          <cell r="N64">
            <v>1.004</v>
          </cell>
          <cell r="O64">
            <v>1.1393</v>
          </cell>
          <cell r="P64">
            <v>1.2818000000000001</v>
          </cell>
          <cell r="Q64">
            <v>1.4312</v>
          </cell>
          <cell r="R64">
            <v>1.5871999999999999</v>
          </cell>
          <cell r="S64">
            <v>1.7498</v>
          </cell>
          <cell r="T64">
            <v>1.9188000000000001</v>
          </cell>
          <cell r="U64">
            <v>2.0939000000000001</v>
          </cell>
          <cell r="V64">
            <v>2.2749000000000001</v>
          </cell>
          <cell r="W64">
            <v>2.4619</v>
          </cell>
          <cell r="X64">
            <v>2.6543999999999999</v>
          </cell>
          <cell r="Y64">
            <v>2.8525</v>
          </cell>
          <cell r="Z64">
            <v>3.056</v>
          </cell>
          <cell r="AA64">
            <v>3.2648000000000001</v>
          </cell>
          <cell r="AB64">
            <v>3.4786000000000001</v>
          </cell>
          <cell r="AC64">
            <v>3.6166999999999998</v>
          </cell>
          <cell r="AD64">
            <v>3.8342999999999998</v>
          </cell>
          <cell r="AE64">
            <v>4.0563000000000002</v>
          </cell>
          <cell r="AF64">
            <v>4.2827999999999999</v>
          </cell>
          <cell r="AG64">
            <v>4.5133999999999999</v>
          </cell>
          <cell r="AH64">
            <v>4.7481999999999998</v>
          </cell>
          <cell r="AI64">
            <v>4.9870999999999999</v>
          </cell>
          <cell r="AJ64">
            <v>5.2298</v>
          </cell>
          <cell r="AK64">
            <v>5.4763999999999999</v>
          </cell>
          <cell r="AL64">
            <v>5.7267000000000001</v>
          </cell>
          <cell r="AM64">
            <v>5.9805999999999999</v>
          </cell>
          <cell r="AN64">
            <v>6.2380000000000004</v>
          </cell>
          <cell r="AO64">
            <v>6.0843999999999996</v>
          </cell>
          <cell r="AP64">
            <v>6.3072999999999997</v>
          </cell>
          <cell r="AQ64">
            <v>6.5312999999999999</v>
          </cell>
          <cell r="AR64">
            <v>6.7563000000000004</v>
          </cell>
          <cell r="AS64">
            <v>6.9821</v>
          </cell>
          <cell r="AT64">
            <v>7.2085999999999997</v>
          </cell>
          <cell r="AU64">
            <v>7.4359000000000002</v>
          </cell>
          <cell r="AV64">
            <v>7.6638000000000002</v>
          </cell>
          <cell r="AW64">
            <v>7.8921999999999999</v>
          </cell>
          <cell r="AX64">
            <v>8.1210000000000004</v>
          </cell>
        </row>
        <row r="65">
          <cell r="C65">
            <v>5.6099999999999997E-2</v>
          </cell>
          <cell r="D65">
            <v>9.7500000000000003E-2</v>
          </cell>
          <cell r="E65">
            <v>0.14949999999999999</v>
          </cell>
          <cell r="F65">
            <v>0.21160000000000001</v>
          </cell>
          <cell r="G65">
            <v>0.28339999999999999</v>
          </cell>
          <cell r="H65">
            <v>0.36470000000000002</v>
          </cell>
          <cell r="I65">
            <v>0.45519999999999999</v>
          </cell>
          <cell r="J65">
            <v>0.5544</v>
          </cell>
          <cell r="K65">
            <v>0.6623</v>
          </cell>
          <cell r="L65">
            <v>0.77839999999999998</v>
          </cell>
          <cell r="M65">
            <v>0.90249999999999997</v>
          </cell>
          <cell r="N65">
            <v>1.0344</v>
          </cell>
          <cell r="O65">
            <v>1.1738999999999999</v>
          </cell>
          <cell r="P65">
            <v>1.3208</v>
          </cell>
          <cell r="Q65">
            <v>1.4746999999999999</v>
          </cell>
          <cell r="R65">
            <v>1.6355999999999999</v>
          </cell>
          <cell r="S65">
            <v>1.8031999999999999</v>
          </cell>
          <cell r="T65">
            <v>1.9773000000000001</v>
          </cell>
          <cell r="U65">
            <v>2.1577999999999999</v>
          </cell>
          <cell r="V65">
            <v>2.3443999999999998</v>
          </cell>
          <cell r="W65">
            <v>2.5371000000000001</v>
          </cell>
          <cell r="X65">
            <v>2.7355999999999998</v>
          </cell>
          <cell r="Y65">
            <v>2.9397000000000002</v>
          </cell>
          <cell r="Z65">
            <v>3.1495000000000002</v>
          </cell>
          <cell r="AA65">
            <v>3.3645999999999998</v>
          </cell>
          <cell r="AB65">
            <v>3.5849000000000002</v>
          </cell>
          <cell r="AC65">
            <v>3.7296</v>
          </cell>
          <cell r="AD65">
            <v>3.9540000000000002</v>
          </cell>
          <cell r="AE65">
            <v>4.1829999999999998</v>
          </cell>
          <cell r="AF65">
            <v>4.4165000000000001</v>
          </cell>
          <cell r="AG65">
            <v>4.6543999999999999</v>
          </cell>
          <cell r="AH65">
            <v>4.8964999999999996</v>
          </cell>
          <cell r="AI65">
            <v>5.1426999999999996</v>
          </cell>
          <cell r="AJ65">
            <v>5.3929999999999998</v>
          </cell>
          <cell r="AK65">
            <v>5.6471999999999998</v>
          </cell>
          <cell r="AL65">
            <v>5.9051</v>
          </cell>
          <cell r="AM65">
            <v>6.1669</v>
          </cell>
          <cell r="AN65">
            <v>6.4321999999999999</v>
          </cell>
          <cell r="AO65">
            <v>6.2877000000000001</v>
          </cell>
          <cell r="AP65">
            <v>6.5182000000000002</v>
          </cell>
          <cell r="AQ65">
            <v>6.7496</v>
          </cell>
          <cell r="AR65">
            <v>6.9821</v>
          </cell>
          <cell r="AS65">
            <v>7.2154999999999996</v>
          </cell>
          <cell r="AT65">
            <v>7.4496000000000002</v>
          </cell>
          <cell r="AU65">
            <v>7.6844000000000001</v>
          </cell>
          <cell r="AV65">
            <v>7.9198000000000004</v>
          </cell>
          <cell r="AW65">
            <v>8.1556999999999995</v>
          </cell>
          <cell r="AX65">
            <v>8.3919999999999995</v>
          </cell>
        </row>
        <row r="66">
          <cell r="C66">
            <v>7.7000000000000002E-3</v>
          </cell>
          <cell r="D66">
            <v>1.32E-2</v>
          </cell>
          <cell r="E66">
            <v>1.9900000000000001E-2</v>
          </cell>
          <cell r="F66">
            <v>2.7900000000000001E-2</v>
          </cell>
          <cell r="G66">
            <v>3.6999999999999998E-2</v>
          </cell>
          <cell r="H66">
            <v>4.7199999999999999E-2</v>
          </cell>
          <cell r="I66">
            <v>5.8400000000000001E-2</v>
          </cell>
          <cell r="J66">
            <v>7.0499999999999993E-2</v>
          </cell>
          <cell r="K66">
            <v>8.3699999999999997E-2</v>
          </cell>
          <cell r="L66">
            <v>9.7699999999999995E-2</v>
          </cell>
          <cell r="M66">
            <v>0.11260000000000001</v>
          </cell>
          <cell r="N66">
            <v>0.12839999999999999</v>
          </cell>
          <cell r="O66">
            <v>0.1449</v>
          </cell>
          <cell r="P66">
            <v>0.1623</v>
          </cell>
          <cell r="Q66">
            <v>0.18049999999999999</v>
          </cell>
          <cell r="R66">
            <v>0.19950000000000001</v>
          </cell>
          <cell r="S66">
            <v>0.21920000000000001</v>
          </cell>
          <cell r="T66">
            <v>0.2397</v>
          </cell>
          <cell r="U66">
            <v>0.26090000000000002</v>
          </cell>
          <cell r="V66">
            <v>0.28289999999999998</v>
          </cell>
          <cell r="W66">
            <v>0.30549999999999999</v>
          </cell>
          <cell r="X66">
            <v>0.32890000000000003</v>
          </cell>
          <cell r="Y66">
            <v>0.35310000000000002</v>
          </cell>
          <cell r="Z66">
            <v>0.37790000000000001</v>
          </cell>
          <cell r="AA66">
            <v>0.40339999999999998</v>
          </cell>
          <cell r="AB66">
            <v>0.42970000000000003</v>
          </cell>
          <cell r="AC66">
            <v>0.45660000000000001</v>
          </cell>
          <cell r="AD66">
            <v>0.48430000000000001</v>
          </cell>
          <cell r="AE66">
            <v>0.51270000000000004</v>
          </cell>
          <cell r="AF66">
            <v>0.54179999999999995</v>
          </cell>
          <cell r="AG66">
            <v>0.5716</v>
          </cell>
          <cell r="AH66">
            <v>0.60219999999999996</v>
          </cell>
          <cell r="AI66">
            <v>0.63339999999999996</v>
          </cell>
          <cell r="AJ66">
            <v>0.66549999999999998</v>
          </cell>
          <cell r="AK66">
            <v>0.69820000000000004</v>
          </cell>
          <cell r="AL66">
            <v>0.73170000000000002</v>
          </cell>
          <cell r="AM66">
            <v>0.76600000000000001</v>
          </cell>
          <cell r="AN66">
            <v>0.80100000000000005</v>
          </cell>
          <cell r="AO66">
            <v>0.83679999999999999</v>
          </cell>
          <cell r="AP66">
            <v>0.87339999999999995</v>
          </cell>
          <cell r="AQ66">
            <v>0.91069999999999995</v>
          </cell>
          <cell r="AR66">
            <v>0.94889999999999997</v>
          </cell>
          <cell r="AS66">
            <v>0.9879</v>
          </cell>
          <cell r="AT66">
            <v>1.0277000000000001</v>
          </cell>
          <cell r="AU66">
            <v>1.0683</v>
          </cell>
          <cell r="AV66">
            <v>1.1096999999999999</v>
          </cell>
          <cell r="AW66">
            <v>1.1520999999999999</v>
          </cell>
          <cell r="AX66">
            <v>1.1952</v>
          </cell>
        </row>
        <row r="67">
          <cell r="C67">
            <v>9.2999999999999992E-3</v>
          </cell>
          <cell r="D67">
            <v>1.6E-2</v>
          </cell>
          <cell r="E67">
            <v>2.4299999999999999E-2</v>
          </cell>
          <cell r="F67">
            <v>3.4000000000000002E-2</v>
          </cell>
          <cell r="G67">
            <v>4.5199999999999997E-2</v>
          </cell>
          <cell r="H67">
            <v>5.7799999999999997E-2</v>
          </cell>
          <cell r="I67">
            <v>7.1599999999999997E-2</v>
          </cell>
          <cell r="J67">
            <v>8.6699999999999999E-2</v>
          </cell>
          <cell r="K67">
            <v>0.10299999999999999</v>
          </cell>
          <cell r="L67">
            <v>0.12039999999999999</v>
          </cell>
          <cell r="M67">
            <v>0.13900000000000001</v>
          </cell>
          <cell r="N67">
            <v>0.15859999999999999</v>
          </cell>
          <cell r="O67">
            <v>0.17929999999999999</v>
          </cell>
          <cell r="P67">
            <v>0.20100000000000001</v>
          </cell>
          <cell r="Q67">
            <v>0.2238</v>
          </cell>
          <cell r="R67">
            <v>0.2475</v>
          </cell>
          <cell r="S67">
            <v>0.27210000000000001</v>
          </cell>
          <cell r="T67">
            <v>0.29770000000000002</v>
          </cell>
          <cell r="U67">
            <v>0.32429999999999998</v>
          </cell>
          <cell r="V67">
            <v>0.35170000000000001</v>
          </cell>
          <cell r="W67">
            <v>0.38009999999999999</v>
          </cell>
          <cell r="X67">
            <v>0.4093</v>
          </cell>
          <cell r="Y67">
            <v>0.43940000000000001</v>
          </cell>
          <cell r="Z67">
            <v>0.47039999999999998</v>
          </cell>
          <cell r="AA67">
            <v>0.50229999999999997</v>
          </cell>
          <cell r="AB67">
            <v>0.53500000000000003</v>
          </cell>
          <cell r="AC67">
            <v>0.56850000000000001</v>
          </cell>
          <cell r="AD67">
            <v>0.60299999999999998</v>
          </cell>
          <cell r="AE67">
            <v>0.63829999999999998</v>
          </cell>
          <cell r="AF67">
            <v>0.6744</v>
          </cell>
          <cell r="AG67">
            <v>0.71140000000000003</v>
          </cell>
          <cell r="AH67">
            <v>0.74919999999999998</v>
          </cell>
          <cell r="AI67">
            <v>0.78790000000000004</v>
          </cell>
          <cell r="AJ67">
            <v>0.82740000000000002</v>
          </cell>
          <cell r="AK67">
            <v>0.86780000000000002</v>
          </cell>
          <cell r="AL67">
            <v>0.90900000000000003</v>
          </cell>
          <cell r="AM67">
            <v>0.95109999999999995</v>
          </cell>
          <cell r="AN67">
            <v>0.99409999999999998</v>
          </cell>
          <cell r="AO67">
            <v>1.038</v>
          </cell>
          <cell r="AP67">
            <v>1.0827</v>
          </cell>
          <cell r="AQ67">
            <v>1.1283000000000001</v>
          </cell>
          <cell r="AR67">
            <v>1.1748000000000001</v>
          </cell>
          <cell r="AS67">
            <v>1.2222</v>
          </cell>
          <cell r="AT67">
            <v>1.2705</v>
          </cell>
          <cell r="AU67">
            <v>1.3197000000000001</v>
          </cell>
          <cell r="AV67">
            <v>1.3697999999999999</v>
          </cell>
          <cell r="AW67">
            <v>1.4209000000000001</v>
          </cell>
          <cell r="AX67">
            <v>1.4729000000000001</v>
          </cell>
        </row>
        <row r="68">
          <cell r="C68">
            <v>1.0999999999999999E-2</v>
          </cell>
          <cell r="D68">
            <v>1.89E-2</v>
          </cell>
          <cell r="E68">
            <v>2.86E-2</v>
          </cell>
          <cell r="F68">
            <v>4.02E-2</v>
          </cell>
          <cell r="G68">
            <v>5.3499999999999999E-2</v>
          </cell>
          <cell r="H68">
            <v>6.8400000000000002E-2</v>
          </cell>
          <cell r="I68">
            <v>8.4900000000000003E-2</v>
          </cell>
          <cell r="J68">
            <v>0.10290000000000001</v>
          </cell>
          <cell r="K68">
            <v>0.12239999999999999</v>
          </cell>
          <cell r="L68">
            <v>0.14330000000000001</v>
          </cell>
          <cell r="M68">
            <v>0.16550000000000001</v>
          </cell>
          <cell r="N68">
            <v>0.18909999999999999</v>
          </cell>
          <cell r="O68">
            <v>0.214</v>
          </cell>
          <cell r="P68">
            <v>0.24010000000000001</v>
          </cell>
          <cell r="Q68">
            <v>0.26750000000000002</v>
          </cell>
          <cell r="R68">
            <v>0.29599999999999999</v>
          </cell>
          <cell r="S68">
            <v>0.32569999999999999</v>
          </cell>
          <cell r="T68">
            <v>0.35659999999999997</v>
          </cell>
          <cell r="U68">
            <v>0.38850000000000001</v>
          </cell>
          <cell r="V68">
            <v>0.42159999999999997</v>
          </cell>
          <cell r="W68">
            <v>0.45579999999999998</v>
          </cell>
          <cell r="X68">
            <v>0.49109999999999998</v>
          </cell>
          <cell r="Y68">
            <v>0.52739999999999998</v>
          </cell>
          <cell r="Z68">
            <v>0.56469999999999998</v>
          </cell>
          <cell r="AA68">
            <v>0.60309999999999997</v>
          </cell>
          <cell r="AB68">
            <v>0.64249999999999996</v>
          </cell>
          <cell r="AC68">
            <v>0.68289999999999995</v>
          </cell>
          <cell r="AD68">
            <v>0.72440000000000004</v>
          </cell>
          <cell r="AE68">
            <v>0.76680000000000004</v>
          </cell>
          <cell r="AF68">
            <v>0.81020000000000003</v>
          </cell>
          <cell r="AG68">
            <v>0.85460000000000003</v>
          </cell>
          <cell r="AH68">
            <v>0.9</v>
          </cell>
          <cell r="AI68">
            <v>0.94640000000000002</v>
          </cell>
          <cell r="AJ68">
            <v>0.99380000000000002</v>
          </cell>
          <cell r="AK68">
            <v>1.0421</v>
          </cell>
          <cell r="AL68">
            <v>1.0914999999999999</v>
          </cell>
          <cell r="AM68">
            <v>1.1417999999999999</v>
          </cell>
          <cell r="AN68">
            <v>1.1930000000000001</v>
          </cell>
          <cell r="AO68">
            <v>1.2453000000000001</v>
          </cell>
          <cell r="AP68">
            <v>1.2986</v>
          </cell>
          <cell r="AQ68">
            <v>1.3528</v>
          </cell>
          <cell r="AR68">
            <v>1.4080999999999999</v>
          </cell>
          <cell r="AS68">
            <v>1.4642999999999999</v>
          </cell>
          <cell r="AT68">
            <v>1.5215000000000001</v>
          </cell>
          <cell r="AU68">
            <v>1.5798000000000001</v>
          </cell>
          <cell r="AV68">
            <v>1.639</v>
          </cell>
          <cell r="AW68">
            <v>1.6993</v>
          </cell>
          <cell r="AX68">
            <v>1.7605</v>
          </cell>
        </row>
        <row r="69">
          <cell r="C69">
            <v>1.26E-2</v>
          </cell>
          <cell r="D69">
            <v>2.1700000000000001E-2</v>
          </cell>
          <cell r="E69">
            <v>3.3000000000000002E-2</v>
          </cell>
          <cell r="F69">
            <v>4.6399999999999997E-2</v>
          </cell>
          <cell r="G69">
            <v>6.1800000000000001E-2</v>
          </cell>
          <cell r="H69">
            <v>7.9100000000000004E-2</v>
          </cell>
          <cell r="I69">
            <v>9.8299999999999998E-2</v>
          </cell>
          <cell r="J69">
            <v>0.1192</v>
          </cell>
          <cell r="K69">
            <v>0.1419</v>
          </cell>
          <cell r="L69">
            <v>0.1663</v>
          </cell>
          <cell r="M69">
            <v>0.19220000000000001</v>
          </cell>
          <cell r="N69">
            <v>0.2198</v>
          </cell>
          <cell r="O69">
            <v>0.24890000000000001</v>
          </cell>
          <cell r="P69">
            <v>0.27950000000000003</v>
          </cell>
          <cell r="Q69">
            <v>0.3115</v>
          </cell>
          <cell r="R69">
            <v>0.34489999999999998</v>
          </cell>
          <cell r="S69">
            <v>0.37980000000000003</v>
          </cell>
          <cell r="T69">
            <v>0.41599999999999998</v>
          </cell>
          <cell r="U69">
            <v>0.45350000000000001</v>
          </cell>
          <cell r="V69">
            <v>0.4924</v>
          </cell>
          <cell r="W69">
            <v>0.53249999999999997</v>
          </cell>
          <cell r="X69">
            <v>0.57389999999999997</v>
          </cell>
          <cell r="Y69">
            <v>0.61650000000000005</v>
          </cell>
          <cell r="Z69">
            <v>0.66039999999999999</v>
          </cell>
          <cell r="AA69">
            <v>0.70550000000000002</v>
          </cell>
          <cell r="AB69">
            <v>0.75170000000000003</v>
          </cell>
          <cell r="AC69">
            <v>0.79920000000000002</v>
          </cell>
          <cell r="AD69">
            <v>0.8478</v>
          </cell>
          <cell r="AE69">
            <v>0.89759999999999995</v>
          </cell>
          <cell r="AF69">
            <v>0.9486</v>
          </cell>
          <cell r="AG69">
            <v>1.0006999999999999</v>
          </cell>
          <cell r="AH69">
            <v>1.0539000000000001</v>
          </cell>
          <cell r="AI69">
            <v>1.1083000000000001</v>
          </cell>
          <cell r="AJ69">
            <v>1.1637</v>
          </cell>
          <cell r="AK69">
            <v>1.2202999999999999</v>
          </cell>
          <cell r="AL69">
            <v>1.2781</v>
          </cell>
          <cell r="AM69">
            <v>1.3369</v>
          </cell>
          <cell r="AN69">
            <v>1.3968</v>
          </cell>
          <cell r="AO69">
            <v>1.4578</v>
          </cell>
          <cell r="AP69">
            <v>1.52</v>
          </cell>
          <cell r="AQ69">
            <v>1.5831999999999999</v>
          </cell>
          <cell r="AR69">
            <v>1.6476</v>
          </cell>
          <cell r="AS69">
            <v>1.7130000000000001</v>
          </cell>
          <cell r="AT69">
            <v>1.7796000000000001</v>
          </cell>
          <cell r="AU69">
            <v>1.8472</v>
          </cell>
          <cell r="AV69">
            <v>1.9159999999999999</v>
          </cell>
          <cell r="AW69">
            <v>1.9859</v>
          </cell>
          <cell r="AX69">
            <v>2.0569000000000002</v>
          </cell>
        </row>
        <row r="70">
          <cell r="C70">
            <v>1.4200000000000001E-2</v>
          </cell>
          <cell r="D70">
            <v>2.4500000000000001E-2</v>
          </cell>
          <cell r="E70">
            <v>3.73E-2</v>
          </cell>
          <cell r="F70">
            <v>5.2499999999999998E-2</v>
          </cell>
          <cell r="G70">
            <v>7.0000000000000007E-2</v>
          </cell>
          <cell r="H70">
            <v>8.9800000000000005E-2</v>
          </cell>
          <cell r="I70">
            <v>0.1116</v>
          </cell>
          <cell r="J70">
            <v>0.13550000000000001</v>
          </cell>
          <cell r="K70">
            <v>0.1615</v>
          </cell>
          <cell r="L70">
            <v>0.1893</v>
          </cell>
          <cell r="M70">
            <v>0.219</v>
          </cell>
          <cell r="N70">
            <v>0.25059999999999999</v>
          </cell>
          <cell r="O70">
            <v>0.28389999999999999</v>
          </cell>
          <cell r="P70">
            <v>0.31900000000000001</v>
          </cell>
          <cell r="Q70">
            <v>0.35580000000000001</v>
          </cell>
          <cell r="R70">
            <v>0.39419999999999999</v>
          </cell>
          <cell r="S70">
            <v>0.43419999999999997</v>
          </cell>
          <cell r="T70">
            <v>0.4758</v>
          </cell>
          <cell r="U70">
            <v>0.51900000000000002</v>
          </cell>
          <cell r="V70">
            <v>0.56369999999999998</v>
          </cell>
          <cell r="W70">
            <v>0.6099</v>
          </cell>
          <cell r="X70">
            <v>0.65749999999999997</v>
          </cell>
          <cell r="Y70">
            <v>0.70660000000000001</v>
          </cell>
          <cell r="Z70">
            <v>0.7571</v>
          </cell>
          <cell r="AA70">
            <v>0.80900000000000005</v>
          </cell>
          <cell r="AB70">
            <v>0.86229999999999996</v>
          </cell>
          <cell r="AC70">
            <v>0.91700000000000004</v>
          </cell>
          <cell r="AD70">
            <v>0.97299999999999998</v>
          </cell>
          <cell r="AE70">
            <v>1.0303</v>
          </cell>
          <cell r="AF70">
            <v>1.089</v>
          </cell>
          <cell r="AG70">
            <v>1.149</v>
          </cell>
          <cell r="AH70">
            <v>1.2101999999999999</v>
          </cell>
          <cell r="AI70">
            <v>1.2727999999999999</v>
          </cell>
          <cell r="AJ70">
            <v>1.3366</v>
          </cell>
          <cell r="AK70">
            <v>1.4016999999999999</v>
          </cell>
          <cell r="AL70">
            <v>1.468</v>
          </cell>
          <cell r="AM70">
            <v>1.5356000000000001</v>
          </cell>
          <cell r="AN70">
            <v>1.6045</v>
          </cell>
          <cell r="AO70">
            <v>1.6746000000000001</v>
          </cell>
          <cell r="AP70">
            <v>1.7459</v>
          </cell>
          <cell r="AQ70">
            <v>1.8184</v>
          </cell>
          <cell r="AR70">
            <v>1.8922000000000001</v>
          </cell>
          <cell r="AS70">
            <v>1.9672000000000001</v>
          </cell>
          <cell r="AT70">
            <v>2.0434000000000001</v>
          </cell>
          <cell r="AU70">
            <v>2.1208999999999998</v>
          </cell>
          <cell r="AV70">
            <v>2.1995</v>
          </cell>
          <cell r="AW70">
            <v>2.2793999999999999</v>
          </cell>
          <cell r="AX70">
            <v>2.3605</v>
          </cell>
        </row>
        <row r="71">
          <cell r="C71">
            <v>1.5900000000000001E-2</v>
          </cell>
          <cell r="D71">
            <v>2.7400000000000001E-2</v>
          </cell>
          <cell r="E71">
            <v>4.1700000000000001E-2</v>
          </cell>
          <cell r="F71">
            <v>5.8700000000000002E-2</v>
          </cell>
          <cell r="G71">
            <v>7.8299999999999995E-2</v>
          </cell>
          <cell r="H71">
            <v>0.1004</v>
          </cell>
          <cell r="I71">
            <v>0.125</v>
          </cell>
          <cell r="J71">
            <v>0.15190000000000001</v>
          </cell>
          <cell r="K71">
            <v>0.18099999999999999</v>
          </cell>
          <cell r="L71">
            <v>0.21240000000000001</v>
          </cell>
          <cell r="M71">
            <v>0.24590000000000001</v>
          </cell>
          <cell r="N71">
            <v>0.28149999999999997</v>
          </cell>
          <cell r="O71">
            <v>0.31909999999999999</v>
          </cell>
          <cell r="P71">
            <v>0.35870000000000002</v>
          </cell>
          <cell r="Q71">
            <v>0.4002</v>
          </cell>
          <cell r="R71">
            <v>0.44369999999999998</v>
          </cell>
          <cell r="S71">
            <v>0.4889</v>
          </cell>
          <cell r="T71">
            <v>0.53600000000000003</v>
          </cell>
          <cell r="U71">
            <v>0.58489999999999998</v>
          </cell>
          <cell r="V71">
            <v>0.63549999999999995</v>
          </cell>
          <cell r="W71">
            <v>0.68779999999999997</v>
          </cell>
          <cell r="X71">
            <v>0.74180000000000001</v>
          </cell>
          <cell r="Y71">
            <v>0.7974</v>
          </cell>
          <cell r="Z71">
            <v>0.85470000000000002</v>
          </cell>
          <cell r="AA71">
            <v>0.91349999999999998</v>
          </cell>
          <cell r="AB71">
            <v>0.97399999999999998</v>
          </cell>
          <cell r="AC71">
            <v>1.036</v>
          </cell>
          <cell r="AD71">
            <v>1.0994999999999999</v>
          </cell>
          <cell r="AE71">
            <v>1.1645000000000001</v>
          </cell>
          <cell r="AF71">
            <v>1.2310000000000001</v>
          </cell>
          <cell r="AG71">
            <v>1.2989999999999999</v>
          </cell>
          <cell r="AH71">
            <v>1.3685</v>
          </cell>
          <cell r="AI71">
            <v>1.4394</v>
          </cell>
          <cell r="AJ71">
            <v>1.5118</v>
          </cell>
          <cell r="AK71">
            <v>1.5855999999999999</v>
          </cell>
          <cell r="AL71">
            <v>1.6608000000000001</v>
          </cell>
          <cell r="AM71">
            <v>1.7373000000000001</v>
          </cell>
          <cell r="AN71">
            <v>1.8152999999999999</v>
          </cell>
          <cell r="AO71">
            <v>1.8947000000000001</v>
          </cell>
          <cell r="AP71">
            <v>1.9755</v>
          </cell>
          <cell r="AQ71">
            <v>2.0575999999999999</v>
          </cell>
          <cell r="AR71">
            <v>2.141</v>
          </cell>
          <cell r="AS71">
            <v>2.2259000000000002</v>
          </cell>
          <cell r="AT71">
            <v>2.3121</v>
          </cell>
          <cell r="AU71">
            <v>2.3996</v>
          </cell>
          <cell r="AV71">
            <v>2.4885000000000002</v>
          </cell>
          <cell r="AW71">
            <v>2.5787</v>
          </cell>
          <cell r="AX71">
            <v>2.6701999999999999</v>
          </cell>
        </row>
        <row r="72">
          <cell r="C72">
            <v>1.7500000000000002E-2</v>
          </cell>
          <cell r="D72">
            <v>3.0200000000000001E-2</v>
          </cell>
          <cell r="E72">
            <v>4.5999999999999999E-2</v>
          </cell>
          <cell r="F72">
            <v>6.4899999999999999E-2</v>
          </cell>
          <cell r="G72">
            <v>8.6599999999999996E-2</v>
          </cell>
          <cell r="H72">
            <v>0.1111</v>
          </cell>
          <cell r="I72">
            <v>0.1384</v>
          </cell>
          <cell r="J72">
            <v>0.16819999999999999</v>
          </cell>
          <cell r="K72">
            <v>0.2006</v>
          </cell>
          <cell r="L72">
            <v>0.23549999999999999</v>
          </cell>
          <cell r="M72">
            <v>0.27279999999999999</v>
          </cell>
          <cell r="N72">
            <v>0.3125</v>
          </cell>
          <cell r="O72">
            <v>0.35439999999999999</v>
          </cell>
          <cell r="P72">
            <v>0.39850000000000002</v>
          </cell>
          <cell r="Q72">
            <v>0.44490000000000002</v>
          </cell>
          <cell r="R72">
            <v>0.49330000000000002</v>
          </cell>
          <cell r="S72">
            <v>0.54390000000000005</v>
          </cell>
          <cell r="T72">
            <v>0.59650000000000003</v>
          </cell>
          <cell r="U72">
            <v>0.65110000000000001</v>
          </cell>
          <cell r="V72">
            <v>0.7077</v>
          </cell>
          <cell r="W72">
            <v>0.76619999999999999</v>
          </cell>
          <cell r="X72">
            <v>0.8266</v>
          </cell>
          <cell r="Y72">
            <v>0.88880000000000003</v>
          </cell>
          <cell r="Z72">
            <v>0.95289999999999997</v>
          </cell>
          <cell r="AA72">
            <v>1.0187999999999999</v>
          </cell>
          <cell r="AB72">
            <v>1.0865</v>
          </cell>
          <cell r="AC72">
            <v>1.1558999999999999</v>
          </cell>
          <cell r="AD72">
            <v>1.2270000000000001</v>
          </cell>
          <cell r="AE72">
            <v>1.2998000000000001</v>
          </cell>
          <cell r="AF72">
            <v>1.3744000000000001</v>
          </cell>
          <cell r="AG72">
            <v>1.4504999999999999</v>
          </cell>
          <cell r="AH72">
            <v>1.5284</v>
          </cell>
          <cell r="AI72">
            <v>1.6077999999999999</v>
          </cell>
          <cell r="AJ72">
            <v>1.6889000000000001</v>
          </cell>
          <cell r="AK72">
            <v>1.7715000000000001</v>
          </cell>
          <cell r="AL72">
            <v>1.8556999999999999</v>
          </cell>
          <cell r="AM72">
            <v>1.9415</v>
          </cell>
          <cell r="AN72">
            <v>2.0287999999999999</v>
          </cell>
          <cell r="AO72">
            <v>2.1177000000000001</v>
          </cell>
          <cell r="AP72">
            <v>2.2081</v>
          </cell>
          <cell r="AQ72">
            <v>2.2999999999999998</v>
          </cell>
          <cell r="AR72">
            <v>2.3934000000000002</v>
          </cell>
          <cell r="AS72">
            <v>2.4883000000000002</v>
          </cell>
          <cell r="AT72">
            <v>2.5847000000000002</v>
          </cell>
          <cell r="AU72">
            <v>2.6825999999999999</v>
          </cell>
          <cell r="AV72">
            <v>2.7818999999999998</v>
          </cell>
          <cell r="AW72">
            <v>2.8828</v>
          </cell>
          <cell r="AX72">
            <v>2.9851000000000001</v>
          </cell>
        </row>
        <row r="73">
          <cell r="C73">
            <v>1.9099999999999999E-2</v>
          </cell>
          <cell r="D73">
            <v>3.3000000000000002E-2</v>
          </cell>
          <cell r="E73">
            <v>5.04E-2</v>
          </cell>
          <cell r="F73">
            <v>7.0999999999999994E-2</v>
          </cell>
          <cell r="G73">
            <v>9.4899999999999998E-2</v>
          </cell>
          <cell r="H73">
            <v>0.12180000000000001</v>
          </cell>
          <cell r="I73">
            <v>0.15179999999999999</v>
          </cell>
          <cell r="J73">
            <v>0.18459999999999999</v>
          </cell>
          <cell r="K73">
            <v>0.2203</v>
          </cell>
          <cell r="L73">
            <v>0.25869999999999999</v>
          </cell>
          <cell r="M73">
            <v>0.29980000000000001</v>
          </cell>
          <cell r="N73">
            <v>0.34350000000000003</v>
          </cell>
          <cell r="O73">
            <v>0.38969999999999999</v>
          </cell>
          <cell r="P73">
            <v>0.4385</v>
          </cell>
          <cell r="Q73">
            <v>0.48959999999999998</v>
          </cell>
          <cell r="R73">
            <v>0.54320000000000002</v>
          </cell>
          <cell r="S73">
            <v>0.59899999999999998</v>
          </cell>
          <cell r="T73">
            <v>0.65720000000000001</v>
          </cell>
          <cell r="U73">
            <v>0.71760000000000002</v>
          </cell>
          <cell r="V73">
            <v>0.7802</v>
          </cell>
          <cell r="W73">
            <v>0.84489999999999998</v>
          </cell>
          <cell r="X73">
            <v>0.91180000000000005</v>
          </cell>
          <cell r="Y73">
            <v>0.98070000000000002</v>
          </cell>
          <cell r="Z73">
            <v>1.0517000000000001</v>
          </cell>
          <cell r="AA73">
            <v>1.1247</v>
          </cell>
          <cell r="AB73">
            <v>1.1996</v>
          </cell>
          <cell r="AC73">
            <v>1.2765</v>
          </cell>
          <cell r="AD73">
            <v>1.3553999999999999</v>
          </cell>
          <cell r="AE73">
            <v>1.4360999999999999</v>
          </cell>
          <cell r="AF73">
            <v>1.5187999999999999</v>
          </cell>
          <cell r="AG73">
            <v>1.6032</v>
          </cell>
          <cell r="AH73">
            <v>1.6895</v>
          </cell>
          <cell r="AI73">
            <v>1.7776000000000001</v>
          </cell>
          <cell r="AJ73">
            <v>1.8674999999999999</v>
          </cell>
          <cell r="AK73">
            <v>1.9591000000000001</v>
          </cell>
          <cell r="AL73">
            <v>2.0525000000000002</v>
          </cell>
          <cell r="AM73">
            <v>2.1476000000000002</v>
          </cell>
          <cell r="AN73">
            <v>2.2444999999999999</v>
          </cell>
          <cell r="AO73">
            <v>2.343</v>
          </cell>
          <cell r="AP73">
            <v>2.4432</v>
          </cell>
          <cell r="AQ73">
            <v>2.5451000000000001</v>
          </cell>
          <cell r="AR73">
            <v>2.6486999999999998</v>
          </cell>
          <cell r="AS73">
            <v>2.7538</v>
          </cell>
          <cell r="AT73">
            <v>2.8607</v>
          </cell>
          <cell r="AU73">
            <v>2.9691000000000001</v>
          </cell>
          <cell r="AV73">
            <v>3.0792000000000002</v>
          </cell>
          <cell r="AW73">
            <v>3.1909000000000001</v>
          </cell>
          <cell r="AX73">
            <v>3.3041</v>
          </cell>
        </row>
        <row r="74">
          <cell r="C74">
            <v>2.0799999999999999E-2</v>
          </cell>
          <cell r="D74">
            <v>3.5900000000000001E-2</v>
          </cell>
          <cell r="E74">
            <v>5.4699999999999999E-2</v>
          </cell>
          <cell r="F74">
            <v>7.7200000000000005E-2</v>
          </cell>
          <cell r="G74">
            <v>0.1032</v>
          </cell>
          <cell r="H74">
            <v>0.13250000000000001</v>
          </cell>
          <cell r="I74">
            <v>0.16520000000000001</v>
          </cell>
          <cell r="J74">
            <v>0.20100000000000001</v>
          </cell>
          <cell r="K74">
            <v>0.2399</v>
          </cell>
          <cell r="L74">
            <v>0.28189999999999998</v>
          </cell>
          <cell r="M74">
            <v>0.32679999999999998</v>
          </cell>
          <cell r="N74">
            <v>0.37459999999999999</v>
          </cell>
          <cell r="O74">
            <v>0.42509999999999998</v>
          </cell>
          <cell r="P74">
            <v>0.47849999999999998</v>
          </cell>
          <cell r="Q74">
            <v>0.53449999999999998</v>
          </cell>
          <cell r="R74">
            <v>0.59309999999999996</v>
          </cell>
          <cell r="S74">
            <v>0.65429999999999999</v>
          </cell>
          <cell r="T74">
            <v>0.71809999999999996</v>
          </cell>
          <cell r="U74">
            <v>0.7843</v>
          </cell>
          <cell r="V74">
            <v>0.85289999999999999</v>
          </cell>
          <cell r="W74">
            <v>0.92390000000000005</v>
          </cell>
          <cell r="X74">
            <v>0.99729999999999996</v>
          </cell>
          <cell r="Y74">
            <v>1.0729</v>
          </cell>
          <cell r="Z74">
            <v>1.1509</v>
          </cell>
          <cell r="AA74">
            <v>1.2310000000000001</v>
          </cell>
          <cell r="AB74">
            <v>1.3133999999999999</v>
          </cell>
          <cell r="AC74">
            <v>1.3978999999999999</v>
          </cell>
          <cell r="AD74">
            <v>1.4844999999999999</v>
          </cell>
          <cell r="AE74">
            <v>1.5731999999999999</v>
          </cell>
          <cell r="AF74">
            <v>1.6639999999999999</v>
          </cell>
          <cell r="AG74">
            <v>1.7568999999999999</v>
          </cell>
          <cell r="AH74">
            <v>1.8516999999999999</v>
          </cell>
          <cell r="AI74">
            <v>1.9486000000000001</v>
          </cell>
          <cell r="AJ74">
            <v>2.0474000000000001</v>
          </cell>
          <cell r="AK74">
            <v>2.1482000000000001</v>
          </cell>
          <cell r="AL74">
            <v>2.2509000000000001</v>
          </cell>
          <cell r="AM74">
            <v>2.3555000000000001</v>
          </cell>
          <cell r="AN74">
            <v>2.4619</v>
          </cell>
          <cell r="AO74">
            <v>2.5703</v>
          </cell>
          <cell r="AP74">
            <v>2.6804999999999999</v>
          </cell>
          <cell r="AQ74">
            <v>2.7925</v>
          </cell>
          <cell r="AR74">
            <v>2.9064000000000001</v>
          </cell>
          <cell r="AS74">
            <v>3.0219999999999998</v>
          </cell>
          <cell r="AT74">
            <v>3.1394000000000002</v>
          </cell>
          <cell r="AU74">
            <v>3.2585999999999999</v>
          </cell>
          <cell r="AV74">
            <v>3.3795999999999999</v>
          </cell>
          <cell r="AW74">
            <v>3.5024000000000002</v>
          </cell>
          <cell r="AX74">
            <v>3.6267999999999998</v>
          </cell>
        </row>
        <row r="75">
          <cell r="C75">
            <v>2.24E-2</v>
          </cell>
          <cell r="D75">
            <v>3.8699999999999998E-2</v>
          </cell>
          <cell r="E75">
            <v>5.91E-2</v>
          </cell>
          <cell r="F75">
            <v>8.3400000000000002E-2</v>
          </cell>
          <cell r="G75">
            <v>0.1115</v>
          </cell>
          <cell r="H75">
            <v>0.14319999999999999</v>
          </cell>
          <cell r="I75">
            <v>0.17860000000000001</v>
          </cell>
          <cell r="J75">
            <v>0.21740000000000001</v>
          </cell>
          <cell r="K75">
            <v>0.2596</v>
          </cell>
          <cell r="L75">
            <v>0.30509999999999998</v>
          </cell>
          <cell r="M75">
            <v>0.3538</v>
          </cell>
          <cell r="N75">
            <v>0.40570000000000001</v>
          </cell>
          <cell r="O75">
            <v>0.46060000000000001</v>
          </cell>
          <cell r="P75">
            <v>0.51849999999999996</v>
          </cell>
          <cell r="Q75">
            <v>0.57940000000000003</v>
          </cell>
          <cell r="R75">
            <v>0.6431</v>
          </cell>
          <cell r="S75">
            <v>0.7097</v>
          </cell>
          <cell r="T75">
            <v>0.77910000000000001</v>
          </cell>
          <cell r="U75">
            <v>0.85109999999999997</v>
          </cell>
          <cell r="V75">
            <v>0.92579999999999996</v>
          </cell>
          <cell r="W75">
            <v>1.0032000000000001</v>
          </cell>
          <cell r="X75">
            <v>1.0831</v>
          </cell>
          <cell r="Y75">
            <v>1.1655</v>
          </cell>
          <cell r="Z75">
            <v>1.2504</v>
          </cell>
          <cell r="AA75">
            <v>1.3378000000000001</v>
          </cell>
          <cell r="AB75">
            <v>1.4275</v>
          </cell>
          <cell r="AC75">
            <v>1.5197000000000001</v>
          </cell>
          <cell r="AD75">
            <v>1.6142000000000001</v>
          </cell>
          <cell r="AE75">
            <v>1.7110000000000001</v>
          </cell>
          <cell r="AF75">
            <v>1.81</v>
          </cell>
          <cell r="AG75">
            <v>1.9113</v>
          </cell>
          <cell r="AH75">
            <v>2.0148000000000001</v>
          </cell>
          <cell r="AI75">
            <v>2.1204999999999998</v>
          </cell>
          <cell r="AJ75">
            <v>2.2284000000000002</v>
          </cell>
          <cell r="AK75">
            <v>2.3384</v>
          </cell>
          <cell r="AL75">
            <v>2.4504999999999999</v>
          </cell>
          <cell r="AM75">
            <v>2.5647000000000002</v>
          </cell>
          <cell r="AN75">
            <v>2.6808999999999998</v>
          </cell>
          <cell r="AO75">
            <v>2.7991999999999999</v>
          </cell>
          <cell r="AP75">
            <v>2.9195000000000002</v>
          </cell>
          <cell r="AQ75">
            <v>3.0417999999999998</v>
          </cell>
          <cell r="AR75">
            <v>3.1661000000000001</v>
          </cell>
          <cell r="AS75">
            <v>3.2924000000000002</v>
          </cell>
          <cell r="AT75">
            <v>3.4205999999999999</v>
          </cell>
          <cell r="AU75">
            <v>3.5507</v>
          </cell>
          <cell r="AV75">
            <v>3.6827999999999999</v>
          </cell>
          <cell r="AW75">
            <v>3.8167</v>
          </cell>
          <cell r="AX75">
            <v>3.9525999999999999</v>
          </cell>
        </row>
        <row r="76">
          <cell r="C76">
            <v>2.4E-2</v>
          </cell>
          <cell r="D76">
            <v>4.1500000000000002E-2</v>
          </cell>
          <cell r="E76">
            <v>6.3399999999999998E-2</v>
          </cell>
          <cell r="F76">
            <v>8.9499999999999996E-2</v>
          </cell>
          <cell r="G76">
            <v>0.1198</v>
          </cell>
          <cell r="H76">
            <v>0.154</v>
          </cell>
          <cell r="I76">
            <v>0.192</v>
          </cell>
          <cell r="J76">
            <v>0.23380000000000001</v>
          </cell>
          <cell r="K76">
            <v>0.27929999999999999</v>
          </cell>
          <cell r="L76">
            <v>0.32829999999999998</v>
          </cell>
          <cell r="M76">
            <v>0.38090000000000002</v>
          </cell>
          <cell r="N76">
            <v>0.43680000000000002</v>
          </cell>
          <cell r="O76">
            <v>0.49609999999999999</v>
          </cell>
          <cell r="P76">
            <v>0.55859999999999999</v>
          </cell>
          <cell r="Q76">
            <v>0.62439999999999996</v>
          </cell>
          <cell r="R76">
            <v>0.69330000000000003</v>
          </cell>
          <cell r="S76">
            <v>0.76519999999999999</v>
          </cell>
          <cell r="T76">
            <v>0.84019999999999995</v>
          </cell>
          <cell r="U76">
            <v>0.91810000000000003</v>
          </cell>
          <cell r="V76">
            <v>0.99890000000000001</v>
          </cell>
          <cell r="W76">
            <v>1.0826</v>
          </cell>
          <cell r="X76">
            <v>1.1691</v>
          </cell>
          <cell r="Y76">
            <v>1.2583</v>
          </cell>
          <cell r="Z76">
            <v>1.3503000000000001</v>
          </cell>
          <cell r="AA76">
            <v>1.4449000000000001</v>
          </cell>
          <cell r="AB76">
            <v>1.5421</v>
          </cell>
          <cell r="AC76">
            <v>1.6419999999999999</v>
          </cell>
          <cell r="AD76">
            <v>1.7444</v>
          </cell>
          <cell r="AE76">
            <v>1.8492999999999999</v>
          </cell>
          <cell r="AF76">
            <v>1.9565999999999999</v>
          </cell>
          <cell r="AG76">
            <v>2.0665</v>
          </cell>
          <cell r="AH76">
            <v>2.1787000000000001</v>
          </cell>
          <cell r="AI76">
            <v>2.2932999999999999</v>
          </cell>
          <cell r="AJ76">
            <v>2.4102999999999999</v>
          </cell>
          <cell r="AK76">
            <v>2.5295999999999998</v>
          </cell>
          <cell r="AL76">
            <v>2.6511999999999998</v>
          </cell>
          <cell r="AM76">
            <v>2.7751000000000001</v>
          </cell>
          <cell r="AN76">
            <v>2.9011999999999998</v>
          </cell>
          <cell r="AO76">
            <v>3.0295000000000001</v>
          </cell>
          <cell r="AP76">
            <v>3.1600999999999999</v>
          </cell>
          <cell r="AQ76">
            <v>3.2928000000000002</v>
          </cell>
          <cell r="AR76">
            <v>3.4276</v>
          </cell>
          <cell r="AS76">
            <v>3.5646</v>
          </cell>
          <cell r="AT76">
            <v>3.7037</v>
          </cell>
          <cell r="AU76">
            <v>3.8449</v>
          </cell>
          <cell r="AV76">
            <v>3.9882</v>
          </cell>
          <cell r="AW76">
            <v>4.1336000000000004</v>
          </cell>
          <cell r="AX76">
            <v>4.2809999999999997</v>
          </cell>
        </row>
        <row r="77">
          <cell r="C77">
            <v>2.5600000000000001E-2</v>
          </cell>
          <cell r="D77">
            <v>4.4400000000000002E-2</v>
          </cell>
          <cell r="E77">
            <v>6.7799999999999999E-2</v>
          </cell>
          <cell r="F77">
            <v>9.5699999999999993E-2</v>
          </cell>
          <cell r="G77">
            <v>0.12809999999999999</v>
          </cell>
          <cell r="H77">
            <v>0.16470000000000001</v>
          </cell>
          <cell r="I77">
            <v>0.2054</v>
          </cell>
          <cell r="J77">
            <v>0.25019999999999998</v>
          </cell>
          <cell r="K77">
            <v>0.29899999999999999</v>
          </cell>
          <cell r="L77">
            <v>0.35160000000000002</v>
          </cell>
          <cell r="M77">
            <v>0.40789999999999998</v>
          </cell>
          <cell r="N77">
            <v>0.46800000000000003</v>
          </cell>
          <cell r="O77">
            <v>0.53159999999999996</v>
          </cell>
          <cell r="P77">
            <v>0.5988</v>
          </cell>
          <cell r="Q77">
            <v>0.6694</v>
          </cell>
          <cell r="R77">
            <v>0.74339999999999995</v>
          </cell>
          <cell r="S77">
            <v>0.82079999999999997</v>
          </cell>
          <cell r="T77">
            <v>0.90139999999999998</v>
          </cell>
          <cell r="U77">
            <v>0.98519999999999996</v>
          </cell>
          <cell r="V77">
            <v>1.0721000000000001</v>
          </cell>
          <cell r="W77">
            <v>1.1621999999999999</v>
          </cell>
          <cell r="X77">
            <v>1.2553000000000001</v>
          </cell>
          <cell r="Y77">
            <v>1.3512999999999999</v>
          </cell>
          <cell r="Z77">
            <v>1.4503999999999999</v>
          </cell>
          <cell r="AA77">
            <v>1.5523</v>
          </cell>
          <cell r="AB77">
            <v>1.657</v>
          </cell>
          <cell r="AC77">
            <v>1.7645999999999999</v>
          </cell>
          <cell r="AD77">
            <v>1.875</v>
          </cell>
          <cell r="AE77">
            <v>1.988</v>
          </cell>
          <cell r="AF77">
            <v>2.1038000000000001</v>
          </cell>
          <cell r="AG77">
            <v>2.2222</v>
          </cell>
          <cell r="AH77">
            <v>2.3431999999999999</v>
          </cell>
          <cell r="AI77">
            <v>2.4668000000000001</v>
          </cell>
          <cell r="AJ77">
            <v>2.593</v>
          </cell>
          <cell r="AK77">
            <v>2.7216999999999998</v>
          </cell>
          <cell r="AL77">
            <v>2.8529</v>
          </cell>
          <cell r="AM77">
            <v>2.9864999999999999</v>
          </cell>
          <cell r="AN77">
            <v>3.1225999999999998</v>
          </cell>
          <cell r="AO77">
            <v>3.2610000000000001</v>
          </cell>
          <cell r="AP77">
            <v>3.4018999999999999</v>
          </cell>
          <cell r="AQ77">
            <v>3.5451000000000001</v>
          </cell>
          <cell r="AR77">
            <v>3.6907000000000001</v>
          </cell>
          <cell r="AS77">
            <v>3.8384999999999998</v>
          </cell>
          <cell r="AT77">
            <v>3.9885999999999999</v>
          </cell>
          <cell r="AU77">
            <v>4.141</v>
          </cell>
          <cell r="AV77">
            <v>4.2957000000000001</v>
          </cell>
          <cell r="AW77">
            <v>4.4526000000000003</v>
          </cell>
          <cell r="AX77">
            <v>4.6116000000000001</v>
          </cell>
        </row>
        <row r="78">
          <cell r="C78">
            <v>2.7300000000000001E-2</v>
          </cell>
          <cell r="D78">
            <v>4.7199999999999999E-2</v>
          </cell>
          <cell r="E78">
            <v>7.2099999999999997E-2</v>
          </cell>
          <cell r="F78">
            <v>0.1019</v>
          </cell>
          <cell r="G78">
            <v>0.13639999999999999</v>
          </cell>
          <cell r="H78">
            <v>0.1754</v>
          </cell>
          <cell r="I78">
            <v>0.21890000000000001</v>
          </cell>
          <cell r="J78">
            <v>0.26669999999999999</v>
          </cell>
          <cell r="K78">
            <v>0.31869999999999998</v>
          </cell>
          <cell r="L78">
            <v>0.37480000000000002</v>
          </cell>
          <cell r="M78">
            <v>0.435</v>
          </cell>
          <cell r="N78">
            <v>0.49919999999999998</v>
          </cell>
          <cell r="O78">
            <v>0.56720000000000004</v>
          </cell>
          <cell r="P78">
            <v>0.63900000000000001</v>
          </cell>
          <cell r="Q78">
            <v>0.71450000000000002</v>
          </cell>
          <cell r="R78">
            <v>0.79369999999999996</v>
          </cell>
          <cell r="S78">
            <v>0.87639999999999996</v>
          </cell>
          <cell r="T78">
            <v>0.9627</v>
          </cell>
          <cell r="U78">
            <v>1.0524</v>
          </cell>
          <cell r="V78">
            <v>1.1455</v>
          </cell>
          <cell r="W78">
            <v>1.2419</v>
          </cell>
          <cell r="X78">
            <v>1.3415999999999999</v>
          </cell>
          <cell r="Y78">
            <v>1.4446000000000001</v>
          </cell>
          <cell r="Z78">
            <v>1.5507</v>
          </cell>
          <cell r="AA78">
            <v>1.6598999999999999</v>
          </cell>
          <cell r="AB78">
            <v>1.7722</v>
          </cell>
          <cell r="AC78">
            <v>1.8875999999999999</v>
          </cell>
          <cell r="AD78">
            <v>2.0059</v>
          </cell>
          <cell r="AE78">
            <v>2.1272000000000002</v>
          </cell>
          <cell r="AF78">
            <v>2.2513999999999998</v>
          </cell>
          <cell r="AG78">
            <v>2.3784000000000001</v>
          </cell>
          <cell r="AH78">
            <v>2.5083000000000002</v>
          </cell>
          <cell r="AI78">
            <v>2.6408999999999998</v>
          </cell>
          <cell r="AJ78">
            <v>2.7764000000000002</v>
          </cell>
          <cell r="AK78">
            <v>2.9144999999999999</v>
          </cell>
          <cell r="AL78">
            <v>3.0552999999999999</v>
          </cell>
          <cell r="AM78">
            <v>3.1987999999999999</v>
          </cell>
          <cell r="AN78">
            <v>3.3449</v>
          </cell>
          <cell r="AO78">
            <v>3.4935999999999998</v>
          </cell>
          <cell r="AP78">
            <v>3.6448999999999998</v>
          </cell>
          <cell r="AQ78">
            <v>3.7987000000000002</v>
          </cell>
          <cell r="AR78">
            <v>3.9550000000000001</v>
          </cell>
          <cell r="AS78">
            <v>4.1138000000000003</v>
          </cell>
          <cell r="AT78">
            <v>4.2751000000000001</v>
          </cell>
          <cell r="AU78">
            <v>4.4387999999999996</v>
          </cell>
          <cell r="AV78">
            <v>4.6048999999999998</v>
          </cell>
          <cell r="AW78">
            <v>4.7733999999999996</v>
          </cell>
          <cell r="AX78">
            <v>4.9443000000000001</v>
          </cell>
        </row>
        <row r="79">
          <cell r="C79">
            <v>2.8899999999999999E-2</v>
          </cell>
          <cell r="D79">
            <v>0.05</v>
          </cell>
          <cell r="E79">
            <v>7.6499999999999999E-2</v>
          </cell>
          <cell r="F79">
            <v>0.1081</v>
          </cell>
          <cell r="G79">
            <v>0.1447</v>
          </cell>
          <cell r="H79">
            <v>0.18609999999999999</v>
          </cell>
          <cell r="I79">
            <v>0.23230000000000001</v>
          </cell>
          <cell r="J79">
            <v>0.28310000000000002</v>
          </cell>
          <cell r="K79">
            <v>0.33839999999999998</v>
          </cell>
          <cell r="L79">
            <v>0.39810000000000001</v>
          </cell>
          <cell r="M79">
            <v>0.46210000000000001</v>
          </cell>
          <cell r="N79">
            <v>0.53039999999999998</v>
          </cell>
          <cell r="O79">
            <v>0.6028</v>
          </cell>
          <cell r="P79">
            <v>0.67920000000000003</v>
          </cell>
          <cell r="Q79">
            <v>0.75960000000000005</v>
          </cell>
          <cell r="R79">
            <v>0.84399999999999997</v>
          </cell>
          <cell r="S79">
            <v>0.93210000000000004</v>
          </cell>
          <cell r="T79">
            <v>1.024</v>
          </cell>
          <cell r="U79">
            <v>1.1196999999999999</v>
          </cell>
          <cell r="V79">
            <v>1.2189000000000001</v>
          </cell>
          <cell r="W79">
            <v>1.3218000000000001</v>
          </cell>
          <cell r="X79">
            <v>1.4280999999999999</v>
          </cell>
          <cell r="Y79">
            <v>1.538</v>
          </cell>
          <cell r="Z79">
            <v>1.6512</v>
          </cell>
          <cell r="AA79">
            <v>1.7678</v>
          </cell>
          <cell r="AB79">
            <v>1.8876999999999999</v>
          </cell>
          <cell r="AC79">
            <v>2.0108000000000001</v>
          </cell>
          <cell r="AD79">
            <v>2.1372</v>
          </cell>
          <cell r="AE79">
            <v>2.2667000000000002</v>
          </cell>
          <cell r="AF79">
            <v>2.3993000000000002</v>
          </cell>
          <cell r="AG79">
            <v>2.5350000000000001</v>
          </cell>
          <cell r="AH79">
            <v>2.6738</v>
          </cell>
          <cell r="AI79">
            <v>2.8155999999999999</v>
          </cell>
          <cell r="AJ79">
            <v>2.9603000000000002</v>
          </cell>
          <cell r="AK79">
            <v>3.1078999999999999</v>
          </cell>
          <cell r="AL79">
            <v>3.2585000000000002</v>
          </cell>
          <cell r="AM79">
            <v>3.4117999999999999</v>
          </cell>
          <cell r="AN79">
            <v>3.5680999999999998</v>
          </cell>
          <cell r="AO79">
            <v>3.7269999999999999</v>
          </cell>
          <cell r="AP79">
            <v>3.8887999999999998</v>
          </cell>
          <cell r="AQ79">
            <v>4.0533000000000001</v>
          </cell>
          <cell r="AR79">
            <v>4.2203999999999997</v>
          </cell>
          <cell r="AS79">
            <v>4.3902999999999999</v>
          </cell>
          <cell r="AT79">
            <v>4.5628000000000002</v>
          </cell>
          <cell r="AU79">
            <v>4.7378999999999998</v>
          </cell>
          <cell r="AV79">
            <v>4.9156000000000004</v>
          </cell>
          <cell r="AW79">
            <v>5.0957999999999997</v>
          </cell>
          <cell r="AX79">
            <v>5.2786</v>
          </cell>
        </row>
        <row r="80">
          <cell r="C80">
            <v>3.0499999999999999E-2</v>
          </cell>
          <cell r="D80">
            <v>5.2900000000000003E-2</v>
          </cell>
          <cell r="E80">
            <v>8.0799999999999997E-2</v>
          </cell>
          <cell r="F80">
            <v>0.1142</v>
          </cell>
          <cell r="G80">
            <v>0.153</v>
          </cell>
          <cell r="H80">
            <v>0.1968</v>
          </cell>
          <cell r="I80">
            <v>0.2457</v>
          </cell>
          <cell r="J80">
            <v>0.29949999999999999</v>
          </cell>
          <cell r="K80">
            <v>0.35809999999999997</v>
          </cell>
          <cell r="L80">
            <v>0.4214</v>
          </cell>
          <cell r="M80">
            <v>0.48920000000000002</v>
          </cell>
          <cell r="N80">
            <v>0.56159999999999999</v>
          </cell>
          <cell r="O80">
            <v>0.63839999999999997</v>
          </cell>
          <cell r="P80">
            <v>0.71940000000000004</v>
          </cell>
          <cell r="Q80">
            <v>0.80479999999999996</v>
          </cell>
          <cell r="R80">
            <v>0.89429999999999998</v>
          </cell>
          <cell r="S80">
            <v>0.9879</v>
          </cell>
          <cell r="T80">
            <v>1.0854999999999999</v>
          </cell>
          <cell r="U80">
            <v>1.1870000000000001</v>
          </cell>
          <cell r="V80">
            <v>1.2925</v>
          </cell>
          <cell r="W80">
            <v>1.4016999999999999</v>
          </cell>
          <cell r="X80">
            <v>1.5146999999999999</v>
          </cell>
          <cell r="Y80">
            <v>1.6315</v>
          </cell>
          <cell r="Z80">
            <v>1.7518</v>
          </cell>
          <cell r="AA80">
            <v>1.8757999999999999</v>
          </cell>
          <cell r="AB80">
            <v>2.0032999999999999</v>
          </cell>
          <cell r="AC80">
            <v>2.1343000000000001</v>
          </cell>
          <cell r="AD80">
            <v>2.2686999999999999</v>
          </cell>
          <cell r="AE80">
            <v>2.4064999999999999</v>
          </cell>
          <cell r="AF80">
            <v>2.5476000000000001</v>
          </cell>
          <cell r="AG80">
            <v>2.6920999999999999</v>
          </cell>
          <cell r="AH80">
            <v>2.8397999999999999</v>
          </cell>
          <cell r="AI80">
            <v>2.9906999999999999</v>
          </cell>
          <cell r="AJ80">
            <v>3.1446999999999998</v>
          </cell>
          <cell r="AK80">
            <v>3.3018999999999998</v>
          </cell>
          <cell r="AL80">
            <v>3.4622000000000002</v>
          </cell>
          <cell r="AM80">
            <v>3.6255999999999999</v>
          </cell>
          <cell r="AN80">
            <v>3.7919</v>
          </cell>
          <cell r="AO80">
            <v>3.9613</v>
          </cell>
          <cell r="AP80">
            <v>4.1336000000000004</v>
          </cell>
          <cell r="AQ80">
            <v>4.3087999999999997</v>
          </cell>
          <cell r="AR80">
            <v>4.4869000000000003</v>
          </cell>
          <cell r="AS80">
            <v>4.6679000000000004</v>
          </cell>
          <cell r="AT80">
            <v>4.8517000000000001</v>
          </cell>
          <cell r="AU80">
            <v>5.0381999999999998</v>
          </cell>
          <cell r="AV80">
            <v>5.2275999999999998</v>
          </cell>
          <cell r="AW80">
            <v>5.4196999999999997</v>
          </cell>
          <cell r="AX80">
            <v>5.6144999999999996</v>
          </cell>
        </row>
        <row r="81">
          <cell r="C81">
            <v>3.2199999999999999E-2</v>
          </cell>
          <cell r="D81">
            <v>5.57E-2</v>
          </cell>
          <cell r="E81">
            <v>8.5199999999999998E-2</v>
          </cell>
          <cell r="F81">
            <v>0.12039999999999999</v>
          </cell>
          <cell r="G81">
            <v>0.1613</v>
          </cell>
          <cell r="H81">
            <v>0.20749999999999999</v>
          </cell>
          <cell r="I81">
            <v>0.2591</v>
          </cell>
          <cell r="J81">
            <v>0.31590000000000001</v>
          </cell>
          <cell r="K81">
            <v>0.37780000000000002</v>
          </cell>
          <cell r="L81">
            <v>0.4446</v>
          </cell>
          <cell r="M81">
            <v>0.51629999999999998</v>
          </cell>
          <cell r="N81">
            <v>0.59279999999999999</v>
          </cell>
          <cell r="O81">
            <v>0.67400000000000004</v>
          </cell>
          <cell r="P81">
            <v>0.75970000000000004</v>
          </cell>
          <cell r="Q81">
            <v>0.85</v>
          </cell>
          <cell r="R81">
            <v>0.9446</v>
          </cell>
          <cell r="S81">
            <v>1.0437000000000001</v>
          </cell>
          <cell r="T81">
            <v>1.1469</v>
          </cell>
          <cell r="U81">
            <v>1.2544</v>
          </cell>
          <cell r="V81">
            <v>1.3661000000000001</v>
          </cell>
          <cell r="W81">
            <v>1.4818</v>
          </cell>
          <cell r="X81">
            <v>1.6014999999999999</v>
          </cell>
          <cell r="Y81">
            <v>1.7251000000000001</v>
          </cell>
          <cell r="Z81">
            <v>1.8526</v>
          </cell>
          <cell r="AA81">
            <v>1.984</v>
          </cell>
          <cell r="AB81">
            <v>2.1191</v>
          </cell>
          <cell r="AC81">
            <v>2.2578999999999998</v>
          </cell>
          <cell r="AD81">
            <v>2.4003999999999999</v>
          </cell>
          <cell r="AE81">
            <v>2.5465</v>
          </cell>
          <cell r="AF81">
            <v>2.6962000000000002</v>
          </cell>
          <cell r="AG81">
            <v>2.8494000000000002</v>
          </cell>
          <cell r="AH81">
            <v>3.0061</v>
          </cell>
          <cell r="AI81">
            <v>3.1661000000000001</v>
          </cell>
          <cell r="AJ81">
            <v>3.3296000000000001</v>
          </cell>
          <cell r="AK81">
            <v>3.4964</v>
          </cell>
          <cell r="AL81">
            <v>3.6665000000000001</v>
          </cell>
          <cell r="AM81">
            <v>3.8399000000000001</v>
          </cell>
          <cell r="AN81">
            <v>4.0164</v>
          </cell>
          <cell r="AO81">
            <v>4.1962000000000002</v>
          </cell>
          <cell r="AP81">
            <v>4.3791000000000002</v>
          </cell>
          <cell r="AQ81">
            <v>4.5651000000000002</v>
          </cell>
          <cell r="AR81">
            <v>4.7542</v>
          </cell>
          <cell r="AS81">
            <v>4.9463999999999997</v>
          </cell>
          <cell r="AT81">
            <v>5.1414999999999997</v>
          </cell>
          <cell r="AU81">
            <v>5.3396999999999997</v>
          </cell>
          <cell r="AV81">
            <v>5.5407999999999999</v>
          </cell>
          <cell r="AW81">
            <v>5.7447999999999997</v>
          </cell>
          <cell r="AX81">
            <v>5.9516999999999998</v>
          </cell>
        </row>
        <row r="82">
          <cell r="C82">
            <v>3.3799999999999997E-2</v>
          </cell>
          <cell r="D82">
            <v>5.8500000000000003E-2</v>
          </cell>
          <cell r="E82">
            <v>8.9499999999999996E-2</v>
          </cell>
          <cell r="F82">
            <v>0.12659999999999999</v>
          </cell>
          <cell r="G82">
            <v>0.1696</v>
          </cell>
          <cell r="H82">
            <v>0.21829999999999999</v>
          </cell>
          <cell r="I82">
            <v>0.27260000000000001</v>
          </cell>
          <cell r="J82">
            <v>0.33239999999999997</v>
          </cell>
          <cell r="K82">
            <v>0.39750000000000002</v>
          </cell>
          <cell r="L82">
            <v>0.46789999999999998</v>
          </cell>
          <cell r="M82">
            <v>0.54349999999999998</v>
          </cell>
          <cell r="N82">
            <v>0.62409999999999999</v>
          </cell>
          <cell r="O82">
            <v>0.70960000000000001</v>
          </cell>
          <cell r="P82">
            <v>0.8</v>
          </cell>
          <cell r="Q82">
            <v>0.8952</v>
          </cell>
          <cell r="R82">
            <v>0.995</v>
          </cell>
          <cell r="S82">
            <v>1.0994999999999999</v>
          </cell>
          <cell r="T82">
            <v>1.2084999999999999</v>
          </cell>
          <cell r="U82">
            <v>1.3219000000000001</v>
          </cell>
          <cell r="V82">
            <v>1.4397</v>
          </cell>
          <cell r="W82">
            <v>1.5619000000000001</v>
          </cell>
          <cell r="X82">
            <v>1.6882999999999999</v>
          </cell>
          <cell r="Y82">
            <v>1.8189</v>
          </cell>
          <cell r="Z82">
            <v>1.9536</v>
          </cell>
          <cell r="AA82">
            <v>2.0922999999999998</v>
          </cell>
          <cell r="AB82">
            <v>2.2351000000000001</v>
          </cell>
          <cell r="AC82">
            <v>2.3818000000000001</v>
          </cell>
          <cell r="AD82">
            <v>2.5324</v>
          </cell>
          <cell r="AE82">
            <v>2.6867999999999999</v>
          </cell>
          <cell r="AF82">
            <v>2.8451</v>
          </cell>
          <cell r="AG82">
            <v>3.0070000000000001</v>
          </cell>
          <cell r="AH82">
            <v>3.1726999999999999</v>
          </cell>
          <cell r="AI82">
            <v>3.3420000000000001</v>
          </cell>
          <cell r="AJ82">
            <v>3.5148999999999999</v>
          </cell>
          <cell r="AK82">
            <v>3.6913</v>
          </cell>
          <cell r="AL82">
            <v>3.8712</v>
          </cell>
          <cell r="AM82">
            <v>4.0547000000000004</v>
          </cell>
          <cell r="AN82">
            <v>4.2415000000000003</v>
          </cell>
          <cell r="AO82">
            <v>4.4317000000000002</v>
          </cell>
          <cell r="AP82">
            <v>4.6253000000000002</v>
          </cell>
          <cell r="AQ82">
            <v>4.8221999999999996</v>
          </cell>
          <cell r="AR82">
            <v>5.0223000000000004</v>
          </cell>
          <cell r="AS82">
            <v>5.2256999999999998</v>
          </cell>
          <cell r="AT82">
            <v>5.4322999999999997</v>
          </cell>
          <cell r="AU82">
            <v>5.6421000000000001</v>
          </cell>
          <cell r="AV82">
            <v>5.8550000000000004</v>
          </cell>
          <cell r="AW82">
            <v>6.0709999999999997</v>
          </cell>
          <cell r="AX82">
            <v>6.2900999999999998</v>
          </cell>
        </row>
        <row r="83">
          <cell r="C83">
            <v>3.5400000000000001E-2</v>
          </cell>
          <cell r="D83">
            <v>6.1400000000000003E-2</v>
          </cell>
          <cell r="E83">
            <v>9.3899999999999997E-2</v>
          </cell>
          <cell r="F83">
            <v>0.1328</v>
          </cell>
          <cell r="G83">
            <v>0.1779</v>
          </cell>
          <cell r="H83">
            <v>0.22900000000000001</v>
          </cell>
          <cell r="I83">
            <v>0.28599999999999998</v>
          </cell>
          <cell r="J83">
            <v>0.3488</v>
          </cell>
          <cell r="K83">
            <v>0.41720000000000002</v>
          </cell>
          <cell r="L83">
            <v>0.49120000000000003</v>
          </cell>
          <cell r="M83">
            <v>0.5706</v>
          </cell>
          <cell r="N83">
            <v>0.65529999999999999</v>
          </cell>
          <cell r="O83">
            <v>0.74519999999999997</v>
          </cell>
          <cell r="P83">
            <v>0.84030000000000005</v>
          </cell>
          <cell r="Q83">
            <v>0.94040000000000001</v>
          </cell>
          <cell r="R83">
            <v>1.0454000000000001</v>
          </cell>
          <cell r="S83">
            <v>1.1553</v>
          </cell>
          <cell r="T83">
            <v>1.27</v>
          </cell>
          <cell r="U83">
            <v>1.3894</v>
          </cell>
          <cell r="V83">
            <v>1.5135000000000001</v>
          </cell>
          <cell r="W83">
            <v>1.6420999999999999</v>
          </cell>
          <cell r="X83">
            <v>1.7751999999999999</v>
          </cell>
          <cell r="Y83">
            <v>1.9127000000000001</v>
          </cell>
          <cell r="Z83">
            <v>2.0546000000000002</v>
          </cell>
          <cell r="AA83">
            <v>2.2008000000000001</v>
          </cell>
          <cell r="AB83">
            <v>2.3512</v>
          </cell>
          <cell r="AC83">
            <v>2.5057999999999998</v>
          </cell>
          <cell r="AD83">
            <v>2.6644999999999999</v>
          </cell>
          <cell r="AE83">
            <v>2.8273000000000001</v>
          </cell>
          <cell r="AF83">
            <v>2.9941</v>
          </cell>
          <cell r="AG83">
            <v>3.1648999999999998</v>
          </cell>
          <cell r="AH83">
            <v>3.3395999999999999</v>
          </cell>
          <cell r="AI83">
            <v>3.5181</v>
          </cell>
          <cell r="AJ83">
            <v>3.7004999999999999</v>
          </cell>
          <cell r="AK83">
            <v>3.8866000000000001</v>
          </cell>
          <cell r="AL83">
            <v>4.0763999999999996</v>
          </cell>
          <cell r="AM83">
            <v>4.2698999999999998</v>
          </cell>
          <cell r="AN83">
            <v>4.4671000000000003</v>
          </cell>
          <cell r="AO83">
            <v>4.6677999999999997</v>
          </cell>
          <cell r="AP83">
            <v>4.8720999999999997</v>
          </cell>
          <cell r="AQ83">
            <v>5.0799000000000003</v>
          </cell>
          <cell r="AR83">
            <v>5.2911000000000001</v>
          </cell>
          <cell r="AS83">
            <v>5.5057999999999998</v>
          </cell>
          <cell r="AT83">
            <v>5.7239000000000004</v>
          </cell>
          <cell r="AU83">
            <v>5.9454000000000002</v>
          </cell>
          <cell r="AV83">
            <v>6.1702000000000004</v>
          </cell>
          <cell r="AW83">
            <v>6.3982000000000001</v>
          </cell>
          <cell r="AX83">
            <v>6.6295999999999999</v>
          </cell>
        </row>
        <row r="84">
          <cell r="C84">
            <v>3.7100000000000001E-2</v>
          </cell>
          <cell r="D84">
            <v>6.4199999999999993E-2</v>
          </cell>
          <cell r="E84">
            <v>9.8199999999999996E-2</v>
          </cell>
          <cell r="F84">
            <v>0.1389</v>
          </cell>
          <cell r="G84">
            <v>0.1862</v>
          </cell>
          <cell r="H84">
            <v>0.2397</v>
          </cell>
          <cell r="I84">
            <v>0.2994</v>
          </cell>
          <cell r="J84">
            <v>0.36520000000000002</v>
          </cell>
          <cell r="K84">
            <v>0.437</v>
          </cell>
          <cell r="L84">
            <v>0.51449999999999996</v>
          </cell>
          <cell r="M84">
            <v>0.59770000000000001</v>
          </cell>
          <cell r="N84">
            <v>0.68659999999999999</v>
          </cell>
          <cell r="O84">
            <v>0.78090000000000004</v>
          </cell>
          <cell r="P84">
            <v>0.88060000000000005</v>
          </cell>
          <cell r="Q84">
            <v>0.98560000000000003</v>
          </cell>
          <cell r="R84">
            <v>1.0959000000000001</v>
          </cell>
          <cell r="S84">
            <v>1.2112000000000001</v>
          </cell>
          <cell r="T84">
            <v>1.3315999999999999</v>
          </cell>
          <cell r="U84">
            <v>1.4570000000000001</v>
          </cell>
          <cell r="V84">
            <v>1.5872999999999999</v>
          </cell>
          <cell r="W84">
            <v>1.7222999999999999</v>
          </cell>
          <cell r="X84">
            <v>1.8621000000000001</v>
          </cell>
          <cell r="Y84">
            <v>2.0066000000000002</v>
          </cell>
          <cell r="Z84">
            <v>2.1556999999999999</v>
          </cell>
          <cell r="AA84">
            <v>2.3092999999999999</v>
          </cell>
          <cell r="AB84">
            <v>2.4674</v>
          </cell>
          <cell r="AC84">
            <v>2.63</v>
          </cell>
          <cell r="AD84">
            <v>2.7968000000000002</v>
          </cell>
          <cell r="AE84">
            <v>2.968</v>
          </cell>
          <cell r="AF84">
            <v>3.1434000000000002</v>
          </cell>
          <cell r="AG84">
            <v>3.323</v>
          </cell>
          <cell r="AH84">
            <v>3.5066999999999999</v>
          </cell>
          <cell r="AI84">
            <v>3.6945000000000001</v>
          </cell>
          <cell r="AJ84">
            <v>3.8864000000000001</v>
          </cell>
          <cell r="AK84">
            <v>4.0822000000000003</v>
          </cell>
          <cell r="AL84">
            <v>4.2819000000000003</v>
          </cell>
          <cell r="AM84">
            <v>4.4855999999999998</v>
          </cell>
          <cell r="AN84">
            <v>4.6931000000000003</v>
          </cell>
          <cell r="AO84">
            <v>4.9043000000000001</v>
          </cell>
          <cell r="AP84">
            <v>5.1193999999999997</v>
          </cell>
          <cell r="AQ84">
            <v>5.3380999999999998</v>
          </cell>
          <cell r="AR84">
            <v>5.5605000000000002</v>
          </cell>
          <cell r="AS84">
            <v>5.7866</v>
          </cell>
          <cell r="AT84">
            <v>6.0162000000000004</v>
          </cell>
          <cell r="AU84">
            <v>6.2493999999999996</v>
          </cell>
          <cell r="AV84">
            <v>6.4861000000000004</v>
          </cell>
          <cell r="AW84">
            <v>6.7263000000000002</v>
          </cell>
          <cell r="AX84">
            <v>6.97</v>
          </cell>
        </row>
        <row r="85">
          <cell r="C85">
            <v>3.8699999999999998E-2</v>
          </cell>
          <cell r="D85">
            <v>6.7000000000000004E-2</v>
          </cell>
          <cell r="E85">
            <v>0.1026</v>
          </cell>
          <cell r="F85">
            <v>0.14510000000000001</v>
          </cell>
          <cell r="G85">
            <v>0.19450000000000001</v>
          </cell>
          <cell r="H85">
            <v>0.25040000000000001</v>
          </cell>
          <cell r="I85">
            <v>0.31290000000000001</v>
          </cell>
          <cell r="J85">
            <v>0.38169999999999998</v>
          </cell>
          <cell r="K85">
            <v>0.45669999999999999</v>
          </cell>
          <cell r="L85">
            <v>0.53779999999999994</v>
          </cell>
          <cell r="M85">
            <v>0.62490000000000001</v>
          </cell>
          <cell r="N85">
            <v>0.71779999999999999</v>
          </cell>
          <cell r="O85">
            <v>0.81659999999999999</v>
          </cell>
          <cell r="P85">
            <v>0.92090000000000005</v>
          </cell>
          <cell r="Q85">
            <v>1.0308999999999999</v>
          </cell>
          <cell r="R85">
            <v>1.1463000000000001</v>
          </cell>
          <cell r="S85">
            <v>1.2670999999999999</v>
          </cell>
          <cell r="T85">
            <v>1.3933</v>
          </cell>
          <cell r="U85">
            <v>1.5246</v>
          </cell>
          <cell r="V85">
            <v>1.6611</v>
          </cell>
          <cell r="W85">
            <v>1.8026</v>
          </cell>
          <cell r="X85">
            <v>1.9492</v>
          </cell>
          <cell r="Y85">
            <v>2.1006</v>
          </cell>
          <cell r="Z85">
            <v>2.2568999999999999</v>
          </cell>
          <cell r="AA85">
            <v>2.4180000000000001</v>
          </cell>
          <cell r="AB85">
            <v>2.5838000000000001</v>
          </cell>
          <cell r="AC85">
            <v>2.7542</v>
          </cell>
          <cell r="AD85">
            <v>2.9293</v>
          </cell>
          <cell r="AE85">
            <v>3.1088</v>
          </cell>
          <cell r="AF85">
            <v>3.2928000000000002</v>
          </cell>
          <cell r="AG85">
            <v>3.4813000000000001</v>
          </cell>
          <cell r="AH85">
            <v>3.6741000000000001</v>
          </cell>
          <cell r="AI85">
            <v>3.8712</v>
          </cell>
          <cell r="AJ85">
            <v>4.0724999999999998</v>
          </cell>
          <cell r="AK85">
            <v>4.2781000000000002</v>
          </cell>
          <cell r="AL85">
            <v>4.4878</v>
          </cell>
          <cell r="AM85">
            <v>4.7016</v>
          </cell>
          <cell r="AN85">
            <v>4.9194000000000004</v>
          </cell>
          <cell r="AO85">
            <v>5.1413000000000002</v>
          </cell>
          <cell r="AP85">
            <v>5.3670999999999998</v>
          </cell>
          <cell r="AQ85">
            <v>5.5968999999999998</v>
          </cell>
          <cell r="AR85">
            <v>5.8304999999999998</v>
          </cell>
          <cell r="AS85">
            <v>6.0678999999999998</v>
          </cell>
          <cell r="AT85">
            <v>6.3090999999999999</v>
          </cell>
          <cell r="AU85">
            <v>6.5541</v>
          </cell>
          <cell r="AV85">
            <v>6.8028000000000004</v>
          </cell>
          <cell r="AW85">
            <v>7.0552000000000001</v>
          </cell>
          <cell r="AX85">
            <v>7.3112000000000004</v>
          </cell>
        </row>
        <row r="86">
          <cell r="C86">
            <v>4.0300000000000002E-2</v>
          </cell>
          <cell r="D86">
            <v>6.9900000000000004E-2</v>
          </cell>
          <cell r="E86">
            <v>0.1069</v>
          </cell>
          <cell r="F86">
            <v>0.15129999999999999</v>
          </cell>
          <cell r="G86">
            <v>0.20280000000000001</v>
          </cell>
          <cell r="H86">
            <v>0.2611</v>
          </cell>
          <cell r="I86">
            <v>0.32629999999999998</v>
          </cell>
          <cell r="J86">
            <v>0.39810000000000001</v>
          </cell>
          <cell r="K86">
            <v>0.47639999999999999</v>
          </cell>
          <cell r="L86">
            <v>0.56110000000000004</v>
          </cell>
          <cell r="M86">
            <v>0.65200000000000002</v>
          </cell>
          <cell r="N86">
            <v>0.74909999999999999</v>
          </cell>
          <cell r="O86">
            <v>0.85219999999999996</v>
          </cell>
          <cell r="P86">
            <v>0.96130000000000004</v>
          </cell>
          <cell r="Q86">
            <v>1.0762</v>
          </cell>
          <cell r="R86">
            <v>1.1968000000000001</v>
          </cell>
          <cell r="S86">
            <v>1.3230999999999999</v>
          </cell>
          <cell r="T86">
            <v>1.4549000000000001</v>
          </cell>
          <cell r="U86">
            <v>1.5922000000000001</v>
          </cell>
          <cell r="V86">
            <v>1.7349000000000001</v>
          </cell>
          <cell r="W86">
            <v>1.883</v>
          </cell>
          <cell r="X86">
            <v>2.0362</v>
          </cell>
          <cell r="Y86">
            <v>2.1947000000000001</v>
          </cell>
          <cell r="Z86">
            <v>2.3582000000000001</v>
          </cell>
          <cell r="AA86">
            <v>2.5266999999999999</v>
          </cell>
          <cell r="AB86">
            <v>2.7002000000000002</v>
          </cell>
          <cell r="AC86">
            <v>2.8786</v>
          </cell>
          <cell r="AD86">
            <v>3.0617999999999999</v>
          </cell>
          <cell r="AE86">
            <v>3.2498</v>
          </cell>
          <cell r="AF86">
            <v>3.4424999999999999</v>
          </cell>
          <cell r="AG86">
            <v>3.6398000000000001</v>
          </cell>
          <cell r="AH86">
            <v>3.8416999999999999</v>
          </cell>
          <cell r="AI86">
            <v>4.0480999999999998</v>
          </cell>
          <cell r="AJ86">
            <v>4.2590000000000003</v>
          </cell>
          <cell r="AK86">
            <v>4.4743000000000004</v>
          </cell>
          <cell r="AL86">
            <v>4.694</v>
          </cell>
          <cell r="AM86">
            <v>4.9179000000000004</v>
          </cell>
          <cell r="AN86">
            <v>5.1462000000000003</v>
          </cell>
          <cell r="AO86">
            <v>5.3787000000000003</v>
          </cell>
          <cell r="AP86">
            <v>5.6153000000000004</v>
          </cell>
          <cell r="AQ86">
            <v>5.8560999999999996</v>
          </cell>
          <cell r="AR86">
            <v>6.1009000000000002</v>
          </cell>
          <cell r="AS86">
            <v>6.3498000000000001</v>
          </cell>
          <cell r="AT86">
            <v>6.6026999999999996</v>
          </cell>
          <cell r="AU86">
            <v>6.8594999999999997</v>
          </cell>
          <cell r="AV86">
            <v>7.1201999999999996</v>
          </cell>
          <cell r="AW86">
            <v>7.3848000000000003</v>
          </cell>
          <cell r="AX86">
            <v>7.6532</v>
          </cell>
        </row>
        <row r="87">
          <cell r="C87">
            <v>4.19E-2</v>
          </cell>
          <cell r="D87">
            <v>7.2700000000000001E-2</v>
          </cell>
          <cell r="E87">
            <v>0.1113</v>
          </cell>
          <cell r="F87">
            <v>0.1575</v>
          </cell>
          <cell r="G87">
            <v>0.21110000000000001</v>
          </cell>
          <cell r="H87">
            <v>0.27189999999999998</v>
          </cell>
          <cell r="I87">
            <v>0.33979999999999999</v>
          </cell>
          <cell r="J87">
            <v>0.41460000000000002</v>
          </cell>
          <cell r="K87">
            <v>0.49619999999999997</v>
          </cell>
          <cell r="L87">
            <v>0.58440000000000003</v>
          </cell>
          <cell r="M87">
            <v>0.67920000000000003</v>
          </cell>
          <cell r="N87">
            <v>0.78039999999999998</v>
          </cell>
          <cell r="O87">
            <v>0.88790000000000002</v>
          </cell>
          <cell r="P87">
            <v>1.0016</v>
          </cell>
          <cell r="Q87">
            <v>1.1214999999999999</v>
          </cell>
          <cell r="R87">
            <v>1.2473000000000001</v>
          </cell>
          <cell r="S87">
            <v>1.379</v>
          </cell>
          <cell r="T87">
            <v>1.5165999999999999</v>
          </cell>
          <cell r="U87">
            <v>1.6598999999999999</v>
          </cell>
          <cell r="V87">
            <v>1.8088</v>
          </cell>
          <cell r="W87">
            <v>1.9634</v>
          </cell>
          <cell r="X87">
            <v>2.1234000000000002</v>
          </cell>
          <cell r="Y87">
            <v>2.2888000000000002</v>
          </cell>
          <cell r="Z87">
            <v>2.4594999999999998</v>
          </cell>
          <cell r="AA87">
            <v>2.6355</v>
          </cell>
          <cell r="AB87">
            <v>2.8168000000000002</v>
          </cell>
          <cell r="AC87">
            <v>3.0030999999999999</v>
          </cell>
          <cell r="AD87">
            <v>3.1945000000000001</v>
          </cell>
          <cell r="AE87">
            <v>3.3908999999999998</v>
          </cell>
          <cell r="AF87">
            <v>3.5922000000000001</v>
          </cell>
          <cell r="AG87">
            <v>3.7984</v>
          </cell>
          <cell r="AH87">
            <v>4.0094000000000003</v>
          </cell>
          <cell r="AI87">
            <v>4.2252000000000001</v>
          </cell>
          <cell r="AJ87">
            <v>4.4455999999999998</v>
          </cell>
          <cell r="AK87">
            <v>4.6707000000000001</v>
          </cell>
          <cell r="AL87">
            <v>4.9004000000000003</v>
          </cell>
          <cell r="AM87">
            <v>5.1345999999999998</v>
          </cell>
          <cell r="AN87">
            <v>5.3733000000000004</v>
          </cell>
          <cell r="AO87">
            <v>5.6163999999999996</v>
          </cell>
          <cell r="AP87">
            <v>5.8639000000000001</v>
          </cell>
          <cell r="AQ87">
            <v>6.1157000000000004</v>
          </cell>
          <cell r="AR87">
            <v>6.3718000000000004</v>
          </cell>
          <cell r="AS87">
            <v>6.6322000000000001</v>
          </cell>
          <cell r="AT87">
            <v>6.8967000000000001</v>
          </cell>
          <cell r="AU87">
            <v>7.1654</v>
          </cell>
          <cell r="AV87">
            <v>7.4382000000000001</v>
          </cell>
          <cell r="AW87">
            <v>7.7149999999999999</v>
          </cell>
          <cell r="AX87">
            <v>7.9958999999999998</v>
          </cell>
        </row>
        <row r="88">
          <cell r="C88">
            <v>4.36E-2</v>
          </cell>
          <cell r="D88">
            <v>7.5499999999999998E-2</v>
          </cell>
          <cell r="E88">
            <v>0.11559999999999999</v>
          </cell>
          <cell r="F88">
            <v>0.1636</v>
          </cell>
          <cell r="G88">
            <v>0.21940000000000001</v>
          </cell>
          <cell r="H88">
            <v>0.28260000000000002</v>
          </cell>
          <cell r="I88">
            <v>0.35320000000000001</v>
          </cell>
          <cell r="J88">
            <v>0.43099999999999999</v>
          </cell>
          <cell r="K88">
            <v>0.51590000000000003</v>
          </cell>
          <cell r="L88">
            <v>0.60770000000000002</v>
          </cell>
          <cell r="M88">
            <v>0.70640000000000003</v>
          </cell>
          <cell r="N88">
            <v>0.81169999999999998</v>
          </cell>
          <cell r="O88">
            <v>0.92359999999999998</v>
          </cell>
          <cell r="P88">
            <v>1.042</v>
          </cell>
          <cell r="Q88">
            <v>1.1668000000000001</v>
          </cell>
          <cell r="R88">
            <v>1.2978000000000001</v>
          </cell>
          <cell r="S88">
            <v>1.4350000000000001</v>
          </cell>
          <cell r="T88">
            <v>1.5783</v>
          </cell>
          <cell r="U88">
            <v>1.7276</v>
          </cell>
          <cell r="V88">
            <v>1.8828</v>
          </cell>
          <cell r="W88">
            <v>2.0438000000000001</v>
          </cell>
          <cell r="X88">
            <v>2.2105000000000001</v>
          </cell>
          <cell r="Y88">
            <v>2.3828999999999998</v>
          </cell>
          <cell r="Z88">
            <v>2.5609000000000002</v>
          </cell>
          <cell r="AA88">
            <v>2.7444000000000002</v>
          </cell>
          <cell r="AB88">
            <v>2.9333999999999998</v>
          </cell>
          <cell r="AC88">
            <v>3.1276999999999999</v>
          </cell>
          <cell r="AD88">
            <v>3.3273000000000001</v>
          </cell>
          <cell r="AE88">
            <v>3.5320999999999998</v>
          </cell>
          <cell r="AF88">
            <v>3.7421000000000002</v>
          </cell>
          <cell r="AG88">
            <v>3.9571999999999998</v>
          </cell>
          <cell r="AH88">
            <v>4.1772999999999998</v>
          </cell>
          <cell r="AI88">
            <v>4.4024000000000001</v>
          </cell>
          <cell r="AJ88">
            <v>4.6325000000000003</v>
          </cell>
          <cell r="AK88">
            <v>4.8673000000000002</v>
          </cell>
          <cell r="AL88">
            <v>5.1070000000000002</v>
          </cell>
          <cell r="AM88">
            <v>5.3514999999999997</v>
          </cell>
          <cell r="AN88">
            <v>5.6006</v>
          </cell>
          <cell r="AO88">
            <v>5.8544</v>
          </cell>
          <cell r="AP88">
            <v>6.1128</v>
          </cell>
          <cell r="AQ88">
            <v>6.3757000000000001</v>
          </cell>
          <cell r="AR88">
            <v>6.6430999999999996</v>
          </cell>
          <cell r="AS88">
            <v>6.9149000000000003</v>
          </cell>
          <cell r="AT88">
            <v>7.1912000000000003</v>
          </cell>
          <cell r="AU88">
            <v>7.4718</v>
          </cell>
          <cell r="AV88">
            <v>7.7567000000000004</v>
          </cell>
          <cell r="AW88">
            <v>8.0458999999999996</v>
          </cell>
          <cell r="AX88">
            <v>8.3392999999999997</v>
          </cell>
        </row>
        <row r="89">
          <cell r="C89">
            <v>4.5199999999999997E-2</v>
          </cell>
          <cell r="D89">
            <v>7.8399999999999997E-2</v>
          </cell>
          <cell r="E89">
            <v>0.12</v>
          </cell>
          <cell r="F89">
            <v>0.16980000000000001</v>
          </cell>
          <cell r="G89">
            <v>0.22770000000000001</v>
          </cell>
          <cell r="H89">
            <v>0.29330000000000001</v>
          </cell>
          <cell r="I89">
            <v>0.36659999999999998</v>
          </cell>
          <cell r="J89">
            <v>0.44750000000000001</v>
          </cell>
          <cell r="K89">
            <v>0.53559999999999997</v>
          </cell>
          <cell r="L89">
            <v>0.63100000000000001</v>
          </cell>
          <cell r="M89">
            <v>0.73350000000000004</v>
          </cell>
          <cell r="N89">
            <v>0.84299999999999997</v>
          </cell>
          <cell r="O89">
            <v>0.95930000000000004</v>
          </cell>
          <cell r="P89">
            <v>1.0824</v>
          </cell>
          <cell r="Q89">
            <v>1.2121</v>
          </cell>
          <cell r="R89">
            <v>1.3483000000000001</v>
          </cell>
          <cell r="S89">
            <v>1.4910000000000001</v>
          </cell>
          <cell r="T89">
            <v>1.64</v>
          </cell>
          <cell r="U89">
            <v>1.7952999999999999</v>
          </cell>
          <cell r="V89">
            <v>1.9567000000000001</v>
          </cell>
          <cell r="W89">
            <v>2.1242000000000001</v>
          </cell>
          <cell r="X89">
            <v>2.2976999999999999</v>
          </cell>
          <cell r="Y89">
            <v>2.4771999999999998</v>
          </cell>
          <cell r="Z89">
            <v>2.6623999999999999</v>
          </cell>
          <cell r="AA89">
            <v>2.8534000000000002</v>
          </cell>
          <cell r="AB89">
            <v>3.0501</v>
          </cell>
          <cell r="AC89">
            <v>3.2523</v>
          </cell>
          <cell r="AD89">
            <v>3.4601000000000002</v>
          </cell>
          <cell r="AE89">
            <v>3.6734</v>
          </cell>
          <cell r="AF89">
            <v>3.8921000000000001</v>
          </cell>
          <cell r="AG89">
            <v>4.1161000000000003</v>
          </cell>
          <cell r="AH89">
            <v>4.3453999999999997</v>
          </cell>
          <cell r="AI89">
            <v>4.5799000000000003</v>
          </cell>
          <cell r="AJ89">
            <v>4.8194999999999997</v>
          </cell>
          <cell r="AK89">
            <v>5.0641999999999996</v>
          </cell>
          <cell r="AL89">
            <v>5.3139000000000003</v>
          </cell>
          <cell r="AM89">
            <v>5.5686</v>
          </cell>
          <cell r="AN89">
            <v>5.8281999999999998</v>
          </cell>
          <cell r="AO89">
            <v>6.0926999999999998</v>
          </cell>
          <cell r="AP89">
            <v>6.3620000000000001</v>
          </cell>
          <cell r="AQ89">
            <v>6.6360000000000001</v>
          </cell>
          <cell r="AR89">
            <v>6.9147999999999996</v>
          </cell>
          <cell r="AS89">
            <v>7.1981000000000002</v>
          </cell>
          <cell r="AT89">
            <v>7.4861000000000004</v>
          </cell>
          <cell r="AU89">
            <v>7.7786999999999997</v>
          </cell>
          <cell r="AV89">
            <v>8.0756999999999994</v>
          </cell>
          <cell r="AW89">
            <v>8.3772000000000002</v>
          </cell>
          <cell r="AX89">
            <v>8.6831999999999994</v>
          </cell>
        </row>
        <row r="90">
          <cell r="C90">
            <v>4.6800000000000001E-2</v>
          </cell>
          <cell r="D90">
            <v>8.1199999999999994E-2</v>
          </cell>
          <cell r="E90">
            <v>0.12429999999999999</v>
          </cell>
          <cell r="F90">
            <v>0.17599999999999999</v>
          </cell>
          <cell r="G90">
            <v>0.23599999999999999</v>
          </cell>
          <cell r="H90">
            <v>0.30399999999999999</v>
          </cell>
          <cell r="I90">
            <v>0.38009999999999999</v>
          </cell>
          <cell r="J90">
            <v>0.46389999999999998</v>
          </cell>
          <cell r="K90">
            <v>0.5554</v>
          </cell>
          <cell r="L90">
            <v>0.65429999999999999</v>
          </cell>
          <cell r="M90">
            <v>0.76070000000000004</v>
          </cell>
          <cell r="N90">
            <v>0.87429999999999997</v>
          </cell>
          <cell r="O90">
            <v>0.995</v>
          </cell>
          <cell r="P90">
            <v>1.1228</v>
          </cell>
          <cell r="Q90">
            <v>1.2574000000000001</v>
          </cell>
          <cell r="R90">
            <v>1.3989</v>
          </cell>
          <cell r="S90">
            <v>1.5469999999999999</v>
          </cell>
          <cell r="T90">
            <v>1.7018</v>
          </cell>
          <cell r="U90">
            <v>1.863</v>
          </cell>
          <cell r="V90">
            <v>2.0306999999999999</v>
          </cell>
          <cell r="W90">
            <v>2.2046999999999999</v>
          </cell>
          <cell r="X90">
            <v>2.3849999999999998</v>
          </cell>
          <cell r="Y90">
            <v>2.5714000000000001</v>
          </cell>
          <cell r="Z90">
            <v>2.7639</v>
          </cell>
          <cell r="AA90">
            <v>2.9624000000000001</v>
          </cell>
          <cell r="AB90">
            <v>3.1667999999999998</v>
          </cell>
          <cell r="AC90">
            <v>3.3771</v>
          </cell>
          <cell r="AD90">
            <v>3.5931000000000002</v>
          </cell>
          <cell r="AE90">
            <v>3.8148</v>
          </cell>
          <cell r="AF90">
            <v>4.0422000000000002</v>
          </cell>
          <cell r="AG90">
            <v>4.2751000000000001</v>
          </cell>
          <cell r="AH90">
            <v>4.5136000000000003</v>
          </cell>
          <cell r="AI90">
            <v>4.7573999999999996</v>
          </cell>
          <cell r="AJ90">
            <v>5.0067000000000004</v>
          </cell>
          <cell r="AK90">
            <v>5.2611999999999997</v>
          </cell>
          <cell r="AL90">
            <v>5.5209999999999999</v>
          </cell>
          <cell r="AM90">
            <v>5.7859999999999996</v>
          </cell>
          <cell r="AN90">
            <v>6.0560999999999998</v>
          </cell>
          <cell r="AO90">
            <v>6.3312999999999997</v>
          </cell>
          <cell r="AP90">
            <v>6.6115000000000004</v>
          </cell>
          <cell r="AQ90">
            <v>6.8966000000000003</v>
          </cell>
          <cell r="AR90">
            <v>7.1867000000000001</v>
          </cell>
          <cell r="AS90">
            <v>7.4817</v>
          </cell>
          <cell r="AT90">
            <v>7.7813999999999997</v>
          </cell>
          <cell r="AU90">
            <v>8.0860000000000003</v>
          </cell>
          <cell r="AV90">
            <v>8.3952000000000009</v>
          </cell>
          <cell r="AW90">
            <v>8.7090999999999994</v>
          </cell>
          <cell r="AX90">
            <v>9.0275999999999996</v>
          </cell>
        </row>
        <row r="91">
          <cell r="C91">
            <v>4.8500000000000001E-2</v>
          </cell>
          <cell r="D91">
            <v>8.4000000000000005E-2</v>
          </cell>
          <cell r="E91">
            <v>0.12870000000000001</v>
          </cell>
          <cell r="F91">
            <v>0.1822</v>
          </cell>
          <cell r="G91">
            <v>0.24429999999999999</v>
          </cell>
          <cell r="H91">
            <v>0.31480000000000002</v>
          </cell>
          <cell r="I91">
            <v>0.39350000000000002</v>
          </cell>
          <cell r="J91">
            <v>0.4803</v>
          </cell>
          <cell r="K91">
            <v>0.57509999999999994</v>
          </cell>
          <cell r="L91">
            <v>0.67769999999999997</v>
          </cell>
          <cell r="M91">
            <v>0.78790000000000004</v>
          </cell>
          <cell r="N91">
            <v>0.90559999999999996</v>
          </cell>
          <cell r="O91">
            <v>1.0306999999999999</v>
          </cell>
          <cell r="P91">
            <v>1.1631</v>
          </cell>
          <cell r="Q91">
            <v>1.3027</v>
          </cell>
          <cell r="R91">
            <v>1.4494</v>
          </cell>
          <cell r="S91">
            <v>1.603</v>
          </cell>
          <cell r="T91">
            <v>1.7635000000000001</v>
          </cell>
          <cell r="U91">
            <v>1.9308000000000001</v>
          </cell>
          <cell r="V91">
            <v>2.1046999999999998</v>
          </cell>
          <cell r="W91">
            <v>2.2852999999999999</v>
          </cell>
          <cell r="X91">
            <v>2.4723000000000002</v>
          </cell>
          <cell r="Y91">
            <v>2.6657000000000002</v>
          </cell>
          <cell r="Z91">
            <v>2.8654000000000002</v>
          </cell>
          <cell r="AA91">
            <v>3.0714000000000001</v>
          </cell>
          <cell r="AB91">
            <v>3.2835999999999999</v>
          </cell>
          <cell r="AC91">
            <v>3.5019</v>
          </cell>
          <cell r="AD91">
            <v>3.7261000000000002</v>
          </cell>
          <cell r="AE91">
            <v>3.9563000000000001</v>
          </cell>
          <cell r="AF91">
            <v>4.1924000000000001</v>
          </cell>
          <cell r="AG91">
            <v>4.4343000000000004</v>
          </cell>
          <cell r="AH91">
            <v>4.6818999999999997</v>
          </cell>
          <cell r="AI91">
            <v>4.9351000000000003</v>
          </cell>
          <cell r="AJ91">
            <v>5.194</v>
          </cell>
          <cell r="AK91">
            <v>5.4584000000000001</v>
          </cell>
          <cell r="AL91">
            <v>5.7282000000000002</v>
          </cell>
          <cell r="AM91">
            <v>6.0034999999999998</v>
          </cell>
          <cell r="AN91">
            <v>6.2840999999999996</v>
          </cell>
          <cell r="AO91">
            <v>6.5701000000000001</v>
          </cell>
          <cell r="AP91">
            <v>6.8612000000000002</v>
          </cell>
          <cell r="AQ91">
            <v>7.1576000000000004</v>
          </cell>
          <cell r="AR91">
            <v>7.4589999999999996</v>
          </cell>
          <cell r="AS91">
            <v>7.7656000000000001</v>
          </cell>
          <cell r="AT91">
            <v>8.0770999999999997</v>
          </cell>
          <cell r="AU91">
            <v>8.3935999999999993</v>
          </cell>
          <cell r="AV91">
            <v>8.7150999999999996</v>
          </cell>
          <cell r="AW91">
            <v>9.0413999999999994</v>
          </cell>
          <cell r="AX91">
            <v>9.3725000000000005</v>
          </cell>
        </row>
        <row r="92">
          <cell r="C92">
            <v>5.0099999999999999E-2</v>
          </cell>
          <cell r="D92">
            <v>8.6900000000000005E-2</v>
          </cell>
          <cell r="E92">
            <v>0.13300000000000001</v>
          </cell>
          <cell r="F92">
            <v>0.1883</v>
          </cell>
          <cell r="G92">
            <v>0.25259999999999999</v>
          </cell>
          <cell r="H92">
            <v>0.32550000000000001</v>
          </cell>
          <cell r="I92">
            <v>0.40699999999999997</v>
          </cell>
          <cell r="J92">
            <v>0.49680000000000002</v>
          </cell>
          <cell r="K92">
            <v>0.5948</v>
          </cell>
          <cell r="L92">
            <v>0.70099999999999996</v>
          </cell>
          <cell r="M92">
            <v>0.81499999999999995</v>
          </cell>
          <cell r="N92">
            <v>0.93689999999999996</v>
          </cell>
          <cell r="O92">
            <v>1.0664</v>
          </cell>
          <cell r="P92">
            <v>1.2035</v>
          </cell>
          <cell r="Q92">
            <v>1.3481000000000001</v>
          </cell>
          <cell r="R92">
            <v>1.5</v>
          </cell>
          <cell r="S92">
            <v>1.6591</v>
          </cell>
          <cell r="T92">
            <v>1.8252999999999999</v>
          </cell>
          <cell r="U92">
            <v>1.9985999999999999</v>
          </cell>
          <cell r="V92">
            <v>2.1787999999999998</v>
          </cell>
          <cell r="W92">
            <v>2.3658000000000001</v>
          </cell>
          <cell r="X92">
            <v>2.5596000000000001</v>
          </cell>
          <cell r="Y92">
            <v>2.76</v>
          </cell>
          <cell r="Z92">
            <v>2.9670000000000001</v>
          </cell>
          <cell r="AA92">
            <v>3.1806000000000001</v>
          </cell>
          <cell r="AB92">
            <v>3.4005000000000001</v>
          </cell>
          <cell r="AC92">
            <v>3.6267</v>
          </cell>
          <cell r="AD92">
            <v>3.8592</v>
          </cell>
          <cell r="AE92">
            <v>4.0979000000000001</v>
          </cell>
          <cell r="AF92">
            <v>4.3426999999999998</v>
          </cell>
          <cell r="AG92">
            <v>4.5934999999999997</v>
          </cell>
          <cell r="AH92">
            <v>4.8502999999999998</v>
          </cell>
          <cell r="AI92">
            <v>5.1130000000000004</v>
          </cell>
          <cell r="AJ92">
            <v>5.3815</v>
          </cell>
          <cell r="AK92">
            <v>5.6557000000000004</v>
          </cell>
          <cell r="AL92">
            <v>5.9356999999999998</v>
          </cell>
          <cell r="AM92">
            <v>6.2213000000000003</v>
          </cell>
          <cell r="AN92">
            <v>6.5124000000000004</v>
          </cell>
          <cell r="AO92">
            <v>6.8090999999999999</v>
          </cell>
          <cell r="AP92">
            <v>7.1112000000000002</v>
          </cell>
          <cell r="AQ92">
            <v>7.4187000000000003</v>
          </cell>
          <cell r="AR92">
            <v>7.7316000000000003</v>
          </cell>
          <cell r="AS92">
            <v>8.0496999999999996</v>
          </cell>
          <cell r="AT92">
            <v>8.3731000000000009</v>
          </cell>
          <cell r="AU92">
            <v>8.7017000000000007</v>
          </cell>
          <cell r="AV92">
            <v>9.0352999999999994</v>
          </cell>
          <cell r="AW92">
            <v>9.3741000000000003</v>
          </cell>
          <cell r="AX92">
            <v>9.7178000000000004</v>
          </cell>
        </row>
        <row r="93">
          <cell r="C93">
            <v>5.1700000000000003E-2</v>
          </cell>
          <cell r="D93">
            <v>8.9700000000000002E-2</v>
          </cell>
          <cell r="E93">
            <v>0.13739999999999999</v>
          </cell>
          <cell r="F93">
            <v>0.19450000000000001</v>
          </cell>
          <cell r="G93">
            <v>0.26090000000000002</v>
          </cell>
          <cell r="H93">
            <v>0.3362</v>
          </cell>
          <cell r="I93">
            <v>0.4204</v>
          </cell>
          <cell r="J93">
            <v>0.51319999999999999</v>
          </cell>
          <cell r="K93">
            <v>0.61460000000000004</v>
          </cell>
          <cell r="L93">
            <v>0.72430000000000005</v>
          </cell>
          <cell r="M93">
            <v>0.84219999999999995</v>
          </cell>
          <cell r="N93">
            <v>0.96819999999999995</v>
          </cell>
          <cell r="O93">
            <v>1.1021000000000001</v>
          </cell>
          <cell r="P93">
            <v>1.2439</v>
          </cell>
          <cell r="Q93">
            <v>1.3934</v>
          </cell>
          <cell r="R93">
            <v>1.5505</v>
          </cell>
          <cell r="S93">
            <v>1.7151000000000001</v>
          </cell>
          <cell r="T93">
            <v>1.8871</v>
          </cell>
          <cell r="U93">
            <v>2.0663999999999998</v>
          </cell>
          <cell r="V93">
            <v>2.2528000000000001</v>
          </cell>
          <cell r="W93">
            <v>2.4464000000000001</v>
          </cell>
          <cell r="X93">
            <v>2.6469</v>
          </cell>
          <cell r="Y93">
            <v>2.8544</v>
          </cell>
          <cell r="Z93">
            <v>3.0687000000000002</v>
          </cell>
          <cell r="AA93">
            <v>3.2896999999999998</v>
          </cell>
          <cell r="AB93">
            <v>3.5173999999999999</v>
          </cell>
          <cell r="AC93">
            <v>3.7515999999999998</v>
          </cell>
          <cell r="AD93">
            <v>3.9923999999999999</v>
          </cell>
          <cell r="AE93">
            <v>4.2394999999999996</v>
          </cell>
          <cell r="AF93">
            <v>4.4931000000000001</v>
          </cell>
          <cell r="AG93">
            <v>4.7527999999999997</v>
          </cell>
          <cell r="AH93">
            <v>5.0187999999999997</v>
          </cell>
          <cell r="AI93">
            <v>5.2908999999999997</v>
          </cell>
          <cell r="AJ93">
            <v>5.569</v>
          </cell>
          <cell r="AK93">
            <v>5.8532000000000002</v>
          </cell>
          <cell r="AL93">
            <v>6.1432000000000002</v>
          </cell>
          <cell r="AM93">
            <v>6.4391999999999996</v>
          </cell>
          <cell r="AN93">
            <v>6.7408999999999999</v>
          </cell>
          <cell r="AO93">
            <v>7.0483000000000002</v>
          </cell>
          <cell r="AP93">
            <v>7.3613999999999997</v>
          </cell>
          <cell r="AQ93">
            <v>7.6802000000000001</v>
          </cell>
          <cell r="AR93">
            <v>8.0044000000000004</v>
          </cell>
          <cell r="AS93">
            <v>8.3341999999999992</v>
          </cell>
          <cell r="AT93">
            <v>8.6693999999999996</v>
          </cell>
          <cell r="AU93">
            <v>9.01</v>
          </cell>
          <cell r="AV93">
            <v>9.3559000000000001</v>
          </cell>
          <cell r="AW93">
            <v>9.7071000000000005</v>
          </cell>
          <cell r="AX93">
            <v>10.063599999999999</v>
          </cell>
        </row>
        <row r="94">
          <cell r="C94">
            <v>5.3400000000000003E-2</v>
          </cell>
          <cell r="D94">
            <v>9.2499999999999999E-2</v>
          </cell>
          <cell r="E94">
            <v>0.14169999999999999</v>
          </cell>
          <cell r="F94">
            <v>0.20069999999999999</v>
          </cell>
          <cell r="G94">
            <v>0.26919999999999999</v>
          </cell>
          <cell r="H94">
            <v>0.34689999999999999</v>
          </cell>
          <cell r="I94">
            <v>0.43380000000000002</v>
          </cell>
          <cell r="J94">
            <v>0.52969999999999995</v>
          </cell>
          <cell r="K94">
            <v>0.63429999999999997</v>
          </cell>
          <cell r="L94">
            <v>0.74760000000000004</v>
          </cell>
          <cell r="M94">
            <v>0.86939999999999995</v>
          </cell>
          <cell r="N94">
            <v>0.99950000000000006</v>
          </cell>
          <cell r="O94">
            <v>1.1378999999999999</v>
          </cell>
          <cell r="P94">
            <v>1.2843</v>
          </cell>
          <cell r="Q94">
            <v>1.4388000000000001</v>
          </cell>
          <cell r="R94">
            <v>1.6011</v>
          </cell>
          <cell r="S94">
            <v>1.7712000000000001</v>
          </cell>
          <cell r="T94">
            <v>1.9489000000000001</v>
          </cell>
          <cell r="U94">
            <v>2.1341999999999999</v>
          </cell>
          <cell r="V94">
            <v>2.3269000000000002</v>
          </cell>
          <cell r="W94">
            <v>2.5270000000000001</v>
          </cell>
          <cell r="X94">
            <v>2.7343000000000002</v>
          </cell>
          <cell r="Y94">
            <v>2.9487999999999999</v>
          </cell>
          <cell r="Z94">
            <v>3.1703000000000001</v>
          </cell>
          <cell r="AA94">
            <v>3.3988999999999998</v>
          </cell>
          <cell r="AB94">
            <v>3.6343000000000001</v>
          </cell>
          <cell r="AC94">
            <v>3.8765999999999998</v>
          </cell>
          <cell r="AD94">
            <v>4.1256000000000004</v>
          </cell>
          <cell r="AE94">
            <v>4.3813000000000004</v>
          </cell>
          <cell r="AF94">
            <v>4.6435000000000004</v>
          </cell>
          <cell r="AG94">
            <v>4.9122000000000003</v>
          </cell>
          <cell r="AH94">
            <v>5.1874000000000002</v>
          </cell>
          <cell r="AI94">
            <v>5.4688999999999997</v>
          </cell>
          <cell r="AJ94">
            <v>5.7568000000000001</v>
          </cell>
          <cell r="AK94">
            <v>6.0507999999999997</v>
          </cell>
          <cell r="AL94">
            <v>6.351</v>
          </cell>
          <cell r="AM94">
            <v>6.6571999999999996</v>
          </cell>
          <cell r="AN94">
            <v>6.9695</v>
          </cell>
          <cell r="AO94">
            <v>7.2877000000000001</v>
          </cell>
          <cell r="AP94">
            <v>7.6117999999999997</v>
          </cell>
          <cell r="AQ94">
            <v>7.9417999999999997</v>
          </cell>
          <cell r="AR94">
            <v>8.2774999999999999</v>
          </cell>
          <cell r="AS94">
            <v>8.6189</v>
          </cell>
          <cell r="AT94">
            <v>8.9659999999999993</v>
          </cell>
          <cell r="AU94">
            <v>9.3186999999999998</v>
          </cell>
          <cell r="AV94">
            <v>9.6768999999999998</v>
          </cell>
          <cell r="AW94">
            <v>10.0406</v>
          </cell>
          <cell r="AX94">
            <v>10.409700000000001</v>
          </cell>
        </row>
        <row r="95">
          <cell r="C95">
            <v>5.5E-2</v>
          </cell>
          <cell r="D95">
            <v>9.5399999999999999E-2</v>
          </cell>
          <cell r="E95">
            <v>0.14610000000000001</v>
          </cell>
          <cell r="F95">
            <v>0.2069</v>
          </cell>
          <cell r="G95">
            <v>0.27750000000000002</v>
          </cell>
          <cell r="H95">
            <v>0.35770000000000002</v>
          </cell>
          <cell r="I95">
            <v>0.44729999999999998</v>
          </cell>
          <cell r="J95">
            <v>0.54610000000000003</v>
          </cell>
          <cell r="K95">
            <v>0.65410000000000001</v>
          </cell>
          <cell r="L95">
            <v>0.77090000000000003</v>
          </cell>
          <cell r="M95">
            <v>0.89659999999999995</v>
          </cell>
          <cell r="N95">
            <v>1.0307999999999999</v>
          </cell>
          <cell r="O95">
            <v>1.1736</v>
          </cell>
          <cell r="P95">
            <v>1.3247</v>
          </cell>
          <cell r="Q95">
            <v>1.4841</v>
          </cell>
          <cell r="R95">
            <v>1.6516999999999999</v>
          </cell>
          <cell r="S95">
            <v>1.8271999999999999</v>
          </cell>
          <cell r="T95">
            <v>2.0106999999999999</v>
          </cell>
          <cell r="U95">
            <v>2.202</v>
          </cell>
          <cell r="V95">
            <v>2.4009999999999998</v>
          </cell>
          <cell r="W95">
            <v>2.6076000000000001</v>
          </cell>
          <cell r="X95">
            <v>2.8216999999999999</v>
          </cell>
          <cell r="Y95">
            <v>3.0432000000000001</v>
          </cell>
          <cell r="Z95">
            <v>3.2719999999999998</v>
          </cell>
          <cell r="AA95">
            <v>3.5081000000000002</v>
          </cell>
          <cell r="AB95">
            <v>3.7513000000000001</v>
          </cell>
          <cell r="AC95">
            <v>4.0015999999999998</v>
          </cell>
          <cell r="AD95">
            <v>4.2588999999999997</v>
          </cell>
          <cell r="AE95">
            <v>4.5229999999999997</v>
          </cell>
          <cell r="AF95">
            <v>4.7939999999999996</v>
          </cell>
          <cell r="AG95">
            <v>5.0716999999999999</v>
          </cell>
          <cell r="AH95">
            <v>5.3560999999999996</v>
          </cell>
          <cell r="AI95">
            <v>5.6471</v>
          </cell>
          <cell r="AJ95">
            <v>5.9446000000000003</v>
          </cell>
          <cell r="AK95">
            <v>6.2484999999999999</v>
          </cell>
          <cell r="AL95">
            <v>6.5587999999999997</v>
          </cell>
          <cell r="AM95">
            <v>6.8754</v>
          </cell>
          <cell r="AN95">
            <v>7.1982999999999997</v>
          </cell>
          <cell r="AO95">
            <v>7.5273000000000003</v>
          </cell>
          <cell r="AP95">
            <v>7.8624000000000001</v>
          </cell>
          <cell r="AQ95">
            <v>8.2035999999999998</v>
          </cell>
          <cell r="AR95">
            <v>8.5508000000000006</v>
          </cell>
          <cell r="AS95">
            <v>8.9039000000000001</v>
          </cell>
          <cell r="AT95">
            <v>9.2628000000000004</v>
          </cell>
          <cell r="AU95">
            <v>9.6275999999999993</v>
          </cell>
          <cell r="AV95">
            <v>9.9981000000000009</v>
          </cell>
          <cell r="AW95">
            <v>10.3743</v>
          </cell>
          <cell r="AX95">
            <v>10.7562</v>
          </cell>
        </row>
        <row r="96">
          <cell r="C96">
            <v>5.6599999999999998E-2</v>
          </cell>
          <cell r="D96">
            <v>9.8199999999999996E-2</v>
          </cell>
          <cell r="E96">
            <v>0.15040000000000001</v>
          </cell>
          <cell r="F96">
            <v>0.21299999999999999</v>
          </cell>
          <cell r="G96">
            <v>0.2858</v>
          </cell>
          <cell r="H96">
            <v>0.36840000000000001</v>
          </cell>
          <cell r="I96">
            <v>0.4607</v>
          </cell>
          <cell r="J96">
            <v>0.56259999999999999</v>
          </cell>
          <cell r="K96">
            <v>0.67379999999999995</v>
          </cell>
          <cell r="L96">
            <v>0.79430000000000001</v>
          </cell>
          <cell r="M96">
            <v>0.92369999999999997</v>
          </cell>
          <cell r="N96">
            <v>1.0621</v>
          </cell>
          <cell r="O96">
            <v>1.2093</v>
          </cell>
          <cell r="P96">
            <v>1.3651</v>
          </cell>
          <cell r="Q96">
            <v>1.5295000000000001</v>
          </cell>
          <cell r="R96">
            <v>1.7021999999999999</v>
          </cell>
          <cell r="S96">
            <v>1.8833</v>
          </cell>
          <cell r="T96">
            <v>2.0724999999999998</v>
          </cell>
          <cell r="U96">
            <v>2.2698</v>
          </cell>
          <cell r="V96">
            <v>2.4750999999999999</v>
          </cell>
          <cell r="W96">
            <v>2.6882000000000001</v>
          </cell>
          <cell r="X96">
            <v>2.9091</v>
          </cell>
          <cell r="Y96">
            <v>3.1375999999999999</v>
          </cell>
          <cell r="Z96">
            <v>3.3738000000000001</v>
          </cell>
          <cell r="AA96">
            <v>3.6173999999999999</v>
          </cell>
          <cell r="AB96">
            <v>3.8683999999999998</v>
          </cell>
          <cell r="AC96">
            <v>4.1266999999999996</v>
          </cell>
          <cell r="AD96">
            <v>4.3921999999999999</v>
          </cell>
          <cell r="AE96">
            <v>4.6649000000000003</v>
          </cell>
          <cell r="AF96">
            <v>4.9446000000000003</v>
          </cell>
          <cell r="AG96">
            <v>5.2313000000000001</v>
          </cell>
          <cell r="AH96">
            <v>5.5248999999999997</v>
          </cell>
          <cell r="AI96">
            <v>5.8253000000000004</v>
          </cell>
          <cell r="AJ96">
            <v>6.1325000000000003</v>
          </cell>
          <cell r="AK96">
            <v>6.4462999999999999</v>
          </cell>
          <cell r="AL96">
            <v>6.7667999999999999</v>
          </cell>
          <cell r="AM96">
            <v>7.0937000000000001</v>
          </cell>
          <cell r="AN96">
            <v>7.4272</v>
          </cell>
          <cell r="AO96">
            <v>7.7670000000000003</v>
          </cell>
          <cell r="AP96">
            <v>8.1132000000000009</v>
          </cell>
          <cell r="AQ96">
            <v>8.4656000000000002</v>
          </cell>
          <cell r="AR96">
            <v>8.8242999999999991</v>
          </cell>
          <cell r="AS96">
            <v>9.1890000000000001</v>
          </cell>
          <cell r="AT96">
            <v>9.5599000000000007</v>
          </cell>
          <cell r="AU96">
            <v>9.9367999999999999</v>
          </cell>
          <cell r="AV96">
            <v>10.319599999999999</v>
          </cell>
          <cell r="AW96">
            <v>10.708299999999999</v>
          </cell>
          <cell r="AX96">
            <v>11.1029</v>
          </cell>
        </row>
        <row r="97">
          <cell r="C97">
            <v>8.0000000000000002E-3</v>
          </cell>
          <cell r="D97">
            <v>1.35E-2</v>
          </cell>
          <cell r="E97">
            <v>2.0199999999999999E-2</v>
          </cell>
          <cell r="F97">
            <v>2.81E-2</v>
          </cell>
          <cell r="G97">
            <v>3.7199999999999997E-2</v>
          </cell>
          <cell r="H97">
            <v>4.7500000000000001E-2</v>
          </cell>
          <cell r="I97">
            <v>5.8999999999999997E-2</v>
          </cell>
          <cell r="J97">
            <v>7.1599999999999997E-2</v>
          </cell>
          <cell r="K97">
            <v>8.5400000000000004E-2</v>
          </cell>
          <cell r="L97">
            <v>0.1003</v>
          </cell>
          <cell r="M97">
            <v>0.1164</v>
          </cell>
          <cell r="N97">
            <v>0.13370000000000001</v>
          </cell>
          <cell r="O97">
            <v>0.15210000000000001</v>
          </cell>
          <cell r="P97">
            <v>0.17180000000000001</v>
          </cell>
          <cell r="Q97">
            <v>0.19259999999999999</v>
          </cell>
          <cell r="R97">
            <v>0.21460000000000001</v>
          </cell>
          <cell r="S97">
            <v>0.2379</v>
          </cell>
          <cell r="T97">
            <v>0.26240000000000002</v>
          </cell>
          <cell r="U97">
            <v>0.28820000000000001</v>
          </cell>
          <cell r="V97">
            <v>0.31519999999999998</v>
          </cell>
          <cell r="W97">
            <v>0.34350000000000003</v>
          </cell>
          <cell r="X97">
            <v>0.37319999999999998</v>
          </cell>
          <cell r="Y97">
            <v>0.4042</v>
          </cell>
          <cell r="Z97">
            <v>0.4365</v>
          </cell>
          <cell r="AA97">
            <v>0.4703</v>
          </cell>
          <cell r="AB97">
            <v>0.50549999999999995</v>
          </cell>
          <cell r="AC97">
            <v>0.54210000000000003</v>
          </cell>
          <cell r="AD97">
            <v>0.58020000000000005</v>
          </cell>
          <cell r="AE97">
            <v>0.61980000000000002</v>
          </cell>
          <cell r="AF97">
            <v>0.66100000000000003</v>
          </cell>
          <cell r="AG97">
            <v>0.70369999999999999</v>
          </cell>
          <cell r="AH97">
            <v>0.74809999999999999</v>
          </cell>
          <cell r="AI97">
            <v>0.79410000000000003</v>
          </cell>
          <cell r="AJ97">
            <v>0.84189999999999998</v>
          </cell>
          <cell r="AK97">
            <v>0.89129999999999998</v>
          </cell>
          <cell r="AL97">
            <v>0.94259999999999999</v>
          </cell>
          <cell r="AM97">
            <v>0.99570000000000003</v>
          </cell>
          <cell r="AN97">
            <v>1.0507</v>
          </cell>
        </row>
        <row r="98">
          <cell r="C98">
            <v>9.5999999999999992E-3</v>
          </cell>
          <cell r="D98">
            <v>1.6199999999999999E-2</v>
          </cell>
          <cell r="E98">
            <v>2.4299999999999999E-2</v>
          </cell>
          <cell r="F98">
            <v>3.3799999999999997E-2</v>
          </cell>
          <cell r="G98">
            <v>4.48E-2</v>
          </cell>
          <cell r="H98">
            <v>5.7200000000000001E-2</v>
          </cell>
          <cell r="I98">
            <v>7.0999999999999994E-2</v>
          </cell>
          <cell r="J98">
            <v>8.6199999999999999E-2</v>
          </cell>
          <cell r="K98">
            <v>0.1028</v>
          </cell>
          <cell r="L98">
            <v>0.1207</v>
          </cell>
          <cell r="M98">
            <v>0.14000000000000001</v>
          </cell>
          <cell r="N98">
            <v>0.1608</v>
          </cell>
          <cell r="O98">
            <v>0.18290000000000001</v>
          </cell>
          <cell r="P98">
            <v>0.2064</v>
          </cell>
          <cell r="Q98">
            <v>0.23139999999999999</v>
          </cell>
          <cell r="R98">
            <v>0.25779999999999997</v>
          </cell>
          <cell r="S98">
            <v>0.28560000000000002</v>
          </cell>
          <cell r="T98">
            <v>0.31480000000000002</v>
          </cell>
          <cell r="U98">
            <v>0.34560000000000002</v>
          </cell>
          <cell r="V98">
            <v>0.37780000000000002</v>
          </cell>
          <cell r="W98">
            <v>0.41149999999999998</v>
          </cell>
          <cell r="X98">
            <v>0.44679999999999997</v>
          </cell>
          <cell r="Y98">
            <v>0.48359999999999997</v>
          </cell>
          <cell r="Z98">
            <v>0.52190000000000003</v>
          </cell>
          <cell r="AA98">
            <v>0.56189999999999996</v>
          </cell>
          <cell r="AB98">
            <v>0.60350000000000004</v>
          </cell>
          <cell r="AC98">
            <v>0.64670000000000005</v>
          </cell>
          <cell r="AD98">
            <v>0.69159999999999999</v>
          </cell>
          <cell r="AE98">
            <v>0.73809999999999998</v>
          </cell>
          <cell r="AF98">
            <v>0.78639999999999999</v>
          </cell>
          <cell r="AG98">
            <v>0.83650000000000002</v>
          </cell>
          <cell r="AH98">
            <v>0.88839999999999997</v>
          </cell>
          <cell r="AI98">
            <v>0.94210000000000005</v>
          </cell>
          <cell r="AJ98">
            <v>0.99760000000000004</v>
          </cell>
          <cell r="AK98">
            <v>1.0549999999999999</v>
          </cell>
          <cell r="AL98">
            <v>1.1144000000000001</v>
          </cell>
          <cell r="AM98">
            <v>1.1758</v>
          </cell>
          <cell r="AN98">
            <v>1.2392000000000001</v>
          </cell>
        </row>
        <row r="99">
          <cell r="C99">
            <v>1.1299999999999999E-2</v>
          </cell>
          <cell r="D99">
            <v>1.9E-2</v>
          </cell>
          <cell r="E99">
            <v>2.8400000000000002E-2</v>
          </cell>
          <cell r="F99">
            <v>3.9600000000000003E-2</v>
          </cell>
          <cell r="G99">
            <v>5.2400000000000002E-2</v>
          </cell>
          <cell r="H99">
            <v>6.6900000000000001E-2</v>
          </cell>
          <cell r="I99">
            <v>8.3000000000000004E-2</v>
          </cell>
          <cell r="J99">
            <v>0.1008</v>
          </cell>
          <cell r="K99">
            <v>0.1202</v>
          </cell>
          <cell r="L99">
            <v>0.1411</v>
          </cell>
          <cell r="M99">
            <v>0.16370000000000001</v>
          </cell>
          <cell r="N99">
            <v>0.188</v>
          </cell>
          <cell r="O99">
            <v>0.21379999999999999</v>
          </cell>
          <cell r="P99">
            <v>0.2412</v>
          </cell>
          <cell r="Q99">
            <v>0.27039999999999997</v>
          </cell>
          <cell r="R99">
            <v>0.30109999999999998</v>
          </cell>
          <cell r="S99">
            <v>0.33350000000000002</v>
          </cell>
          <cell r="T99">
            <v>0.36759999999999998</v>
          </cell>
          <cell r="U99">
            <v>0.40339999999999998</v>
          </cell>
          <cell r="V99">
            <v>0.44090000000000001</v>
          </cell>
          <cell r="W99">
            <v>0.48010000000000003</v>
          </cell>
          <cell r="X99">
            <v>0.52100000000000002</v>
          </cell>
          <cell r="Y99">
            <v>0.56369999999999998</v>
          </cell>
          <cell r="Z99">
            <v>0.60819999999999996</v>
          </cell>
          <cell r="AA99">
            <v>0.65449999999999997</v>
          </cell>
          <cell r="AB99">
            <v>0.7026</v>
          </cell>
          <cell r="AC99">
            <v>0.75260000000000005</v>
          </cell>
          <cell r="AD99">
            <v>0.80449999999999999</v>
          </cell>
          <cell r="AE99">
            <v>0.85829999999999995</v>
          </cell>
          <cell r="AF99">
            <v>0.91400000000000003</v>
          </cell>
          <cell r="AG99">
            <v>0.97160000000000002</v>
          </cell>
          <cell r="AH99">
            <v>1.0313000000000001</v>
          </cell>
          <cell r="AI99">
            <v>1.093</v>
          </cell>
          <cell r="AJ99">
            <v>1.1568000000000001</v>
          </cell>
          <cell r="AK99">
            <v>1.2225999999999999</v>
          </cell>
          <cell r="AL99">
            <v>1.2906</v>
          </cell>
          <cell r="AM99">
            <v>1.3607</v>
          </cell>
          <cell r="AN99">
            <v>1.4331</v>
          </cell>
        </row>
        <row r="100">
          <cell r="C100">
            <v>1.29E-2</v>
          </cell>
          <cell r="D100">
            <v>2.1700000000000001E-2</v>
          </cell>
          <cell r="E100">
            <v>3.2500000000000001E-2</v>
          </cell>
          <cell r="F100">
            <v>4.53E-2</v>
          </cell>
          <cell r="G100">
            <v>0.06</v>
          </cell>
          <cell r="H100">
            <v>7.6600000000000001E-2</v>
          </cell>
          <cell r="I100">
            <v>9.5100000000000004E-2</v>
          </cell>
          <cell r="J100">
            <v>0.1154</v>
          </cell>
          <cell r="K100">
            <v>0.1376</v>
          </cell>
          <cell r="L100">
            <v>0.16159999999999999</v>
          </cell>
          <cell r="M100">
            <v>0.1875</v>
          </cell>
          <cell r="N100">
            <v>0.2152</v>
          </cell>
          <cell r="O100">
            <v>0.2447</v>
          </cell>
          <cell r="P100">
            <v>0.27610000000000001</v>
          </cell>
          <cell r="Q100">
            <v>0.30940000000000001</v>
          </cell>
          <cell r="R100">
            <v>0.34460000000000002</v>
          </cell>
          <cell r="S100">
            <v>0.38159999999999999</v>
          </cell>
          <cell r="T100">
            <v>0.42049999999999998</v>
          </cell>
          <cell r="U100">
            <v>0.46139999999999998</v>
          </cell>
          <cell r="V100">
            <v>0.50419999999999998</v>
          </cell>
          <cell r="W100">
            <v>0.54890000000000005</v>
          </cell>
          <cell r="X100">
            <v>0.59560000000000002</v>
          </cell>
          <cell r="Y100">
            <v>0.64429999999999998</v>
          </cell>
          <cell r="Z100">
            <v>0.69499999999999995</v>
          </cell>
          <cell r="AA100">
            <v>0.74780000000000002</v>
          </cell>
          <cell r="AB100">
            <v>0.80249999999999999</v>
          </cell>
          <cell r="AC100">
            <v>0.85940000000000005</v>
          </cell>
          <cell r="AD100">
            <v>0.91839999999999999</v>
          </cell>
          <cell r="AE100">
            <v>0.97950000000000004</v>
          </cell>
          <cell r="AF100">
            <v>1.0427</v>
          </cell>
          <cell r="AG100">
            <v>1.1082000000000001</v>
          </cell>
          <cell r="AH100">
            <v>1.1758</v>
          </cell>
          <cell r="AI100">
            <v>1.2458</v>
          </cell>
          <cell r="AJ100">
            <v>1.3179000000000001</v>
          </cell>
          <cell r="AK100">
            <v>1.3924000000000001</v>
          </cell>
          <cell r="AL100">
            <v>1.4693000000000001</v>
          </cell>
          <cell r="AM100">
            <v>1.5485</v>
          </cell>
          <cell r="AN100">
            <v>1.6302000000000001</v>
          </cell>
        </row>
        <row r="101">
          <cell r="C101">
            <v>1.4500000000000001E-2</v>
          </cell>
          <cell r="D101">
            <v>2.4500000000000001E-2</v>
          </cell>
          <cell r="E101">
            <v>3.6600000000000001E-2</v>
          </cell>
          <cell r="F101">
            <v>5.11E-2</v>
          </cell>
          <cell r="G101">
            <v>6.7599999999999993E-2</v>
          </cell>
          <cell r="H101">
            <v>8.6300000000000002E-2</v>
          </cell>
          <cell r="I101">
            <v>0.1071</v>
          </cell>
          <cell r="J101">
            <v>0.13</v>
          </cell>
          <cell r="K101">
            <v>0.155</v>
          </cell>
          <cell r="L101">
            <v>0.18210000000000001</v>
          </cell>
          <cell r="M101">
            <v>0.2112</v>
          </cell>
          <cell r="N101">
            <v>0.2424</v>
          </cell>
          <cell r="O101">
            <v>0.2757</v>
          </cell>
          <cell r="P101">
            <v>0.31109999999999999</v>
          </cell>
          <cell r="Q101">
            <v>0.34860000000000002</v>
          </cell>
          <cell r="R101">
            <v>0.3881</v>
          </cell>
          <cell r="S101">
            <v>0.42980000000000002</v>
          </cell>
          <cell r="T101">
            <v>0.47360000000000002</v>
          </cell>
          <cell r="U101">
            <v>0.51959999999999995</v>
          </cell>
          <cell r="V101">
            <v>0.56769999999999998</v>
          </cell>
          <cell r="W101">
            <v>0.61799999999999999</v>
          </cell>
          <cell r="X101">
            <v>0.67049999999999998</v>
          </cell>
          <cell r="Y101">
            <v>0.72519999999999996</v>
          </cell>
          <cell r="Z101">
            <v>0.78220000000000001</v>
          </cell>
          <cell r="AA101">
            <v>0.84140000000000004</v>
          </cell>
          <cell r="AB101">
            <v>0.90290000000000004</v>
          </cell>
          <cell r="AC101">
            <v>0.9667</v>
          </cell>
          <cell r="AD101">
            <v>1.0328999999999999</v>
          </cell>
          <cell r="AE101">
            <v>1.1013999999999999</v>
          </cell>
          <cell r="AF101">
            <v>1.1722999999999999</v>
          </cell>
          <cell r="AG101">
            <v>1.2456</v>
          </cell>
          <cell r="AH101">
            <v>1.3213999999999999</v>
          </cell>
          <cell r="AI101">
            <v>1.3996</v>
          </cell>
          <cell r="AJ101">
            <v>1.4803999999999999</v>
          </cell>
          <cell r="AK101">
            <v>1.5637000000000001</v>
          </cell>
          <cell r="AL101">
            <v>1.6496</v>
          </cell>
          <cell r="AM101">
            <v>1.7381</v>
          </cell>
          <cell r="AN101">
            <v>1.8291999999999999</v>
          </cell>
        </row>
        <row r="102">
          <cell r="C102">
            <v>1.6199999999999999E-2</v>
          </cell>
          <cell r="D102">
            <v>2.7199999999999998E-2</v>
          </cell>
          <cell r="E102">
            <v>4.0800000000000003E-2</v>
          </cell>
          <cell r="F102">
            <v>5.6800000000000003E-2</v>
          </cell>
          <cell r="G102">
            <v>7.5200000000000003E-2</v>
          </cell>
          <cell r="H102">
            <v>9.6100000000000005E-2</v>
          </cell>
          <cell r="I102">
            <v>0.1192</v>
          </cell>
          <cell r="J102">
            <v>0.1447</v>
          </cell>
          <cell r="K102">
            <v>0.17249999999999999</v>
          </cell>
          <cell r="L102">
            <v>0.2026</v>
          </cell>
          <cell r="M102">
            <v>0.23499999999999999</v>
          </cell>
          <cell r="N102">
            <v>0.2697</v>
          </cell>
          <cell r="O102">
            <v>0.30669999999999997</v>
          </cell>
          <cell r="P102">
            <v>0.34610000000000002</v>
          </cell>
          <cell r="Q102">
            <v>0.38769999999999999</v>
          </cell>
          <cell r="R102">
            <v>0.43169999999999997</v>
          </cell>
          <cell r="S102">
            <v>0.47810000000000002</v>
          </cell>
          <cell r="T102">
            <v>0.52680000000000005</v>
          </cell>
          <cell r="U102">
            <v>0.57789999999999997</v>
          </cell>
          <cell r="V102">
            <v>0.63129999999999997</v>
          </cell>
          <cell r="W102">
            <v>0.68720000000000003</v>
          </cell>
          <cell r="X102">
            <v>0.74560000000000004</v>
          </cell>
          <cell r="Y102">
            <v>0.80630000000000002</v>
          </cell>
          <cell r="Z102">
            <v>0.86960000000000004</v>
          </cell>
          <cell r="AA102">
            <v>0.93530000000000002</v>
          </cell>
          <cell r="AB102">
            <v>1.0036</v>
          </cell>
          <cell r="AC102">
            <v>1.0744</v>
          </cell>
          <cell r="AD102">
            <v>1.1477999999999999</v>
          </cell>
          <cell r="AE102">
            <v>1.2238</v>
          </cell>
          <cell r="AF102">
            <v>1.3024</v>
          </cell>
          <cell r="AG102">
            <v>1.3835999999999999</v>
          </cell>
          <cell r="AH102">
            <v>1.4676</v>
          </cell>
          <cell r="AI102">
            <v>1.5543</v>
          </cell>
          <cell r="AJ102">
            <v>1.6436999999999999</v>
          </cell>
          <cell r="AK102">
            <v>1.7359</v>
          </cell>
          <cell r="AL102">
            <v>1.831</v>
          </cell>
          <cell r="AM102">
            <v>1.9289000000000001</v>
          </cell>
          <cell r="AN102">
            <v>2.0295999999999998</v>
          </cell>
        </row>
        <row r="103">
          <cell r="C103">
            <v>1.78E-2</v>
          </cell>
          <cell r="D103">
            <v>0.03</v>
          </cell>
          <cell r="E103">
            <v>4.4900000000000002E-2</v>
          </cell>
          <cell r="F103">
            <v>6.25E-2</v>
          </cell>
          <cell r="G103">
            <v>8.2900000000000001E-2</v>
          </cell>
          <cell r="H103">
            <v>0.10580000000000001</v>
          </cell>
          <cell r="I103">
            <v>0.1313</v>
          </cell>
          <cell r="J103">
            <v>0.1593</v>
          </cell>
          <cell r="K103">
            <v>0.18990000000000001</v>
          </cell>
          <cell r="L103">
            <v>0.22309999999999999</v>
          </cell>
          <cell r="M103">
            <v>0.25879999999999997</v>
          </cell>
          <cell r="N103">
            <v>0.29699999999999999</v>
          </cell>
          <cell r="O103">
            <v>0.33779999999999999</v>
          </cell>
          <cell r="P103">
            <v>0.38109999999999999</v>
          </cell>
          <cell r="Q103">
            <v>0.42699999999999999</v>
          </cell>
          <cell r="R103">
            <v>0.47539999999999999</v>
          </cell>
          <cell r="S103">
            <v>0.52639999999999998</v>
          </cell>
          <cell r="T103">
            <v>0.57999999999999996</v>
          </cell>
          <cell r="U103">
            <v>0.63619999999999999</v>
          </cell>
          <cell r="V103">
            <v>0.69510000000000005</v>
          </cell>
          <cell r="W103">
            <v>0.75660000000000005</v>
          </cell>
          <cell r="X103">
            <v>0.82069999999999999</v>
          </cell>
          <cell r="Y103">
            <v>0.88759999999999994</v>
          </cell>
          <cell r="Z103">
            <v>0.95709999999999995</v>
          </cell>
          <cell r="AA103">
            <v>1.0294000000000001</v>
          </cell>
          <cell r="AB103">
            <v>1.1045</v>
          </cell>
          <cell r="AC103">
            <v>1.1822999999999999</v>
          </cell>
          <cell r="AD103">
            <v>1.2629999999999999</v>
          </cell>
          <cell r="AE103">
            <v>1.3465</v>
          </cell>
          <cell r="AF103">
            <v>1.4328000000000001</v>
          </cell>
          <cell r="AG103">
            <v>1.5221</v>
          </cell>
          <cell r="AH103">
            <v>1.6143000000000001</v>
          </cell>
          <cell r="AI103">
            <v>1.7095</v>
          </cell>
          <cell r="AJ103">
            <v>1.8076000000000001</v>
          </cell>
          <cell r="AK103">
            <v>1.9088000000000001</v>
          </cell>
          <cell r="AL103">
            <v>2.0131000000000001</v>
          </cell>
          <cell r="AM103">
            <v>2.1204999999999998</v>
          </cell>
          <cell r="AN103">
            <v>2.2309999999999999</v>
          </cell>
        </row>
        <row r="104">
          <cell r="C104">
            <v>1.9400000000000001E-2</v>
          </cell>
          <cell r="D104">
            <v>3.27E-2</v>
          </cell>
          <cell r="E104">
            <v>4.9000000000000002E-2</v>
          </cell>
          <cell r="F104">
            <v>6.83E-2</v>
          </cell>
          <cell r="G104">
            <v>9.0499999999999997E-2</v>
          </cell>
          <cell r="H104">
            <v>0.11550000000000001</v>
          </cell>
          <cell r="I104">
            <v>0.14330000000000001</v>
          </cell>
          <cell r="J104">
            <v>0.17399999999999999</v>
          </cell>
          <cell r="K104">
            <v>0.2074</v>
          </cell>
          <cell r="L104">
            <v>0.24360000000000001</v>
          </cell>
          <cell r="M104">
            <v>0.28260000000000002</v>
          </cell>
          <cell r="N104">
            <v>0.32429999999999998</v>
          </cell>
          <cell r="O104">
            <v>0.36880000000000002</v>
          </cell>
          <cell r="P104">
            <v>0.41610000000000003</v>
          </cell>
          <cell r="Q104">
            <v>0.4662</v>
          </cell>
          <cell r="R104">
            <v>0.51910000000000001</v>
          </cell>
          <cell r="S104">
            <v>0.57479999999999998</v>
          </cell>
          <cell r="T104">
            <v>0.63329999999999997</v>
          </cell>
          <cell r="U104">
            <v>0.69469999999999998</v>
          </cell>
          <cell r="V104">
            <v>0.75890000000000002</v>
          </cell>
          <cell r="W104">
            <v>0.82599999999999996</v>
          </cell>
          <cell r="X104">
            <v>0.89600000000000002</v>
          </cell>
          <cell r="Y104">
            <v>0.96889999999999998</v>
          </cell>
          <cell r="Z104">
            <v>1.0448</v>
          </cell>
          <cell r="AA104">
            <v>1.1236999999999999</v>
          </cell>
          <cell r="AB104">
            <v>1.2056</v>
          </cell>
          <cell r="AC104">
            <v>1.2905</v>
          </cell>
          <cell r="AD104">
            <v>1.3784000000000001</v>
          </cell>
          <cell r="AE104">
            <v>1.4694</v>
          </cell>
          <cell r="AF104">
            <v>1.5636000000000001</v>
          </cell>
          <cell r="AG104">
            <v>1.6609</v>
          </cell>
          <cell r="AH104">
            <v>1.7614000000000001</v>
          </cell>
          <cell r="AI104">
            <v>1.8651</v>
          </cell>
          <cell r="AJ104">
            <v>1.972</v>
          </cell>
          <cell r="AK104">
            <v>2.0823</v>
          </cell>
          <cell r="AL104">
            <v>2.1958000000000002</v>
          </cell>
          <cell r="AM104">
            <v>2.3127</v>
          </cell>
          <cell r="AN104">
            <v>2.4329999999999998</v>
          </cell>
        </row>
        <row r="105">
          <cell r="C105">
            <v>2.1100000000000001E-2</v>
          </cell>
          <cell r="D105">
            <v>3.5499999999999997E-2</v>
          </cell>
          <cell r="E105">
            <v>5.3100000000000001E-2</v>
          </cell>
          <cell r="F105">
            <v>7.3999999999999996E-2</v>
          </cell>
          <cell r="G105">
            <v>9.8100000000000007E-2</v>
          </cell>
          <cell r="H105">
            <v>0.12520000000000001</v>
          </cell>
          <cell r="I105">
            <v>0.15540000000000001</v>
          </cell>
          <cell r="J105">
            <v>0.18859999999999999</v>
          </cell>
          <cell r="K105">
            <v>0.22489999999999999</v>
          </cell>
          <cell r="L105">
            <v>0.2641</v>
          </cell>
          <cell r="M105">
            <v>0.30640000000000001</v>
          </cell>
          <cell r="N105">
            <v>0.35160000000000002</v>
          </cell>
          <cell r="O105">
            <v>0.39989999999999998</v>
          </cell>
          <cell r="P105">
            <v>0.45119999999999999</v>
          </cell>
          <cell r="Q105">
            <v>0.50549999999999995</v>
          </cell>
          <cell r="R105">
            <v>0.56279999999999997</v>
          </cell>
          <cell r="S105">
            <v>0.62319999999999998</v>
          </cell>
          <cell r="T105">
            <v>0.68659999999999999</v>
          </cell>
          <cell r="U105">
            <v>0.75309999999999999</v>
          </cell>
          <cell r="V105">
            <v>0.82269999999999999</v>
          </cell>
          <cell r="W105">
            <v>0.89549999999999996</v>
          </cell>
          <cell r="X105">
            <v>0.97130000000000005</v>
          </cell>
          <cell r="Y105">
            <v>1.0504</v>
          </cell>
          <cell r="Z105">
            <v>1.1326000000000001</v>
          </cell>
          <cell r="AA105">
            <v>1.2181</v>
          </cell>
          <cell r="AB105">
            <v>1.3068</v>
          </cell>
          <cell r="AC105">
            <v>1.3987000000000001</v>
          </cell>
          <cell r="AD105">
            <v>1.494</v>
          </cell>
          <cell r="AE105">
            <v>1.5926</v>
          </cell>
          <cell r="AF105">
            <v>1.6946000000000001</v>
          </cell>
          <cell r="AG105">
            <v>1.7999000000000001</v>
          </cell>
          <cell r="AH105">
            <v>1.9087000000000001</v>
          </cell>
          <cell r="AI105">
            <v>2.0209999999999999</v>
          </cell>
          <cell r="AJ105">
            <v>2.1368</v>
          </cell>
          <cell r="AK105">
            <v>2.2561</v>
          </cell>
          <cell r="AL105">
            <v>2.379</v>
          </cell>
          <cell r="AM105">
            <v>2.5055000000000001</v>
          </cell>
          <cell r="AN105">
            <v>2.6356000000000002</v>
          </cell>
        </row>
        <row r="106">
          <cell r="C106">
            <v>2.2700000000000001E-2</v>
          </cell>
          <cell r="D106">
            <v>3.8199999999999998E-2</v>
          </cell>
          <cell r="E106">
            <v>5.7299999999999997E-2</v>
          </cell>
          <cell r="F106">
            <v>7.9799999999999996E-2</v>
          </cell>
          <cell r="G106">
            <v>0.1057</v>
          </cell>
          <cell r="H106">
            <v>0.13489999999999999</v>
          </cell>
          <cell r="I106">
            <v>0.16750000000000001</v>
          </cell>
          <cell r="J106">
            <v>0.20330000000000001</v>
          </cell>
          <cell r="K106">
            <v>0.2424</v>
          </cell>
          <cell r="L106">
            <v>0.28470000000000001</v>
          </cell>
          <cell r="M106">
            <v>0.33019999999999999</v>
          </cell>
          <cell r="N106">
            <v>0.379</v>
          </cell>
          <cell r="O106">
            <v>0.43099999999999999</v>
          </cell>
          <cell r="P106">
            <v>0.48620000000000002</v>
          </cell>
          <cell r="Q106">
            <v>0.54469999999999996</v>
          </cell>
          <cell r="R106">
            <v>0.60650000000000004</v>
          </cell>
          <cell r="S106">
            <v>0.67159999999999997</v>
          </cell>
          <cell r="T106">
            <v>0.7399</v>
          </cell>
          <cell r="U106">
            <v>0.81159999999999999</v>
          </cell>
          <cell r="V106">
            <v>0.88660000000000005</v>
          </cell>
          <cell r="W106">
            <v>0.96499999999999997</v>
          </cell>
          <cell r="X106">
            <v>1.0467</v>
          </cell>
          <cell r="Y106">
            <v>1.1318999999999999</v>
          </cell>
          <cell r="Z106">
            <v>1.2204999999999999</v>
          </cell>
          <cell r="AA106">
            <v>1.3125</v>
          </cell>
          <cell r="AB106">
            <v>1.4080999999999999</v>
          </cell>
          <cell r="AC106">
            <v>1.5071000000000001</v>
          </cell>
          <cell r="AD106">
            <v>1.6096999999999999</v>
          </cell>
          <cell r="AE106">
            <v>1.7159</v>
          </cell>
          <cell r="AF106">
            <v>1.8257000000000001</v>
          </cell>
          <cell r="AG106">
            <v>1.9392</v>
          </cell>
          <cell r="AH106">
            <v>2.0562999999999998</v>
          </cell>
          <cell r="AI106">
            <v>2.1772</v>
          </cell>
          <cell r="AJ106">
            <v>2.3018000000000001</v>
          </cell>
          <cell r="AK106">
            <v>2.4302000000000001</v>
          </cell>
          <cell r="AL106">
            <v>2.5623999999999998</v>
          </cell>
          <cell r="AM106">
            <v>2.6985999999999999</v>
          </cell>
          <cell r="AN106">
            <v>2.8386</v>
          </cell>
        </row>
        <row r="107">
          <cell r="C107">
            <v>2.4299999999999999E-2</v>
          </cell>
          <cell r="D107">
            <v>4.1000000000000002E-2</v>
          </cell>
          <cell r="E107">
            <v>6.1400000000000003E-2</v>
          </cell>
          <cell r="F107">
            <v>8.5500000000000007E-2</v>
          </cell>
          <cell r="G107">
            <v>0.1133</v>
          </cell>
          <cell r="H107">
            <v>0.1447</v>
          </cell>
          <cell r="I107">
            <v>0.17960000000000001</v>
          </cell>
          <cell r="J107">
            <v>0.218</v>
          </cell>
          <cell r="K107">
            <v>0.25979999999999998</v>
          </cell>
          <cell r="L107">
            <v>0.30520000000000003</v>
          </cell>
          <cell r="M107">
            <v>0.35399999999999998</v>
          </cell>
          <cell r="N107">
            <v>0.40629999999999999</v>
          </cell>
          <cell r="O107">
            <v>0.46210000000000001</v>
          </cell>
          <cell r="P107">
            <v>0.52129999999999999</v>
          </cell>
          <cell r="Q107">
            <v>0.58399999999999996</v>
          </cell>
          <cell r="R107">
            <v>0.65029999999999999</v>
          </cell>
          <cell r="S107">
            <v>0.72</v>
          </cell>
          <cell r="T107">
            <v>0.79330000000000001</v>
          </cell>
          <cell r="U107">
            <v>0.87009999999999998</v>
          </cell>
          <cell r="V107">
            <v>0.95050000000000001</v>
          </cell>
          <cell r="W107">
            <v>1.0345</v>
          </cell>
          <cell r="X107">
            <v>1.1222000000000001</v>
          </cell>
          <cell r="Y107">
            <v>1.2135</v>
          </cell>
          <cell r="Z107">
            <v>1.3084</v>
          </cell>
          <cell r="AA107">
            <v>1.4071</v>
          </cell>
          <cell r="AB107">
            <v>1.5094000000000001</v>
          </cell>
          <cell r="AC107">
            <v>1.6155999999999999</v>
          </cell>
          <cell r="AD107">
            <v>1.7256</v>
          </cell>
          <cell r="AE107">
            <v>1.8392999999999999</v>
          </cell>
          <cell r="AF107">
            <v>1.9570000000000001</v>
          </cell>
          <cell r="AG107">
            <v>2.0785</v>
          </cell>
          <cell r="AH107">
            <v>2.2040000000000002</v>
          </cell>
          <cell r="AI107">
            <v>2.3334999999999999</v>
          </cell>
          <cell r="AJ107">
            <v>2.4670000000000001</v>
          </cell>
          <cell r="AK107">
            <v>2.6044999999999998</v>
          </cell>
          <cell r="AL107">
            <v>2.7462</v>
          </cell>
          <cell r="AM107">
            <v>2.8919000000000001</v>
          </cell>
          <cell r="AN107">
            <v>3.0419</v>
          </cell>
        </row>
        <row r="108">
          <cell r="C108">
            <v>2.5999999999999999E-2</v>
          </cell>
          <cell r="D108">
            <v>4.3700000000000003E-2</v>
          </cell>
          <cell r="E108">
            <v>6.5500000000000003E-2</v>
          </cell>
          <cell r="F108">
            <v>9.1300000000000006E-2</v>
          </cell>
          <cell r="G108">
            <v>0.12089999999999999</v>
          </cell>
          <cell r="H108">
            <v>0.15440000000000001</v>
          </cell>
          <cell r="I108">
            <v>0.19159999999999999</v>
          </cell>
          <cell r="J108">
            <v>0.2326</v>
          </cell>
          <cell r="K108">
            <v>0.27729999999999999</v>
          </cell>
          <cell r="L108">
            <v>0.32569999999999999</v>
          </cell>
          <cell r="M108">
            <v>0.37780000000000002</v>
          </cell>
          <cell r="N108">
            <v>0.43359999999999999</v>
          </cell>
          <cell r="O108">
            <v>0.49320000000000003</v>
          </cell>
          <cell r="P108">
            <v>0.55640000000000001</v>
          </cell>
          <cell r="Q108">
            <v>0.62329999999999997</v>
          </cell>
          <cell r="R108">
            <v>0.69399999999999995</v>
          </cell>
          <cell r="S108">
            <v>0.76849999999999996</v>
          </cell>
          <cell r="T108">
            <v>0.84670000000000001</v>
          </cell>
          <cell r="U108">
            <v>0.92869999999999997</v>
          </cell>
          <cell r="V108">
            <v>1.0145</v>
          </cell>
          <cell r="W108">
            <v>1.1041000000000001</v>
          </cell>
          <cell r="X108">
            <v>1.1977</v>
          </cell>
          <cell r="Y108">
            <v>1.2950999999999999</v>
          </cell>
          <cell r="Z108">
            <v>1.3964000000000001</v>
          </cell>
          <cell r="AA108">
            <v>1.5016</v>
          </cell>
          <cell r="AB108">
            <v>1.6109</v>
          </cell>
          <cell r="AC108">
            <v>1.7242</v>
          </cell>
          <cell r="AD108">
            <v>1.8414999999999999</v>
          </cell>
          <cell r="AE108">
            <v>1.9629000000000001</v>
          </cell>
          <cell r="AF108">
            <v>2.0884</v>
          </cell>
          <cell r="AG108">
            <v>2.218</v>
          </cell>
          <cell r="AH108">
            <v>2.3519000000000001</v>
          </cell>
          <cell r="AI108">
            <v>2.4900000000000002</v>
          </cell>
          <cell r="AJ108">
            <v>2.6324000000000001</v>
          </cell>
          <cell r="AK108">
            <v>2.7791000000000001</v>
          </cell>
          <cell r="AL108">
            <v>2.9300999999999999</v>
          </cell>
          <cell r="AM108">
            <v>3.0855999999999999</v>
          </cell>
          <cell r="AN108">
            <v>3.2454999999999998</v>
          </cell>
        </row>
        <row r="109">
          <cell r="C109">
            <v>2.76E-2</v>
          </cell>
          <cell r="D109">
            <v>4.65E-2</v>
          </cell>
          <cell r="E109">
            <v>6.9599999999999995E-2</v>
          </cell>
          <cell r="F109">
            <v>9.7000000000000003E-2</v>
          </cell>
          <cell r="G109">
            <v>0.12859999999999999</v>
          </cell>
          <cell r="H109">
            <v>0.1641</v>
          </cell>
          <cell r="I109">
            <v>0.20369999999999999</v>
          </cell>
          <cell r="J109">
            <v>0.24729999999999999</v>
          </cell>
          <cell r="K109">
            <v>0.29480000000000001</v>
          </cell>
          <cell r="L109">
            <v>0.3463</v>
          </cell>
          <cell r="M109">
            <v>0.4017</v>
          </cell>
          <cell r="N109">
            <v>0.46100000000000002</v>
          </cell>
          <cell r="O109">
            <v>0.52429999999999999</v>
          </cell>
          <cell r="P109">
            <v>0.59150000000000003</v>
          </cell>
          <cell r="Q109">
            <v>0.66269999999999996</v>
          </cell>
          <cell r="R109">
            <v>0.73780000000000001</v>
          </cell>
          <cell r="S109">
            <v>0.81689999999999996</v>
          </cell>
          <cell r="T109">
            <v>0.90010000000000001</v>
          </cell>
          <cell r="U109">
            <v>0.98719999999999997</v>
          </cell>
          <cell r="V109">
            <v>1.0785</v>
          </cell>
          <cell r="W109">
            <v>1.1738</v>
          </cell>
          <cell r="X109">
            <v>1.2732000000000001</v>
          </cell>
          <cell r="Y109">
            <v>1.3767</v>
          </cell>
          <cell r="Z109">
            <v>1.4843999999999999</v>
          </cell>
          <cell r="AA109">
            <v>1.5963000000000001</v>
          </cell>
          <cell r="AB109">
            <v>1.7123999999999999</v>
          </cell>
          <cell r="AC109">
            <v>1.8328</v>
          </cell>
          <cell r="AD109">
            <v>1.9574</v>
          </cell>
          <cell r="AE109">
            <v>2.0865</v>
          </cell>
          <cell r="AF109">
            <v>2.2198000000000002</v>
          </cell>
          <cell r="AG109">
            <v>2.3576000000000001</v>
          </cell>
          <cell r="AH109">
            <v>2.4998999999999998</v>
          </cell>
          <cell r="AI109">
            <v>2.6465999999999998</v>
          </cell>
          <cell r="AJ109">
            <v>2.7978999999999998</v>
          </cell>
          <cell r="AK109">
            <v>2.9537</v>
          </cell>
          <cell r="AL109">
            <v>3.1141999999999999</v>
          </cell>
          <cell r="AM109">
            <v>3.2793999999999999</v>
          </cell>
          <cell r="AN109">
            <v>3.4491999999999998</v>
          </cell>
        </row>
        <row r="110">
          <cell r="C110">
            <v>2.92E-2</v>
          </cell>
          <cell r="D110">
            <v>4.9200000000000001E-2</v>
          </cell>
          <cell r="E110">
            <v>7.3800000000000004E-2</v>
          </cell>
          <cell r="F110">
            <v>0.1028</v>
          </cell>
          <cell r="G110">
            <v>0.13619999999999999</v>
          </cell>
          <cell r="H110">
            <v>0.1739</v>
          </cell>
          <cell r="I110">
            <v>0.21579999999999999</v>
          </cell>
          <cell r="J110">
            <v>0.26190000000000002</v>
          </cell>
          <cell r="K110">
            <v>0.31230000000000002</v>
          </cell>
          <cell r="L110">
            <v>0.36680000000000001</v>
          </cell>
          <cell r="M110">
            <v>0.42549999999999999</v>
          </cell>
          <cell r="N110">
            <v>0.48830000000000001</v>
          </cell>
          <cell r="O110">
            <v>0.5554</v>
          </cell>
          <cell r="P110">
            <v>0.62660000000000005</v>
          </cell>
          <cell r="Q110">
            <v>0.70199999999999996</v>
          </cell>
          <cell r="R110">
            <v>0.78159999999999996</v>
          </cell>
          <cell r="S110">
            <v>0.86539999999999995</v>
          </cell>
          <cell r="T110">
            <v>0.95350000000000001</v>
          </cell>
          <cell r="U110">
            <v>1.0458000000000001</v>
          </cell>
          <cell r="V110">
            <v>1.1424000000000001</v>
          </cell>
          <cell r="W110">
            <v>1.2434000000000001</v>
          </cell>
          <cell r="X110">
            <v>1.3487</v>
          </cell>
          <cell r="Y110">
            <v>1.4583999999999999</v>
          </cell>
          <cell r="Z110">
            <v>1.5724</v>
          </cell>
          <cell r="AA110">
            <v>1.6909000000000001</v>
          </cell>
          <cell r="AB110">
            <v>1.8139000000000001</v>
          </cell>
          <cell r="AC110">
            <v>1.9414</v>
          </cell>
          <cell r="AD110">
            <v>2.0735000000000001</v>
          </cell>
          <cell r="AE110">
            <v>2.2101000000000002</v>
          </cell>
          <cell r="AF110">
            <v>2.3513999999999999</v>
          </cell>
          <cell r="AG110">
            <v>2.4973000000000001</v>
          </cell>
          <cell r="AH110">
            <v>2.6480000000000001</v>
          </cell>
          <cell r="AI110">
            <v>2.8033000000000001</v>
          </cell>
          <cell r="AJ110">
            <v>2.9634999999999998</v>
          </cell>
          <cell r="AK110">
            <v>3.1286</v>
          </cell>
          <cell r="AL110">
            <v>3.2985000000000002</v>
          </cell>
          <cell r="AM110">
            <v>3.4733000000000001</v>
          </cell>
          <cell r="AN110">
            <v>3.6532</v>
          </cell>
        </row>
        <row r="111">
          <cell r="C111">
            <v>3.09E-2</v>
          </cell>
          <cell r="D111">
            <v>5.1999999999999998E-2</v>
          </cell>
          <cell r="E111">
            <v>7.7899999999999997E-2</v>
          </cell>
          <cell r="F111">
            <v>0.1085</v>
          </cell>
          <cell r="G111">
            <v>0.14380000000000001</v>
          </cell>
          <cell r="H111">
            <v>0.18360000000000001</v>
          </cell>
          <cell r="I111">
            <v>0.22789999999999999</v>
          </cell>
          <cell r="J111">
            <v>0.27660000000000001</v>
          </cell>
          <cell r="K111">
            <v>0.32979999999999998</v>
          </cell>
          <cell r="L111">
            <v>0.38729999999999998</v>
          </cell>
          <cell r="M111">
            <v>0.44929999999999998</v>
          </cell>
          <cell r="N111">
            <v>0.51570000000000005</v>
          </cell>
          <cell r="O111">
            <v>0.58650000000000002</v>
          </cell>
          <cell r="P111">
            <v>0.66169999999999995</v>
          </cell>
          <cell r="Q111">
            <v>0.74129999999999996</v>
          </cell>
          <cell r="R111">
            <v>0.82540000000000002</v>
          </cell>
          <cell r="S111">
            <v>0.91390000000000005</v>
          </cell>
          <cell r="T111">
            <v>1.0068999999999999</v>
          </cell>
          <cell r="U111">
            <v>1.1044</v>
          </cell>
          <cell r="V111">
            <v>1.2063999999999999</v>
          </cell>
          <cell r="W111">
            <v>1.3129999999999999</v>
          </cell>
          <cell r="X111">
            <v>1.4241999999999999</v>
          </cell>
          <cell r="Y111">
            <v>1.54</v>
          </cell>
          <cell r="Z111">
            <v>1.6605000000000001</v>
          </cell>
          <cell r="AA111">
            <v>1.7856000000000001</v>
          </cell>
          <cell r="AB111">
            <v>1.9155</v>
          </cell>
          <cell r="AC111">
            <v>2.0501</v>
          </cell>
          <cell r="AD111">
            <v>2.1896</v>
          </cell>
          <cell r="AE111">
            <v>2.3338000000000001</v>
          </cell>
          <cell r="AF111">
            <v>2.4830000000000001</v>
          </cell>
          <cell r="AG111">
            <v>2.6371000000000002</v>
          </cell>
          <cell r="AH111">
            <v>2.7961</v>
          </cell>
          <cell r="AI111">
            <v>2.9601999999999999</v>
          </cell>
          <cell r="AJ111">
            <v>3.1293000000000002</v>
          </cell>
          <cell r="AK111">
            <v>3.3035000000000001</v>
          </cell>
          <cell r="AL111">
            <v>3.4828999999999999</v>
          </cell>
          <cell r="AM111">
            <v>3.6674000000000002</v>
          </cell>
          <cell r="AN111">
            <v>3.8573</v>
          </cell>
        </row>
        <row r="112">
          <cell r="C112">
            <v>3.2500000000000001E-2</v>
          </cell>
          <cell r="D112">
            <v>5.4699999999999999E-2</v>
          </cell>
          <cell r="E112">
            <v>8.2000000000000003E-2</v>
          </cell>
          <cell r="F112">
            <v>0.1143</v>
          </cell>
          <cell r="G112">
            <v>0.15140000000000001</v>
          </cell>
          <cell r="H112">
            <v>0.1933</v>
          </cell>
          <cell r="I112">
            <v>0.2399</v>
          </cell>
          <cell r="J112">
            <v>0.2913</v>
          </cell>
          <cell r="K112">
            <v>0.34720000000000001</v>
          </cell>
          <cell r="L112">
            <v>0.40789999999999998</v>
          </cell>
          <cell r="M112">
            <v>0.47310000000000002</v>
          </cell>
          <cell r="N112">
            <v>0.54300000000000004</v>
          </cell>
          <cell r="O112">
            <v>0.61760000000000004</v>
          </cell>
          <cell r="P112">
            <v>0.69679999999999997</v>
          </cell>
          <cell r="Q112">
            <v>0.78059999999999996</v>
          </cell>
          <cell r="R112">
            <v>0.86909999999999998</v>
          </cell>
          <cell r="S112">
            <v>0.96240000000000003</v>
          </cell>
          <cell r="T112">
            <v>1.0603</v>
          </cell>
          <cell r="U112">
            <v>1.163</v>
          </cell>
          <cell r="V112">
            <v>1.2704</v>
          </cell>
          <cell r="W112">
            <v>1.3827</v>
          </cell>
          <cell r="X112">
            <v>1.4998</v>
          </cell>
          <cell r="Y112">
            <v>1.6216999999999999</v>
          </cell>
          <cell r="Z112">
            <v>1.7485999999999999</v>
          </cell>
          <cell r="AA112">
            <v>1.8804000000000001</v>
          </cell>
          <cell r="AB112">
            <v>2.0171000000000001</v>
          </cell>
          <cell r="AC112">
            <v>2.1589</v>
          </cell>
          <cell r="AD112">
            <v>2.3056999999999999</v>
          </cell>
          <cell r="AE112">
            <v>2.4575999999999998</v>
          </cell>
          <cell r="AF112">
            <v>2.6145999999999998</v>
          </cell>
          <cell r="AG112">
            <v>2.7768000000000002</v>
          </cell>
          <cell r="AH112">
            <v>2.9443000000000001</v>
          </cell>
          <cell r="AI112">
            <v>3.117</v>
          </cell>
          <cell r="AJ112">
            <v>3.2949999999999999</v>
          </cell>
          <cell r="AK112">
            <v>3.4784999999999999</v>
          </cell>
          <cell r="AL112">
            <v>3.6673</v>
          </cell>
          <cell r="AM112">
            <v>3.8616000000000001</v>
          </cell>
          <cell r="AN112">
            <v>4.0613999999999999</v>
          </cell>
        </row>
        <row r="113">
          <cell r="C113">
            <v>3.4099999999999998E-2</v>
          </cell>
          <cell r="D113">
            <v>5.7500000000000002E-2</v>
          </cell>
          <cell r="E113">
            <v>8.6099999999999996E-2</v>
          </cell>
          <cell r="F113">
            <v>0.12</v>
          </cell>
          <cell r="G113">
            <v>0.159</v>
          </cell>
          <cell r="H113">
            <v>0.20300000000000001</v>
          </cell>
          <cell r="I113">
            <v>0.252</v>
          </cell>
          <cell r="J113">
            <v>0.30590000000000001</v>
          </cell>
          <cell r="K113">
            <v>0.36470000000000002</v>
          </cell>
          <cell r="L113">
            <v>0.4284</v>
          </cell>
          <cell r="M113">
            <v>0.497</v>
          </cell>
          <cell r="N113">
            <v>0.57040000000000002</v>
          </cell>
          <cell r="O113">
            <v>0.64870000000000005</v>
          </cell>
          <cell r="P113">
            <v>0.7319</v>
          </cell>
          <cell r="Q113">
            <v>0.81989999999999996</v>
          </cell>
          <cell r="R113">
            <v>0.91290000000000004</v>
          </cell>
          <cell r="S113">
            <v>1.0108999999999999</v>
          </cell>
          <cell r="T113">
            <v>1.1136999999999999</v>
          </cell>
          <cell r="U113">
            <v>1.2216</v>
          </cell>
          <cell r="V113">
            <v>1.3345</v>
          </cell>
          <cell r="W113">
            <v>1.4523999999999999</v>
          </cell>
          <cell r="X113">
            <v>1.5753999999999999</v>
          </cell>
          <cell r="Y113">
            <v>1.7035</v>
          </cell>
          <cell r="Z113">
            <v>1.8367</v>
          </cell>
          <cell r="AA113">
            <v>1.9751000000000001</v>
          </cell>
          <cell r="AB113">
            <v>2.1187</v>
          </cell>
          <cell r="AC113">
            <v>2.2675999999999998</v>
          </cell>
          <cell r="AD113">
            <v>2.4218000000000002</v>
          </cell>
          <cell r="AE113">
            <v>2.5813999999999999</v>
          </cell>
          <cell r="AF113">
            <v>2.7463000000000002</v>
          </cell>
          <cell r="AG113">
            <v>2.9167000000000001</v>
          </cell>
          <cell r="AH113">
            <v>3.0924999999999998</v>
          </cell>
          <cell r="AI113">
            <v>3.2738999999999998</v>
          </cell>
          <cell r="AJ113">
            <v>3.4609000000000001</v>
          </cell>
          <cell r="AK113">
            <v>3.6535000000000002</v>
          </cell>
          <cell r="AL113">
            <v>3.8519000000000001</v>
          </cell>
          <cell r="AM113">
            <v>4.0559000000000003</v>
          </cell>
          <cell r="AN113">
            <v>4.2657999999999996</v>
          </cell>
        </row>
        <row r="114">
          <cell r="C114">
            <v>3.5799999999999998E-2</v>
          </cell>
          <cell r="D114">
            <v>6.0199999999999997E-2</v>
          </cell>
          <cell r="E114">
            <v>9.0300000000000005E-2</v>
          </cell>
          <cell r="F114">
            <v>0.1258</v>
          </cell>
          <cell r="G114">
            <v>0.1666</v>
          </cell>
          <cell r="H114">
            <v>0.21279999999999999</v>
          </cell>
          <cell r="I114">
            <v>0.2641</v>
          </cell>
          <cell r="J114">
            <v>0.3206</v>
          </cell>
          <cell r="K114">
            <v>0.38219999999999998</v>
          </cell>
          <cell r="L114">
            <v>0.44890000000000002</v>
          </cell>
          <cell r="M114">
            <v>0.52080000000000004</v>
          </cell>
          <cell r="N114">
            <v>0.59770000000000001</v>
          </cell>
          <cell r="O114">
            <v>0.67979999999999996</v>
          </cell>
          <cell r="P114">
            <v>0.76700000000000002</v>
          </cell>
          <cell r="Q114">
            <v>0.85929999999999995</v>
          </cell>
          <cell r="R114">
            <v>0.95669999999999999</v>
          </cell>
          <cell r="S114">
            <v>1.0593999999999999</v>
          </cell>
          <cell r="T114">
            <v>1.1672</v>
          </cell>
          <cell r="U114">
            <v>1.2802</v>
          </cell>
          <cell r="V114">
            <v>1.3985000000000001</v>
          </cell>
          <cell r="W114">
            <v>1.5221</v>
          </cell>
          <cell r="X114">
            <v>1.651</v>
          </cell>
          <cell r="Y114">
            <v>1.7851999999999999</v>
          </cell>
          <cell r="Z114">
            <v>1.9248000000000001</v>
          </cell>
          <cell r="AA114">
            <v>2.0699000000000001</v>
          </cell>
          <cell r="AB114">
            <v>2.2204000000000002</v>
          </cell>
          <cell r="AC114">
            <v>2.3763999999999998</v>
          </cell>
          <cell r="AD114">
            <v>2.5379999999999998</v>
          </cell>
          <cell r="AE114">
            <v>2.7052</v>
          </cell>
          <cell r="AF114">
            <v>2.8780000000000001</v>
          </cell>
          <cell r="AG114">
            <v>3.0566</v>
          </cell>
          <cell r="AH114">
            <v>3.2408999999999999</v>
          </cell>
          <cell r="AI114">
            <v>3.4308999999999998</v>
          </cell>
          <cell r="AJ114">
            <v>3.6269</v>
          </cell>
          <cell r="AK114">
            <v>3.8287</v>
          </cell>
          <cell r="AL114">
            <v>4.0365000000000002</v>
          </cell>
          <cell r="AM114">
            <v>4.2503000000000002</v>
          </cell>
          <cell r="AN114">
            <v>4.4702000000000002</v>
          </cell>
        </row>
        <row r="115">
          <cell r="C115">
            <v>3.7400000000000003E-2</v>
          </cell>
          <cell r="D115">
            <v>6.3E-2</v>
          </cell>
          <cell r="E115">
            <v>9.4399999999999998E-2</v>
          </cell>
          <cell r="F115">
            <v>0.13150000000000001</v>
          </cell>
          <cell r="G115">
            <v>0.17430000000000001</v>
          </cell>
          <cell r="H115">
            <v>0.2225</v>
          </cell>
          <cell r="I115">
            <v>0.2762</v>
          </cell>
          <cell r="J115">
            <v>0.3352</v>
          </cell>
          <cell r="K115">
            <v>0.3997</v>
          </cell>
          <cell r="L115">
            <v>0.46949999999999997</v>
          </cell>
          <cell r="M115">
            <v>0.54459999999999997</v>
          </cell>
          <cell r="N115">
            <v>0.62509999999999999</v>
          </cell>
          <cell r="O115">
            <v>0.71089999999999998</v>
          </cell>
          <cell r="P115">
            <v>0.80210000000000004</v>
          </cell>
          <cell r="Q115">
            <v>0.89859999999999995</v>
          </cell>
          <cell r="R115">
            <v>1.0004999999999999</v>
          </cell>
          <cell r="S115">
            <v>1.1079000000000001</v>
          </cell>
          <cell r="T115">
            <v>1.2205999999999999</v>
          </cell>
          <cell r="U115">
            <v>1.3388</v>
          </cell>
          <cell r="V115">
            <v>1.4624999999999999</v>
          </cell>
          <cell r="W115">
            <v>1.5918000000000001</v>
          </cell>
          <cell r="X115">
            <v>1.7265999999999999</v>
          </cell>
          <cell r="Y115">
            <v>1.8669</v>
          </cell>
          <cell r="Z115">
            <v>2.0129999999999999</v>
          </cell>
          <cell r="AA115">
            <v>2.1646999999999998</v>
          </cell>
          <cell r="AB115">
            <v>2.3220999999999998</v>
          </cell>
          <cell r="AC115">
            <v>2.4851999999999999</v>
          </cell>
          <cell r="AD115">
            <v>2.6541999999999999</v>
          </cell>
          <cell r="AE115">
            <v>2.8290999999999999</v>
          </cell>
          <cell r="AF115">
            <v>3.0097999999999998</v>
          </cell>
          <cell r="AG115">
            <v>3.1964999999999999</v>
          </cell>
          <cell r="AH115">
            <v>3.3892000000000002</v>
          </cell>
          <cell r="AI115">
            <v>3.5880000000000001</v>
          </cell>
          <cell r="AJ115">
            <v>3.7928999999999999</v>
          </cell>
          <cell r="AK115">
            <v>4.0038999999999998</v>
          </cell>
          <cell r="AL115">
            <v>4.2211999999999996</v>
          </cell>
          <cell r="AM115">
            <v>4.4447000000000001</v>
          </cell>
          <cell r="AN115">
            <v>4.6746999999999996</v>
          </cell>
        </row>
        <row r="116">
          <cell r="C116">
            <v>3.9E-2</v>
          </cell>
          <cell r="D116">
            <v>6.5699999999999995E-2</v>
          </cell>
          <cell r="E116">
            <v>9.8500000000000004E-2</v>
          </cell>
          <cell r="F116">
            <v>0.13730000000000001</v>
          </cell>
          <cell r="G116">
            <v>0.18190000000000001</v>
          </cell>
          <cell r="H116">
            <v>0.23219999999999999</v>
          </cell>
          <cell r="I116">
            <v>0.2883</v>
          </cell>
          <cell r="J116">
            <v>0.34989999999999999</v>
          </cell>
          <cell r="K116">
            <v>0.41720000000000002</v>
          </cell>
          <cell r="L116">
            <v>0.49</v>
          </cell>
          <cell r="M116">
            <v>0.56840000000000002</v>
          </cell>
          <cell r="N116">
            <v>0.65239999999999998</v>
          </cell>
          <cell r="O116">
            <v>0.74199999999999999</v>
          </cell>
          <cell r="P116">
            <v>0.83720000000000006</v>
          </cell>
          <cell r="Q116">
            <v>0.93799999999999994</v>
          </cell>
          <cell r="R116">
            <v>1.0443</v>
          </cell>
          <cell r="S116">
            <v>1.1564000000000001</v>
          </cell>
          <cell r="T116">
            <v>1.2741</v>
          </cell>
          <cell r="U116">
            <v>1.3975</v>
          </cell>
          <cell r="V116">
            <v>1.5266</v>
          </cell>
          <cell r="W116">
            <v>1.6615</v>
          </cell>
          <cell r="X116">
            <v>1.8022</v>
          </cell>
          <cell r="Y116">
            <v>1.9487000000000001</v>
          </cell>
          <cell r="Z116">
            <v>2.1011000000000002</v>
          </cell>
          <cell r="AA116">
            <v>2.2595000000000001</v>
          </cell>
          <cell r="AB116">
            <v>2.4238</v>
          </cell>
          <cell r="AC116">
            <v>2.5941000000000001</v>
          </cell>
          <cell r="AD116">
            <v>2.7705000000000002</v>
          </cell>
          <cell r="AE116">
            <v>2.9529000000000001</v>
          </cell>
          <cell r="AF116">
            <v>3.1415999999999999</v>
          </cell>
          <cell r="AG116">
            <v>3.3365</v>
          </cell>
          <cell r="AH116">
            <v>3.5375999999999999</v>
          </cell>
          <cell r="AI116">
            <v>3.7450999999999999</v>
          </cell>
          <cell r="AJ116">
            <v>3.9588999999999999</v>
          </cell>
          <cell r="AK116">
            <v>4.1791999999999998</v>
          </cell>
          <cell r="AL116">
            <v>4.4058999999999999</v>
          </cell>
          <cell r="AM116">
            <v>4.6393000000000004</v>
          </cell>
          <cell r="AN116">
            <v>4.8792</v>
          </cell>
        </row>
        <row r="117">
          <cell r="C117">
            <v>4.07E-2</v>
          </cell>
          <cell r="D117">
            <v>6.8500000000000005E-2</v>
          </cell>
          <cell r="E117">
            <v>0.1026</v>
          </cell>
          <cell r="F117">
            <v>0.14299999999999999</v>
          </cell>
          <cell r="G117">
            <v>0.1895</v>
          </cell>
          <cell r="H117">
            <v>0.24199999999999999</v>
          </cell>
          <cell r="I117">
            <v>0.30030000000000001</v>
          </cell>
          <cell r="J117">
            <v>0.36459999999999998</v>
          </cell>
          <cell r="K117">
            <v>0.43469999999999998</v>
          </cell>
          <cell r="L117">
            <v>0.51060000000000005</v>
          </cell>
          <cell r="M117">
            <v>0.59230000000000005</v>
          </cell>
          <cell r="N117">
            <v>0.67979999999999996</v>
          </cell>
          <cell r="O117">
            <v>0.77310000000000001</v>
          </cell>
          <cell r="P117">
            <v>0.87229999999999996</v>
          </cell>
          <cell r="Q117">
            <v>0.97729999999999995</v>
          </cell>
          <cell r="R117">
            <v>1.0881000000000001</v>
          </cell>
          <cell r="S117">
            <v>1.2049000000000001</v>
          </cell>
          <cell r="T117">
            <v>1.3274999999999999</v>
          </cell>
          <cell r="U117">
            <v>1.4560999999999999</v>
          </cell>
          <cell r="V117">
            <v>1.5906</v>
          </cell>
          <cell r="W117">
            <v>1.7312000000000001</v>
          </cell>
          <cell r="X117">
            <v>1.8777999999999999</v>
          </cell>
          <cell r="Y117">
            <v>2.0305</v>
          </cell>
          <cell r="Z117">
            <v>2.1892999999999998</v>
          </cell>
          <cell r="AA117">
            <v>2.3542999999999998</v>
          </cell>
          <cell r="AB117">
            <v>2.5255000000000001</v>
          </cell>
          <cell r="AC117">
            <v>2.7029000000000001</v>
          </cell>
          <cell r="AD117">
            <v>2.8866999999999998</v>
          </cell>
          <cell r="AE117">
            <v>3.0768</v>
          </cell>
          <cell r="AF117">
            <v>3.2734000000000001</v>
          </cell>
          <cell r="AG117">
            <v>3.4763999999999999</v>
          </cell>
          <cell r="AH117">
            <v>3.6859999999999999</v>
          </cell>
          <cell r="AI117">
            <v>3.9022000000000001</v>
          </cell>
          <cell r="AJ117">
            <v>4.125</v>
          </cell>
          <cell r="AK117">
            <v>4.3544999999999998</v>
          </cell>
          <cell r="AL117">
            <v>4.5907</v>
          </cell>
          <cell r="AM117">
            <v>4.8338000000000001</v>
          </cell>
          <cell r="AN117">
            <v>5.0838000000000001</v>
          </cell>
        </row>
        <row r="118">
          <cell r="C118">
            <v>4.2299999999999997E-2</v>
          </cell>
          <cell r="D118">
            <v>7.1199999999999999E-2</v>
          </cell>
          <cell r="E118">
            <v>0.10680000000000001</v>
          </cell>
          <cell r="F118">
            <v>0.14879999999999999</v>
          </cell>
          <cell r="G118">
            <v>0.1971</v>
          </cell>
          <cell r="H118">
            <v>0.25169999999999998</v>
          </cell>
          <cell r="I118">
            <v>0.31240000000000001</v>
          </cell>
          <cell r="J118">
            <v>0.37919999999999998</v>
          </cell>
          <cell r="K118">
            <v>0.4521</v>
          </cell>
          <cell r="L118">
            <v>0.53110000000000002</v>
          </cell>
          <cell r="M118">
            <v>0.61609999999999998</v>
          </cell>
          <cell r="N118">
            <v>0.70720000000000005</v>
          </cell>
          <cell r="O118">
            <v>0.80430000000000001</v>
          </cell>
          <cell r="P118">
            <v>0.90739999999999998</v>
          </cell>
          <cell r="Q118">
            <v>1.0165999999999999</v>
          </cell>
          <cell r="R118">
            <v>1.1319999999999999</v>
          </cell>
          <cell r="S118">
            <v>1.2534000000000001</v>
          </cell>
          <cell r="T118">
            <v>1.381</v>
          </cell>
          <cell r="U118">
            <v>1.5146999999999999</v>
          </cell>
          <cell r="V118">
            <v>1.6547000000000001</v>
          </cell>
          <cell r="W118">
            <v>1.8008999999999999</v>
          </cell>
          <cell r="X118">
            <v>1.9534</v>
          </cell>
          <cell r="Y118">
            <v>2.1122999999999998</v>
          </cell>
          <cell r="Z118">
            <v>2.2774999999999999</v>
          </cell>
          <cell r="AA118">
            <v>2.4491000000000001</v>
          </cell>
          <cell r="AB118">
            <v>2.6272000000000002</v>
          </cell>
          <cell r="AC118">
            <v>2.8117999999999999</v>
          </cell>
          <cell r="AD118">
            <v>3.0030000000000001</v>
          </cell>
          <cell r="AE118">
            <v>3.2008000000000001</v>
          </cell>
          <cell r="AF118">
            <v>3.4053</v>
          </cell>
          <cell r="AG118">
            <v>3.6164999999999998</v>
          </cell>
          <cell r="AH118">
            <v>3.8344999999999998</v>
          </cell>
          <cell r="AI118">
            <v>4.0593000000000004</v>
          </cell>
          <cell r="AJ118">
            <v>4.2911000000000001</v>
          </cell>
          <cell r="AK118">
            <v>4.5297999999999998</v>
          </cell>
          <cell r="AL118">
            <v>4.7755999999999998</v>
          </cell>
          <cell r="AM118">
            <v>5.0284000000000004</v>
          </cell>
          <cell r="AN118">
            <v>5.2885</v>
          </cell>
        </row>
        <row r="119">
          <cell r="C119">
            <v>4.3900000000000002E-2</v>
          </cell>
          <cell r="D119">
            <v>7.3999999999999996E-2</v>
          </cell>
          <cell r="E119">
            <v>0.1109</v>
          </cell>
          <cell r="F119">
            <v>0.1545</v>
          </cell>
          <cell r="G119">
            <v>0.20469999999999999</v>
          </cell>
          <cell r="H119">
            <v>0.26140000000000002</v>
          </cell>
          <cell r="I119">
            <v>0.32450000000000001</v>
          </cell>
          <cell r="J119">
            <v>0.39389999999999997</v>
          </cell>
          <cell r="K119">
            <v>0.46960000000000002</v>
          </cell>
          <cell r="L119">
            <v>0.55169999999999997</v>
          </cell>
          <cell r="M119">
            <v>0.63990000000000002</v>
          </cell>
          <cell r="N119">
            <v>0.73450000000000004</v>
          </cell>
          <cell r="O119">
            <v>0.83540000000000003</v>
          </cell>
          <cell r="P119">
            <v>0.9425</v>
          </cell>
          <cell r="Q119">
            <v>1.056</v>
          </cell>
          <cell r="R119">
            <v>1.1758</v>
          </cell>
          <cell r="S119">
            <v>1.3019000000000001</v>
          </cell>
          <cell r="T119">
            <v>1.4343999999999999</v>
          </cell>
          <cell r="U119">
            <v>1.5733999999999999</v>
          </cell>
          <cell r="V119">
            <v>1.7188000000000001</v>
          </cell>
          <cell r="W119">
            <v>1.8706</v>
          </cell>
          <cell r="X119">
            <v>2.0291000000000001</v>
          </cell>
          <cell r="Y119">
            <v>2.194</v>
          </cell>
          <cell r="Z119">
            <v>2.3656000000000001</v>
          </cell>
          <cell r="AA119">
            <v>2.5438999999999998</v>
          </cell>
          <cell r="AB119">
            <v>2.7288999999999999</v>
          </cell>
          <cell r="AC119">
            <v>2.9207000000000001</v>
          </cell>
          <cell r="AD119">
            <v>3.1193</v>
          </cell>
          <cell r="AE119">
            <v>3.3247</v>
          </cell>
          <cell r="AF119">
            <v>3.5371000000000001</v>
          </cell>
          <cell r="AG119">
            <v>3.7565</v>
          </cell>
          <cell r="AH119">
            <v>3.9828999999999999</v>
          </cell>
          <cell r="AI119">
            <v>4.2164999999999999</v>
          </cell>
          <cell r="AJ119">
            <v>4.4572000000000003</v>
          </cell>
          <cell r="AK119">
            <v>4.7051999999999996</v>
          </cell>
          <cell r="AL119">
            <v>4.9603999999999999</v>
          </cell>
          <cell r="AM119">
            <v>5.2230999999999996</v>
          </cell>
          <cell r="AN119">
            <v>5.4931999999999999</v>
          </cell>
        </row>
        <row r="120">
          <cell r="C120">
            <v>4.5600000000000002E-2</v>
          </cell>
          <cell r="D120">
            <v>7.6700000000000004E-2</v>
          </cell>
          <cell r="E120">
            <v>0.115</v>
          </cell>
          <cell r="F120">
            <v>0.1603</v>
          </cell>
          <cell r="G120">
            <v>0.21240000000000001</v>
          </cell>
          <cell r="H120">
            <v>0.27110000000000001</v>
          </cell>
          <cell r="I120">
            <v>0.33660000000000001</v>
          </cell>
          <cell r="J120">
            <v>0.40860000000000002</v>
          </cell>
          <cell r="K120">
            <v>0.48709999999999998</v>
          </cell>
          <cell r="L120">
            <v>0.57220000000000004</v>
          </cell>
          <cell r="M120">
            <v>0.66379999999999995</v>
          </cell>
          <cell r="N120">
            <v>0.76190000000000002</v>
          </cell>
          <cell r="O120">
            <v>0.86650000000000005</v>
          </cell>
          <cell r="P120">
            <v>0.97760000000000002</v>
          </cell>
          <cell r="Q120">
            <v>1.0952999999999999</v>
          </cell>
          <cell r="R120">
            <v>1.2196</v>
          </cell>
          <cell r="S120">
            <v>1.3504</v>
          </cell>
          <cell r="T120">
            <v>1.4879</v>
          </cell>
          <cell r="U120">
            <v>1.6319999999999999</v>
          </cell>
          <cell r="V120">
            <v>1.7827999999999999</v>
          </cell>
          <cell r="W120">
            <v>1.9403999999999999</v>
          </cell>
          <cell r="X120">
            <v>2.1046999999999998</v>
          </cell>
          <cell r="Y120">
            <v>2.2757999999999998</v>
          </cell>
          <cell r="Z120">
            <v>2.4538000000000002</v>
          </cell>
          <cell r="AA120">
            <v>2.6387999999999998</v>
          </cell>
          <cell r="AB120">
            <v>2.8306</v>
          </cell>
          <cell r="AC120">
            <v>3.0295999999999998</v>
          </cell>
          <cell r="AD120">
            <v>3.2355</v>
          </cell>
          <cell r="AE120">
            <v>3.4487000000000001</v>
          </cell>
          <cell r="AF120">
            <v>3.669</v>
          </cell>
          <cell r="AG120">
            <v>3.8965000000000001</v>
          </cell>
          <cell r="AH120">
            <v>4.1314000000000002</v>
          </cell>
          <cell r="AI120">
            <v>4.3737000000000004</v>
          </cell>
          <cell r="AJ120">
            <v>4.6234000000000002</v>
          </cell>
          <cell r="AK120">
            <v>4.8806000000000003</v>
          </cell>
          <cell r="AL120">
            <v>5.1454000000000004</v>
          </cell>
          <cell r="AM120">
            <v>5.4177999999999997</v>
          </cell>
          <cell r="AN120">
            <v>5.6978999999999997</v>
          </cell>
        </row>
        <row r="121">
          <cell r="C121">
            <v>4.7199999999999999E-2</v>
          </cell>
          <cell r="D121">
            <v>7.9500000000000001E-2</v>
          </cell>
          <cell r="E121">
            <v>0.1191</v>
          </cell>
          <cell r="F121">
            <v>0.16600000000000001</v>
          </cell>
          <cell r="G121">
            <v>0.22</v>
          </cell>
          <cell r="H121">
            <v>0.28089999999999998</v>
          </cell>
          <cell r="I121">
            <v>0.34860000000000002</v>
          </cell>
          <cell r="J121">
            <v>0.42320000000000002</v>
          </cell>
          <cell r="K121">
            <v>0.50460000000000005</v>
          </cell>
          <cell r="L121">
            <v>0.5927</v>
          </cell>
          <cell r="M121">
            <v>0.68759999999999999</v>
          </cell>
          <cell r="N121">
            <v>0.78920000000000001</v>
          </cell>
          <cell r="O121">
            <v>0.89759999999999995</v>
          </cell>
          <cell r="P121">
            <v>1.0127999999999999</v>
          </cell>
          <cell r="Q121">
            <v>1.1347</v>
          </cell>
          <cell r="R121">
            <v>1.2634000000000001</v>
          </cell>
          <cell r="S121">
            <v>1.3989</v>
          </cell>
          <cell r="T121">
            <v>1.5412999999999999</v>
          </cell>
          <cell r="U121">
            <v>1.6907000000000001</v>
          </cell>
          <cell r="V121">
            <v>1.8469</v>
          </cell>
          <cell r="W121">
            <v>2.0101</v>
          </cell>
          <cell r="X121">
            <v>2.1802999999999999</v>
          </cell>
          <cell r="Y121">
            <v>2.3576000000000001</v>
          </cell>
          <cell r="Z121">
            <v>2.5419999999999998</v>
          </cell>
          <cell r="AA121">
            <v>2.7336</v>
          </cell>
          <cell r="AB121">
            <v>2.9323999999999999</v>
          </cell>
          <cell r="AC121">
            <v>3.1385000000000001</v>
          </cell>
          <cell r="AD121">
            <v>3.3517999999999999</v>
          </cell>
          <cell r="AE121">
            <v>3.5726</v>
          </cell>
          <cell r="AF121">
            <v>3.8008999999999999</v>
          </cell>
          <cell r="AG121">
            <v>4.0366</v>
          </cell>
          <cell r="AH121">
            <v>4.2798999999999996</v>
          </cell>
          <cell r="AI121">
            <v>4.5308999999999999</v>
          </cell>
          <cell r="AJ121">
            <v>4.7895000000000003</v>
          </cell>
          <cell r="AK121">
            <v>5.056</v>
          </cell>
          <cell r="AL121">
            <v>5.3303000000000003</v>
          </cell>
          <cell r="AM121">
            <v>5.6124999999999998</v>
          </cell>
          <cell r="AN121">
            <v>5.9027000000000003</v>
          </cell>
        </row>
        <row r="122">
          <cell r="C122">
            <v>4.8800000000000003E-2</v>
          </cell>
          <cell r="D122">
            <v>8.2199999999999995E-2</v>
          </cell>
          <cell r="E122">
            <v>0.12330000000000001</v>
          </cell>
          <cell r="F122">
            <v>0.17180000000000001</v>
          </cell>
          <cell r="G122">
            <v>0.2276</v>
          </cell>
          <cell r="H122">
            <v>0.29060000000000002</v>
          </cell>
          <cell r="I122">
            <v>0.36070000000000002</v>
          </cell>
          <cell r="J122">
            <v>0.43790000000000001</v>
          </cell>
          <cell r="K122">
            <v>0.52210000000000001</v>
          </cell>
          <cell r="L122">
            <v>0.61329999999999996</v>
          </cell>
          <cell r="M122">
            <v>0.71150000000000002</v>
          </cell>
          <cell r="N122">
            <v>0.81659999999999999</v>
          </cell>
          <cell r="O122">
            <v>0.92869999999999997</v>
          </cell>
          <cell r="P122">
            <v>1.0479000000000001</v>
          </cell>
          <cell r="Q122">
            <v>1.1739999999999999</v>
          </cell>
          <cell r="R122">
            <v>1.3071999999999999</v>
          </cell>
          <cell r="S122">
            <v>1.4475</v>
          </cell>
          <cell r="T122">
            <v>1.5948</v>
          </cell>
          <cell r="U122">
            <v>1.7493000000000001</v>
          </cell>
          <cell r="V122">
            <v>1.911</v>
          </cell>
          <cell r="W122">
            <v>2.0798000000000001</v>
          </cell>
          <cell r="X122">
            <v>2.2559999999999998</v>
          </cell>
          <cell r="Y122">
            <v>2.4394</v>
          </cell>
          <cell r="Z122">
            <v>2.6301999999999999</v>
          </cell>
          <cell r="AA122">
            <v>2.8285</v>
          </cell>
          <cell r="AB122">
            <v>3.0341</v>
          </cell>
          <cell r="AC122">
            <v>3.2473999999999998</v>
          </cell>
          <cell r="AD122">
            <v>3.4681999999999999</v>
          </cell>
          <cell r="AE122">
            <v>3.6966000000000001</v>
          </cell>
          <cell r="AF122">
            <v>3.9327999999999999</v>
          </cell>
          <cell r="AG122">
            <v>4.1767000000000003</v>
          </cell>
          <cell r="AH122">
            <v>4.4283999999999999</v>
          </cell>
          <cell r="AI122">
            <v>4.6881000000000004</v>
          </cell>
          <cell r="AJ122">
            <v>4.9558</v>
          </cell>
          <cell r="AK122">
            <v>5.2313999999999998</v>
          </cell>
          <cell r="AL122">
            <v>5.5152000000000001</v>
          </cell>
          <cell r="AM122">
            <v>5.8071999999999999</v>
          </cell>
          <cell r="AN122">
            <v>6.1074999999999999</v>
          </cell>
        </row>
        <row r="123">
          <cell r="C123">
            <v>5.0500000000000003E-2</v>
          </cell>
          <cell r="D123">
            <v>8.5000000000000006E-2</v>
          </cell>
          <cell r="E123">
            <v>0.12740000000000001</v>
          </cell>
          <cell r="F123">
            <v>0.17749999999999999</v>
          </cell>
          <cell r="G123">
            <v>0.23519999999999999</v>
          </cell>
          <cell r="H123">
            <v>0.30030000000000001</v>
          </cell>
          <cell r="I123">
            <v>0.37280000000000002</v>
          </cell>
          <cell r="J123">
            <v>0.4526</v>
          </cell>
          <cell r="K123">
            <v>0.53959999999999997</v>
          </cell>
          <cell r="L123">
            <v>0.63380000000000003</v>
          </cell>
          <cell r="M123">
            <v>0.73529999999999995</v>
          </cell>
          <cell r="N123">
            <v>0.84399999999999997</v>
          </cell>
          <cell r="O123">
            <v>0.95989999999999998</v>
          </cell>
          <cell r="P123">
            <v>1.083</v>
          </cell>
          <cell r="Q123">
            <v>1.2134</v>
          </cell>
          <cell r="R123">
            <v>1.351</v>
          </cell>
          <cell r="S123">
            <v>1.496</v>
          </cell>
          <cell r="T123">
            <v>1.6483000000000001</v>
          </cell>
          <cell r="U123">
            <v>1.8079000000000001</v>
          </cell>
          <cell r="V123">
            <v>1.9750000000000001</v>
          </cell>
          <cell r="W123">
            <v>2.1496</v>
          </cell>
          <cell r="X123">
            <v>2.3315999999999999</v>
          </cell>
          <cell r="Y123">
            <v>2.5211999999999999</v>
          </cell>
          <cell r="Z123">
            <v>2.7183999999999999</v>
          </cell>
          <cell r="AA123">
            <v>2.9232999999999998</v>
          </cell>
          <cell r="AB123">
            <v>3.1358999999999999</v>
          </cell>
          <cell r="AC123">
            <v>3.3563000000000001</v>
          </cell>
          <cell r="AD123">
            <v>3.5844999999999998</v>
          </cell>
          <cell r="AE123">
            <v>3.8206000000000002</v>
          </cell>
          <cell r="AF123">
            <v>4.0647000000000002</v>
          </cell>
          <cell r="AG123">
            <v>4.3167999999999997</v>
          </cell>
          <cell r="AH123">
            <v>4.577</v>
          </cell>
          <cell r="AI123">
            <v>4.8453999999999997</v>
          </cell>
          <cell r="AJ123">
            <v>5.1219999999999999</v>
          </cell>
          <cell r="AK123">
            <v>5.4069000000000003</v>
          </cell>
          <cell r="AL123">
            <v>5.7001999999999997</v>
          </cell>
          <cell r="AM123">
            <v>6.0019999999999998</v>
          </cell>
          <cell r="AN123">
            <v>6.3122999999999996</v>
          </cell>
        </row>
        <row r="124">
          <cell r="C124">
            <v>5.21E-2</v>
          </cell>
          <cell r="D124">
            <v>8.77E-2</v>
          </cell>
          <cell r="E124">
            <v>0.13150000000000001</v>
          </cell>
          <cell r="F124">
            <v>0.18329999999999999</v>
          </cell>
          <cell r="G124">
            <v>0.24279999999999999</v>
          </cell>
          <cell r="H124">
            <v>0.31009999999999999</v>
          </cell>
          <cell r="I124">
            <v>0.38490000000000002</v>
          </cell>
          <cell r="J124">
            <v>0.4672</v>
          </cell>
          <cell r="K124">
            <v>0.55710000000000004</v>
          </cell>
          <cell r="L124">
            <v>0.65439999999999998</v>
          </cell>
          <cell r="M124">
            <v>0.7591</v>
          </cell>
          <cell r="N124">
            <v>0.87129999999999996</v>
          </cell>
          <cell r="O124">
            <v>0.99099999999999999</v>
          </cell>
          <cell r="P124">
            <v>1.1181000000000001</v>
          </cell>
          <cell r="Q124">
            <v>1.2526999999999999</v>
          </cell>
          <cell r="R124">
            <v>1.3948</v>
          </cell>
          <cell r="S124">
            <v>1.5445</v>
          </cell>
          <cell r="T124">
            <v>1.7017</v>
          </cell>
          <cell r="U124">
            <v>1.8666</v>
          </cell>
          <cell r="V124">
            <v>2.0390999999999999</v>
          </cell>
          <cell r="W124">
            <v>2.2193000000000001</v>
          </cell>
          <cell r="X124">
            <v>2.4073000000000002</v>
          </cell>
          <cell r="Y124">
            <v>2.6030000000000002</v>
          </cell>
          <cell r="Z124">
            <v>2.8066</v>
          </cell>
          <cell r="AA124">
            <v>3.0182000000000002</v>
          </cell>
          <cell r="AB124">
            <v>3.2376999999999998</v>
          </cell>
          <cell r="AC124">
            <v>3.4651999999999998</v>
          </cell>
          <cell r="AD124">
            <v>3.7008000000000001</v>
          </cell>
          <cell r="AE124">
            <v>3.9445999999999999</v>
          </cell>
          <cell r="AF124">
            <v>4.1966000000000001</v>
          </cell>
          <cell r="AG124">
            <v>4.4569000000000001</v>
          </cell>
          <cell r="AH124">
            <v>4.7255000000000003</v>
          </cell>
          <cell r="AI124">
            <v>5.0026000000000002</v>
          </cell>
          <cell r="AJ124">
            <v>5.2881999999999998</v>
          </cell>
          <cell r="AK124">
            <v>5.5823999999999998</v>
          </cell>
          <cell r="AL124">
            <v>5.8852000000000002</v>
          </cell>
          <cell r="AM124">
            <v>6.1967999999999996</v>
          </cell>
          <cell r="AN124">
            <v>6.5171999999999999</v>
          </cell>
        </row>
        <row r="125">
          <cell r="C125">
            <v>5.3699999999999998E-2</v>
          </cell>
          <cell r="D125">
            <v>9.0499999999999997E-2</v>
          </cell>
          <cell r="E125">
            <v>0.1356</v>
          </cell>
          <cell r="F125">
            <v>0.189</v>
          </cell>
          <cell r="G125">
            <v>0.25040000000000001</v>
          </cell>
          <cell r="H125">
            <v>0.31979999999999997</v>
          </cell>
          <cell r="I125">
            <v>0.39700000000000002</v>
          </cell>
          <cell r="J125">
            <v>0.4819</v>
          </cell>
          <cell r="K125">
            <v>0.5746</v>
          </cell>
          <cell r="L125">
            <v>0.67490000000000006</v>
          </cell>
          <cell r="M125">
            <v>0.78300000000000003</v>
          </cell>
          <cell r="N125">
            <v>0.89870000000000005</v>
          </cell>
          <cell r="O125">
            <v>1.0221</v>
          </cell>
          <cell r="P125">
            <v>1.1532</v>
          </cell>
          <cell r="Q125">
            <v>1.2921</v>
          </cell>
          <cell r="R125">
            <v>1.4387000000000001</v>
          </cell>
          <cell r="S125">
            <v>1.593</v>
          </cell>
          <cell r="T125">
            <v>1.7552000000000001</v>
          </cell>
          <cell r="U125">
            <v>1.9252</v>
          </cell>
          <cell r="V125">
            <v>2.1032000000000002</v>
          </cell>
          <cell r="W125">
            <v>2.2890999999999999</v>
          </cell>
          <cell r="X125">
            <v>2.4828999999999999</v>
          </cell>
          <cell r="Y125">
            <v>2.6848000000000001</v>
          </cell>
          <cell r="Z125">
            <v>2.8948999999999998</v>
          </cell>
          <cell r="AA125">
            <v>3.113</v>
          </cell>
          <cell r="AB125">
            <v>3.3393999999999999</v>
          </cell>
          <cell r="AC125">
            <v>3.5741000000000001</v>
          </cell>
          <cell r="AD125">
            <v>3.8170999999999999</v>
          </cell>
          <cell r="AE125">
            <v>4.0686</v>
          </cell>
          <cell r="AF125">
            <v>4.3285</v>
          </cell>
          <cell r="AG125">
            <v>4.5970000000000004</v>
          </cell>
          <cell r="AH125">
            <v>4.8741000000000003</v>
          </cell>
          <cell r="AI125">
            <v>5.1599000000000004</v>
          </cell>
          <cell r="AJ125">
            <v>5.4545000000000003</v>
          </cell>
          <cell r="AK125">
            <v>5.7579000000000002</v>
          </cell>
          <cell r="AL125">
            <v>6.0701999999999998</v>
          </cell>
          <cell r="AM125">
            <v>6.3916000000000004</v>
          </cell>
          <cell r="AN125">
            <v>6.7221000000000002</v>
          </cell>
        </row>
        <row r="126">
          <cell r="C126">
            <v>5.5399999999999998E-2</v>
          </cell>
          <cell r="D126">
            <v>9.3200000000000005E-2</v>
          </cell>
          <cell r="E126">
            <v>0.13980000000000001</v>
          </cell>
          <cell r="F126">
            <v>0.1948</v>
          </cell>
          <cell r="G126">
            <v>0.2581</v>
          </cell>
          <cell r="H126">
            <v>0.32950000000000002</v>
          </cell>
          <cell r="I126">
            <v>0.40899999999999997</v>
          </cell>
          <cell r="J126">
            <v>0.49659999999999999</v>
          </cell>
          <cell r="K126">
            <v>0.59199999999999997</v>
          </cell>
          <cell r="L126">
            <v>0.69550000000000001</v>
          </cell>
          <cell r="M126">
            <v>0.80679999999999996</v>
          </cell>
          <cell r="N126">
            <v>0.92600000000000005</v>
          </cell>
          <cell r="O126">
            <v>1.0531999999999999</v>
          </cell>
          <cell r="P126">
            <v>1.1882999999999999</v>
          </cell>
          <cell r="Q126">
            <v>1.3313999999999999</v>
          </cell>
          <cell r="R126">
            <v>1.4824999999999999</v>
          </cell>
          <cell r="S126">
            <v>1.6415</v>
          </cell>
          <cell r="T126">
            <v>1.8087</v>
          </cell>
          <cell r="U126">
            <v>1.9839</v>
          </cell>
          <cell r="V126">
            <v>2.1673</v>
          </cell>
          <cell r="W126">
            <v>2.3588</v>
          </cell>
          <cell r="X126">
            <v>2.5586000000000002</v>
          </cell>
          <cell r="Y126">
            <v>2.7667000000000002</v>
          </cell>
          <cell r="Z126">
            <v>2.9830999999999999</v>
          </cell>
          <cell r="AA126">
            <v>3.2079</v>
          </cell>
          <cell r="AB126">
            <v>3.4411999999999998</v>
          </cell>
          <cell r="AC126">
            <v>3.6831</v>
          </cell>
          <cell r="AD126">
            <v>3.9335</v>
          </cell>
          <cell r="AE126">
            <v>4.1925999999999997</v>
          </cell>
          <cell r="AF126">
            <v>4.4603999999999999</v>
          </cell>
          <cell r="AG126">
            <v>4.7370999999999999</v>
          </cell>
          <cell r="AH126">
            <v>5.0227000000000004</v>
          </cell>
          <cell r="AI126">
            <v>5.3171999999999997</v>
          </cell>
          <cell r="AJ126">
            <v>5.6207000000000003</v>
          </cell>
          <cell r="AK126">
            <v>5.9333999999999998</v>
          </cell>
          <cell r="AL126">
            <v>6.2553000000000001</v>
          </cell>
          <cell r="AM126">
            <v>6.5865</v>
          </cell>
          <cell r="AN126">
            <v>6.9269999999999996</v>
          </cell>
        </row>
        <row r="127">
          <cell r="C127">
            <v>5.7000000000000002E-2</v>
          </cell>
          <cell r="D127">
            <v>9.6000000000000002E-2</v>
          </cell>
          <cell r="E127">
            <v>0.1439</v>
          </cell>
          <cell r="F127">
            <v>0.20050000000000001</v>
          </cell>
          <cell r="G127">
            <v>0.26569999999999999</v>
          </cell>
          <cell r="H127">
            <v>0.3392</v>
          </cell>
          <cell r="I127">
            <v>0.42109999999999997</v>
          </cell>
          <cell r="J127">
            <v>0.51119999999999999</v>
          </cell>
          <cell r="K127">
            <v>0.60950000000000004</v>
          </cell>
          <cell r="L127">
            <v>0.71599999999999997</v>
          </cell>
          <cell r="M127">
            <v>0.8306</v>
          </cell>
          <cell r="N127">
            <v>0.95340000000000003</v>
          </cell>
          <cell r="O127">
            <v>1.0843</v>
          </cell>
          <cell r="P127">
            <v>1.2235</v>
          </cell>
          <cell r="Q127">
            <v>1.3708</v>
          </cell>
          <cell r="R127">
            <v>1.5263</v>
          </cell>
          <cell r="S127">
            <v>1.6900999999999999</v>
          </cell>
          <cell r="T127">
            <v>1.8621000000000001</v>
          </cell>
          <cell r="U127">
            <v>2.0425</v>
          </cell>
          <cell r="V127">
            <v>2.2313000000000001</v>
          </cell>
          <cell r="W127">
            <v>2.4285000000000001</v>
          </cell>
          <cell r="X127">
            <v>2.6341999999999999</v>
          </cell>
          <cell r="Y127">
            <v>2.8485</v>
          </cell>
          <cell r="Z127">
            <v>3.0712999999999999</v>
          </cell>
          <cell r="AA127">
            <v>3.3028</v>
          </cell>
          <cell r="AB127">
            <v>3.5430000000000001</v>
          </cell>
          <cell r="AC127">
            <v>3.7919999999999998</v>
          </cell>
          <cell r="AD127">
            <v>4.0498000000000003</v>
          </cell>
          <cell r="AE127">
            <v>4.3166000000000002</v>
          </cell>
          <cell r="AF127">
            <v>4.5923999999999996</v>
          </cell>
          <cell r="AG127">
            <v>4.8772000000000002</v>
          </cell>
          <cell r="AH127">
            <v>5.1711999999999998</v>
          </cell>
          <cell r="AI127">
            <v>5.4744999999999999</v>
          </cell>
          <cell r="AJ127">
            <v>5.7869999999999999</v>
          </cell>
          <cell r="AK127">
            <v>6.1089000000000002</v>
          </cell>
          <cell r="AL127">
            <v>6.4402999999999997</v>
          </cell>
          <cell r="AM127">
            <v>6.7812999999999999</v>
          </cell>
          <cell r="AN127">
            <v>7.1318999999999999</v>
          </cell>
        </row>
        <row r="128">
          <cell r="C128">
            <v>7.7999999999999996E-3</v>
          </cell>
          <cell r="D128">
            <v>1.3310000000000001E-2</v>
          </cell>
          <cell r="E128">
            <v>2.0150000000000001E-2</v>
          </cell>
          <cell r="F128">
            <v>2.8299999999999999E-2</v>
          </cell>
          <cell r="G128">
            <v>3.7740000000000003E-2</v>
          </cell>
          <cell r="H128">
            <v>4.8439999999999997E-2</v>
          </cell>
          <cell r="I128">
            <v>6.0400000000000002E-2</v>
          </cell>
          <cell r="J128">
            <v>7.3609999999999995E-2</v>
          </cell>
          <cell r="K128">
            <v>8.8059999999999999E-2</v>
          </cell>
          <cell r="L128">
            <v>0.10375</v>
          </cell>
          <cell r="M128">
            <v>0.12067</v>
          </cell>
          <cell r="N128">
            <v>0.13883000000000001</v>
          </cell>
          <cell r="O128">
            <v>0.15822</v>
          </cell>
          <cell r="P128">
            <v>0.17884</v>
          </cell>
          <cell r="Q128">
            <v>0.20069999999999999</v>
          </cell>
          <cell r="R128">
            <v>0.2238</v>
          </cell>
          <cell r="S128">
            <v>0.24812999999999999</v>
          </cell>
          <cell r="T128">
            <v>0.27371000000000001</v>
          </cell>
          <cell r="U128">
            <v>0.30053999999999997</v>
          </cell>
          <cell r="V128">
            <v>0.32861000000000001</v>
          </cell>
          <cell r="W128">
            <v>0.35794999999999999</v>
          </cell>
          <cell r="X128">
            <v>0.38854</v>
          </cell>
          <cell r="Y128">
            <v>0.4204</v>
          </cell>
          <cell r="Z128">
            <v>0.45352999999999999</v>
          </cell>
          <cell r="AA128">
            <v>0.48792999999999997</v>
          </cell>
          <cell r="AB128">
            <v>0.52361999999999997</v>
          </cell>
          <cell r="AC128">
            <v>0.56059999999999999</v>
          </cell>
          <cell r="AD128">
            <v>0.59887999999999997</v>
          </cell>
          <cell r="AE128">
            <v>0.63846000000000003</v>
          </cell>
          <cell r="AF128">
            <v>0.67935999999999996</v>
          </cell>
          <cell r="AG128">
            <v>0.72157000000000004</v>
          </cell>
          <cell r="AH128">
            <v>0.76510999999999996</v>
          </cell>
          <cell r="AI128">
            <v>0.80998000000000003</v>
          </cell>
          <cell r="AJ128">
            <v>0.85619000000000001</v>
          </cell>
          <cell r="AK128">
            <v>0.90375000000000005</v>
          </cell>
          <cell r="AL128">
            <v>0.95267000000000002</v>
          </cell>
          <cell r="AM128">
            <v>1.0029600000000001</v>
          </cell>
          <cell r="AN128">
            <v>1.0546199999999999</v>
          </cell>
          <cell r="AO128">
            <v>1.1076699999999999</v>
          </cell>
          <cell r="AP128">
            <v>1.16211</v>
          </cell>
          <cell r="AQ128">
            <v>1.2179500000000001</v>
          </cell>
          <cell r="AR128">
            <v>1.2751999999999999</v>
          </cell>
          <cell r="AS128">
            <v>1.3338699999999999</v>
          </cell>
          <cell r="AT128">
            <v>1.3939699999999999</v>
          </cell>
          <cell r="AU128">
            <v>1.4555100000000001</v>
          </cell>
          <cell r="AV128">
            <v>1.5185</v>
          </cell>
          <cell r="AW128">
            <v>1.5829500000000001</v>
          </cell>
          <cell r="AX128">
            <v>1.6488700000000001</v>
          </cell>
        </row>
        <row r="129">
          <cell r="C129">
            <v>9.3399999999999993E-3</v>
          </cell>
          <cell r="D129">
            <v>1.593E-2</v>
          </cell>
          <cell r="E129">
            <v>2.4129999999999999E-2</v>
          </cell>
          <cell r="F129">
            <v>3.388E-2</v>
          </cell>
          <cell r="G129">
            <v>4.5179999999999998E-2</v>
          </cell>
          <cell r="H129">
            <v>5.799E-2</v>
          </cell>
          <cell r="I129">
            <v>7.2309999999999999E-2</v>
          </cell>
          <cell r="J129">
            <v>8.813E-2</v>
          </cell>
          <cell r="K129">
            <v>0.10543</v>
          </cell>
          <cell r="L129">
            <v>0.12421</v>
          </cell>
          <cell r="M129">
            <v>0.14448</v>
          </cell>
          <cell r="N129">
            <v>0.16621</v>
          </cell>
          <cell r="O129">
            <v>0.18942999999999999</v>
          </cell>
          <cell r="P129">
            <v>0.21412</v>
          </cell>
          <cell r="Q129">
            <v>0.24029</v>
          </cell>
          <cell r="R129">
            <v>0.26795000000000002</v>
          </cell>
          <cell r="S129">
            <v>0.29708000000000001</v>
          </cell>
          <cell r="T129">
            <v>0.32771</v>
          </cell>
          <cell r="U129">
            <v>0.35982999999999998</v>
          </cell>
          <cell r="V129">
            <v>0.39345000000000002</v>
          </cell>
          <cell r="W129">
            <v>0.42857000000000001</v>
          </cell>
          <cell r="X129">
            <v>0.4652</v>
          </cell>
          <cell r="Y129">
            <v>0.50334000000000001</v>
          </cell>
          <cell r="Z129">
            <v>0.54300999999999999</v>
          </cell>
          <cell r="AA129">
            <v>0.58421000000000001</v>
          </cell>
          <cell r="AB129">
            <v>0.62695000000000001</v>
          </cell>
          <cell r="AC129">
            <v>0.67122999999999999</v>
          </cell>
          <cell r="AD129">
            <v>0.71706999999999999</v>
          </cell>
          <cell r="AE129">
            <v>0.76446000000000003</v>
          </cell>
          <cell r="AF129">
            <v>0.81342999999999999</v>
          </cell>
          <cell r="AG129">
            <v>0.86397999999999997</v>
          </cell>
          <cell r="AH129">
            <v>0.91610999999999998</v>
          </cell>
          <cell r="AI129">
            <v>0.96984000000000004</v>
          </cell>
          <cell r="AJ129">
            <v>1.02518</v>
          </cell>
          <cell r="AK129">
            <v>1.0821400000000001</v>
          </cell>
          <cell r="AL129">
            <v>1.14072</v>
          </cell>
          <cell r="AM129">
            <v>1.2009399999999999</v>
          </cell>
          <cell r="AN129">
            <v>1.26281</v>
          </cell>
          <cell r="AO129">
            <v>1.32633</v>
          </cell>
          <cell r="AP129">
            <v>1.3915299999999999</v>
          </cell>
          <cell r="AQ129">
            <v>1.4583999999999999</v>
          </cell>
          <cell r="AR129">
            <v>1.5269600000000001</v>
          </cell>
          <cell r="AS129">
            <v>1.5972200000000001</v>
          </cell>
          <cell r="AT129">
            <v>1.6692</v>
          </cell>
          <cell r="AU129">
            <v>1.7428999999999999</v>
          </cell>
          <cell r="AV129">
            <v>1.8183400000000001</v>
          </cell>
          <cell r="AW129">
            <v>1.8955200000000001</v>
          </cell>
          <cell r="AX129">
            <v>1.9744600000000001</v>
          </cell>
        </row>
        <row r="130">
          <cell r="C130">
            <v>1.0880000000000001E-2</v>
          </cell>
          <cell r="D130">
            <v>1.856E-2</v>
          </cell>
          <cell r="E130">
            <v>2.81E-2</v>
          </cell>
          <cell r="F130">
            <v>3.9469999999999998E-2</v>
          </cell>
          <cell r="G130">
            <v>5.262E-2</v>
          </cell>
          <cell r="H130">
            <v>6.7549999999999999E-2</v>
          </cell>
          <cell r="I130">
            <v>8.4229999999999999E-2</v>
          </cell>
          <cell r="J130">
            <v>0.10265000000000001</v>
          </cell>
          <cell r="K130">
            <v>0.12281</v>
          </cell>
          <cell r="L130">
            <v>0.14469000000000001</v>
          </cell>
          <cell r="M130">
            <v>0.16829</v>
          </cell>
          <cell r="N130">
            <v>0.19361</v>
          </cell>
          <cell r="O130">
            <v>0.22066</v>
          </cell>
          <cell r="P130">
            <v>0.24942</v>
          </cell>
          <cell r="Q130">
            <v>0.27990999999999999</v>
          </cell>
          <cell r="R130">
            <v>0.31212000000000001</v>
          </cell>
          <cell r="S130">
            <v>0.34605999999999998</v>
          </cell>
          <cell r="T130">
            <v>0.38174000000000002</v>
          </cell>
          <cell r="U130">
            <v>0.41915999999999998</v>
          </cell>
          <cell r="V130">
            <v>0.45832000000000001</v>
          </cell>
          <cell r="W130">
            <v>0.49923000000000001</v>
          </cell>
          <cell r="X130">
            <v>0.54190000000000005</v>
          </cell>
          <cell r="Y130">
            <v>0.58633999999999997</v>
          </cell>
          <cell r="Z130">
            <v>0.63256000000000001</v>
          </cell>
          <cell r="AA130">
            <v>0.68054999999999999</v>
          </cell>
          <cell r="AB130">
            <v>0.73033999999999999</v>
          </cell>
          <cell r="AC130">
            <v>0.78193000000000001</v>
          </cell>
          <cell r="AD130">
            <v>0.83531999999999995</v>
          </cell>
          <cell r="AE130">
            <v>0.89054</v>
          </cell>
          <cell r="AF130">
            <v>0.94759000000000004</v>
          </cell>
          <cell r="AG130">
            <v>1.00647</v>
          </cell>
          <cell r="AH130">
            <v>1.06721</v>
          </cell>
          <cell r="AI130">
            <v>1.12981</v>
          </cell>
          <cell r="AJ130">
            <v>1.19428</v>
          </cell>
          <cell r="AK130">
            <v>1.2606299999999999</v>
          </cell>
          <cell r="AL130">
            <v>1.3288800000000001</v>
          </cell>
          <cell r="AM130">
            <v>1.3990400000000001</v>
          </cell>
          <cell r="AN130">
            <v>1.47112</v>
          </cell>
          <cell r="AO130">
            <v>1.5451299999999999</v>
          </cell>
          <cell r="AP130">
            <v>1.6210800000000001</v>
          </cell>
          <cell r="AQ130">
            <v>1.69899</v>
          </cell>
          <cell r="AR130">
            <v>1.77887</v>
          </cell>
          <cell r="AS130">
            <v>1.86073</v>
          </cell>
          <cell r="AT130">
            <v>1.94459</v>
          </cell>
          <cell r="AU130">
            <v>2.0304600000000002</v>
          </cell>
          <cell r="AV130">
            <v>2.11835</v>
          </cell>
          <cell r="AW130">
            <v>2.2082700000000002</v>
          </cell>
          <cell r="AX130">
            <v>2.3002500000000001</v>
          </cell>
        </row>
        <row r="131">
          <cell r="C131">
            <v>1.242E-2</v>
          </cell>
          <cell r="D131">
            <v>2.1190000000000001E-2</v>
          </cell>
          <cell r="E131">
            <v>3.2079999999999997E-2</v>
          </cell>
          <cell r="F131">
            <v>4.505E-2</v>
          </cell>
          <cell r="G131">
            <v>6.0069999999999998E-2</v>
          </cell>
          <cell r="H131">
            <v>7.7119999999999994E-2</v>
          </cell>
          <cell r="I131">
            <v>9.6159999999999995E-2</v>
          </cell>
          <cell r="J131">
            <v>0.11719</v>
          </cell>
          <cell r="K131">
            <v>0.14019000000000001</v>
          </cell>
          <cell r="L131">
            <v>0.16517000000000001</v>
          </cell>
          <cell r="M131">
            <v>0.19212000000000001</v>
          </cell>
          <cell r="N131">
            <v>0.22103</v>
          </cell>
          <cell r="O131">
            <v>0.25190000000000001</v>
          </cell>
          <cell r="P131">
            <v>0.28473999999999999</v>
          </cell>
          <cell r="Q131">
            <v>0.31953999999999999</v>
          </cell>
          <cell r="R131">
            <v>0.35632000000000003</v>
          </cell>
          <cell r="S131">
            <v>0.39506999999999998</v>
          </cell>
          <cell r="T131">
            <v>0.43580000000000002</v>
          </cell>
          <cell r="U131">
            <v>0.47850999999999999</v>
          </cell>
          <cell r="V131">
            <v>0.52322000000000002</v>
          </cell>
          <cell r="W131">
            <v>0.56993000000000005</v>
          </cell>
          <cell r="X131">
            <v>0.61865000000000003</v>
          </cell>
          <cell r="Y131">
            <v>0.66937999999999998</v>
          </cell>
          <cell r="Z131">
            <v>0.72214</v>
          </cell>
          <cell r="AA131">
            <v>0.77693000000000001</v>
          </cell>
          <cell r="AB131">
            <v>0.83377000000000001</v>
          </cell>
          <cell r="AC131">
            <v>0.89266999999999996</v>
          </cell>
          <cell r="AD131">
            <v>0.95362999999999998</v>
          </cell>
          <cell r="AE131">
            <v>1.01667</v>
          </cell>
          <cell r="AF131">
            <v>1.0818000000000001</v>
          </cell>
          <cell r="AG131">
            <v>1.14903</v>
          </cell>
          <cell r="AH131">
            <v>1.21837</v>
          </cell>
          <cell r="AI131">
            <v>1.2898400000000001</v>
          </cell>
          <cell r="AJ131">
            <v>1.3634500000000001</v>
          </cell>
          <cell r="AK131">
            <v>1.4392100000000001</v>
          </cell>
          <cell r="AL131">
            <v>1.5171300000000001</v>
          </cell>
          <cell r="AM131">
            <v>1.5972299999999999</v>
          </cell>
          <cell r="AN131">
            <v>1.6795199999999999</v>
          </cell>
          <cell r="AO131">
            <v>1.7640199999999999</v>
          </cell>
          <cell r="AP131">
            <v>1.8507400000000001</v>
          </cell>
          <cell r="AQ131">
            <v>1.9396899999999999</v>
          </cell>
          <cell r="AR131">
            <v>2.0308899999999999</v>
          </cell>
          <cell r="AS131">
            <v>2.1243500000000002</v>
          </cell>
          <cell r="AT131">
            <v>2.2201</v>
          </cell>
          <cell r="AU131">
            <v>2.3181400000000001</v>
          </cell>
          <cell r="AV131">
            <v>2.4184800000000002</v>
          </cell>
          <cell r="AW131">
            <v>2.5211600000000001</v>
          </cell>
          <cell r="AX131">
            <v>2.6261700000000001</v>
          </cell>
        </row>
        <row r="132">
          <cell r="C132">
            <v>1.396E-2</v>
          </cell>
          <cell r="D132">
            <v>2.3810000000000001E-2</v>
          </cell>
          <cell r="E132">
            <v>3.6060000000000002E-2</v>
          </cell>
          <cell r="F132">
            <v>5.0639999999999998E-2</v>
          </cell>
          <cell r="G132">
            <v>6.7530000000000007E-2</v>
          </cell>
          <cell r="H132">
            <v>8.6679999999999993E-2</v>
          </cell>
          <cell r="I132">
            <v>0.10809000000000001</v>
          </cell>
          <cell r="J132">
            <v>0.13173000000000001</v>
          </cell>
          <cell r="K132">
            <v>0.15759000000000001</v>
          </cell>
          <cell r="L132">
            <v>0.18567</v>
          </cell>
          <cell r="M132">
            <v>0.21595</v>
          </cell>
          <cell r="N132">
            <v>0.24845</v>
          </cell>
          <cell r="O132">
            <v>0.28315000000000001</v>
          </cell>
          <cell r="P132">
            <v>0.32007000000000002</v>
          </cell>
          <cell r="Q132">
            <v>0.35919000000000001</v>
          </cell>
          <cell r="R132">
            <v>0.40053</v>
          </cell>
          <cell r="S132">
            <v>0.44408999999999998</v>
          </cell>
          <cell r="T132">
            <v>0.48987000000000003</v>
          </cell>
          <cell r="U132">
            <v>0.53788999999999998</v>
          </cell>
          <cell r="V132">
            <v>0.58814999999999995</v>
          </cell>
          <cell r="W132">
            <v>0.64065000000000005</v>
          </cell>
          <cell r="X132">
            <v>0.69542000000000004</v>
          </cell>
          <cell r="Y132">
            <v>0.75244999999999995</v>
          </cell>
          <cell r="Z132">
            <v>0.81174999999999997</v>
          </cell>
          <cell r="AA132">
            <v>0.87334999999999996</v>
          </cell>
          <cell r="AB132">
            <v>0.93725000000000003</v>
          </cell>
          <cell r="AC132">
            <v>1.00345</v>
          </cell>
          <cell r="AD132">
            <v>1.0719799999999999</v>
          </cell>
          <cell r="AE132">
            <v>1.1428499999999999</v>
          </cell>
          <cell r="AF132">
            <v>1.2160599999999999</v>
          </cell>
          <cell r="AG132">
            <v>1.2916399999999999</v>
          </cell>
          <cell r="AH132">
            <v>1.3695900000000001</v>
          </cell>
          <cell r="AI132">
            <v>1.4499299999999999</v>
          </cell>
          <cell r="AJ132">
            <v>1.53268</v>
          </cell>
          <cell r="AK132">
            <v>1.6178399999999999</v>
          </cell>
          <cell r="AL132">
            <v>1.7054400000000001</v>
          </cell>
          <cell r="AM132">
            <v>1.79549</v>
          </cell>
          <cell r="AN132">
            <v>1.8879999999999999</v>
          </cell>
          <cell r="AO132">
            <v>1.98299</v>
          </cell>
          <cell r="AP132">
            <v>2.08047</v>
          </cell>
          <cell r="AQ132">
            <v>2.1804700000000001</v>
          </cell>
          <cell r="AR132">
            <v>2.2829999999999999</v>
          </cell>
          <cell r="AS132">
            <v>2.3880699999999999</v>
          </cell>
          <cell r="AT132">
            <v>2.4956999999999998</v>
          </cell>
          <cell r="AU132">
            <v>2.6059199999999998</v>
          </cell>
          <cell r="AV132">
            <v>2.7187299999999999</v>
          </cell>
          <cell r="AW132">
            <v>2.8341500000000002</v>
          </cell>
          <cell r="AX132">
            <v>2.95221</v>
          </cell>
        </row>
        <row r="133">
          <cell r="C133">
            <v>1.55E-2</v>
          </cell>
          <cell r="D133">
            <v>2.6440000000000002E-2</v>
          </cell>
          <cell r="E133">
            <v>4.0039999999999999E-2</v>
          </cell>
          <cell r="F133">
            <v>5.6230000000000002E-2</v>
          </cell>
          <cell r="G133">
            <v>7.4980000000000005E-2</v>
          </cell>
          <cell r="H133">
            <v>9.6250000000000002E-2</v>
          </cell>
          <cell r="I133">
            <v>0.12002</v>
          </cell>
          <cell r="J133">
            <v>0.14627000000000001</v>
          </cell>
          <cell r="K133">
            <v>0.17499000000000001</v>
          </cell>
          <cell r="L133">
            <v>0.20616000000000001</v>
          </cell>
          <cell r="M133">
            <v>0.23980000000000001</v>
          </cell>
          <cell r="N133">
            <v>0.27588000000000001</v>
          </cell>
          <cell r="O133">
            <v>0.31441999999999998</v>
          </cell>
          <cell r="P133">
            <v>0.35539999999999999</v>
          </cell>
          <cell r="Q133">
            <v>0.39884999999999998</v>
          </cell>
          <cell r="R133">
            <v>0.44474999999999998</v>
          </cell>
          <cell r="S133">
            <v>0.49312</v>
          </cell>
          <cell r="T133">
            <v>0.54396</v>
          </cell>
          <cell r="U133">
            <v>0.59728000000000003</v>
          </cell>
          <cell r="V133">
            <v>0.65308999999999995</v>
          </cell>
          <cell r="W133">
            <v>0.71138999999999997</v>
          </cell>
          <cell r="X133">
            <v>0.7722</v>
          </cell>
          <cell r="Y133">
            <v>0.83552999999999999</v>
          </cell>
          <cell r="Z133">
            <v>0.90139000000000002</v>
          </cell>
          <cell r="AA133">
            <v>0.96979000000000004</v>
          </cell>
          <cell r="AB133">
            <v>1.0407500000000001</v>
          </cell>
          <cell r="AC133">
            <v>1.1142700000000001</v>
          </cell>
          <cell r="AD133">
            <v>1.1903699999999999</v>
          </cell>
          <cell r="AE133">
            <v>1.2690600000000001</v>
          </cell>
          <cell r="AF133">
            <v>1.35036</v>
          </cell>
          <cell r="AG133">
            <v>1.4342900000000001</v>
          </cell>
          <cell r="AH133">
            <v>1.52085</v>
          </cell>
          <cell r="AI133">
            <v>1.6100699999999999</v>
          </cell>
          <cell r="AJ133">
            <v>1.7019500000000001</v>
          </cell>
          <cell r="AK133">
            <v>1.79653</v>
          </cell>
          <cell r="AL133">
            <v>1.8937999999999999</v>
          </cell>
          <cell r="AM133">
            <v>1.9938</v>
          </cell>
          <cell r="AN133">
            <v>2.09653</v>
          </cell>
          <cell r="AO133">
            <v>2.20201</v>
          </cell>
          <cell r="AP133">
            <v>2.31027</v>
          </cell>
          <cell r="AQ133">
            <v>2.4213200000000001</v>
          </cell>
          <cell r="AR133">
            <v>2.5351699999999999</v>
          </cell>
          <cell r="AS133">
            <v>2.65185</v>
          </cell>
          <cell r="AT133">
            <v>2.7713800000000002</v>
          </cell>
          <cell r="AU133">
            <v>2.89377</v>
          </cell>
          <cell r="AV133">
            <v>3.01905</v>
          </cell>
          <cell r="AW133">
            <v>3.14723</v>
          </cell>
          <cell r="AX133">
            <v>3.27834</v>
          </cell>
        </row>
        <row r="134">
          <cell r="C134">
            <v>1.7049999999999999E-2</v>
          </cell>
          <cell r="D134">
            <v>2.9069999999999999E-2</v>
          </cell>
          <cell r="E134">
            <v>4.4019999999999997E-2</v>
          </cell>
          <cell r="F134">
            <v>6.1830000000000003E-2</v>
          </cell>
          <cell r="G134">
            <v>8.2439999999999999E-2</v>
          </cell>
          <cell r="H134">
            <v>0.10582</v>
          </cell>
          <cell r="I134">
            <v>0.13195000000000001</v>
          </cell>
          <cell r="J134">
            <v>0.16081000000000001</v>
          </cell>
          <cell r="K134">
            <v>0.19239000000000001</v>
          </cell>
          <cell r="L134">
            <v>0.22667000000000001</v>
          </cell>
          <cell r="M134">
            <v>0.26363999999999999</v>
          </cell>
          <cell r="N134">
            <v>0.30331999999999998</v>
          </cell>
          <cell r="O134">
            <v>0.34569</v>
          </cell>
          <cell r="P134">
            <v>0.39074999999999999</v>
          </cell>
          <cell r="Q134">
            <v>0.43852000000000002</v>
          </cell>
          <cell r="R134">
            <v>0.48898999999999998</v>
          </cell>
          <cell r="S134">
            <v>0.54217000000000004</v>
          </cell>
          <cell r="T134">
            <v>0.59806000000000004</v>
          </cell>
          <cell r="U134">
            <v>0.65669</v>
          </cell>
          <cell r="V134">
            <v>0.71804999999999997</v>
          </cell>
          <cell r="W134">
            <v>0.78215000000000001</v>
          </cell>
          <cell r="X134">
            <v>0.84901000000000004</v>
          </cell>
          <cell r="Y134">
            <v>0.91864000000000001</v>
          </cell>
          <cell r="Z134">
            <v>0.99104999999999999</v>
          </cell>
          <cell r="AA134">
            <v>1.06626</v>
          </cell>
          <cell r="AB134">
            <v>1.1442699999999999</v>
          </cell>
          <cell r="AC134">
            <v>1.2251000000000001</v>
          </cell>
          <cell r="AD134">
            <v>1.30877</v>
          </cell>
          <cell r="AE134">
            <v>1.3953</v>
          </cell>
          <cell r="AF134">
            <v>1.4846900000000001</v>
          </cell>
          <cell r="AG134">
            <v>1.57697</v>
          </cell>
          <cell r="AH134">
            <v>1.67214</v>
          </cell>
          <cell r="AI134">
            <v>1.77024</v>
          </cell>
          <cell r="AJ134">
            <v>1.87127</v>
          </cell>
          <cell r="AK134">
            <v>1.97525</v>
          </cell>
          <cell r="AL134">
            <v>2.0821999999999998</v>
          </cell>
          <cell r="AM134">
            <v>2.1921499999999998</v>
          </cell>
          <cell r="AN134">
            <v>2.3050999999999999</v>
          </cell>
          <cell r="AO134">
            <v>2.42109</v>
          </cell>
          <cell r="AP134">
            <v>2.5401199999999999</v>
          </cell>
          <cell r="AQ134">
            <v>2.66222</v>
          </cell>
          <cell r="AR134">
            <v>2.7873999999999999</v>
          </cell>
          <cell r="AS134">
            <v>2.9157000000000002</v>
          </cell>
          <cell r="AT134">
            <v>3.0471200000000001</v>
          </cell>
          <cell r="AU134">
            <v>3.1817000000000002</v>
          </cell>
          <cell r="AV134">
            <v>3.3194400000000002</v>
          </cell>
          <cell r="AW134">
            <v>3.4603799999999998</v>
          </cell>
          <cell r="AX134">
            <v>3.60453</v>
          </cell>
        </row>
        <row r="135">
          <cell r="C135">
            <v>1.8589999999999999E-2</v>
          </cell>
          <cell r="D135">
            <v>3.1699999999999999E-2</v>
          </cell>
          <cell r="E135">
            <v>4.8000000000000001E-2</v>
          </cell>
          <cell r="F135">
            <v>6.7419999999999994E-2</v>
          </cell>
          <cell r="G135">
            <v>8.9899999999999994E-2</v>
          </cell>
          <cell r="H135">
            <v>0.1154</v>
          </cell>
          <cell r="I135">
            <v>0.14388999999999999</v>
          </cell>
          <cell r="J135">
            <v>0.17535999999999999</v>
          </cell>
          <cell r="K135">
            <v>0.20979</v>
          </cell>
          <cell r="L135">
            <v>0.24717</v>
          </cell>
          <cell r="M135">
            <v>0.28749000000000002</v>
          </cell>
          <cell r="N135">
            <v>0.33076</v>
          </cell>
          <cell r="O135">
            <v>0.37696000000000002</v>
          </cell>
          <cell r="P135">
            <v>0.42609999999999998</v>
          </cell>
          <cell r="Q135">
            <v>0.47819</v>
          </cell>
          <cell r="R135">
            <v>0.53322999999999998</v>
          </cell>
          <cell r="S135">
            <v>0.59121999999999997</v>
          </cell>
          <cell r="T135">
            <v>0.65217999999999998</v>
          </cell>
          <cell r="U135">
            <v>0.71609999999999996</v>
          </cell>
          <cell r="V135">
            <v>0.78302000000000005</v>
          </cell>
          <cell r="W135">
            <v>0.85292000000000001</v>
          </cell>
          <cell r="X135">
            <v>0.92583000000000004</v>
          </cell>
          <cell r="Y135">
            <v>1.00176</v>
          </cell>
          <cell r="Z135">
            <v>1.08073</v>
          </cell>
          <cell r="AA135">
            <v>1.1627400000000001</v>
          </cell>
          <cell r="AB135">
            <v>1.2478100000000001</v>
          </cell>
          <cell r="AC135">
            <v>1.33596</v>
          </cell>
          <cell r="AD135">
            <v>1.4272100000000001</v>
          </cell>
          <cell r="AE135">
            <v>1.52156</v>
          </cell>
          <cell r="AF135">
            <v>1.61904</v>
          </cell>
          <cell r="AG135">
            <v>1.71967</v>
          </cell>
          <cell r="AH135">
            <v>1.8234600000000001</v>
          </cell>
          <cell r="AI135">
            <v>1.9304399999999999</v>
          </cell>
          <cell r="AJ135">
            <v>2.04061</v>
          </cell>
          <cell r="AK135">
            <v>2.15401</v>
          </cell>
          <cell r="AL135">
            <v>2.2706400000000002</v>
          </cell>
          <cell r="AM135">
            <v>2.3905400000000001</v>
          </cell>
          <cell r="AN135">
            <v>2.5137200000000002</v>
          </cell>
          <cell r="AO135">
            <v>2.6402000000000001</v>
          </cell>
          <cell r="AP135">
            <v>2.7700100000000001</v>
          </cell>
          <cell r="AQ135">
            <v>2.9031600000000002</v>
          </cell>
          <cell r="AR135">
            <v>3.0396800000000002</v>
          </cell>
          <cell r="AS135">
            <v>3.1795900000000001</v>
          </cell>
          <cell r="AT135">
            <v>3.3229099999999998</v>
          </cell>
          <cell r="AU135">
            <v>3.4696699999999998</v>
          </cell>
          <cell r="AV135">
            <v>3.6198899999999998</v>
          </cell>
          <cell r="AW135">
            <v>3.77359</v>
          </cell>
          <cell r="AX135">
            <v>3.93079</v>
          </cell>
        </row>
        <row r="136">
          <cell r="C136">
            <v>2.0129999999999999E-2</v>
          </cell>
          <cell r="D136">
            <v>3.4329999999999999E-2</v>
          </cell>
          <cell r="E136">
            <v>5.1990000000000001E-2</v>
          </cell>
          <cell r="F136">
            <v>7.3010000000000005E-2</v>
          </cell>
          <cell r="G136">
            <v>9.7350000000000006E-2</v>
          </cell>
          <cell r="H136">
            <v>0.12497</v>
          </cell>
          <cell r="I136">
            <v>0.15583</v>
          </cell>
          <cell r="J136">
            <v>0.18991</v>
          </cell>
          <cell r="K136">
            <v>0.22720000000000001</v>
          </cell>
          <cell r="L136">
            <v>0.26767999999999997</v>
          </cell>
          <cell r="M136">
            <v>0.31135000000000002</v>
          </cell>
          <cell r="N136">
            <v>0.35820000000000002</v>
          </cell>
          <cell r="O136">
            <v>0.40823999999999999</v>
          </cell>
          <cell r="P136">
            <v>0.46145999999999998</v>
          </cell>
          <cell r="Q136">
            <v>0.51787000000000005</v>
          </cell>
          <cell r="R136">
            <v>0.57747999999999999</v>
          </cell>
          <cell r="S136">
            <v>0.64027999999999996</v>
          </cell>
          <cell r="T136">
            <v>0.70630000000000004</v>
          </cell>
          <cell r="U136">
            <v>0.77553000000000005</v>
          </cell>
          <cell r="V136">
            <v>0.84799999999999998</v>
          </cell>
          <cell r="W136">
            <v>0.92369999999999997</v>
          </cell>
          <cell r="X136">
            <v>1.00267</v>
          </cell>
          <cell r="Y136">
            <v>1.0849</v>
          </cell>
          <cell r="Z136">
            <v>1.17042</v>
          </cell>
          <cell r="AA136">
            <v>1.2592399999999999</v>
          </cell>
          <cell r="AB136">
            <v>1.35137</v>
          </cell>
          <cell r="AC136">
            <v>1.4468399999999999</v>
          </cell>
          <cell r="AD136">
            <v>1.54566</v>
          </cell>
          <cell r="AE136">
            <v>1.64784</v>
          </cell>
          <cell r="AF136">
            <v>1.75342</v>
          </cell>
          <cell r="AG136">
            <v>1.8624000000000001</v>
          </cell>
          <cell r="AH136">
            <v>1.97481</v>
          </cell>
          <cell r="AI136">
            <v>2.0906600000000002</v>
          </cell>
          <cell r="AJ136">
            <v>2.2099799999999998</v>
          </cell>
          <cell r="AK136">
            <v>2.3327900000000001</v>
          </cell>
          <cell r="AL136">
            <v>2.4591099999999999</v>
          </cell>
          <cell r="AM136">
            <v>2.5889600000000002</v>
          </cell>
          <cell r="AN136">
            <v>2.7223700000000002</v>
          </cell>
          <cell r="AO136">
            <v>2.8593500000000001</v>
          </cell>
          <cell r="AP136">
            <v>2.9999400000000001</v>
          </cell>
          <cell r="AQ136">
            <v>3.1441400000000002</v>
          </cell>
          <cell r="AR136">
            <v>3.2919999999999998</v>
          </cell>
          <cell r="AS136">
            <v>3.4435199999999999</v>
          </cell>
          <cell r="AT136">
            <v>3.5987499999999999</v>
          </cell>
          <cell r="AU136">
            <v>3.7576900000000002</v>
          </cell>
          <cell r="AV136">
            <v>3.9203800000000002</v>
          </cell>
          <cell r="AW136">
            <v>4.0868399999999996</v>
          </cell>
          <cell r="AX136">
            <v>4.2571000000000003</v>
          </cell>
        </row>
        <row r="137">
          <cell r="C137">
            <v>2.1669999999999998E-2</v>
          </cell>
          <cell r="D137">
            <v>3.696E-2</v>
          </cell>
          <cell r="E137">
            <v>5.5969999999999999E-2</v>
          </cell>
          <cell r="F137">
            <v>7.8609999999999999E-2</v>
          </cell>
          <cell r="G137">
            <v>0.10481</v>
          </cell>
          <cell r="H137">
            <v>0.13455</v>
          </cell>
          <cell r="I137">
            <v>0.16777</v>
          </cell>
          <cell r="J137">
            <v>0.20446</v>
          </cell>
          <cell r="K137">
            <v>0.24460999999999999</v>
          </cell>
          <cell r="L137">
            <v>0.28819</v>
          </cell>
          <cell r="M137">
            <v>0.33521000000000001</v>
          </cell>
          <cell r="N137">
            <v>0.38564999999999999</v>
          </cell>
          <cell r="O137">
            <v>0.43952000000000002</v>
          </cell>
          <cell r="P137">
            <v>0.49681999999999998</v>
          </cell>
          <cell r="Q137">
            <v>0.55755999999999994</v>
          </cell>
          <cell r="R137">
            <v>0.62173</v>
          </cell>
          <cell r="S137">
            <v>0.68935000000000002</v>
          </cell>
          <cell r="T137">
            <v>0.76041999999999998</v>
          </cell>
          <cell r="U137">
            <v>0.83496000000000004</v>
          </cell>
          <cell r="V137">
            <v>0.91298000000000001</v>
          </cell>
          <cell r="W137">
            <v>0.99448999999999999</v>
          </cell>
          <cell r="X137">
            <v>1.07951</v>
          </cell>
          <cell r="Y137">
            <v>1.16805</v>
          </cell>
          <cell r="Z137">
            <v>1.2601199999999999</v>
          </cell>
          <cell r="AA137">
            <v>1.35575</v>
          </cell>
          <cell r="AB137">
            <v>1.4549399999999999</v>
          </cell>
          <cell r="AC137">
            <v>1.5577300000000001</v>
          </cell>
          <cell r="AD137">
            <v>1.66412</v>
          </cell>
          <cell r="AE137">
            <v>1.7741400000000001</v>
          </cell>
          <cell r="AF137">
            <v>1.88781</v>
          </cell>
          <cell r="AG137">
            <v>2.00515</v>
          </cell>
          <cell r="AH137">
            <v>2.1261700000000001</v>
          </cell>
          <cell r="AI137">
            <v>2.2509100000000002</v>
          </cell>
          <cell r="AJ137">
            <v>2.3793700000000002</v>
          </cell>
          <cell r="AK137">
            <v>2.5116000000000001</v>
          </cell>
          <cell r="AL137">
            <v>2.6476000000000002</v>
          </cell>
          <cell r="AM137">
            <v>2.7874099999999999</v>
          </cell>
          <cell r="AN137">
            <v>2.9310399999999999</v>
          </cell>
          <cell r="AO137">
            <v>3.0785300000000002</v>
          </cell>
          <cell r="AP137">
            <v>3.2298900000000001</v>
          </cell>
          <cell r="AQ137">
            <v>3.3851599999999999</v>
          </cell>
          <cell r="AR137">
            <v>3.5443500000000001</v>
          </cell>
          <cell r="AS137">
            <v>3.70749</v>
          </cell>
          <cell r="AT137">
            <v>3.8746200000000002</v>
          </cell>
          <cell r="AU137">
            <v>4.04575</v>
          </cell>
          <cell r="AV137">
            <v>4.2209099999999999</v>
          </cell>
          <cell r="AW137">
            <v>4.4001400000000004</v>
          </cell>
          <cell r="AX137">
            <v>4.58345</v>
          </cell>
        </row>
        <row r="138">
          <cell r="C138">
            <v>2.3210000000000001E-2</v>
          </cell>
          <cell r="D138">
            <v>3.959E-2</v>
          </cell>
          <cell r="E138">
            <v>5.9950000000000003E-2</v>
          </cell>
          <cell r="F138">
            <v>8.4199999999999997E-2</v>
          </cell>
          <cell r="G138">
            <v>0.11226999999999999</v>
          </cell>
          <cell r="H138">
            <v>0.14412</v>
          </cell>
          <cell r="I138">
            <v>0.17971000000000001</v>
          </cell>
          <cell r="J138">
            <v>0.21901999999999999</v>
          </cell>
          <cell r="K138">
            <v>0.26201999999999998</v>
          </cell>
          <cell r="L138">
            <v>0.30870999999999998</v>
          </cell>
          <cell r="M138">
            <v>0.35907</v>
          </cell>
          <cell r="N138">
            <v>0.41310999999999998</v>
          </cell>
          <cell r="O138">
            <v>0.47081000000000001</v>
          </cell>
          <cell r="P138">
            <v>0.53219000000000005</v>
          </cell>
          <cell r="Q138">
            <v>0.59724999999999995</v>
          </cell>
          <cell r="R138">
            <v>0.66598999999999997</v>
          </cell>
          <cell r="S138">
            <v>0.73841999999999997</v>
          </cell>
          <cell r="T138">
            <v>0.81455999999999995</v>
          </cell>
          <cell r="U138">
            <v>0.89441000000000004</v>
          </cell>
          <cell r="V138">
            <v>0.97797999999999996</v>
          </cell>
          <cell r="W138">
            <v>1.0652900000000001</v>
          </cell>
          <cell r="X138">
            <v>1.1563600000000001</v>
          </cell>
          <cell r="Y138">
            <v>1.2512000000000001</v>
          </cell>
          <cell r="Z138">
            <v>1.3498300000000001</v>
          </cell>
          <cell r="AA138">
            <v>1.4522699999999999</v>
          </cell>
          <cell r="AB138">
            <v>1.55853</v>
          </cell>
          <cell r="AC138">
            <v>1.6686300000000001</v>
          </cell>
          <cell r="AD138">
            <v>1.7826</v>
          </cell>
          <cell r="AE138">
            <v>1.90046</v>
          </cell>
          <cell r="AF138">
            <v>2.0222199999999999</v>
          </cell>
          <cell r="AG138">
            <v>2.14791</v>
          </cell>
          <cell r="AH138">
            <v>2.2775500000000002</v>
          </cell>
          <cell r="AI138">
            <v>2.4111699999999998</v>
          </cell>
          <cell r="AJ138">
            <v>2.5487899999999999</v>
          </cell>
          <cell r="AK138">
            <v>2.6904300000000001</v>
          </cell>
          <cell r="AL138">
            <v>2.8361200000000002</v>
          </cell>
          <cell r="AM138">
            <v>2.9858799999999999</v>
          </cell>
          <cell r="AN138">
            <v>3.1397400000000002</v>
          </cell>
          <cell r="AO138">
            <v>3.2977300000000001</v>
          </cell>
          <cell r="AP138">
            <v>3.4598800000000001</v>
          </cell>
          <cell r="AQ138">
            <v>3.6261999999999999</v>
          </cell>
          <cell r="AR138">
            <v>3.7967300000000002</v>
          </cell>
          <cell r="AS138">
            <v>3.9714900000000002</v>
          </cell>
          <cell r="AT138">
            <v>4.1505200000000002</v>
          </cell>
          <cell r="AU138">
            <v>4.3338400000000004</v>
          </cell>
          <cell r="AV138">
            <v>4.5214800000000004</v>
          </cell>
          <cell r="AW138">
            <v>4.71347</v>
          </cell>
          <cell r="AX138">
            <v>4.90984</v>
          </cell>
        </row>
        <row r="139">
          <cell r="C139">
            <v>2.4760000000000001E-2</v>
          </cell>
          <cell r="D139">
            <v>4.2220000000000001E-2</v>
          </cell>
          <cell r="E139">
            <v>6.3939999999999997E-2</v>
          </cell>
          <cell r="F139">
            <v>8.9800000000000005E-2</v>
          </cell>
          <cell r="G139">
            <v>0.11974</v>
          </cell>
          <cell r="H139">
            <v>0.1537</v>
          </cell>
          <cell r="I139">
            <v>0.19166</v>
          </cell>
          <cell r="J139">
            <v>0.23357</v>
          </cell>
          <cell r="K139">
            <v>0.27944000000000002</v>
          </cell>
          <cell r="L139">
            <v>0.32922000000000001</v>
          </cell>
          <cell r="M139">
            <v>0.38294</v>
          </cell>
          <cell r="N139">
            <v>0.44056000000000001</v>
          </cell>
          <cell r="O139">
            <v>0.50209999999999999</v>
          </cell>
          <cell r="P139">
            <v>0.56755999999999995</v>
          </cell>
          <cell r="Q139">
            <v>0.63693999999999995</v>
          </cell>
          <cell r="R139">
            <v>0.71025000000000005</v>
          </cell>
          <cell r="S139">
            <v>0.78749999999999998</v>
          </cell>
          <cell r="T139">
            <v>0.86870000000000003</v>
          </cell>
          <cell r="U139">
            <v>0.95384999999999998</v>
          </cell>
          <cell r="V139">
            <v>1.04298</v>
          </cell>
          <cell r="W139">
            <v>1.1361000000000001</v>
          </cell>
          <cell r="X139">
            <v>1.23322</v>
          </cell>
          <cell r="Y139">
            <v>1.3343700000000001</v>
          </cell>
          <cell r="Z139">
            <v>1.4395500000000001</v>
          </cell>
          <cell r="AA139">
            <v>1.5488</v>
          </cell>
          <cell r="AB139">
            <v>1.66212</v>
          </cell>
          <cell r="AC139">
            <v>1.77955</v>
          </cell>
          <cell r="AD139">
            <v>1.9010899999999999</v>
          </cell>
          <cell r="AE139">
            <v>2.02678</v>
          </cell>
          <cell r="AF139">
            <v>2.1566399999999999</v>
          </cell>
          <cell r="AG139">
            <v>2.2906900000000001</v>
          </cell>
          <cell r="AH139">
            <v>2.4289499999999999</v>
          </cell>
          <cell r="AI139">
            <v>2.57145</v>
          </cell>
          <cell r="AJ139">
            <v>2.7182200000000001</v>
          </cell>
          <cell r="AK139">
            <v>2.8692799999999998</v>
          </cell>
          <cell r="AL139">
            <v>3.0246499999999998</v>
          </cell>
          <cell r="AM139">
            <v>3.1843699999999999</v>
          </cell>
          <cell r="AN139">
            <v>3.3484699999999998</v>
          </cell>
          <cell r="AO139">
            <v>3.5169600000000001</v>
          </cell>
          <cell r="AP139">
            <v>3.68988</v>
          </cell>
          <cell r="AQ139">
            <v>3.8672599999999999</v>
          </cell>
          <cell r="AR139">
            <v>4.0491299999999999</v>
          </cell>
          <cell r="AS139">
            <v>4.2355099999999997</v>
          </cell>
          <cell r="AT139">
            <v>4.42645</v>
          </cell>
          <cell r="AU139">
            <v>4.62195</v>
          </cell>
          <cell r="AV139">
            <v>4.8220700000000001</v>
          </cell>
          <cell r="AW139">
            <v>5.0268300000000004</v>
          </cell>
          <cell r="AX139">
            <v>5.2362599999999997</v>
          </cell>
        </row>
        <row r="140">
          <cell r="C140">
            <v>2.63E-2</v>
          </cell>
          <cell r="D140">
            <v>4.4859999999999997E-2</v>
          </cell>
          <cell r="E140">
            <v>6.7919999999999994E-2</v>
          </cell>
          <cell r="F140">
            <v>9.5390000000000003E-2</v>
          </cell>
          <cell r="G140">
            <v>0.12720000000000001</v>
          </cell>
          <cell r="H140">
            <v>0.16328000000000001</v>
          </cell>
          <cell r="I140">
            <v>0.2036</v>
          </cell>
          <cell r="J140">
            <v>0.24812999999999999</v>
          </cell>
          <cell r="K140">
            <v>0.29685</v>
          </cell>
          <cell r="L140">
            <v>0.34974</v>
          </cell>
          <cell r="M140">
            <v>0.40679999999999999</v>
          </cell>
          <cell r="N140">
            <v>0.46801999999999999</v>
          </cell>
          <cell r="O140">
            <v>0.53339999999999999</v>
          </cell>
          <cell r="P140">
            <v>0.60294000000000003</v>
          </cell>
          <cell r="Q140">
            <v>0.67664000000000002</v>
          </cell>
          <cell r="R140">
            <v>0.75451999999999997</v>
          </cell>
          <cell r="S140">
            <v>0.83657999999999999</v>
          </cell>
          <cell r="T140">
            <v>0.92283999999999999</v>
          </cell>
          <cell r="U140">
            <v>1.0133000000000001</v>
          </cell>
          <cell r="V140">
            <v>1.10799</v>
          </cell>
          <cell r="W140">
            <v>1.2069099999999999</v>
          </cell>
          <cell r="X140">
            <v>1.31009</v>
          </cell>
          <cell r="Y140">
            <v>1.41754</v>
          </cell>
          <cell r="Z140">
            <v>1.52928</v>
          </cell>
          <cell r="AA140">
            <v>1.64534</v>
          </cell>
          <cell r="AB140">
            <v>1.76573</v>
          </cell>
          <cell r="AC140">
            <v>1.8904700000000001</v>
          </cell>
          <cell r="AD140">
            <v>2.01959</v>
          </cell>
          <cell r="AE140">
            <v>2.1531199999999999</v>
          </cell>
          <cell r="AF140">
            <v>2.2910699999999999</v>
          </cell>
          <cell r="AG140">
            <v>2.4334799999999999</v>
          </cell>
          <cell r="AH140">
            <v>2.5803600000000002</v>
          </cell>
          <cell r="AI140">
            <v>2.7317399999999998</v>
          </cell>
          <cell r="AJ140">
            <v>2.8876599999999999</v>
          </cell>
          <cell r="AK140">
            <v>3.0481400000000001</v>
          </cell>
          <cell r="AL140">
            <v>3.2132000000000001</v>
          </cell>
          <cell r="AM140">
            <v>3.3828800000000001</v>
          </cell>
          <cell r="AN140">
            <v>3.5571999999999999</v>
          </cell>
          <cell r="AO140">
            <v>3.7362000000000002</v>
          </cell>
          <cell r="AP140">
            <v>3.9199099999999998</v>
          </cell>
          <cell r="AQ140">
            <v>4.1083499999999997</v>
          </cell>
          <cell r="AR140">
            <v>4.3015499999999998</v>
          </cell>
          <cell r="AS140">
            <v>4.4995599999999998</v>
          </cell>
          <cell r="AT140">
            <v>4.7023999999999999</v>
          </cell>
          <cell r="AU140">
            <v>4.9100999999999999</v>
          </cell>
          <cell r="AV140">
            <v>5.1226900000000004</v>
          </cell>
          <cell r="AW140">
            <v>5.3402200000000004</v>
          </cell>
          <cell r="AX140">
            <v>5.56271</v>
          </cell>
        </row>
        <row r="141">
          <cell r="C141">
            <v>2.784E-2</v>
          </cell>
          <cell r="D141">
            <v>4.7489999999999997E-2</v>
          </cell>
          <cell r="E141">
            <v>7.1910000000000002E-2</v>
          </cell>
          <cell r="F141">
            <v>0.10099</v>
          </cell>
          <cell r="G141">
            <v>0.13466</v>
          </cell>
          <cell r="H141">
            <v>0.17286000000000001</v>
          </cell>
          <cell r="I141">
            <v>0.21554999999999999</v>
          </cell>
          <cell r="J141">
            <v>0.26268999999999998</v>
          </cell>
          <cell r="K141">
            <v>0.31426999999999999</v>
          </cell>
          <cell r="L141">
            <v>0.37025999999999998</v>
          </cell>
          <cell r="M141">
            <v>0.43067</v>
          </cell>
          <cell r="N141">
            <v>0.49547999999999998</v>
          </cell>
          <cell r="O141">
            <v>0.56469000000000003</v>
          </cell>
          <cell r="P141">
            <v>0.63831000000000004</v>
          </cell>
          <cell r="Q141">
            <v>0.71633999999999998</v>
          </cell>
          <cell r="R141">
            <v>0.79879</v>
          </cell>
          <cell r="S141">
            <v>0.88566999999999996</v>
          </cell>
          <cell r="T141">
            <v>0.97699000000000003</v>
          </cell>
          <cell r="U141">
            <v>1.0727599999999999</v>
          </cell>
          <cell r="V141">
            <v>1.173</v>
          </cell>
          <cell r="W141">
            <v>1.27773</v>
          </cell>
          <cell r="X141">
            <v>1.38696</v>
          </cell>
          <cell r="Y141">
            <v>1.5007200000000001</v>
          </cell>
          <cell r="Z141">
            <v>1.6190199999999999</v>
          </cell>
          <cell r="AA141">
            <v>1.7418899999999999</v>
          </cell>
          <cell r="AB141">
            <v>1.86934</v>
          </cell>
          <cell r="AC141">
            <v>2.0013999999999998</v>
          </cell>
          <cell r="AD141">
            <v>2.1381000000000001</v>
          </cell>
          <cell r="AE141">
            <v>2.2794699999999999</v>
          </cell>
          <cell r="AF141">
            <v>2.4255100000000001</v>
          </cell>
          <cell r="AG141">
            <v>2.5762800000000001</v>
          </cell>
          <cell r="AH141">
            <v>2.7317800000000001</v>
          </cell>
          <cell r="AI141">
            <v>2.8920499999999998</v>
          </cell>
          <cell r="AJ141">
            <v>3.0571199999999998</v>
          </cell>
          <cell r="AK141">
            <v>3.2270099999999999</v>
          </cell>
          <cell r="AL141">
            <v>3.4017599999999999</v>
          </cell>
          <cell r="AM141">
            <v>3.5813999999999999</v>
          </cell>
          <cell r="AN141">
            <v>3.7659600000000002</v>
          </cell>
          <cell r="AO141">
            <v>3.95546</v>
          </cell>
          <cell r="AP141">
            <v>4.1499499999999996</v>
          </cell>
          <cell r="AQ141">
            <v>4.34945</v>
          </cell>
          <cell r="AR141">
            <v>4.5540000000000003</v>
          </cell>
          <cell r="AS141">
            <v>4.76363</v>
          </cell>
          <cell r="AT141">
            <v>4.97837</v>
          </cell>
          <cell r="AU141">
            <v>5.1982600000000003</v>
          </cell>
          <cell r="AV141">
            <v>5.4233399999999996</v>
          </cell>
          <cell r="AW141">
            <v>5.6536299999999997</v>
          </cell>
          <cell r="AX141">
            <v>5.8891799999999996</v>
          </cell>
        </row>
        <row r="142">
          <cell r="C142">
            <v>2.9389999999999999E-2</v>
          </cell>
          <cell r="D142">
            <v>5.0119999999999998E-2</v>
          </cell>
          <cell r="E142">
            <v>7.5889999999999999E-2</v>
          </cell>
          <cell r="F142">
            <v>0.10659</v>
          </cell>
          <cell r="G142">
            <v>0.14212</v>
          </cell>
          <cell r="H142">
            <v>0.18243999999999999</v>
          </cell>
          <cell r="I142">
            <v>0.22749</v>
          </cell>
          <cell r="J142">
            <v>0.27725</v>
          </cell>
          <cell r="K142">
            <v>0.33167999999999997</v>
          </cell>
          <cell r="L142">
            <v>0.39078000000000002</v>
          </cell>
          <cell r="M142">
            <v>0.45454</v>
          </cell>
          <cell r="N142">
            <v>0.52293999999999996</v>
          </cell>
          <cell r="O142">
            <v>0.59599000000000002</v>
          </cell>
          <cell r="P142">
            <v>0.67369000000000001</v>
          </cell>
          <cell r="Q142">
            <v>0.75605</v>
          </cell>
          <cell r="R142">
            <v>0.84306999999999999</v>
          </cell>
          <cell r="S142">
            <v>0.93476000000000004</v>
          </cell>
          <cell r="T142">
            <v>1.0311399999999999</v>
          </cell>
          <cell r="U142">
            <v>1.13222</v>
          </cell>
          <cell r="V142">
            <v>1.2380199999999999</v>
          </cell>
          <cell r="W142">
            <v>1.3485499999999999</v>
          </cell>
          <cell r="X142">
            <v>1.46384</v>
          </cell>
          <cell r="Y142">
            <v>1.5839000000000001</v>
          </cell>
          <cell r="Z142">
            <v>1.7087600000000001</v>
          </cell>
          <cell r="AA142">
            <v>1.8384400000000001</v>
          </cell>
          <cell r="AB142">
            <v>1.97296</v>
          </cell>
          <cell r="AC142">
            <v>2.1123400000000001</v>
          </cell>
          <cell r="AD142">
            <v>2.2566199999999998</v>
          </cell>
          <cell r="AE142">
            <v>2.4058199999999998</v>
          </cell>
          <cell r="AF142">
            <v>2.5599699999999999</v>
          </cell>
          <cell r="AG142">
            <v>2.71909</v>
          </cell>
          <cell r="AH142">
            <v>2.8832100000000001</v>
          </cell>
          <cell r="AI142">
            <v>3.0523699999999998</v>
          </cell>
          <cell r="AJ142">
            <v>3.2265899999999998</v>
          </cell>
          <cell r="AK142">
            <v>3.4058999999999999</v>
          </cell>
          <cell r="AL142">
            <v>3.5903399999999999</v>
          </cell>
          <cell r="AM142">
            <v>3.7799399999999999</v>
          </cell>
          <cell r="AN142">
            <v>3.9747300000000001</v>
          </cell>
          <cell r="AO142">
            <v>4.1747399999999999</v>
          </cell>
          <cell r="AP142">
            <v>4.3800100000000004</v>
          </cell>
          <cell r="AQ142">
            <v>4.5905699999999996</v>
          </cell>
          <cell r="AR142">
            <v>4.8064600000000004</v>
          </cell>
          <cell r="AS142">
            <v>5.0277099999999999</v>
          </cell>
          <cell r="AT142">
            <v>5.2543600000000001</v>
          </cell>
          <cell r="AU142">
            <v>5.4864499999999996</v>
          </cell>
          <cell r="AV142">
            <v>5.7240000000000002</v>
          </cell>
          <cell r="AW142">
            <v>5.9670699999999997</v>
          </cell>
          <cell r="AX142">
            <v>6.2156799999999999</v>
          </cell>
        </row>
        <row r="143">
          <cell r="C143">
            <v>3.0929999999999999E-2</v>
          </cell>
          <cell r="D143">
            <v>5.2749999999999998E-2</v>
          </cell>
          <cell r="E143">
            <v>7.9880000000000007E-2</v>
          </cell>
          <cell r="F143">
            <v>0.11218</v>
          </cell>
          <cell r="G143">
            <v>0.14959</v>
          </cell>
          <cell r="H143">
            <v>0.19202</v>
          </cell>
          <cell r="I143">
            <v>0.23943999999999999</v>
          </cell>
          <cell r="J143">
            <v>0.29181000000000001</v>
          </cell>
          <cell r="K143">
            <v>0.34910000000000002</v>
          </cell>
          <cell r="L143">
            <v>0.41131000000000001</v>
          </cell>
          <cell r="M143">
            <v>0.47841</v>
          </cell>
          <cell r="N143">
            <v>0.55040999999999995</v>
          </cell>
          <cell r="O143">
            <v>0.62729000000000001</v>
          </cell>
          <cell r="P143">
            <v>0.70906999999999998</v>
          </cell>
          <cell r="Q143">
            <v>0.79574999999999996</v>
          </cell>
          <cell r="R143">
            <v>0.88734000000000002</v>
          </cell>
          <cell r="S143">
            <v>0.98385</v>
          </cell>
          <cell r="T143">
            <v>1.0852999999999999</v>
          </cell>
          <cell r="U143">
            <v>1.1916899999999999</v>
          </cell>
          <cell r="V143">
            <v>1.30304</v>
          </cell>
          <cell r="W143">
            <v>1.4193800000000001</v>
          </cell>
          <cell r="X143">
            <v>1.5407200000000001</v>
          </cell>
          <cell r="Y143">
            <v>1.66709</v>
          </cell>
          <cell r="Z143">
            <v>1.7985100000000001</v>
          </cell>
          <cell r="AA143">
            <v>1.9350000000000001</v>
          </cell>
          <cell r="AB143">
            <v>2.0765799999999999</v>
          </cell>
          <cell r="AC143">
            <v>2.22329</v>
          </cell>
          <cell r="AD143">
            <v>2.3751500000000001</v>
          </cell>
          <cell r="AE143">
            <v>2.5321799999999999</v>
          </cell>
          <cell r="AF143">
            <v>2.6944300000000001</v>
          </cell>
          <cell r="AG143">
            <v>2.8618999999999999</v>
          </cell>
          <cell r="AH143">
            <v>3.0346500000000001</v>
          </cell>
          <cell r="AI143">
            <v>3.2126899999999998</v>
          </cell>
          <cell r="AJ143">
            <v>3.3960599999999999</v>
          </cell>
          <cell r="AK143">
            <v>3.5848</v>
          </cell>
          <cell r="AL143">
            <v>3.7789299999999999</v>
          </cell>
          <cell r="AM143">
            <v>3.9784899999999999</v>
          </cell>
          <cell r="AN143">
            <v>4.1835100000000001</v>
          </cell>
          <cell r="AO143">
            <v>4.3940299999999999</v>
          </cell>
          <cell r="AP143">
            <v>4.61008</v>
          </cell>
          <cell r="AQ143">
            <v>4.8317100000000002</v>
          </cell>
          <cell r="AR143">
            <v>5.0589399999999998</v>
          </cell>
          <cell r="AS143">
            <v>5.2918099999999999</v>
          </cell>
          <cell r="AT143">
            <v>5.5303699999999996</v>
          </cell>
          <cell r="AU143">
            <v>5.7746500000000003</v>
          </cell>
          <cell r="AV143">
            <v>6.0246899999999997</v>
          </cell>
          <cell r="AW143">
            <v>6.2805200000000001</v>
          </cell>
          <cell r="AX143">
            <v>6.5421899999999997</v>
          </cell>
        </row>
        <row r="144">
          <cell r="C144">
            <v>3.2469999999999999E-2</v>
          </cell>
          <cell r="D144">
            <v>5.5379999999999999E-2</v>
          </cell>
          <cell r="E144">
            <v>8.3860000000000004E-2</v>
          </cell>
          <cell r="F144">
            <v>0.11778</v>
          </cell>
          <cell r="G144">
            <v>0.15705</v>
          </cell>
          <cell r="H144">
            <v>0.2016</v>
          </cell>
          <cell r="I144">
            <v>0.25139</v>
          </cell>
          <cell r="J144">
            <v>0.30636999999999998</v>
          </cell>
          <cell r="K144">
            <v>0.36652000000000001</v>
          </cell>
          <cell r="L144">
            <v>0.43182999999999999</v>
          </cell>
          <cell r="M144">
            <v>0.50227999999999995</v>
          </cell>
          <cell r="N144">
            <v>0.57786999999999999</v>
          </cell>
          <cell r="O144">
            <v>0.65859000000000001</v>
          </cell>
          <cell r="P144">
            <v>0.74446000000000001</v>
          </cell>
          <cell r="Q144">
            <v>0.83545999999999998</v>
          </cell>
          <cell r="R144">
            <v>0.93162</v>
          </cell>
          <cell r="S144">
            <v>1.03295</v>
          </cell>
          <cell r="T144">
            <v>1.1394500000000001</v>
          </cell>
          <cell r="U144">
            <v>1.25115</v>
          </cell>
          <cell r="V144">
            <v>1.3680699999999999</v>
          </cell>
          <cell r="W144">
            <v>1.49021</v>
          </cell>
          <cell r="X144">
            <v>1.61761</v>
          </cell>
          <cell r="Y144">
            <v>1.7502899999999999</v>
          </cell>
          <cell r="Z144">
            <v>1.88826</v>
          </cell>
          <cell r="AA144">
            <v>2.0315599999999998</v>
          </cell>
          <cell r="AB144">
            <v>2.1802100000000002</v>
          </cell>
          <cell r="AC144">
            <v>2.3342399999999999</v>
          </cell>
          <cell r="AD144">
            <v>2.4936799999999999</v>
          </cell>
          <cell r="AE144">
            <v>2.65855</v>
          </cell>
          <cell r="AF144">
            <v>2.8288899999999999</v>
          </cell>
          <cell r="AG144">
            <v>3.0047299999999999</v>
          </cell>
          <cell r="AH144">
            <v>3.1861000000000002</v>
          </cell>
          <cell r="AI144">
            <v>3.37303</v>
          </cell>
          <cell r="AJ144">
            <v>3.56555</v>
          </cell>
          <cell r="AK144">
            <v>3.7637100000000001</v>
          </cell>
          <cell r="AL144">
            <v>3.96753</v>
          </cell>
          <cell r="AM144">
            <v>4.1770399999999999</v>
          </cell>
          <cell r="AN144">
            <v>4.3922999999999996</v>
          </cell>
          <cell r="AO144">
            <v>4.6133300000000004</v>
          </cell>
          <cell r="AP144">
            <v>4.8401699999999996</v>
          </cell>
          <cell r="AQ144">
            <v>5.0728499999999999</v>
          </cell>
          <cell r="AR144">
            <v>5.3114299999999997</v>
          </cell>
          <cell r="AS144">
            <v>5.55593</v>
          </cell>
          <cell r="AT144">
            <v>5.8063900000000004</v>
          </cell>
          <cell r="AU144">
            <v>6.0628700000000002</v>
          </cell>
          <cell r="AV144">
            <v>6.32538</v>
          </cell>
          <cell r="AW144">
            <v>6.5939899999999998</v>
          </cell>
          <cell r="AX144">
            <v>6.8687300000000002</v>
          </cell>
        </row>
        <row r="145">
          <cell r="C145">
            <v>3.4020000000000002E-2</v>
          </cell>
          <cell r="D145">
            <v>5.8009999999999999E-2</v>
          </cell>
          <cell r="E145">
            <v>8.7849999999999998E-2</v>
          </cell>
          <cell r="F145">
            <v>0.12338</v>
          </cell>
          <cell r="G145">
            <v>0.16452</v>
          </cell>
          <cell r="H145">
            <v>0.21118000000000001</v>
          </cell>
          <cell r="I145">
            <v>0.26334000000000002</v>
          </cell>
          <cell r="J145">
            <v>0.32092999999999999</v>
          </cell>
          <cell r="K145">
            <v>0.38394</v>
          </cell>
          <cell r="L145">
            <v>0.45235999999999998</v>
          </cell>
          <cell r="M145">
            <v>0.52615999999999996</v>
          </cell>
          <cell r="N145">
            <v>0.60533999999999999</v>
          </cell>
          <cell r="O145">
            <v>0.68989999999999996</v>
          </cell>
          <cell r="P145">
            <v>0.77983999999999998</v>
          </cell>
          <cell r="Q145">
            <v>0.87517</v>
          </cell>
          <cell r="R145">
            <v>0.97591000000000006</v>
          </cell>
          <cell r="S145">
            <v>1.08205</v>
          </cell>
          <cell r="T145">
            <v>1.1936199999999999</v>
          </cell>
          <cell r="U145">
            <v>1.3106199999999999</v>
          </cell>
          <cell r="V145">
            <v>1.4331</v>
          </cell>
          <cell r="W145">
            <v>1.56105</v>
          </cell>
          <cell r="X145">
            <v>1.6944999999999999</v>
          </cell>
          <cell r="Y145">
            <v>1.83348</v>
          </cell>
          <cell r="Z145">
            <v>1.9780199999999999</v>
          </cell>
          <cell r="AA145">
            <v>2.1281300000000001</v>
          </cell>
          <cell r="AB145">
            <v>2.2838500000000002</v>
          </cell>
          <cell r="AC145">
            <v>2.4451999999999998</v>
          </cell>
          <cell r="AD145">
            <v>2.6122200000000002</v>
          </cell>
          <cell r="AE145">
            <v>2.7849300000000001</v>
          </cell>
          <cell r="AF145">
            <v>2.9633699999999998</v>
          </cell>
          <cell r="AG145">
            <v>3.1475599999999999</v>
          </cell>
          <cell r="AH145">
            <v>3.3375499999999998</v>
          </cell>
          <cell r="AI145">
            <v>3.5333700000000001</v>
          </cell>
          <cell r="AJ145">
            <v>3.7350500000000002</v>
          </cell>
          <cell r="AK145">
            <v>3.9426199999999998</v>
          </cell>
          <cell r="AL145">
            <v>4.1561300000000001</v>
          </cell>
          <cell r="AM145">
            <v>4.37561</v>
          </cell>
          <cell r="AN145">
            <v>4.6010999999999997</v>
          </cell>
          <cell r="AO145">
            <v>4.8326399999999996</v>
          </cell>
          <cell r="AP145">
            <v>5.0702600000000002</v>
          </cell>
          <cell r="AQ145">
            <v>5.3140099999999997</v>
          </cell>
          <cell r="AR145">
            <v>5.56393</v>
          </cell>
          <cell r="AS145">
            <v>5.8200599999999998</v>
          </cell>
          <cell r="AT145">
            <v>6.0824299999999996</v>
          </cell>
          <cell r="AU145">
            <v>6.3510999999999997</v>
          </cell>
          <cell r="AV145">
            <v>6.6261000000000001</v>
          </cell>
          <cell r="AW145">
            <v>6.9074799999999996</v>
          </cell>
          <cell r="AX145">
            <v>7.1952800000000003</v>
          </cell>
        </row>
        <row r="146">
          <cell r="C146">
            <v>3.5560000000000001E-2</v>
          </cell>
          <cell r="D146">
            <v>6.0650000000000003E-2</v>
          </cell>
          <cell r="E146">
            <v>9.1829999999999995E-2</v>
          </cell>
          <cell r="F146">
            <v>0.12898000000000001</v>
          </cell>
          <cell r="G146">
            <v>0.17197999999999999</v>
          </cell>
          <cell r="H146">
            <v>0.22076999999999999</v>
          </cell>
          <cell r="I146">
            <v>0.27528000000000002</v>
          </cell>
          <cell r="J146">
            <v>0.33549000000000001</v>
          </cell>
          <cell r="K146">
            <v>0.40137</v>
          </cell>
          <cell r="L146">
            <v>0.47288000000000002</v>
          </cell>
          <cell r="M146">
            <v>0.55003000000000002</v>
          </cell>
          <cell r="N146">
            <v>0.63280000000000003</v>
          </cell>
          <cell r="O146">
            <v>0.72119999999999995</v>
          </cell>
          <cell r="P146">
            <v>0.81523000000000001</v>
          </cell>
          <cell r="Q146">
            <v>0.91488999999999998</v>
          </cell>
          <cell r="R146">
            <v>1.0201899999999999</v>
          </cell>
          <cell r="S146">
            <v>1.1311500000000001</v>
          </cell>
          <cell r="T146">
            <v>1.2477799999999999</v>
          </cell>
          <cell r="U146">
            <v>1.3701000000000001</v>
          </cell>
          <cell r="V146">
            <v>1.49813</v>
          </cell>
          <cell r="W146">
            <v>1.63188</v>
          </cell>
          <cell r="X146">
            <v>1.7714000000000001</v>
          </cell>
          <cell r="Y146">
            <v>1.91669</v>
          </cell>
          <cell r="Z146">
            <v>2.06778</v>
          </cell>
          <cell r="AA146">
            <v>2.2246999999999999</v>
          </cell>
          <cell r="AB146">
            <v>2.3874900000000001</v>
          </cell>
          <cell r="AC146">
            <v>2.5561600000000002</v>
          </cell>
          <cell r="AD146">
            <v>2.7307600000000001</v>
          </cell>
          <cell r="AE146">
            <v>2.9113099999999998</v>
          </cell>
          <cell r="AF146">
            <v>3.0978500000000002</v>
          </cell>
          <cell r="AG146">
            <v>3.2904</v>
          </cell>
          <cell r="AH146">
            <v>3.48902</v>
          </cell>
          <cell r="AI146">
            <v>3.6937199999999999</v>
          </cell>
          <cell r="AJ146">
            <v>3.90455</v>
          </cell>
          <cell r="AK146">
            <v>4.12155</v>
          </cell>
          <cell r="AL146">
            <v>4.3447500000000003</v>
          </cell>
          <cell r="AM146">
            <v>4.5741899999999998</v>
          </cell>
          <cell r="AN146">
            <v>4.8099100000000004</v>
          </cell>
          <cell r="AO146">
            <v>5.0519600000000002</v>
          </cell>
          <cell r="AP146">
            <v>5.30037</v>
          </cell>
          <cell r="AQ146">
            <v>5.55518</v>
          </cell>
          <cell r="AR146">
            <v>5.8164400000000001</v>
          </cell>
          <cell r="AS146">
            <v>6.0842000000000001</v>
          </cell>
          <cell r="AT146">
            <v>6.3584800000000001</v>
          </cell>
          <cell r="AU146">
            <v>6.6393399999999998</v>
          </cell>
          <cell r="AV146">
            <v>6.9268200000000002</v>
          </cell>
          <cell r="AW146">
            <v>7.2209700000000003</v>
          </cell>
          <cell r="AX146">
            <v>7.5218400000000001</v>
          </cell>
        </row>
        <row r="147">
          <cell r="C147">
            <v>3.7100000000000001E-2</v>
          </cell>
          <cell r="D147">
            <v>6.3280000000000003E-2</v>
          </cell>
          <cell r="E147">
            <v>9.5820000000000002E-2</v>
          </cell>
          <cell r="F147">
            <v>0.13458000000000001</v>
          </cell>
          <cell r="G147">
            <v>0.17945</v>
          </cell>
          <cell r="H147">
            <v>0.23035</v>
          </cell>
          <cell r="I147">
            <v>0.28722999999999999</v>
          </cell>
          <cell r="J147">
            <v>0.35005999999999998</v>
          </cell>
          <cell r="K147">
            <v>0.41879</v>
          </cell>
          <cell r="L147">
            <v>0.49341000000000002</v>
          </cell>
          <cell r="M147">
            <v>0.57391000000000003</v>
          </cell>
          <cell r="N147">
            <v>0.66027000000000002</v>
          </cell>
          <cell r="O147">
            <v>0.75251000000000001</v>
          </cell>
          <cell r="P147">
            <v>0.85062000000000004</v>
          </cell>
          <cell r="Q147">
            <v>0.9546</v>
          </cell>
          <cell r="R147">
            <v>1.06447</v>
          </cell>
          <cell r="S147">
            <v>1.18025</v>
          </cell>
          <cell r="T147">
            <v>1.3019400000000001</v>
          </cell>
          <cell r="U147">
            <v>1.42957</v>
          </cell>
          <cell r="V147">
            <v>1.5631600000000001</v>
          </cell>
          <cell r="W147">
            <v>1.70272</v>
          </cell>
          <cell r="X147">
            <v>1.84829</v>
          </cell>
          <cell r="Y147">
            <v>1.9998899999999999</v>
          </cell>
          <cell r="Z147">
            <v>2.15754</v>
          </cell>
          <cell r="AA147">
            <v>2.3212799999999998</v>
          </cell>
          <cell r="AB147">
            <v>2.4911300000000001</v>
          </cell>
          <cell r="AC147">
            <v>2.6671299999999998</v>
          </cell>
          <cell r="AD147">
            <v>2.84931</v>
          </cell>
          <cell r="AE147">
            <v>3.0377000000000001</v>
          </cell>
          <cell r="AF147">
            <v>3.2323300000000001</v>
          </cell>
          <cell r="AG147">
            <v>3.4332500000000001</v>
          </cell>
          <cell r="AH147">
            <v>3.6404899999999998</v>
          </cell>
          <cell r="AI147">
            <v>3.8540800000000002</v>
          </cell>
          <cell r="AJ147">
            <v>4.0740600000000002</v>
          </cell>
          <cell r="AK147">
            <v>4.3004800000000003</v>
          </cell>
          <cell r="AL147">
            <v>4.5333699999999997</v>
          </cell>
          <cell r="AM147">
            <v>4.77278</v>
          </cell>
          <cell r="AN147">
            <v>5.0187299999999997</v>
          </cell>
          <cell r="AO147">
            <v>5.2712899999999996</v>
          </cell>
          <cell r="AP147">
            <v>5.5304900000000004</v>
          </cell>
          <cell r="AQ147">
            <v>5.79636</v>
          </cell>
          <cell r="AR147">
            <v>6.0689700000000002</v>
          </cell>
          <cell r="AS147">
            <v>6.3483400000000003</v>
          </cell>
          <cell r="AT147">
            <v>6.6345400000000003</v>
          </cell>
          <cell r="AU147">
            <v>6.9276</v>
          </cell>
          <cell r="AV147">
            <v>7.2275600000000004</v>
          </cell>
          <cell r="AW147">
            <v>7.5344899999999999</v>
          </cell>
          <cell r="AX147">
            <v>7.8484100000000003</v>
          </cell>
        </row>
        <row r="148">
          <cell r="C148">
            <v>3.8649999999999997E-2</v>
          </cell>
          <cell r="D148">
            <v>6.5909999999999996E-2</v>
          </cell>
          <cell r="E148">
            <v>9.9809999999999996E-2</v>
          </cell>
          <cell r="F148">
            <v>0.14018</v>
          </cell>
          <cell r="G148">
            <v>0.18690999999999999</v>
          </cell>
          <cell r="H148">
            <v>0.23993</v>
          </cell>
          <cell r="I148">
            <v>0.29918</v>
          </cell>
          <cell r="J148">
            <v>0.36462</v>
          </cell>
          <cell r="K148">
            <v>0.43620999999999999</v>
          </cell>
          <cell r="L148">
            <v>0.51393999999999995</v>
          </cell>
          <cell r="M148">
            <v>0.59777999999999998</v>
          </cell>
          <cell r="N148">
            <v>0.68774000000000002</v>
          </cell>
          <cell r="O148">
            <v>0.78381999999999996</v>
          </cell>
          <cell r="P148">
            <v>0.88600000000000001</v>
          </cell>
          <cell r="Q148">
            <v>0.99431999999999998</v>
          </cell>
          <cell r="R148">
            <v>1.10876</v>
          </cell>
          <cell r="S148">
            <v>1.2293499999999999</v>
          </cell>
          <cell r="T148">
            <v>1.3561099999999999</v>
          </cell>
          <cell r="U148">
            <v>1.48905</v>
          </cell>
          <cell r="V148">
            <v>1.6282000000000001</v>
          </cell>
          <cell r="W148">
            <v>1.7735700000000001</v>
          </cell>
          <cell r="X148">
            <v>1.92519</v>
          </cell>
          <cell r="Y148">
            <v>2.0831</v>
          </cell>
          <cell r="Z148">
            <v>2.2473100000000001</v>
          </cell>
          <cell r="AA148">
            <v>2.4178600000000001</v>
          </cell>
          <cell r="AB148">
            <v>2.5947800000000001</v>
          </cell>
          <cell r="AC148">
            <v>2.7780999999999998</v>
          </cell>
          <cell r="AD148">
            <v>2.9678599999999999</v>
          </cell>
          <cell r="AE148">
            <v>3.1640899999999998</v>
          </cell>
          <cell r="AF148">
            <v>3.3668200000000001</v>
          </cell>
          <cell r="AG148">
            <v>3.5760999999999998</v>
          </cell>
          <cell r="AH148">
            <v>3.79196</v>
          </cell>
          <cell r="AI148">
            <v>4.0144399999999996</v>
          </cell>
          <cell r="AJ148">
            <v>4.2435799999999997</v>
          </cell>
          <cell r="AK148">
            <v>4.4794200000000002</v>
          </cell>
          <cell r="AL148">
            <v>4.7220000000000004</v>
          </cell>
          <cell r="AM148">
            <v>4.9713700000000003</v>
          </cell>
          <cell r="AN148">
            <v>5.2275600000000004</v>
          </cell>
          <cell r="AO148">
            <v>5.4906300000000003</v>
          </cell>
          <cell r="AP148">
            <v>5.7606099999999998</v>
          </cell>
          <cell r="AQ148">
            <v>6.0375500000000004</v>
          </cell>
          <cell r="AR148">
            <v>6.3215000000000003</v>
          </cell>
          <cell r="AS148">
            <v>6.6124999999999998</v>
          </cell>
          <cell r="AT148">
            <v>6.9106100000000001</v>
          </cell>
          <cell r="AU148">
            <v>7.2158600000000002</v>
          </cell>
          <cell r="AV148">
            <v>7.5283100000000003</v>
          </cell>
          <cell r="AW148">
            <v>7.8480100000000004</v>
          </cell>
          <cell r="AX148">
            <v>8.1750000000000007</v>
          </cell>
        </row>
        <row r="149">
          <cell r="C149">
            <v>4.0189999999999997E-2</v>
          </cell>
          <cell r="D149">
            <v>6.8540000000000004E-2</v>
          </cell>
          <cell r="E149">
            <v>0.10378999999999999</v>
          </cell>
          <cell r="F149">
            <v>0.14577000000000001</v>
          </cell>
          <cell r="G149">
            <v>0.19438</v>
          </cell>
          <cell r="H149">
            <v>0.24951999999999999</v>
          </cell>
          <cell r="I149">
            <v>0.31113000000000002</v>
          </cell>
          <cell r="J149">
            <v>0.37918000000000002</v>
          </cell>
          <cell r="K149">
            <v>0.45362999999999998</v>
          </cell>
          <cell r="L149">
            <v>0.53446000000000005</v>
          </cell>
          <cell r="M149">
            <v>0.62165999999999999</v>
          </cell>
          <cell r="N149">
            <v>0.71521000000000001</v>
          </cell>
          <cell r="O149">
            <v>0.81511999999999996</v>
          </cell>
          <cell r="P149">
            <v>0.92139000000000004</v>
          </cell>
          <cell r="Q149">
            <v>1.03403</v>
          </cell>
          <cell r="R149">
            <v>1.1530499999999999</v>
          </cell>
          <cell r="S149">
            <v>1.2784599999999999</v>
          </cell>
          <cell r="T149">
            <v>1.41028</v>
          </cell>
          <cell r="U149">
            <v>1.54853</v>
          </cell>
          <cell r="V149">
            <v>1.69323</v>
          </cell>
          <cell r="W149">
            <v>1.8444100000000001</v>
          </cell>
          <cell r="X149">
            <v>2.0021</v>
          </cell>
          <cell r="Y149">
            <v>2.1663100000000002</v>
          </cell>
          <cell r="Z149">
            <v>2.3370799999999998</v>
          </cell>
          <cell r="AA149">
            <v>2.51444</v>
          </cell>
          <cell r="AB149">
            <v>2.6984300000000001</v>
          </cell>
          <cell r="AC149">
            <v>2.8890799999999999</v>
          </cell>
          <cell r="AD149">
            <v>3.0864199999999999</v>
          </cell>
          <cell r="AE149">
            <v>3.2904800000000001</v>
          </cell>
          <cell r="AF149">
            <v>3.5013200000000002</v>
          </cell>
          <cell r="AG149">
            <v>3.71896</v>
          </cell>
          <cell r="AH149">
            <v>3.9434399999999998</v>
          </cell>
          <cell r="AI149">
            <v>4.1748099999999999</v>
          </cell>
          <cell r="AJ149">
            <v>4.4131</v>
          </cell>
          <cell r="AK149">
            <v>4.6583600000000001</v>
          </cell>
          <cell r="AL149">
            <v>4.9106399999999999</v>
          </cell>
          <cell r="AM149">
            <v>5.1699700000000002</v>
          </cell>
          <cell r="AN149">
            <v>5.4363999999999999</v>
          </cell>
          <cell r="AO149">
            <v>5.7099700000000002</v>
          </cell>
          <cell r="AP149">
            <v>5.9907399999999997</v>
          </cell>
          <cell r="AQ149">
            <v>6.2787499999999996</v>
          </cell>
          <cell r="AR149">
            <v>6.5740400000000001</v>
          </cell>
          <cell r="AS149">
            <v>6.8766699999999998</v>
          </cell>
          <cell r="AT149">
            <v>7.1866899999999996</v>
          </cell>
          <cell r="AU149">
            <v>7.5041399999999996</v>
          </cell>
          <cell r="AV149">
            <v>7.8290699999999998</v>
          </cell>
          <cell r="AW149">
            <v>8.1615400000000005</v>
          </cell>
          <cell r="AX149">
            <v>8.5015999999999998</v>
          </cell>
        </row>
        <row r="150">
          <cell r="C150">
            <v>4.1730000000000003E-2</v>
          </cell>
          <cell r="D150">
            <v>7.1179999999999993E-2</v>
          </cell>
          <cell r="E150">
            <v>0.10778</v>
          </cell>
          <cell r="F150">
            <v>0.15137</v>
          </cell>
          <cell r="G150">
            <v>0.20183999999999999</v>
          </cell>
          <cell r="H150">
            <v>0.2591</v>
          </cell>
          <cell r="I150">
            <v>0.32307999999999998</v>
          </cell>
          <cell r="J150">
            <v>0.39374999999999999</v>
          </cell>
          <cell r="K150">
            <v>0.47105999999999998</v>
          </cell>
          <cell r="L150">
            <v>0.55498999999999998</v>
          </cell>
          <cell r="M150">
            <v>0.64554</v>
          </cell>
          <cell r="N150">
            <v>0.74268000000000001</v>
          </cell>
          <cell r="O150">
            <v>0.84643000000000002</v>
          </cell>
          <cell r="P150">
            <v>0.95679000000000003</v>
          </cell>
          <cell r="Q150">
            <v>1.07375</v>
          </cell>
          <cell r="R150">
            <v>1.1973400000000001</v>
          </cell>
          <cell r="S150">
            <v>1.3275699999999999</v>
          </cell>
          <cell r="T150">
            <v>1.46445</v>
          </cell>
          <cell r="U150">
            <v>1.6080099999999999</v>
          </cell>
          <cell r="V150">
            <v>1.75827</v>
          </cell>
          <cell r="W150">
            <v>1.91526</v>
          </cell>
          <cell r="X150">
            <v>2.0790000000000002</v>
          </cell>
          <cell r="Y150">
            <v>2.24952</v>
          </cell>
          <cell r="Z150">
            <v>2.42685</v>
          </cell>
          <cell r="AA150">
            <v>2.61103</v>
          </cell>
          <cell r="AB150">
            <v>2.8020900000000002</v>
          </cell>
          <cell r="AC150">
            <v>3.0000599999999999</v>
          </cell>
          <cell r="AD150">
            <v>3.2049799999999999</v>
          </cell>
          <cell r="AE150">
            <v>3.4168799999999999</v>
          </cell>
          <cell r="AF150">
            <v>3.6358199999999998</v>
          </cell>
          <cell r="AG150">
            <v>3.8618199999999998</v>
          </cell>
          <cell r="AH150">
            <v>4.0949200000000001</v>
          </cell>
          <cell r="AI150">
            <v>4.3351800000000003</v>
          </cell>
          <cell r="AJ150">
            <v>4.58263</v>
          </cell>
          <cell r="AK150">
            <v>4.8373100000000004</v>
          </cell>
          <cell r="AL150">
            <v>5.0992800000000003</v>
          </cell>
          <cell r="AM150">
            <v>5.3685700000000001</v>
          </cell>
          <cell r="AN150">
            <v>5.6452400000000003</v>
          </cell>
          <cell r="AO150">
            <v>5.9293199999999997</v>
          </cell>
          <cell r="AP150">
            <v>6.2208800000000002</v>
          </cell>
          <cell r="AQ150">
            <v>6.5199499999999997</v>
          </cell>
          <cell r="AR150">
            <v>6.8265900000000004</v>
          </cell>
          <cell r="AS150">
            <v>7.1408500000000004</v>
          </cell>
          <cell r="AT150">
            <v>7.4627699999999999</v>
          </cell>
          <cell r="AU150">
            <v>7.7924199999999999</v>
          </cell>
          <cell r="AV150">
            <v>8.1298399999999997</v>
          </cell>
          <cell r="AW150">
            <v>8.4750800000000002</v>
          </cell>
          <cell r="AX150">
            <v>8.8282100000000003</v>
          </cell>
        </row>
        <row r="151">
          <cell r="C151">
            <v>4.3279999999999999E-2</v>
          </cell>
          <cell r="D151">
            <v>7.3810000000000001E-2</v>
          </cell>
          <cell r="E151">
            <v>0.11176999999999999</v>
          </cell>
          <cell r="F151">
            <v>0.15697</v>
          </cell>
          <cell r="G151">
            <v>0.20931</v>
          </cell>
          <cell r="H151">
            <v>0.26867999999999997</v>
          </cell>
          <cell r="I151">
            <v>0.33502999999999999</v>
          </cell>
          <cell r="J151">
            <v>0.40831000000000001</v>
          </cell>
          <cell r="K151">
            <v>0.48848000000000003</v>
          </cell>
          <cell r="L151">
            <v>0.57552000000000003</v>
          </cell>
          <cell r="M151">
            <v>0.66942000000000002</v>
          </cell>
          <cell r="N151">
            <v>0.77015999999999996</v>
          </cell>
          <cell r="O151">
            <v>0.87773999999999996</v>
          </cell>
          <cell r="P151">
            <v>0.99217999999999995</v>
          </cell>
          <cell r="Q151">
            <v>1.11347</v>
          </cell>
          <cell r="R151">
            <v>1.24163</v>
          </cell>
          <cell r="S151">
            <v>1.3766799999999999</v>
          </cell>
          <cell r="T151">
            <v>1.5186200000000001</v>
          </cell>
          <cell r="U151">
            <v>1.6675</v>
          </cell>
          <cell r="V151">
            <v>1.8233200000000001</v>
          </cell>
          <cell r="W151">
            <v>1.98611</v>
          </cell>
          <cell r="X151">
            <v>2.15591</v>
          </cell>
          <cell r="Y151">
            <v>2.3327399999999998</v>
          </cell>
          <cell r="Z151">
            <v>2.5166300000000001</v>
          </cell>
          <cell r="AA151">
            <v>2.7076199999999999</v>
          </cell>
          <cell r="AB151">
            <v>2.9057499999999998</v>
          </cell>
          <cell r="AC151">
            <v>3.11104</v>
          </cell>
          <cell r="AD151">
            <v>3.3235399999999999</v>
          </cell>
          <cell r="AE151">
            <v>3.5432899999999998</v>
          </cell>
          <cell r="AF151">
            <v>3.7703199999999999</v>
          </cell>
          <cell r="AG151">
            <v>4.0046799999999996</v>
          </cell>
          <cell r="AH151">
            <v>4.24641</v>
          </cell>
          <cell r="AI151">
            <v>4.4955600000000002</v>
          </cell>
          <cell r="AJ151">
            <v>4.7521599999999999</v>
          </cell>
          <cell r="AK151">
            <v>5.0162699999999996</v>
          </cell>
          <cell r="AL151">
            <v>5.2879199999999997</v>
          </cell>
          <cell r="AM151">
            <v>5.5671799999999996</v>
          </cell>
          <cell r="AN151">
            <v>5.8540799999999997</v>
          </cell>
          <cell r="AO151">
            <v>6.1486799999999997</v>
          </cell>
          <cell r="AP151">
            <v>6.4510199999999998</v>
          </cell>
          <cell r="AQ151">
            <v>6.7611600000000003</v>
          </cell>
          <cell r="AR151">
            <v>7.0791500000000003</v>
          </cell>
          <cell r="AS151">
            <v>7.40503</v>
          </cell>
          <cell r="AT151">
            <v>7.7388700000000004</v>
          </cell>
          <cell r="AU151">
            <v>8.0807099999999998</v>
          </cell>
          <cell r="AV151">
            <v>8.4306199999999993</v>
          </cell>
          <cell r="AW151">
            <v>8.7886299999999995</v>
          </cell>
          <cell r="AX151">
            <v>9.1548200000000008</v>
          </cell>
        </row>
        <row r="152">
          <cell r="C152">
            <v>4.4819999999999999E-2</v>
          </cell>
          <cell r="D152">
            <v>7.6439999999999994E-2</v>
          </cell>
          <cell r="E152">
            <v>0.11575000000000001</v>
          </cell>
          <cell r="F152">
            <v>0.16256999999999999</v>
          </cell>
          <cell r="G152">
            <v>0.21676999999999999</v>
          </cell>
          <cell r="H152">
            <v>0.27827000000000002</v>
          </cell>
          <cell r="I152">
            <v>0.34699000000000002</v>
          </cell>
          <cell r="J152">
            <v>0.42287999999999998</v>
          </cell>
          <cell r="K152">
            <v>0.50590999999999997</v>
          </cell>
          <cell r="L152">
            <v>0.59604999999999997</v>
          </cell>
          <cell r="M152">
            <v>0.69330000000000003</v>
          </cell>
          <cell r="N152">
            <v>0.79762999999999995</v>
          </cell>
          <cell r="O152">
            <v>0.90905000000000002</v>
          </cell>
          <cell r="P152">
            <v>1.0275700000000001</v>
          </cell>
          <cell r="Q152">
            <v>1.1531899999999999</v>
          </cell>
          <cell r="R152">
            <v>1.28592</v>
          </cell>
          <cell r="S152">
            <v>1.42578</v>
          </cell>
          <cell r="T152">
            <v>1.5728</v>
          </cell>
          <cell r="U152">
            <v>1.72698</v>
          </cell>
          <cell r="V152">
            <v>1.88836</v>
          </cell>
          <cell r="W152">
            <v>2.0569600000000001</v>
          </cell>
          <cell r="X152">
            <v>2.2328199999999998</v>
          </cell>
          <cell r="Y152">
            <v>2.41595</v>
          </cell>
          <cell r="Z152">
            <v>2.6064099999999999</v>
          </cell>
          <cell r="AA152">
            <v>2.8042099999999999</v>
          </cell>
          <cell r="AB152">
            <v>3.0094099999999999</v>
          </cell>
          <cell r="AC152">
            <v>3.2220200000000001</v>
          </cell>
          <cell r="AD152">
            <v>3.4420999999999999</v>
          </cell>
          <cell r="AE152">
            <v>3.6696900000000001</v>
          </cell>
          <cell r="AF152">
            <v>3.90482</v>
          </cell>
          <cell r="AG152">
            <v>4.1475499999999998</v>
          </cell>
          <cell r="AH152">
            <v>4.3978999999999999</v>
          </cell>
          <cell r="AI152">
            <v>4.6559400000000002</v>
          </cell>
          <cell r="AJ152">
            <v>4.9216899999999999</v>
          </cell>
          <cell r="AK152">
            <v>5.1952299999999996</v>
          </cell>
          <cell r="AL152">
            <v>5.4765800000000002</v>
          </cell>
          <cell r="AM152">
            <v>5.7657999999999996</v>
          </cell>
          <cell r="AN152">
            <v>6.0629400000000002</v>
          </cell>
          <cell r="AO152">
            <v>6.3680399999999997</v>
          </cell>
          <cell r="AP152">
            <v>6.6811699999999998</v>
          </cell>
          <cell r="AQ152">
            <v>7.0023799999999996</v>
          </cell>
          <cell r="AR152">
            <v>7.3317100000000002</v>
          </cell>
          <cell r="AS152">
            <v>7.6692200000000001</v>
          </cell>
          <cell r="AT152">
            <v>8.0149699999999999</v>
          </cell>
          <cell r="AU152">
            <v>8.3690099999999994</v>
          </cell>
          <cell r="AV152">
            <v>8.7314000000000007</v>
          </cell>
          <cell r="AW152">
            <v>9.1021900000000002</v>
          </cell>
          <cell r="AX152">
            <v>9.4814500000000006</v>
          </cell>
        </row>
        <row r="153">
          <cell r="C153">
            <v>4.6359999999999998E-2</v>
          </cell>
          <cell r="D153">
            <v>7.9079999999999998E-2</v>
          </cell>
          <cell r="E153">
            <v>0.11974</v>
          </cell>
          <cell r="F153">
            <v>0.16816999999999999</v>
          </cell>
          <cell r="G153">
            <v>0.22423999999999999</v>
          </cell>
          <cell r="H153">
            <v>0.28784999999999999</v>
          </cell>
          <cell r="I153">
            <v>0.35893999999999998</v>
          </cell>
          <cell r="J153">
            <v>0.43744</v>
          </cell>
          <cell r="K153">
            <v>0.52332999999999996</v>
          </cell>
          <cell r="L153">
            <v>0.61658000000000002</v>
          </cell>
          <cell r="M153">
            <v>0.71716999999999997</v>
          </cell>
          <cell r="N153">
            <v>0.82509999999999994</v>
          </cell>
          <cell r="O153">
            <v>0.94037000000000004</v>
          </cell>
          <cell r="P153">
            <v>1.0629599999999999</v>
          </cell>
          <cell r="Q153">
            <v>1.1929099999999999</v>
          </cell>
          <cell r="R153">
            <v>1.33022</v>
          </cell>
          <cell r="S153">
            <v>1.4749000000000001</v>
          </cell>
          <cell r="T153">
            <v>1.62697</v>
          </cell>
          <cell r="U153">
            <v>1.78647</v>
          </cell>
          <cell r="V153">
            <v>1.9534</v>
          </cell>
          <cell r="W153">
            <v>2.1278100000000002</v>
          </cell>
          <cell r="X153">
            <v>2.3097300000000001</v>
          </cell>
          <cell r="Y153">
            <v>2.4991699999999999</v>
          </cell>
          <cell r="Z153">
            <v>2.6961900000000001</v>
          </cell>
          <cell r="AA153">
            <v>2.9008099999999999</v>
          </cell>
          <cell r="AB153">
            <v>3.11307</v>
          </cell>
          <cell r="AC153">
            <v>3.3330099999999998</v>
          </cell>
          <cell r="AD153">
            <v>3.56067</v>
          </cell>
          <cell r="AE153">
            <v>3.7961</v>
          </cell>
          <cell r="AF153">
            <v>4.0393299999999996</v>
          </cell>
          <cell r="AG153">
            <v>4.2904200000000001</v>
          </cell>
          <cell r="AH153">
            <v>4.5494000000000003</v>
          </cell>
          <cell r="AI153">
            <v>4.8163200000000002</v>
          </cell>
          <cell r="AJ153">
            <v>5.0912300000000004</v>
          </cell>
          <cell r="AK153">
            <v>5.3741899999999996</v>
          </cell>
          <cell r="AL153">
            <v>5.6652300000000002</v>
          </cell>
          <cell r="AM153">
            <v>5.9644199999999996</v>
          </cell>
          <cell r="AN153">
            <v>6.2717900000000002</v>
          </cell>
          <cell r="AO153">
            <v>6.5874100000000002</v>
          </cell>
          <cell r="AP153">
            <v>6.9113300000000004</v>
          </cell>
          <cell r="AQ153">
            <v>7.2435999999999998</v>
          </cell>
          <cell r="AR153">
            <v>7.5842799999999997</v>
          </cell>
          <cell r="AS153">
            <v>7.9334199999999999</v>
          </cell>
          <cell r="AT153">
            <v>8.2910799999999991</v>
          </cell>
          <cell r="AU153">
            <v>8.6573200000000003</v>
          </cell>
          <cell r="AV153">
            <v>9.0321899999999999</v>
          </cell>
          <cell r="AW153">
            <v>9.4157600000000006</v>
          </cell>
          <cell r="AX153">
            <v>9.8080800000000004</v>
          </cell>
        </row>
        <row r="154">
          <cell r="C154">
            <v>4.7910000000000001E-2</v>
          </cell>
          <cell r="D154">
            <v>8.1710000000000005E-2</v>
          </cell>
          <cell r="E154">
            <v>0.12373000000000001</v>
          </cell>
          <cell r="F154">
            <v>0.17377000000000001</v>
          </cell>
          <cell r="G154">
            <v>0.23171</v>
          </cell>
          <cell r="H154">
            <v>0.29743999999999998</v>
          </cell>
          <cell r="I154">
            <v>0.37089</v>
          </cell>
          <cell r="J154">
            <v>0.45201000000000002</v>
          </cell>
          <cell r="K154">
            <v>0.54076000000000002</v>
          </cell>
          <cell r="L154">
            <v>0.63710999999999995</v>
          </cell>
          <cell r="M154">
            <v>0.74106000000000005</v>
          </cell>
          <cell r="N154">
            <v>0.85258</v>
          </cell>
          <cell r="O154">
            <v>0.97167999999999999</v>
          </cell>
          <cell r="P154">
            <v>1.09836</v>
          </cell>
          <cell r="Q154">
            <v>1.2326299999999999</v>
          </cell>
          <cell r="R154">
            <v>1.3745099999999999</v>
          </cell>
          <cell r="S154">
            <v>1.5240100000000001</v>
          </cell>
          <cell r="T154">
            <v>1.6811499999999999</v>
          </cell>
          <cell r="U154">
            <v>1.84595</v>
          </cell>
          <cell r="V154">
            <v>2.0184500000000001</v>
          </cell>
          <cell r="W154">
            <v>2.1986699999999999</v>
          </cell>
          <cell r="X154">
            <v>2.3866399999999999</v>
          </cell>
          <cell r="Y154">
            <v>2.5823900000000002</v>
          </cell>
          <cell r="Z154">
            <v>2.7859699999999998</v>
          </cell>
          <cell r="AA154">
            <v>2.9973999999999998</v>
          </cell>
          <cell r="AB154">
            <v>3.2167300000000001</v>
          </cell>
          <cell r="AC154">
            <v>3.444</v>
          </cell>
          <cell r="AD154">
            <v>3.6792400000000001</v>
          </cell>
          <cell r="AE154">
            <v>3.9225099999999999</v>
          </cell>
          <cell r="AF154">
            <v>4.1738400000000002</v>
          </cell>
          <cell r="AG154">
            <v>4.4332900000000004</v>
          </cell>
          <cell r="AH154">
            <v>4.7008999999999999</v>
          </cell>
          <cell r="AI154">
            <v>4.9767099999999997</v>
          </cell>
          <cell r="AJ154">
            <v>5.2607799999999996</v>
          </cell>
          <cell r="AK154">
            <v>5.5531600000000001</v>
          </cell>
          <cell r="AL154">
            <v>5.8538899999999998</v>
          </cell>
          <cell r="AM154">
            <v>6.1630399999999996</v>
          </cell>
          <cell r="AN154">
            <v>6.4806499999999998</v>
          </cell>
          <cell r="AO154">
            <v>6.8067900000000003</v>
          </cell>
          <cell r="AP154">
            <v>7.1414900000000001</v>
          </cell>
          <cell r="AQ154">
            <v>7.4848299999999997</v>
          </cell>
          <cell r="AR154">
            <v>7.8368500000000001</v>
          </cell>
          <cell r="AS154">
            <v>8.1976200000000006</v>
          </cell>
          <cell r="AT154">
            <v>8.5671900000000001</v>
          </cell>
          <cell r="AU154">
            <v>8.9456299999999995</v>
          </cell>
          <cell r="AV154">
            <v>9.3329900000000006</v>
          </cell>
          <cell r="AW154">
            <v>9.7293299999999991</v>
          </cell>
          <cell r="AX154">
            <v>10.13472</v>
          </cell>
        </row>
        <row r="155">
          <cell r="C155">
            <v>4.9450000000000001E-2</v>
          </cell>
          <cell r="D155">
            <v>8.4339999999999998E-2</v>
          </cell>
          <cell r="E155">
            <v>0.12770999999999999</v>
          </cell>
          <cell r="F155">
            <v>0.17937</v>
          </cell>
          <cell r="G155">
            <v>0.23916999999999999</v>
          </cell>
          <cell r="H155">
            <v>0.30702000000000002</v>
          </cell>
          <cell r="I155">
            <v>0.38284000000000001</v>
          </cell>
          <cell r="J155">
            <v>0.46656999999999998</v>
          </cell>
          <cell r="K155">
            <v>0.55818000000000001</v>
          </cell>
          <cell r="L155">
            <v>0.65764</v>
          </cell>
          <cell r="M155">
            <v>0.76493999999999995</v>
          </cell>
          <cell r="N155">
            <v>0.88005</v>
          </cell>
          <cell r="O155">
            <v>1.00299</v>
          </cell>
          <cell r="P155">
            <v>1.1337600000000001</v>
          </cell>
          <cell r="Q155">
            <v>1.2723599999999999</v>
          </cell>
          <cell r="R155">
            <v>1.4188000000000001</v>
          </cell>
          <cell r="S155">
            <v>1.5731200000000001</v>
          </cell>
          <cell r="T155">
            <v>1.73533</v>
          </cell>
          <cell r="U155">
            <v>1.90544</v>
          </cell>
          <cell r="V155">
            <v>2.0834999999999999</v>
          </cell>
          <cell r="W155">
            <v>2.26953</v>
          </cell>
          <cell r="X155">
            <v>2.4635500000000001</v>
          </cell>
          <cell r="Y155">
            <v>2.6656200000000001</v>
          </cell>
          <cell r="Z155">
            <v>2.87575</v>
          </cell>
          <cell r="AA155">
            <v>3.0939999999999999</v>
          </cell>
          <cell r="AB155">
            <v>3.3203999999999998</v>
          </cell>
          <cell r="AC155">
            <v>3.5549900000000001</v>
          </cell>
          <cell r="AD155">
            <v>3.7978200000000002</v>
          </cell>
          <cell r="AE155">
            <v>4.0489300000000004</v>
          </cell>
          <cell r="AF155">
            <v>4.3083600000000004</v>
          </cell>
          <cell r="AG155">
            <v>4.5761700000000003</v>
          </cell>
          <cell r="AH155">
            <v>4.8524000000000003</v>
          </cell>
          <cell r="AI155">
            <v>5.1371000000000002</v>
          </cell>
          <cell r="AJ155">
            <v>5.4303299999999997</v>
          </cell>
          <cell r="AK155">
            <v>5.7321299999999997</v>
          </cell>
          <cell r="AL155">
            <v>6.0425599999999999</v>
          </cell>
          <cell r="AM155">
            <v>6.3616700000000002</v>
          </cell>
          <cell r="AN155">
            <v>6.6895199999999999</v>
          </cell>
          <cell r="AO155">
            <v>7.02616</v>
          </cell>
          <cell r="AP155">
            <v>7.3716600000000003</v>
          </cell>
          <cell r="AQ155">
            <v>7.7260600000000004</v>
          </cell>
          <cell r="AR155">
            <v>8.0894300000000001</v>
          </cell>
          <cell r="AS155">
            <v>8.4618300000000009</v>
          </cell>
          <cell r="AT155">
            <v>8.8433100000000007</v>
          </cell>
          <cell r="AU155">
            <v>9.2339500000000001</v>
          </cell>
          <cell r="AV155">
            <v>9.6337899999999994</v>
          </cell>
          <cell r="AW155">
            <v>10.042909999999999</v>
          </cell>
          <cell r="AX155">
            <v>10.461370000000001</v>
          </cell>
        </row>
        <row r="156">
          <cell r="C156">
            <v>5.0999999999999997E-2</v>
          </cell>
          <cell r="D156">
            <v>8.6970000000000006E-2</v>
          </cell>
          <cell r="E156">
            <v>0.13170000000000001</v>
          </cell>
          <cell r="F156">
            <v>0.18497</v>
          </cell>
          <cell r="G156">
            <v>0.24664</v>
          </cell>
          <cell r="H156">
            <v>0.31661</v>
          </cell>
          <cell r="I156">
            <v>0.39478999999999997</v>
          </cell>
          <cell r="J156">
            <v>0.48114000000000001</v>
          </cell>
          <cell r="K156">
            <v>0.57560999999999996</v>
          </cell>
          <cell r="L156">
            <v>0.67818000000000001</v>
          </cell>
          <cell r="M156">
            <v>0.78881999999999997</v>
          </cell>
          <cell r="N156">
            <v>0.90752999999999995</v>
          </cell>
          <cell r="O156">
            <v>1.0343</v>
          </cell>
          <cell r="P156">
            <v>1.1691499999999999</v>
          </cell>
          <cell r="Q156">
            <v>1.3120799999999999</v>
          </cell>
          <cell r="R156">
            <v>1.4631000000000001</v>
          </cell>
          <cell r="S156">
            <v>1.6222300000000001</v>
          </cell>
          <cell r="T156">
            <v>1.7895000000000001</v>
          </cell>
          <cell r="U156">
            <v>1.9649300000000001</v>
          </cell>
          <cell r="V156">
            <v>2.1485500000000002</v>
          </cell>
          <cell r="W156">
            <v>2.3403800000000001</v>
          </cell>
          <cell r="X156">
            <v>2.54047</v>
          </cell>
          <cell r="Y156">
            <v>2.74884</v>
          </cell>
          <cell r="Z156">
            <v>2.9655399999999998</v>
          </cell>
          <cell r="AA156">
            <v>3.1905999999999999</v>
          </cell>
          <cell r="AB156">
            <v>3.4240699999999999</v>
          </cell>
          <cell r="AC156">
            <v>3.6659899999999999</v>
          </cell>
          <cell r="AD156">
            <v>3.9163899999999998</v>
          </cell>
          <cell r="AE156">
            <v>4.1753400000000003</v>
          </cell>
          <cell r="AF156">
            <v>4.4428799999999997</v>
          </cell>
          <cell r="AG156">
            <v>4.7190500000000002</v>
          </cell>
          <cell r="AH156">
            <v>5.0038999999999998</v>
          </cell>
          <cell r="AI156">
            <v>5.2974899999999998</v>
          </cell>
          <cell r="AJ156">
            <v>5.5998799999999997</v>
          </cell>
          <cell r="AK156">
            <v>5.9111000000000002</v>
          </cell>
          <cell r="AL156">
            <v>6.2312200000000004</v>
          </cell>
          <cell r="AM156">
            <v>6.5602999999999998</v>
          </cell>
          <cell r="AN156">
            <v>6.89839</v>
          </cell>
          <cell r="AO156">
            <v>7.2455400000000001</v>
          </cell>
          <cell r="AP156">
            <v>7.6018299999999996</v>
          </cell>
          <cell r="AQ156">
            <v>7.9672999999999998</v>
          </cell>
          <cell r="AR156">
            <v>8.3420100000000001</v>
          </cell>
          <cell r="AS156">
            <v>8.7260399999999994</v>
          </cell>
          <cell r="AT156">
            <v>9.1194400000000009</v>
          </cell>
          <cell r="AU156">
            <v>9.5222700000000007</v>
          </cell>
          <cell r="AV156">
            <v>9.9345999999999997</v>
          </cell>
          <cell r="AW156">
            <v>10.3565</v>
          </cell>
          <cell r="AX156">
            <v>10.788019999999999</v>
          </cell>
        </row>
        <row r="157">
          <cell r="C157">
            <v>5.2540000000000003E-2</v>
          </cell>
          <cell r="D157">
            <v>8.9609999999999995E-2</v>
          </cell>
          <cell r="E157">
            <v>0.13569000000000001</v>
          </cell>
          <cell r="F157">
            <v>0.19056999999999999</v>
          </cell>
          <cell r="G157">
            <v>0.25411</v>
          </cell>
          <cell r="H157">
            <v>0.32618999999999998</v>
          </cell>
          <cell r="I157">
            <v>0.40673999999999999</v>
          </cell>
          <cell r="J157">
            <v>0.49570999999999998</v>
          </cell>
          <cell r="K157">
            <v>0.59304000000000001</v>
          </cell>
          <cell r="L157">
            <v>0.69871000000000005</v>
          </cell>
          <cell r="M157">
            <v>0.81269999999999998</v>
          </cell>
          <cell r="N157">
            <v>0.93500000000000005</v>
          </cell>
          <cell r="O157">
            <v>1.06562</v>
          </cell>
          <cell r="P157">
            <v>1.20455</v>
          </cell>
          <cell r="Q157">
            <v>1.3517999999999999</v>
          </cell>
          <cell r="R157">
            <v>1.5074000000000001</v>
          </cell>
          <cell r="S157">
            <v>1.6713499999999999</v>
          </cell>
          <cell r="T157">
            <v>1.84368</v>
          </cell>
          <cell r="U157">
            <v>2.0244200000000001</v>
          </cell>
          <cell r="V157">
            <v>2.2136</v>
          </cell>
          <cell r="W157">
            <v>2.4112399999999998</v>
          </cell>
          <cell r="X157">
            <v>2.6173899999999999</v>
          </cell>
          <cell r="Y157">
            <v>2.8320699999999999</v>
          </cell>
          <cell r="Z157">
            <v>3.0553300000000001</v>
          </cell>
          <cell r="AA157">
            <v>3.2871999999999999</v>
          </cell>
          <cell r="AB157">
            <v>3.5277400000000001</v>
          </cell>
          <cell r="AC157">
            <v>3.77698</v>
          </cell>
          <cell r="AD157">
            <v>4.0349700000000004</v>
          </cell>
          <cell r="AE157">
            <v>4.3017599999999998</v>
          </cell>
          <cell r="AF157">
            <v>4.5773999999999999</v>
          </cell>
          <cell r="AG157">
            <v>4.8619300000000001</v>
          </cell>
          <cell r="AH157">
            <v>5.1554099999999998</v>
          </cell>
          <cell r="AI157">
            <v>5.4578899999999999</v>
          </cell>
          <cell r="AJ157">
            <v>5.7694299999999998</v>
          </cell>
          <cell r="AK157">
            <v>6.0900800000000004</v>
          </cell>
          <cell r="AL157">
            <v>6.4199000000000002</v>
          </cell>
          <cell r="AM157">
            <v>6.7589399999999999</v>
          </cell>
          <cell r="AN157">
            <v>7.1072600000000001</v>
          </cell>
          <cell r="AO157">
            <v>7.4649299999999998</v>
          </cell>
          <cell r="AP157">
            <v>7.8319999999999999</v>
          </cell>
          <cell r="AQ157">
            <v>8.2085399999999993</v>
          </cell>
          <cell r="AR157">
            <v>8.5945999999999998</v>
          </cell>
          <cell r="AS157">
            <v>8.9902599999999993</v>
          </cell>
          <cell r="AT157">
            <v>9.3955699999999993</v>
          </cell>
          <cell r="AU157">
            <v>9.8106000000000009</v>
          </cell>
          <cell r="AV157">
            <v>10.23542</v>
          </cell>
          <cell r="AW157">
            <v>10.67009</v>
          </cell>
          <cell r="AX157">
            <v>11.11468</v>
          </cell>
        </row>
        <row r="158">
          <cell r="C158">
            <v>5.4080000000000003E-2</v>
          </cell>
          <cell r="D158">
            <v>9.2240000000000003E-2</v>
          </cell>
          <cell r="E158">
            <v>0.13966999999999999</v>
          </cell>
          <cell r="F158">
            <v>0.19617000000000001</v>
          </cell>
          <cell r="G158">
            <v>0.26157000000000002</v>
          </cell>
          <cell r="H158">
            <v>0.33578000000000002</v>
          </cell>
          <cell r="I158">
            <v>0.41870000000000002</v>
          </cell>
          <cell r="J158">
            <v>0.51027</v>
          </cell>
          <cell r="K158">
            <v>0.61046</v>
          </cell>
          <cell r="L158">
            <v>0.71923999999999999</v>
          </cell>
          <cell r="M158">
            <v>0.83657999999999999</v>
          </cell>
          <cell r="N158">
            <v>0.96248</v>
          </cell>
          <cell r="O158">
            <v>1.09693</v>
          </cell>
          <cell r="P158">
            <v>1.2399500000000001</v>
          </cell>
          <cell r="Q158">
            <v>1.3915299999999999</v>
          </cell>
          <cell r="R158">
            <v>1.55169</v>
          </cell>
          <cell r="S158">
            <v>1.7204699999999999</v>
          </cell>
          <cell r="T158">
            <v>1.8978600000000001</v>
          </cell>
          <cell r="U158">
            <v>2.0839099999999999</v>
          </cell>
          <cell r="V158">
            <v>2.2786499999999998</v>
          </cell>
          <cell r="W158">
            <v>2.4821</v>
          </cell>
          <cell r="X158">
            <v>2.6943000000000001</v>
          </cell>
          <cell r="Y158">
            <v>2.9152999999999998</v>
          </cell>
          <cell r="Z158">
            <v>3.1451199999999999</v>
          </cell>
          <cell r="AA158">
            <v>3.38381</v>
          </cell>
          <cell r="AB158">
            <v>3.6314099999999998</v>
          </cell>
          <cell r="AC158">
            <v>3.8879800000000002</v>
          </cell>
          <cell r="AD158">
            <v>4.1535500000000001</v>
          </cell>
          <cell r="AE158">
            <v>4.4281800000000002</v>
          </cell>
          <cell r="AF158">
            <v>4.7119200000000001</v>
          </cell>
          <cell r="AG158">
            <v>5.00481</v>
          </cell>
          <cell r="AH158">
            <v>5.3069199999999999</v>
          </cell>
          <cell r="AI158">
            <v>5.61829</v>
          </cell>
          <cell r="AJ158">
            <v>5.9389900000000004</v>
          </cell>
          <cell r="AK158">
            <v>6.2690599999999996</v>
          </cell>
          <cell r="AL158">
            <v>6.6085700000000003</v>
          </cell>
          <cell r="AM158">
            <v>6.9575800000000001</v>
          </cell>
          <cell r="AN158">
            <v>7.3161399999999999</v>
          </cell>
          <cell r="AO158">
            <v>7.6843199999999996</v>
          </cell>
          <cell r="AP158">
            <v>8.0621799999999997</v>
          </cell>
          <cell r="AQ158">
            <v>8.4497800000000005</v>
          </cell>
          <cell r="AR158">
            <v>8.8472000000000008</v>
          </cell>
          <cell r="AS158">
            <v>9.2544799999999992</v>
          </cell>
          <cell r="AT158">
            <v>9.6716999999999995</v>
          </cell>
          <cell r="AU158">
            <v>10.098929999999999</v>
          </cell>
          <cell r="AV158">
            <v>10.536239999999999</v>
          </cell>
          <cell r="AW158">
            <v>10.983689999999999</v>
          </cell>
          <cell r="AX158">
            <v>11.44135</v>
          </cell>
        </row>
        <row r="159">
          <cell r="C159">
            <v>7.9000000000000008E-3</v>
          </cell>
          <cell r="D159">
            <v>1.3100000000000001E-2</v>
          </cell>
          <cell r="E159">
            <v>1.95E-2</v>
          </cell>
          <cell r="F159">
            <v>2.69E-2</v>
          </cell>
          <cell r="G159">
            <v>3.5299999999999998E-2</v>
          </cell>
          <cell r="H159">
            <v>4.4600000000000001E-2</v>
          </cell>
          <cell r="I159">
            <v>5.4899999999999997E-2</v>
          </cell>
          <cell r="J159">
            <v>6.6000000000000003E-2</v>
          </cell>
          <cell r="K159">
            <v>7.8100000000000003E-2</v>
          </cell>
          <cell r="L159">
            <v>9.11E-2</v>
          </cell>
          <cell r="M159">
            <v>0.105</v>
          </cell>
          <cell r="N159">
            <v>0.1198</v>
          </cell>
          <cell r="O159">
            <v>0.1356</v>
          </cell>
          <cell r="P159">
            <v>0.15229999999999999</v>
          </cell>
          <cell r="Q159">
            <v>0.17</v>
          </cell>
          <cell r="R159">
            <v>0.1888</v>
          </cell>
          <cell r="S159">
            <v>0.20849999999999999</v>
          </cell>
          <cell r="T159">
            <v>0.2293</v>
          </cell>
          <cell r="U159">
            <v>0.25130000000000002</v>
          </cell>
          <cell r="V159">
            <v>0.27429999999999999</v>
          </cell>
          <cell r="W159">
            <v>0.29859999999999998</v>
          </cell>
          <cell r="X159">
            <v>0.3241</v>
          </cell>
          <cell r="Y159">
            <v>0.3508</v>
          </cell>
          <cell r="Z159">
            <v>0.37890000000000001</v>
          </cell>
          <cell r="AA159">
            <v>0.4083</v>
          </cell>
          <cell r="AB159">
            <v>0.43919999999999998</v>
          </cell>
          <cell r="AC159">
            <v>0.47149999999999997</v>
          </cell>
          <cell r="AD159">
            <v>0.50529999999999997</v>
          </cell>
          <cell r="AE159">
            <v>0.54079999999999995</v>
          </cell>
          <cell r="AF159">
            <v>0.57789999999999997</v>
          </cell>
          <cell r="AG159">
            <v>0.61670000000000003</v>
          </cell>
          <cell r="AH159">
            <v>0.6573</v>
          </cell>
          <cell r="AI159">
            <v>0.69979999999999998</v>
          </cell>
          <cell r="AJ159">
            <v>0.74419999999999997</v>
          </cell>
          <cell r="AK159">
            <v>0.79059999999999997</v>
          </cell>
          <cell r="AL159">
            <v>0.83919999999999995</v>
          </cell>
          <cell r="AM159">
            <v>0.88990000000000002</v>
          </cell>
          <cell r="AN159">
            <v>0.94279999999999997</v>
          </cell>
          <cell r="AO159">
            <v>0.99809999999999999</v>
          </cell>
          <cell r="AP159">
            <v>1.0559000000000001</v>
          </cell>
          <cell r="AQ159">
            <v>1.1162000000000001</v>
          </cell>
          <cell r="AR159">
            <v>1.1792</v>
          </cell>
          <cell r="AS159">
            <v>1.2448999999999999</v>
          </cell>
          <cell r="AT159">
            <v>1.3134999999999999</v>
          </cell>
          <cell r="AU159">
            <v>1.385</v>
          </cell>
          <cell r="AV159">
            <v>1.4597</v>
          </cell>
          <cell r="AW159">
            <v>1.5375000000000001</v>
          </cell>
          <cell r="AX159">
            <v>1.6187</v>
          </cell>
        </row>
        <row r="160">
          <cell r="C160">
            <v>9.5999999999999992E-3</v>
          </cell>
          <cell r="D160">
            <v>1.6E-2</v>
          </cell>
          <cell r="E160">
            <v>2.3699999999999999E-2</v>
          </cell>
          <cell r="F160">
            <v>3.27E-2</v>
          </cell>
          <cell r="G160">
            <v>4.2999999999999997E-2</v>
          </cell>
          <cell r="H160">
            <v>5.4300000000000001E-2</v>
          </cell>
          <cell r="I160">
            <v>6.6799999999999998E-2</v>
          </cell>
          <cell r="J160">
            <v>8.0399999999999999E-2</v>
          </cell>
          <cell r="K160">
            <v>9.5100000000000004E-2</v>
          </cell>
          <cell r="L160">
            <v>0.1108</v>
          </cell>
          <cell r="M160">
            <v>0.12759999999999999</v>
          </cell>
          <cell r="N160">
            <v>0.14549999999999999</v>
          </cell>
          <cell r="O160">
            <v>0.16439999999999999</v>
          </cell>
          <cell r="P160">
            <v>0.18429999999999999</v>
          </cell>
          <cell r="Q160">
            <v>0.2054</v>
          </cell>
          <cell r="R160">
            <v>0.2276</v>
          </cell>
          <cell r="S160">
            <v>0.25090000000000001</v>
          </cell>
          <cell r="T160">
            <v>0.27529999999999999</v>
          </cell>
          <cell r="U160">
            <v>0.3009</v>
          </cell>
          <cell r="V160">
            <v>0.32779999999999998</v>
          </cell>
          <cell r="W160">
            <v>0.35580000000000001</v>
          </cell>
          <cell r="X160">
            <v>0.3851</v>
          </cell>
          <cell r="Y160">
            <v>0.41570000000000001</v>
          </cell>
          <cell r="Z160">
            <v>0.4476</v>
          </cell>
          <cell r="AA160">
            <v>0.48089999999999999</v>
          </cell>
          <cell r="AB160">
            <v>0.51570000000000005</v>
          </cell>
          <cell r="AC160">
            <v>0.55179999999999996</v>
          </cell>
          <cell r="AD160">
            <v>0.58950000000000002</v>
          </cell>
          <cell r="AE160">
            <v>0.62880000000000003</v>
          </cell>
          <cell r="AF160">
            <v>0.66959999999999997</v>
          </cell>
          <cell r="AG160">
            <v>0.71209999999999996</v>
          </cell>
          <cell r="AH160">
            <v>0.75629999999999997</v>
          </cell>
          <cell r="AI160">
            <v>0.80230000000000001</v>
          </cell>
          <cell r="AJ160">
            <v>0.85009999999999997</v>
          </cell>
          <cell r="AK160">
            <v>0.89980000000000004</v>
          </cell>
          <cell r="AL160">
            <v>0.95140000000000002</v>
          </cell>
          <cell r="AM160">
            <v>1.0051000000000001</v>
          </cell>
          <cell r="AN160">
            <v>1.0608</v>
          </cell>
          <cell r="AO160">
            <v>1.1187</v>
          </cell>
          <cell r="AP160">
            <v>1.1788000000000001</v>
          </cell>
          <cell r="AQ160">
            <v>1.2413000000000001</v>
          </cell>
          <cell r="AR160">
            <v>1.3061</v>
          </cell>
          <cell r="AS160">
            <v>1.3734</v>
          </cell>
          <cell r="AT160">
            <v>1.4432</v>
          </cell>
          <cell r="AU160">
            <v>1.5156000000000001</v>
          </cell>
          <cell r="AV160">
            <v>1.5908</v>
          </cell>
          <cell r="AW160">
            <v>1.6688000000000001</v>
          </cell>
          <cell r="AX160">
            <v>1.7497</v>
          </cell>
        </row>
        <row r="161">
          <cell r="C161">
            <v>1.12E-2</v>
          </cell>
          <cell r="D161">
            <v>1.8800000000000001E-2</v>
          </cell>
          <cell r="E161">
            <v>2.7900000000000001E-2</v>
          </cell>
          <cell r="F161">
            <v>3.8600000000000002E-2</v>
          </cell>
          <cell r="G161">
            <v>5.0700000000000002E-2</v>
          </cell>
          <cell r="H161">
            <v>6.4100000000000004E-2</v>
          </cell>
          <cell r="I161">
            <v>7.8899999999999998E-2</v>
          </cell>
          <cell r="J161">
            <v>9.5000000000000001E-2</v>
          </cell>
          <cell r="K161">
            <v>0.11219999999999999</v>
          </cell>
          <cell r="L161">
            <v>0.1308</v>
          </cell>
          <cell r="M161">
            <v>0.15049999999999999</v>
          </cell>
          <cell r="N161">
            <v>0.1714</v>
          </cell>
          <cell r="O161">
            <v>0.19359999999999999</v>
          </cell>
          <cell r="P161">
            <v>0.21690000000000001</v>
          </cell>
          <cell r="Q161">
            <v>0.24149999999999999</v>
          </cell>
          <cell r="R161">
            <v>0.26719999999999999</v>
          </cell>
          <cell r="S161">
            <v>0.29420000000000002</v>
          </cell>
          <cell r="T161">
            <v>0.32240000000000002</v>
          </cell>
          <cell r="U161">
            <v>0.35189999999999999</v>
          </cell>
          <cell r="V161">
            <v>0.3826</v>
          </cell>
          <cell r="W161">
            <v>0.41470000000000001</v>
          </cell>
          <cell r="X161">
            <v>0.44800000000000001</v>
          </cell>
          <cell r="Y161">
            <v>0.48280000000000001</v>
          </cell>
          <cell r="Z161">
            <v>0.51880000000000004</v>
          </cell>
          <cell r="AA161">
            <v>0.55630000000000002</v>
          </cell>
          <cell r="AB161">
            <v>0.59519999999999995</v>
          </cell>
          <cell r="AC161">
            <v>0.63560000000000005</v>
          </cell>
          <cell r="AD161">
            <v>0.67759999999999998</v>
          </cell>
          <cell r="AE161">
            <v>0.72099999999999997</v>
          </cell>
          <cell r="AF161">
            <v>0.7661</v>
          </cell>
          <cell r="AG161">
            <v>0.81269999999999998</v>
          </cell>
          <cell r="AH161">
            <v>0.86109999999999998</v>
          </cell>
          <cell r="AI161">
            <v>0.91120000000000001</v>
          </cell>
          <cell r="AJ161">
            <v>0.96299999999999997</v>
          </cell>
          <cell r="AK161">
            <v>1.0165999999999999</v>
          </cell>
          <cell r="AL161">
            <v>1.0722</v>
          </cell>
          <cell r="AM161">
            <v>1.1295999999999999</v>
          </cell>
          <cell r="AN161">
            <v>1.1890000000000001</v>
          </cell>
          <cell r="AO161">
            <v>1.2504999999999999</v>
          </cell>
          <cell r="AP161">
            <v>1.3140000000000001</v>
          </cell>
          <cell r="AQ161">
            <v>1.3796999999999999</v>
          </cell>
          <cell r="AR161">
            <v>1.4477</v>
          </cell>
          <cell r="AS161">
            <v>1.5179</v>
          </cell>
          <cell r="AT161">
            <v>1.5904</v>
          </cell>
          <cell r="AU161">
            <v>1.6654</v>
          </cell>
          <cell r="AV161">
            <v>1.7427999999999999</v>
          </cell>
          <cell r="AW161">
            <v>1.8228</v>
          </cell>
          <cell r="AX161">
            <v>1.9055</v>
          </cell>
        </row>
        <row r="162">
          <cell r="C162">
            <v>1.29E-2</v>
          </cell>
          <cell r="D162">
            <v>2.1600000000000001E-2</v>
          </cell>
          <cell r="E162">
            <v>3.2199999999999999E-2</v>
          </cell>
          <cell r="F162">
            <v>4.4499999999999998E-2</v>
          </cell>
          <cell r="G162">
            <v>5.8400000000000001E-2</v>
          </cell>
          <cell r="H162">
            <v>7.3999999999999996E-2</v>
          </cell>
          <cell r="I162">
            <v>9.0999999999999998E-2</v>
          </cell>
          <cell r="J162">
            <v>0.1096</v>
          </cell>
          <cell r="K162">
            <v>0.1295</v>
          </cell>
          <cell r="L162">
            <v>0.15090000000000001</v>
          </cell>
          <cell r="M162">
            <v>0.1736</v>
          </cell>
          <cell r="N162">
            <v>0.19769999999999999</v>
          </cell>
          <cell r="O162">
            <v>0.22320000000000001</v>
          </cell>
          <cell r="P162">
            <v>0.24990000000000001</v>
          </cell>
          <cell r="Q162">
            <v>0.27800000000000002</v>
          </cell>
          <cell r="R162">
            <v>0.3075</v>
          </cell>
          <cell r="S162">
            <v>0.33829999999999999</v>
          </cell>
          <cell r="T162">
            <v>0.37040000000000001</v>
          </cell>
          <cell r="U162">
            <v>0.40389999999999998</v>
          </cell>
          <cell r="V162">
            <v>0.43869999999999998</v>
          </cell>
          <cell r="W162">
            <v>0.47489999999999999</v>
          </cell>
          <cell r="X162">
            <v>0.51249999999999996</v>
          </cell>
          <cell r="Y162">
            <v>0.55159999999999998</v>
          </cell>
          <cell r="Z162">
            <v>0.59199999999999997</v>
          </cell>
          <cell r="AA162">
            <v>0.63390000000000002</v>
          </cell>
          <cell r="AB162">
            <v>0.67730000000000001</v>
          </cell>
          <cell r="AC162">
            <v>0.72219999999999995</v>
          </cell>
          <cell r="AD162">
            <v>0.76870000000000005</v>
          </cell>
          <cell r="AE162">
            <v>0.81669999999999998</v>
          </cell>
          <cell r="AF162">
            <v>0.86629999999999996</v>
          </cell>
          <cell r="AG162">
            <v>0.91749999999999998</v>
          </cell>
          <cell r="AH162">
            <v>0.97050000000000003</v>
          </cell>
          <cell r="AI162">
            <v>1.0250999999999999</v>
          </cell>
          <cell r="AJ162">
            <v>1.0814999999999999</v>
          </cell>
          <cell r="AK162">
            <v>1.1395999999999999</v>
          </cell>
          <cell r="AL162">
            <v>1.1996</v>
          </cell>
          <cell r="AM162">
            <v>1.2615000000000001</v>
          </cell>
          <cell r="AN162">
            <v>1.3252999999999999</v>
          </cell>
          <cell r="AO162">
            <v>1.391</v>
          </cell>
          <cell r="AP162">
            <v>1.4587000000000001</v>
          </cell>
          <cell r="AQ162">
            <v>1.5286</v>
          </cell>
          <cell r="AR162">
            <v>1.6005</v>
          </cell>
          <cell r="AS162">
            <v>1.6746000000000001</v>
          </cell>
          <cell r="AT162">
            <v>1.7508999999999999</v>
          </cell>
          <cell r="AU162">
            <v>1.8294999999999999</v>
          </cell>
          <cell r="AV162">
            <v>1.9104000000000001</v>
          </cell>
          <cell r="AW162">
            <v>1.9937</v>
          </cell>
          <cell r="AX162">
            <v>2.0794999999999999</v>
          </cell>
        </row>
        <row r="163">
          <cell r="C163">
            <v>1.46E-2</v>
          </cell>
          <cell r="D163">
            <v>2.4400000000000002E-2</v>
          </cell>
          <cell r="E163">
            <v>3.6400000000000002E-2</v>
          </cell>
          <cell r="F163">
            <v>5.04E-2</v>
          </cell>
          <cell r="G163">
            <v>6.6199999999999995E-2</v>
          </cell>
          <cell r="H163">
            <v>8.3799999999999999E-2</v>
          </cell>
          <cell r="I163">
            <v>0.1032</v>
          </cell>
          <cell r="J163">
            <v>0.1242</v>
          </cell>
          <cell r="K163">
            <v>0.1469</v>
          </cell>
          <cell r="L163">
            <v>0.1711</v>
          </cell>
          <cell r="M163">
            <v>0.19689999999999999</v>
          </cell>
          <cell r="N163">
            <v>0.22420000000000001</v>
          </cell>
          <cell r="O163">
            <v>0.253</v>
          </cell>
          <cell r="P163">
            <v>0.2833</v>
          </cell>
          <cell r="Q163">
            <v>0.315</v>
          </cell>
          <cell r="R163">
            <v>0.34820000000000001</v>
          </cell>
          <cell r="S163">
            <v>0.38290000000000002</v>
          </cell>
          <cell r="T163">
            <v>0.41909999999999997</v>
          </cell>
          <cell r="U163">
            <v>0.45660000000000001</v>
          </cell>
          <cell r="V163">
            <v>0.49569999999999997</v>
          </cell>
          <cell r="W163">
            <v>0.53620000000000001</v>
          </cell>
          <cell r="X163">
            <v>0.57820000000000005</v>
          </cell>
          <cell r="Y163">
            <v>0.62170000000000003</v>
          </cell>
          <cell r="Z163">
            <v>0.66679999999999995</v>
          </cell>
          <cell r="AA163">
            <v>0.71330000000000005</v>
          </cell>
          <cell r="AB163">
            <v>0.76139999999999997</v>
          </cell>
          <cell r="AC163">
            <v>0.81100000000000005</v>
          </cell>
          <cell r="AD163">
            <v>0.86219999999999997</v>
          </cell>
          <cell r="AE163">
            <v>0.91510000000000002</v>
          </cell>
          <cell r="AF163">
            <v>0.96960000000000002</v>
          </cell>
          <cell r="AG163">
            <v>1.0257000000000001</v>
          </cell>
          <cell r="AH163">
            <v>1.0834999999999999</v>
          </cell>
          <cell r="AI163">
            <v>1.1431</v>
          </cell>
          <cell r="AJ163">
            <v>1.2043999999999999</v>
          </cell>
          <cell r="AK163">
            <v>1.2674000000000001</v>
          </cell>
          <cell r="AL163">
            <v>1.3323</v>
          </cell>
          <cell r="AM163">
            <v>1.3991</v>
          </cell>
          <cell r="AN163">
            <v>1.4677</v>
          </cell>
          <cell r="AO163">
            <v>1.5383</v>
          </cell>
          <cell r="AP163">
            <v>1.6108</v>
          </cell>
          <cell r="AQ163">
            <v>1.6854</v>
          </cell>
          <cell r="AR163">
            <v>1.762</v>
          </cell>
          <cell r="AS163">
            <v>1.8407</v>
          </cell>
          <cell r="AT163">
            <v>1.9215</v>
          </cell>
          <cell r="AU163">
            <v>2.0045999999999999</v>
          </cell>
          <cell r="AV163">
            <v>2.0897999999999999</v>
          </cell>
          <cell r="AW163">
            <v>2.1774</v>
          </cell>
          <cell r="AX163">
            <v>2.2673000000000001</v>
          </cell>
        </row>
        <row r="164">
          <cell r="C164">
            <v>1.6199999999999999E-2</v>
          </cell>
          <cell r="D164">
            <v>2.7199999999999998E-2</v>
          </cell>
          <cell r="E164">
            <v>4.0599999999999997E-2</v>
          </cell>
          <cell r="F164">
            <v>5.6300000000000003E-2</v>
          </cell>
          <cell r="G164">
            <v>7.3999999999999996E-2</v>
          </cell>
          <cell r="H164">
            <v>9.3700000000000006E-2</v>
          </cell>
          <cell r="I164">
            <v>0.1154</v>
          </cell>
          <cell r="J164">
            <v>0.13900000000000001</v>
          </cell>
          <cell r="K164">
            <v>0.1643</v>
          </cell>
          <cell r="L164">
            <v>0.1915</v>
          </cell>
          <cell r="M164">
            <v>0.2203</v>
          </cell>
          <cell r="N164">
            <v>0.25090000000000001</v>
          </cell>
          <cell r="O164">
            <v>0.28310000000000002</v>
          </cell>
          <cell r="P164">
            <v>0.31690000000000002</v>
          </cell>
          <cell r="Q164">
            <v>0.3523</v>
          </cell>
          <cell r="R164">
            <v>0.38940000000000002</v>
          </cell>
          <cell r="S164">
            <v>0.42799999999999999</v>
          </cell>
          <cell r="T164">
            <v>0.46829999999999999</v>
          </cell>
          <cell r="U164">
            <v>0.5101</v>
          </cell>
          <cell r="V164">
            <v>0.5534</v>
          </cell>
          <cell r="W164">
            <v>0.59840000000000004</v>
          </cell>
          <cell r="X164">
            <v>0.64490000000000003</v>
          </cell>
          <cell r="Y164">
            <v>0.69299999999999995</v>
          </cell>
          <cell r="Z164">
            <v>0.74280000000000002</v>
          </cell>
          <cell r="AA164">
            <v>0.79410000000000003</v>
          </cell>
          <cell r="AB164">
            <v>0.84699999999999998</v>
          </cell>
          <cell r="AC164">
            <v>0.90159999999999996</v>
          </cell>
          <cell r="AD164">
            <v>0.95779999999999998</v>
          </cell>
          <cell r="AE164">
            <v>1.0157</v>
          </cell>
          <cell r="AF164">
            <v>1.0751999999999999</v>
          </cell>
          <cell r="AG164">
            <v>1.1365000000000001</v>
          </cell>
          <cell r="AH164">
            <v>1.1995</v>
          </cell>
          <cell r="AI164">
            <v>1.2642</v>
          </cell>
          <cell r="AJ164">
            <v>1.3308</v>
          </cell>
          <cell r="AK164">
            <v>1.3991</v>
          </cell>
          <cell r="AL164">
            <v>1.4692000000000001</v>
          </cell>
          <cell r="AM164">
            <v>1.5411999999999999</v>
          </cell>
          <cell r="AN164">
            <v>1.6151</v>
          </cell>
          <cell r="AO164">
            <v>1.6910000000000001</v>
          </cell>
          <cell r="AP164">
            <v>1.7686999999999999</v>
          </cell>
          <cell r="AQ164">
            <v>1.8485</v>
          </cell>
          <cell r="AR164">
            <v>1.9302999999999999</v>
          </cell>
          <cell r="AS164">
            <v>2.0141</v>
          </cell>
          <cell r="AT164">
            <v>2.1000999999999999</v>
          </cell>
          <cell r="AU164">
            <v>2.1882000000000001</v>
          </cell>
          <cell r="AV164">
            <v>2.2784</v>
          </cell>
          <cell r="AW164">
            <v>2.3708999999999998</v>
          </cell>
          <cell r="AX164">
            <v>2.4657</v>
          </cell>
        </row>
        <row r="165">
          <cell r="C165">
            <v>1.7899999999999999E-2</v>
          </cell>
          <cell r="D165">
            <v>3.0099999999999998E-2</v>
          </cell>
          <cell r="E165">
            <v>4.4900000000000002E-2</v>
          </cell>
          <cell r="F165">
            <v>6.2100000000000002E-2</v>
          </cell>
          <cell r="G165">
            <v>8.1799999999999998E-2</v>
          </cell>
          <cell r="H165">
            <v>0.1036</v>
          </cell>
          <cell r="I165">
            <v>0.12770000000000001</v>
          </cell>
          <cell r="J165">
            <v>0.1537</v>
          </cell>
          <cell r="K165">
            <v>0.18179999999999999</v>
          </cell>
          <cell r="L165">
            <v>0.21190000000000001</v>
          </cell>
          <cell r="M165">
            <v>0.24379999999999999</v>
          </cell>
          <cell r="N165">
            <v>0.2777</v>
          </cell>
          <cell r="O165">
            <v>0.31330000000000002</v>
          </cell>
          <cell r="P165">
            <v>0.35070000000000001</v>
          </cell>
          <cell r="Q165">
            <v>0.38990000000000002</v>
          </cell>
          <cell r="R165">
            <v>0.43080000000000002</v>
          </cell>
          <cell r="S165">
            <v>0.47349999999999998</v>
          </cell>
          <cell r="T165">
            <v>0.51790000000000003</v>
          </cell>
          <cell r="U165">
            <v>0.56399999999999995</v>
          </cell>
          <cell r="V165">
            <v>0.61180000000000001</v>
          </cell>
          <cell r="W165">
            <v>0.66120000000000001</v>
          </cell>
          <cell r="X165">
            <v>0.71240000000000003</v>
          </cell>
          <cell r="Y165">
            <v>0.76519999999999999</v>
          </cell>
          <cell r="Z165">
            <v>0.81979999999999997</v>
          </cell>
          <cell r="AA165">
            <v>0.876</v>
          </cell>
          <cell r="AB165">
            <v>0.93389999999999995</v>
          </cell>
          <cell r="AC165">
            <v>0.99360000000000004</v>
          </cell>
          <cell r="AD165">
            <v>1.0548999999999999</v>
          </cell>
          <cell r="AE165">
            <v>1.1180000000000001</v>
          </cell>
          <cell r="AF165">
            <v>1.1829000000000001</v>
          </cell>
          <cell r="AG165">
            <v>1.2495000000000001</v>
          </cell>
          <cell r="AH165">
            <v>1.3179000000000001</v>
          </cell>
          <cell r="AI165">
            <v>1.3879999999999999</v>
          </cell>
          <cell r="AJ165">
            <v>1.46</v>
          </cell>
          <cell r="AK165">
            <v>1.5338000000000001</v>
          </cell>
          <cell r="AL165">
            <v>1.6094999999999999</v>
          </cell>
          <cell r="AM165">
            <v>1.6871</v>
          </cell>
          <cell r="AN165">
            <v>1.7665999999999999</v>
          </cell>
          <cell r="AO165">
            <v>1.8480000000000001</v>
          </cell>
          <cell r="AP165">
            <v>1.9313</v>
          </cell>
          <cell r="AQ165">
            <v>2.0167000000000002</v>
          </cell>
          <cell r="AR165">
            <v>2.1040999999999999</v>
          </cell>
          <cell r="AS165">
            <v>2.1934999999999998</v>
          </cell>
          <cell r="AT165">
            <v>2.2850000000000001</v>
          </cell>
          <cell r="AU165">
            <v>2.3786</v>
          </cell>
          <cell r="AV165">
            <v>2.4742999999999999</v>
          </cell>
          <cell r="AW165">
            <v>2.5722999999999998</v>
          </cell>
          <cell r="AX165">
            <v>2.6724000000000001</v>
          </cell>
        </row>
        <row r="166">
          <cell r="C166">
            <v>1.9599999999999999E-2</v>
          </cell>
          <cell r="D166">
            <v>3.2899999999999999E-2</v>
          </cell>
          <cell r="E166">
            <v>4.9099999999999998E-2</v>
          </cell>
          <cell r="F166">
            <v>6.8099999999999994E-2</v>
          </cell>
          <cell r="G166">
            <v>8.9599999999999999E-2</v>
          </cell>
          <cell r="H166">
            <v>0.11360000000000001</v>
          </cell>
          <cell r="I166">
            <v>0.1399</v>
          </cell>
          <cell r="J166">
            <v>0.1686</v>
          </cell>
          <cell r="K166">
            <v>0.19939999999999999</v>
          </cell>
          <cell r="L166">
            <v>0.2324</v>
          </cell>
          <cell r="M166">
            <v>0.26740000000000003</v>
          </cell>
          <cell r="N166">
            <v>0.30459999999999998</v>
          </cell>
          <cell r="O166">
            <v>0.34360000000000002</v>
          </cell>
          <cell r="P166">
            <v>0.38469999999999999</v>
          </cell>
          <cell r="Q166">
            <v>0.42770000000000002</v>
          </cell>
          <cell r="R166">
            <v>0.47260000000000002</v>
          </cell>
          <cell r="S166">
            <v>0.51929999999999998</v>
          </cell>
          <cell r="T166">
            <v>0.56789999999999996</v>
          </cell>
          <cell r="U166">
            <v>0.61829999999999996</v>
          </cell>
          <cell r="V166">
            <v>0.67059999999999997</v>
          </cell>
          <cell r="W166">
            <v>0.72460000000000002</v>
          </cell>
          <cell r="X166">
            <v>0.78049999999999997</v>
          </cell>
          <cell r="Y166">
            <v>0.83819999999999995</v>
          </cell>
          <cell r="Z166">
            <v>0.89759999999999995</v>
          </cell>
          <cell r="AA166">
            <v>0.95889999999999997</v>
          </cell>
          <cell r="AB166">
            <v>1.0219</v>
          </cell>
          <cell r="AC166">
            <v>1.0867</v>
          </cell>
          <cell r="AD166">
            <v>1.1534</v>
          </cell>
          <cell r="AE166">
            <v>1.2218</v>
          </cell>
          <cell r="AF166">
            <v>1.2921</v>
          </cell>
          <cell r="AG166">
            <v>1.3642000000000001</v>
          </cell>
          <cell r="AH166">
            <v>1.4381999999999999</v>
          </cell>
          <cell r="AI166">
            <v>1.514</v>
          </cell>
          <cell r="AJ166">
            <v>1.5915999999999999</v>
          </cell>
          <cell r="AK166">
            <v>1.6712</v>
          </cell>
          <cell r="AL166">
            <v>1.7525999999999999</v>
          </cell>
          <cell r="AM166">
            <v>1.8360000000000001</v>
          </cell>
          <cell r="AN166">
            <v>1.9213</v>
          </cell>
          <cell r="AO166">
            <v>2.0085000000000002</v>
          </cell>
          <cell r="AP166">
            <v>2.0977999999999999</v>
          </cell>
          <cell r="AQ166">
            <v>2.1890000000000001</v>
          </cell>
          <cell r="AR166">
            <v>2.2823000000000002</v>
          </cell>
          <cell r="AS166">
            <v>2.3776000000000002</v>
          </cell>
          <cell r="AT166">
            <v>2.4750000000000001</v>
          </cell>
          <cell r="AU166">
            <v>2.5745</v>
          </cell>
          <cell r="AV166">
            <v>2.6762000000000001</v>
          </cell>
          <cell r="AW166">
            <v>2.78</v>
          </cell>
          <cell r="AX166">
            <v>2.8860000000000001</v>
          </cell>
        </row>
        <row r="167">
          <cell r="C167">
            <v>2.1299999999999999E-2</v>
          </cell>
          <cell r="D167">
            <v>3.5700000000000003E-2</v>
          </cell>
          <cell r="E167">
            <v>5.3400000000000003E-2</v>
          </cell>
          <cell r="F167">
            <v>7.3999999999999996E-2</v>
          </cell>
          <cell r="G167">
            <v>9.74E-2</v>
          </cell>
          <cell r="H167">
            <v>0.1235</v>
          </cell>
          <cell r="I167">
            <v>0.1522</v>
          </cell>
          <cell r="J167">
            <v>0.18340000000000001</v>
          </cell>
          <cell r="K167">
            <v>0.217</v>
          </cell>
          <cell r="L167">
            <v>0.25290000000000001</v>
          </cell>
          <cell r="M167">
            <v>0.29110000000000003</v>
          </cell>
          <cell r="N167">
            <v>0.33150000000000002</v>
          </cell>
          <cell r="O167">
            <v>0.37409999999999999</v>
          </cell>
          <cell r="P167">
            <v>0.41880000000000001</v>
          </cell>
          <cell r="Q167">
            <v>0.46560000000000001</v>
          </cell>
          <cell r="R167">
            <v>0.51449999999999996</v>
          </cell>
          <cell r="S167">
            <v>0.56530000000000002</v>
          </cell>
          <cell r="T167">
            <v>0.61819999999999997</v>
          </cell>
          <cell r="U167">
            <v>0.67300000000000004</v>
          </cell>
          <cell r="V167">
            <v>0.7298</v>
          </cell>
          <cell r="W167">
            <v>0.78849999999999998</v>
          </cell>
          <cell r="X167">
            <v>0.84909999999999997</v>
          </cell>
          <cell r="Y167">
            <v>0.91169999999999995</v>
          </cell>
          <cell r="Z167">
            <v>0.97609999999999997</v>
          </cell>
          <cell r="AA167">
            <v>1.0425</v>
          </cell>
          <cell r="AB167">
            <v>1.1108</v>
          </cell>
          <cell r="AC167">
            <v>1.1809000000000001</v>
          </cell>
          <cell r="AD167">
            <v>1.2528999999999999</v>
          </cell>
          <cell r="AE167">
            <v>1.3269</v>
          </cell>
          <cell r="AF167">
            <v>1.4027000000000001</v>
          </cell>
          <cell r="AG167">
            <v>1.4803999999999999</v>
          </cell>
          <cell r="AH167">
            <v>1.5601</v>
          </cell>
          <cell r="AI167">
            <v>1.6416999999999999</v>
          </cell>
          <cell r="AJ167">
            <v>1.7252000000000001</v>
          </cell>
          <cell r="AK167">
            <v>1.8106</v>
          </cell>
          <cell r="AL167">
            <v>1.8979999999999999</v>
          </cell>
          <cell r="AM167">
            <v>1.9873000000000001</v>
          </cell>
          <cell r="AN167">
            <v>2.0787</v>
          </cell>
          <cell r="AO167">
            <v>2.1720000000000002</v>
          </cell>
          <cell r="AP167">
            <v>2.2673999999999999</v>
          </cell>
          <cell r="AQ167">
            <v>2.3647999999999998</v>
          </cell>
          <cell r="AR167">
            <v>2.4641999999999999</v>
          </cell>
          <cell r="AS167">
            <v>2.5657000000000001</v>
          </cell>
          <cell r="AT167">
            <v>2.6692999999999998</v>
          </cell>
          <cell r="AU167">
            <v>2.7751000000000001</v>
          </cell>
          <cell r="AV167">
            <v>2.8828999999999998</v>
          </cell>
          <cell r="AW167">
            <v>2.9929000000000001</v>
          </cell>
          <cell r="AX167">
            <v>3.1052</v>
          </cell>
        </row>
        <row r="168">
          <cell r="C168">
            <v>2.29E-2</v>
          </cell>
          <cell r="D168">
            <v>3.8600000000000002E-2</v>
          </cell>
          <cell r="E168">
            <v>5.7599999999999998E-2</v>
          </cell>
          <cell r="F168">
            <v>7.9899999999999999E-2</v>
          </cell>
          <cell r="G168">
            <v>0.1052</v>
          </cell>
          <cell r="H168">
            <v>0.13339999999999999</v>
          </cell>
          <cell r="I168">
            <v>0.16450000000000001</v>
          </cell>
          <cell r="J168">
            <v>0.19819999999999999</v>
          </cell>
          <cell r="K168">
            <v>0.2346</v>
          </cell>
          <cell r="L168">
            <v>0.27350000000000002</v>
          </cell>
          <cell r="M168">
            <v>0.31480000000000002</v>
          </cell>
          <cell r="N168">
            <v>0.35859999999999997</v>
          </cell>
          <cell r="O168">
            <v>0.4047</v>
          </cell>
          <cell r="P168">
            <v>0.4531</v>
          </cell>
          <cell r="Q168">
            <v>0.50370000000000004</v>
          </cell>
          <cell r="R168">
            <v>0.55649999999999999</v>
          </cell>
          <cell r="S168">
            <v>0.61150000000000004</v>
          </cell>
          <cell r="T168">
            <v>0.66869999999999996</v>
          </cell>
          <cell r="U168">
            <v>0.72799999999999998</v>
          </cell>
          <cell r="V168">
            <v>0.7893</v>
          </cell>
          <cell r="W168">
            <v>0.85270000000000001</v>
          </cell>
          <cell r="X168">
            <v>0.91820000000000002</v>
          </cell>
          <cell r="Y168">
            <v>0.98570000000000002</v>
          </cell>
          <cell r="Z168">
            <v>1.0552999999999999</v>
          </cell>
          <cell r="AA168">
            <v>1.1268</v>
          </cell>
          <cell r="AB168">
            <v>1.2002999999999999</v>
          </cell>
          <cell r="AC168">
            <v>1.2759</v>
          </cell>
          <cell r="AD168">
            <v>1.3533999999999999</v>
          </cell>
          <cell r="AE168">
            <v>1.4329000000000001</v>
          </cell>
          <cell r="AF168">
            <v>1.5144</v>
          </cell>
          <cell r="AG168">
            <v>1.5979000000000001</v>
          </cell>
          <cell r="AH168">
            <v>1.6834</v>
          </cell>
          <cell r="AI168">
            <v>1.7708999999999999</v>
          </cell>
          <cell r="AJ168">
            <v>1.8603000000000001</v>
          </cell>
          <cell r="AK168">
            <v>1.9518</v>
          </cell>
          <cell r="AL168">
            <v>2.0453000000000001</v>
          </cell>
          <cell r="AM168">
            <v>2.1408</v>
          </cell>
          <cell r="AN168">
            <v>2.2383999999999999</v>
          </cell>
          <cell r="AO168">
            <v>2.3380000000000001</v>
          </cell>
          <cell r="AP168">
            <v>2.4397000000000002</v>
          </cell>
          <cell r="AQ168">
            <v>2.5434000000000001</v>
          </cell>
          <cell r="AR168">
            <v>2.6492</v>
          </cell>
          <cell r="AS168">
            <v>2.7570999999999999</v>
          </cell>
          <cell r="AT168">
            <v>2.8672</v>
          </cell>
          <cell r="AU168">
            <v>2.9794</v>
          </cell>
          <cell r="AV168">
            <v>3.0937000000000001</v>
          </cell>
          <cell r="AW168">
            <v>3.2103000000000002</v>
          </cell>
          <cell r="AX168">
            <v>3.3290000000000002</v>
          </cell>
        </row>
        <row r="169">
          <cell r="C169">
            <v>2.46E-2</v>
          </cell>
          <cell r="D169">
            <v>4.1399999999999999E-2</v>
          </cell>
          <cell r="E169">
            <v>6.1800000000000001E-2</v>
          </cell>
          <cell r="F169">
            <v>8.5800000000000001E-2</v>
          </cell>
          <cell r="G169">
            <v>0.113</v>
          </cell>
          <cell r="H169">
            <v>0.1434</v>
          </cell>
          <cell r="I169">
            <v>0.17680000000000001</v>
          </cell>
          <cell r="J169">
            <v>0.21310000000000001</v>
          </cell>
          <cell r="K169">
            <v>0.25219999999999998</v>
          </cell>
          <cell r="L169">
            <v>0.29409999999999997</v>
          </cell>
          <cell r="M169">
            <v>0.33860000000000001</v>
          </cell>
          <cell r="N169">
            <v>0.38569999999999999</v>
          </cell>
          <cell r="O169">
            <v>0.43530000000000002</v>
          </cell>
          <cell r="P169">
            <v>0.4874</v>
          </cell>
          <cell r="Q169">
            <v>0.54190000000000005</v>
          </cell>
          <cell r="R169">
            <v>0.5988</v>
          </cell>
          <cell r="S169">
            <v>0.65800000000000003</v>
          </cell>
          <cell r="T169">
            <v>0.71940000000000004</v>
          </cell>
          <cell r="U169">
            <v>0.78320000000000001</v>
          </cell>
          <cell r="V169">
            <v>0.84909999999999997</v>
          </cell>
          <cell r="W169">
            <v>0.9173</v>
          </cell>
          <cell r="X169">
            <v>0.98770000000000002</v>
          </cell>
          <cell r="Y169">
            <v>1.0602</v>
          </cell>
          <cell r="Z169">
            <v>1.1348</v>
          </cell>
          <cell r="AA169">
            <v>1.2116</v>
          </cell>
          <cell r="AB169">
            <v>1.2905</v>
          </cell>
          <cell r="AC169">
            <v>1.3714999999999999</v>
          </cell>
          <cell r="AD169">
            <v>1.4545999999999999</v>
          </cell>
          <cell r="AE169">
            <v>1.5398000000000001</v>
          </cell>
          <cell r="AF169">
            <v>1.6271</v>
          </cell>
          <cell r="AG169">
            <v>1.7163999999999999</v>
          </cell>
          <cell r="AH169">
            <v>1.8078000000000001</v>
          </cell>
          <cell r="AI169">
            <v>1.9013</v>
          </cell>
          <cell r="AJ169">
            <v>1.9968999999999999</v>
          </cell>
          <cell r="AK169">
            <v>2.0945</v>
          </cell>
          <cell r="AL169">
            <v>2.1943000000000001</v>
          </cell>
          <cell r="AM169">
            <v>2.2961</v>
          </cell>
          <cell r="AN169">
            <v>2.4</v>
          </cell>
          <cell r="AO169">
            <v>2.5061</v>
          </cell>
          <cell r="AP169">
            <v>2.6141999999999999</v>
          </cell>
          <cell r="AQ169">
            <v>2.7244999999999999</v>
          </cell>
          <cell r="AR169">
            <v>2.8369</v>
          </cell>
          <cell r="AS169">
            <v>2.9514</v>
          </cell>
          <cell r="AT169">
            <v>3.0680999999999998</v>
          </cell>
          <cell r="AU169">
            <v>3.1869999999999998</v>
          </cell>
          <cell r="AV169">
            <v>3.3079999999999998</v>
          </cell>
          <cell r="AW169">
            <v>3.4312999999999998</v>
          </cell>
          <cell r="AX169">
            <v>3.5568</v>
          </cell>
        </row>
        <row r="170">
          <cell r="C170">
            <v>2.63E-2</v>
          </cell>
          <cell r="D170">
            <v>4.4200000000000003E-2</v>
          </cell>
          <cell r="E170">
            <v>6.6100000000000006E-2</v>
          </cell>
          <cell r="F170">
            <v>9.1700000000000004E-2</v>
          </cell>
          <cell r="G170">
            <v>0.1208</v>
          </cell>
          <cell r="H170">
            <v>0.15329999999999999</v>
          </cell>
          <cell r="I170">
            <v>0.18909999999999999</v>
          </cell>
          <cell r="J170">
            <v>0.22800000000000001</v>
          </cell>
          <cell r="K170">
            <v>0.26989999999999997</v>
          </cell>
          <cell r="L170">
            <v>0.31469999999999998</v>
          </cell>
          <cell r="M170">
            <v>0.3624</v>
          </cell>
          <cell r="N170">
            <v>0.41289999999999999</v>
          </cell>
          <cell r="O170">
            <v>0.46600000000000003</v>
          </cell>
          <cell r="P170">
            <v>0.52180000000000004</v>
          </cell>
          <cell r="Q170">
            <v>0.58020000000000005</v>
          </cell>
          <cell r="R170">
            <v>0.6411</v>
          </cell>
          <cell r="S170">
            <v>0.70450000000000002</v>
          </cell>
          <cell r="T170">
            <v>0.77029999999999998</v>
          </cell>
          <cell r="U170">
            <v>0.83860000000000001</v>
          </cell>
          <cell r="V170">
            <v>0.90920000000000001</v>
          </cell>
          <cell r="W170">
            <v>0.98219999999999996</v>
          </cell>
          <cell r="X170">
            <v>1.0573999999999999</v>
          </cell>
          <cell r="Y170">
            <v>1.135</v>
          </cell>
          <cell r="Z170">
            <v>1.2149000000000001</v>
          </cell>
          <cell r="AA170">
            <v>1.2968999999999999</v>
          </cell>
          <cell r="AB170">
            <v>1.3812</v>
          </cell>
          <cell r="AC170">
            <v>1.4678</v>
          </cell>
          <cell r="AD170">
            <v>1.5565</v>
          </cell>
          <cell r="AE170">
            <v>1.6474</v>
          </cell>
          <cell r="AF170">
            <v>1.7404999999999999</v>
          </cell>
          <cell r="AG170">
            <v>1.8358000000000001</v>
          </cell>
          <cell r="AH170">
            <v>1.9333</v>
          </cell>
          <cell r="AI170">
            <v>2.0329000000000002</v>
          </cell>
          <cell r="AJ170">
            <v>2.1345999999999998</v>
          </cell>
          <cell r="AK170">
            <v>2.2385999999999999</v>
          </cell>
          <cell r="AL170">
            <v>2.3447</v>
          </cell>
          <cell r="AM170">
            <v>2.4529000000000001</v>
          </cell>
          <cell r="AN170">
            <v>2.5632999999999999</v>
          </cell>
          <cell r="AO170">
            <v>2.6758999999999999</v>
          </cell>
          <cell r="AP170">
            <v>2.7907000000000002</v>
          </cell>
          <cell r="AQ170">
            <v>2.9076</v>
          </cell>
          <cell r="AR170">
            <v>3.0266999999999999</v>
          </cell>
          <cell r="AS170">
            <v>3.1480999999999999</v>
          </cell>
          <cell r="AT170">
            <v>3.2715999999999998</v>
          </cell>
          <cell r="AU170">
            <v>3.3973</v>
          </cell>
          <cell r="AV170">
            <v>3.5253000000000001</v>
          </cell>
          <cell r="AW170">
            <v>3.6555</v>
          </cell>
          <cell r="AX170">
            <v>3.7879999999999998</v>
          </cell>
        </row>
        <row r="171">
          <cell r="C171">
            <v>2.8000000000000001E-2</v>
          </cell>
          <cell r="D171">
            <v>4.7E-2</v>
          </cell>
          <cell r="E171">
            <v>7.0300000000000001E-2</v>
          </cell>
          <cell r="F171">
            <v>9.7600000000000006E-2</v>
          </cell>
          <cell r="G171">
            <v>0.12870000000000001</v>
          </cell>
          <cell r="H171">
            <v>0.1633</v>
          </cell>
          <cell r="I171">
            <v>0.2014</v>
          </cell>
          <cell r="J171">
            <v>0.2429</v>
          </cell>
          <cell r="K171">
            <v>0.28760000000000002</v>
          </cell>
          <cell r="L171">
            <v>0.33539999999999998</v>
          </cell>
          <cell r="M171">
            <v>0.38629999999999998</v>
          </cell>
          <cell r="N171">
            <v>0.44009999999999999</v>
          </cell>
          <cell r="O171">
            <v>0.49680000000000002</v>
          </cell>
          <cell r="P171">
            <v>0.55630000000000002</v>
          </cell>
          <cell r="Q171">
            <v>0.61860000000000004</v>
          </cell>
          <cell r="R171">
            <v>0.6835</v>
          </cell>
          <cell r="S171">
            <v>0.75119999999999998</v>
          </cell>
          <cell r="T171">
            <v>0.82140000000000002</v>
          </cell>
          <cell r="U171">
            <v>0.89419999999999999</v>
          </cell>
          <cell r="V171">
            <v>0.96950000000000003</v>
          </cell>
          <cell r="W171">
            <v>1.0472999999999999</v>
          </cell>
          <cell r="X171">
            <v>1.1274999999999999</v>
          </cell>
          <cell r="Y171">
            <v>1.2101999999999999</v>
          </cell>
          <cell r="Z171">
            <v>1.2951999999999999</v>
          </cell>
          <cell r="AA171">
            <v>1.3826000000000001</v>
          </cell>
          <cell r="AB171">
            <v>1.4723999999999999</v>
          </cell>
          <cell r="AC171">
            <v>1.5645</v>
          </cell>
          <cell r="AD171">
            <v>1.659</v>
          </cell>
          <cell r="AE171">
            <v>1.7557</v>
          </cell>
          <cell r="AF171">
            <v>1.8547</v>
          </cell>
          <cell r="AG171">
            <v>1.956</v>
          </cell>
          <cell r="AH171">
            <v>2.0594999999999999</v>
          </cell>
          <cell r="AI171">
            <v>2.1652999999999998</v>
          </cell>
          <cell r="AJ171">
            <v>2.2734000000000001</v>
          </cell>
          <cell r="AK171">
            <v>2.3837000000000002</v>
          </cell>
          <cell r="AL171">
            <v>2.4963000000000002</v>
          </cell>
          <cell r="AM171">
            <v>2.6110000000000002</v>
          </cell>
          <cell r="AN171">
            <v>2.7281</v>
          </cell>
          <cell r="AO171">
            <v>2.8473000000000002</v>
          </cell>
          <cell r="AP171">
            <v>2.9687999999999999</v>
          </cell>
          <cell r="AQ171">
            <v>3.0926</v>
          </cell>
          <cell r="AR171">
            <v>3.2185999999999999</v>
          </cell>
          <cell r="AS171">
            <v>3.3468</v>
          </cell>
          <cell r="AT171">
            <v>3.4773000000000001</v>
          </cell>
          <cell r="AU171">
            <v>3.6101000000000001</v>
          </cell>
          <cell r="AV171">
            <v>3.7450999999999999</v>
          </cell>
          <cell r="AW171">
            <v>3.8824999999999998</v>
          </cell>
          <cell r="AX171">
            <v>4.0221</v>
          </cell>
        </row>
        <row r="172">
          <cell r="C172">
            <v>2.9600000000000001E-2</v>
          </cell>
          <cell r="D172">
            <v>4.99E-2</v>
          </cell>
          <cell r="E172">
            <v>7.46E-2</v>
          </cell>
          <cell r="F172">
            <v>0.10349999999999999</v>
          </cell>
          <cell r="G172">
            <v>0.13650000000000001</v>
          </cell>
          <cell r="H172">
            <v>0.17330000000000001</v>
          </cell>
          <cell r="I172">
            <v>0.21379999999999999</v>
          </cell>
          <cell r="J172">
            <v>0.25779999999999997</v>
          </cell>
          <cell r="K172">
            <v>0.30530000000000002</v>
          </cell>
          <cell r="L172">
            <v>0.35610000000000003</v>
          </cell>
          <cell r="M172">
            <v>0.41010000000000002</v>
          </cell>
          <cell r="N172">
            <v>0.46729999999999999</v>
          </cell>
          <cell r="O172">
            <v>0.52759999999999996</v>
          </cell>
          <cell r="P172">
            <v>0.59079999999999999</v>
          </cell>
          <cell r="Q172">
            <v>0.65700000000000003</v>
          </cell>
          <cell r="R172">
            <v>0.72609999999999997</v>
          </cell>
          <cell r="S172">
            <v>0.79790000000000005</v>
          </cell>
          <cell r="T172">
            <v>0.87260000000000004</v>
          </cell>
          <cell r="U172">
            <v>0.94989999999999997</v>
          </cell>
          <cell r="V172">
            <v>1.0299</v>
          </cell>
          <cell r="W172">
            <v>1.1125</v>
          </cell>
          <cell r="X172">
            <v>1.1978</v>
          </cell>
          <cell r="Y172">
            <v>1.2856000000000001</v>
          </cell>
          <cell r="Z172">
            <v>1.3758999999999999</v>
          </cell>
          <cell r="AA172">
            <v>1.4686999999999999</v>
          </cell>
          <cell r="AB172">
            <v>1.5640000000000001</v>
          </cell>
          <cell r="AC172">
            <v>1.6617</v>
          </cell>
          <cell r="AD172">
            <v>1.7619</v>
          </cell>
          <cell r="AE172">
            <v>1.8645</v>
          </cell>
          <cell r="AF172">
            <v>1.9695</v>
          </cell>
          <cell r="AG172">
            <v>2.0768</v>
          </cell>
          <cell r="AH172">
            <v>2.1865999999999999</v>
          </cell>
          <cell r="AI172">
            <v>2.2986</v>
          </cell>
          <cell r="AJ172">
            <v>2.4131</v>
          </cell>
          <cell r="AK172">
            <v>2.5297999999999998</v>
          </cell>
          <cell r="AL172">
            <v>2.6488999999999998</v>
          </cell>
          <cell r="AM172">
            <v>2.7703000000000002</v>
          </cell>
          <cell r="AN172">
            <v>2.8940999999999999</v>
          </cell>
          <cell r="AO172">
            <v>3.0200999999999998</v>
          </cell>
          <cell r="AP172">
            <v>3.1484999999999999</v>
          </cell>
          <cell r="AQ172">
            <v>3.2791000000000001</v>
          </cell>
          <cell r="AR172">
            <v>3.4121000000000001</v>
          </cell>
          <cell r="AS172">
            <v>3.5474000000000001</v>
          </cell>
          <cell r="AT172">
            <v>3.6850000000000001</v>
          </cell>
          <cell r="AU172">
            <v>3.8250000000000002</v>
          </cell>
          <cell r="AV172">
            <v>3.9672000000000001</v>
          </cell>
          <cell r="AW172">
            <v>4.1117999999999997</v>
          </cell>
          <cell r="AX172">
            <v>4.2587000000000002</v>
          </cell>
        </row>
        <row r="173">
          <cell r="C173">
            <v>3.1300000000000001E-2</v>
          </cell>
          <cell r="D173">
            <v>5.2699999999999997E-2</v>
          </cell>
          <cell r="E173">
            <v>7.8799999999999995E-2</v>
          </cell>
          <cell r="F173">
            <v>0.1094</v>
          </cell>
          <cell r="G173">
            <v>0.14430000000000001</v>
          </cell>
          <cell r="H173">
            <v>0.1832</v>
          </cell>
          <cell r="I173">
            <v>0.2261</v>
          </cell>
          <cell r="J173">
            <v>0.2727</v>
          </cell>
          <cell r="K173">
            <v>0.32300000000000001</v>
          </cell>
          <cell r="L173">
            <v>0.37680000000000002</v>
          </cell>
          <cell r="M173">
            <v>0.434</v>
          </cell>
          <cell r="N173">
            <v>0.49459999999999998</v>
          </cell>
          <cell r="O173">
            <v>0.55840000000000001</v>
          </cell>
          <cell r="P173">
            <v>0.62539999999999996</v>
          </cell>
          <cell r="Q173">
            <v>0.69550000000000001</v>
          </cell>
          <cell r="R173">
            <v>0.76870000000000005</v>
          </cell>
          <cell r="S173">
            <v>0.8448</v>
          </cell>
          <cell r="T173">
            <v>0.92379999999999995</v>
          </cell>
          <cell r="U173">
            <v>1.0058</v>
          </cell>
          <cell r="V173">
            <v>1.0905</v>
          </cell>
          <cell r="W173">
            <v>1.1779999999999999</v>
          </cell>
          <cell r="X173">
            <v>1.2683</v>
          </cell>
          <cell r="Y173">
            <v>1.3612</v>
          </cell>
          <cell r="Z173">
            <v>1.4568000000000001</v>
          </cell>
          <cell r="AA173">
            <v>1.5550999999999999</v>
          </cell>
          <cell r="AB173">
            <v>1.6558999999999999</v>
          </cell>
          <cell r="AC173">
            <v>1.7593000000000001</v>
          </cell>
          <cell r="AD173">
            <v>1.8653</v>
          </cell>
          <cell r="AE173">
            <v>1.9738</v>
          </cell>
          <cell r="AF173">
            <v>2.0848</v>
          </cell>
          <cell r="AG173">
            <v>2.1983000000000001</v>
          </cell>
          <cell r="AH173">
            <v>2.3142</v>
          </cell>
          <cell r="AI173">
            <v>2.4327000000000001</v>
          </cell>
          <cell r="AJ173">
            <v>2.5535000000000001</v>
          </cell>
          <cell r="AK173">
            <v>2.6768000000000001</v>
          </cell>
          <cell r="AL173">
            <v>2.8025000000000002</v>
          </cell>
          <cell r="AM173">
            <v>2.9306000000000001</v>
          </cell>
          <cell r="AN173">
            <v>3.0611000000000002</v>
          </cell>
          <cell r="AO173">
            <v>3.1941000000000002</v>
          </cell>
          <cell r="AP173">
            <v>3.3294000000000001</v>
          </cell>
          <cell r="AQ173">
            <v>3.4670999999999998</v>
          </cell>
          <cell r="AR173">
            <v>3.6071</v>
          </cell>
          <cell r="AS173">
            <v>3.7496</v>
          </cell>
          <cell r="AT173">
            <v>3.8944000000000001</v>
          </cell>
          <cell r="AU173">
            <v>4.0415999999999999</v>
          </cell>
          <cell r="AV173">
            <v>4.1913</v>
          </cell>
          <cell r="AW173">
            <v>4.3432000000000004</v>
          </cell>
          <cell r="AX173">
            <v>4.4976000000000003</v>
          </cell>
        </row>
        <row r="174">
          <cell r="C174">
            <v>3.3000000000000002E-2</v>
          </cell>
          <cell r="D174">
            <v>5.5500000000000001E-2</v>
          </cell>
          <cell r="E174">
            <v>8.3099999999999993E-2</v>
          </cell>
          <cell r="F174">
            <v>0.1154</v>
          </cell>
          <cell r="G174">
            <v>0.15210000000000001</v>
          </cell>
          <cell r="H174">
            <v>0.19320000000000001</v>
          </cell>
          <cell r="I174">
            <v>0.2384</v>
          </cell>
          <cell r="J174">
            <v>0.28760000000000002</v>
          </cell>
          <cell r="K174">
            <v>0.3407</v>
          </cell>
          <cell r="L174">
            <v>0.39750000000000002</v>
          </cell>
          <cell r="M174">
            <v>0.45789999999999997</v>
          </cell>
          <cell r="N174">
            <v>0.52190000000000003</v>
          </cell>
          <cell r="O174">
            <v>0.58930000000000005</v>
          </cell>
          <cell r="P174">
            <v>0.66010000000000002</v>
          </cell>
          <cell r="Q174">
            <v>0.73409999999999997</v>
          </cell>
          <cell r="R174">
            <v>0.81130000000000002</v>
          </cell>
          <cell r="S174">
            <v>0.89170000000000005</v>
          </cell>
          <cell r="T174">
            <v>0.97519999999999996</v>
          </cell>
          <cell r="U174">
            <v>1.0617000000000001</v>
          </cell>
          <cell r="V174">
            <v>1.1512</v>
          </cell>
          <cell r="W174">
            <v>1.2436</v>
          </cell>
          <cell r="X174">
            <v>1.3389</v>
          </cell>
          <cell r="Y174">
            <v>1.4370000000000001</v>
          </cell>
          <cell r="Z174">
            <v>1.538</v>
          </cell>
          <cell r="AA174">
            <v>1.6416999999999999</v>
          </cell>
          <cell r="AB174">
            <v>1.7481</v>
          </cell>
          <cell r="AC174">
            <v>1.8572</v>
          </cell>
          <cell r="AD174">
            <v>1.9690000000000001</v>
          </cell>
          <cell r="AE174">
            <v>2.0834999999999999</v>
          </cell>
          <cell r="AF174">
            <v>2.2006000000000001</v>
          </cell>
          <cell r="AG174">
            <v>2.3201999999999998</v>
          </cell>
          <cell r="AH174">
            <v>2.4424999999999999</v>
          </cell>
          <cell r="AI174">
            <v>2.5672999999999999</v>
          </cell>
          <cell r="AJ174">
            <v>2.6945999999999999</v>
          </cell>
          <cell r="AK174">
            <v>2.8245</v>
          </cell>
          <cell r="AL174">
            <v>2.9569000000000001</v>
          </cell>
          <cell r="AM174">
            <v>3.0918000000000001</v>
          </cell>
          <cell r="AN174">
            <v>3.2292000000000001</v>
          </cell>
          <cell r="AO174">
            <v>3.3691</v>
          </cell>
          <cell r="AP174">
            <v>3.5114000000000001</v>
          </cell>
          <cell r="AQ174">
            <v>3.6562000000000001</v>
          </cell>
          <cell r="AR174">
            <v>3.8035000000000001</v>
          </cell>
          <cell r="AS174">
            <v>3.9531999999999998</v>
          </cell>
          <cell r="AT174">
            <v>4.1052999999999997</v>
          </cell>
          <cell r="AU174">
            <v>4.26</v>
          </cell>
          <cell r="AV174">
            <v>4.4169999999999998</v>
          </cell>
          <cell r="AW174">
            <v>4.5765000000000002</v>
          </cell>
          <cell r="AX174">
            <v>4.7385000000000002</v>
          </cell>
        </row>
        <row r="175">
          <cell r="C175">
            <v>3.4700000000000002E-2</v>
          </cell>
          <cell r="D175">
            <v>5.8400000000000001E-2</v>
          </cell>
          <cell r="E175">
            <v>8.7300000000000003E-2</v>
          </cell>
          <cell r="F175">
            <v>0.12130000000000001</v>
          </cell>
          <cell r="G175">
            <v>0.16</v>
          </cell>
          <cell r="H175">
            <v>0.20319999999999999</v>
          </cell>
          <cell r="I175">
            <v>0.25080000000000002</v>
          </cell>
          <cell r="J175">
            <v>0.30259999999999998</v>
          </cell>
          <cell r="K175">
            <v>0.3584</v>
          </cell>
          <cell r="L175">
            <v>0.41820000000000002</v>
          </cell>
          <cell r="M175">
            <v>0.4819</v>
          </cell>
          <cell r="N175">
            <v>0.54920000000000002</v>
          </cell>
          <cell r="O175">
            <v>0.62019999999999997</v>
          </cell>
          <cell r="P175">
            <v>0.69469999999999998</v>
          </cell>
          <cell r="Q175">
            <v>0.77270000000000005</v>
          </cell>
          <cell r="R175">
            <v>0.85409999999999997</v>
          </cell>
          <cell r="S175">
            <v>0.93879999999999997</v>
          </cell>
          <cell r="T175">
            <v>1.0266999999999999</v>
          </cell>
          <cell r="U175">
            <v>1.1177999999999999</v>
          </cell>
          <cell r="V175">
            <v>1.212</v>
          </cell>
          <cell r="W175">
            <v>1.3093999999999999</v>
          </cell>
          <cell r="X175">
            <v>1.4097</v>
          </cell>
          <cell r="Y175">
            <v>1.5130999999999999</v>
          </cell>
          <cell r="Z175">
            <v>1.6194</v>
          </cell>
          <cell r="AA175">
            <v>1.7284999999999999</v>
          </cell>
          <cell r="AB175">
            <v>1.8406</v>
          </cell>
          <cell r="AC175">
            <v>1.9555</v>
          </cell>
          <cell r="AD175">
            <v>2.0731000000000002</v>
          </cell>
          <cell r="AE175">
            <v>2.1936</v>
          </cell>
          <cell r="AF175">
            <v>2.3168000000000002</v>
          </cell>
          <cell r="AG175">
            <v>2.4426000000000001</v>
          </cell>
          <cell r="AH175">
            <v>2.5712000000000002</v>
          </cell>
          <cell r="AI175">
            <v>2.7025000000000001</v>
          </cell>
          <cell r="AJ175">
            <v>2.8363999999999998</v>
          </cell>
          <cell r="AK175">
            <v>2.9729000000000001</v>
          </cell>
          <cell r="AL175">
            <v>3.1120000000000001</v>
          </cell>
          <cell r="AM175">
            <v>3.2538</v>
          </cell>
          <cell r="AN175">
            <v>3.3980999999999999</v>
          </cell>
          <cell r="AO175">
            <v>3.5449999999999999</v>
          </cell>
          <cell r="AP175">
            <v>3.6943999999999999</v>
          </cell>
          <cell r="AQ175">
            <v>3.8464</v>
          </cell>
          <cell r="AR175">
            <v>4.0010000000000003</v>
          </cell>
          <cell r="AS175">
            <v>4.1580000000000004</v>
          </cell>
          <cell r="AT175">
            <v>4.3175999999999997</v>
          </cell>
          <cell r="AU175">
            <v>4.4797000000000002</v>
          </cell>
          <cell r="AV175">
            <v>4.6443000000000003</v>
          </cell>
          <cell r="AW175">
            <v>4.8113999999999999</v>
          </cell>
          <cell r="AX175">
            <v>4.9810999999999996</v>
          </cell>
        </row>
        <row r="176">
          <cell r="C176">
            <v>3.6299999999999999E-2</v>
          </cell>
          <cell r="D176">
            <v>6.1199999999999997E-2</v>
          </cell>
          <cell r="E176">
            <v>9.1600000000000001E-2</v>
          </cell>
          <cell r="F176">
            <v>0.12720000000000001</v>
          </cell>
          <cell r="G176">
            <v>0.1678</v>
          </cell>
          <cell r="H176">
            <v>0.2132</v>
          </cell>
          <cell r="I176">
            <v>0.2631</v>
          </cell>
          <cell r="J176">
            <v>0.3175</v>
          </cell>
          <cell r="K176">
            <v>0.37619999999999998</v>
          </cell>
          <cell r="L176">
            <v>0.439</v>
          </cell>
          <cell r="M176">
            <v>0.50580000000000003</v>
          </cell>
          <cell r="N176">
            <v>0.5766</v>
          </cell>
          <cell r="O176">
            <v>0.65110000000000001</v>
          </cell>
          <cell r="P176">
            <v>0.72940000000000005</v>
          </cell>
          <cell r="Q176">
            <v>0.81140000000000001</v>
          </cell>
          <cell r="R176">
            <v>0.89690000000000003</v>
          </cell>
          <cell r="S176">
            <v>0.98580000000000001</v>
          </cell>
          <cell r="T176">
            <v>1.0782</v>
          </cell>
          <cell r="U176">
            <v>1.1739999999999999</v>
          </cell>
          <cell r="V176">
            <v>1.2729999999999999</v>
          </cell>
          <cell r="W176">
            <v>1.3752</v>
          </cell>
          <cell r="X176">
            <v>1.4806999999999999</v>
          </cell>
          <cell r="Y176">
            <v>1.5892999999999999</v>
          </cell>
          <cell r="Z176">
            <v>1.7009000000000001</v>
          </cell>
          <cell r="AA176">
            <v>1.8156000000000001</v>
          </cell>
          <cell r="AB176">
            <v>1.9333</v>
          </cell>
          <cell r="AC176">
            <v>2.0539000000000001</v>
          </cell>
          <cell r="AD176">
            <v>2.1775000000000002</v>
          </cell>
          <cell r="AE176">
            <v>2.3039999999999998</v>
          </cell>
          <cell r="AF176">
            <v>2.4333</v>
          </cell>
          <cell r="AG176">
            <v>2.5655000000000001</v>
          </cell>
          <cell r="AH176">
            <v>2.7004000000000001</v>
          </cell>
          <cell r="AI176">
            <v>2.8382000000000001</v>
          </cell>
          <cell r="AJ176">
            <v>2.9786999999999999</v>
          </cell>
          <cell r="AK176">
            <v>3.1219000000000001</v>
          </cell>
          <cell r="AL176">
            <v>3.2677999999999998</v>
          </cell>
          <cell r="AM176">
            <v>3.4165000000000001</v>
          </cell>
          <cell r="AN176">
            <v>3.5678000000000001</v>
          </cell>
          <cell r="AO176">
            <v>3.7216999999999998</v>
          </cell>
          <cell r="AP176">
            <v>3.8784000000000001</v>
          </cell>
          <cell r="AQ176">
            <v>4.0376000000000003</v>
          </cell>
          <cell r="AR176">
            <v>4.1994999999999996</v>
          </cell>
          <cell r="AS176">
            <v>4.3639999999999999</v>
          </cell>
          <cell r="AT176">
            <v>4.5309999999999997</v>
          </cell>
          <cell r="AU176">
            <v>4.7007000000000003</v>
          </cell>
          <cell r="AV176">
            <v>4.8730000000000002</v>
          </cell>
          <cell r="AW176">
            <v>5.0477999999999996</v>
          </cell>
          <cell r="AX176">
            <v>5.2252999999999998</v>
          </cell>
        </row>
        <row r="177">
          <cell r="C177">
            <v>3.7999999999999999E-2</v>
          </cell>
          <cell r="D177">
            <v>6.4000000000000001E-2</v>
          </cell>
          <cell r="E177">
            <v>9.5799999999999996E-2</v>
          </cell>
          <cell r="F177">
            <v>0.1331</v>
          </cell>
          <cell r="G177">
            <v>0.17560000000000001</v>
          </cell>
          <cell r="H177">
            <v>0.22320000000000001</v>
          </cell>
          <cell r="I177">
            <v>0.27550000000000002</v>
          </cell>
          <cell r="J177">
            <v>0.33250000000000002</v>
          </cell>
          <cell r="K177">
            <v>0.39389999999999997</v>
          </cell>
          <cell r="L177">
            <v>0.4597</v>
          </cell>
          <cell r="M177">
            <v>0.52980000000000005</v>
          </cell>
          <cell r="N177">
            <v>0.60389999999999999</v>
          </cell>
          <cell r="O177">
            <v>0.68210000000000004</v>
          </cell>
          <cell r="P177">
            <v>0.76419999999999999</v>
          </cell>
          <cell r="Q177">
            <v>0.85009999999999997</v>
          </cell>
          <cell r="R177">
            <v>0.93969999999999998</v>
          </cell>
          <cell r="S177">
            <v>1.0329999999999999</v>
          </cell>
          <cell r="T177">
            <v>1.1297999999999999</v>
          </cell>
          <cell r="U177">
            <v>1.2302</v>
          </cell>
          <cell r="V177">
            <v>1.3340000000000001</v>
          </cell>
          <cell r="W177">
            <v>1.4412</v>
          </cell>
          <cell r="X177">
            <v>1.5518000000000001</v>
          </cell>
          <cell r="Y177">
            <v>1.6656</v>
          </cell>
          <cell r="Z177">
            <v>1.7826</v>
          </cell>
          <cell r="AA177">
            <v>1.9028</v>
          </cell>
          <cell r="AB177">
            <v>2.0261999999999998</v>
          </cell>
          <cell r="AC177">
            <v>2.1526999999999998</v>
          </cell>
          <cell r="AD177">
            <v>2.2822</v>
          </cell>
          <cell r="AE177">
            <v>2.4146999999999998</v>
          </cell>
          <cell r="AF177">
            <v>2.5501999999999998</v>
          </cell>
          <cell r="AG177">
            <v>2.6886000000000001</v>
          </cell>
          <cell r="AH177">
            <v>2.83</v>
          </cell>
          <cell r="AI177">
            <v>2.9742999999999999</v>
          </cell>
          <cell r="AJ177">
            <v>3.1214</v>
          </cell>
          <cell r="AK177">
            <v>3.2713999999999999</v>
          </cell>
          <cell r="AL177">
            <v>3.4241999999999999</v>
          </cell>
          <cell r="AM177">
            <v>3.5798000000000001</v>
          </cell>
          <cell r="AN177">
            <v>3.7381000000000002</v>
          </cell>
          <cell r="AO177">
            <v>3.8992</v>
          </cell>
          <cell r="AP177">
            <v>4.0631000000000004</v>
          </cell>
          <cell r="AQ177">
            <v>4.2297000000000002</v>
          </cell>
          <cell r="AR177">
            <v>4.3989000000000003</v>
          </cell>
          <cell r="AS177">
            <v>4.5709</v>
          </cell>
          <cell r="AT177">
            <v>4.7455999999999996</v>
          </cell>
          <cell r="AU177">
            <v>4.9229000000000003</v>
          </cell>
          <cell r="AV177">
            <v>5.1029</v>
          </cell>
          <cell r="AW177">
            <v>5.2854999999999999</v>
          </cell>
          <cell r="AX177">
            <v>5.4707999999999997</v>
          </cell>
        </row>
        <row r="178">
          <cell r="C178">
            <v>3.9699999999999999E-2</v>
          </cell>
          <cell r="D178">
            <v>6.6900000000000001E-2</v>
          </cell>
          <cell r="E178">
            <v>0.10009999999999999</v>
          </cell>
          <cell r="F178">
            <v>0.1391</v>
          </cell>
          <cell r="G178">
            <v>0.1835</v>
          </cell>
          <cell r="H178">
            <v>0.2331</v>
          </cell>
          <cell r="I178">
            <v>0.2878</v>
          </cell>
          <cell r="J178">
            <v>0.34739999999999999</v>
          </cell>
          <cell r="K178">
            <v>0.41170000000000001</v>
          </cell>
          <cell r="L178">
            <v>0.48049999999999998</v>
          </cell>
          <cell r="M178">
            <v>0.55369999999999997</v>
          </cell>
          <cell r="N178">
            <v>0.63129999999999997</v>
          </cell>
          <cell r="O178">
            <v>0.71309999999999996</v>
          </cell>
          <cell r="P178">
            <v>0.79890000000000005</v>
          </cell>
          <cell r="Q178">
            <v>0.88880000000000003</v>
          </cell>
          <cell r="R178">
            <v>0.98250000000000004</v>
          </cell>
          <cell r="S178">
            <v>1.0801000000000001</v>
          </cell>
          <cell r="T178">
            <v>1.1815</v>
          </cell>
          <cell r="U178">
            <v>1.2865</v>
          </cell>
          <cell r="V178">
            <v>1.3951</v>
          </cell>
          <cell r="W178">
            <v>1.5073000000000001</v>
          </cell>
          <cell r="X178">
            <v>1.623</v>
          </cell>
          <cell r="Y178">
            <v>1.742</v>
          </cell>
          <cell r="Z178">
            <v>1.8645</v>
          </cell>
          <cell r="AA178">
            <v>1.9903</v>
          </cell>
          <cell r="AB178">
            <v>2.1193</v>
          </cell>
          <cell r="AC178">
            <v>2.2515999999999998</v>
          </cell>
          <cell r="AD178">
            <v>2.387</v>
          </cell>
          <cell r="AE178">
            <v>2.5255999999999998</v>
          </cell>
          <cell r="AF178">
            <v>2.6674000000000002</v>
          </cell>
          <cell r="AG178">
            <v>2.8121</v>
          </cell>
          <cell r="AH178">
            <v>2.96</v>
          </cell>
          <cell r="AI178">
            <v>3.1107999999999998</v>
          </cell>
          <cell r="AJ178">
            <v>3.2646000000000002</v>
          </cell>
          <cell r="AK178">
            <v>3.4214000000000002</v>
          </cell>
          <cell r="AL178">
            <v>3.581</v>
          </cell>
          <cell r="AM178">
            <v>3.7435999999999998</v>
          </cell>
          <cell r="AN178">
            <v>3.9091</v>
          </cell>
          <cell r="AO178">
            <v>4.0773999999999999</v>
          </cell>
          <cell r="AP178">
            <v>4.2484999999999999</v>
          </cell>
          <cell r="AQ178">
            <v>4.4225000000000003</v>
          </cell>
          <cell r="AR178">
            <v>4.5991999999999997</v>
          </cell>
          <cell r="AS178">
            <v>4.7788000000000004</v>
          </cell>
          <cell r="AT178">
            <v>4.9611000000000001</v>
          </cell>
          <cell r="AU178">
            <v>5.1460999999999997</v>
          </cell>
          <cell r="AV178">
            <v>5.3338999999999999</v>
          </cell>
          <cell r="AW178">
            <v>5.5244</v>
          </cell>
          <cell r="AX178">
            <v>5.7176</v>
          </cell>
        </row>
        <row r="179">
          <cell r="C179">
            <v>4.1399999999999999E-2</v>
          </cell>
          <cell r="D179">
            <v>6.9699999999999998E-2</v>
          </cell>
          <cell r="E179">
            <v>0.1043</v>
          </cell>
          <cell r="F179">
            <v>0.14499999999999999</v>
          </cell>
          <cell r="G179">
            <v>0.1913</v>
          </cell>
          <cell r="H179">
            <v>0.24310000000000001</v>
          </cell>
          <cell r="I179">
            <v>0.30020000000000002</v>
          </cell>
          <cell r="J179">
            <v>0.3624</v>
          </cell>
          <cell r="K179">
            <v>0.4294</v>
          </cell>
          <cell r="L179">
            <v>0.50129999999999997</v>
          </cell>
          <cell r="M179">
            <v>0.57769999999999999</v>
          </cell>
          <cell r="N179">
            <v>0.65869999999999995</v>
          </cell>
          <cell r="O179">
            <v>0.74409999999999998</v>
          </cell>
          <cell r="P179">
            <v>0.8337</v>
          </cell>
          <cell r="Q179">
            <v>0.92749999999999999</v>
          </cell>
          <cell r="R179">
            <v>1.0254000000000001</v>
          </cell>
          <cell r="S179">
            <v>1.1274</v>
          </cell>
          <cell r="T179">
            <v>1.2332000000000001</v>
          </cell>
          <cell r="U179">
            <v>1.3429</v>
          </cell>
          <cell r="V179">
            <v>1.4562999999999999</v>
          </cell>
          <cell r="W179">
            <v>1.5734999999999999</v>
          </cell>
          <cell r="X179">
            <v>1.6941999999999999</v>
          </cell>
          <cell r="Y179">
            <v>1.8186</v>
          </cell>
          <cell r="Z179">
            <v>1.9464999999999999</v>
          </cell>
          <cell r="AA179">
            <v>2.0777999999999999</v>
          </cell>
          <cell r="AB179">
            <v>2.2126000000000001</v>
          </cell>
          <cell r="AC179">
            <v>2.3506999999999998</v>
          </cell>
          <cell r="AD179">
            <v>2.4921000000000002</v>
          </cell>
          <cell r="AE179">
            <v>2.6368</v>
          </cell>
          <cell r="AF179">
            <v>2.7848000000000002</v>
          </cell>
          <cell r="AG179">
            <v>2.9359000000000002</v>
          </cell>
          <cell r="AH179">
            <v>3.0901999999999998</v>
          </cell>
          <cell r="AI179">
            <v>3.2477</v>
          </cell>
          <cell r="AJ179">
            <v>3.4081999999999999</v>
          </cell>
          <cell r="AK179">
            <v>3.5718000000000001</v>
          </cell>
          <cell r="AL179">
            <v>3.7383999999999999</v>
          </cell>
          <cell r="AM179">
            <v>3.9079999999999999</v>
          </cell>
          <cell r="AN179">
            <v>4.0805999999999996</v>
          </cell>
          <cell r="AO179">
            <v>4.2561</v>
          </cell>
          <cell r="AP179">
            <v>4.4345999999999997</v>
          </cell>
          <cell r="AQ179">
            <v>4.6159999999999997</v>
          </cell>
          <cell r="AR179">
            <v>4.8003</v>
          </cell>
          <cell r="AS179">
            <v>4.9874000000000001</v>
          </cell>
          <cell r="AT179">
            <v>5.1773999999999996</v>
          </cell>
          <cell r="AU179">
            <v>5.3701999999999996</v>
          </cell>
          <cell r="AV179">
            <v>5.5659000000000001</v>
          </cell>
          <cell r="AW179">
            <v>5.7644000000000002</v>
          </cell>
          <cell r="AX179">
            <v>5.9656000000000002</v>
          </cell>
        </row>
        <row r="180">
          <cell r="C180">
            <v>4.2999999999999997E-2</v>
          </cell>
          <cell r="D180">
            <v>7.2499999999999995E-2</v>
          </cell>
          <cell r="E180">
            <v>0.1086</v>
          </cell>
          <cell r="F180">
            <v>0.15090000000000001</v>
          </cell>
          <cell r="G180">
            <v>0.19919999999999999</v>
          </cell>
          <cell r="H180">
            <v>0.25309999999999999</v>
          </cell>
          <cell r="I180">
            <v>0.31259999999999999</v>
          </cell>
          <cell r="J180">
            <v>0.37730000000000002</v>
          </cell>
          <cell r="K180">
            <v>0.44719999999999999</v>
          </cell>
          <cell r="L180">
            <v>0.52200000000000002</v>
          </cell>
          <cell r="M180">
            <v>0.60170000000000001</v>
          </cell>
          <cell r="N180">
            <v>0.68610000000000004</v>
          </cell>
          <cell r="O180">
            <v>0.77510000000000001</v>
          </cell>
          <cell r="P180">
            <v>0.86850000000000005</v>
          </cell>
          <cell r="Q180">
            <v>0.96630000000000005</v>
          </cell>
          <cell r="R180">
            <v>1.0684</v>
          </cell>
          <cell r="S180">
            <v>1.1746000000000001</v>
          </cell>
          <cell r="T180">
            <v>1.2849999999999999</v>
          </cell>
          <cell r="U180">
            <v>1.3993</v>
          </cell>
          <cell r="V180">
            <v>1.5176000000000001</v>
          </cell>
          <cell r="W180">
            <v>1.6396999999999999</v>
          </cell>
          <cell r="X180">
            <v>1.7656000000000001</v>
          </cell>
          <cell r="Y180">
            <v>1.8953</v>
          </cell>
          <cell r="Z180">
            <v>2.0286</v>
          </cell>
          <cell r="AA180">
            <v>2.1655000000000002</v>
          </cell>
          <cell r="AB180">
            <v>2.306</v>
          </cell>
          <cell r="AC180">
            <v>2.4500000000000002</v>
          </cell>
          <cell r="AD180">
            <v>2.5973999999999999</v>
          </cell>
          <cell r="AE180">
            <v>2.7483</v>
          </cell>
          <cell r="AF180">
            <v>2.9024999999999999</v>
          </cell>
          <cell r="AG180">
            <v>3.06</v>
          </cell>
          <cell r="AH180">
            <v>3.2208000000000001</v>
          </cell>
          <cell r="AI180">
            <v>3.3849</v>
          </cell>
          <cell r="AJ180">
            <v>3.5520999999999998</v>
          </cell>
          <cell r="AK180">
            <v>3.7225999999999999</v>
          </cell>
          <cell r="AL180">
            <v>3.8961000000000001</v>
          </cell>
          <cell r="AM180">
            <v>4.0728</v>
          </cell>
          <cell r="AN180">
            <v>4.2526000000000002</v>
          </cell>
          <cell r="AO180">
            <v>4.4353999999999996</v>
          </cell>
          <cell r="AP180">
            <v>4.6212999999999997</v>
          </cell>
          <cell r="AQ180">
            <v>4.8102</v>
          </cell>
          <cell r="AR180">
            <v>5.0019999999999998</v>
          </cell>
          <cell r="AS180">
            <v>5.1967999999999996</v>
          </cell>
          <cell r="AT180">
            <v>5.3945999999999996</v>
          </cell>
          <cell r="AU180">
            <v>5.5952000000000002</v>
          </cell>
          <cell r="AV180">
            <v>5.7988</v>
          </cell>
          <cell r="AW180">
            <v>6.0053000000000001</v>
          </cell>
          <cell r="AX180">
            <v>6.2145999999999999</v>
          </cell>
        </row>
        <row r="181">
          <cell r="C181">
            <v>4.4699999999999997E-2</v>
          </cell>
          <cell r="D181">
            <v>7.5300000000000006E-2</v>
          </cell>
          <cell r="E181">
            <v>0.1128</v>
          </cell>
          <cell r="F181">
            <v>0.15679999999999999</v>
          </cell>
          <cell r="G181">
            <v>0.20699999999999999</v>
          </cell>
          <cell r="H181">
            <v>0.2631</v>
          </cell>
          <cell r="I181">
            <v>0.32490000000000002</v>
          </cell>
          <cell r="J181">
            <v>0.39229999999999998</v>
          </cell>
          <cell r="K181">
            <v>0.46500000000000002</v>
          </cell>
          <cell r="L181">
            <v>0.54279999999999995</v>
          </cell>
          <cell r="M181">
            <v>0.62570000000000003</v>
          </cell>
          <cell r="N181">
            <v>0.71350000000000002</v>
          </cell>
          <cell r="O181">
            <v>0.80610000000000004</v>
          </cell>
          <cell r="P181">
            <v>0.90329999999999999</v>
          </cell>
          <cell r="Q181">
            <v>1.0051000000000001</v>
          </cell>
          <cell r="R181">
            <v>1.1113</v>
          </cell>
          <cell r="S181">
            <v>1.2219</v>
          </cell>
          <cell r="T181">
            <v>1.3368</v>
          </cell>
          <cell r="U181">
            <v>1.4558</v>
          </cell>
          <cell r="V181">
            <v>1.5789</v>
          </cell>
          <cell r="W181">
            <v>1.706</v>
          </cell>
          <cell r="X181">
            <v>1.8371</v>
          </cell>
          <cell r="Y181">
            <v>1.972</v>
          </cell>
          <cell r="Z181">
            <v>2.1107999999999998</v>
          </cell>
          <cell r="AA181">
            <v>2.2532999999999999</v>
          </cell>
          <cell r="AB181">
            <v>2.3996</v>
          </cell>
          <cell r="AC181">
            <v>2.5493999999999999</v>
          </cell>
          <cell r="AD181">
            <v>2.7029000000000001</v>
          </cell>
          <cell r="AE181">
            <v>2.8599000000000001</v>
          </cell>
          <cell r="AF181">
            <v>3.0204</v>
          </cell>
          <cell r="AG181">
            <v>3.1842999999999999</v>
          </cell>
          <cell r="AH181">
            <v>3.3515999999999999</v>
          </cell>
          <cell r="AI181">
            <v>3.5223</v>
          </cell>
          <cell r="AJ181">
            <v>3.6964000000000001</v>
          </cell>
          <cell r="AK181">
            <v>3.8736999999999999</v>
          </cell>
          <cell r="AL181">
            <v>4.0542999999999996</v>
          </cell>
          <cell r="AM181">
            <v>4.2381000000000002</v>
          </cell>
          <cell r="AN181">
            <v>4.4250999999999996</v>
          </cell>
          <cell r="AO181">
            <v>4.6151999999999997</v>
          </cell>
          <cell r="AP181">
            <v>4.8085000000000004</v>
          </cell>
          <cell r="AQ181">
            <v>5.0049000000000001</v>
          </cell>
          <cell r="AR181">
            <v>5.2042999999999999</v>
          </cell>
          <cell r="AS181">
            <v>5.4069000000000003</v>
          </cell>
          <cell r="AT181">
            <v>5.6124000000000001</v>
          </cell>
          <cell r="AU181">
            <v>5.8209999999999997</v>
          </cell>
          <cell r="AV181">
            <v>6.0324999999999998</v>
          </cell>
          <cell r="AW181">
            <v>6.2470999999999997</v>
          </cell>
          <cell r="AX181">
            <v>6.4645000000000001</v>
          </cell>
        </row>
        <row r="182">
          <cell r="C182">
            <v>4.6399999999999997E-2</v>
          </cell>
          <cell r="D182">
            <v>7.8200000000000006E-2</v>
          </cell>
          <cell r="E182">
            <v>0.1171</v>
          </cell>
          <cell r="F182">
            <v>0.16270000000000001</v>
          </cell>
          <cell r="G182">
            <v>0.21479999999999999</v>
          </cell>
          <cell r="H182">
            <v>0.27310000000000001</v>
          </cell>
          <cell r="I182">
            <v>0.33729999999999999</v>
          </cell>
          <cell r="J182">
            <v>0.40720000000000001</v>
          </cell>
          <cell r="K182">
            <v>0.48270000000000002</v>
          </cell>
          <cell r="L182">
            <v>0.56359999999999999</v>
          </cell>
          <cell r="M182">
            <v>0.64970000000000006</v>
          </cell>
          <cell r="N182">
            <v>0.74099999999999999</v>
          </cell>
          <cell r="O182">
            <v>0.83709999999999996</v>
          </cell>
          <cell r="P182">
            <v>0.93820000000000003</v>
          </cell>
          <cell r="Q182">
            <v>1.0439000000000001</v>
          </cell>
          <cell r="R182">
            <v>1.1543000000000001</v>
          </cell>
          <cell r="S182">
            <v>1.2692000000000001</v>
          </cell>
          <cell r="T182">
            <v>1.3886000000000001</v>
          </cell>
          <cell r="U182">
            <v>1.5123</v>
          </cell>
          <cell r="V182">
            <v>1.6402000000000001</v>
          </cell>
          <cell r="W182">
            <v>1.7724</v>
          </cell>
          <cell r="X182">
            <v>1.9086000000000001</v>
          </cell>
          <cell r="Y182">
            <v>2.0489000000000002</v>
          </cell>
          <cell r="Z182">
            <v>2.1930999999999998</v>
          </cell>
          <cell r="AA182">
            <v>2.3412999999999999</v>
          </cell>
          <cell r="AB182">
            <v>2.4931999999999999</v>
          </cell>
          <cell r="AC182">
            <v>2.649</v>
          </cell>
          <cell r="AD182">
            <v>2.8085</v>
          </cell>
          <cell r="AE182">
            <v>2.9716999999999998</v>
          </cell>
          <cell r="AF182">
            <v>3.1383999999999999</v>
          </cell>
          <cell r="AG182">
            <v>3.3088000000000002</v>
          </cell>
          <cell r="AH182">
            <v>3.4826999999999999</v>
          </cell>
          <cell r="AI182">
            <v>3.6600999999999999</v>
          </cell>
          <cell r="AJ182">
            <v>3.8409</v>
          </cell>
          <cell r="AK182">
            <v>4.0251999999999999</v>
          </cell>
          <cell r="AL182">
            <v>4.2127999999999997</v>
          </cell>
          <cell r="AM182">
            <v>4.4036999999999997</v>
          </cell>
          <cell r="AN182">
            <v>4.5979000000000001</v>
          </cell>
          <cell r="AO182">
            <v>4.7953999999999999</v>
          </cell>
          <cell r="AP182">
            <v>4.9962</v>
          </cell>
          <cell r="AQ182">
            <v>5.2000999999999999</v>
          </cell>
          <cell r="AR182">
            <v>5.4073000000000002</v>
          </cell>
          <cell r="AS182">
            <v>5.6174999999999997</v>
          </cell>
          <cell r="AT182">
            <v>5.8308999999999997</v>
          </cell>
          <cell r="AU182">
            <v>6.0473999999999997</v>
          </cell>
          <cell r="AV182">
            <v>6.2670000000000003</v>
          </cell>
          <cell r="AW182">
            <v>6.4897</v>
          </cell>
          <cell r="AX182">
            <v>6.7153</v>
          </cell>
        </row>
        <row r="183">
          <cell r="C183">
            <v>4.8099999999999997E-2</v>
          </cell>
          <cell r="D183">
            <v>8.1000000000000003E-2</v>
          </cell>
          <cell r="E183">
            <v>0.12130000000000001</v>
          </cell>
          <cell r="F183">
            <v>0.16869999999999999</v>
          </cell>
          <cell r="G183">
            <v>0.22270000000000001</v>
          </cell>
          <cell r="H183">
            <v>0.28310000000000002</v>
          </cell>
          <cell r="I183">
            <v>0.34970000000000001</v>
          </cell>
          <cell r="J183">
            <v>0.42220000000000002</v>
          </cell>
          <cell r="K183">
            <v>0.50049999999999994</v>
          </cell>
          <cell r="L183">
            <v>0.58440000000000003</v>
          </cell>
          <cell r="M183">
            <v>0.67369999999999997</v>
          </cell>
          <cell r="N183">
            <v>0.76839999999999997</v>
          </cell>
          <cell r="O183">
            <v>0.86819999999999997</v>
          </cell>
          <cell r="P183">
            <v>0.97299999999999998</v>
          </cell>
          <cell r="Q183">
            <v>1.0828</v>
          </cell>
          <cell r="R183">
            <v>1.1973</v>
          </cell>
          <cell r="S183">
            <v>1.3166</v>
          </cell>
          <cell r="T183">
            <v>1.4404999999999999</v>
          </cell>
          <cell r="U183">
            <v>1.5688</v>
          </cell>
          <cell r="V183">
            <v>1.7016</v>
          </cell>
          <cell r="W183">
            <v>1.8388</v>
          </cell>
          <cell r="X183">
            <v>1.9802</v>
          </cell>
          <cell r="Y183">
            <v>2.1257999999999999</v>
          </cell>
          <cell r="Z183">
            <v>2.2755000000000001</v>
          </cell>
          <cell r="AA183">
            <v>2.4293</v>
          </cell>
          <cell r="AB183">
            <v>2.5870000000000002</v>
          </cell>
          <cell r="AC183">
            <v>2.7486999999999999</v>
          </cell>
          <cell r="AD183">
            <v>2.9142000000000001</v>
          </cell>
          <cell r="AE183">
            <v>3.0836000000000001</v>
          </cell>
          <cell r="AF183">
            <v>3.2566999999999999</v>
          </cell>
          <cell r="AG183">
            <v>3.4335</v>
          </cell>
          <cell r="AH183">
            <v>3.6139999999999999</v>
          </cell>
          <cell r="AI183">
            <v>3.7980999999999998</v>
          </cell>
          <cell r="AJ183">
            <v>3.9857</v>
          </cell>
          <cell r="AK183">
            <v>4.1768999999999998</v>
          </cell>
          <cell r="AL183">
            <v>4.3715999999999999</v>
          </cell>
          <cell r="AM183">
            <v>4.5697000000000001</v>
          </cell>
          <cell r="AN183">
            <v>4.7712000000000003</v>
          </cell>
          <cell r="AO183">
            <v>4.9760999999999997</v>
          </cell>
          <cell r="AP183">
            <v>5.1843000000000004</v>
          </cell>
          <cell r="AQ183">
            <v>5.3959000000000001</v>
          </cell>
          <cell r="AR183">
            <v>5.6106999999999996</v>
          </cell>
          <cell r="AS183">
            <v>5.8288000000000002</v>
          </cell>
          <cell r="AT183">
            <v>6.05</v>
          </cell>
          <cell r="AU183">
            <v>6.2744999999999997</v>
          </cell>
          <cell r="AV183">
            <v>6.5022000000000002</v>
          </cell>
          <cell r="AW183">
            <v>6.7329999999999997</v>
          </cell>
          <cell r="AX183">
            <v>6.9668999999999999</v>
          </cell>
        </row>
        <row r="184">
          <cell r="C184">
            <v>4.9700000000000001E-2</v>
          </cell>
          <cell r="D184">
            <v>8.3799999999999999E-2</v>
          </cell>
          <cell r="E184">
            <v>0.12559999999999999</v>
          </cell>
          <cell r="F184">
            <v>0.17460000000000001</v>
          </cell>
          <cell r="G184">
            <v>0.23050000000000001</v>
          </cell>
          <cell r="H184">
            <v>0.29310000000000003</v>
          </cell>
          <cell r="I184">
            <v>0.36199999999999999</v>
          </cell>
          <cell r="J184">
            <v>0.43719999999999998</v>
          </cell>
          <cell r="K184">
            <v>0.51829999999999998</v>
          </cell>
          <cell r="L184">
            <v>0.60519999999999996</v>
          </cell>
          <cell r="M184">
            <v>0.69779999999999998</v>
          </cell>
          <cell r="N184">
            <v>0.79579999999999995</v>
          </cell>
          <cell r="O184">
            <v>0.8992</v>
          </cell>
          <cell r="P184">
            <v>1.0079</v>
          </cell>
          <cell r="Q184">
            <v>1.1215999999999999</v>
          </cell>
          <cell r="R184">
            <v>1.2403999999999999</v>
          </cell>
          <cell r="S184">
            <v>1.3640000000000001</v>
          </cell>
          <cell r="T184">
            <v>1.4923999999999999</v>
          </cell>
          <cell r="U184">
            <v>1.6254</v>
          </cell>
          <cell r="V184">
            <v>1.7630999999999999</v>
          </cell>
          <cell r="W184">
            <v>1.9053</v>
          </cell>
          <cell r="X184">
            <v>2.0518000000000001</v>
          </cell>
          <cell r="Y184">
            <v>2.2027999999999999</v>
          </cell>
          <cell r="Z184">
            <v>2.3580000000000001</v>
          </cell>
          <cell r="AA184">
            <v>2.5173999999999999</v>
          </cell>
          <cell r="AB184">
            <v>2.6808999999999998</v>
          </cell>
          <cell r="AC184">
            <v>2.8485</v>
          </cell>
          <cell r="AD184">
            <v>3.0200999999999998</v>
          </cell>
          <cell r="AE184">
            <v>3.1957</v>
          </cell>
          <cell r="AF184">
            <v>3.3751000000000002</v>
          </cell>
          <cell r="AG184">
            <v>3.5583999999999998</v>
          </cell>
          <cell r="AH184">
            <v>3.7454999999999998</v>
          </cell>
          <cell r="AI184">
            <v>3.9363000000000001</v>
          </cell>
          <cell r="AJ184">
            <v>4.1307999999999998</v>
          </cell>
          <cell r="AK184">
            <v>4.3289</v>
          </cell>
          <cell r="AL184">
            <v>4.5307000000000004</v>
          </cell>
          <cell r="AM184">
            <v>4.7359999999999998</v>
          </cell>
          <cell r="AN184">
            <v>4.9447999999999999</v>
          </cell>
          <cell r="AO184">
            <v>5.1570999999999998</v>
          </cell>
          <cell r="AP184">
            <v>5.3728999999999996</v>
          </cell>
          <cell r="AQ184">
            <v>5.5919999999999996</v>
          </cell>
          <cell r="AR184">
            <v>5.8146000000000004</v>
          </cell>
          <cell r="AS184">
            <v>6.0404999999999998</v>
          </cell>
          <cell r="AT184">
            <v>6.2697000000000003</v>
          </cell>
          <cell r="AU184">
            <v>6.5022000000000002</v>
          </cell>
          <cell r="AV184">
            <v>6.7380000000000004</v>
          </cell>
          <cell r="AW184">
            <v>6.9770000000000003</v>
          </cell>
          <cell r="AX184">
            <v>7.2191999999999998</v>
          </cell>
        </row>
        <row r="185">
          <cell r="C185">
            <v>5.1400000000000001E-2</v>
          </cell>
          <cell r="D185">
            <v>8.6699999999999999E-2</v>
          </cell>
          <cell r="E185">
            <v>0.1298</v>
          </cell>
          <cell r="F185">
            <v>0.18049999999999999</v>
          </cell>
          <cell r="G185">
            <v>0.2384</v>
          </cell>
          <cell r="H185">
            <v>0.30309999999999998</v>
          </cell>
          <cell r="I185">
            <v>0.37440000000000001</v>
          </cell>
          <cell r="J185">
            <v>0.4521</v>
          </cell>
          <cell r="K185">
            <v>0.53610000000000002</v>
          </cell>
          <cell r="L185">
            <v>0.626</v>
          </cell>
          <cell r="M185">
            <v>0.7218</v>
          </cell>
          <cell r="N185">
            <v>0.82330000000000003</v>
          </cell>
          <cell r="O185">
            <v>0.93030000000000002</v>
          </cell>
          <cell r="P185">
            <v>1.0427999999999999</v>
          </cell>
          <cell r="Q185">
            <v>1.1605000000000001</v>
          </cell>
          <cell r="R185">
            <v>1.2834000000000001</v>
          </cell>
          <cell r="S185">
            <v>1.4114</v>
          </cell>
          <cell r="T185">
            <v>1.5443</v>
          </cell>
          <cell r="U185">
            <v>1.6820999999999999</v>
          </cell>
          <cell r="V185">
            <v>1.8246</v>
          </cell>
          <cell r="W185">
            <v>1.9718</v>
          </cell>
          <cell r="X185">
            <v>2.1236000000000002</v>
          </cell>
          <cell r="Y185">
            <v>2.2797999999999998</v>
          </cell>
          <cell r="Z185">
            <v>2.4405000000000001</v>
          </cell>
          <cell r="AA185">
            <v>2.6055999999999999</v>
          </cell>
          <cell r="AB185">
            <v>2.7749000000000001</v>
          </cell>
          <cell r="AC185">
            <v>2.9483999999999999</v>
          </cell>
          <cell r="AD185">
            <v>3.1261000000000001</v>
          </cell>
          <cell r="AE185">
            <v>3.3079000000000001</v>
          </cell>
          <cell r="AF185">
            <v>3.4937</v>
          </cell>
          <cell r="AG185">
            <v>3.6835</v>
          </cell>
          <cell r="AH185">
            <v>3.8772000000000002</v>
          </cell>
          <cell r="AI185">
            <v>4.0747</v>
          </cell>
          <cell r="AJ185">
            <v>4.2760999999999996</v>
          </cell>
          <cell r="AK185">
            <v>4.4812000000000003</v>
          </cell>
          <cell r="AL185">
            <v>4.6900000000000004</v>
          </cell>
          <cell r="AM185">
            <v>4.9025999999999996</v>
          </cell>
          <cell r="AN185">
            <v>5.1186999999999996</v>
          </cell>
          <cell r="AO185">
            <v>5.3384999999999998</v>
          </cell>
          <cell r="AP185">
            <v>5.5617999999999999</v>
          </cell>
          <cell r="AQ185">
            <v>5.7885999999999997</v>
          </cell>
          <cell r="AR185">
            <v>6.0189000000000004</v>
          </cell>
          <cell r="AS185">
            <v>6.2526999999999999</v>
          </cell>
          <cell r="AT185">
            <v>6.4898999999999996</v>
          </cell>
          <cell r="AU185">
            <v>6.7304000000000004</v>
          </cell>
          <cell r="AV185">
            <v>6.9744000000000002</v>
          </cell>
          <cell r="AW185">
            <v>7.2215999999999996</v>
          </cell>
          <cell r="AX185">
            <v>7.4722</v>
          </cell>
        </row>
        <row r="186">
          <cell r="C186">
            <v>5.3100000000000001E-2</v>
          </cell>
          <cell r="D186">
            <v>8.9499999999999996E-2</v>
          </cell>
          <cell r="E186">
            <v>0.1341</v>
          </cell>
          <cell r="F186">
            <v>0.18640000000000001</v>
          </cell>
          <cell r="G186">
            <v>0.2462</v>
          </cell>
          <cell r="H186">
            <v>0.31309999999999999</v>
          </cell>
          <cell r="I186">
            <v>0.38679999999999998</v>
          </cell>
          <cell r="J186">
            <v>0.46710000000000002</v>
          </cell>
          <cell r="K186">
            <v>0.55379999999999996</v>
          </cell>
          <cell r="L186">
            <v>0.64680000000000004</v>
          </cell>
          <cell r="M186">
            <v>0.74580000000000002</v>
          </cell>
          <cell r="N186">
            <v>0.85070000000000001</v>
          </cell>
          <cell r="O186">
            <v>0.96140000000000003</v>
          </cell>
          <cell r="P186">
            <v>1.0777000000000001</v>
          </cell>
          <cell r="Q186">
            <v>1.1994</v>
          </cell>
          <cell r="R186">
            <v>1.3265</v>
          </cell>
          <cell r="S186">
            <v>1.4588000000000001</v>
          </cell>
          <cell r="T186">
            <v>1.5963000000000001</v>
          </cell>
          <cell r="U186">
            <v>1.7386999999999999</v>
          </cell>
          <cell r="V186">
            <v>1.8861000000000001</v>
          </cell>
          <cell r="W186">
            <v>2.0383</v>
          </cell>
          <cell r="X186">
            <v>2.1953</v>
          </cell>
          <cell r="Y186">
            <v>2.3569</v>
          </cell>
          <cell r="Z186">
            <v>2.5230999999999999</v>
          </cell>
          <cell r="AA186">
            <v>2.6939000000000002</v>
          </cell>
          <cell r="AB186">
            <v>2.8690000000000002</v>
          </cell>
          <cell r="AC186">
            <v>3.0485000000000002</v>
          </cell>
          <cell r="AD186">
            <v>3.2322000000000002</v>
          </cell>
          <cell r="AE186">
            <v>3.4201999999999999</v>
          </cell>
          <cell r="AF186">
            <v>3.6124000000000001</v>
          </cell>
          <cell r="AG186">
            <v>3.8087</v>
          </cell>
          <cell r="AH186">
            <v>4.0090000000000003</v>
          </cell>
          <cell r="AI186">
            <v>4.2133000000000003</v>
          </cell>
          <cell r="AJ186">
            <v>4.4215</v>
          </cell>
          <cell r="AK186">
            <v>4.6337000000000002</v>
          </cell>
          <cell r="AL186">
            <v>4.8495999999999997</v>
          </cell>
          <cell r="AM186">
            <v>5.0693999999999999</v>
          </cell>
          <cell r="AN186">
            <v>5.2929000000000004</v>
          </cell>
          <cell r="AO186">
            <v>5.5202</v>
          </cell>
          <cell r="AP186">
            <v>5.7510000000000003</v>
          </cell>
          <cell r="AQ186">
            <v>5.9855999999999998</v>
          </cell>
          <cell r="AR186">
            <v>6.2237</v>
          </cell>
          <cell r="AS186">
            <v>6.4653</v>
          </cell>
          <cell r="AT186">
            <v>6.7104999999999997</v>
          </cell>
          <cell r="AU186">
            <v>6.9592000000000001</v>
          </cell>
          <cell r="AV186">
            <v>7.2112999999999996</v>
          </cell>
          <cell r="AW186">
            <v>7.4668000000000001</v>
          </cell>
          <cell r="AX186">
            <v>7.7256999999999998</v>
          </cell>
        </row>
        <row r="187">
          <cell r="C187">
            <v>5.4800000000000001E-2</v>
          </cell>
          <cell r="D187">
            <v>9.2299999999999993E-2</v>
          </cell>
          <cell r="E187">
            <v>0.1384</v>
          </cell>
          <cell r="F187">
            <v>0.19239999999999999</v>
          </cell>
          <cell r="G187">
            <v>0.254</v>
          </cell>
          <cell r="H187">
            <v>0.3231</v>
          </cell>
          <cell r="I187">
            <v>0.39910000000000001</v>
          </cell>
          <cell r="J187">
            <v>0.48209999999999997</v>
          </cell>
          <cell r="K187">
            <v>0.5716</v>
          </cell>
          <cell r="L187">
            <v>0.66759999999999997</v>
          </cell>
          <cell r="M187">
            <v>0.76990000000000003</v>
          </cell>
          <cell r="N187">
            <v>0.87819999999999998</v>
          </cell>
          <cell r="O187">
            <v>0.99250000000000005</v>
          </cell>
          <cell r="P187">
            <v>1.1126</v>
          </cell>
          <cell r="Q187">
            <v>1.2383</v>
          </cell>
          <cell r="R187">
            <v>1.3695999999999999</v>
          </cell>
          <cell r="S187">
            <v>1.5063</v>
          </cell>
          <cell r="T187">
            <v>1.6482000000000001</v>
          </cell>
          <cell r="U187">
            <v>1.7954000000000001</v>
          </cell>
          <cell r="V187">
            <v>1.9477</v>
          </cell>
          <cell r="W187">
            <v>2.1049000000000002</v>
          </cell>
          <cell r="X187">
            <v>2.2671000000000001</v>
          </cell>
          <cell r="Y187">
            <v>2.4340999999999999</v>
          </cell>
          <cell r="Z187">
            <v>2.6057999999999999</v>
          </cell>
          <cell r="AA187">
            <v>2.7822</v>
          </cell>
          <cell r="AB187">
            <v>2.9630999999999998</v>
          </cell>
          <cell r="AC187">
            <v>3.1486000000000001</v>
          </cell>
          <cell r="AD187">
            <v>3.3384999999999998</v>
          </cell>
          <cell r="AE187">
            <v>3.5327000000000002</v>
          </cell>
          <cell r="AF187">
            <v>3.7311999999999999</v>
          </cell>
          <cell r="AG187">
            <v>3.9340000000000002</v>
          </cell>
          <cell r="AH187">
            <v>4.141</v>
          </cell>
          <cell r="AI187">
            <v>4.3521000000000001</v>
          </cell>
          <cell r="AJ187">
            <v>4.5671999999999997</v>
          </cell>
          <cell r="AK187">
            <v>4.7864000000000004</v>
          </cell>
          <cell r="AL187">
            <v>5.0095000000000001</v>
          </cell>
          <cell r="AM187">
            <v>5.2365000000000004</v>
          </cell>
          <cell r="AN187">
            <v>5.4673999999999996</v>
          </cell>
          <cell r="AO187">
            <v>5.7020999999999997</v>
          </cell>
          <cell r="AP187">
            <v>5.9405999999999999</v>
          </cell>
          <cell r="AQ187">
            <v>6.1829000000000001</v>
          </cell>
          <cell r="AR187">
            <v>6.4287999999999998</v>
          </cell>
          <cell r="AS187">
            <v>6.6783999999999999</v>
          </cell>
          <cell r="AT187">
            <v>6.9316000000000004</v>
          </cell>
          <cell r="AU187">
            <v>7.1883999999999997</v>
          </cell>
          <cell r="AV187">
            <v>7.4486999999999997</v>
          </cell>
          <cell r="AW187">
            <v>7.7126000000000001</v>
          </cell>
          <cell r="AX187">
            <v>7.9798999999999998</v>
          </cell>
        </row>
        <row r="188">
          <cell r="C188">
            <v>5.6399999999999999E-2</v>
          </cell>
          <cell r="D188">
            <v>9.5200000000000007E-2</v>
          </cell>
          <cell r="E188">
            <v>0.1426</v>
          </cell>
          <cell r="F188">
            <v>0.1983</v>
          </cell>
          <cell r="G188">
            <v>0.26190000000000002</v>
          </cell>
          <cell r="H188">
            <v>0.33300000000000002</v>
          </cell>
          <cell r="I188">
            <v>0.41149999999999998</v>
          </cell>
          <cell r="J188">
            <v>0.497</v>
          </cell>
          <cell r="K188">
            <v>0.58940000000000003</v>
          </cell>
          <cell r="L188">
            <v>0.68840000000000001</v>
          </cell>
          <cell r="M188">
            <v>0.79390000000000005</v>
          </cell>
          <cell r="N188">
            <v>0.90569999999999995</v>
          </cell>
          <cell r="O188">
            <v>1.0236000000000001</v>
          </cell>
          <cell r="P188">
            <v>1.1475</v>
          </cell>
          <cell r="Q188">
            <v>1.2771999999999999</v>
          </cell>
          <cell r="R188">
            <v>1.4127000000000001</v>
          </cell>
          <cell r="S188">
            <v>1.5537000000000001</v>
          </cell>
          <cell r="T188">
            <v>1.7001999999999999</v>
          </cell>
          <cell r="U188">
            <v>1.8521000000000001</v>
          </cell>
          <cell r="V188">
            <v>2.0093000000000001</v>
          </cell>
          <cell r="W188">
            <v>2.1716000000000002</v>
          </cell>
          <cell r="X188">
            <v>2.339</v>
          </cell>
          <cell r="Y188">
            <v>2.5112999999999999</v>
          </cell>
          <cell r="Z188">
            <v>2.6886000000000001</v>
          </cell>
          <cell r="AA188">
            <v>2.8706</v>
          </cell>
          <cell r="AB188">
            <v>3.0573999999999999</v>
          </cell>
          <cell r="AC188">
            <v>3.2488000000000001</v>
          </cell>
          <cell r="AD188">
            <v>3.4447999999999999</v>
          </cell>
          <cell r="AE188">
            <v>3.6453000000000002</v>
          </cell>
          <cell r="AF188">
            <v>3.8502000000000001</v>
          </cell>
          <cell r="AG188">
            <v>4.0594999999999999</v>
          </cell>
          <cell r="AH188">
            <v>4.2731000000000003</v>
          </cell>
          <cell r="AI188">
            <v>4.4909999999999997</v>
          </cell>
          <cell r="AJ188">
            <v>4.7130000000000001</v>
          </cell>
          <cell r="AK188">
            <v>4.9391999999999996</v>
          </cell>
          <cell r="AL188">
            <v>5.1695000000000002</v>
          </cell>
          <cell r="AM188">
            <v>5.4038000000000004</v>
          </cell>
          <cell r="AN188">
            <v>5.6421000000000001</v>
          </cell>
          <cell r="AO188">
            <v>5.8844000000000003</v>
          </cell>
          <cell r="AP188">
            <v>6.1304999999999996</v>
          </cell>
          <cell r="AQ188">
            <v>6.3804999999999996</v>
          </cell>
          <cell r="AR188">
            <v>6.6341999999999999</v>
          </cell>
          <cell r="AS188">
            <v>6.8917999999999999</v>
          </cell>
          <cell r="AT188">
            <v>7.1529999999999996</v>
          </cell>
          <cell r="AU188">
            <v>7.4180000000000001</v>
          </cell>
          <cell r="AV188">
            <v>7.6866000000000003</v>
          </cell>
          <cell r="AW188">
            <v>7.9588000000000001</v>
          </cell>
          <cell r="AX188">
            <v>8.2345000000000006</v>
          </cell>
        </row>
        <row r="189">
          <cell r="C189">
            <v>5.8099999999999999E-2</v>
          </cell>
          <cell r="D189">
            <v>9.8000000000000004E-2</v>
          </cell>
          <cell r="E189">
            <v>0.1469</v>
          </cell>
          <cell r="F189">
            <v>0.20419999999999999</v>
          </cell>
          <cell r="G189">
            <v>0.2697</v>
          </cell>
          <cell r="H189">
            <v>0.34300000000000003</v>
          </cell>
          <cell r="I189">
            <v>0.4239</v>
          </cell>
          <cell r="J189">
            <v>0.51200000000000001</v>
          </cell>
          <cell r="K189">
            <v>0.60719999999999996</v>
          </cell>
          <cell r="L189">
            <v>0.70930000000000004</v>
          </cell>
          <cell r="M189">
            <v>0.81799999999999995</v>
          </cell>
          <cell r="N189">
            <v>0.93320000000000003</v>
          </cell>
          <cell r="O189">
            <v>1.0547</v>
          </cell>
          <cell r="P189">
            <v>1.1823999999999999</v>
          </cell>
          <cell r="Q189">
            <v>1.3161</v>
          </cell>
          <cell r="R189">
            <v>1.4558</v>
          </cell>
          <cell r="S189">
            <v>1.6012</v>
          </cell>
          <cell r="T189">
            <v>1.7523</v>
          </cell>
          <cell r="U189">
            <v>1.9089</v>
          </cell>
          <cell r="V189">
            <v>2.0709</v>
          </cell>
          <cell r="W189">
            <v>2.2383000000000002</v>
          </cell>
          <cell r="X189">
            <v>2.4108000000000001</v>
          </cell>
          <cell r="Y189">
            <v>2.5886</v>
          </cell>
          <cell r="Z189">
            <v>2.7713000000000001</v>
          </cell>
          <cell r="AA189">
            <v>2.9590999999999998</v>
          </cell>
          <cell r="AB189">
            <v>3.1516999999999999</v>
          </cell>
          <cell r="AC189">
            <v>3.3491</v>
          </cell>
          <cell r="AD189">
            <v>3.5512000000000001</v>
          </cell>
          <cell r="AE189">
            <v>3.7578999999999998</v>
          </cell>
          <cell r="AF189">
            <v>3.9693000000000001</v>
          </cell>
          <cell r="AG189">
            <v>4.1851000000000003</v>
          </cell>
          <cell r="AH189">
            <v>4.4054000000000002</v>
          </cell>
          <cell r="AI189">
            <v>4.6300999999999997</v>
          </cell>
          <cell r="AJ189">
            <v>4.8590999999999998</v>
          </cell>
          <cell r="AK189">
            <v>5.0922999999999998</v>
          </cell>
          <cell r="AL189">
            <v>5.3297999999999996</v>
          </cell>
          <cell r="AM189">
            <v>5.5713999999999997</v>
          </cell>
          <cell r="AN189">
            <v>5.8170999999999999</v>
          </cell>
          <cell r="AO189">
            <v>6.0669000000000004</v>
          </cell>
          <cell r="AP189">
            <v>6.3205999999999998</v>
          </cell>
          <cell r="AQ189">
            <v>6.5784000000000002</v>
          </cell>
          <cell r="AR189">
            <v>6.84</v>
          </cell>
          <cell r="AS189">
            <v>7.1055000000000001</v>
          </cell>
          <cell r="AT189">
            <v>7.3747999999999996</v>
          </cell>
          <cell r="AU189">
            <v>7.6479999999999997</v>
          </cell>
          <cell r="AV189">
            <v>7.9248000000000003</v>
          </cell>
          <cell r="AW189">
            <v>8.2053999999999991</v>
          </cell>
          <cell r="AX189">
            <v>8.4896999999999991</v>
          </cell>
        </row>
        <row r="190">
          <cell r="C190">
            <v>9.4000000000000004E-3</v>
          </cell>
          <cell r="D190">
            <v>1.5599999999999999E-2</v>
          </cell>
          <cell r="E190">
            <v>2.3199999999999998E-2</v>
          </cell>
          <cell r="F190">
            <v>3.2099999999999997E-2</v>
          </cell>
          <cell r="G190">
            <v>4.2299999999999997E-2</v>
          </cell>
          <cell r="H190">
            <v>5.3800000000000001E-2</v>
          </cell>
          <cell r="I190">
            <v>6.6600000000000006E-2</v>
          </cell>
          <cell r="J190">
            <v>8.0799999999999997E-2</v>
          </cell>
          <cell r="K190">
            <v>9.64E-2</v>
          </cell>
          <cell r="L190">
            <v>0.1135</v>
          </cell>
          <cell r="M190">
            <v>0.13220000000000001</v>
          </cell>
          <cell r="N190">
            <v>0.1527</v>
          </cell>
          <cell r="O190">
            <v>0.1749</v>
          </cell>
          <cell r="P190">
            <v>0.19900000000000001</v>
          </cell>
          <cell r="Q190">
            <v>0.22509999999999999</v>
          </cell>
          <cell r="R190">
            <v>0.25340000000000001</v>
          </cell>
          <cell r="S190">
            <v>0.28399999999999997</v>
          </cell>
          <cell r="T190">
            <v>0.317</v>
          </cell>
          <cell r="U190">
            <v>0.3528</v>
          </cell>
          <cell r="V190">
            <v>0.39129999999999998</v>
          </cell>
          <cell r="W190">
            <v>0.43280000000000002</v>
          </cell>
          <cell r="X190">
            <v>0.47760000000000002</v>
          </cell>
          <cell r="Y190">
            <v>0.52580000000000005</v>
          </cell>
          <cell r="Z190">
            <v>0.57769999999999999</v>
          </cell>
          <cell r="AA190">
            <v>0.63360000000000005</v>
          </cell>
          <cell r="AB190">
            <v>0.69369999999999998</v>
          </cell>
          <cell r="AC190">
            <v>0.75819999999999999</v>
          </cell>
          <cell r="AD190">
            <v>0.8276</v>
          </cell>
          <cell r="AE190">
            <v>0.9022</v>
          </cell>
          <cell r="AF190">
            <v>0.98219999999999996</v>
          </cell>
          <cell r="AG190">
            <v>1.0681</v>
          </cell>
          <cell r="AH190">
            <v>1.1601999999999999</v>
          </cell>
          <cell r="AI190">
            <v>1.2591000000000001</v>
          </cell>
          <cell r="AJ190">
            <v>1.365</v>
          </cell>
          <cell r="AK190">
            <v>1.4785999999999999</v>
          </cell>
          <cell r="AL190">
            <v>1.6004</v>
          </cell>
          <cell r="AM190">
            <v>1.7306999999999999</v>
          </cell>
          <cell r="AN190">
            <v>1.8704000000000001</v>
          </cell>
        </row>
        <row r="191">
          <cell r="C191">
            <v>1.1299999999999999E-2</v>
          </cell>
          <cell r="D191">
            <v>1.89E-2</v>
          </cell>
          <cell r="E191">
            <v>2.81E-2</v>
          </cell>
          <cell r="F191">
            <v>3.8800000000000001E-2</v>
          </cell>
          <cell r="G191">
            <v>5.11E-2</v>
          </cell>
          <cell r="H191">
            <v>6.4799999999999996E-2</v>
          </cell>
          <cell r="I191">
            <v>0.08</v>
          </cell>
          <cell r="J191">
            <v>9.6699999999999994E-2</v>
          </cell>
          <cell r="K191">
            <v>0.1149</v>
          </cell>
          <cell r="L191">
            <v>0.1348</v>
          </cell>
          <cell r="M191">
            <v>0.15629999999999999</v>
          </cell>
          <cell r="N191">
            <v>0.17949999999999999</v>
          </cell>
          <cell r="O191">
            <v>0.20449999999999999</v>
          </cell>
          <cell r="P191">
            <v>0.23139999999999999</v>
          </cell>
          <cell r="Q191">
            <v>0.26029999999999998</v>
          </cell>
          <cell r="R191">
            <v>0.29120000000000001</v>
          </cell>
          <cell r="S191">
            <v>0.32440000000000002</v>
          </cell>
          <cell r="T191">
            <v>0.35980000000000001</v>
          </cell>
          <cell r="U191">
            <v>0.3977</v>
          </cell>
          <cell r="V191">
            <v>0.43809999999999999</v>
          </cell>
          <cell r="W191">
            <v>0.48130000000000001</v>
          </cell>
          <cell r="X191">
            <v>0.52739999999999998</v>
          </cell>
          <cell r="Y191">
            <v>0.57640000000000002</v>
          </cell>
          <cell r="Z191">
            <v>0.62870000000000004</v>
          </cell>
          <cell r="AA191">
            <v>0.68440000000000001</v>
          </cell>
          <cell r="AB191">
            <v>0.74380000000000002</v>
          </cell>
          <cell r="AC191">
            <v>0.80689999999999995</v>
          </cell>
          <cell r="AD191">
            <v>0.874</v>
          </cell>
          <cell r="AE191">
            <v>0.94540000000000002</v>
          </cell>
          <cell r="AF191">
            <v>1.0213000000000001</v>
          </cell>
          <cell r="AG191">
            <v>1.1020000000000001</v>
          </cell>
          <cell r="AH191">
            <v>1.1877</v>
          </cell>
          <cell r="AI191">
            <v>1.2787999999999999</v>
          </cell>
          <cell r="AJ191">
            <v>1.3754999999999999</v>
          </cell>
          <cell r="AK191">
            <v>1.4781</v>
          </cell>
          <cell r="AL191">
            <v>1.5871</v>
          </cell>
          <cell r="AM191">
            <v>1.7027000000000001</v>
          </cell>
          <cell r="AN191">
            <v>1.8252999999999999</v>
          </cell>
        </row>
        <row r="192">
          <cell r="C192">
            <v>1.3299999999999999E-2</v>
          </cell>
          <cell r="D192">
            <v>2.2200000000000001E-2</v>
          </cell>
          <cell r="E192">
            <v>3.3000000000000002E-2</v>
          </cell>
          <cell r="F192">
            <v>4.5600000000000002E-2</v>
          </cell>
          <cell r="G192">
            <v>5.9900000000000002E-2</v>
          </cell>
          <cell r="H192">
            <v>7.5899999999999995E-2</v>
          </cell>
          <cell r="I192">
            <v>9.3600000000000003E-2</v>
          </cell>
          <cell r="J192">
            <v>0.1129</v>
          </cell>
          <cell r="K192">
            <v>0.13389999999999999</v>
          </cell>
          <cell r="L192">
            <v>0.15659999999999999</v>
          </cell>
          <cell r="M192">
            <v>0.18110000000000001</v>
          </cell>
          <cell r="N192">
            <v>0.20730000000000001</v>
          </cell>
          <cell r="O192">
            <v>0.2354</v>
          </cell>
          <cell r="P192">
            <v>0.26540000000000002</v>
          </cell>
          <cell r="Q192">
            <v>0.29730000000000001</v>
          </cell>
          <cell r="R192">
            <v>0.33129999999999998</v>
          </cell>
          <cell r="S192">
            <v>0.3674</v>
          </cell>
          <cell r="T192">
            <v>0.40579999999999999</v>
          </cell>
          <cell r="U192">
            <v>0.44650000000000001</v>
          </cell>
          <cell r="V192">
            <v>0.48959999999999998</v>
          </cell>
          <cell r="W192">
            <v>0.5353</v>
          </cell>
          <cell r="X192">
            <v>0.5837</v>
          </cell>
          <cell r="Y192">
            <v>0.63480000000000003</v>
          </cell>
          <cell r="Z192">
            <v>0.68889999999999996</v>
          </cell>
          <cell r="AA192">
            <v>0.746</v>
          </cell>
          <cell r="AB192">
            <v>0.80640000000000001</v>
          </cell>
          <cell r="AC192">
            <v>0.87009999999999998</v>
          </cell>
          <cell r="AD192">
            <v>0.93740000000000001</v>
          </cell>
          <cell r="AE192">
            <v>1.0084</v>
          </cell>
          <cell r="AF192">
            <v>1.0833999999999999</v>
          </cell>
          <cell r="AG192">
            <v>1.1624000000000001</v>
          </cell>
          <cell r="AH192">
            <v>1.2457</v>
          </cell>
          <cell r="AI192">
            <v>1.3334999999999999</v>
          </cell>
          <cell r="AJ192">
            <v>1.4260999999999999</v>
          </cell>
          <cell r="AK192">
            <v>1.5237000000000001</v>
          </cell>
          <cell r="AL192">
            <v>1.6264000000000001</v>
          </cell>
          <cell r="AM192">
            <v>1.7346999999999999</v>
          </cell>
          <cell r="AN192">
            <v>1.8487</v>
          </cell>
        </row>
        <row r="193">
          <cell r="C193">
            <v>1.5299999999999999E-2</v>
          </cell>
          <cell r="D193">
            <v>2.5600000000000001E-2</v>
          </cell>
          <cell r="E193">
            <v>3.7999999999999999E-2</v>
          </cell>
          <cell r="F193">
            <v>5.2499999999999998E-2</v>
          </cell>
          <cell r="G193">
            <v>6.8900000000000003E-2</v>
          </cell>
          <cell r="H193">
            <v>8.72E-2</v>
          </cell>
          <cell r="I193">
            <v>0.1074</v>
          </cell>
          <cell r="J193">
            <v>0.12939999999999999</v>
          </cell>
          <cell r="K193">
            <v>0.1532</v>
          </cell>
          <cell r="L193">
            <v>0.1789</v>
          </cell>
          <cell r="M193">
            <v>0.2064</v>
          </cell>
          <cell r="N193">
            <v>0.23580000000000001</v>
          </cell>
          <cell r="O193">
            <v>0.2671</v>
          </cell>
          <cell r="P193">
            <v>0.30030000000000001</v>
          </cell>
          <cell r="Q193">
            <v>0.33560000000000001</v>
          </cell>
          <cell r="R193">
            <v>0.373</v>
          </cell>
          <cell r="S193">
            <v>0.41239999999999999</v>
          </cell>
          <cell r="T193">
            <v>0.4541</v>
          </cell>
          <cell r="U193">
            <v>0.49809999999999999</v>
          </cell>
          <cell r="V193">
            <v>0.5444</v>
          </cell>
          <cell r="W193">
            <v>0.59319999999999995</v>
          </cell>
          <cell r="X193">
            <v>0.64449999999999996</v>
          </cell>
          <cell r="Y193">
            <v>0.69840000000000002</v>
          </cell>
          <cell r="Z193">
            <v>0.75509999999999999</v>
          </cell>
          <cell r="AA193">
            <v>0.81469999999999998</v>
          </cell>
          <cell r="AB193">
            <v>0.87729999999999997</v>
          </cell>
          <cell r="AC193">
            <v>0.94289999999999996</v>
          </cell>
          <cell r="AD193">
            <v>1.0118</v>
          </cell>
          <cell r="AE193">
            <v>1.0841000000000001</v>
          </cell>
          <cell r="AF193">
            <v>1.1598999999999999</v>
          </cell>
          <cell r="AG193">
            <v>1.2393000000000001</v>
          </cell>
          <cell r="AH193">
            <v>1.3226</v>
          </cell>
          <cell r="AI193">
            <v>1.4098999999999999</v>
          </cell>
          <cell r="AJ193">
            <v>1.5013000000000001</v>
          </cell>
          <cell r="AK193">
            <v>1.5971</v>
          </cell>
          <cell r="AL193">
            <v>1.6974</v>
          </cell>
          <cell r="AM193">
            <v>1.8024</v>
          </cell>
          <cell r="AN193">
            <v>1.9123000000000001</v>
          </cell>
        </row>
        <row r="194">
          <cell r="C194">
            <v>1.7299999999999999E-2</v>
          </cell>
          <cell r="D194">
            <v>2.8899999999999999E-2</v>
          </cell>
          <cell r="E194">
            <v>4.2999999999999997E-2</v>
          </cell>
          <cell r="F194">
            <v>5.9299999999999999E-2</v>
          </cell>
          <cell r="G194">
            <v>7.7899999999999997E-2</v>
          </cell>
          <cell r="H194">
            <v>9.8599999999999993E-2</v>
          </cell>
          <cell r="I194">
            <v>0.12130000000000001</v>
          </cell>
          <cell r="J194">
            <v>0.14599999999999999</v>
          </cell>
          <cell r="K194">
            <v>0.17269999999999999</v>
          </cell>
          <cell r="L194">
            <v>0.2014</v>
          </cell>
          <cell r="M194">
            <v>0.2321</v>
          </cell>
          <cell r="N194">
            <v>0.26479999999999998</v>
          </cell>
          <cell r="O194">
            <v>0.2994</v>
          </cell>
          <cell r="P194">
            <v>0.33610000000000001</v>
          </cell>
          <cell r="Q194">
            <v>0.37490000000000001</v>
          </cell>
          <cell r="R194">
            <v>0.4158</v>
          </cell>
          <cell r="S194">
            <v>0.45889999999999997</v>
          </cell>
          <cell r="T194">
            <v>0.50409999999999999</v>
          </cell>
          <cell r="U194">
            <v>0.55159999999999998</v>
          </cell>
          <cell r="V194">
            <v>0.60150000000000003</v>
          </cell>
          <cell r="W194">
            <v>0.65380000000000005</v>
          </cell>
          <cell r="X194">
            <v>0.70850000000000002</v>
          </cell>
          <cell r="Y194">
            <v>0.76580000000000004</v>
          </cell>
          <cell r="Z194">
            <v>0.82579999999999998</v>
          </cell>
          <cell r="AA194">
            <v>0.88839999999999997</v>
          </cell>
          <cell r="AB194">
            <v>0.95389999999999997</v>
          </cell>
          <cell r="AC194">
            <v>1.0224</v>
          </cell>
          <cell r="AD194">
            <v>1.0938000000000001</v>
          </cell>
          <cell r="AE194">
            <v>1.1684000000000001</v>
          </cell>
          <cell r="AF194">
            <v>1.2462</v>
          </cell>
          <cell r="AG194">
            <v>1.3274999999999999</v>
          </cell>
          <cell r="AH194">
            <v>1.4121999999999999</v>
          </cell>
          <cell r="AI194">
            <v>1.5004999999999999</v>
          </cell>
          <cell r="AJ194">
            <v>1.5926</v>
          </cell>
          <cell r="AK194">
            <v>1.6886000000000001</v>
          </cell>
          <cell r="AL194">
            <v>1.7887</v>
          </cell>
          <cell r="AM194">
            <v>1.893</v>
          </cell>
          <cell r="AN194">
            <v>2.0015999999999998</v>
          </cell>
        </row>
        <row r="195">
          <cell r="C195">
            <v>1.9300000000000001E-2</v>
          </cell>
          <cell r="D195">
            <v>3.2300000000000002E-2</v>
          </cell>
          <cell r="E195">
            <v>4.8000000000000001E-2</v>
          </cell>
          <cell r="F195">
            <v>6.6199999999999995E-2</v>
          </cell>
          <cell r="G195">
            <v>8.6900000000000005E-2</v>
          </cell>
          <cell r="H195">
            <v>0.11</v>
          </cell>
          <cell r="I195">
            <v>0.1353</v>
          </cell>
          <cell r="J195">
            <v>0.1628</v>
          </cell>
          <cell r="K195">
            <v>0.19239999999999999</v>
          </cell>
          <cell r="L195">
            <v>0.22420000000000001</v>
          </cell>
          <cell r="M195">
            <v>0.2581</v>
          </cell>
          <cell r="N195">
            <v>0.29409999999999997</v>
          </cell>
          <cell r="O195">
            <v>0.33229999999999998</v>
          </cell>
          <cell r="P195">
            <v>0.3725</v>
          </cell>
          <cell r="Q195">
            <v>0.41499999999999998</v>
          </cell>
          <cell r="R195">
            <v>0.45960000000000001</v>
          </cell>
          <cell r="S195">
            <v>0.50639999999999996</v>
          </cell>
          <cell r="T195">
            <v>0.5554</v>
          </cell>
          <cell r="U195">
            <v>0.60670000000000002</v>
          </cell>
          <cell r="V195">
            <v>0.66039999999999999</v>
          </cell>
          <cell r="W195">
            <v>0.71650000000000003</v>
          </cell>
          <cell r="X195">
            <v>0.77500000000000002</v>
          </cell>
          <cell r="Y195">
            <v>0.83599999999999997</v>
          </cell>
          <cell r="Z195">
            <v>0.89959999999999996</v>
          </cell>
          <cell r="AA195">
            <v>0.96579999999999999</v>
          </cell>
          <cell r="AB195">
            <v>1.0347999999999999</v>
          </cell>
          <cell r="AC195">
            <v>1.1066</v>
          </cell>
          <cell r="AD195">
            <v>1.1813</v>
          </cell>
          <cell r="AE195">
            <v>1.2588999999999999</v>
          </cell>
          <cell r="AF195">
            <v>1.3395999999999999</v>
          </cell>
          <cell r="AG195">
            <v>1.4235</v>
          </cell>
          <cell r="AH195">
            <v>1.5106999999999999</v>
          </cell>
          <cell r="AI195">
            <v>1.6012</v>
          </cell>
          <cell r="AJ195">
            <v>1.6952</v>
          </cell>
          <cell r="AK195">
            <v>1.7927999999999999</v>
          </cell>
          <cell r="AL195">
            <v>1.8940999999999999</v>
          </cell>
          <cell r="AM195">
            <v>1.9993000000000001</v>
          </cell>
          <cell r="AN195">
            <v>2.1084000000000001</v>
          </cell>
        </row>
        <row r="196">
          <cell r="C196">
            <v>2.1299999999999999E-2</v>
          </cell>
          <cell r="D196">
            <v>3.56E-2</v>
          </cell>
          <cell r="E196">
            <v>5.2999999999999999E-2</v>
          </cell>
          <cell r="F196">
            <v>7.3200000000000001E-2</v>
          </cell>
          <cell r="G196">
            <v>9.6000000000000002E-2</v>
          </cell>
          <cell r="H196">
            <v>0.12139999999999999</v>
          </cell>
          <cell r="I196">
            <v>0.14929999999999999</v>
          </cell>
          <cell r="J196">
            <v>0.17960000000000001</v>
          </cell>
          <cell r="K196">
            <v>0.21229999999999999</v>
          </cell>
          <cell r="L196">
            <v>0.2472</v>
          </cell>
          <cell r="M196">
            <v>0.28439999999999999</v>
          </cell>
          <cell r="N196">
            <v>0.32379999999999998</v>
          </cell>
          <cell r="O196">
            <v>0.36549999999999999</v>
          </cell>
          <cell r="P196">
            <v>0.40939999999999999</v>
          </cell>
          <cell r="Q196">
            <v>0.4556</v>
          </cell>
          <cell r="R196">
            <v>0.504</v>
          </cell>
          <cell r="S196">
            <v>0.55469999999999997</v>
          </cell>
          <cell r="T196">
            <v>0.60770000000000002</v>
          </cell>
          <cell r="U196">
            <v>0.66300000000000003</v>
          </cell>
          <cell r="V196">
            <v>0.72070000000000001</v>
          </cell>
          <cell r="W196">
            <v>0.78080000000000005</v>
          </cell>
          <cell r="X196">
            <v>0.84330000000000005</v>
          </cell>
          <cell r="Y196">
            <v>0.9083</v>
          </cell>
          <cell r="Z196">
            <v>0.97589999999999999</v>
          </cell>
          <cell r="AA196">
            <v>1.0461</v>
          </cell>
          <cell r="AB196">
            <v>1.1189</v>
          </cell>
          <cell r="AC196">
            <v>1.1944999999999999</v>
          </cell>
          <cell r="AD196">
            <v>1.2728999999999999</v>
          </cell>
          <cell r="AE196">
            <v>1.3541000000000001</v>
          </cell>
          <cell r="AF196">
            <v>1.4382999999999999</v>
          </cell>
          <cell r="AG196">
            <v>1.5255000000000001</v>
          </cell>
          <cell r="AH196">
            <v>1.6157999999999999</v>
          </cell>
          <cell r="AI196">
            <v>1.7093</v>
          </cell>
          <cell r="AJ196">
            <v>1.8061</v>
          </cell>
          <cell r="AK196">
            <v>1.9061999999999999</v>
          </cell>
          <cell r="AL196">
            <v>2.0097999999999998</v>
          </cell>
          <cell r="AM196">
            <v>2.117</v>
          </cell>
          <cell r="AN196">
            <v>2.2279</v>
          </cell>
        </row>
        <row r="197">
          <cell r="C197">
            <v>2.3300000000000001E-2</v>
          </cell>
          <cell r="D197">
            <v>3.9E-2</v>
          </cell>
          <cell r="E197">
            <v>5.8000000000000003E-2</v>
          </cell>
          <cell r="F197">
            <v>8.0100000000000005E-2</v>
          </cell>
          <cell r="G197">
            <v>0.1051</v>
          </cell>
          <cell r="H197">
            <v>0.13300000000000001</v>
          </cell>
          <cell r="I197">
            <v>0.16350000000000001</v>
          </cell>
          <cell r="J197">
            <v>0.1966</v>
          </cell>
          <cell r="K197">
            <v>0.23219999999999999</v>
          </cell>
          <cell r="L197">
            <v>0.27029999999999998</v>
          </cell>
          <cell r="M197">
            <v>0.31080000000000002</v>
          </cell>
          <cell r="N197">
            <v>0.3538</v>
          </cell>
          <cell r="O197">
            <v>0.39910000000000001</v>
          </cell>
          <cell r="P197">
            <v>0.44669999999999999</v>
          </cell>
          <cell r="Q197">
            <v>0.49669999999999997</v>
          </cell>
          <cell r="R197">
            <v>0.54900000000000004</v>
          </cell>
          <cell r="S197">
            <v>0.60370000000000001</v>
          </cell>
          <cell r="T197">
            <v>0.66080000000000005</v>
          </cell>
          <cell r="U197">
            <v>0.72019999999999995</v>
          </cell>
          <cell r="V197">
            <v>0.78210000000000002</v>
          </cell>
          <cell r="W197">
            <v>0.84640000000000004</v>
          </cell>
          <cell r="X197">
            <v>0.91310000000000002</v>
          </cell>
          <cell r="Y197">
            <v>0.98240000000000005</v>
          </cell>
          <cell r="Z197">
            <v>1.0542</v>
          </cell>
          <cell r="AA197">
            <v>1.1285000000000001</v>
          </cell>
          <cell r="AB197">
            <v>1.2055</v>
          </cell>
          <cell r="AC197">
            <v>1.2851999999999999</v>
          </cell>
          <cell r="AD197">
            <v>1.3676999999999999</v>
          </cell>
          <cell r="AE197">
            <v>1.4529000000000001</v>
          </cell>
          <cell r="AF197">
            <v>1.5409999999999999</v>
          </cell>
          <cell r="AG197">
            <v>1.6319999999999999</v>
          </cell>
          <cell r="AH197">
            <v>1.726</v>
          </cell>
          <cell r="AI197">
            <v>1.823</v>
          </cell>
          <cell r="AJ197">
            <v>1.9232</v>
          </cell>
          <cell r="AK197">
            <v>2.0266000000000002</v>
          </cell>
          <cell r="AL197">
            <v>2.1332</v>
          </cell>
          <cell r="AM197">
            <v>2.2433000000000001</v>
          </cell>
          <cell r="AN197">
            <v>2.3567999999999998</v>
          </cell>
        </row>
        <row r="198">
          <cell r="C198">
            <v>2.53E-2</v>
          </cell>
          <cell r="D198">
            <v>4.24E-2</v>
          </cell>
          <cell r="E198">
            <v>6.3E-2</v>
          </cell>
          <cell r="F198">
            <v>8.6999999999999994E-2</v>
          </cell>
          <cell r="G198">
            <v>0.1143</v>
          </cell>
          <cell r="H198">
            <v>0.14449999999999999</v>
          </cell>
          <cell r="I198">
            <v>0.17760000000000001</v>
          </cell>
          <cell r="J198">
            <v>0.21360000000000001</v>
          </cell>
          <cell r="K198">
            <v>0.25230000000000002</v>
          </cell>
          <cell r="L198">
            <v>0.29360000000000003</v>
          </cell>
          <cell r="M198">
            <v>0.33750000000000002</v>
          </cell>
          <cell r="N198">
            <v>0.38390000000000002</v>
          </cell>
          <cell r="O198">
            <v>0.43290000000000001</v>
          </cell>
          <cell r="P198">
            <v>0.48430000000000001</v>
          </cell>
          <cell r="Q198">
            <v>0.53820000000000001</v>
          </cell>
          <cell r="R198">
            <v>0.59450000000000003</v>
          </cell>
          <cell r="S198">
            <v>0.65329999999999999</v>
          </cell>
          <cell r="T198">
            <v>0.71450000000000002</v>
          </cell>
          <cell r="U198">
            <v>0.7782</v>
          </cell>
          <cell r="V198">
            <v>0.84440000000000004</v>
          </cell>
          <cell r="W198">
            <v>0.91300000000000003</v>
          </cell>
          <cell r="X198">
            <v>0.98409999999999997</v>
          </cell>
          <cell r="Y198">
            <v>1.0578000000000001</v>
          </cell>
          <cell r="Z198">
            <v>1.1339999999999999</v>
          </cell>
          <cell r="AA198">
            <v>1.2128000000000001</v>
          </cell>
          <cell r="AB198">
            <v>1.2942</v>
          </cell>
          <cell r="AC198">
            <v>1.3782000000000001</v>
          </cell>
          <cell r="AD198">
            <v>1.4650000000000001</v>
          </cell>
          <cell r="AE198">
            <v>1.5545</v>
          </cell>
          <cell r="AF198">
            <v>1.6469</v>
          </cell>
          <cell r="AG198">
            <v>1.742</v>
          </cell>
          <cell r="AH198">
            <v>1.8401000000000001</v>
          </cell>
          <cell r="AI198">
            <v>1.9412</v>
          </cell>
          <cell r="AJ198">
            <v>2.0451999999999999</v>
          </cell>
          <cell r="AK198">
            <v>2.1524000000000001</v>
          </cell>
          <cell r="AL198">
            <v>2.2627000000000002</v>
          </cell>
          <cell r="AM198">
            <v>2.3761999999999999</v>
          </cell>
          <cell r="AN198">
            <v>2.4929999999999999</v>
          </cell>
        </row>
        <row r="199">
          <cell r="C199">
            <v>2.7300000000000001E-2</v>
          </cell>
          <cell r="D199">
            <v>4.5699999999999998E-2</v>
          </cell>
          <cell r="E199">
            <v>6.8000000000000005E-2</v>
          </cell>
          <cell r="F199">
            <v>9.4E-2</v>
          </cell>
          <cell r="G199">
            <v>0.1234</v>
          </cell>
          <cell r="H199">
            <v>0.15609999999999999</v>
          </cell>
          <cell r="I199">
            <v>0.19189999999999999</v>
          </cell>
          <cell r="J199">
            <v>0.23069999999999999</v>
          </cell>
          <cell r="K199">
            <v>0.27239999999999998</v>
          </cell>
          <cell r="L199">
            <v>0.31690000000000002</v>
          </cell>
          <cell r="M199">
            <v>0.36420000000000002</v>
          </cell>
          <cell r="N199">
            <v>0.41420000000000001</v>
          </cell>
          <cell r="O199">
            <v>0.46689999999999998</v>
          </cell>
          <cell r="P199">
            <v>0.52210000000000001</v>
          </cell>
          <cell r="Q199">
            <v>0.57999999999999996</v>
          </cell>
          <cell r="R199">
            <v>0.64039999999999997</v>
          </cell>
          <cell r="S199">
            <v>0.70330000000000004</v>
          </cell>
          <cell r="T199">
            <v>0.76880000000000004</v>
          </cell>
          <cell r="U199">
            <v>0.83679999999999999</v>
          </cell>
          <cell r="V199">
            <v>0.90739999999999998</v>
          </cell>
          <cell r="W199">
            <v>0.98050000000000004</v>
          </cell>
          <cell r="X199">
            <v>1.0561</v>
          </cell>
          <cell r="Y199">
            <v>1.1343000000000001</v>
          </cell>
          <cell r="Z199">
            <v>1.2151000000000001</v>
          </cell>
          <cell r="AA199">
            <v>1.2985</v>
          </cell>
          <cell r="AB199">
            <v>1.3845000000000001</v>
          </cell>
          <cell r="AC199">
            <v>1.4731000000000001</v>
          </cell>
          <cell r="AD199">
            <v>1.5645</v>
          </cell>
          <cell r="AE199">
            <v>1.6586000000000001</v>
          </cell>
          <cell r="AF199">
            <v>1.7554000000000001</v>
          </cell>
          <cell r="AG199">
            <v>1.855</v>
          </cell>
          <cell r="AH199">
            <v>1.9575</v>
          </cell>
          <cell r="AI199">
            <v>2.0629</v>
          </cell>
          <cell r="AJ199">
            <v>2.1711999999999998</v>
          </cell>
          <cell r="AK199">
            <v>2.2825000000000002</v>
          </cell>
          <cell r="AL199">
            <v>2.3969</v>
          </cell>
          <cell r="AM199">
            <v>2.5143</v>
          </cell>
          <cell r="AN199">
            <v>2.6349999999999998</v>
          </cell>
        </row>
        <row r="200">
          <cell r="C200">
            <v>2.93E-2</v>
          </cell>
          <cell r="D200">
            <v>4.9099999999999998E-2</v>
          </cell>
          <cell r="E200">
            <v>7.3099999999999998E-2</v>
          </cell>
          <cell r="F200">
            <v>0.10100000000000001</v>
          </cell>
          <cell r="G200">
            <v>0.1326</v>
          </cell>
          <cell r="H200">
            <v>0.16769999999999999</v>
          </cell>
          <cell r="I200">
            <v>0.20610000000000001</v>
          </cell>
          <cell r="J200">
            <v>0.24779999999999999</v>
          </cell>
          <cell r="K200">
            <v>0.29260000000000003</v>
          </cell>
          <cell r="L200">
            <v>0.34039999999999998</v>
          </cell>
          <cell r="M200">
            <v>0.3911</v>
          </cell>
          <cell r="N200">
            <v>0.44469999999999998</v>
          </cell>
          <cell r="O200">
            <v>0.501</v>
          </cell>
          <cell r="P200">
            <v>0.56020000000000003</v>
          </cell>
          <cell r="Q200">
            <v>0.622</v>
          </cell>
          <cell r="R200">
            <v>0.68659999999999999</v>
          </cell>
          <cell r="S200">
            <v>0.75370000000000004</v>
          </cell>
          <cell r="T200">
            <v>0.8236</v>
          </cell>
          <cell r="U200">
            <v>0.89600000000000002</v>
          </cell>
          <cell r="V200">
            <v>0.97099999999999997</v>
          </cell>
          <cell r="W200">
            <v>1.0487</v>
          </cell>
          <cell r="X200">
            <v>1.1289</v>
          </cell>
          <cell r="Y200">
            <v>1.2118</v>
          </cell>
          <cell r="Z200">
            <v>1.2972999999999999</v>
          </cell>
          <cell r="AA200">
            <v>1.3854</v>
          </cell>
          <cell r="AB200">
            <v>1.4761</v>
          </cell>
          <cell r="AC200">
            <v>1.5694999999999999</v>
          </cell>
          <cell r="AD200">
            <v>1.6657</v>
          </cell>
          <cell r="AE200">
            <v>1.7645</v>
          </cell>
          <cell r="AF200">
            <v>1.8661000000000001</v>
          </cell>
          <cell r="AG200">
            <v>1.9703999999999999</v>
          </cell>
          <cell r="AH200">
            <v>2.0775999999999999</v>
          </cell>
          <cell r="AI200">
            <v>2.1876000000000002</v>
          </cell>
          <cell r="AJ200">
            <v>2.3003999999999998</v>
          </cell>
          <cell r="AK200">
            <v>2.4163000000000001</v>
          </cell>
          <cell r="AL200">
            <v>2.5350000000000001</v>
          </cell>
          <cell r="AM200">
            <v>2.6568000000000001</v>
          </cell>
          <cell r="AN200">
            <v>2.7816999999999998</v>
          </cell>
        </row>
        <row r="201">
          <cell r="C201">
            <v>3.1300000000000001E-2</v>
          </cell>
          <cell r="D201">
            <v>5.2499999999999998E-2</v>
          </cell>
          <cell r="E201">
            <v>7.8100000000000003E-2</v>
          </cell>
          <cell r="F201">
            <v>0.1079</v>
          </cell>
          <cell r="G201">
            <v>0.14169999999999999</v>
          </cell>
          <cell r="H201">
            <v>0.17929999999999999</v>
          </cell>
          <cell r="I201">
            <v>0.22040000000000001</v>
          </cell>
          <cell r="J201">
            <v>0.26490000000000002</v>
          </cell>
          <cell r="K201">
            <v>0.31280000000000002</v>
          </cell>
          <cell r="L201">
            <v>0.3639</v>
          </cell>
          <cell r="M201">
            <v>0.41799999999999998</v>
          </cell>
          <cell r="N201">
            <v>0.47520000000000001</v>
          </cell>
          <cell r="O201">
            <v>0.53539999999999999</v>
          </cell>
          <cell r="P201">
            <v>0.59840000000000004</v>
          </cell>
          <cell r="Q201">
            <v>0.6643</v>
          </cell>
          <cell r="R201">
            <v>0.73299999999999998</v>
          </cell>
          <cell r="S201">
            <v>0.80449999999999999</v>
          </cell>
          <cell r="T201">
            <v>0.87870000000000004</v>
          </cell>
          <cell r="U201">
            <v>0.9556</v>
          </cell>
          <cell r="V201">
            <v>1.0351999999999999</v>
          </cell>
          <cell r="W201">
            <v>1.1174999999999999</v>
          </cell>
          <cell r="X201">
            <v>1.2023999999999999</v>
          </cell>
          <cell r="Y201">
            <v>1.29</v>
          </cell>
          <cell r="Z201">
            <v>1.3803000000000001</v>
          </cell>
          <cell r="AA201">
            <v>1.4733000000000001</v>
          </cell>
          <cell r="AB201">
            <v>1.5689</v>
          </cell>
          <cell r="AC201">
            <v>1.6673</v>
          </cell>
          <cell r="AD201">
            <v>1.7683</v>
          </cell>
          <cell r="AE201">
            <v>1.8720000000000001</v>
          </cell>
          <cell r="AF201">
            <v>1.9784999999999999</v>
          </cell>
          <cell r="AG201">
            <v>2.0878000000000001</v>
          </cell>
          <cell r="AH201">
            <v>2.1998000000000002</v>
          </cell>
          <cell r="AI201">
            <v>2.3147000000000002</v>
          </cell>
          <cell r="AJ201">
            <v>2.4323999999999999</v>
          </cell>
          <cell r="AK201">
            <v>2.5529000000000002</v>
          </cell>
          <cell r="AL201">
            <v>2.6764000000000001</v>
          </cell>
          <cell r="AM201">
            <v>2.8029000000000002</v>
          </cell>
          <cell r="AN201">
            <v>2.9323000000000001</v>
          </cell>
        </row>
        <row r="202">
          <cell r="C202">
            <v>3.3399999999999999E-2</v>
          </cell>
          <cell r="D202">
            <v>5.5899999999999998E-2</v>
          </cell>
          <cell r="E202">
            <v>8.3199999999999996E-2</v>
          </cell>
          <cell r="F202">
            <v>0.1149</v>
          </cell>
          <cell r="G202">
            <v>0.15090000000000001</v>
          </cell>
          <cell r="H202">
            <v>0.19089999999999999</v>
          </cell>
          <cell r="I202">
            <v>0.23469999999999999</v>
          </cell>
          <cell r="J202">
            <v>0.28210000000000002</v>
          </cell>
          <cell r="K202">
            <v>0.33310000000000001</v>
          </cell>
          <cell r="L202">
            <v>0.38740000000000002</v>
          </cell>
          <cell r="M202">
            <v>0.4451</v>
          </cell>
          <cell r="N202">
            <v>0.50590000000000002</v>
          </cell>
          <cell r="O202">
            <v>0.56979999999999997</v>
          </cell>
          <cell r="P202">
            <v>0.63680000000000003</v>
          </cell>
          <cell r="Q202">
            <v>0.70679999999999998</v>
          </cell>
          <cell r="R202">
            <v>0.77969999999999995</v>
          </cell>
          <cell r="S202">
            <v>0.85550000000000004</v>
          </cell>
          <cell r="T202">
            <v>0.93410000000000004</v>
          </cell>
          <cell r="U202">
            <v>1.0155000000000001</v>
          </cell>
          <cell r="V202">
            <v>1.0998000000000001</v>
          </cell>
          <cell r="W202">
            <v>1.1868000000000001</v>
          </cell>
          <cell r="X202">
            <v>1.2765</v>
          </cell>
          <cell r="Y202">
            <v>1.369</v>
          </cell>
          <cell r="Z202">
            <v>1.4641999999999999</v>
          </cell>
          <cell r="AA202">
            <v>1.5621</v>
          </cell>
          <cell r="AB202">
            <v>1.6627000000000001</v>
          </cell>
          <cell r="AC202">
            <v>1.7661</v>
          </cell>
          <cell r="AD202">
            <v>1.8721000000000001</v>
          </cell>
          <cell r="AE202">
            <v>1.9810000000000001</v>
          </cell>
          <cell r="AF202">
            <v>2.0924999999999998</v>
          </cell>
          <cell r="AG202">
            <v>2.2067999999999999</v>
          </cell>
          <cell r="AH202">
            <v>2.3239999999999998</v>
          </cell>
          <cell r="AI202">
            <v>2.4439000000000002</v>
          </cell>
          <cell r="AJ202">
            <v>2.5666000000000002</v>
          </cell>
          <cell r="AK202">
            <v>2.6920999999999999</v>
          </cell>
          <cell r="AL202">
            <v>2.8206000000000002</v>
          </cell>
          <cell r="AM202">
            <v>2.9519000000000002</v>
          </cell>
          <cell r="AN202">
            <v>3.0861999999999998</v>
          </cell>
        </row>
        <row r="203">
          <cell r="C203">
            <v>3.5400000000000001E-2</v>
          </cell>
          <cell r="D203">
            <v>5.9200000000000003E-2</v>
          </cell>
          <cell r="E203">
            <v>8.8200000000000001E-2</v>
          </cell>
          <cell r="F203">
            <v>0.12189999999999999</v>
          </cell>
          <cell r="G203">
            <v>0.16009999999999999</v>
          </cell>
          <cell r="H203">
            <v>0.20250000000000001</v>
          </cell>
          <cell r="I203">
            <v>0.249</v>
          </cell>
          <cell r="J203">
            <v>0.29930000000000001</v>
          </cell>
          <cell r="K203">
            <v>0.35339999999999999</v>
          </cell>
          <cell r="L203">
            <v>0.41099999999999998</v>
          </cell>
          <cell r="M203">
            <v>0.47210000000000002</v>
          </cell>
          <cell r="N203">
            <v>0.53659999999999997</v>
          </cell>
          <cell r="O203">
            <v>0.60440000000000005</v>
          </cell>
          <cell r="P203">
            <v>0.67530000000000001</v>
          </cell>
          <cell r="Q203">
            <v>0.74939999999999996</v>
          </cell>
          <cell r="R203">
            <v>0.8266</v>
          </cell>
          <cell r="S203">
            <v>0.90669999999999995</v>
          </cell>
          <cell r="T203">
            <v>0.98980000000000001</v>
          </cell>
          <cell r="U203">
            <v>1.0758000000000001</v>
          </cell>
          <cell r="V203">
            <v>1.1648000000000001</v>
          </cell>
          <cell r="W203">
            <v>1.2565</v>
          </cell>
          <cell r="X203">
            <v>1.3511</v>
          </cell>
          <cell r="Y203">
            <v>1.4484999999999999</v>
          </cell>
          <cell r="Z203">
            <v>1.5487</v>
          </cell>
          <cell r="AA203">
            <v>1.6516</v>
          </cell>
          <cell r="AB203">
            <v>1.7573000000000001</v>
          </cell>
          <cell r="AC203">
            <v>1.8657999999999999</v>
          </cell>
          <cell r="AD203">
            <v>1.9771000000000001</v>
          </cell>
          <cell r="AE203">
            <v>2.0911</v>
          </cell>
          <cell r="AF203">
            <v>2.2078000000000002</v>
          </cell>
          <cell r="AG203">
            <v>2.3273999999999999</v>
          </cell>
          <cell r="AH203">
            <v>2.4497</v>
          </cell>
          <cell r="AI203">
            <v>2.5748000000000002</v>
          </cell>
          <cell r="AJ203">
            <v>2.7027000000000001</v>
          </cell>
          <cell r="AK203">
            <v>2.8334999999999999</v>
          </cell>
          <cell r="AL203">
            <v>2.9670000000000001</v>
          </cell>
          <cell r="AM203">
            <v>3.1034999999999999</v>
          </cell>
          <cell r="AN203">
            <v>3.2427999999999999</v>
          </cell>
        </row>
        <row r="204">
          <cell r="C204">
            <v>3.7400000000000003E-2</v>
          </cell>
          <cell r="D204">
            <v>6.2600000000000003E-2</v>
          </cell>
          <cell r="E204">
            <v>9.3200000000000005E-2</v>
          </cell>
          <cell r="F204">
            <v>0.12889999999999999</v>
          </cell>
          <cell r="G204">
            <v>0.16930000000000001</v>
          </cell>
          <cell r="H204">
            <v>0.2142</v>
          </cell>
          <cell r="I204">
            <v>0.26329999999999998</v>
          </cell>
          <cell r="J204">
            <v>0.31659999999999999</v>
          </cell>
          <cell r="K204">
            <v>0.37369999999999998</v>
          </cell>
          <cell r="L204">
            <v>0.43469999999999998</v>
          </cell>
          <cell r="M204">
            <v>0.49930000000000002</v>
          </cell>
          <cell r="N204">
            <v>0.5675</v>
          </cell>
          <cell r="O204">
            <v>0.63900000000000001</v>
          </cell>
          <cell r="P204">
            <v>0.71399999999999997</v>
          </cell>
          <cell r="Q204">
            <v>0.79220000000000002</v>
          </cell>
          <cell r="R204">
            <v>0.87360000000000004</v>
          </cell>
          <cell r="S204">
            <v>0.95820000000000005</v>
          </cell>
          <cell r="T204">
            <v>1.0458000000000001</v>
          </cell>
          <cell r="U204">
            <v>1.1364000000000001</v>
          </cell>
          <cell r="V204">
            <v>1.2301</v>
          </cell>
          <cell r="W204">
            <v>1.3266</v>
          </cell>
          <cell r="X204">
            <v>1.4260999999999999</v>
          </cell>
          <cell r="Y204">
            <v>1.5285</v>
          </cell>
          <cell r="Z204">
            <v>1.6336999999999999</v>
          </cell>
          <cell r="AA204">
            <v>1.7418</v>
          </cell>
          <cell r="AB204">
            <v>1.8527</v>
          </cell>
          <cell r="AC204">
            <v>1.9663999999999999</v>
          </cell>
          <cell r="AD204">
            <v>2.0829</v>
          </cell>
          <cell r="AE204">
            <v>2.2021999999999999</v>
          </cell>
          <cell r="AF204">
            <v>2.3243</v>
          </cell>
          <cell r="AG204">
            <v>2.4491000000000001</v>
          </cell>
          <cell r="AH204">
            <v>2.5768</v>
          </cell>
          <cell r="AI204">
            <v>2.7073</v>
          </cell>
          <cell r="AJ204">
            <v>2.8405</v>
          </cell>
          <cell r="AK204">
            <v>2.9765999999999999</v>
          </cell>
          <cell r="AL204">
            <v>3.1154999999999999</v>
          </cell>
          <cell r="AM204">
            <v>3.2572999999999999</v>
          </cell>
          <cell r="AN204">
            <v>3.4018999999999999</v>
          </cell>
        </row>
        <row r="205">
          <cell r="C205">
            <v>3.9399999999999998E-2</v>
          </cell>
          <cell r="D205">
            <v>6.6000000000000003E-2</v>
          </cell>
          <cell r="E205">
            <v>9.8299999999999998E-2</v>
          </cell>
          <cell r="F205">
            <v>0.13589999999999999</v>
          </cell>
          <cell r="G205">
            <v>0.17849999999999999</v>
          </cell>
          <cell r="H205">
            <v>0.2258</v>
          </cell>
          <cell r="I205">
            <v>0.2777</v>
          </cell>
          <cell r="J205">
            <v>0.33379999999999999</v>
          </cell>
          <cell r="K205">
            <v>0.39410000000000001</v>
          </cell>
          <cell r="L205">
            <v>0.45839999999999997</v>
          </cell>
          <cell r="M205">
            <v>0.52649999999999997</v>
          </cell>
          <cell r="N205">
            <v>0.59830000000000005</v>
          </cell>
          <cell r="O205">
            <v>0.67379999999999995</v>
          </cell>
          <cell r="P205">
            <v>0.75270000000000004</v>
          </cell>
          <cell r="Q205">
            <v>0.83509999999999995</v>
          </cell>
          <cell r="R205">
            <v>0.92079999999999995</v>
          </cell>
          <cell r="S205">
            <v>1.0098</v>
          </cell>
          <cell r="T205">
            <v>1.1019000000000001</v>
          </cell>
          <cell r="U205">
            <v>1.1973</v>
          </cell>
          <cell r="V205">
            <v>1.2957000000000001</v>
          </cell>
          <cell r="W205">
            <v>1.3971</v>
          </cell>
          <cell r="X205">
            <v>1.5016</v>
          </cell>
          <cell r="Y205">
            <v>1.609</v>
          </cell>
          <cell r="Z205">
            <v>1.7193000000000001</v>
          </cell>
          <cell r="AA205">
            <v>1.8326</v>
          </cell>
          <cell r="AB205">
            <v>1.9487000000000001</v>
          </cell>
          <cell r="AC205">
            <v>2.0676999999999999</v>
          </cell>
          <cell r="AD205">
            <v>2.1894999999999998</v>
          </cell>
          <cell r="AE205">
            <v>2.3142</v>
          </cell>
          <cell r="AF205">
            <v>2.4417</v>
          </cell>
          <cell r="AG205">
            <v>2.5720000000000001</v>
          </cell>
          <cell r="AH205">
            <v>2.7050999999999998</v>
          </cell>
          <cell r="AI205">
            <v>2.8411</v>
          </cell>
          <cell r="AJ205">
            <v>2.9798</v>
          </cell>
          <cell r="AK205">
            <v>3.1214</v>
          </cell>
          <cell r="AL205">
            <v>3.2656999999999998</v>
          </cell>
          <cell r="AM205">
            <v>3.4129</v>
          </cell>
          <cell r="AN205">
            <v>3.5630000000000002</v>
          </cell>
        </row>
        <row r="206">
          <cell r="C206">
            <v>4.1399999999999999E-2</v>
          </cell>
          <cell r="D206">
            <v>6.9400000000000003E-2</v>
          </cell>
          <cell r="E206">
            <v>0.1033</v>
          </cell>
          <cell r="F206">
            <v>0.1429</v>
          </cell>
          <cell r="G206">
            <v>0.18770000000000001</v>
          </cell>
          <cell r="H206">
            <v>0.23749999999999999</v>
          </cell>
          <cell r="I206">
            <v>0.29199999999999998</v>
          </cell>
          <cell r="J206">
            <v>0.35110000000000002</v>
          </cell>
          <cell r="K206">
            <v>0.41449999999999998</v>
          </cell>
          <cell r="L206">
            <v>0.48209999999999997</v>
          </cell>
          <cell r="M206">
            <v>0.55369999999999997</v>
          </cell>
          <cell r="N206">
            <v>0.62929999999999997</v>
          </cell>
          <cell r="O206">
            <v>0.70860000000000001</v>
          </cell>
          <cell r="P206">
            <v>0.79159999999999997</v>
          </cell>
          <cell r="Q206">
            <v>0.87809999999999999</v>
          </cell>
          <cell r="R206">
            <v>0.96809999999999996</v>
          </cell>
          <cell r="S206">
            <v>1.0615000000000001</v>
          </cell>
          <cell r="T206">
            <v>1.1583000000000001</v>
          </cell>
          <cell r="U206">
            <v>1.2583</v>
          </cell>
          <cell r="V206">
            <v>1.3614999999999999</v>
          </cell>
          <cell r="W206">
            <v>1.4679</v>
          </cell>
          <cell r="X206">
            <v>1.5772999999999999</v>
          </cell>
          <cell r="Y206">
            <v>1.6898</v>
          </cell>
          <cell r="Z206">
            <v>1.8052999999999999</v>
          </cell>
          <cell r="AA206">
            <v>1.9238</v>
          </cell>
          <cell r="AB206">
            <v>2.0453000000000001</v>
          </cell>
          <cell r="AC206">
            <v>2.1696</v>
          </cell>
          <cell r="AD206">
            <v>2.2968999999999999</v>
          </cell>
          <cell r="AE206">
            <v>2.427</v>
          </cell>
          <cell r="AF206">
            <v>2.56</v>
          </cell>
          <cell r="AG206">
            <v>2.6958000000000002</v>
          </cell>
          <cell r="AH206">
            <v>2.8344999999999998</v>
          </cell>
          <cell r="AI206">
            <v>2.976</v>
          </cell>
          <cell r="AJ206">
            <v>3.1204000000000001</v>
          </cell>
          <cell r="AK206">
            <v>3.2675000000000001</v>
          </cell>
          <cell r="AL206">
            <v>3.4175</v>
          </cell>
          <cell r="AM206">
            <v>3.5703</v>
          </cell>
          <cell r="AN206">
            <v>3.7259000000000002</v>
          </cell>
        </row>
        <row r="207">
          <cell r="C207">
            <v>4.3400000000000001E-2</v>
          </cell>
          <cell r="D207">
            <v>7.2800000000000004E-2</v>
          </cell>
          <cell r="E207">
            <v>0.1084</v>
          </cell>
          <cell r="F207">
            <v>0.14990000000000001</v>
          </cell>
          <cell r="G207">
            <v>0.19689999999999999</v>
          </cell>
          <cell r="H207">
            <v>0.2492</v>
          </cell>
          <cell r="I207">
            <v>0.30640000000000001</v>
          </cell>
          <cell r="J207">
            <v>0.36840000000000001</v>
          </cell>
          <cell r="K207">
            <v>0.43490000000000001</v>
          </cell>
          <cell r="L207">
            <v>0.50590000000000002</v>
          </cell>
          <cell r="M207">
            <v>0.58099999999999996</v>
          </cell>
          <cell r="N207">
            <v>0.6603</v>
          </cell>
          <cell r="O207">
            <v>0.74339999999999995</v>
          </cell>
          <cell r="P207">
            <v>0.83050000000000002</v>
          </cell>
          <cell r="Q207">
            <v>0.92120000000000002</v>
          </cell>
          <cell r="R207">
            <v>1.0156000000000001</v>
          </cell>
          <cell r="S207">
            <v>1.1134999999999999</v>
          </cell>
          <cell r="T207">
            <v>1.2148000000000001</v>
          </cell>
          <cell r="U207">
            <v>1.3194999999999999</v>
          </cell>
          <cell r="V207">
            <v>1.4276</v>
          </cell>
          <cell r="W207">
            <v>1.5388999999999999</v>
          </cell>
          <cell r="X207">
            <v>1.6534</v>
          </cell>
          <cell r="Y207">
            <v>1.7709999999999999</v>
          </cell>
          <cell r="Z207">
            <v>1.8916999999999999</v>
          </cell>
          <cell r="AA207">
            <v>2.0154999999999998</v>
          </cell>
          <cell r="AB207">
            <v>2.1423000000000001</v>
          </cell>
          <cell r="AC207">
            <v>2.2721</v>
          </cell>
          <cell r="AD207">
            <v>2.4047999999999998</v>
          </cell>
          <cell r="AE207">
            <v>2.5405000000000002</v>
          </cell>
          <cell r="AF207">
            <v>2.6791</v>
          </cell>
          <cell r="AG207">
            <v>2.8205</v>
          </cell>
          <cell r="AH207">
            <v>2.9649000000000001</v>
          </cell>
          <cell r="AI207">
            <v>3.1120000000000001</v>
          </cell>
          <cell r="AJ207">
            <v>3.2621000000000002</v>
          </cell>
          <cell r="AK207">
            <v>3.4148999999999998</v>
          </cell>
          <cell r="AL207">
            <v>3.5706000000000002</v>
          </cell>
          <cell r="AM207">
            <v>3.7290999999999999</v>
          </cell>
          <cell r="AN207">
            <v>3.8904000000000001</v>
          </cell>
        </row>
        <row r="208">
          <cell r="C208">
            <v>4.5400000000000003E-2</v>
          </cell>
          <cell r="D208">
            <v>7.6100000000000001E-2</v>
          </cell>
          <cell r="E208">
            <v>0.1134</v>
          </cell>
          <cell r="F208">
            <v>0.15690000000000001</v>
          </cell>
          <cell r="G208">
            <v>0.20610000000000001</v>
          </cell>
          <cell r="H208">
            <v>0.26079999999999998</v>
          </cell>
          <cell r="I208">
            <v>0.32079999999999997</v>
          </cell>
          <cell r="J208">
            <v>0.38569999999999999</v>
          </cell>
          <cell r="K208">
            <v>0.45540000000000003</v>
          </cell>
          <cell r="L208">
            <v>0.52969999999999995</v>
          </cell>
          <cell r="M208">
            <v>0.60829999999999995</v>
          </cell>
          <cell r="N208">
            <v>0.69130000000000003</v>
          </cell>
          <cell r="O208">
            <v>0.77839999999999998</v>
          </cell>
          <cell r="P208">
            <v>0.86939999999999995</v>
          </cell>
          <cell r="Q208">
            <v>0.96440000000000003</v>
          </cell>
          <cell r="R208">
            <v>1.0630999999999999</v>
          </cell>
          <cell r="S208">
            <v>1.1655</v>
          </cell>
          <cell r="T208">
            <v>1.2715000000000001</v>
          </cell>
          <cell r="U208">
            <v>1.381</v>
          </cell>
          <cell r="V208">
            <v>1.4939</v>
          </cell>
          <cell r="W208">
            <v>1.6101000000000001</v>
          </cell>
          <cell r="X208">
            <v>1.7297</v>
          </cell>
          <cell r="Y208">
            <v>1.8525</v>
          </cell>
          <cell r="Z208">
            <v>1.9784999999999999</v>
          </cell>
          <cell r="AA208">
            <v>2.1076000000000001</v>
          </cell>
          <cell r="AB208">
            <v>2.2397999999999998</v>
          </cell>
          <cell r="AC208">
            <v>2.3751000000000002</v>
          </cell>
          <cell r="AD208">
            <v>2.5133000000000001</v>
          </cell>
          <cell r="AE208">
            <v>2.6545999999999998</v>
          </cell>
          <cell r="AF208">
            <v>2.7988</v>
          </cell>
          <cell r="AG208">
            <v>2.9460000000000002</v>
          </cell>
          <cell r="AH208">
            <v>3.0960000000000001</v>
          </cell>
          <cell r="AI208">
            <v>3.2488999999999999</v>
          </cell>
          <cell r="AJ208">
            <v>3.4047000000000001</v>
          </cell>
          <cell r="AK208">
            <v>3.5634000000000001</v>
          </cell>
          <cell r="AL208">
            <v>3.7248999999999999</v>
          </cell>
          <cell r="AM208">
            <v>3.8892000000000002</v>
          </cell>
          <cell r="AN208">
            <v>4.0564</v>
          </cell>
        </row>
        <row r="209">
          <cell r="C209">
            <v>4.7399999999999998E-2</v>
          </cell>
          <cell r="D209">
            <v>7.9500000000000001E-2</v>
          </cell>
          <cell r="E209">
            <v>0.11849999999999999</v>
          </cell>
          <cell r="F209">
            <v>0.16389999999999999</v>
          </cell>
          <cell r="G209">
            <v>0.21529999999999999</v>
          </cell>
          <cell r="H209">
            <v>0.27250000000000002</v>
          </cell>
          <cell r="I209">
            <v>0.3352</v>
          </cell>
          <cell r="J209">
            <v>0.40300000000000002</v>
          </cell>
          <cell r="K209">
            <v>0.4758</v>
          </cell>
          <cell r="L209">
            <v>0.55349999999999999</v>
          </cell>
          <cell r="M209">
            <v>0.63570000000000004</v>
          </cell>
          <cell r="N209">
            <v>0.72240000000000004</v>
          </cell>
          <cell r="O209">
            <v>0.81330000000000002</v>
          </cell>
          <cell r="P209">
            <v>0.90849999999999997</v>
          </cell>
          <cell r="Q209">
            <v>1.0076000000000001</v>
          </cell>
          <cell r="R209">
            <v>1.1107</v>
          </cell>
          <cell r="S209">
            <v>1.2176</v>
          </cell>
          <cell r="T209">
            <v>1.3283</v>
          </cell>
          <cell r="U209">
            <v>1.4424999999999999</v>
          </cell>
          <cell r="V209">
            <v>1.5603</v>
          </cell>
          <cell r="W209">
            <v>1.6816</v>
          </cell>
          <cell r="X209">
            <v>1.8062</v>
          </cell>
          <cell r="Y209">
            <v>1.9341999999999999</v>
          </cell>
          <cell r="Z209">
            <v>2.0655000000000001</v>
          </cell>
          <cell r="AA209">
            <v>2.2000000000000002</v>
          </cell>
          <cell r="AB209">
            <v>2.3376999999999999</v>
          </cell>
          <cell r="AC209">
            <v>2.4784999999999999</v>
          </cell>
          <cell r="AD209">
            <v>2.6223000000000001</v>
          </cell>
          <cell r="AE209">
            <v>2.7692999999999999</v>
          </cell>
          <cell r="AF209">
            <v>2.9192</v>
          </cell>
          <cell r="AG209">
            <v>3.0720999999999998</v>
          </cell>
          <cell r="AH209">
            <v>3.2279</v>
          </cell>
          <cell r="AI209">
            <v>3.3866999999999998</v>
          </cell>
          <cell r="AJ209">
            <v>3.5482999999999998</v>
          </cell>
          <cell r="AK209">
            <v>3.7128999999999999</v>
          </cell>
          <cell r="AL209">
            <v>3.8803000000000001</v>
          </cell>
          <cell r="AM209">
            <v>4.0505000000000004</v>
          </cell>
          <cell r="AN209">
            <v>4.2236000000000002</v>
          </cell>
        </row>
        <row r="210">
          <cell r="C210">
            <v>4.9399999999999999E-2</v>
          </cell>
          <cell r="D210">
            <v>8.2900000000000001E-2</v>
          </cell>
          <cell r="E210">
            <v>0.1235</v>
          </cell>
          <cell r="F210">
            <v>0.1709</v>
          </cell>
          <cell r="G210">
            <v>0.22459999999999999</v>
          </cell>
          <cell r="H210">
            <v>0.28420000000000001</v>
          </cell>
          <cell r="I210">
            <v>0.34960000000000002</v>
          </cell>
          <cell r="J210">
            <v>0.42030000000000001</v>
          </cell>
          <cell r="K210">
            <v>0.49630000000000002</v>
          </cell>
          <cell r="L210">
            <v>0.57730000000000004</v>
          </cell>
          <cell r="M210">
            <v>0.66310000000000002</v>
          </cell>
          <cell r="N210">
            <v>0.75349999999999995</v>
          </cell>
          <cell r="O210">
            <v>0.84840000000000004</v>
          </cell>
          <cell r="P210">
            <v>0.9476</v>
          </cell>
          <cell r="Q210">
            <v>1.0509999999999999</v>
          </cell>
          <cell r="R210">
            <v>1.1584000000000001</v>
          </cell>
          <cell r="S210">
            <v>1.2699</v>
          </cell>
          <cell r="T210">
            <v>1.3852</v>
          </cell>
          <cell r="U210">
            <v>1.5042</v>
          </cell>
          <cell r="V210">
            <v>1.6269</v>
          </cell>
          <cell r="W210">
            <v>1.7532000000000001</v>
          </cell>
          <cell r="X210">
            <v>1.883</v>
          </cell>
          <cell r="Y210">
            <v>2.0162</v>
          </cell>
          <cell r="Z210">
            <v>2.1528999999999998</v>
          </cell>
          <cell r="AA210">
            <v>2.2928000000000002</v>
          </cell>
          <cell r="AB210">
            <v>2.4359000000000002</v>
          </cell>
          <cell r="AC210">
            <v>2.5823</v>
          </cell>
          <cell r="AD210">
            <v>2.7317999999999998</v>
          </cell>
          <cell r="AE210">
            <v>2.8843999999999999</v>
          </cell>
          <cell r="AF210">
            <v>3.0400999999999998</v>
          </cell>
          <cell r="AG210">
            <v>3.1987999999999999</v>
          </cell>
          <cell r="AH210">
            <v>3.3605</v>
          </cell>
          <cell r="AI210">
            <v>3.5251000000000001</v>
          </cell>
          <cell r="AJ210">
            <v>3.6926999999999999</v>
          </cell>
          <cell r="AK210">
            <v>3.8632</v>
          </cell>
          <cell r="AL210">
            <v>4.0366</v>
          </cell>
          <cell r="AM210">
            <v>4.2127999999999997</v>
          </cell>
          <cell r="AN210">
            <v>4.3918999999999997</v>
          </cell>
        </row>
        <row r="211">
          <cell r="C211">
            <v>5.1499999999999997E-2</v>
          </cell>
          <cell r="D211">
            <v>8.6300000000000002E-2</v>
          </cell>
          <cell r="E211">
            <v>0.12859999999999999</v>
          </cell>
          <cell r="F211">
            <v>0.1779</v>
          </cell>
          <cell r="G211">
            <v>0.23380000000000001</v>
          </cell>
          <cell r="H211">
            <v>0.2959</v>
          </cell>
          <cell r="I211">
            <v>0.36399999999999999</v>
          </cell>
          <cell r="J211">
            <v>0.43769999999999998</v>
          </cell>
          <cell r="K211">
            <v>0.51680000000000004</v>
          </cell>
          <cell r="L211">
            <v>0.60109999999999997</v>
          </cell>
          <cell r="M211">
            <v>0.6905</v>
          </cell>
          <cell r="N211">
            <v>0.78459999999999996</v>
          </cell>
          <cell r="O211">
            <v>0.88339999999999996</v>
          </cell>
          <cell r="P211">
            <v>0.98670000000000002</v>
          </cell>
          <cell r="Q211">
            <v>1.0944</v>
          </cell>
          <cell r="R211">
            <v>1.2061999999999999</v>
          </cell>
          <cell r="S211">
            <v>1.3222</v>
          </cell>
          <cell r="T211">
            <v>1.4421999999999999</v>
          </cell>
          <cell r="U211">
            <v>1.5660000000000001</v>
          </cell>
          <cell r="V211">
            <v>1.6937</v>
          </cell>
          <cell r="W211">
            <v>1.825</v>
          </cell>
          <cell r="X211">
            <v>1.96</v>
          </cell>
          <cell r="Y211">
            <v>2.0985</v>
          </cell>
          <cell r="Z211">
            <v>2.2404000000000002</v>
          </cell>
          <cell r="AA211">
            <v>2.3858000000000001</v>
          </cell>
          <cell r="AB211">
            <v>2.5345</v>
          </cell>
          <cell r="AC211">
            <v>2.6863999999999999</v>
          </cell>
          <cell r="AD211">
            <v>2.8416000000000001</v>
          </cell>
          <cell r="AE211">
            <v>3</v>
          </cell>
          <cell r="AF211">
            <v>3.1615000000000002</v>
          </cell>
          <cell r="AG211">
            <v>3.3260000000000001</v>
          </cell>
          <cell r="AH211">
            <v>3.4935999999999998</v>
          </cell>
          <cell r="AI211">
            <v>3.6642000000000001</v>
          </cell>
          <cell r="AJ211">
            <v>3.8378000000000001</v>
          </cell>
          <cell r="AK211">
            <v>4.0143000000000004</v>
          </cell>
          <cell r="AL211">
            <v>4.1938000000000004</v>
          </cell>
          <cell r="AM211">
            <v>4.3761000000000001</v>
          </cell>
          <cell r="AN211">
            <v>4.5612000000000004</v>
          </cell>
        </row>
        <row r="212">
          <cell r="C212">
            <v>5.3499999999999999E-2</v>
          </cell>
          <cell r="D212">
            <v>8.9700000000000002E-2</v>
          </cell>
          <cell r="E212">
            <v>0.1336</v>
          </cell>
          <cell r="F212">
            <v>0.18490000000000001</v>
          </cell>
          <cell r="G212">
            <v>0.24299999999999999</v>
          </cell>
          <cell r="H212">
            <v>0.30759999999999998</v>
          </cell>
          <cell r="I212">
            <v>0.37840000000000001</v>
          </cell>
          <cell r="J212">
            <v>0.45500000000000002</v>
          </cell>
          <cell r="K212">
            <v>0.5373</v>
          </cell>
          <cell r="L212">
            <v>0.625</v>
          </cell>
          <cell r="M212">
            <v>0.71789999999999998</v>
          </cell>
          <cell r="N212">
            <v>0.81579999999999997</v>
          </cell>
          <cell r="O212">
            <v>0.91849999999999998</v>
          </cell>
          <cell r="P212">
            <v>1.0259</v>
          </cell>
          <cell r="Q212">
            <v>1.1377999999999999</v>
          </cell>
          <cell r="R212">
            <v>1.2541</v>
          </cell>
          <cell r="S212">
            <v>1.3746</v>
          </cell>
          <cell r="T212">
            <v>1.4993000000000001</v>
          </cell>
          <cell r="U212">
            <v>1.6279999999999999</v>
          </cell>
          <cell r="V212">
            <v>1.7605999999999999</v>
          </cell>
          <cell r="W212">
            <v>1.897</v>
          </cell>
          <cell r="X212">
            <v>2.0371000000000001</v>
          </cell>
          <cell r="Y212">
            <v>2.1808999999999998</v>
          </cell>
          <cell r="Z212">
            <v>2.3281999999999998</v>
          </cell>
          <cell r="AA212">
            <v>2.4790999999999999</v>
          </cell>
          <cell r="AB212">
            <v>2.6333000000000002</v>
          </cell>
          <cell r="AC212">
            <v>2.7909000000000002</v>
          </cell>
          <cell r="AD212">
            <v>2.9518</v>
          </cell>
          <cell r="AE212">
            <v>3.1160000000000001</v>
          </cell>
          <cell r="AF212">
            <v>3.2833000000000001</v>
          </cell>
          <cell r="AG212">
            <v>3.4538000000000002</v>
          </cell>
          <cell r="AH212">
            <v>3.6273</v>
          </cell>
          <cell r="AI212">
            <v>3.8039000000000001</v>
          </cell>
          <cell r="AJ212">
            <v>3.9836</v>
          </cell>
          <cell r="AK212">
            <v>4.1661999999999999</v>
          </cell>
          <cell r="AL212">
            <v>4.3517000000000001</v>
          </cell>
          <cell r="AM212">
            <v>4.5401999999999996</v>
          </cell>
          <cell r="AN212">
            <v>4.7314999999999996</v>
          </cell>
        </row>
        <row r="213">
          <cell r="C213">
            <v>5.5500000000000001E-2</v>
          </cell>
          <cell r="D213">
            <v>9.2999999999999999E-2</v>
          </cell>
          <cell r="E213">
            <v>0.13869999999999999</v>
          </cell>
          <cell r="F213">
            <v>0.19189999999999999</v>
          </cell>
          <cell r="G213">
            <v>0.25219999999999998</v>
          </cell>
          <cell r="H213">
            <v>0.31929999999999997</v>
          </cell>
          <cell r="I213">
            <v>0.39279999999999998</v>
          </cell>
          <cell r="J213">
            <v>0.47239999999999999</v>
          </cell>
          <cell r="K213">
            <v>0.55779999999999996</v>
          </cell>
          <cell r="L213">
            <v>0.64890000000000003</v>
          </cell>
          <cell r="M213">
            <v>0.74529999999999996</v>
          </cell>
          <cell r="N213">
            <v>0.84699999999999998</v>
          </cell>
          <cell r="O213">
            <v>0.9536</v>
          </cell>
          <cell r="P213">
            <v>1.0650999999999999</v>
          </cell>
          <cell r="Q213">
            <v>1.1813</v>
          </cell>
          <cell r="R213">
            <v>1.302</v>
          </cell>
          <cell r="S213">
            <v>1.4271</v>
          </cell>
          <cell r="T213">
            <v>1.5565</v>
          </cell>
          <cell r="U213">
            <v>1.69</v>
          </cell>
          <cell r="V213">
            <v>1.8275999999999999</v>
          </cell>
          <cell r="W213">
            <v>1.9691000000000001</v>
          </cell>
          <cell r="X213">
            <v>2.1143999999999998</v>
          </cell>
          <cell r="Y213">
            <v>2.2635000000000001</v>
          </cell>
          <cell r="Z213">
            <v>2.4161999999999999</v>
          </cell>
          <cell r="AA213">
            <v>2.5726</v>
          </cell>
          <cell r="AB213">
            <v>2.7324000000000002</v>
          </cell>
          <cell r="AC213">
            <v>2.8957000000000002</v>
          </cell>
          <cell r="AD213">
            <v>3.0623999999999998</v>
          </cell>
          <cell r="AE213">
            <v>3.2323</v>
          </cell>
          <cell r="AF213">
            <v>3.4055</v>
          </cell>
          <cell r="AG213">
            <v>3.5819999999999999</v>
          </cell>
          <cell r="AH213">
            <v>3.7614999999999998</v>
          </cell>
          <cell r="AI213">
            <v>3.9441999999999999</v>
          </cell>
          <cell r="AJ213">
            <v>4.1299000000000001</v>
          </cell>
          <cell r="AK213">
            <v>4.3186999999999998</v>
          </cell>
          <cell r="AL213">
            <v>4.5103999999999997</v>
          </cell>
          <cell r="AM213">
            <v>4.7050000000000001</v>
          </cell>
          <cell r="AN213">
            <v>4.9025999999999996</v>
          </cell>
        </row>
        <row r="214">
          <cell r="C214">
            <v>5.7500000000000002E-2</v>
          </cell>
          <cell r="D214">
            <v>9.64E-2</v>
          </cell>
          <cell r="E214">
            <v>0.14380000000000001</v>
          </cell>
          <cell r="F214">
            <v>0.19889999999999999</v>
          </cell>
          <cell r="G214">
            <v>0.26150000000000001</v>
          </cell>
          <cell r="H214">
            <v>0.33100000000000002</v>
          </cell>
          <cell r="I214">
            <v>0.40720000000000001</v>
          </cell>
          <cell r="J214">
            <v>0.48980000000000001</v>
          </cell>
          <cell r="K214">
            <v>0.57840000000000003</v>
          </cell>
          <cell r="L214">
            <v>0.67279999999999995</v>
          </cell>
          <cell r="M214">
            <v>0.77280000000000004</v>
          </cell>
          <cell r="N214">
            <v>0.87819999999999998</v>
          </cell>
          <cell r="O214">
            <v>0.98880000000000001</v>
          </cell>
          <cell r="P214">
            <v>1.1044</v>
          </cell>
          <cell r="Q214">
            <v>1.2248000000000001</v>
          </cell>
          <cell r="R214">
            <v>1.35</v>
          </cell>
          <cell r="S214">
            <v>1.4796</v>
          </cell>
          <cell r="T214">
            <v>1.6136999999999999</v>
          </cell>
          <cell r="U214">
            <v>1.7521</v>
          </cell>
          <cell r="V214">
            <v>1.8947000000000001</v>
          </cell>
          <cell r="W214">
            <v>2.0413000000000001</v>
          </cell>
          <cell r="X214">
            <v>2.1918000000000002</v>
          </cell>
          <cell r="Y214">
            <v>2.3462999999999998</v>
          </cell>
          <cell r="Z214">
            <v>2.5044</v>
          </cell>
          <cell r="AA214">
            <v>2.6663000000000001</v>
          </cell>
          <cell r="AB214">
            <v>2.8317999999999999</v>
          </cell>
          <cell r="AC214">
            <v>3.0007999999999999</v>
          </cell>
          <cell r="AD214">
            <v>3.1732</v>
          </cell>
          <cell r="AE214">
            <v>3.3490000000000002</v>
          </cell>
          <cell r="AF214">
            <v>3.5282</v>
          </cell>
          <cell r="AG214">
            <v>3.7105999999999999</v>
          </cell>
          <cell r="AH214">
            <v>3.8961999999999999</v>
          </cell>
          <cell r="AI214">
            <v>4.0849000000000002</v>
          </cell>
          <cell r="AJ214">
            <v>4.2767999999999997</v>
          </cell>
          <cell r="AK214">
            <v>4.4717000000000002</v>
          </cell>
          <cell r="AL214">
            <v>4.6696999999999997</v>
          </cell>
          <cell r="AM214">
            <v>4.8705999999999996</v>
          </cell>
          <cell r="AN214">
            <v>5.0744999999999996</v>
          </cell>
        </row>
        <row r="215">
          <cell r="C215">
            <v>5.9499999999999997E-2</v>
          </cell>
          <cell r="D215">
            <v>9.98E-2</v>
          </cell>
          <cell r="E215">
            <v>0.14879999999999999</v>
          </cell>
          <cell r="F215">
            <v>0.2059</v>
          </cell>
          <cell r="G215">
            <v>0.2707</v>
          </cell>
          <cell r="H215">
            <v>0.3427</v>
          </cell>
          <cell r="I215">
            <v>0.42159999999999997</v>
          </cell>
          <cell r="J215">
            <v>0.5071</v>
          </cell>
          <cell r="K215">
            <v>0.59889999999999999</v>
          </cell>
          <cell r="L215">
            <v>0.69669999999999999</v>
          </cell>
          <cell r="M215">
            <v>0.80030000000000001</v>
          </cell>
          <cell r="N215">
            <v>0.90939999999999999</v>
          </cell>
          <cell r="O215">
            <v>1.024</v>
          </cell>
          <cell r="P215">
            <v>1.1436999999999999</v>
          </cell>
          <cell r="Q215">
            <v>1.2684</v>
          </cell>
          <cell r="R215">
            <v>1.3979999999999999</v>
          </cell>
          <cell r="S215">
            <v>1.5323</v>
          </cell>
          <cell r="T215">
            <v>1.6711</v>
          </cell>
          <cell r="U215">
            <v>1.8143</v>
          </cell>
          <cell r="V215">
            <v>1.9619</v>
          </cell>
          <cell r="W215">
            <v>2.1135999999999999</v>
          </cell>
          <cell r="X215">
            <v>2.2694000000000001</v>
          </cell>
          <cell r="Y215">
            <v>2.4291999999999998</v>
          </cell>
          <cell r="Z215">
            <v>2.5928</v>
          </cell>
          <cell r="AA215">
            <v>2.7602000000000002</v>
          </cell>
          <cell r="AB215">
            <v>2.9312999999999998</v>
          </cell>
          <cell r="AC215">
            <v>3.1059999999999999</v>
          </cell>
          <cell r="AD215">
            <v>3.2843</v>
          </cell>
          <cell r="AE215">
            <v>3.4660000000000002</v>
          </cell>
          <cell r="AF215">
            <v>3.6511</v>
          </cell>
          <cell r="AG215">
            <v>3.8395000000000001</v>
          </cell>
          <cell r="AH215">
            <v>4.0312000000000001</v>
          </cell>
          <cell r="AI215">
            <v>4.2260999999999997</v>
          </cell>
          <cell r="AJ215">
            <v>4.4241999999999999</v>
          </cell>
          <cell r="AK215">
            <v>4.6254</v>
          </cell>
          <cell r="AL215">
            <v>4.8296000000000001</v>
          </cell>
          <cell r="AM215">
            <v>5.0368000000000004</v>
          </cell>
          <cell r="AN215">
            <v>5.2469999999999999</v>
          </cell>
        </row>
        <row r="216">
          <cell r="C216">
            <v>6.1499999999999999E-2</v>
          </cell>
          <cell r="D216">
            <v>0.1032</v>
          </cell>
          <cell r="E216">
            <v>0.15390000000000001</v>
          </cell>
          <cell r="F216">
            <v>0.21299999999999999</v>
          </cell>
          <cell r="G216">
            <v>0.28000000000000003</v>
          </cell>
          <cell r="H216">
            <v>0.35439999999999999</v>
          </cell>
          <cell r="I216">
            <v>0.43609999999999999</v>
          </cell>
          <cell r="J216">
            <v>0.52449999999999997</v>
          </cell>
          <cell r="K216">
            <v>0.61939999999999995</v>
          </cell>
          <cell r="L216">
            <v>0.72060000000000002</v>
          </cell>
          <cell r="M216">
            <v>0.82779999999999998</v>
          </cell>
          <cell r="N216">
            <v>0.94069999999999998</v>
          </cell>
          <cell r="O216">
            <v>1.0591999999999999</v>
          </cell>
          <cell r="P216">
            <v>1.1830000000000001</v>
          </cell>
          <cell r="Q216">
            <v>1.3120000000000001</v>
          </cell>
          <cell r="R216">
            <v>1.446</v>
          </cell>
          <cell r="S216">
            <v>1.5849</v>
          </cell>
          <cell r="T216">
            <v>1.7284999999999999</v>
          </cell>
          <cell r="U216">
            <v>1.8766</v>
          </cell>
          <cell r="V216">
            <v>2.0291999999999999</v>
          </cell>
          <cell r="W216">
            <v>2.1859999999999999</v>
          </cell>
          <cell r="X216">
            <v>2.3471000000000002</v>
          </cell>
          <cell r="Y216">
            <v>2.5122</v>
          </cell>
          <cell r="Z216">
            <v>2.6812999999999998</v>
          </cell>
          <cell r="AA216">
            <v>2.8542999999999998</v>
          </cell>
          <cell r="AB216">
            <v>3.0310999999999999</v>
          </cell>
          <cell r="AC216">
            <v>3.2115999999999998</v>
          </cell>
          <cell r="AD216">
            <v>3.3956</v>
          </cell>
          <cell r="AE216">
            <v>3.5832999999999999</v>
          </cell>
          <cell r="AF216">
            <v>3.7744</v>
          </cell>
          <cell r="AG216">
            <v>3.9689000000000001</v>
          </cell>
          <cell r="AH216">
            <v>4.1666999999999996</v>
          </cell>
          <cell r="AI216">
            <v>4.3677999999999999</v>
          </cell>
          <cell r="AJ216">
            <v>4.5720000000000001</v>
          </cell>
          <cell r="AK216">
            <v>4.7794999999999996</v>
          </cell>
          <cell r="AL216">
            <v>4.99</v>
          </cell>
          <cell r="AM216">
            <v>5.2035999999999998</v>
          </cell>
          <cell r="AN216">
            <v>5.4202000000000004</v>
          </cell>
        </row>
        <row r="217">
          <cell r="C217">
            <v>6.3500000000000001E-2</v>
          </cell>
          <cell r="D217">
            <v>0.1066</v>
          </cell>
          <cell r="E217">
            <v>0.15890000000000001</v>
          </cell>
          <cell r="F217">
            <v>0.22</v>
          </cell>
          <cell r="G217">
            <v>0.28920000000000001</v>
          </cell>
          <cell r="H217">
            <v>0.36620000000000003</v>
          </cell>
          <cell r="I217">
            <v>0.45050000000000001</v>
          </cell>
          <cell r="J217">
            <v>0.54190000000000005</v>
          </cell>
          <cell r="K217">
            <v>0.64</v>
          </cell>
          <cell r="L217">
            <v>0.74450000000000005</v>
          </cell>
          <cell r="M217">
            <v>0.85529999999999995</v>
          </cell>
          <cell r="N217">
            <v>0.97199999999999998</v>
          </cell>
          <cell r="O217">
            <v>1.0944</v>
          </cell>
          <cell r="P217">
            <v>1.2223999999999999</v>
          </cell>
          <cell r="Q217">
            <v>1.3556999999999999</v>
          </cell>
          <cell r="R217">
            <v>1.4941</v>
          </cell>
          <cell r="S217">
            <v>1.6375999999999999</v>
          </cell>
          <cell r="T217">
            <v>1.7859</v>
          </cell>
          <cell r="U217">
            <v>1.9390000000000001</v>
          </cell>
          <cell r="V217">
            <v>2.0964999999999998</v>
          </cell>
          <cell r="W217">
            <v>2.2585999999999999</v>
          </cell>
          <cell r="X217">
            <v>2.4249000000000001</v>
          </cell>
          <cell r="Y217">
            <v>2.5954000000000002</v>
          </cell>
          <cell r="Z217">
            <v>2.77</v>
          </cell>
          <cell r="AA217">
            <v>2.9485999999999999</v>
          </cell>
          <cell r="AB217">
            <v>3.1309999999999998</v>
          </cell>
          <cell r="AC217">
            <v>3.3172999999999999</v>
          </cell>
          <cell r="AD217">
            <v>3.5072000000000001</v>
          </cell>
          <cell r="AE217">
            <v>3.7008000000000001</v>
          </cell>
          <cell r="AF217">
            <v>3.8978999999999999</v>
          </cell>
          <cell r="AG217">
            <v>4.0984999999999996</v>
          </cell>
          <cell r="AH217">
            <v>4.3023999999999996</v>
          </cell>
          <cell r="AI217">
            <v>4.5096999999999996</v>
          </cell>
          <cell r="AJ217">
            <v>4.7202999999999999</v>
          </cell>
          <cell r="AK217">
            <v>4.9340999999999999</v>
          </cell>
          <cell r="AL217">
            <v>5.1509999999999998</v>
          </cell>
          <cell r="AM217">
            <v>5.3710000000000004</v>
          </cell>
          <cell r="AN217">
            <v>5.5940000000000003</v>
          </cell>
        </row>
        <row r="218">
          <cell r="C218">
            <v>6.5500000000000003E-2</v>
          </cell>
          <cell r="D218">
            <v>0.11</v>
          </cell>
          <cell r="E218">
            <v>0.16400000000000001</v>
          </cell>
          <cell r="F218">
            <v>0.22700000000000001</v>
          </cell>
          <cell r="G218">
            <v>0.2984</v>
          </cell>
          <cell r="H218">
            <v>0.37790000000000001</v>
          </cell>
          <cell r="I218">
            <v>0.46489999999999998</v>
          </cell>
          <cell r="J218">
            <v>0.55930000000000002</v>
          </cell>
          <cell r="K218">
            <v>0.66049999999999998</v>
          </cell>
          <cell r="L218">
            <v>0.76849999999999996</v>
          </cell>
          <cell r="M218">
            <v>0.88280000000000003</v>
          </cell>
          <cell r="N218">
            <v>1.0033000000000001</v>
          </cell>
          <cell r="O218">
            <v>1.1295999999999999</v>
          </cell>
          <cell r="P218">
            <v>1.2617</v>
          </cell>
          <cell r="Q218">
            <v>1.3994</v>
          </cell>
          <cell r="R218">
            <v>1.5423</v>
          </cell>
          <cell r="S218">
            <v>1.6903999999999999</v>
          </cell>
          <cell r="T218">
            <v>1.8434999999999999</v>
          </cell>
          <cell r="U218">
            <v>2.0013999999999998</v>
          </cell>
          <cell r="V218">
            <v>2.1640000000000001</v>
          </cell>
          <cell r="W218">
            <v>2.3311999999999999</v>
          </cell>
          <cell r="X218">
            <v>2.5028000000000001</v>
          </cell>
          <cell r="Y218">
            <v>2.6787000000000001</v>
          </cell>
          <cell r="Z218">
            <v>2.8588</v>
          </cell>
          <cell r="AA218">
            <v>3.0430000000000001</v>
          </cell>
          <cell r="AB218">
            <v>3.2311000000000001</v>
          </cell>
          <cell r="AC218">
            <v>3.4232</v>
          </cell>
          <cell r="AD218">
            <v>3.6190000000000002</v>
          </cell>
          <cell r="AE218">
            <v>3.8186</v>
          </cell>
          <cell r="AF218">
            <v>4.0217000000000001</v>
          </cell>
          <cell r="AG218">
            <v>4.2283999999999997</v>
          </cell>
          <cell r="AH218">
            <v>4.4385000000000003</v>
          </cell>
          <cell r="AI218">
            <v>4.6520999999999999</v>
          </cell>
          <cell r="AJ218">
            <v>4.8689</v>
          </cell>
          <cell r="AK218">
            <v>5.0891000000000002</v>
          </cell>
          <cell r="AL218">
            <v>5.3124000000000002</v>
          </cell>
          <cell r="AM218">
            <v>5.5388000000000002</v>
          </cell>
          <cell r="AN218">
            <v>5.7683</v>
          </cell>
        </row>
        <row r="219">
          <cell r="C219">
            <v>6.7599999999999993E-2</v>
          </cell>
          <cell r="D219">
            <v>0.1134</v>
          </cell>
          <cell r="E219">
            <v>0.1691</v>
          </cell>
          <cell r="F219">
            <v>0.23400000000000001</v>
          </cell>
          <cell r="G219">
            <v>0.30769999999999997</v>
          </cell>
          <cell r="H219">
            <v>0.3896</v>
          </cell>
          <cell r="I219">
            <v>0.47939999999999999</v>
          </cell>
          <cell r="J219">
            <v>0.57669999999999999</v>
          </cell>
          <cell r="K219">
            <v>0.68110000000000004</v>
          </cell>
          <cell r="L219">
            <v>0.79239999999999999</v>
          </cell>
          <cell r="M219">
            <v>0.9103</v>
          </cell>
          <cell r="N219">
            <v>1.0346</v>
          </cell>
          <cell r="O219">
            <v>1.1649</v>
          </cell>
          <cell r="P219">
            <v>1.3010999999999999</v>
          </cell>
          <cell r="Q219">
            <v>1.4431</v>
          </cell>
          <cell r="R219">
            <v>1.5905</v>
          </cell>
          <cell r="S219">
            <v>1.7432000000000001</v>
          </cell>
          <cell r="T219">
            <v>1.901</v>
          </cell>
          <cell r="U219">
            <v>2.0638999999999998</v>
          </cell>
          <cell r="V219">
            <v>2.2315</v>
          </cell>
          <cell r="W219">
            <v>2.4039000000000001</v>
          </cell>
          <cell r="X219">
            <v>2.5808</v>
          </cell>
          <cell r="Y219">
            <v>2.7621000000000002</v>
          </cell>
          <cell r="Z219">
            <v>2.9477000000000002</v>
          </cell>
          <cell r="AA219">
            <v>3.1375000000000002</v>
          </cell>
          <cell r="AB219">
            <v>3.3313999999999999</v>
          </cell>
          <cell r="AC219">
            <v>3.5293000000000001</v>
          </cell>
          <cell r="AD219">
            <v>3.7309999999999999</v>
          </cell>
          <cell r="AE219">
            <v>3.9365000000000001</v>
          </cell>
          <cell r="AF219">
            <v>4.1456999999999997</v>
          </cell>
          <cell r="AG219">
            <v>4.3586</v>
          </cell>
          <cell r="AH219">
            <v>4.5749000000000004</v>
          </cell>
          <cell r="AI219">
            <v>4.7946999999999997</v>
          </cell>
          <cell r="AJ219">
            <v>5.0179</v>
          </cell>
          <cell r="AK219">
            <v>5.2443999999999997</v>
          </cell>
          <cell r="AL219">
            <v>5.4741999999999997</v>
          </cell>
          <cell r="AM219">
            <v>5.7070999999999996</v>
          </cell>
          <cell r="AN219">
            <v>5.9431000000000003</v>
          </cell>
        </row>
        <row r="220">
          <cell r="C220">
            <v>6.9599999999999995E-2</v>
          </cell>
          <cell r="D220">
            <v>0.1167</v>
          </cell>
          <cell r="E220">
            <v>0.1741</v>
          </cell>
          <cell r="F220">
            <v>0.24099999999999999</v>
          </cell>
          <cell r="G220">
            <v>0.31690000000000002</v>
          </cell>
          <cell r="H220">
            <v>0.40129999999999999</v>
          </cell>
          <cell r="I220">
            <v>0.49380000000000002</v>
          </cell>
          <cell r="J220">
            <v>0.59409999999999996</v>
          </cell>
          <cell r="K220">
            <v>0.70169999999999999</v>
          </cell>
          <cell r="L220">
            <v>0.81640000000000001</v>
          </cell>
          <cell r="M220">
            <v>0.93789999999999996</v>
          </cell>
          <cell r="N220">
            <v>1.0659000000000001</v>
          </cell>
          <cell r="O220">
            <v>1.2001999999999999</v>
          </cell>
          <cell r="P220">
            <v>1.3406</v>
          </cell>
          <cell r="Q220">
            <v>1.4867999999999999</v>
          </cell>
          <cell r="R220">
            <v>1.6387</v>
          </cell>
          <cell r="S220">
            <v>1.796</v>
          </cell>
          <cell r="T220">
            <v>1.9585999999999999</v>
          </cell>
          <cell r="U220">
            <v>2.1263999999999998</v>
          </cell>
          <cell r="V220">
            <v>2.2991000000000001</v>
          </cell>
          <cell r="W220">
            <v>2.4765999999999999</v>
          </cell>
          <cell r="X220">
            <v>2.6587999999999998</v>
          </cell>
          <cell r="Y220">
            <v>2.8456000000000001</v>
          </cell>
          <cell r="Z220">
            <v>3.0367000000000002</v>
          </cell>
          <cell r="AA220">
            <v>3.2322000000000002</v>
          </cell>
          <cell r="AB220">
            <v>3.4318</v>
          </cell>
          <cell r="AC220">
            <v>3.6355</v>
          </cell>
          <cell r="AD220">
            <v>3.8431999999999999</v>
          </cell>
          <cell r="AE220">
            <v>4.0547000000000004</v>
          </cell>
          <cell r="AF220">
            <v>4.2699999999999996</v>
          </cell>
          <cell r="AG220">
            <v>4.4889999999999999</v>
          </cell>
          <cell r="AH220">
            <v>4.7115999999999998</v>
          </cell>
          <cell r="AI220">
            <v>4.9377000000000004</v>
          </cell>
          <cell r="AJ220">
            <v>5.1673</v>
          </cell>
          <cell r="AK220">
            <v>5.4001999999999999</v>
          </cell>
          <cell r="AL220">
            <v>5.6364000000000001</v>
          </cell>
          <cell r="AM220">
            <v>5.8757999999999999</v>
          </cell>
          <cell r="AN220">
            <v>6.1184000000000003</v>
          </cell>
        </row>
        <row r="221">
          <cell r="C221">
            <v>7.1000000000000004E-3</v>
          </cell>
          <cell r="D221">
            <v>1.1900000000000001E-2</v>
          </cell>
          <cell r="E221">
            <v>1.7600000000000001E-2</v>
          </cell>
          <cell r="F221">
            <v>2.41E-2</v>
          </cell>
          <cell r="G221">
            <v>3.1300000000000001E-2</v>
          </cell>
          <cell r="H221">
            <v>3.9100000000000003E-2</v>
          </cell>
          <cell r="I221">
            <v>4.7399999999999998E-2</v>
          </cell>
          <cell r="J221">
            <v>5.6300000000000003E-2</v>
          </cell>
          <cell r="K221">
            <v>6.5699999999999995E-2</v>
          </cell>
          <cell r="L221">
            <v>7.5600000000000001E-2</v>
          </cell>
          <cell r="M221">
            <v>8.5900000000000004E-2</v>
          </cell>
          <cell r="N221">
            <v>9.6600000000000005E-2</v>
          </cell>
          <cell r="O221">
            <v>0.1077</v>
          </cell>
          <cell r="P221">
            <v>0.1192</v>
          </cell>
          <cell r="Q221">
            <v>0.13120000000000001</v>
          </cell>
          <cell r="R221">
            <v>0.14349999999999999</v>
          </cell>
          <cell r="S221">
            <v>0.15629999999999999</v>
          </cell>
          <cell r="T221">
            <v>0.1694</v>
          </cell>
          <cell r="U221">
            <v>0.183</v>
          </cell>
          <cell r="V221">
            <v>0.19700000000000001</v>
          </cell>
          <cell r="W221">
            <v>0.2114</v>
          </cell>
          <cell r="X221">
            <v>0.2263</v>
          </cell>
          <cell r="Y221">
            <v>0.24160000000000001</v>
          </cell>
          <cell r="Z221">
            <v>0.25729999999999997</v>
          </cell>
          <cell r="AA221">
            <v>0.27350000000000002</v>
          </cell>
          <cell r="AB221">
            <v>0.29020000000000001</v>
          </cell>
          <cell r="AC221">
            <v>0.30730000000000002</v>
          </cell>
          <cell r="AD221">
            <v>0.32500000000000001</v>
          </cell>
          <cell r="AE221">
            <v>0.34320000000000001</v>
          </cell>
          <cell r="AF221">
            <v>0.3619</v>
          </cell>
          <cell r="AG221">
            <v>0.38109999999999999</v>
          </cell>
          <cell r="AH221">
            <v>0.40089999999999998</v>
          </cell>
          <cell r="AI221">
            <v>0.42120000000000002</v>
          </cell>
          <cell r="AJ221">
            <v>0.44209999999999999</v>
          </cell>
          <cell r="AK221">
            <v>0.4637</v>
          </cell>
          <cell r="AL221">
            <v>0.48580000000000001</v>
          </cell>
          <cell r="AM221">
            <v>0.50860000000000005</v>
          </cell>
          <cell r="AN221">
            <v>0.53210000000000002</v>
          </cell>
        </row>
        <row r="222">
          <cell r="C222">
            <v>8.8999999999999999E-3</v>
          </cell>
          <cell r="D222">
            <v>1.4999999999999999E-2</v>
          </cell>
          <cell r="E222">
            <v>2.23E-2</v>
          </cell>
          <cell r="F222">
            <v>3.0700000000000002E-2</v>
          </cell>
          <cell r="G222">
            <v>4.0099999999999997E-2</v>
          </cell>
          <cell r="H222">
            <v>5.04E-2</v>
          </cell>
          <cell r="I222">
            <v>6.1400000000000003E-2</v>
          </cell>
          <cell r="J222">
            <v>7.3200000000000001E-2</v>
          </cell>
          <cell r="K222">
            <v>8.5699999999999998E-2</v>
          </cell>
          <cell r="L222">
            <v>9.8900000000000002E-2</v>
          </cell>
          <cell r="M222">
            <v>0.11269999999999999</v>
          </cell>
          <cell r="N222">
            <v>0.12709999999999999</v>
          </cell>
          <cell r="O222">
            <v>0.1421</v>
          </cell>
          <cell r="P222">
            <v>0.15759999999999999</v>
          </cell>
          <cell r="Q222">
            <v>0.17369999999999999</v>
          </cell>
          <cell r="R222">
            <v>0.1903</v>
          </cell>
          <cell r="S222">
            <v>0.20749999999999999</v>
          </cell>
          <cell r="T222">
            <v>0.22520000000000001</v>
          </cell>
          <cell r="U222">
            <v>0.24349999999999999</v>
          </cell>
          <cell r="V222">
            <v>0.26229999999999998</v>
          </cell>
          <cell r="W222">
            <v>0.28170000000000001</v>
          </cell>
          <cell r="X222">
            <v>0.30159999999999998</v>
          </cell>
          <cell r="Y222">
            <v>0.3221</v>
          </cell>
          <cell r="Z222">
            <v>0.34310000000000002</v>
          </cell>
          <cell r="AA222">
            <v>0.36470000000000002</v>
          </cell>
          <cell r="AB222">
            <v>0.38690000000000002</v>
          </cell>
          <cell r="AC222">
            <v>0.4098</v>
          </cell>
          <cell r="AD222">
            <v>0.43319999999999997</v>
          </cell>
          <cell r="AE222">
            <v>0.4572</v>
          </cell>
          <cell r="AF222">
            <v>0.4819</v>
          </cell>
          <cell r="AG222">
            <v>0.50729999999999997</v>
          </cell>
          <cell r="AH222">
            <v>0.5333</v>
          </cell>
          <cell r="AI222">
            <v>0.56000000000000005</v>
          </cell>
          <cell r="AJ222">
            <v>0.58740000000000003</v>
          </cell>
          <cell r="AK222">
            <v>0.61550000000000005</v>
          </cell>
          <cell r="AL222">
            <v>0.64439999999999997</v>
          </cell>
          <cell r="AM222">
            <v>0.67400000000000004</v>
          </cell>
          <cell r="AN222">
            <v>0.70430000000000004</v>
          </cell>
        </row>
        <row r="223">
          <cell r="C223">
            <v>1.0699999999999999E-2</v>
          </cell>
          <cell r="D223">
            <v>1.8100000000000002E-2</v>
          </cell>
          <cell r="E223">
            <v>2.7099999999999999E-2</v>
          </cell>
          <cell r="F223">
            <v>3.7400000000000003E-2</v>
          </cell>
          <cell r="G223">
            <v>4.9099999999999998E-2</v>
          </cell>
          <cell r="H223">
            <v>6.1899999999999997E-2</v>
          </cell>
          <cell r="I223">
            <v>7.5700000000000003E-2</v>
          </cell>
          <cell r="J223">
            <v>9.0499999999999997E-2</v>
          </cell>
          <cell r="K223">
            <v>0.10630000000000001</v>
          </cell>
          <cell r="L223">
            <v>0.1229</v>
          </cell>
          <cell r="M223">
            <v>0.1404</v>
          </cell>
          <cell r="N223">
            <v>0.15870000000000001</v>
          </cell>
          <cell r="O223">
            <v>0.1777</v>
          </cell>
          <cell r="P223">
            <v>0.19739999999999999</v>
          </cell>
          <cell r="Q223">
            <v>0.21790000000000001</v>
          </cell>
          <cell r="R223">
            <v>0.23910000000000001</v>
          </cell>
          <cell r="S223">
            <v>0.26100000000000001</v>
          </cell>
          <cell r="T223">
            <v>0.28360000000000002</v>
          </cell>
          <cell r="U223">
            <v>0.30680000000000002</v>
          </cell>
          <cell r="V223">
            <v>0.33079999999999998</v>
          </cell>
          <cell r="W223">
            <v>0.35539999999999999</v>
          </cell>
          <cell r="X223">
            <v>0.38069999999999998</v>
          </cell>
          <cell r="Y223">
            <v>0.40660000000000002</v>
          </cell>
          <cell r="Z223">
            <v>0.43330000000000002</v>
          </cell>
          <cell r="AA223">
            <v>0.4607</v>
          </cell>
          <cell r="AB223">
            <v>0.48870000000000002</v>
          </cell>
          <cell r="AC223">
            <v>0.51749999999999996</v>
          </cell>
          <cell r="AD223">
            <v>0.54700000000000004</v>
          </cell>
          <cell r="AE223">
            <v>0.57730000000000004</v>
          </cell>
          <cell r="AF223">
            <v>0.60829999999999995</v>
          </cell>
          <cell r="AG223">
            <v>0.64</v>
          </cell>
          <cell r="AH223">
            <v>0.67249999999999999</v>
          </cell>
          <cell r="AI223">
            <v>0.70589999999999997</v>
          </cell>
          <cell r="AJ223">
            <v>0.74</v>
          </cell>
          <cell r="AK223">
            <v>0.77490000000000003</v>
          </cell>
          <cell r="AL223">
            <v>0.81069999999999998</v>
          </cell>
          <cell r="AM223">
            <v>0.84740000000000004</v>
          </cell>
          <cell r="AN223">
            <v>0.88490000000000002</v>
          </cell>
        </row>
        <row r="224">
          <cell r="C224">
            <v>1.2500000000000001E-2</v>
          </cell>
          <cell r="D224">
            <v>2.12E-2</v>
          </cell>
          <cell r="E224">
            <v>3.1899999999999998E-2</v>
          </cell>
          <cell r="F224">
            <v>4.4200000000000003E-2</v>
          </cell>
          <cell r="G224">
            <v>5.8200000000000002E-2</v>
          </cell>
          <cell r="H224">
            <v>7.3499999999999996E-2</v>
          </cell>
          <cell r="I224">
            <v>9.0200000000000002E-2</v>
          </cell>
          <cell r="J224">
            <v>0.1082</v>
          </cell>
          <cell r="K224">
            <v>0.1273</v>
          </cell>
          <cell r="L224">
            <v>0.14749999999999999</v>
          </cell>
          <cell r="M224">
            <v>0.16880000000000001</v>
          </cell>
          <cell r="N224">
            <v>0.19109999999999999</v>
          </cell>
          <cell r="O224">
            <v>0.21429999999999999</v>
          </cell>
          <cell r="P224">
            <v>0.23849999999999999</v>
          </cell>
          <cell r="Q224">
            <v>0.26350000000000001</v>
          </cell>
          <cell r="R224">
            <v>0.28949999999999998</v>
          </cell>
          <cell r="S224">
            <v>0.31630000000000003</v>
          </cell>
          <cell r="T224">
            <v>0.34399999999999997</v>
          </cell>
          <cell r="U224">
            <v>0.37240000000000001</v>
          </cell>
          <cell r="V224">
            <v>0.40179999999999999</v>
          </cell>
          <cell r="W224">
            <v>0.43190000000000001</v>
          </cell>
          <cell r="X224">
            <v>0.46279999999999999</v>
          </cell>
          <cell r="Y224">
            <v>0.49459999999999998</v>
          </cell>
          <cell r="Z224">
            <v>0.5272</v>
          </cell>
          <cell r="AA224">
            <v>0.56059999999999999</v>
          </cell>
          <cell r="AB224">
            <v>0.5948</v>
          </cell>
          <cell r="AC224">
            <v>0.62990000000000002</v>
          </cell>
          <cell r="AD224">
            <v>0.66579999999999995</v>
          </cell>
          <cell r="AE224">
            <v>0.70250000000000001</v>
          </cell>
          <cell r="AF224">
            <v>0.74009999999999998</v>
          </cell>
          <cell r="AG224">
            <v>0.77859999999999996</v>
          </cell>
          <cell r="AH224">
            <v>0.81799999999999995</v>
          </cell>
          <cell r="AI224">
            <v>0.85829999999999995</v>
          </cell>
          <cell r="AJ224">
            <v>0.89939999999999998</v>
          </cell>
          <cell r="AK224">
            <v>0.9415</v>
          </cell>
          <cell r="AL224">
            <v>0.98450000000000004</v>
          </cell>
          <cell r="AM224">
            <v>1.0285</v>
          </cell>
          <cell r="AN224">
            <v>1.0734999999999999</v>
          </cell>
        </row>
        <row r="225">
          <cell r="C225">
            <v>1.43E-2</v>
          </cell>
          <cell r="D225">
            <v>2.4400000000000002E-2</v>
          </cell>
          <cell r="E225">
            <v>3.6700000000000003E-2</v>
          </cell>
          <cell r="F225">
            <v>5.11E-2</v>
          </cell>
          <cell r="G225">
            <v>6.7299999999999999E-2</v>
          </cell>
          <cell r="H225">
            <v>8.5300000000000001E-2</v>
          </cell>
          <cell r="I225">
            <v>0.10489999999999999</v>
          </cell>
          <cell r="J225">
            <v>0.126</v>
          </cell>
          <cell r="K225">
            <v>0.14860000000000001</v>
          </cell>
          <cell r="L225">
            <v>0.17249999999999999</v>
          </cell>
          <cell r="M225">
            <v>0.19769999999999999</v>
          </cell>
          <cell r="N225">
            <v>0.22409999999999999</v>
          </cell>
          <cell r="O225">
            <v>0.25169999999999998</v>
          </cell>
          <cell r="P225">
            <v>0.28039999999999998</v>
          </cell>
          <cell r="Q225">
            <v>0.31019999999999998</v>
          </cell>
          <cell r="R225">
            <v>0.34110000000000001</v>
          </cell>
          <cell r="S225">
            <v>0.37309999999999999</v>
          </cell>
          <cell r="T225">
            <v>0.40600000000000003</v>
          </cell>
          <cell r="U225">
            <v>0.43990000000000001</v>
          </cell>
          <cell r="V225">
            <v>0.47489999999999999</v>
          </cell>
          <cell r="W225">
            <v>0.51080000000000003</v>
          </cell>
          <cell r="X225">
            <v>0.54759999999999998</v>
          </cell>
          <cell r="Y225">
            <v>0.58540000000000003</v>
          </cell>
          <cell r="Z225">
            <v>0.62419999999999998</v>
          </cell>
          <cell r="AA225">
            <v>0.66390000000000005</v>
          </cell>
          <cell r="AB225">
            <v>0.7046</v>
          </cell>
          <cell r="AC225">
            <v>0.74629999999999996</v>
          </cell>
          <cell r="AD225">
            <v>0.78890000000000005</v>
          </cell>
          <cell r="AE225">
            <v>0.83240000000000003</v>
          </cell>
          <cell r="AF225">
            <v>0.877</v>
          </cell>
          <cell r="AG225">
            <v>0.92249999999999999</v>
          </cell>
          <cell r="AH225">
            <v>0.96899999999999997</v>
          </cell>
          <cell r="AI225">
            <v>1.0165</v>
          </cell>
          <cell r="AJ225">
            <v>1.0649999999999999</v>
          </cell>
          <cell r="AK225">
            <v>1.1146</v>
          </cell>
          <cell r="AL225">
            <v>1.1652</v>
          </cell>
          <cell r="AM225">
            <v>1.2168000000000001</v>
          </cell>
          <cell r="AN225">
            <v>1.2695000000000001</v>
          </cell>
        </row>
        <row r="226">
          <cell r="C226">
            <v>1.61E-2</v>
          </cell>
          <cell r="D226">
            <v>2.75E-2</v>
          </cell>
          <cell r="E226">
            <v>4.1599999999999998E-2</v>
          </cell>
          <cell r="F226">
            <v>5.79E-2</v>
          </cell>
          <cell r="G226">
            <v>7.6499999999999999E-2</v>
          </cell>
          <cell r="H226">
            <v>9.7199999999999995E-2</v>
          </cell>
          <cell r="I226">
            <v>0.1197</v>
          </cell>
          <cell r="J226">
            <v>0.14410000000000001</v>
          </cell>
          <cell r="K226">
            <v>0.1701</v>
          </cell>
          <cell r="L226">
            <v>0.1978</v>
          </cell>
          <cell r="M226">
            <v>0.22700000000000001</v>
          </cell>
          <cell r="N226">
            <v>0.2576</v>
          </cell>
          <cell r="O226">
            <v>0.28970000000000001</v>
          </cell>
          <cell r="P226">
            <v>0.3231</v>
          </cell>
          <cell r="Q226">
            <v>0.35780000000000001</v>
          </cell>
          <cell r="R226">
            <v>0.39379999999999998</v>
          </cell>
          <cell r="S226">
            <v>0.43099999999999999</v>
          </cell>
          <cell r="T226">
            <v>0.46939999999999998</v>
          </cell>
          <cell r="U226">
            <v>0.50900000000000001</v>
          </cell>
          <cell r="V226">
            <v>0.54969999999999997</v>
          </cell>
          <cell r="W226">
            <v>0.59160000000000001</v>
          </cell>
          <cell r="X226">
            <v>0.63460000000000005</v>
          </cell>
          <cell r="Y226">
            <v>0.67869999999999997</v>
          </cell>
          <cell r="Z226">
            <v>0.72389999999999999</v>
          </cell>
          <cell r="AA226">
            <v>0.7702</v>
          </cell>
          <cell r="AB226">
            <v>0.81759999999999999</v>
          </cell>
          <cell r="AC226">
            <v>0.86609999999999998</v>
          </cell>
          <cell r="AD226">
            <v>0.91569999999999996</v>
          </cell>
          <cell r="AE226">
            <v>0.96630000000000005</v>
          </cell>
          <cell r="AF226">
            <v>1.0181</v>
          </cell>
          <cell r="AG226">
            <v>1.0709</v>
          </cell>
          <cell r="AH226">
            <v>1.1249</v>
          </cell>
          <cell r="AI226">
            <v>1.18</v>
          </cell>
          <cell r="AJ226">
            <v>1.2362</v>
          </cell>
          <cell r="AK226">
            <v>1.2935000000000001</v>
          </cell>
          <cell r="AL226">
            <v>1.3520000000000001</v>
          </cell>
          <cell r="AM226">
            <v>1.4116</v>
          </cell>
          <cell r="AN226">
            <v>1.4723999999999999</v>
          </cell>
        </row>
        <row r="227">
          <cell r="C227">
            <v>1.7899999999999999E-2</v>
          </cell>
          <cell r="D227">
            <v>3.0700000000000002E-2</v>
          </cell>
          <cell r="E227">
            <v>4.6399999999999997E-2</v>
          </cell>
          <cell r="F227">
            <v>6.4799999999999996E-2</v>
          </cell>
          <cell r="G227">
            <v>8.5800000000000001E-2</v>
          </cell>
          <cell r="H227">
            <v>0.1091</v>
          </cell>
          <cell r="I227">
            <v>0.1346</v>
          </cell>
          <cell r="J227">
            <v>0.1623</v>
          </cell>
          <cell r="K227">
            <v>0.1918</v>
          </cell>
          <cell r="L227">
            <v>0.2233</v>
          </cell>
          <cell r="M227">
            <v>0.25659999999999999</v>
          </cell>
          <cell r="N227">
            <v>0.29160000000000003</v>
          </cell>
          <cell r="O227">
            <v>0.32819999999999999</v>
          </cell>
          <cell r="P227">
            <v>0.3664</v>
          </cell>
          <cell r="Q227">
            <v>0.40610000000000002</v>
          </cell>
          <cell r="R227">
            <v>0.44729999999999998</v>
          </cell>
          <cell r="S227">
            <v>0.4899</v>
          </cell>
          <cell r="T227">
            <v>0.53400000000000003</v>
          </cell>
          <cell r="U227">
            <v>0.57940000000000003</v>
          </cell>
          <cell r="V227">
            <v>0.62609999999999999</v>
          </cell>
          <cell r="W227">
            <v>0.67410000000000003</v>
          </cell>
          <cell r="X227">
            <v>0.72340000000000004</v>
          </cell>
          <cell r="Y227">
            <v>0.77400000000000002</v>
          </cell>
          <cell r="Z227">
            <v>0.82589999999999997</v>
          </cell>
          <cell r="AA227">
            <v>0.879</v>
          </cell>
          <cell r="AB227">
            <v>0.93330000000000002</v>
          </cell>
          <cell r="AC227">
            <v>0.9889</v>
          </cell>
          <cell r="AD227">
            <v>1.0457000000000001</v>
          </cell>
          <cell r="AE227">
            <v>1.1036999999999999</v>
          </cell>
          <cell r="AF227">
            <v>1.163</v>
          </cell>
          <cell r="AG227">
            <v>1.2235</v>
          </cell>
          <cell r="AH227">
            <v>1.2851999999999999</v>
          </cell>
          <cell r="AI227">
            <v>1.3481000000000001</v>
          </cell>
          <cell r="AJ227">
            <v>1.4123000000000001</v>
          </cell>
          <cell r="AK227">
            <v>1.4777</v>
          </cell>
          <cell r="AL227">
            <v>1.5443</v>
          </cell>
          <cell r="AM227">
            <v>1.6123000000000001</v>
          </cell>
          <cell r="AN227">
            <v>1.6815</v>
          </cell>
        </row>
        <row r="228">
          <cell r="C228">
            <v>1.9699999999999999E-2</v>
          </cell>
          <cell r="D228">
            <v>3.39E-2</v>
          </cell>
          <cell r="E228">
            <v>5.1299999999999998E-2</v>
          </cell>
          <cell r="F228">
            <v>7.1800000000000003E-2</v>
          </cell>
          <cell r="G228">
            <v>9.5100000000000004E-2</v>
          </cell>
          <cell r="H228">
            <v>0.1211</v>
          </cell>
          <cell r="I228">
            <v>0.14960000000000001</v>
          </cell>
          <cell r="J228">
            <v>0.18049999999999999</v>
          </cell>
          <cell r="K228">
            <v>0.2137</v>
          </cell>
          <cell r="L228">
            <v>0.24909999999999999</v>
          </cell>
          <cell r="M228">
            <v>0.28649999999999998</v>
          </cell>
          <cell r="N228">
            <v>0.32579999999999998</v>
          </cell>
          <cell r="O228">
            <v>0.36709999999999998</v>
          </cell>
          <cell r="P228">
            <v>0.41020000000000001</v>
          </cell>
          <cell r="Q228">
            <v>0.45500000000000002</v>
          </cell>
          <cell r="R228">
            <v>0.50149999999999995</v>
          </cell>
          <cell r="S228">
            <v>0.54969999999999997</v>
          </cell>
          <cell r="T228">
            <v>0.59950000000000003</v>
          </cell>
          <cell r="U228">
            <v>0.65080000000000005</v>
          </cell>
          <cell r="V228">
            <v>0.70369999999999999</v>
          </cell>
          <cell r="W228">
            <v>0.75800000000000001</v>
          </cell>
          <cell r="X228">
            <v>0.81389999999999996</v>
          </cell>
          <cell r="Y228">
            <v>0.87109999999999999</v>
          </cell>
          <cell r="Z228">
            <v>0.92979999999999996</v>
          </cell>
          <cell r="AA228">
            <v>0.9899</v>
          </cell>
          <cell r="AB228">
            <v>1.0515000000000001</v>
          </cell>
          <cell r="AC228">
            <v>1.1143000000000001</v>
          </cell>
          <cell r="AD228">
            <v>1.1786000000000001</v>
          </cell>
          <cell r="AE228">
            <v>1.2442</v>
          </cell>
          <cell r="AF228">
            <v>1.3111999999999999</v>
          </cell>
          <cell r="AG228">
            <v>1.3794999999999999</v>
          </cell>
          <cell r="AH228">
            <v>1.4492</v>
          </cell>
          <cell r="AI228">
            <v>1.5203</v>
          </cell>
          <cell r="AJ228">
            <v>1.5927</v>
          </cell>
          <cell r="AK228">
            <v>1.6665000000000001</v>
          </cell>
          <cell r="AL228">
            <v>1.7417</v>
          </cell>
          <cell r="AM228">
            <v>1.8182</v>
          </cell>
          <cell r="AN228">
            <v>1.8960999999999999</v>
          </cell>
        </row>
        <row r="229">
          <cell r="C229">
            <v>2.1600000000000001E-2</v>
          </cell>
          <cell r="D229">
            <v>3.6999999999999998E-2</v>
          </cell>
          <cell r="E229">
            <v>5.62E-2</v>
          </cell>
          <cell r="F229">
            <v>7.8700000000000006E-2</v>
          </cell>
          <cell r="G229">
            <v>0.10440000000000001</v>
          </cell>
          <cell r="H229">
            <v>0.1331</v>
          </cell>
          <cell r="I229">
            <v>0.16470000000000001</v>
          </cell>
          <cell r="J229">
            <v>0.19889999999999999</v>
          </cell>
          <cell r="K229">
            <v>0.23569999999999999</v>
          </cell>
          <cell r="L229">
            <v>0.27500000000000002</v>
          </cell>
          <cell r="M229">
            <v>0.31659999999999999</v>
          </cell>
          <cell r="N229">
            <v>0.3604</v>
          </cell>
          <cell r="O229">
            <v>0.40629999999999999</v>
          </cell>
          <cell r="P229">
            <v>0.45440000000000003</v>
          </cell>
          <cell r="Q229">
            <v>0.50439999999999996</v>
          </cell>
          <cell r="R229">
            <v>0.55630000000000002</v>
          </cell>
          <cell r="S229">
            <v>0.61019999999999996</v>
          </cell>
          <cell r="T229">
            <v>0.66579999999999995</v>
          </cell>
          <cell r="U229">
            <v>0.72319999999999995</v>
          </cell>
          <cell r="V229">
            <v>0.7823</v>
          </cell>
          <cell r="W229">
            <v>0.84319999999999995</v>
          </cell>
          <cell r="X229">
            <v>0.90559999999999996</v>
          </cell>
          <cell r="Y229">
            <v>0.9698</v>
          </cell>
          <cell r="Z229">
            <v>1.0355000000000001</v>
          </cell>
          <cell r="AA229">
            <v>1.1028</v>
          </cell>
          <cell r="AB229">
            <v>1.1716</v>
          </cell>
          <cell r="AC229">
            <v>1.242</v>
          </cell>
          <cell r="AD229">
            <v>1.3139000000000001</v>
          </cell>
          <cell r="AE229">
            <v>1.3874</v>
          </cell>
          <cell r="AF229">
            <v>1.4622999999999999</v>
          </cell>
          <cell r="AG229">
            <v>1.5387999999999999</v>
          </cell>
          <cell r="AH229">
            <v>1.6167</v>
          </cell>
          <cell r="AI229">
            <v>1.6961999999999999</v>
          </cell>
          <cell r="AJ229">
            <v>1.7770999999999999</v>
          </cell>
          <cell r="AK229">
            <v>1.8594999999999999</v>
          </cell>
          <cell r="AL229">
            <v>1.9434</v>
          </cell>
          <cell r="AM229">
            <v>2.0287999999999999</v>
          </cell>
          <cell r="AN229">
            <v>2.1156999999999999</v>
          </cell>
        </row>
        <row r="230">
          <cell r="C230">
            <v>2.3400000000000001E-2</v>
          </cell>
          <cell r="D230">
            <v>4.02E-2</v>
          </cell>
          <cell r="E230">
            <v>6.1100000000000002E-2</v>
          </cell>
          <cell r="F230">
            <v>8.5599999999999996E-2</v>
          </cell>
          <cell r="G230">
            <v>0.1138</v>
          </cell>
          <cell r="H230">
            <v>0.1452</v>
          </cell>
          <cell r="I230">
            <v>0.17979999999999999</v>
          </cell>
          <cell r="J230">
            <v>0.21740000000000001</v>
          </cell>
          <cell r="K230">
            <v>0.25790000000000002</v>
          </cell>
          <cell r="L230">
            <v>0.30109999999999998</v>
          </cell>
          <cell r="M230">
            <v>0.34689999999999999</v>
          </cell>
          <cell r="N230">
            <v>0.3952</v>
          </cell>
          <cell r="O230">
            <v>0.44590000000000002</v>
          </cell>
          <cell r="P230">
            <v>0.49890000000000001</v>
          </cell>
          <cell r="Q230">
            <v>0.55420000000000003</v>
          </cell>
          <cell r="R230">
            <v>0.61160000000000003</v>
          </cell>
          <cell r="S230">
            <v>0.67120000000000002</v>
          </cell>
          <cell r="T230">
            <v>0.73280000000000001</v>
          </cell>
          <cell r="U230">
            <v>0.7964</v>
          </cell>
          <cell r="V230">
            <v>0.8619</v>
          </cell>
          <cell r="W230">
            <v>0.92930000000000001</v>
          </cell>
          <cell r="X230">
            <v>0.99860000000000004</v>
          </cell>
          <cell r="Y230">
            <v>1.0697000000000001</v>
          </cell>
          <cell r="Z230">
            <v>1.1426000000000001</v>
          </cell>
          <cell r="AA230">
            <v>1.2172000000000001</v>
          </cell>
          <cell r="AB230">
            <v>1.2936000000000001</v>
          </cell>
          <cell r="AC230">
            <v>1.3716999999999999</v>
          </cell>
          <cell r="AD230">
            <v>1.4514</v>
          </cell>
          <cell r="AE230">
            <v>1.5328999999999999</v>
          </cell>
          <cell r="AF230">
            <v>1.6160000000000001</v>
          </cell>
          <cell r="AG230">
            <v>1.7008000000000001</v>
          </cell>
          <cell r="AH230">
            <v>1.7871999999999999</v>
          </cell>
          <cell r="AI230">
            <v>1.8752</v>
          </cell>
          <cell r="AJ230">
            <v>1.9649000000000001</v>
          </cell>
          <cell r="AK230">
            <v>2.0562</v>
          </cell>
          <cell r="AL230">
            <v>2.1490999999999998</v>
          </cell>
          <cell r="AM230">
            <v>2.2435999999999998</v>
          </cell>
          <cell r="AN230">
            <v>2.3397999999999999</v>
          </cell>
        </row>
        <row r="231">
          <cell r="C231">
            <v>2.52E-2</v>
          </cell>
          <cell r="D231">
            <v>4.3400000000000001E-2</v>
          </cell>
          <cell r="E231">
            <v>6.6000000000000003E-2</v>
          </cell>
          <cell r="F231">
            <v>9.2600000000000002E-2</v>
          </cell>
          <cell r="G231">
            <v>0.1231</v>
          </cell>
          <cell r="H231">
            <v>0.1573</v>
          </cell>
          <cell r="I231">
            <v>0.19500000000000001</v>
          </cell>
          <cell r="J231">
            <v>0.2359</v>
          </cell>
          <cell r="K231">
            <v>0.28010000000000002</v>
          </cell>
          <cell r="L231">
            <v>0.32719999999999999</v>
          </cell>
          <cell r="M231">
            <v>0.37730000000000002</v>
          </cell>
          <cell r="N231">
            <v>0.43009999999999998</v>
          </cell>
          <cell r="O231">
            <v>0.48570000000000002</v>
          </cell>
          <cell r="P231">
            <v>0.54379999999999995</v>
          </cell>
          <cell r="Q231">
            <v>0.60440000000000005</v>
          </cell>
          <cell r="R231">
            <v>0.66739999999999999</v>
          </cell>
          <cell r="S231">
            <v>0.73270000000000002</v>
          </cell>
          <cell r="T231">
            <v>0.8004</v>
          </cell>
          <cell r="U231">
            <v>0.87019999999999997</v>
          </cell>
          <cell r="V231">
            <v>0.94220000000000004</v>
          </cell>
          <cell r="W231">
            <v>1.0164</v>
          </cell>
          <cell r="X231">
            <v>1.0925</v>
          </cell>
          <cell r="Y231">
            <v>1.1707000000000001</v>
          </cell>
          <cell r="Z231">
            <v>1.2508999999999999</v>
          </cell>
          <cell r="AA231">
            <v>1.3331</v>
          </cell>
          <cell r="AB231">
            <v>1.4171</v>
          </cell>
          <cell r="AC231">
            <v>1.5029999999999999</v>
          </cell>
          <cell r="AD231">
            <v>1.5909</v>
          </cell>
          <cell r="AE231">
            <v>1.6805000000000001</v>
          </cell>
          <cell r="AF231">
            <v>1.772</v>
          </cell>
          <cell r="AG231">
            <v>1.8652</v>
          </cell>
          <cell r="AH231">
            <v>1.9602999999999999</v>
          </cell>
          <cell r="AI231">
            <v>2.0571999999999999</v>
          </cell>
          <cell r="AJ231">
            <v>2.1558000000000002</v>
          </cell>
          <cell r="AK231">
            <v>2.2562000000000002</v>
          </cell>
          <cell r="AL231">
            <v>2.3584000000000001</v>
          </cell>
          <cell r="AM231">
            <v>2.4622999999999999</v>
          </cell>
          <cell r="AN231">
            <v>2.5678999999999998</v>
          </cell>
        </row>
        <row r="232">
          <cell r="C232">
            <v>2.7E-2</v>
          </cell>
          <cell r="D232">
            <v>4.6600000000000003E-2</v>
          </cell>
          <cell r="E232">
            <v>7.0900000000000005E-2</v>
          </cell>
          <cell r="F232">
            <v>9.9599999999999994E-2</v>
          </cell>
          <cell r="G232">
            <v>0.13250000000000001</v>
          </cell>
          <cell r="H232">
            <v>0.1694</v>
          </cell>
          <cell r="I232">
            <v>0.2102</v>
          </cell>
          <cell r="J232">
            <v>0.2545</v>
          </cell>
          <cell r="K232">
            <v>0.30230000000000001</v>
          </cell>
          <cell r="L232">
            <v>0.35349999999999998</v>
          </cell>
          <cell r="M232">
            <v>0.4078</v>
          </cell>
          <cell r="N232">
            <v>0.46529999999999999</v>
          </cell>
          <cell r="O232">
            <v>0.52559999999999996</v>
          </cell>
          <cell r="P232">
            <v>0.58889999999999998</v>
          </cell>
          <cell r="Q232">
            <v>0.65480000000000005</v>
          </cell>
          <cell r="R232">
            <v>0.72350000000000003</v>
          </cell>
          <cell r="S232">
            <v>0.79469999999999996</v>
          </cell>
          <cell r="T232">
            <v>0.86850000000000005</v>
          </cell>
          <cell r="U232">
            <v>0.94469999999999998</v>
          </cell>
          <cell r="V232">
            <v>1.0233000000000001</v>
          </cell>
          <cell r="W232">
            <v>1.1042000000000001</v>
          </cell>
          <cell r="X232">
            <v>1.1874</v>
          </cell>
          <cell r="Y232">
            <v>1.2727999999999999</v>
          </cell>
          <cell r="Z232">
            <v>1.3604000000000001</v>
          </cell>
          <cell r="AA232">
            <v>1.4501999999999999</v>
          </cell>
          <cell r="AB232">
            <v>1.542</v>
          </cell>
          <cell r="AC232">
            <v>1.6359999999999999</v>
          </cell>
          <cell r="AD232">
            <v>1.7319</v>
          </cell>
          <cell r="AE232">
            <v>1.8299000000000001</v>
          </cell>
          <cell r="AF232">
            <v>1.9298999999999999</v>
          </cell>
          <cell r="AG232">
            <v>2.0318999999999998</v>
          </cell>
          <cell r="AH232">
            <v>2.1358000000000001</v>
          </cell>
          <cell r="AI232">
            <v>2.2416999999999998</v>
          </cell>
          <cell r="AJ232">
            <v>2.3494999999999999</v>
          </cell>
          <cell r="AK232">
            <v>2.4592000000000001</v>
          </cell>
          <cell r="AL232">
            <v>2.5708000000000002</v>
          </cell>
          <cell r="AM232">
            <v>2.6842999999999999</v>
          </cell>
          <cell r="AN232">
            <v>2.7997000000000001</v>
          </cell>
        </row>
        <row r="233">
          <cell r="C233">
            <v>2.8799999999999999E-2</v>
          </cell>
          <cell r="D233">
            <v>4.9799999999999997E-2</v>
          </cell>
          <cell r="E233">
            <v>7.5800000000000006E-2</v>
          </cell>
          <cell r="F233">
            <v>0.1066</v>
          </cell>
          <cell r="G233">
            <v>0.1419</v>
          </cell>
          <cell r="H233">
            <v>0.18160000000000001</v>
          </cell>
          <cell r="I233">
            <v>0.22539999999999999</v>
          </cell>
          <cell r="J233">
            <v>0.2732</v>
          </cell>
          <cell r="K233">
            <v>0.32469999999999999</v>
          </cell>
          <cell r="L233">
            <v>0.37990000000000002</v>
          </cell>
          <cell r="M233">
            <v>0.4385</v>
          </cell>
          <cell r="N233">
            <v>0.50049999999999994</v>
          </cell>
          <cell r="O233">
            <v>0.56579999999999997</v>
          </cell>
          <cell r="P233">
            <v>0.63419999999999999</v>
          </cell>
          <cell r="Q233">
            <v>0.7056</v>
          </cell>
          <cell r="R233">
            <v>0.77990000000000004</v>
          </cell>
          <cell r="S233">
            <v>0.85709999999999997</v>
          </cell>
          <cell r="T233">
            <v>0.93700000000000006</v>
          </cell>
          <cell r="U233">
            <v>1.0197000000000001</v>
          </cell>
          <cell r="V233">
            <v>1.1049</v>
          </cell>
          <cell r="W233">
            <v>1.1927000000000001</v>
          </cell>
          <cell r="X233">
            <v>1.2829999999999999</v>
          </cell>
          <cell r="Y233">
            <v>1.3757999999999999</v>
          </cell>
          <cell r="Z233">
            <v>1.4709000000000001</v>
          </cell>
          <cell r="AA233">
            <v>1.5684</v>
          </cell>
          <cell r="AB233">
            <v>1.6681999999999999</v>
          </cell>
          <cell r="AC233">
            <v>1.7702</v>
          </cell>
          <cell r="AD233">
            <v>1.8745000000000001</v>
          </cell>
          <cell r="AE233">
            <v>1.9810000000000001</v>
          </cell>
          <cell r="AF233">
            <v>2.0897000000000001</v>
          </cell>
          <cell r="AG233">
            <v>2.2004999999999999</v>
          </cell>
          <cell r="AH233">
            <v>2.3134999999999999</v>
          </cell>
          <cell r="AI233">
            <v>2.4285000000000001</v>
          </cell>
          <cell r="AJ233">
            <v>2.5455999999999999</v>
          </cell>
          <cell r="AK233">
            <v>2.6648000000000001</v>
          </cell>
          <cell r="AL233">
            <v>2.7860999999999998</v>
          </cell>
          <cell r="AM233">
            <v>2.9094000000000002</v>
          </cell>
          <cell r="AN233">
            <v>3.0347</v>
          </cell>
        </row>
        <row r="234">
          <cell r="C234">
            <v>3.0700000000000002E-2</v>
          </cell>
          <cell r="D234">
            <v>5.2999999999999999E-2</v>
          </cell>
          <cell r="E234">
            <v>8.0699999999999994E-2</v>
          </cell>
          <cell r="F234">
            <v>0.11360000000000001</v>
          </cell>
          <cell r="G234">
            <v>0.15129999999999999</v>
          </cell>
          <cell r="H234">
            <v>0.1938</v>
          </cell>
          <cell r="I234">
            <v>0.2407</v>
          </cell>
          <cell r="J234">
            <v>0.2918</v>
          </cell>
          <cell r="K234">
            <v>0.34710000000000002</v>
          </cell>
          <cell r="L234">
            <v>0.40629999999999999</v>
          </cell>
          <cell r="M234">
            <v>0.46929999999999999</v>
          </cell>
          <cell r="N234">
            <v>0.53590000000000004</v>
          </cell>
          <cell r="O234">
            <v>0.60609999999999997</v>
          </cell>
          <cell r="P234">
            <v>0.67969999999999997</v>
          </cell>
          <cell r="Q234">
            <v>0.75649999999999995</v>
          </cell>
          <cell r="R234">
            <v>0.83660000000000001</v>
          </cell>
          <cell r="S234">
            <v>0.91979999999999995</v>
          </cell>
          <cell r="T234">
            <v>1.006</v>
          </cell>
          <cell r="U234">
            <v>1.0951</v>
          </cell>
          <cell r="V234">
            <v>1.1871</v>
          </cell>
          <cell r="W234">
            <v>1.2818000000000001</v>
          </cell>
          <cell r="X234">
            <v>1.3793</v>
          </cell>
          <cell r="Y234">
            <v>1.4795</v>
          </cell>
          <cell r="Z234">
            <v>1.5822000000000001</v>
          </cell>
          <cell r="AA234">
            <v>1.6876</v>
          </cell>
          <cell r="AB234">
            <v>1.7954000000000001</v>
          </cell>
          <cell r="AC234">
            <v>1.9056999999999999</v>
          </cell>
          <cell r="AD234">
            <v>2.0185</v>
          </cell>
          <cell r="AE234">
            <v>2.1335999999999999</v>
          </cell>
          <cell r="AF234">
            <v>2.2511000000000001</v>
          </cell>
          <cell r="AG234">
            <v>2.3708999999999998</v>
          </cell>
          <cell r="AH234">
            <v>2.4929999999999999</v>
          </cell>
          <cell r="AI234">
            <v>2.6173999999999999</v>
          </cell>
          <cell r="AJ234">
            <v>2.7440000000000002</v>
          </cell>
          <cell r="AK234">
            <v>2.8729</v>
          </cell>
          <cell r="AL234">
            <v>3.004</v>
          </cell>
          <cell r="AM234">
            <v>3.1373000000000002</v>
          </cell>
          <cell r="AN234">
            <v>3.2726999999999999</v>
          </cell>
        </row>
        <row r="235">
          <cell r="C235">
            <v>3.2500000000000001E-2</v>
          </cell>
          <cell r="D235">
            <v>5.6099999999999997E-2</v>
          </cell>
          <cell r="E235">
            <v>8.5599999999999996E-2</v>
          </cell>
          <cell r="F235">
            <v>0.1206</v>
          </cell>
          <cell r="G235">
            <v>0.16070000000000001</v>
          </cell>
          <cell r="H235">
            <v>0.2059</v>
          </cell>
          <cell r="I235">
            <v>0.25590000000000002</v>
          </cell>
          <cell r="J235">
            <v>0.3105</v>
          </cell>
          <cell r="K235">
            <v>0.3695</v>
          </cell>
          <cell r="L235">
            <v>0.43280000000000002</v>
          </cell>
          <cell r="M235">
            <v>0.50009999999999999</v>
          </cell>
          <cell r="N235">
            <v>0.57140000000000002</v>
          </cell>
          <cell r="O235">
            <v>0.64649999999999996</v>
          </cell>
          <cell r="P235">
            <v>0.72529999999999994</v>
          </cell>
          <cell r="Q235">
            <v>0.80769999999999997</v>
          </cell>
          <cell r="R235">
            <v>0.89359999999999995</v>
          </cell>
          <cell r="S235">
            <v>0.98280000000000001</v>
          </cell>
          <cell r="T235">
            <v>1.0751999999999999</v>
          </cell>
          <cell r="U235">
            <v>1.1709000000000001</v>
          </cell>
          <cell r="V235">
            <v>1.2697000000000001</v>
          </cell>
          <cell r="W235">
            <v>1.3714999999999999</v>
          </cell>
          <cell r="X235">
            <v>1.4762</v>
          </cell>
          <cell r="Y235">
            <v>1.5839000000000001</v>
          </cell>
          <cell r="Z235">
            <v>1.6943999999999999</v>
          </cell>
          <cell r="AA235">
            <v>1.8076000000000001</v>
          </cell>
          <cell r="AB235">
            <v>1.9236</v>
          </cell>
          <cell r="AC235">
            <v>2.0423</v>
          </cell>
          <cell r="AD235">
            <v>2.1636000000000002</v>
          </cell>
          <cell r="AE235">
            <v>2.2873999999999999</v>
          </cell>
          <cell r="AF235">
            <v>2.4138999999999999</v>
          </cell>
          <cell r="AG235">
            <v>2.5428000000000002</v>
          </cell>
          <cell r="AH235">
            <v>2.6741999999999999</v>
          </cell>
          <cell r="AI235">
            <v>2.8081</v>
          </cell>
          <cell r="AJ235">
            <v>2.9443999999999999</v>
          </cell>
          <cell r="AK235">
            <v>3.0831</v>
          </cell>
          <cell r="AL235">
            <v>3.2242000000000002</v>
          </cell>
          <cell r="AM235">
            <v>3.3677000000000001</v>
          </cell>
          <cell r="AN235">
            <v>3.5133999999999999</v>
          </cell>
        </row>
        <row r="236">
          <cell r="C236">
            <v>3.4299999999999997E-2</v>
          </cell>
          <cell r="D236">
            <v>5.9299999999999999E-2</v>
          </cell>
          <cell r="E236">
            <v>9.0499999999999997E-2</v>
          </cell>
          <cell r="F236">
            <v>0.1275</v>
          </cell>
          <cell r="G236">
            <v>0.17019999999999999</v>
          </cell>
          <cell r="H236">
            <v>0.21809999999999999</v>
          </cell>
          <cell r="I236">
            <v>0.2712</v>
          </cell>
          <cell r="J236">
            <v>0.32929999999999998</v>
          </cell>
          <cell r="K236">
            <v>0.39200000000000002</v>
          </cell>
          <cell r="L236">
            <v>0.45929999999999999</v>
          </cell>
          <cell r="M236">
            <v>0.53110000000000002</v>
          </cell>
          <cell r="N236">
            <v>0.60699999999999998</v>
          </cell>
          <cell r="O236">
            <v>0.68710000000000004</v>
          </cell>
          <cell r="P236">
            <v>0.77110000000000001</v>
          </cell>
          <cell r="Q236">
            <v>0.85909999999999997</v>
          </cell>
          <cell r="R236">
            <v>0.95069999999999999</v>
          </cell>
          <cell r="S236">
            <v>1.046</v>
          </cell>
          <cell r="T236">
            <v>1.1448</v>
          </cell>
          <cell r="U236">
            <v>1.2471000000000001</v>
          </cell>
          <cell r="V236">
            <v>1.3527</v>
          </cell>
          <cell r="W236">
            <v>1.4616</v>
          </cell>
          <cell r="X236">
            <v>1.5737000000000001</v>
          </cell>
          <cell r="Y236">
            <v>1.6889000000000001</v>
          </cell>
          <cell r="Z236">
            <v>1.8071999999999999</v>
          </cell>
          <cell r="AA236">
            <v>1.9285000000000001</v>
          </cell>
          <cell r="AB236">
            <v>2.0527000000000002</v>
          </cell>
          <cell r="AC236">
            <v>2.1798000000000002</v>
          </cell>
          <cell r="AD236">
            <v>2.3096999999999999</v>
          </cell>
          <cell r="AE236">
            <v>2.4424999999999999</v>
          </cell>
          <cell r="AF236">
            <v>2.5779999999999998</v>
          </cell>
          <cell r="AG236">
            <v>2.7162000000000002</v>
          </cell>
          <cell r="AH236">
            <v>2.8570000000000002</v>
          </cell>
          <cell r="AI236">
            <v>3.0005000000000002</v>
          </cell>
          <cell r="AJ236">
            <v>3.1465999999999998</v>
          </cell>
          <cell r="AK236">
            <v>3.2953000000000001</v>
          </cell>
          <cell r="AL236">
            <v>3.4466000000000001</v>
          </cell>
          <cell r="AM236">
            <v>3.6002999999999998</v>
          </cell>
          <cell r="AN236">
            <v>3.7566000000000002</v>
          </cell>
        </row>
        <row r="237">
          <cell r="C237">
            <v>3.61E-2</v>
          </cell>
          <cell r="D237">
            <v>6.25E-2</v>
          </cell>
          <cell r="E237">
            <v>9.5399999999999999E-2</v>
          </cell>
          <cell r="F237">
            <v>0.1346</v>
          </cell>
          <cell r="G237">
            <v>0.17960000000000001</v>
          </cell>
          <cell r="H237">
            <v>0.23039999999999999</v>
          </cell>
          <cell r="I237">
            <v>0.28660000000000002</v>
          </cell>
          <cell r="J237">
            <v>0.34799999999999998</v>
          </cell>
          <cell r="K237">
            <v>0.41449999999999998</v>
          </cell>
          <cell r="L237">
            <v>0.4859</v>
          </cell>
          <cell r="M237">
            <v>0.56200000000000006</v>
          </cell>
          <cell r="N237">
            <v>0.64270000000000005</v>
          </cell>
          <cell r="O237">
            <v>0.7278</v>
          </cell>
          <cell r="P237">
            <v>0.81710000000000005</v>
          </cell>
          <cell r="Q237">
            <v>0.91059999999999997</v>
          </cell>
          <cell r="R237">
            <v>1.0081</v>
          </cell>
          <cell r="S237">
            <v>1.1094999999999999</v>
          </cell>
          <cell r="T237">
            <v>1.2146999999999999</v>
          </cell>
          <cell r="U237">
            <v>1.3236000000000001</v>
          </cell>
          <cell r="V237">
            <v>1.4360999999999999</v>
          </cell>
          <cell r="W237">
            <v>1.5521</v>
          </cell>
          <cell r="X237">
            <v>1.6716</v>
          </cell>
          <cell r="Y237">
            <v>1.7945</v>
          </cell>
          <cell r="Z237">
            <v>1.9206000000000001</v>
          </cell>
          <cell r="AA237">
            <v>2.0499999999999998</v>
          </cell>
          <cell r="AB237">
            <v>2.1825000000000001</v>
          </cell>
          <cell r="AC237">
            <v>2.3182</v>
          </cell>
          <cell r="AD237">
            <v>2.4569000000000001</v>
          </cell>
          <cell r="AE237">
            <v>2.5985999999999998</v>
          </cell>
          <cell r="AF237">
            <v>2.7431999999999999</v>
          </cell>
          <cell r="AG237">
            <v>2.8908</v>
          </cell>
          <cell r="AH237">
            <v>3.0411999999999999</v>
          </cell>
          <cell r="AI237">
            <v>3.1945000000000001</v>
          </cell>
          <cell r="AJ237">
            <v>3.3504999999999998</v>
          </cell>
          <cell r="AK237">
            <v>3.5093000000000001</v>
          </cell>
          <cell r="AL237">
            <v>3.6707999999999998</v>
          </cell>
          <cell r="AM237">
            <v>3.8351000000000002</v>
          </cell>
          <cell r="AN237">
            <v>4.0019999999999998</v>
          </cell>
        </row>
        <row r="238">
          <cell r="C238">
            <v>3.7999999999999999E-2</v>
          </cell>
          <cell r="D238">
            <v>6.5699999999999995E-2</v>
          </cell>
          <cell r="E238">
            <v>0.1004</v>
          </cell>
          <cell r="F238">
            <v>0.1416</v>
          </cell>
          <cell r="G238">
            <v>0.18909999999999999</v>
          </cell>
          <cell r="H238">
            <v>0.24260000000000001</v>
          </cell>
          <cell r="I238">
            <v>0.3019</v>
          </cell>
          <cell r="J238">
            <v>0.36680000000000001</v>
          </cell>
          <cell r="K238">
            <v>0.43709999999999999</v>
          </cell>
          <cell r="L238">
            <v>0.51259999999999994</v>
          </cell>
          <cell r="M238">
            <v>0.59309999999999996</v>
          </cell>
          <cell r="N238">
            <v>0.67849999999999999</v>
          </cell>
          <cell r="O238">
            <v>0.76849999999999996</v>
          </cell>
          <cell r="P238">
            <v>0.86319999999999997</v>
          </cell>
          <cell r="Q238">
            <v>0.96220000000000006</v>
          </cell>
          <cell r="R238">
            <v>1.0656000000000001</v>
          </cell>
          <cell r="S238">
            <v>1.1731</v>
          </cell>
          <cell r="T238">
            <v>1.2847999999999999</v>
          </cell>
          <cell r="U238">
            <v>1.4004000000000001</v>
          </cell>
          <cell r="V238">
            <v>1.5198</v>
          </cell>
          <cell r="W238">
            <v>1.6431</v>
          </cell>
          <cell r="X238">
            <v>1.77</v>
          </cell>
          <cell r="Y238">
            <v>1.9005000000000001</v>
          </cell>
          <cell r="Z238">
            <v>2.0346000000000002</v>
          </cell>
          <cell r="AA238">
            <v>2.1722000000000001</v>
          </cell>
          <cell r="AB238">
            <v>2.3130999999999999</v>
          </cell>
          <cell r="AC238">
            <v>2.4573999999999998</v>
          </cell>
          <cell r="AD238">
            <v>2.6049000000000002</v>
          </cell>
          <cell r="AE238">
            <v>2.7555999999999998</v>
          </cell>
          <cell r="AF238">
            <v>2.9095</v>
          </cell>
          <cell r="AG238">
            <v>3.0666000000000002</v>
          </cell>
          <cell r="AH238">
            <v>3.2267000000000001</v>
          </cell>
          <cell r="AI238">
            <v>3.3898000000000001</v>
          </cell>
          <cell r="AJ238">
            <v>3.5558999999999998</v>
          </cell>
          <cell r="AK238">
            <v>3.7248999999999999</v>
          </cell>
          <cell r="AL238">
            <v>3.8969</v>
          </cell>
          <cell r="AM238">
            <v>4.0716999999999999</v>
          </cell>
          <cell r="AN238">
            <v>4.2493999999999996</v>
          </cell>
        </row>
        <row r="239">
          <cell r="C239">
            <v>3.9800000000000002E-2</v>
          </cell>
          <cell r="D239">
            <v>6.8900000000000003E-2</v>
          </cell>
          <cell r="E239">
            <v>0.1053</v>
          </cell>
          <cell r="F239">
            <v>0.14860000000000001</v>
          </cell>
          <cell r="G239">
            <v>0.19850000000000001</v>
          </cell>
          <cell r="H239">
            <v>0.25480000000000003</v>
          </cell>
          <cell r="I239">
            <v>0.31730000000000003</v>
          </cell>
          <cell r="J239">
            <v>0.3856</v>
          </cell>
          <cell r="K239">
            <v>0.4597</v>
          </cell>
          <cell r="L239">
            <v>0.5393</v>
          </cell>
          <cell r="M239">
            <v>0.62419999999999998</v>
          </cell>
          <cell r="N239">
            <v>0.71430000000000005</v>
          </cell>
          <cell r="O239">
            <v>0.80940000000000001</v>
          </cell>
          <cell r="P239">
            <v>0.9093</v>
          </cell>
          <cell r="Q239">
            <v>1.014</v>
          </cell>
          <cell r="R239">
            <v>1.1233</v>
          </cell>
          <cell r="S239">
            <v>1.2370000000000001</v>
          </cell>
          <cell r="T239">
            <v>1.3551</v>
          </cell>
          <cell r="U239">
            <v>1.4774</v>
          </cell>
          <cell r="V239">
            <v>1.6037999999999999</v>
          </cell>
          <cell r="W239">
            <v>1.7343</v>
          </cell>
          <cell r="X239">
            <v>1.8688</v>
          </cell>
          <cell r="Y239">
            <v>2.0070999999999999</v>
          </cell>
          <cell r="Z239">
            <v>2.1490999999999998</v>
          </cell>
          <cell r="AA239">
            <v>2.2949000000000002</v>
          </cell>
          <cell r="AB239">
            <v>2.4443000000000001</v>
          </cell>
          <cell r="AC239">
            <v>2.5972</v>
          </cell>
          <cell r="AD239">
            <v>2.7536999999999998</v>
          </cell>
          <cell r="AE239">
            <v>2.9136000000000002</v>
          </cell>
          <cell r="AF239">
            <v>3.0768</v>
          </cell>
          <cell r="AG239">
            <v>3.2433999999999998</v>
          </cell>
          <cell r="AH239">
            <v>3.4133</v>
          </cell>
          <cell r="AI239">
            <v>3.5863</v>
          </cell>
          <cell r="AJ239">
            <v>3.7625999999999999</v>
          </cell>
          <cell r="AK239">
            <v>3.9420000000000002</v>
          </cell>
          <cell r="AL239">
            <v>4.1245000000000003</v>
          </cell>
          <cell r="AM239">
            <v>4.3101000000000003</v>
          </cell>
          <cell r="AN239">
            <v>4.4987000000000004</v>
          </cell>
        </row>
        <row r="240">
          <cell r="C240">
            <v>4.1599999999999998E-2</v>
          </cell>
          <cell r="D240">
            <v>7.2099999999999997E-2</v>
          </cell>
          <cell r="E240">
            <v>0.11020000000000001</v>
          </cell>
          <cell r="F240">
            <v>0.15559999999999999</v>
          </cell>
          <cell r="G240">
            <v>0.20799999999999999</v>
          </cell>
          <cell r="H240">
            <v>0.2671</v>
          </cell>
          <cell r="I240">
            <v>0.33260000000000001</v>
          </cell>
          <cell r="J240">
            <v>0.40439999999999998</v>
          </cell>
          <cell r="K240">
            <v>0.48230000000000001</v>
          </cell>
          <cell r="L240">
            <v>0.56599999999999995</v>
          </cell>
          <cell r="M240">
            <v>0.65529999999999999</v>
          </cell>
          <cell r="N240">
            <v>0.75019999999999998</v>
          </cell>
          <cell r="O240">
            <v>0.85029999999999994</v>
          </cell>
          <cell r="P240">
            <v>0.9556</v>
          </cell>
          <cell r="Q240">
            <v>1.0659000000000001</v>
          </cell>
          <cell r="R240">
            <v>1.1811</v>
          </cell>
          <cell r="S240">
            <v>1.3009999999999999</v>
          </cell>
          <cell r="T240">
            <v>1.4256</v>
          </cell>
          <cell r="U240">
            <v>1.5547</v>
          </cell>
          <cell r="V240">
            <v>1.6880999999999999</v>
          </cell>
          <cell r="W240">
            <v>1.8259000000000001</v>
          </cell>
          <cell r="X240">
            <v>1.9679</v>
          </cell>
          <cell r="Y240">
            <v>2.1139999999999999</v>
          </cell>
          <cell r="Z240">
            <v>2.2641</v>
          </cell>
          <cell r="AA240">
            <v>2.4180999999999999</v>
          </cell>
          <cell r="AB240">
            <v>2.5760999999999998</v>
          </cell>
          <cell r="AC240">
            <v>2.7378</v>
          </cell>
          <cell r="AD240">
            <v>2.9032</v>
          </cell>
          <cell r="AE240">
            <v>3.0722999999999998</v>
          </cell>
          <cell r="AF240">
            <v>3.2450000000000001</v>
          </cell>
          <cell r="AG240">
            <v>3.4211999999999998</v>
          </cell>
          <cell r="AH240">
            <v>3.6009000000000002</v>
          </cell>
          <cell r="AI240">
            <v>3.7841</v>
          </cell>
          <cell r="AJ240">
            <v>3.9706000000000001</v>
          </cell>
          <cell r="AK240">
            <v>4.1604999999999999</v>
          </cell>
          <cell r="AL240">
            <v>4.3536000000000001</v>
          </cell>
          <cell r="AM240">
            <v>4.55</v>
          </cell>
          <cell r="AN240">
            <v>4.7496999999999998</v>
          </cell>
        </row>
        <row r="241">
          <cell r="C241">
            <v>4.3400000000000001E-2</v>
          </cell>
          <cell r="D241">
            <v>7.5300000000000006E-2</v>
          </cell>
          <cell r="E241">
            <v>0.11509999999999999</v>
          </cell>
          <cell r="F241">
            <v>0.16259999999999999</v>
          </cell>
          <cell r="G241">
            <v>0.21740000000000001</v>
          </cell>
          <cell r="H241">
            <v>0.27929999999999999</v>
          </cell>
          <cell r="I241">
            <v>0.34799999999999998</v>
          </cell>
          <cell r="J241">
            <v>0.42330000000000001</v>
          </cell>
          <cell r="K241">
            <v>0.50490000000000002</v>
          </cell>
          <cell r="L241">
            <v>0.5927</v>
          </cell>
          <cell r="M241">
            <v>0.6865</v>
          </cell>
          <cell r="N241">
            <v>0.78610000000000002</v>
          </cell>
          <cell r="O241">
            <v>0.89129999999999998</v>
          </cell>
          <cell r="P241">
            <v>1.0019</v>
          </cell>
          <cell r="Q241">
            <v>1.1178999999999999</v>
          </cell>
          <cell r="R241">
            <v>1.2390000000000001</v>
          </cell>
          <cell r="S241">
            <v>1.3652</v>
          </cell>
          <cell r="T241">
            <v>1.4963</v>
          </cell>
          <cell r="U241">
            <v>1.6321000000000001</v>
          </cell>
          <cell r="V241">
            <v>1.7726999999999999</v>
          </cell>
          <cell r="W241">
            <v>1.9177999999999999</v>
          </cell>
          <cell r="X241">
            <v>2.0672999999999999</v>
          </cell>
          <cell r="Y241">
            <v>2.2212999999999998</v>
          </cell>
          <cell r="Z241">
            <v>2.3795000000000002</v>
          </cell>
          <cell r="AA241">
            <v>2.5419</v>
          </cell>
          <cell r="AB241">
            <v>2.7084000000000001</v>
          </cell>
          <cell r="AC241">
            <v>2.8788999999999998</v>
          </cell>
          <cell r="AD241">
            <v>3.0533999999999999</v>
          </cell>
          <cell r="AE241">
            <v>3.2317999999999998</v>
          </cell>
          <cell r="AF241">
            <v>3.4140000000000001</v>
          </cell>
          <cell r="AG241">
            <v>3.5998999999999999</v>
          </cell>
          <cell r="AH241">
            <v>3.7896000000000001</v>
          </cell>
          <cell r="AI241">
            <v>3.9828999999999999</v>
          </cell>
          <cell r="AJ241">
            <v>4.1797000000000004</v>
          </cell>
          <cell r="AK241">
            <v>4.3802000000000003</v>
          </cell>
          <cell r="AL241">
            <v>4.5841000000000003</v>
          </cell>
          <cell r="AM241">
            <v>4.7914000000000003</v>
          </cell>
          <cell r="AN241">
            <v>5.0022000000000002</v>
          </cell>
        </row>
        <row r="242">
          <cell r="C242">
            <v>4.53E-2</v>
          </cell>
          <cell r="D242">
            <v>7.85E-2</v>
          </cell>
          <cell r="E242">
            <v>0.1201</v>
          </cell>
          <cell r="F242">
            <v>0.1696</v>
          </cell>
          <cell r="G242">
            <v>0.22689999999999999</v>
          </cell>
          <cell r="H242">
            <v>0.29160000000000003</v>
          </cell>
          <cell r="I242">
            <v>0.3634</v>
          </cell>
          <cell r="J242">
            <v>0.44219999999999998</v>
          </cell>
          <cell r="K242">
            <v>0.52759999999999996</v>
          </cell>
          <cell r="L242">
            <v>0.61950000000000005</v>
          </cell>
          <cell r="M242">
            <v>0.7177</v>
          </cell>
          <cell r="N242">
            <v>0.82210000000000005</v>
          </cell>
          <cell r="O242">
            <v>0.93230000000000002</v>
          </cell>
          <cell r="P242">
            <v>1.0483</v>
          </cell>
          <cell r="Q242">
            <v>1.17</v>
          </cell>
          <cell r="R242">
            <v>1.2970999999999999</v>
          </cell>
          <cell r="S242">
            <v>1.4295</v>
          </cell>
          <cell r="T242">
            <v>1.5670999999999999</v>
          </cell>
          <cell r="U242">
            <v>1.7098</v>
          </cell>
          <cell r="V242">
            <v>1.8573999999999999</v>
          </cell>
          <cell r="W242">
            <v>2.0099</v>
          </cell>
          <cell r="X242">
            <v>2.1671</v>
          </cell>
          <cell r="Y242">
            <v>2.3289</v>
          </cell>
          <cell r="Z242">
            <v>2.4952000000000001</v>
          </cell>
          <cell r="AA242">
            <v>2.6659999999999999</v>
          </cell>
          <cell r="AB242">
            <v>2.8412000000000002</v>
          </cell>
          <cell r="AC242">
            <v>3.0206</v>
          </cell>
          <cell r="AD242">
            <v>3.2042000000000002</v>
          </cell>
          <cell r="AE242">
            <v>3.3919000000000001</v>
          </cell>
          <cell r="AF242">
            <v>3.5836999999999999</v>
          </cell>
          <cell r="AG242">
            <v>3.7793999999999999</v>
          </cell>
          <cell r="AH242">
            <v>3.9790999999999999</v>
          </cell>
          <cell r="AI242">
            <v>4.1825999999999999</v>
          </cell>
          <cell r="AJ242">
            <v>4.3898999999999999</v>
          </cell>
          <cell r="AK242">
            <v>4.601</v>
          </cell>
          <cell r="AL242">
            <v>4.8158000000000003</v>
          </cell>
          <cell r="AM242">
            <v>5.0342000000000002</v>
          </cell>
          <cell r="AN242">
            <v>5.2561999999999998</v>
          </cell>
        </row>
        <row r="243">
          <cell r="C243">
            <v>4.7100000000000003E-2</v>
          </cell>
          <cell r="D243">
            <v>8.1699999999999995E-2</v>
          </cell>
          <cell r="E243">
            <v>0.125</v>
          </cell>
          <cell r="F243">
            <v>0.1767</v>
          </cell>
          <cell r="G243">
            <v>0.2364</v>
          </cell>
          <cell r="H243">
            <v>0.30380000000000001</v>
          </cell>
          <cell r="I243">
            <v>0.37880000000000003</v>
          </cell>
          <cell r="J243">
            <v>0.46100000000000002</v>
          </cell>
          <cell r="K243">
            <v>0.55030000000000001</v>
          </cell>
          <cell r="L243">
            <v>0.64629999999999999</v>
          </cell>
          <cell r="M243">
            <v>0.749</v>
          </cell>
          <cell r="N243">
            <v>0.85809999999999997</v>
          </cell>
          <cell r="O243">
            <v>0.97340000000000004</v>
          </cell>
          <cell r="P243">
            <v>1.0948</v>
          </cell>
          <cell r="Q243">
            <v>1.2221</v>
          </cell>
          <cell r="R243">
            <v>1.3552</v>
          </cell>
          <cell r="S243">
            <v>1.4939</v>
          </cell>
          <cell r="T243">
            <v>1.6380999999999999</v>
          </cell>
          <cell r="U243">
            <v>1.7876000000000001</v>
          </cell>
          <cell r="V243">
            <v>1.9423999999999999</v>
          </cell>
          <cell r="W243">
            <v>2.1021999999999998</v>
          </cell>
          <cell r="X243">
            <v>2.2671000000000001</v>
          </cell>
          <cell r="Y243">
            <v>2.4367999999999999</v>
          </cell>
          <cell r="Z243">
            <v>2.6113</v>
          </cell>
          <cell r="AA243">
            <v>2.7906</v>
          </cell>
          <cell r="AB243">
            <v>2.9744000000000002</v>
          </cell>
          <cell r="AC243">
            <v>3.1627000000000001</v>
          </cell>
          <cell r="AD243">
            <v>3.3555000000000001</v>
          </cell>
          <cell r="AE243">
            <v>3.5526</v>
          </cell>
          <cell r="AF243">
            <v>3.754</v>
          </cell>
          <cell r="AG243">
            <v>3.9596</v>
          </cell>
          <cell r="AH243">
            <v>4.1694000000000004</v>
          </cell>
          <cell r="AI243">
            <v>4.3832000000000004</v>
          </cell>
          <cell r="AJ243">
            <v>4.6010999999999997</v>
          </cell>
          <cell r="AK243">
            <v>4.8228999999999997</v>
          </cell>
          <cell r="AL243">
            <v>5.0486000000000004</v>
          </cell>
          <cell r="AM243">
            <v>5.2782</v>
          </cell>
          <cell r="AN243">
            <v>5.5115999999999996</v>
          </cell>
        </row>
        <row r="244">
          <cell r="C244">
            <v>4.8899999999999999E-2</v>
          </cell>
          <cell r="D244">
            <v>8.4900000000000003E-2</v>
          </cell>
          <cell r="E244">
            <v>0.12989999999999999</v>
          </cell>
          <cell r="F244">
            <v>0.1837</v>
          </cell>
          <cell r="G244">
            <v>0.24590000000000001</v>
          </cell>
          <cell r="H244">
            <v>0.31609999999999999</v>
          </cell>
          <cell r="I244">
            <v>0.39419999999999999</v>
          </cell>
          <cell r="J244">
            <v>0.47989999999999999</v>
          </cell>
          <cell r="K244">
            <v>0.57299999999999995</v>
          </cell>
          <cell r="L244">
            <v>0.67320000000000002</v>
          </cell>
          <cell r="M244">
            <v>0.78029999999999999</v>
          </cell>
          <cell r="N244">
            <v>0.89419999999999999</v>
          </cell>
          <cell r="O244">
            <v>1.0145999999999999</v>
          </cell>
          <cell r="P244">
            <v>1.1414</v>
          </cell>
          <cell r="Q244">
            <v>1.2744</v>
          </cell>
          <cell r="R244">
            <v>1.4135</v>
          </cell>
          <cell r="S244">
            <v>1.5585</v>
          </cell>
          <cell r="T244">
            <v>1.7092000000000001</v>
          </cell>
          <cell r="U244">
            <v>1.8655999999999999</v>
          </cell>
          <cell r="V244">
            <v>2.0274999999999999</v>
          </cell>
          <cell r="W244">
            <v>2.1947999999999999</v>
          </cell>
          <cell r="X244">
            <v>2.3673000000000002</v>
          </cell>
          <cell r="Y244">
            <v>2.5449999999999999</v>
          </cell>
          <cell r="Z244">
            <v>2.7277999999999998</v>
          </cell>
          <cell r="AA244">
            <v>2.9155000000000002</v>
          </cell>
          <cell r="AB244">
            <v>3.1080000000000001</v>
          </cell>
          <cell r="AC244">
            <v>3.3052999999999999</v>
          </cell>
          <cell r="AD244">
            <v>3.5072999999999999</v>
          </cell>
          <cell r="AE244">
            <v>3.7139000000000002</v>
          </cell>
          <cell r="AF244">
            <v>3.9249999999999998</v>
          </cell>
          <cell r="AG244">
            <v>4.1406000000000001</v>
          </cell>
          <cell r="AH244">
            <v>4.3605</v>
          </cell>
          <cell r="AI244">
            <v>4.5846999999999998</v>
          </cell>
          <cell r="AJ244">
            <v>4.8132000000000001</v>
          </cell>
          <cell r="AK244">
            <v>5.0457999999999998</v>
          </cell>
          <cell r="AL244">
            <v>5.2824999999999998</v>
          </cell>
          <cell r="AM244">
            <v>5.5233999999999996</v>
          </cell>
          <cell r="AN244">
            <v>5.7682000000000002</v>
          </cell>
        </row>
        <row r="245">
          <cell r="C245">
            <v>5.0700000000000002E-2</v>
          </cell>
          <cell r="D245">
            <v>8.8099999999999998E-2</v>
          </cell>
          <cell r="E245">
            <v>0.13489999999999999</v>
          </cell>
          <cell r="F245">
            <v>0.19070000000000001</v>
          </cell>
          <cell r="G245">
            <v>0.25530000000000003</v>
          </cell>
          <cell r="H245">
            <v>0.32840000000000003</v>
          </cell>
          <cell r="I245">
            <v>0.40960000000000002</v>
          </cell>
          <cell r="J245">
            <v>0.49880000000000002</v>
          </cell>
          <cell r="K245">
            <v>0.59570000000000001</v>
          </cell>
          <cell r="L245">
            <v>0.7</v>
          </cell>
          <cell r="M245">
            <v>0.81159999999999999</v>
          </cell>
          <cell r="N245">
            <v>0.93030000000000002</v>
          </cell>
          <cell r="O245">
            <v>1.0558000000000001</v>
          </cell>
          <cell r="P245">
            <v>1.1879999999999999</v>
          </cell>
          <cell r="Q245">
            <v>1.3267</v>
          </cell>
          <cell r="R245">
            <v>1.4718</v>
          </cell>
          <cell r="S245">
            <v>1.6231</v>
          </cell>
          <cell r="T245">
            <v>1.7805</v>
          </cell>
          <cell r="U245">
            <v>1.9437</v>
          </cell>
          <cell r="V245">
            <v>2.1128</v>
          </cell>
          <cell r="W245">
            <v>2.2875000000000001</v>
          </cell>
          <cell r="X245">
            <v>2.4678</v>
          </cell>
          <cell r="Y245">
            <v>2.6535000000000002</v>
          </cell>
          <cell r="Z245">
            <v>2.8445</v>
          </cell>
          <cell r="AA245">
            <v>3.0407000000000002</v>
          </cell>
          <cell r="AB245">
            <v>3.242</v>
          </cell>
          <cell r="AC245">
            <v>3.4483000000000001</v>
          </cell>
          <cell r="AD245">
            <v>3.6596000000000002</v>
          </cell>
          <cell r="AE245">
            <v>3.8757000000000001</v>
          </cell>
          <cell r="AF245">
            <v>4.0965999999999996</v>
          </cell>
          <cell r="AG245">
            <v>4.3220999999999998</v>
          </cell>
          <cell r="AH245">
            <v>4.5522999999999998</v>
          </cell>
          <cell r="AI245">
            <v>4.7869000000000002</v>
          </cell>
          <cell r="AJ245">
            <v>5.0260999999999996</v>
          </cell>
          <cell r="AK245">
            <v>5.2695999999999996</v>
          </cell>
          <cell r="AL245">
            <v>5.5174000000000003</v>
          </cell>
          <cell r="AM245">
            <v>5.7695999999999996</v>
          </cell>
          <cell r="AN245">
            <v>6.0259</v>
          </cell>
        </row>
        <row r="246">
          <cell r="C246">
            <v>5.2600000000000001E-2</v>
          </cell>
          <cell r="D246">
            <v>9.1300000000000006E-2</v>
          </cell>
          <cell r="E246">
            <v>0.13980000000000001</v>
          </cell>
          <cell r="F246">
            <v>0.1978</v>
          </cell>
          <cell r="G246">
            <v>0.26479999999999998</v>
          </cell>
          <cell r="H246">
            <v>0.3407</v>
          </cell>
          <cell r="I246">
            <v>0.42509999999999998</v>
          </cell>
          <cell r="J246">
            <v>0.51770000000000005</v>
          </cell>
          <cell r="K246">
            <v>0.61839999999999995</v>
          </cell>
          <cell r="L246">
            <v>0.72689999999999999</v>
          </cell>
          <cell r="M246">
            <v>0.84289999999999998</v>
          </cell>
          <cell r="N246">
            <v>0.96640000000000004</v>
          </cell>
          <cell r="O246">
            <v>1.097</v>
          </cell>
          <cell r="P246">
            <v>1.2345999999999999</v>
          </cell>
          <cell r="Q246">
            <v>1.3791</v>
          </cell>
          <cell r="R246">
            <v>1.5302</v>
          </cell>
          <cell r="S246">
            <v>1.6878</v>
          </cell>
          <cell r="T246">
            <v>1.8517999999999999</v>
          </cell>
          <cell r="U246">
            <v>2.0219999999999998</v>
          </cell>
          <cell r="V246">
            <v>2.1981999999999999</v>
          </cell>
          <cell r="W246">
            <v>2.3803999999999998</v>
          </cell>
          <cell r="X246">
            <v>2.5684</v>
          </cell>
          <cell r="Y246">
            <v>2.7622</v>
          </cell>
          <cell r="Z246">
            <v>2.9613999999999998</v>
          </cell>
          <cell r="AA246">
            <v>3.1661999999999999</v>
          </cell>
          <cell r="AB246">
            <v>3.3763000000000001</v>
          </cell>
          <cell r="AC246">
            <v>3.5918000000000001</v>
          </cell>
          <cell r="AD246">
            <v>3.8123</v>
          </cell>
          <cell r="AE246">
            <v>4.0380000000000003</v>
          </cell>
          <cell r="AF246">
            <v>4.2686999999999999</v>
          </cell>
          <cell r="AG246">
            <v>4.5042999999999997</v>
          </cell>
          <cell r="AH246">
            <v>4.7446999999999999</v>
          </cell>
          <cell r="AI246">
            <v>4.9897999999999998</v>
          </cell>
          <cell r="AJ246">
            <v>5.2397</v>
          </cell>
          <cell r="AK246">
            <v>5.4942000000000002</v>
          </cell>
          <cell r="AL246">
            <v>5.7531999999999996</v>
          </cell>
          <cell r="AM246">
            <v>6.0167999999999999</v>
          </cell>
          <cell r="AN246">
            <v>6.2847</v>
          </cell>
        </row>
        <row r="247">
          <cell r="C247">
            <v>5.4399999999999997E-2</v>
          </cell>
          <cell r="D247">
            <v>9.4500000000000001E-2</v>
          </cell>
          <cell r="E247">
            <v>0.14480000000000001</v>
          </cell>
          <cell r="F247">
            <v>0.20480000000000001</v>
          </cell>
          <cell r="G247">
            <v>0.27429999999999999</v>
          </cell>
          <cell r="H247">
            <v>0.35299999999999998</v>
          </cell>
          <cell r="I247">
            <v>0.4405</v>
          </cell>
          <cell r="J247">
            <v>0.53659999999999997</v>
          </cell>
          <cell r="K247">
            <v>0.6411</v>
          </cell>
          <cell r="L247">
            <v>0.75380000000000003</v>
          </cell>
          <cell r="M247">
            <v>0.87429999999999997</v>
          </cell>
          <cell r="N247">
            <v>1.0024999999999999</v>
          </cell>
          <cell r="O247">
            <v>1.1383000000000001</v>
          </cell>
          <cell r="P247">
            <v>1.2813000000000001</v>
          </cell>
          <cell r="Q247">
            <v>1.4315</v>
          </cell>
          <cell r="R247">
            <v>1.5887</v>
          </cell>
          <cell r="S247">
            <v>1.7526999999999999</v>
          </cell>
          <cell r="T247">
            <v>1.9233</v>
          </cell>
          <cell r="U247">
            <v>2.1004</v>
          </cell>
          <cell r="V247">
            <v>2.2837999999999998</v>
          </cell>
          <cell r="W247">
            <v>2.4735</v>
          </cell>
          <cell r="X247">
            <v>2.6692999999999998</v>
          </cell>
          <cell r="Y247">
            <v>2.8711000000000002</v>
          </cell>
          <cell r="Z247">
            <v>3.0787</v>
          </cell>
          <cell r="AA247">
            <v>3.2919999999999998</v>
          </cell>
          <cell r="AB247">
            <v>3.5110000000000001</v>
          </cell>
          <cell r="AC247">
            <v>3.7355</v>
          </cell>
          <cell r="AD247">
            <v>3.9655</v>
          </cell>
          <cell r="AE247">
            <v>4.2007000000000003</v>
          </cell>
          <cell r="AF247">
            <v>4.4412000000000003</v>
          </cell>
          <cell r="AG247">
            <v>4.6868999999999996</v>
          </cell>
          <cell r="AH247">
            <v>4.9377000000000004</v>
          </cell>
          <cell r="AI247">
            <v>5.1933999999999996</v>
          </cell>
          <cell r="AJ247">
            <v>5.4541000000000004</v>
          </cell>
          <cell r="AK247">
            <v>5.7195999999999998</v>
          </cell>
          <cell r="AL247">
            <v>5.9898999999999996</v>
          </cell>
          <cell r="AM247">
            <v>6.2648999999999999</v>
          </cell>
          <cell r="AN247">
            <v>6.5445000000000002</v>
          </cell>
        </row>
        <row r="248">
          <cell r="C248">
            <v>5.62E-2</v>
          </cell>
          <cell r="D248">
            <v>9.7699999999999995E-2</v>
          </cell>
          <cell r="E248">
            <v>0.1497</v>
          </cell>
          <cell r="F248">
            <v>0.21179999999999999</v>
          </cell>
          <cell r="G248">
            <v>0.2838</v>
          </cell>
          <cell r="H248">
            <v>0.36530000000000001</v>
          </cell>
          <cell r="I248">
            <v>0.45590000000000003</v>
          </cell>
          <cell r="J248">
            <v>0.55559999999999998</v>
          </cell>
          <cell r="K248">
            <v>0.66390000000000005</v>
          </cell>
          <cell r="L248">
            <v>0.78069999999999995</v>
          </cell>
          <cell r="M248">
            <v>0.90569999999999995</v>
          </cell>
          <cell r="N248">
            <v>1.0387</v>
          </cell>
          <cell r="O248">
            <v>1.1796</v>
          </cell>
          <cell r="P248">
            <v>1.3281000000000001</v>
          </cell>
          <cell r="Q248">
            <v>1.484</v>
          </cell>
          <cell r="R248">
            <v>1.6472</v>
          </cell>
          <cell r="S248">
            <v>1.8176000000000001</v>
          </cell>
          <cell r="T248">
            <v>1.9947999999999999</v>
          </cell>
          <cell r="U248">
            <v>2.1789000000000001</v>
          </cell>
          <cell r="V248">
            <v>2.3696000000000002</v>
          </cell>
          <cell r="W248">
            <v>2.5668000000000002</v>
          </cell>
          <cell r="X248">
            <v>2.7703000000000002</v>
          </cell>
          <cell r="Y248">
            <v>2.9802</v>
          </cell>
          <cell r="Z248">
            <v>3.1960999999999999</v>
          </cell>
          <cell r="AA248">
            <v>3.4180999999999999</v>
          </cell>
          <cell r="AB248">
            <v>3.6459999999999999</v>
          </cell>
          <cell r="AC248">
            <v>3.8795999999999999</v>
          </cell>
          <cell r="AD248">
            <v>4.1189</v>
          </cell>
          <cell r="AE248">
            <v>4.3639000000000001</v>
          </cell>
          <cell r="AF248">
            <v>4.6143000000000001</v>
          </cell>
          <cell r="AG248">
            <v>4.8700999999999999</v>
          </cell>
          <cell r="AH248">
            <v>5.1311999999999998</v>
          </cell>
          <cell r="AI248">
            <v>5.3975999999999997</v>
          </cell>
          <cell r="AJ248">
            <v>5.6691000000000003</v>
          </cell>
          <cell r="AK248">
            <v>5.9457000000000004</v>
          </cell>
          <cell r="AL248">
            <v>6.2272999999999996</v>
          </cell>
          <cell r="AM248">
            <v>6.5137999999999998</v>
          </cell>
          <cell r="AN248">
            <v>6.8052000000000001</v>
          </cell>
        </row>
        <row r="249">
          <cell r="C249">
            <v>5.8099999999999999E-2</v>
          </cell>
          <cell r="D249">
            <v>0.1009</v>
          </cell>
          <cell r="E249">
            <v>0.15459999999999999</v>
          </cell>
          <cell r="F249">
            <v>0.21890000000000001</v>
          </cell>
          <cell r="G249">
            <v>0.29330000000000001</v>
          </cell>
          <cell r="H249">
            <v>0.37759999999999999</v>
          </cell>
          <cell r="I249">
            <v>0.47139999999999999</v>
          </cell>
          <cell r="J249">
            <v>0.57450000000000001</v>
          </cell>
          <cell r="K249">
            <v>0.68669999999999998</v>
          </cell>
          <cell r="L249">
            <v>0.80759999999999998</v>
          </cell>
          <cell r="M249">
            <v>0.93710000000000004</v>
          </cell>
          <cell r="N249">
            <v>1.075</v>
          </cell>
          <cell r="O249">
            <v>1.2209000000000001</v>
          </cell>
          <cell r="P249">
            <v>1.3749</v>
          </cell>
          <cell r="Q249">
            <v>1.5366</v>
          </cell>
          <cell r="R249">
            <v>1.7058</v>
          </cell>
          <cell r="S249">
            <v>1.8825000000000001</v>
          </cell>
          <cell r="T249">
            <v>2.0663999999999998</v>
          </cell>
          <cell r="U249">
            <v>2.2574999999999998</v>
          </cell>
          <cell r="V249">
            <v>2.4554</v>
          </cell>
          <cell r="W249">
            <v>2.6600999999999999</v>
          </cell>
          <cell r="X249">
            <v>2.8715000000000002</v>
          </cell>
          <cell r="Y249">
            <v>3.0895000000000001</v>
          </cell>
          <cell r="Z249">
            <v>3.3138000000000001</v>
          </cell>
          <cell r="AA249">
            <v>3.5444</v>
          </cell>
          <cell r="AB249">
            <v>3.7812000000000001</v>
          </cell>
          <cell r="AC249">
            <v>4.024</v>
          </cell>
          <cell r="AD249">
            <v>4.2728000000000002</v>
          </cell>
          <cell r="AE249">
            <v>4.5274000000000001</v>
          </cell>
          <cell r="AF249">
            <v>4.7877000000000001</v>
          </cell>
          <cell r="AG249">
            <v>5.0537000000000001</v>
          </cell>
          <cell r="AH249">
            <v>5.3253000000000004</v>
          </cell>
          <cell r="AI249">
            <v>5.6022999999999996</v>
          </cell>
          <cell r="AJ249">
            <v>5.8848000000000003</v>
          </cell>
          <cell r="AK249">
            <v>6.1725000000000003</v>
          </cell>
          <cell r="AL249">
            <v>6.4654999999999996</v>
          </cell>
          <cell r="AM249">
            <v>6.7636000000000003</v>
          </cell>
          <cell r="AN249">
            <v>7.0667999999999997</v>
          </cell>
        </row>
        <row r="250">
          <cell r="C250">
            <v>5.9900000000000002E-2</v>
          </cell>
          <cell r="D250">
            <v>0.1041</v>
          </cell>
          <cell r="E250">
            <v>0.15959999999999999</v>
          </cell>
          <cell r="F250">
            <v>0.22589999999999999</v>
          </cell>
          <cell r="G250">
            <v>0.30280000000000001</v>
          </cell>
          <cell r="H250">
            <v>0.38990000000000002</v>
          </cell>
          <cell r="I250">
            <v>0.48680000000000001</v>
          </cell>
          <cell r="J250">
            <v>0.59340000000000004</v>
          </cell>
          <cell r="K250">
            <v>0.70940000000000003</v>
          </cell>
          <cell r="L250">
            <v>0.83450000000000002</v>
          </cell>
          <cell r="M250">
            <v>0.96850000000000003</v>
          </cell>
          <cell r="N250">
            <v>1.1112</v>
          </cell>
          <cell r="O250">
            <v>1.2623</v>
          </cell>
          <cell r="P250">
            <v>1.4217</v>
          </cell>
          <cell r="Q250">
            <v>1.5891999999999999</v>
          </cell>
          <cell r="R250">
            <v>1.7645</v>
          </cell>
          <cell r="S250">
            <v>1.9476</v>
          </cell>
          <cell r="T250">
            <v>2.1381999999999999</v>
          </cell>
          <cell r="U250">
            <v>2.3361000000000001</v>
          </cell>
          <cell r="V250">
            <v>2.5413999999999999</v>
          </cell>
          <cell r="W250">
            <v>2.7536999999999998</v>
          </cell>
          <cell r="X250">
            <v>2.9729000000000001</v>
          </cell>
          <cell r="Y250">
            <v>3.1989000000000001</v>
          </cell>
          <cell r="Z250">
            <v>3.4317000000000002</v>
          </cell>
          <cell r="AA250">
            <v>3.6709000000000001</v>
          </cell>
          <cell r="AB250">
            <v>3.9167000000000001</v>
          </cell>
          <cell r="AC250">
            <v>4.1687000000000003</v>
          </cell>
          <cell r="AD250">
            <v>4.4268999999999998</v>
          </cell>
          <cell r="AE250">
            <v>4.6912000000000003</v>
          </cell>
          <cell r="AF250">
            <v>4.9615999999999998</v>
          </cell>
          <cell r="AG250">
            <v>5.2378</v>
          </cell>
          <cell r="AH250">
            <v>5.5198999999999998</v>
          </cell>
          <cell r="AI250">
            <v>5.8075999999999999</v>
          </cell>
          <cell r="AJ250">
            <v>6.101</v>
          </cell>
          <cell r="AK250">
            <v>6.3998999999999997</v>
          </cell>
          <cell r="AL250">
            <v>6.7042999999999999</v>
          </cell>
          <cell r="AM250">
            <v>7.0141</v>
          </cell>
          <cell r="AN250">
            <v>7.3292000000000002</v>
          </cell>
        </row>
        <row r="251">
          <cell r="C251">
            <v>6.1699999999999998E-2</v>
          </cell>
          <cell r="D251">
            <v>0.10730000000000001</v>
          </cell>
          <cell r="E251">
            <v>0.16450000000000001</v>
          </cell>
          <cell r="F251">
            <v>0.23300000000000001</v>
          </cell>
          <cell r="G251">
            <v>0.31230000000000002</v>
          </cell>
          <cell r="H251">
            <v>0.4022</v>
          </cell>
          <cell r="I251">
            <v>0.50229999999999997</v>
          </cell>
          <cell r="J251">
            <v>0.61240000000000006</v>
          </cell>
          <cell r="K251">
            <v>0.73219999999999996</v>
          </cell>
          <cell r="L251">
            <v>0.86150000000000004</v>
          </cell>
          <cell r="M251">
            <v>1</v>
          </cell>
          <cell r="N251">
            <v>1.1475</v>
          </cell>
          <cell r="O251">
            <v>1.3037000000000001</v>
          </cell>
          <cell r="P251">
            <v>1.4685999999999999</v>
          </cell>
          <cell r="Q251">
            <v>1.6417999999999999</v>
          </cell>
          <cell r="R251">
            <v>1.8231999999999999</v>
          </cell>
          <cell r="S251">
            <v>2.0127000000000002</v>
          </cell>
          <cell r="T251">
            <v>2.21</v>
          </cell>
          <cell r="U251">
            <v>2.4148999999999998</v>
          </cell>
          <cell r="V251">
            <v>2.6274000000000002</v>
          </cell>
          <cell r="W251">
            <v>2.8473000000000002</v>
          </cell>
          <cell r="X251">
            <v>3.0743999999999998</v>
          </cell>
          <cell r="Y251">
            <v>3.3086000000000002</v>
          </cell>
          <cell r="Z251">
            <v>3.5497000000000001</v>
          </cell>
          <cell r="AA251">
            <v>3.7976999999999999</v>
          </cell>
          <cell r="AB251">
            <v>4.0523999999999996</v>
          </cell>
          <cell r="AC251">
            <v>4.3136000000000001</v>
          </cell>
          <cell r="AD251">
            <v>4.5812999999999997</v>
          </cell>
          <cell r="AE251">
            <v>4.8554000000000004</v>
          </cell>
          <cell r="AF251">
            <v>5.1357999999999997</v>
          </cell>
          <cell r="AG251">
            <v>5.4222999999999999</v>
          </cell>
          <cell r="AH251">
            <v>5.7148000000000003</v>
          </cell>
          <cell r="AI251">
            <v>6.0133999999999999</v>
          </cell>
          <cell r="AJ251">
            <v>6.3178000000000001</v>
          </cell>
          <cell r="AK251">
            <v>6.6279000000000003</v>
          </cell>
          <cell r="AL251">
            <v>6.9438000000000004</v>
          </cell>
          <cell r="AM251">
            <v>7.2652999999999999</v>
          </cell>
          <cell r="AN251">
            <v>7.5923999999999996</v>
          </cell>
        </row>
        <row r="252">
          <cell r="C252">
            <v>4.4000000000000003E-3</v>
          </cell>
          <cell r="D252">
            <v>7.7000000000000002E-3</v>
          </cell>
          <cell r="E252">
            <v>1.1599999999999999E-2</v>
          </cell>
          <cell r="F252">
            <v>1.6400000000000001E-2</v>
          </cell>
          <cell r="G252">
            <v>2.18E-2</v>
          </cell>
          <cell r="H252">
            <v>2.7900000000000001E-2</v>
          </cell>
          <cell r="I252">
            <v>3.4599999999999999E-2</v>
          </cell>
          <cell r="J252">
            <v>4.2000000000000003E-2</v>
          </cell>
          <cell r="K252">
            <v>4.99E-2</v>
          </cell>
          <cell r="L252">
            <v>5.8500000000000003E-2</v>
          </cell>
          <cell r="M252">
            <v>6.7500000000000004E-2</v>
          </cell>
          <cell r="N252">
            <v>7.7100000000000002E-2</v>
          </cell>
          <cell r="O252">
            <v>8.7300000000000003E-2</v>
          </cell>
          <cell r="P252">
            <v>9.7900000000000001E-2</v>
          </cell>
          <cell r="Q252">
            <v>0.1091</v>
          </cell>
          <cell r="R252">
            <v>0.1207</v>
          </cell>
          <cell r="S252">
            <v>0.1328</v>
          </cell>
          <cell r="T252">
            <v>0.1454</v>
          </cell>
          <cell r="U252">
            <v>0.1585</v>
          </cell>
          <cell r="V252">
            <v>0.17199999999999999</v>
          </cell>
          <cell r="W252">
            <v>0.18590000000000001</v>
          </cell>
          <cell r="X252">
            <v>0.20030000000000001</v>
          </cell>
          <cell r="Y252">
            <v>0.21510000000000001</v>
          </cell>
          <cell r="Z252">
            <v>0.23039999999999999</v>
          </cell>
          <cell r="AA252">
            <v>0.24610000000000001</v>
          </cell>
          <cell r="AB252">
            <v>0.26219999999999999</v>
          </cell>
          <cell r="AC252">
            <v>0.27879999999999999</v>
          </cell>
          <cell r="AD252">
            <v>0.29570000000000002</v>
          </cell>
          <cell r="AE252">
            <v>0.31309999999999999</v>
          </cell>
          <cell r="AF252">
            <v>0.33090000000000003</v>
          </cell>
          <cell r="AG252">
            <v>0.34910000000000002</v>
          </cell>
          <cell r="AH252">
            <v>0.36780000000000002</v>
          </cell>
          <cell r="AI252">
            <v>0.38679999999999998</v>
          </cell>
          <cell r="AJ252">
            <v>0.40629999999999999</v>
          </cell>
          <cell r="AK252">
            <v>0.42620000000000002</v>
          </cell>
          <cell r="AL252">
            <v>0.44650000000000001</v>
          </cell>
          <cell r="AM252">
            <v>0.4672</v>
          </cell>
          <cell r="AN252">
            <v>0.4884</v>
          </cell>
        </row>
        <row r="253">
          <cell r="C253">
            <v>6.0000000000000001E-3</v>
          </cell>
          <cell r="D253">
            <v>1.03E-2</v>
          </cell>
          <cell r="E253">
            <v>1.5699999999999999E-2</v>
          </cell>
          <cell r="F253">
            <v>2.2100000000000002E-2</v>
          </cell>
          <cell r="G253">
            <v>2.9399999999999999E-2</v>
          </cell>
          <cell r="H253">
            <v>3.7699999999999997E-2</v>
          </cell>
          <cell r="I253">
            <v>4.6800000000000001E-2</v>
          </cell>
          <cell r="J253">
            <v>5.67E-2</v>
          </cell>
          <cell r="K253">
            <v>6.7500000000000004E-2</v>
          </cell>
          <cell r="L253">
            <v>7.8899999999999998E-2</v>
          </cell>
          <cell r="M253">
            <v>9.1200000000000003E-2</v>
          </cell>
          <cell r="N253">
            <v>0.1041</v>
          </cell>
          <cell r="O253">
            <v>0.1177</v>
          </cell>
          <cell r="P253">
            <v>0.13189999999999999</v>
          </cell>
          <cell r="Q253">
            <v>0.14680000000000001</v>
          </cell>
          <cell r="R253">
            <v>0.1623</v>
          </cell>
          <cell r="S253">
            <v>0.1784</v>
          </cell>
          <cell r="T253">
            <v>0.1951</v>
          </cell>
          <cell r="U253">
            <v>0.21229999999999999</v>
          </cell>
          <cell r="V253">
            <v>0.2301</v>
          </cell>
          <cell r="W253">
            <v>0.24840000000000001</v>
          </cell>
          <cell r="X253">
            <v>0.26719999999999999</v>
          </cell>
          <cell r="Y253">
            <v>0.28649999999999998</v>
          </cell>
          <cell r="Z253">
            <v>0.30630000000000002</v>
          </cell>
          <cell r="AA253">
            <v>0.3266</v>
          </cell>
          <cell r="AB253">
            <v>0.34739999999999999</v>
          </cell>
          <cell r="AC253">
            <v>0.36859999999999998</v>
          </cell>
          <cell r="AD253">
            <v>0.39029999999999998</v>
          </cell>
          <cell r="AE253">
            <v>0.41239999999999999</v>
          </cell>
          <cell r="AF253">
            <v>0.435</v>
          </cell>
          <cell r="AG253">
            <v>0.45789999999999997</v>
          </cell>
          <cell r="AH253">
            <v>0.48130000000000001</v>
          </cell>
          <cell r="AI253">
            <v>0.50509999999999999</v>
          </cell>
          <cell r="AJ253">
            <v>0.52939999999999998</v>
          </cell>
          <cell r="AK253">
            <v>0.55400000000000005</v>
          </cell>
          <cell r="AL253">
            <v>0.57899999999999996</v>
          </cell>
          <cell r="AM253">
            <v>0.60440000000000005</v>
          </cell>
          <cell r="AN253">
            <v>0.63019999999999998</v>
          </cell>
        </row>
        <row r="254">
          <cell r="C254">
            <v>7.4999999999999997E-3</v>
          </cell>
          <cell r="D254">
            <v>1.2999999999999999E-2</v>
          </cell>
          <cell r="E254">
            <v>1.9800000000000002E-2</v>
          </cell>
          <cell r="F254">
            <v>2.7799999999999998E-2</v>
          </cell>
          <cell r="G254">
            <v>3.7100000000000001E-2</v>
          </cell>
          <cell r="H254">
            <v>4.7500000000000001E-2</v>
          </cell>
          <cell r="I254">
            <v>5.8999999999999997E-2</v>
          </cell>
          <cell r="J254">
            <v>7.1499999999999994E-2</v>
          </cell>
          <cell r="K254">
            <v>8.5000000000000006E-2</v>
          </cell>
          <cell r="L254">
            <v>9.9400000000000002E-2</v>
          </cell>
          <cell r="M254">
            <v>0.1148</v>
          </cell>
          <cell r="N254">
            <v>0.13100000000000001</v>
          </cell>
          <cell r="O254">
            <v>0.14810000000000001</v>
          </cell>
          <cell r="P254">
            <v>0.16600000000000001</v>
          </cell>
          <cell r="Q254">
            <v>0.18459999999999999</v>
          </cell>
          <cell r="R254">
            <v>0.20399999999999999</v>
          </cell>
          <cell r="S254">
            <v>0.22409999999999999</v>
          </cell>
          <cell r="T254">
            <v>0.24490000000000001</v>
          </cell>
          <cell r="U254">
            <v>0.26629999999999998</v>
          </cell>
          <cell r="V254">
            <v>0.28839999999999999</v>
          </cell>
          <cell r="W254">
            <v>0.31109999999999999</v>
          </cell>
          <cell r="X254">
            <v>0.33439999999999998</v>
          </cell>
          <cell r="Y254">
            <v>0.35830000000000001</v>
          </cell>
          <cell r="Z254">
            <v>0.38269999999999998</v>
          </cell>
          <cell r="AA254">
            <v>0.40770000000000001</v>
          </cell>
          <cell r="AB254">
            <v>0.43319999999999997</v>
          </cell>
          <cell r="AC254">
            <v>0.4592</v>
          </cell>
          <cell r="AD254">
            <v>0.48559999999999998</v>
          </cell>
          <cell r="AE254">
            <v>0.51259999999999994</v>
          </cell>
          <cell r="AF254">
            <v>0.54</v>
          </cell>
          <cell r="AG254">
            <v>0.56789999999999996</v>
          </cell>
          <cell r="AH254">
            <v>0.59609999999999996</v>
          </cell>
          <cell r="AI254">
            <v>0.62490000000000001</v>
          </cell>
          <cell r="AJ254">
            <v>0.65400000000000003</v>
          </cell>
          <cell r="AK254">
            <v>0.6835</v>
          </cell>
          <cell r="AL254">
            <v>0.71340000000000003</v>
          </cell>
          <cell r="AM254">
            <v>0.74360000000000004</v>
          </cell>
          <cell r="AN254">
            <v>0.77429999999999999</v>
          </cell>
        </row>
        <row r="255">
          <cell r="C255">
            <v>9.1000000000000004E-3</v>
          </cell>
          <cell r="D255">
            <v>1.5699999999999999E-2</v>
          </cell>
          <cell r="E255">
            <v>2.3900000000000001E-2</v>
          </cell>
          <cell r="F255">
            <v>3.3599999999999998E-2</v>
          </cell>
          <cell r="G255">
            <v>4.4699999999999997E-2</v>
          </cell>
          <cell r="H255">
            <v>5.7299999999999997E-2</v>
          </cell>
          <cell r="I255">
            <v>7.1099999999999997E-2</v>
          </cell>
          <cell r="J255">
            <v>8.6199999999999999E-2</v>
          </cell>
          <cell r="K255">
            <v>0.10249999999999999</v>
          </cell>
          <cell r="L255">
            <v>0.11990000000000001</v>
          </cell>
          <cell r="M255">
            <v>0.1384</v>
          </cell>
          <cell r="N255">
            <v>0.158</v>
          </cell>
          <cell r="O255">
            <v>0.17849999999999999</v>
          </cell>
          <cell r="P255">
            <v>0.2</v>
          </cell>
          <cell r="Q255">
            <v>0.22239999999999999</v>
          </cell>
          <cell r="R255">
            <v>0.2457</v>
          </cell>
          <cell r="S255">
            <v>0.26989999999999997</v>
          </cell>
          <cell r="T255">
            <v>0.29480000000000001</v>
          </cell>
          <cell r="U255">
            <v>0.32050000000000001</v>
          </cell>
          <cell r="V255">
            <v>0.34699999999999998</v>
          </cell>
          <cell r="W255">
            <v>0.37409999999999999</v>
          </cell>
          <cell r="X255">
            <v>0.40200000000000002</v>
          </cell>
          <cell r="Y255">
            <v>0.43049999999999999</v>
          </cell>
          <cell r="Z255">
            <v>0.45960000000000001</v>
          </cell>
          <cell r="AA255">
            <v>0.48930000000000001</v>
          </cell>
          <cell r="AB255">
            <v>0.51959999999999995</v>
          </cell>
          <cell r="AC255">
            <v>0.5504</v>
          </cell>
          <cell r="AD255">
            <v>0.58179999999999998</v>
          </cell>
          <cell r="AE255">
            <v>0.61370000000000002</v>
          </cell>
          <cell r="AF255">
            <v>0.64610000000000001</v>
          </cell>
          <cell r="AG255">
            <v>0.67900000000000005</v>
          </cell>
          <cell r="AH255">
            <v>0.71230000000000004</v>
          </cell>
          <cell r="AI255">
            <v>0.746</v>
          </cell>
          <cell r="AJ255">
            <v>0.7802</v>
          </cell>
          <cell r="AK255">
            <v>0.81479999999999997</v>
          </cell>
          <cell r="AL255">
            <v>0.84970000000000001</v>
          </cell>
          <cell r="AM255">
            <v>0.88500000000000001</v>
          </cell>
          <cell r="AN255">
            <v>0.92069999999999996</v>
          </cell>
        </row>
        <row r="256">
          <cell r="C256">
            <v>1.06E-2</v>
          </cell>
          <cell r="D256">
            <v>1.83E-2</v>
          </cell>
          <cell r="E256">
            <v>2.7900000000000001E-2</v>
          </cell>
          <cell r="F256">
            <v>3.9300000000000002E-2</v>
          </cell>
          <cell r="G256">
            <v>5.2400000000000002E-2</v>
          </cell>
          <cell r="H256">
            <v>6.7000000000000004E-2</v>
          </cell>
          <cell r="I256">
            <v>8.3199999999999996E-2</v>
          </cell>
          <cell r="J256">
            <v>0.1009</v>
          </cell>
          <cell r="K256">
            <v>0.12</v>
          </cell>
          <cell r="L256">
            <v>0.1404</v>
          </cell>
          <cell r="M256">
            <v>0.16209999999999999</v>
          </cell>
          <cell r="N256">
            <v>0.18490000000000001</v>
          </cell>
          <cell r="O256">
            <v>0.20899999999999999</v>
          </cell>
          <cell r="P256">
            <v>0.23419999999999999</v>
          </cell>
          <cell r="Q256">
            <v>0.26040000000000002</v>
          </cell>
          <cell r="R256">
            <v>0.28760000000000002</v>
          </cell>
          <cell r="S256">
            <v>0.31580000000000003</v>
          </cell>
          <cell r="T256">
            <v>0.34489999999999998</v>
          </cell>
          <cell r="U256">
            <v>0.37490000000000001</v>
          </cell>
          <cell r="V256">
            <v>0.40579999999999999</v>
          </cell>
          <cell r="W256">
            <v>0.43740000000000001</v>
          </cell>
          <cell r="X256">
            <v>0.4698</v>
          </cell>
          <cell r="Y256">
            <v>0.503</v>
          </cell>
          <cell r="Z256">
            <v>0.53690000000000004</v>
          </cell>
          <cell r="AA256">
            <v>0.57140000000000002</v>
          </cell>
          <cell r="AB256">
            <v>0.60660000000000003</v>
          </cell>
          <cell r="AC256">
            <v>0.64229999999999998</v>
          </cell>
          <cell r="AD256">
            <v>0.67869999999999997</v>
          </cell>
          <cell r="AE256">
            <v>0.71560000000000001</v>
          </cell>
          <cell r="AF256">
            <v>0.75309999999999999</v>
          </cell>
          <cell r="AG256">
            <v>0.79100000000000004</v>
          </cell>
          <cell r="AH256">
            <v>0.82950000000000002</v>
          </cell>
          <cell r="AI256">
            <v>0.86829999999999996</v>
          </cell>
          <cell r="AJ256">
            <v>0.90769999999999995</v>
          </cell>
          <cell r="AK256">
            <v>0.94740000000000002</v>
          </cell>
          <cell r="AL256">
            <v>0.98760000000000003</v>
          </cell>
          <cell r="AM256">
            <v>1.0281</v>
          </cell>
          <cell r="AN256">
            <v>1.0689</v>
          </cell>
        </row>
        <row r="257">
          <cell r="C257">
            <v>1.21E-2</v>
          </cell>
          <cell r="D257">
            <v>2.1000000000000001E-2</v>
          </cell>
          <cell r="E257">
            <v>3.2000000000000001E-2</v>
          </cell>
          <cell r="F257">
            <v>4.4999999999999998E-2</v>
          </cell>
          <cell r="G257">
            <v>0.06</v>
          </cell>
          <cell r="H257">
            <v>7.6799999999999993E-2</v>
          </cell>
          <cell r="I257">
            <v>9.5399999999999999E-2</v>
          </cell>
          <cell r="J257">
            <v>0.11559999999999999</v>
          </cell>
          <cell r="K257">
            <v>0.13750000000000001</v>
          </cell>
          <cell r="L257">
            <v>0.16089999999999999</v>
          </cell>
          <cell r="M257">
            <v>0.1857</v>
          </cell>
          <cell r="N257">
            <v>0.21199999999999999</v>
          </cell>
          <cell r="O257">
            <v>0.23949999999999999</v>
          </cell>
          <cell r="P257">
            <v>0.26829999999999998</v>
          </cell>
          <cell r="Q257">
            <v>0.2984</v>
          </cell>
          <cell r="R257">
            <v>0.32950000000000002</v>
          </cell>
          <cell r="S257">
            <v>0.36180000000000001</v>
          </cell>
          <cell r="T257">
            <v>0.39510000000000001</v>
          </cell>
          <cell r="U257">
            <v>0.4294</v>
          </cell>
          <cell r="V257">
            <v>0.4647</v>
          </cell>
          <cell r="W257">
            <v>0.50090000000000001</v>
          </cell>
          <cell r="X257">
            <v>0.53790000000000004</v>
          </cell>
          <cell r="Y257">
            <v>0.57579999999999998</v>
          </cell>
          <cell r="Z257">
            <v>0.61439999999999995</v>
          </cell>
          <cell r="AA257">
            <v>0.65380000000000005</v>
          </cell>
          <cell r="AB257">
            <v>0.69389999999999996</v>
          </cell>
          <cell r="AC257">
            <v>0.73470000000000002</v>
          </cell>
          <cell r="AD257">
            <v>0.77610000000000001</v>
          </cell>
          <cell r="AE257">
            <v>0.81810000000000005</v>
          </cell>
          <cell r="AF257">
            <v>0.86070000000000002</v>
          </cell>
          <cell r="AG257">
            <v>0.90380000000000005</v>
          </cell>
          <cell r="AH257">
            <v>0.94740000000000002</v>
          </cell>
          <cell r="AI257">
            <v>0.99150000000000005</v>
          </cell>
          <cell r="AJ257">
            <v>1.0361</v>
          </cell>
          <cell r="AK257">
            <v>1.0810999999999999</v>
          </cell>
          <cell r="AL257">
            <v>1.1266</v>
          </cell>
          <cell r="AM257">
            <v>1.1724000000000001</v>
          </cell>
          <cell r="AN257">
            <v>1.2184999999999999</v>
          </cell>
        </row>
        <row r="258">
          <cell r="C258">
            <v>1.37E-2</v>
          </cell>
          <cell r="D258">
            <v>2.3599999999999999E-2</v>
          </cell>
          <cell r="E258">
            <v>3.5999999999999997E-2</v>
          </cell>
          <cell r="F258">
            <v>5.0700000000000002E-2</v>
          </cell>
          <cell r="G258">
            <v>6.7599999999999993E-2</v>
          </cell>
          <cell r="H258">
            <v>8.6599999999999996E-2</v>
          </cell>
          <cell r="I258">
            <v>0.1075</v>
          </cell>
          <cell r="J258">
            <v>0.13039999999999999</v>
          </cell>
          <cell r="K258">
            <v>0.155</v>
          </cell>
          <cell r="L258">
            <v>0.18140000000000001</v>
          </cell>
          <cell r="M258">
            <v>0.2094</v>
          </cell>
          <cell r="N258">
            <v>0.23899999999999999</v>
          </cell>
          <cell r="O258">
            <v>0.27</v>
          </cell>
          <cell r="P258">
            <v>0.30249999999999999</v>
          </cell>
          <cell r="Q258">
            <v>0.33639999999999998</v>
          </cell>
          <cell r="R258">
            <v>0.3715</v>
          </cell>
          <cell r="S258">
            <v>0.40789999999999998</v>
          </cell>
          <cell r="T258">
            <v>0.44540000000000002</v>
          </cell>
          <cell r="U258">
            <v>0.48409999999999997</v>
          </cell>
          <cell r="V258">
            <v>0.52380000000000004</v>
          </cell>
          <cell r="W258">
            <v>0.5645</v>
          </cell>
          <cell r="X258">
            <v>0.60619999999999996</v>
          </cell>
          <cell r="Y258">
            <v>0.64880000000000004</v>
          </cell>
          <cell r="Z258">
            <v>0.69220000000000004</v>
          </cell>
          <cell r="AA258">
            <v>0.73650000000000004</v>
          </cell>
          <cell r="AB258">
            <v>0.78159999999999996</v>
          </cell>
          <cell r="AC258">
            <v>0.82730000000000004</v>
          </cell>
          <cell r="AD258">
            <v>0.87380000000000002</v>
          </cell>
          <cell r="AE258">
            <v>0.92100000000000004</v>
          </cell>
          <cell r="AF258">
            <v>0.96870000000000001</v>
          </cell>
          <cell r="AG258">
            <v>1.0170999999999999</v>
          </cell>
          <cell r="AH258">
            <v>1.0660000000000001</v>
          </cell>
          <cell r="AI258">
            <v>1.1153999999999999</v>
          </cell>
          <cell r="AJ258">
            <v>1.1653</v>
          </cell>
          <cell r="AK258">
            <v>1.2156</v>
          </cell>
          <cell r="AL258">
            <v>1.2664</v>
          </cell>
          <cell r="AM258">
            <v>1.3176000000000001</v>
          </cell>
          <cell r="AN258">
            <v>1.3692</v>
          </cell>
        </row>
        <row r="259">
          <cell r="C259">
            <v>1.52E-2</v>
          </cell>
          <cell r="D259">
            <v>2.63E-2</v>
          </cell>
          <cell r="E259">
            <v>4.0099999999999997E-2</v>
          </cell>
          <cell r="F259">
            <v>5.6399999999999999E-2</v>
          </cell>
          <cell r="G259">
            <v>7.5200000000000003E-2</v>
          </cell>
          <cell r="H259">
            <v>9.6299999999999997E-2</v>
          </cell>
          <cell r="I259">
            <v>0.1197</v>
          </cell>
          <cell r="J259">
            <v>0.14510000000000001</v>
          </cell>
          <cell r="K259">
            <v>0.1726</v>
          </cell>
          <cell r="L259">
            <v>0.2019</v>
          </cell>
          <cell r="M259">
            <v>0.2331</v>
          </cell>
          <cell r="N259">
            <v>0.26600000000000001</v>
          </cell>
          <cell r="O259">
            <v>0.30059999999999998</v>
          </cell>
          <cell r="P259">
            <v>0.33679999999999999</v>
          </cell>
          <cell r="Q259">
            <v>0.37440000000000001</v>
          </cell>
          <cell r="R259">
            <v>0.41349999999999998</v>
          </cell>
          <cell r="S259">
            <v>0.45400000000000001</v>
          </cell>
          <cell r="T259">
            <v>0.49580000000000002</v>
          </cell>
          <cell r="U259">
            <v>0.53879999999999995</v>
          </cell>
          <cell r="V259">
            <v>0.58289999999999997</v>
          </cell>
          <cell r="W259">
            <v>0.62819999999999998</v>
          </cell>
          <cell r="X259">
            <v>0.67459999999999998</v>
          </cell>
          <cell r="Y259">
            <v>0.72189999999999999</v>
          </cell>
          <cell r="Z259">
            <v>0.7702</v>
          </cell>
          <cell r="AA259">
            <v>0.81940000000000002</v>
          </cell>
          <cell r="AB259">
            <v>0.86939999999999995</v>
          </cell>
          <cell r="AC259">
            <v>0.92030000000000001</v>
          </cell>
          <cell r="AD259">
            <v>0.97189999999999999</v>
          </cell>
          <cell r="AE259">
            <v>1.0242</v>
          </cell>
          <cell r="AF259">
            <v>1.0771999999999999</v>
          </cell>
          <cell r="AG259">
            <v>1.1308</v>
          </cell>
          <cell r="AH259">
            <v>1.1850000000000001</v>
          </cell>
          <cell r="AI259">
            <v>1.2397</v>
          </cell>
          <cell r="AJ259">
            <v>1.2949999999999999</v>
          </cell>
          <cell r="AK259">
            <v>1.3508</v>
          </cell>
          <cell r="AL259">
            <v>1.407</v>
          </cell>
          <cell r="AM259">
            <v>1.4636</v>
          </cell>
          <cell r="AN259">
            <v>1.5206</v>
          </cell>
        </row>
        <row r="260">
          <cell r="C260">
            <v>1.6799999999999999E-2</v>
          </cell>
          <cell r="D260">
            <v>2.9000000000000001E-2</v>
          </cell>
          <cell r="E260">
            <v>4.41E-2</v>
          </cell>
          <cell r="F260">
            <v>6.2199999999999998E-2</v>
          </cell>
          <cell r="G260">
            <v>8.2900000000000001E-2</v>
          </cell>
          <cell r="H260">
            <v>0.1061</v>
          </cell>
          <cell r="I260">
            <v>0.1318</v>
          </cell>
          <cell r="J260">
            <v>0.1598</v>
          </cell>
          <cell r="K260">
            <v>0.19009999999999999</v>
          </cell>
          <cell r="L260">
            <v>0.22239999999999999</v>
          </cell>
          <cell r="M260">
            <v>0.25679999999999997</v>
          </cell>
          <cell r="N260">
            <v>0.29310000000000003</v>
          </cell>
          <cell r="O260">
            <v>0.33119999999999999</v>
          </cell>
          <cell r="P260">
            <v>0.371</v>
          </cell>
          <cell r="Q260">
            <v>0.41249999999999998</v>
          </cell>
          <cell r="R260">
            <v>0.4556</v>
          </cell>
          <cell r="S260">
            <v>0.50019999999999998</v>
          </cell>
          <cell r="T260">
            <v>0.54620000000000002</v>
          </cell>
          <cell r="U260">
            <v>0.59350000000000003</v>
          </cell>
          <cell r="V260">
            <v>0.64219999999999999</v>
          </cell>
          <cell r="W260">
            <v>0.69199999999999995</v>
          </cell>
          <cell r="X260">
            <v>0.74309999999999998</v>
          </cell>
          <cell r="Y260">
            <v>0.79520000000000002</v>
          </cell>
          <cell r="Z260">
            <v>0.84830000000000005</v>
          </cell>
          <cell r="AA260">
            <v>0.90239999999999998</v>
          </cell>
          <cell r="AB260">
            <v>0.95750000000000002</v>
          </cell>
          <cell r="AC260">
            <v>1.0134000000000001</v>
          </cell>
          <cell r="AD260">
            <v>1.0702</v>
          </cell>
          <cell r="AE260">
            <v>1.1276999999999999</v>
          </cell>
          <cell r="AF260">
            <v>1.1859</v>
          </cell>
          <cell r="AG260">
            <v>1.2447999999999999</v>
          </cell>
          <cell r="AH260">
            <v>1.3044</v>
          </cell>
          <cell r="AI260">
            <v>1.3645</v>
          </cell>
          <cell r="AJ260">
            <v>1.4252</v>
          </cell>
          <cell r="AK260">
            <v>1.4863999999999999</v>
          </cell>
          <cell r="AL260">
            <v>1.548</v>
          </cell>
          <cell r="AM260">
            <v>1.6101000000000001</v>
          </cell>
          <cell r="AN260">
            <v>1.6726000000000001</v>
          </cell>
        </row>
        <row r="261">
          <cell r="C261">
            <v>1.83E-2</v>
          </cell>
          <cell r="D261">
            <v>3.1600000000000003E-2</v>
          </cell>
          <cell r="E261">
            <v>4.82E-2</v>
          </cell>
          <cell r="F261">
            <v>6.7900000000000002E-2</v>
          </cell>
          <cell r="G261">
            <v>9.0499999999999997E-2</v>
          </cell>
          <cell r="H261">
            <v>0.1159</v>
          </cell>
          <cell r="I261">
            <v>0.14399999999999999</v>
          </cell>
          <cell r="J261">
            <v>0.17460000000000001</v>
          </cell>
          <cell r="K261">
            <v>0.20760000000000001</v>
          </cell>
          <cell r="L261">
            <v>0.24299999999999999</v>
          </cell>
          <cell r="M261">
            <v>0.28050000000000003</v>
          </cell>
          <cell r="N261">
            <v>0.3201</v>
          </cell>
          <cell r="O261">
            <v>0.36180000000000001</v>
          </cell>
          <cell r="P261">
            <v>0.40529999999999999</v>
          </cell>
          <cell r="Q261">
            <v>0.4506</v>
          </cell>
          <cell r="R261">
            <v>0.49769999999999998</v>
          </cell>
          <cell r="S261">
            <v>0.5464</v>
          </cell>
          <cell r="T261">
            <v>0.59660000000000002</v>
          </cell>
          <cell r="U261">
            <v>0.64829999999999999</v>
          </cell>
          <cell r="V261">
            <v>0.70150000000000001</v>
          </cell>
          <cell r="W261">
            <v>0.75590000000000002</v>
          </cell>
          <cell r="X261">
            <v>0.81159999999999999</v>
          </cell>
          <cell r="Y261">
            <v>0.86850000000000005</v>
          </cell>
          <cell r="Z261">
            <v>0.92649999999999999</v>
          </cell>
          <cell r="AA261">
            <v>0.98560000000000003</v>
          </cell>
          <cell r="AB261">
            <v>1.0457000000000001</v>
          </cell>
          <cell r="AC261">
            <v>1.1067</v>
          </cell>
          <cell r="AD261">
            <v>1.1686000000000001</v>
          </cell>
          <cell r="AE261">
            <v>1.2314000000000001</v>
          </cell>
          <cell r="AF261">
            <v>1.2948999999999999</v>
          </cell>
          <cell r="AG261">
            <v>1.3591</v>
          </cell>
          <cell r="AH261">
            <v>1.4239999999999999</v>
          </cell>
          <cell r="AI261">
            <v>1.4895</v>
          </cell>
          <cell r="AJ261">
            <v>1.5557000000000001</v>
          </cell>
          <cell r="AK261">
            <v>1.6223000000000001</v>
          </cell>
          <cell r="AL261">
            <v>1.6895</v>
          </cell>
          <cell r="AM261">
            <v>1.7571000000000001</v>
          </cell>
          <cell r="AN261">
            <v>1.8250999999999999</v>
          </cell>
        </row>
        <row r="262">
          <cell r="C262">
            <v>1.9800000000000002E-2</v>
          </cell>
          <cell r="D262">
            <v>3.4299999999999997E-2</v>
          </cell>
          <cell r="E262">
            <v>5.2299999999999999E-2</v>
          </cell>
          <cell r="F262">
            <v>7.3599999999999999E-2</v>
          </cell>
          <cell r="G262">
            <v>9.8100000000000007E-2</v>
          </cell>
          <cell r="H262">
            <v>0.12570000000000001</v>
          </cell>
          <cell r="I262">
            <v>0.15609999999999999</v>
          </cell>
          <cell r="J262">
            <v>0.1893</v>
          </cell>
          <cell r="K262">
            <v>0.22520000000000001</v>
          </cell>
          <cell r="L262">
            <v>0.26350000000000001</v>
          </cell>
          <cell r="M262">
            <v>0.30420000000000003</v>
          </cell>
          <cell r="N262">
            <v>0.34720000000000001</v>
          </cell>
          <cell r="O262">
            <v>0.39240000000000003</v>
          </cell>
          <cell r="P262">
            <v>0.43959999999999999</v>
          </cell>
          <cell r="Q262">
            <v>0.48880000000000001</v>
          </cell>
          <cell r="R262">
            <v>0.53979999999999995</v>
          </cell>
          <cell r="S262">
            <v>0.59260000000000002</v>
          </cell>
          <cell r="T262">
            <v>0.64710000000000001</v>
          </cell>
          <cell r="U262">
            <v>0.70320000000000005</v>
          </cell>
          <cell r="V262">
            <v>0.76080000000000003</v>
          </cell>
          <cell r="W262">
            <v>0.81989999999999996</v>
          </cell>
          <cell r="X262">
            <v>0.88029999999999997</v>
          </cell>
          <cell r="Y262">
            <v>0.94189999999999996</v>
          </cell>
          <cell r="Z262">
            <v>1.0047999999999999</v>
          </cell>
          <cell r="AA262">
            <v>1.0689</v>
          </cell>
          <cell r="AB262">
            <v>1.1339999999999999</v>
          </cell>
          <cell r="AC262">
            <v>1.2000999999999999</v>
          </cell>
          <cell r="AD262">
            <v>1.2672000000000001</v>
          </cell>
          <cell r="AE262">
            <v>1.3351999999999999</v>
          </cell>
          <cell r="AF262">
            <v>1.4039999999999999</v>
          </cell>
          <cell r="AG262">
            <v>1.4736</v>
          </cell>
          <cell r="AH262">
            <v>1.5439000000000001</v>
          </cell>
          <cell r="AI262">
            <v>1.6149</v>
          </cell>
          <cell r="AJ262">
            <v>1.6863999999999999</v>
          </cell>
          <cell r="AK262">
            <v>1.7585999999999999</v>
          </cell>
          <cell r="AL262">
            <v>1.8312999999999999</v>
          </cell>
          <cell r="AM262">
            <v>1.9044000000000001</v>
          </cell>
          <cell r="AN262">
            <v>1.978</v>
          </cell>
        </row>
        <row r="263">
          <cell r="C263">
            <v>2.1399999999999999E-2</v>
          </cell>
          <cell r="D263">
            <v>3.6900000000000002E-2</v>
          </cell>
          <cell r="E263">
            <v>5.6300000000000003E-2</v>
          </cell>
          <cell r="F263">
            <v>7.9299999999999995E-2</v>
          </cell>
          <cell r="G263">
            <v>0.1057</v>
          </cell>
          <cell r="H263">
            <v>0.13539999999999999</v>
          </cell>
          <cell r="I263">
            <v>0.16830000000000001</v>
          </cell>
          <cell r="J263">
            <v>0.2041</v>
          </cell>
          <cell r="K263">
            <v>0.2427</v>
          </cell>
          <cell r="L263">
            <v>0.28399999999999997</v>
          </cell>
          <cell r="M263">
            <v>0.32790000000000002</v>
          </cell>
          <cell r="N263">
            <v>0.37430000000000002</v>
          </cell>
          <cell r="O263">
            <v>0.42299999999999999</v>
          </cell>
          <cell r="P263">
            <v>0.47389999999999999</v>
          </cell>
          <cell r="Q263">
            <v>0.52690000000000003</v>
          </cell>
          <cell r="R263">
            <v>0.58189999999999997</v>
          </cell>
          <cell r="S263">
            <v>0.63890000000000002</v>
          </cell>
          <cell r="T263">
            <v>0.6976</v>
          </cell>
          <cell r="U263">
            <v>0.7581</v>
          </cell>
          <cell r="V263">
            <v>0.82020000000000004</v>
          </cell>
          <cell r="W263">
            <v>0.88380000000000003</v>
          </cell>
          <cell r="X263">
            <v>0.94889999999999997</v>
          </cell>
          <cell r="Y263">
            <v>1.0154000000000001</v>
          </cell>
          <cell r="Z263">
            <v>1.0831999999999999</v>
          </cell>
          <cell r="AA263">
            <v>1.1521999999999999</v>
          </cell>
          <cell r="AB263">
            <v>1.2223999999999999</v>
          </cell>
          <cell r="AC263">
            <v>1.2937000000000001</v>
          </cell>
          <cell r="AD263">
            <v>1.3660000000000001</v>
          </cell>
          <cell r="AE263">
            <v>1.4392</v>
          </cell>
          <cell r="AF263">
            <v>1.5133000000000001</v>
          </cell>
          <cell r="AG263">
            <v>1.5882000000000001</v>
          </cell>
          <cell r="AH263">
            <v>1.6638999999999999</v>
          </cell>
          <cell r="AI263">
            <v>1.7403999999999999</v>
          </cell>
          <cell r="AJ263">
            <v>1.8173999999999999</v>
          </cell>
          <cell r="AK263">
            <v>1.8951</v>
          </cell>
          <cell r="AL263">
            <v>1.9733000000000001</v>
          </cell>
          <cell r="AM263">
            <v>2.0520999999999998</v>
          </cell>
          <cell r="AN263">
            <v>2.1312000000000002</v>
          </cell>
        </row>
        <row r="264">
          <cell r="C264">
            <v>2.29E-2</v>
          </cell>
          <cell r="D264">
            <v>3.9600000000000003E-2</v>
          </cell>
          <cell r="E264">
            <v>6.0400000000000002E-2</v>
          </cell>
          <cell r="F264">
            <v>8.5000000000000006E-2</v>
          </cell>
          <cell r="G264">
            <v>0.1134</v>
          </cell>
          <cell r="H264">
            <v>0.1452</v>
          </cell>
          <cell r="I264">
            <v>0.1804</v>
          </cell>
          <cell r="J264">
            <v>0.21879999999999999</v>
          </cell>
          <cell r="K264">
            <v>0.26019999999999999</v>
          </cell>
          <cell r="L264">
            <v>0.30459999999999998</v>
          </cell>
          <cell r="M264">
            <v>0.35160000000000002</v>
          </cell>
          <cell r="N264">
            <v>0.40139999999999998</v>
          </cell>
          <cell r="O264">
            <v>0.4536</v>
          </cell>
          <cell r="P264">
            <v>0.50819999999999999</v>
          </cell>
          <cell r="Q264">
            <v>0.56499999999999995</v>
          </cell>
          <cell r="R264">
            <v>0.62409999999999999</v>
          </cell>
          <cell r="S264">
            <v>0.68510000000000004</v>
          </cell>
          <cell r="T264">
            <v>0.74809999999999999</v>
          </cell>
          <cell r="U264">
            <v>0.81299999999999994</v>
          </cell>
          <cell r="V264">
            <v>0.87960000000000005</v>
          </cell>
          <cell r="W264">
            <v>0.94789999999999996</v>
          </cell>
          <cell r="X264">
            <v>1.0177</v>
          </cell>
          <cell r="Y264">
            <v>1.089</v>
          </cell>
          <cell r="Z264">
            <v>1.1617</v>
          </cell>
          <cell r="AA264">
            <v>1.2357</v>
          </cell>
          <cell r="AB264">
            <v>1.3109</v>
          </cell>
          <cell r="AC264">
            <v>1.3873</v>
          </cell>
          <cell r="AD264">
            <v>1.4648000000000001</v>
          </cell>
          <cell r="AE264">
            <v>1.5432999999999999</v>
          </cell>
          <cell r="AF264">
            <v>1.6227</v>
          </cell>
          <cell r="AG264">
            <v>1.7030000000000001</v>
          </cell>
          <cell r="AH264">
            <v>1.7842</v>
          </cell>
          <cell r="AI264">
            <v>1.8660000000000001</v>
          </cell>
          <cell r="AJ264">
            <v>1.9486000000000001</v>
          </cell>
          <cell r="AK264">
            <v>2.0318000000000001</v>
          </cell>
          <cell r="AL264">
            <v>2.1156000000000001</v>
          </cell>
          <cell r="AM264">
            <v>2.1999</v>
          </cell>
          <cell r="AN264">
            <v>2.2847</v>
          </cell>
        </row>
        <row r="265">
          <cell r="C265">
            <v>2.4400000000000002E-2</v>
          </cell>
          <cell r="D265">
            <v>4.2200000000000001E-2</v>
          </cell>
          <cell r="E265">
            <v>6.4399999999999999E-2</v>
          </cell>
          <cell r="F265">
            <v>9.0700000000000003E-2</v>
          </cell>
          <cell r="G265">
            <v>0.121</v>
          </cell>
          <cell r="H265">
            <v>0.155</v>
          </cell>
          <cell r="I265">
            <v>0.19259999999999999</v>
          </cell>
          <cell r="J265">
            <v>0.2336</v>
          </cell>
          <cell r="K265">
            <v>0.27779999999999999</v>
          </cell>
          <cell r="L265">
            <v>0.3251</v>
          </cell>
          <cell r="M265">
            <v>0.37540000000000001</v>
          </cell>
          <cell r="N265">
            <v>0.4284</v>
          </cell>
          <cell r="O265">
            <v>0.48420000000000002</v>
          </cell>
          <cell r="P265">
            <v>0.54249999999999998</v>
          </cell>
          <cell r="Q265">
            <v>0.60319999999999996</v>
          </cell>
          <cell r="R265">
            <v>0.66620000000000001</v>
          </cell>
          <cell r="S265">
            <v>0.73140000000000005</v>
          </cell>
          <cell r="T265">
            <v>0.79869999999999997</v>
          </cell>
          <cell r="U265">
            <v>0.8679</v>
          </cell>
          <cell r="V265">
            <v>0.93899999999999995</v>
          </cell>
          <cell r="W265">
            <v>1.0119</v>
          </cell>
          <cell r="X265">
            <v>1.0864</v>
          </cell>
          <cell r="Y265">
            <v>1.1626000000000001</v>
          </cell>
          <cell r="Z265">
            <v>1.2402</v>
          </cell>
          <cell r="AA265">
            <v>1.3190999999999999</v>
          </cell>
          <cell r="AB265">
            <v>1.3994</v>
          </cell>
          <cell r="AC265">
            <v>1.4810000000000001</v>
          </cell>
          <cell r="AD265">
            <v>1.5637000000000001</v>
          </cell>
          <cell r="AE265">
            <v>1.6474</v>
          </cell>
          <cell r="AF265">
            <v>1.7322</v>
          </cell>
          <cell r="AG265">
            <v>1.8179000000000001</v>
          </cell>
          <cell r="AH265">
            <v>1.9045000000000001</v>
          </cell>
          <cell r="AI265">
            <v>1.9919</v>
          </cell>
          <cell r="AJ265">
            <v>2.08</v>
          </cell>
          <cell r="AK265">
            <v>2.1686999999999999</v>
          </cell>
          <cell r="AL265">
            <v>2.2581000000000002</v>
          </cell>
          <cell r="AM265">
            <v>2.3479999999999999</v>
          </cell>
          <cell r="AN265">
            <v>2.4384999999999999</v>
          </cell>
        </row>
        <row r="266">
          <cell r="C266">
            <v>2.5999999999999999E-2</v>
          </cell>
          <cell r="D266">
            <v>4.4900000000000002E-2</v>
          </cell>
          <cell r="E266">
            <v>6.8500000000000005E-2</v>
          </cell>
          <cell r="F266">
            <v>9.6500000000000002E-2</v>
          </cell>
          <cell r="G266">
            <v>0.12859999999999999</v>
          </cell>
          <cell r="H266">
            <v>0.1648</v>
          </cell>
          <cell r="I266">
            <v>0.20469999999999999</v>
          </cell>
          <cell r="J266">
            <v>0.24829999999999999</v>
          </cell>
          <cell r="K266">
            <v>0.29530000000000001</v>
          </cell>
          <cell r="L266">
            <v>0.34560000000000002</v>
          </cell>
          <cell r="M266">
            <v>0.39910000000000001</v>
          </cell>
          <cell r="N266">
            <v>0.45550000000000002</v>
          </cell>
          <cell r="O266">
            <v>0.51480000000000004</v>
          </cell>
          <cell r="P266">
            <v>0.57679999999999998</v>
          </cell>
          <cell r="Q266">
            <v>0.64139999999999997</v>
          </cell>
          <cell r="R266">
            <v>0.70840000000000003</v>
          </cell>
          <cell r="S266">
            <v>0.77769999999999995</v>
          </cell>
          <cell r="T266">
            <v>0.84919999999999995</v>
          </cell>
          <cell r="U266">
            <v>0.92290000000000005</v>
          </cell>
          <cell r="V266">
            <v>0.99850000000000005</v>
          </cell>
          <cell r="W266">
            <v>1.0760000000000001</v>
          </cell>
          <cell r="X266">
            <v>1.1552</v>
          </cell>
          <cell r="Y266">
            <v>1.2362</v>
          </cell>
          <cell r="Z266">
            <v>1.3187</v>
          </cell>
          <cell r="AA266">
            <v>1.4027000000000001</v>
          </cell>
          <cell r="AB266">
            <v>1.488</v>
          </cell>
          <cell r="AC266">
            <v>1.5747</v>
          </cell>
          <cell r="AD266">
            <v>1.6627000000000001</v>
          </cell>
          <cell r="AE266">
            <v>1.7517</v>
          </cell>
          <cell r="AF266">
            <v>1.8418000000000001</v>
          </cell>
          <cell r="AG266">
            <v>1.9329000000000001</v>
          </cell>
          <cell r="AH266">
            <v>2.0249000000000001</v>
          </cell>
          <cell r="AI266">
            <v>2.1177999999999999</v>
          </cell>
          <cell r="AJ266">
            <v>2.2113999999999998</v>
          </cell>
          <cell r="AK266">
            <v>2.3058000000000001</v>
          </cell>
          <cell r="AL266">
            <v>2.4007000000000001</v>
          </cell>
          <cell r="AM266">
            <v>2.4963000000000002</v>
          </cell>
          <cell r="AN266">
            <v>2.5924</v>
          </cell>
        </row>
        <row r="267">
          <cell r="C267">
            <v>2.75E-2</v>
          </cell>
          <cell r="D267">
            <v>4.7600000000000003E-2</v>
          </cell>
          <cell r="E267">
            <v>7.2499999999999995E-2</v>
          </cell>
          <cell r="F267">
            <v>0.1022</v>
          </cell>
          <cell r="G267">
            <v>0.13619999999999999</v>
          </cell>
          <cell r="H267">
            <v>0.17449999999999999</v>
          </cell>
          <cell r="I267">
            <v>0.21690000000000001</v>
          </cell>
          <cell r="J267">
            <v>0.26300000000000001</v>
          </cell>
          <cell r="K267">
            <v>0.31290000000000001</v>
          </cell>
          <cell r="L267">
            <v>0.36620000000000003</v>
          </cell>
          <cell r="M267">
            <v>0.42280000000000001</v>
          </cell>
          <cell r="N267">
            <v>0.48259999999999997</v>
          </cell>
          <cell r="O267">
            <v>0.5454</v>
          </cell>
          <cell r="P267">
            <v>0.61109999999999998</v>
          </cell>
          <cell r="Q267">
            <v>0.67949999999999999</v>
          </cell>
          <cell r="R267">
            <v>0.75049999999999994</v>
          </cell>
          <cell r="S267">
            <v>0.82399999999999995</v>
          </cell>
          <cell r="T267">
            <v>0.89980000000000004</v>
          </cell>
          <cell r="U267">
            <v>0.9778</v>
          </cell>
          <cell r="V267">
            <v>1.0580000000000001</v>
          </cell>
          <cell r="W267">
            <v>1.1400999999999999</v>
          </cell>
          <cell r="X267">
            <v>1.2241</v>
          </cell>
          <cell r="Y267">
            <v>1.3098000000000001</v>
          </cell>
          <cell r="Z267">
            <v>1.3972</v>
          </cell>
          <cell r="AA267">
            <v>1.4862</v>
          </cell>
          <cell r="AB267">
            <v>1.5767</v>
          </cell>
          <cell r="AC267">
            <v>1.6685000000000001</v>
          </cell>
          <cell r="AD267">
            <v>1.7617</v>
          </cell>
          <cell r="AE267">
            <v>1.8560000000000001</v>
          </cell>
          <cell r="AF267">
            <v>1.9515</v>
          </cell>
          <cell r="AG267">
            <v>2.048</v>
          </cell>
          <cell r="AH267">
            <v>2.1455000000000002</v>
          </cell>
          <cell r="AI267">
            <v>2.2437999999999998</v>
          </cell>
          <cell r="AJ267">
            <v>2.343</v>
          </cell>
          <cell r="AK267">
            <v>2.4428999999999998</v>
          </cell>
          <cell r="AL267">
            <v>2.5434999999999999</v>
          </cell>
          <cell r="AM267">
            <v>2.6446999999999998</v>
          </cell>
          <cell r="AN267">
            <v>2.7464</v>
          </cell>
        </row>
        <row r="268">
          <cell r="C268">
            <v>2.9100000000000001E-2</v>
          </cell>
          <cell r="D268">
            <v>5.0200000000000002E-2</v>
          </cell>
          <cell r="E268">
            <v>7.6600000000000001E-2</v>
          </cell>
          <cell r="F268">
            <v>0.1079</v>
          </cell>
          <cell r="G268">
            <v>0.1439</v>
          </cell>
          <cell r="H268">
            <v>0.18429999999999999</v>
          </cell>
          <cell r="I268">
            <v>0.22900000000000001</v>
          </cell>
          <cell r="J268">
            <v>0.27779999999999999</v>
          </cell>
          <cell r="K268">
            <v>0.33040000000000003</v>
          </cell>
          <cell r="L268">
            <v>0.38669999999999999</v>
          </cell>
          <cell r="M268">
            <v>0.44650000000000001</v>
          </cell>
          <cell r="N268">
            <v>0.50970000000000004</v>
          </cell>
          <cell r="O268">
            <v>0.57609999999999995</v>
          </cell>
          <cell r="P268">
            <v>0.64539999999999997</v>
          </cell>
          <cell r="Q268">
            <v>0.7177</v>
          </cell>
          <cell r="R268">
            <v>0.79269999999999996</v>
          </cell>
          <cell r="S268">
            <v>0.87029999999999996</v>
          </cell>
          <cell r="T268">
            <v>0.95040000000000002</v>
          </cell>
          <cell r="U268">
            <v>1.0327999999999999</v>
          </cell>
          <cell r="V268">
            <v>1.1174999999999999</v>
          </cell>
          <cell r="W268">
            <v>1.2041999999999999</v>
          </cell>
          <cell r="X268">
            <v>1.2928999999999999</v>
          </cell>
          <cell r="Y268">
            <v>1.3835</v>
          </cell>
          <cell r="Z268">
            <v>1.4758</v>
          </cell>
          <cell r="AA268">
            <v>1.5698000000000001</v>
          </cell>
          <cell r="AB268">
            <v>1.6654</v>
          </cell>
          <cell r="AC268">
            <v>1.7624</v>
          </cell>
          <cell r="AD268">
            <v>1.8608</v>
          </cell>
          <cell r="AE268">
            <v>1.9603999999999999</v>
          </cell>
          <cell r="AF268">
            <v>2.0611999999999999</v>
          </cell>
          <cell r="AG268">
            <v>2.1631</v>
          </cell>
          <cell r="AH268">
            <v>2.2660999999999998</v>
          </cell>
          <cell r="AI268">
            <v>2.3698999999999999</v>
          </cell>
          <cell r="AJ268">
            <v>2.4746999999999999</v>
          </cell>
          <cell r="AK268">
            <v>2.5802</v>
          </cell>
          <cell r="AL268">
            <v>2.6863999999999999</v>
          </cell>
          <cell r="AM268">
            <v>2.7932000000000001</v>
          </cell>
          <cell r="AN268">
            <v>2.9005999999999998</v>
          </cell>
        </row>
        <row r="269">
          <cell r="C269">
            <v>3.0599999999999999E-2</v>
          </cell>
          <cell r="D269">
            <v>5.2900000000000003E-2</v>
          </cell>
          <cell r="E269">
            <v>8.0600000000000005E-2</v>
          </cell>
          <cell r="F269">
            <v>0.11360000000000001</v>
          </cell>
          <cell r="G269">
            <v>0.1515</v>
          </cell>
          <cell r="H269">
            <v>0.19409999999999999</v>
          </cell>
          <cell r="I269">
            <v>0.2412</v>
          </cell>
          <cell r="J269">
            <v>0.29249999999999998</v>
          </cell>
          <cell r="K269">
            <v>0.34799999999999998</v>
          </cell>
          <cell r="L269">
            <v>0.4073</v>
          </cell>
          <cell r="M269">
            <v>0.4703</v>
          </cell>
          <cell r="N269">
            <v>0.53680000000000005</v>
          </cell>
          <cell r="O269">
            <v>0.60670000000000002</v>
          </cell>
          <cell r="P269">
            <v>0.67979999999999996</v>
          </cell>
          <cell r="Q269">
            <v>0.75590000000000002</v>
          </cell>
          <cell r="R269">
            <v>0.83489999999999998</v>
          </cell>
          <cell r="S269">
            <v>0.91659999999999997</v>
          </cell>
          <cell r="T269">
            <v>1.0009999999999999</v>
          </cell>
          <cell r="U269">
            <v>1.0878000000000001</v>
          </cell>
          <cell r="V269">
            <v>1.1769000000000001</v>
          </cell>
          <cell r="W269">
            <v>1.2683</v>
          </cell>
          <cell r="X269">
            <v>1.3616999999999999</v>
          </cell>
          <cell r="Y269">
            <v>1.4572000000000001</v>
          </cell>
          <cell r="Z269">
            <v>1.5544</v>
          </cell>
          <cell r="AA269">
            <v>1.6534</v>
          </cell>
          <cell r="AB269">
            <v>1.7541</v>
          </cell>
          <cell r="AC269">
            <v>1.8563000000000001</v>
          </cell>
          <cell r="AD269">
            <v>1.9599</v>
          </cell>
          <cell r="AE269">
            <v>2.0648</v>
          </cell>
          <cell r="AF269">
            <v>2.1709999999999998</v>
          </cell>
          <cell r="AG269">
            <v>2.2783000000000002</v>
          </cell>
          <cell r="AH269">
            <v>2.3866999999999998</v>
          </cell>
          <cell r="AI269">
            <v>2.4961000000000002</v>
          </cell>
          <cell r="AJ269">
            <v>2.6063999999999998</v>
          </cell>
          <cell r="AK269">
            <v>2.7174999999999998</v>
          </cell>
          <cell r="AL269">
            <v>2.8292999999999999</v>
          </cell>
          <cell r="AM269">
            <v>2.9418000000000002</v>
          </cell>
          <cell r="AN269">
            <v>3.0548999999999999</v>
          </cell>
        </row>
        <row r="270">
          <cell r="C270">
            <v>3.2099999999999997E-2</v>
          </cell>
          <cell r="D270">
            <v>5.5500000000000001E-2</v>
          </cell>
          <cell r="E270">
            <v>8.4699999999999998E-2</v>
          </cell>
          <cell r="F270">
            <v>0.1193</v>
          </cell>
          <cell r="G270">
            <v>0.15909999999999999</v>
          </cell>
          <cell r="H270">
            <v>0.2039</v>
          </cell>
          <cell r="I270">
            <v>0.25330000000000003</v>
          </cell>
          <cell r="J270">
            <v>0.30730000000000002</v>
          </cell>
          <cell r="K270">
            <v>0.36549999999999999</v>
          </cell>
          <cell r="L270">
            <v>0.42780000000000001</v>
          </cell>
          <cell r="M270">
            <v>0.49399999999999999</v>
          </cell>
          <cell r="N270">
            <v>0.56389999999999996</v>
          </cell>
          <cell r="O270">
            <v>0.63729999999999998</v>
          </cell>
          <cell r="P270">
            <v>0.71409999999999996</v>
          </cell>
          <cell r="Q270">
            <v>0.79410000000000003</v>
          </cell>
          <cell r="R270">
            <v>0.87709999999999999</v>
          </cell>
          <cell r="S270">
            <v>0.96299999999999997</v>
          </cell>
          <cell r="T270">
            <v>1.0516000000000001</v>
          </cell>
          <cell r="U270">
            <v>1.1428</v>
          </cell>
          <cell r="V270">
            <v>1.2364999999999999</v>
          </cell>
          <cell r="W270">
            <v>1.3324</v>
          </cell>
          <cell r="X270">
            <v>1.4306000000000001</v>
          </cell>
          <cell r="Y270">
            <v>1.5308999999999999</v>
          </cell>
          <cell r="Z270">
            <v>1.6331</v>
          </cell>
          <cell r="AA270">
            <v>1.7371000000000001</v>
          </cell>
          <cell r="AB270">
            <v>1.8428</v>
          </cell>
          <cell r="AC270">
            <v>1.9501999999999999</v>
          </cell>
          <cell r="AD270">
            <v>2.0590000000000002</v>
          </cell>
          <cell r="AE270">
            <v>2.1692999999999998</v>
          </cell>
          <cell r="AF270">
            <v>2.2808000000000002</v>
          </cell>
          <cell r="AG270">
            <v>2.3936000000000002</v>
          </cell>
          <cell r="AH270">
            <v>2.5074999999999998</v>
          </cell>
          <cell r="AI270">
            <v>2.6223999999999998</v>
          </cell>
          <cell r="AJ270">
            <v>2.7382</v>
          </cell>
          <cell r="AK270">
            <v>2.8549000000000002</v>
          </cell>
          <cell r="AL270">
            <v>2.9723999999999999</v>
          </cell>
          <cell r="AM270">
            <v>3.0905999999999998</v>
          </cell>
          <cell r="AN270">
            <v>3.2092999999999998</v>
          </cell>
        </row>
        <row r="271">
          <cell r="C271">
            <v>3.3700000000000001E-2</v>
          </cell>
          <cell r="D271">
            <v>5.8200000000000002E-2</v>
          </cell>
          <cell r="E271">
            <v>8.8800000000000004E-2</v>
          </cell>
          <cell r="F271">
            <v>0.125</v>
          </cell>
          <cell r="G271">
            <v>0.16669999999999999</v>
          </cell>
          <cell r="H271">
            <v>0.21360000000000001</v>
          </cell>
          <cell r="I271">
            <v>0.26550000000000001</v>
          </cell>
          <cell r="J271">
            <v>0.32200000000000001</v>
          </cell>
          <cell r="K271">
            <v>0.38300000000000001</v>
          </cell>
          <cell r="L271">
            <v>0.44829999999999998</v>
          </cell>
          <cell r="M271">
            <v>0.51770000000000005</v>
          </cell>
          <cell r="N271">
            <v>0.59099999999999997</v>
          </cell>
          <cell r="O271">
            <v>0.66800000000000004</v>
          </cell>
          <cell r="P271">
            <v>0.74839999999999995</v>
          </cell>
          <cell r="Q271">
            <v>0.83230000000000004</v>
          </cell>
          <cell r="R271">
            <v>0.91930000000000001</v>
          </cell>
          <cell r="S271">
            <v>1.0093000000000001</v>
          </cell>
          <cell r="T271">
            <v>1.1022000000000001</v>
          </cell>
          <cell r="U271">
            <v>1.1978</v>
          </cell>
          <cell r="V271">
            <v>1.296</v>
          </cell>
          <cell r="W271">
            <v>1.3966000000000001</v>
          </cell>
          <cell r="X271">
            <v>1.4995000000000001</v>
          </cell>
          <cell r="Y271">
            <v>1.6046</v>
          </cell>
          <cell r="Z271">
            <v>1.7117</v>
          </cell>
          <cell r="AA271">
            <v>1.8208</v>
          </cell>
          <cell r="AB271">
            <v>1.9316</v>
          </cell>
          <cell r="AC271">
            <v>2.0440999999999998</v>
          </cell>
          <cell r="AD271">
            <v>2.1581999999999999</v>
          </cell>
          <cell r="AE271">
            <v>2.2738</v>
          </cell>
          <cell r="AF271">
            <v>2.3906999999999998</v>
          </cell>
          <cell r="AG271">
            <v>2.5089000000000001</v>
          </cell>
          <cell r="AH271">
            <v>2.6282999999999999</v>
          </cell>
          <cell r="AI271">
            <v>2.7486999999999999</v>
          </cell>
          <cell r="AJ271">
            <v>2.8700999999999999</v>
          </cell>
          <cell r="AK271">
            <v>2.9923999999999999</v>
          </cell>
          <cell r="AL271">
            <v>3.1154999999999999</v>
          </cell>
          <cell r="AM271">
            <v>3.2393999999999998</v>
          </cell>
          <cell r="AN271">
            <v>3.3639000000000001</v>
          </cell>
        </row>
        <row r="272">
          <cell r="C272">
            <v>3.5200000000000002E-2</v>
          </cell>
          <cell r="D272">
            <v>6.0900000000000003E-2</v>
          </cell>
          <cell r="E272">
            <v>9.2799999999999994E-2</v>
          </cell>
          <cell r="F272">
            <v>0.13070000000000001</v>
          </cell>
          <cell r="G272">
            <v>0.1744</v>
          </cell>
          <cell r="H272">
            <v>0.22339999999999999</v>
          </cell>
          <cell r="I272">
            <v>0.27760000000000001</v>
          </cell>
          <cell r="J272">
            <v>0.33679999999999999</v>
          </cell>
          <cell r="K272">
            <v>0.40060000000000001</v>
          </cell>
          <cell r="L272">
            <v>0.46889999999999998</v>
          </cell>
          <cell r="M272">
            <v>0.54149999999999998</v>
          </cell>
          <cell r="N272">
            <v>0.61809999999999998</v>
          </cell>
          <cell r="O272">
            <v>0.6986</v>
          </cell>
          <cell r="P272">
            <v>0.78280000000000005</v>
          </cell>
          <cell r="Q272">
            <v>0.87050000000000005</v>
          </cell>
          <cell r="R272">
            <v>0.96150000000000002</v>
          </cell>
          <cell r="S272">
            <v>1.0556000000000001</v>
          </cell>
          <cell r="T272">
            <v>1.1528</v>
          </cell>
          <cell r="U272">
            <v>1.2527999999999999</v>
          </cell>
          <cell r="V272">
            <v>1.3554999999999999</v>
          </cell>
          <cell r="W272">
            <v>1.4608000000000001</v>
          </cell>
          <cell r="X272">
            <v>1.5684</v>
          </cell>
          <cell r="Y272">
            <v>1.6782999999999999</v>
          </cell>
          <cell r="Z272">
            <v>1.7904</v>
          </cell>
          <cell r="AA272">
            <v>1.9044000000000001</v>
          </cell>
          <cell r="AB272">
            <v>2.0204</v>
          </cell>
          <cell r="AC272">
            <v>2.1381000000000001</v>
          </cell>
          <cell r="AD272">
            <v>2.2574000000000001</v>
          </cell>
          <cell r="AE272">
            <v>2.3782999999999999</v>
          </cell>
          <cell r="AF272">
            <v>2.5005999999999999</v>
          </cell>
          <cell r="AG272">
            <v>2.6242999999999999</v>
          </cell>
          <cell r="AH272">
            <v>2.7490999999999999</v>
          </cell>
          <cell r="AI272">
            <v>2.8751000000000002</v>
          </cell>
          <cell r="AJ272">
            <v>3.0021</v>
          </cell>
          <cell r="AK272">
            <v>3.13</v>
          </cell>
          <cell r="AL272">
            <v>3.2587000000000002</v>
          </cell>
          <cell r="AM272">
            <v>3.3883000000000001</v>
          </cell>
          <cell r="AN272">
            <v>3.5184000000000002</v>
          </cell>
        </row>
        <row r="273">
          <cell r="C273">
            <v>3.6700000000000003E-2</v>
          </cell>
          <cell r="D273">
            <v>6.3500000000000001E-2</v>
          </cell>
          <cell r="E273">
            <v>9.69E-2</v>
          </cell>
          <cell r="F273">
            <v>0.13650000000000001</v>
          </cell>
          <cell r="G273">
            <v>0.182</v>
          </cell>
          <cell r="H273">
            <v>0.23319999999999999</v>
          </cell>
          <cell r="I273">
            <v>0.2898</v>
          </cell>
          <cell r="J273">
            <v>0.35149999999999998</v>
          </cell>
          <cell r="K273">
            <v>0.41810000000000003</v>
          </cell>
          <cell r="L273">
            <v>0.4894</v>
          </cell>
          <cell r="M273">
            <v>0.56520000000000004</v>
          </cell>
          <cell r="N273">
            <v>0.6452</v>
          </cell>
          <cell r="O273">
            <v>0.72919999999999996</v>
          </cell>
          <cell r="P273">
            <v>0.81710000000000005</v>
          </cell>
          <cell r="Q273">
            <v>0.90869999999999995</v>
          </cell>
          <cell r="R273">
            <v>1.0037</v>
          </cell>
          <cell r="S273">
            <v>1.1020000000000001</v>
          </cell>
          <cell r="T273">
            <v>1.2034</v>
          </cell>
          <cell r="U273">
            <v>1.3078000000000001</v>
          </cell>
          <cell r="V273">
            <v>1.4151</v>
          </cell>
          <cell r="W273">
            <v>1.5248999999999999</v>
          </cell>
          <cell r="X273">
            <v>1.6373</v>
          </cell>
          <cell r="Y273">
            <v>1.7521</v>
          </cell>
          <cell r="Z273">
            <v>1.8691</v>
          </cell>
          <cell r="AA273">
            <v>1.9882</v>
          </cell>
          <cell r="AB273">
            <v>2.1092</v>
          </cell>
          <cell r="AC273">
            <v>2.2321</v>
          </cell>
          <cell r="AD273">
            <v>2.3567</v>
          </cell>
          <cell r="AE273">
            <v>2.4828999999999999</v>
          </cell>
          <cell r="AF273">
            <v>2.6105999999999998</v>
          </cell>
          <cell r="AG273">
            <v>2.7395999999999998</v>
          </cell>
          <cell r="AH273">
            <v>2.87</v>
          </cell>
          <cell r="AI273">
            <v>3.0015000000000001</v>
          </cell>
          <cell r="AJ273">
            <v>3.1339999999999999</v>
          </cell>
          <cell r="AK273">
            <v>3.2675999999999998</v>
          </cell>
          <cell r="AL273">
            <v>3.4020000000000001</v>
          </cell>
          <cell r="AM273">
            <v>3.5371999999999999</v>
          </cell>
          <cell r="AN273">
            <v>3.6730999999999998</v>
          </cell>
        </row>
        <row r="274">
          <cell r="C274">
            <v>3.8300000000000001E-2</v>
          </cell>
          <cell r="D274">
            <v>6.6199999999999995E-2</v>
          </cell>
          <cell r="E274">
            <v>0.1009</v>
          </cell>
          <cell r="F274">
            <v>0.14219999999999999</v>
          </cell>
          <cell r="G274">
            <v>0.18959999999999999</v>
          </cell>
          <cell r="H274">
            <v>0.24299999999999999</v>
          </cell>
          <cell r="I274">
            <v>0.3019</v>
          </cell>
          <cell r="J274">
            <v>0.36630000000000001</v>
          </cell>
          <cell r="K274">
            <v>0.43569999999999998</v>
          </cell>
          <cell r="L274">
            <v>0.51</v>
          </cell>
          <cell r="M274">
            <v>0.58889999999999998</v>
          </cell>
          <cell r="N274">
            <v>0.67230000000000001</v>
          </cell>
          <cell r="O274">
            <v>0.75990000000000002</v>
          </cell>
          <cell r="P274">
            <v>0.85150000000000003</v>
          </cell>
          <cell r="Q274">
            <v>0.94679999999999997</v>
          </cell>
          <cell r="R274">
            <v>1.0459000000000001</v>
          </cell>
          <cell r="S274">
            <v>1.1483000000000001</v>
          </cell>
          <cell r="T274">
            <v>1.254</v>
          </cell>
          <cell r="U274">
            <v>1.3629</v>
          </cell>
          <cell r="V274">
            <v>1.4745999999999999</v>
          </cell>
          <cell r="W274">
            <v>1.5891</v>
          </cell>
          <cell r="X274">
            <v>1.7062999999999999</v>
          </cell>
          <cell r="Y274">
            <v>1.8259000000000001</v>
          </cell>
          <cell r="Z274">
            <v>1.9478</v>
          </cell>
          <cell r="AA274">
            <v>2.0718999999999999</v>
          </cell>
          <cell r="AB274">
            <v>2.198</v>
          </cell>
          <cell r="AC274">
            <v>2.3260999999999998</v>
          </cell>
          <cell r="AD274">
            <v>2.456</v>
          </cell>
          <cell r="AE274">
            <v>2.5874999999999999</v>
          </cell>
          <cell r="AF274">
            <v>2.7206000000000001</v>
          </cell>
          <cell r="AG274">
            <v>2.8551000000000002</v>
          </cell>
          <cell r="AH274">
            <v>2.9908999999999999</v>
          </cell>
          <cell r="AI274">
            <v>3.1278999999999999</v>
          </cell>
          <cell r="AJ274">
            <v>3.2660999999999998</v>
          </cell>
          <cell r="AK274">
            <v>3.4051999999999998</v>
          </cell>
          <cell r="AL274">
            <v>3.5453000000000001</v>
          </cell>
          <cell r="AM274">
            <v>3.6861999999999999</v>
          </cell>
          <cell r="AN274">
            <v>3.8277999999999999</v>
          </cell>
        </row>
        <row r="275">
          <cell r="C275">
            <v>3.9800000000000002E-2</v>
          </cell>
          <cell r="D275">
            <v>6.88E-2</v>
          </cell>
          <cell r="E275">
            <v>0.105</v>
          </cell>
          <cell r="F275">
            <v>0.1479</v>
          </cell>
          <cell r="G275">
            <v>0.1973</v>
          </cell>
          <cell r="H275">
            <v>0.25269999999999998</v>
          </cell>
          <cell r="I275">
            <v>0.31409999999999999</v>
          </cell>
          <cell r="J275">
            <v>0.38100000000000001</v>
          </cell>
          <cell r="K275">
            <v>0.45319999999999999</v>
          </cell>
          <cell r="L275">
            <v>0.53049999999999997</v>
          </cell>
          <cell r="M275">
            <v>0.61270000000000002</v>
          </cell>
          <cell r="N275">
            <v>0.69940000000000002</v>
          </cell>
          <cell r="O275">
            <v>0.79049999999999998</v>
          </cell>
          <cell r="P275">
            <v>0.88580000000000003</v>
          </cell>
          <cell r="Q275">
            <v>0.98499999999999999</v>
          </cell>
          <cell r="R275">
            <v>1.0881000000000001</v>
          </cell>
          <cell r="S275">
            <v>1.1947000000000001</v>
          </cell>
          <cell r="T275">
            <v>1.3047</v>
          </cell>
          <cell r="U275">
            <v>1.4178999999999999</v>
          </cell>
          <cell r="V275">
            <v>1.5342</v>
          </cell>
          <cell r="W275">
            <v>1.6533</v>
          </cell>
          <cell r="X275">
            <v>1.7751999999999999</v>
          </cell>
          <cell r="Y275">
            <v>1.8996</v>
          </cell>
          <cell r="Z275">
            <v>2.0265</v>
          </cell>
          <cell r="AA275">
            <v>2.1556000000000002</v>
          </cell>
          <cell r="AB275">
            <v>2.2869000000000002</v>
          </cell>
          <cell r="AC275">
            <v>2.4201000000000001</v>
          </cell>
          <cell r="AD275">
            <v>2.5552000000000001</v>
          </cell>
          <cell r="AE275">
            <v>2.6920999999999999</v>
          </cell>
          <cell r="AF275">
            <v>2.8306</v>
          </cell>
          <cell r="AG275">
            <v>2.9704999999999999</v>
          </cell>
          <cell r="AH275">
            <v>3.1118000000000001</v>
          </cell>
          <cell r="AI275">
            <v>3.2544</v>
          </cell>
          <cell r="AJ275">
            <v>3.3982000000000001</v>
          </cell>
          <cell r="AK275">
            <v>3.5428999999999999</v>
          </cell>
          <cell r="AL275">
            <v>3.6886999999999999</v>
          </cell>
          <cell r="AM275">
            <v>3.8353000000000002</v>
          </cell>
          <cell r="AN275">
            <v>3.9826000000000001</v>
          </cell>
        </row>
        <row r="276">
          <cell r="C276">
            <v>4.1300000000000003E-2</v>
          </cell>
          <cell r="D276">
            <v>7.1499999999999994E-2</v>
          </cell>
          <cell r="E276">
            <v>0.109</v>
          </cell>
          <cell r="F276">
            <v>0.15359999999999999</v>
          </cell>
          <cell r="G276">
            <v>0.2049</v>
          </cell>
          <cell r="H276">
            <v>0.26250000000000001</v>
          </cell>
          <cell r="I276">
            <v>0.32619999999999999</v>
          </cell>
          <cell r="J276">
            <v>0.3957</v>
          </cell>
          <cell r="K276">
            <v>0.4708</v>
          </cell>
          <cell r="L276">
            <v>0.55110000000000003</v>
          </cell>
          <cell r="M276">
            <v>0.63639999999999997</v>
          </cell>
          <cell r="N276">
            <v>0.72650000000000003</v>
          </cell>
          <cell r="O276">
            <v>0.82120000000000004</v>
          </cell>
          <cell r="P276">
            <v>0.92010000000000003</v>
          </cell>
          <cell r="Q276">
            <v>1.0233000000000001</v>
          </cell>
          <cell r="R276">
            <v>1.1303000000000001</v>
          </cell>
          <cell r="S276">
            <v>1.2410000000000001</v>
          </cell>
          <cell r="T276">
            <v>1.3552999999999999</v>
          </cell>
          <cell r="U276">
            <v>1.4729000000000001</v>
          </cell>
          <cell r="V276">
            <v>1.5936999999999999</v>
          </cell>
          <cell r="W276">
            <v>1.7175</v>
          </cell>
          <cell r="X276">
            <v>1.8441000000000001</v>
          </cell>
          <cell r="Y276">
            <v>1.9734</v>
          </cell>
          <cell r="Z276">
            <v>2.1052</v>
          </cell>
          <cell r="AA276">
            <v>2.2393999999999998</v>
          </cell>
          <cell r="AB276">
            <v>2.3757000000000001</v>
          </cell>
          <cell r="AC276">
            <v>2.5142000000000002</v>
          </cell>
          <cell r="AD276">
            <v>2.6545000000000001</v>
          </cell>
          <cell r="AE276">
            <v>2.7967</v>
          </cell>
          <cell r="AF276">
            <v>2.9405999999999999</v>
          </cell>
          <cell r="AG276">
            <v>3.0859999999999999</v>
          </cell>
          <cell r="AH276">
            <v>3.2328000000000001</v>
          </cell>
          <cell r="AI276">
            <v>3.3809</v>
          </cell>
          <cell r="AJ276">
            <v>3.5303</v>
          </cell>
          <cell r="AK276">
            <v>3.6806999999999999</v>
          </cell>
          <cell r="AL276">
            <v>3.8321000000000001</v>
          </cell>
          <cell r="AM276">
            <v>3.9843999999999999</v>
          </cell>
          <cell r="AN276">
            <v>4.1374000000000004</v>
          </cell>
        </row>
        <row r="277">
          <cell r="C277">
            <v>4.2900000000000001E-2</v>
          </cell>
          <cell r="D277">
            <v>7.4099999999999999E-2</v>
          </cell>
          <cell r="E277">
            <v>0.11310000000000001</v>
          </cell>
          <cell r="F277">
            <v>0.1593</v>
          </cell>
          <cell r="G277">
            <v>0.21249999999999999</v>
          </cell>
          <cell r="H277">
            <v>0.27229999999999999</v>
          </cell>
          <cell r="I277">
            <v>0.33839999999999998</v>
          </cell>
          <cell r="J277">
            <v>0.41049999999999998</v>
          </cell>
          <cell r="K277">
            <v>0.48830000000000001</v>
          </cell>
          <cell r="L277">
            <v>0.5716</v>
          </cell>
          <cell r="M277">
            <v>0.66010000000000002</v>
          </cell>
          <cell r="N277">
            <v>0.75360000000000005</v>
          </cell>
          <cell r="O277">
            <v>0.8518</v>
          </cell>
          <cell r="P277">
            <v>0.95450000000000002</v>
          </cell>
          <cell r="Q277">
            <v>1.0615000000000001</v>
          </cell>
          <cell r="R277">
            <v>1.1725000000000001</v>
          </cell>
          <cell r="S277">
            <v>1.2874000000000001</v>
          </cell>
          <cell r="T277">
            <v>1.4058999999999999</v>
          </cell>
          <cell r="U277">
            <v>1.528</v>
          </cell>
          <cell r="V277">
            <v>1.6533</v>
          </cell>
          <cell r="W277">
            <v>1.7817000000000001</v>
          </cell>
          <cell r="X277">
            <v>1.9131</v>
          </cell>
          <cell r="Y277">
            <v>2.0472000000000001</v>
          </cell>
          <cell r="Z277">
            <v>2.1839</v>
          </cell>
          <cell r="AA277">
            <v>2.3231000000000002</v>
          </cell>
          <cell r="AB277">
            <v>2.4645999999999999</v>
          </cell>
          <cell r="AC277">
            <v>2.6082000000000001</v>
          </cell>
          <cell r="AD277">
            <v>2.7538999999999998</v>
          </cell>
          <cell r="AE277">
            <v>2.9014000000000002</v>
          </cell>
          <cell r="AF277">
            <v>3.0506000000000002</v>
          </cell>
          <cell r="AG277">
            <v>3.2014999999999998</v>
          </cell>
          <cell r="AH277">
            <v>3.3538000000000001</v>
          </cell>
          <cell r="AI277">
            <v>3.5074999999999998</v>
          </cell>
          <cell r="AJ277">
            <v>3.6623999999999999</v>
          </cell>
          <cell r="AK277">
            <v>3.8184</v>
          </cell>
          <cell r="AL277">
            <v>3.9754999999999998</v>
          </cell>
          <cell r="AM277">
            <v>4.1334999999999997</v>
          </cell>
          <cell r="AN277">
            <v>4.2923</v>
          </cell>
        </row>
        <row r="278">
          <cell r="C278">
            <v>4.4400000000000002E-2</v>
          </cell>
          <cell r="D278">
            <v>7.6799999999999993E-2</v>
          </cell>
          <cell r="E278">
            <v>0.1171</v>
          </cell>
          <cell r="F278">
            <v>0.16500000000000001</v>
          </cell>
          <cell r="G278">
            <v>0.22009999999999999</v>
          </cell>
          <cell r="H278">
            <v>0.28210000000000002</v>
          </cell>
          <cell r="I278">
            <v>0.35049999999999998</v>
          </cell>
          <cell r="J278">
            <v>0.42520000000000002</v>
          </cell>
          <cell r="K278">
            <v>0.50590000000000002</v>
          </cell>
          <cell r="L278">
            <v>0.59219999999999995</v>
          </cell>
          <cell r="M278">
            <v>0.68389999999999995</v>
          </cell>
          <cell r="N278">
            <v>0.78069999999999995</v>
          </cell>
          <cell r="O278">
            <v>0.88239999999999996</v>
          </cell>
          <cell r="P278">
            <v>0.98880000000000001</v>
          </cell>
          <cell r="Q278">
            <v>1.0996999999999999</v>
          </cell>
          <cell r="R278">
            <v>1.2146999999999999</v>
          </cell>
          <cell r="S278">
            <v>1.3337000000000001</v>
          </cell>
          <cell r="T278">
            <v>1.4565999999999999</v>
          </cell>
          <cell r="U278">
            <v>1.583</v>
          </cell>
          <cell r="V278">
            <v>1.7129000000000001</v>
          </cell>
          <cell r="W278">
            <v>1.8459000000000001</v>
          </cell>
          <cell r="X278">
            <v>1.982</v>
          </cell>
          <cell r="Y278">
            <v>2.121</v>
          </cell>
          <cell r="Z278">
            <v>2.2627000000000002</v>
          </cell>
          <cell r="AA278">
            <v>2.4068999999999998</v>
          </cell>
          <cell r="AB278">
            <v>2.5535000000000001</v>
          </cell>
          <cell r="AC278">
            <v>2.7023000000000001</v>
          </cell>
          <cell r="AD278">
            <v>2.8532000000000002</v>
          </cell>
          <cell r="AE278">
            <v>3.0059999999999998</v>
          </cell>
          <cell r="AF278">
            <v>3.1606999999999998</v>
          </cell>
          <cell r="AG278">
            <v>3.3170000000000002</v>
          </cell>
          <cell r="AH278">
            <v>3.4748000000000001</v>
          </cell>
          <cell r="AI278">
            <v>3.6339999999999999</v>
          </cell>
          <cell r="AJ278">
            <v>3.7946</v>
          </cell>
          <cell r="AK278">
            <v>3.9561999999999999</v>
          </cell>
          <cell r="AL278">
            <v>4.1189999999999998</v>
          </cell>
          <cell r="AM278">
            <v>4.2827000000000002</v>
          </cell>
          <cell r="AN278">
            <v>4.4471999999999996</v>
          </cell>
        </row>
        <row r="279">
          <cell r="C279">
            <v>4.5999999999999999E-2</v>
          </cell>
          <cell r="D279">
            <v>7.9500000000000001E-2</v>
          </cell>
          <cell r="E279">
            <v>0.1212</v>
          </cell>
          <cell r="F279">
            <v>0.17080000000000001</v>
          </cell>
          <cell r="G279">
            <v>0.2278</v>
          </cell>
          <cell r="H279">
            <v>0.2918</v>
          </cell>
          <cell r="I279">
            <v>0.36270000000000002</v>
          </cell>
          <cell r="J279">
            <v>0.44</v>
          </cell>
          <cell r="K279">
            <v>0.52339999999999998</v>
          </cell>
          <cell r="L279">
            <v>0.61270000000000002</v>
          </cell>
          <cell r="M279">
            <v>0.70760000000000001</v>
          </cell>
          <cell r="N279">
            <v>0.80779999999999996</v>
          </cell>
          <cell r="O279">
            <v>0.91310000000000002</v>
          </cell>
          <cell r="P279">
            <v>1.0232000000000001</v>
          </cell>
          <cell r="Q279">
            <v>1.1378999999999999</v>
          </cell>
          <cell r="R279">
            <v>1.2568999999999999</v>
          </cell>
          <cell r="S279">
            <v>1.3801000000000001</v>
          </cell>
          <cell r="T279">
            <v>1.5072000000000001</v>
          </cell>
          <cell r="U279">
            <v>1.6380999999999999</v>
          </cell>
          <cell r="V279">
            <v>1.7724</v>
          </cell>
          <cell r="W279">
            <v>1.9100999999999999</v>
          </cell>
          <cell r="X279">
            <v>2.0510000000000002</v>
          </cell>
          <cell r="Y279">
            <v>2.1947999999999999</v>
          </cell>
          <cell r="Z279">
            <v>2.3414000000000001</v>
          </cell>
          <cell r="AA279">
            <v>2.4906999999999999</v>
          </cell>
          <cell r="AB279">
            <v>2.6423999999999999</v>
          </cell>
          <cell r="AC279">
            <v>2.7964000000000002</v>
          </cell>
          <cell r="AD279">
            <v>2.9525000000000001</v>
          </cell>
          <cell r="AE279">
            <v>3.1107</v>
          </cell>
          <cell r="AF279">
            <v>3.2707000000000002</v>
          </cell>
          <cell r="AG279">
            <v>3.4325000000000001</v>
          </cell>
          <cell r="AH279">
            <v>3.5958000000000001</v>
          </cell>
          <cell r="AI279">
            <v>3.7606000000000002</v>
          </cell>
          <cell r="AJ279">
            <v>3.9266999999999999</v>
          </cell>
          <cell r="AK279">
            <v>4.0941000000000001</v>
          </cell>
          <cell r="AL279">
            <v>4.2625000000000002</v>
          </cell>
          <cell r="AM279">
            <v>4.4318999999999997</v>
          </cell>
          <cell r="AN279">
            <v>4.6021000000000001</v>
          </cell>
        </row>
        <row r="280">
          <cell r="C280">
            <v>4.7500000000000001E-2</v>
          </cell>
          <cell r="D280">
            <v>8.2100000000000006E-2</v>
          </cell>
          <cell r="E280">
            <v>0.12529999999999999</v>
          </cell>
          <cell r="F280">
            <v>0.17649999999999999</v>
          </cell>
          <cell r="G280">
            <v>0.2354</v>
          </cell>
          <cell r="H280">
            <v>0.30159999999999998</v>
          </cell>
          <cell r="I280">
            <v>0.37480000000000002</v>
          </cell>
          <cell r="J280">
            <v>0.45469999999999999</v>
          </cell>
          <cell r="K280">
            <v>0.54100000000000004</v>
          </cell>
          <cell r="L280">
            <v>0.63329999999999997</v>
          </cell>
          <cell r="M280">
            <v>0.73129999999999995</v>
          </cell>
          <cell r="N280">
            <v>0.83489999999999998</v>
          </cell>
          <cell r="O280">
            <v>0.94369999999999998</v>
          </cell>
          <cell r="P280">
            <v>1.0575000000000001</v>
          </cell>
          <cell r="Q280">
            <v>1.1760999999999999</v>
          </cell>
          <cell r="R280">
            <v>1.2990999999999999</v>
          </cell>
          <cell r="S280">
            <v>1.4265000000000001</v>
          </cell>
          <cell r="T280">
            <v>1.5579000000000001</v>
          </cell>
          <cell r="U280">
            <v>1.6931</v>
          </cell>
          <cell r="V280">
            <v>1.8320000000000001</v>
          </cell>
          <cell r="W280">
            <v>1.9742999999999999</v>
          </cell>
          <cell r="X280">
            <v>2.1198999999999999</v>
          </cell>
          <cell r="Y280">
            <v>2.2686000000000002</v>
          </cell>
          <cell r="Z280">
            <v>2.4201999999999999</v>
          </cell>
          <cell r="AA280">
            <v>2.5743999999999998</v>
          </cell>
          <cell r="AB280">
            <v>2.7313000000000001</v>
          </cell>
          <cell r="AC280">
            <v>2.8904999999999998</v>
          </cell>
          <cell r="AD280">
            <v>3.0518999999999998</v>
          </cell>
          <cell r="AE280">
            <v>3.2153999999999998</v>
          </cell>
          <cell r="AF280">
            <v>3.3807999999999998</v>
          </cell>
          <cell r="AG280">
            <v>3.548</v>
          </cell>
          <cell r="AH280">
            <v>3.7168999999999999</v>
          </cell>
          <cell r="AI280">
            <v>3.8872</v>
          </cell>
          <cell r="AJ280">
            <v>4.0590000000000002</v>
          </cell>
          <cell r="AK280">
            <v>4.2319000000000004</v>
          </cell>
          <cell r="AL280">
            <v>4.4059999999999997</v>
          </cell>
          <cell r="AM280">
            <v>4.5811000000000002</v>
          </cell>
          <cell r="AN280">
            <v>4.7571000000000003</v>
          </cell>
        </row>
        <row r="281">
          <cell r="C281">
            <v>4.9000000000000002E-2</v>
          </cell>
          <cell r="D281">
            <v>8.48E-2</v>
          </cell>
          <cell r="E281">
            <v>0.1293</v>
          </cell>
          <cell r="F281">
            <v>0.1822</v>
          </cell>
          <cell r="G281">
            <v>0.24299999999999999</v>
          </cell>
          <cell r="H281">
            <v>0.31140000000000001</v>
          </cell>
          <cell r="I281">
            <v>0.38700000000000001</v>
          </cell>
          <cell r="J281">
            <v>0.46949999999999997</v>
          </cell>
          <cell r="K281">
            <v>0.5585</v>
          </cell>
          <cell r="L281">
            <v>0.65380000000000005</v>
          </cell>
          <cell r="M281">
            <v>0.75509999999999999</v>
          </cell>
          <cell r="N281">
            <v>0.86199999999999999</v>
          </cell>
          <cell r="O281">
            <v>0.97440000000000004</v>
          </cell>
          <cell r="P281">
            <v>1.0919000000000001</v>
          </cell>
          <cell r="Q281">
            <v>1.2142999999999999</v>
          </cell>
          <cell r="R281">
            <v>1.3412999999999999</v>
          </cell>
          <cell r="S281">
            <v>1.4728000000000001</v>
          </cell>
          <cell r="T281">
            <v>1.6085</v>
          </cell>
          <cell r="U281">
            <v>1.7482</v>
          </cell>
          <cell r="V281">
            <v>1.8915999999999999</v>
          </cell>
          <cell r="W281">
            <v>2.0386000000000002</v>
          </cell>
          <cell r="X281">
            <v>2.1888999999999998</v>
          </cell>
          <cell r="Y281">
            <v>2.3424</v>
          </cell>
          <cell r="Z281">
            <v>2.4988999999999999</v>
          </cell>
          <cell r="AA281">
            <v>2.6581999999999999</v>
          </cell>
          <cell r="AB281">
            <v>2.8201999999999998</v>
          </cell>
          <cell r="AC281">
            <v>2.9845999999999999</v>
          </cell>
          <cell r="AD281">
            <v>3.1513</v>
          </cell>
          <cell r="AE281">
            <v>3.3201000000000001</v>
          </cell>
          <cell r="AF281">
            <v>3.4908999999999999</v>
          </cell>
          <cell r="AG281">
            <v>3.6636000000000002</v>
          </cell>
          <cell r="AH281">
            <v>3.8380000000000001</v>
          </cell>
          <cell r="AI281">
            <v>4.0138999999999996</v>
          </cell>
          <cell r="AJ281">
            <v>4.1912000000000003</v>
          </cell>
          <cell r="AK281">
            <v>4.3697999999999997</v>
          </cell>
          <cell r="AL281">
            <v>4.5495999999999999</v>
          </cell>
          <cell r="AM281">
            <v>4.7304000000000004</v>
          </cell>
          <cell r="AN281">
            <v>4.9120999999999997</v>
          </cell>
        </row>
        <row r="282">
          <cell r="C282">
            <v>5.0599999999999999E-2</v>
          </cell>
          <cell r="D282">
            <v>8.7400000000000005E-2</v>
          </cell>
          <cell r="E282">
            <v>0.13339999999999999</v>
          </cell>
          <cell r="F282">
            <v>0.18790000000000001</v>
          </cell>
          <cell r="G282">
            <v>0.25059999999999999</v>
          </cell>
          <cell r="H282">
            <v>0.32119999999999999</v>
          </cell>
          <cell r="I282">
            <v>0.3992</v>
          </cell>
          <cell r="J282">
            <v>0.48420000000000002</v>
          </cell>
          <cell r="K282">
            <v>0.57609999999999995</v>
          </cell>
          <cell r="L282">
            <v>0.6744</v>
          </cell>
          <cell r="M282">
            <v>0.77880000000000005</v>
          </cell>
          <cell r="N282">
            <v>0.8891</v>
          </cell>
          <cell r="O282">
            <v>1.0049999999999999</v>
          </cell>
          <cell r="P282">
            <v>1.1262000000000001</v>
          </cell>
          <cell r="Q282">
            <v>1.2524999999999999</v>
          </cell>
          <cell r="R282">
            <v>1.3835999999999999</v>
          </cell>
          <cell r="S282">
            <v>1.5192000000000001</v>
          </cell>
          <cell r="T282">
            <v>1.6591</v>
          </cell>
          <cell r="U282">
            <v>1.8031999999999999</v>
          </cell>
          <cell r="V282">
            <v>1.9512</v>
          </cell>
          <cell r="W282">
            <v>2.1027999999999998</v>
          </cell>
          <cell r="X282">
            <v>2.2578999999999998</v>
          </cell>
          <cell r="Y282">
            <v>2.4163000000000001</v>
          </cell>
          <cell r="Z282">
            <v>2.5777000000000001</v>
          </cell>
          <cell r="AA282">
            <v>2.742</v>
          </cell>
          <cell r="AB282">
            <v>2.9091</v>
          </cell>
          <cell r="AC282">
            <v>3.0787</v>
          </cell>
          <cell r="AD282">
            <v>3.2507000000000001</v>
          </cell>
          <cell r="AE282">
            <v>3.4247999999999998</v>
          </cell>
          <cell r="AF282">
            <v>3.6011000000000002</v>
          </cell>
          <cell r="AG282">
            <v>3.7791999999999999</v>
          </cell>
          <cell r="AH282">
            <v>3.9590000000000001</v>
          </cell>
          <cell r="AI282">
            <v>4.1405000000000003</v>
          </cell>
          <cell r="AJ282">
            <v>4.3234000000000004</v>
          </cell>
          <cell r="AK282">
            <v>4.5076999999999998</v>
          </cell>
          <cell r="AL282">
            <v>4.6932</v>
          </cell>
          <cell r="AM282">
            <v>4.8796999999999997</v>
          </cell>
          <cell r="AN282">
            <v>5.0671999999999997</v>
          </cell>
        </row>
        <row r="283">
          <cell r="C283">
            <v>5.21E-2</v>
          </cell>
          <cell r="D283">
            <v>9.01E-2</v>
          </cell>
          <cell r="E283">
            <v>0.13739999999999999</v>
          </cell>
          <cell r="F283">
            <v>0.19359999999999999</v>
          </cell>
          <cell r="G283">
            <v>0.25829999999999997</v>
          </cell>
          <cell r="H283">
            <v>0.33100000000000002</v>
          </cell>
          <cell r="I283">
            <v>0.4113</v>
          </cell>
          <cell r="J283">
            <v>0.499</v>
          </cell>
          <cell r="K283">
            <v>0.59360000000000002</v>
          </cell>
          <cell r="L283">
            <v>0.69489999999999996</v>
          </cell>
          <cell r="M283">
            <v>0.80259999999999998</v>
          </cell>
          <cell r="N283">
            <v>0.91620000000000001</v>
          </cell>
          <cell r="O283">
            <v>1.0357000000000001</v>
          </cell>
          <cell r="P283">
            <v>1.1606000000000001</v>
          </cell>
          <cell r="Q283">
            <v>1.2907</v>
          </cell>
          <cell r="R283">
            <v>1.4258</v>
          </cell>
          <cell r="S283">
            <v>1.5656000000000001</v>
          </cell>
          <cell r="T283">
            <v>1.7098</v>
          </cell>
          <cell r="U283">
            <v>1.8583000000000001</v>
          </cell>
          <cell r="V283">
            <v>2.0106999999999999</v>
          </cell>
          <cell r="W283">
            <v>2.1669999999999998</v>
          </cell>
          <cell r="X283">
            <v>2.3269000000000002</v>
          </cell>
          <cell r="Y283">
            <v>2.4901</v>
          </cell>
          <cell r="Z283">
            <v>2.6564999999999999</v>
          </cell>
          <cell r="AA283">
            <v>2.8258000000000001</v>
          </cell>
          <cell r="AB283">
            <v>2.9980000000000002</v>
          </cell>
          <cell r="AC283">
            <v>3.1728000000000001</v>
          </cell>
          <cell r="AD283">
            <v>3.35</v>
          </cell>
          <cell r="AE283">
            <v>3.5295999999999998</v>
          </cell>
          <cell r="AF283">
            <v>3.7111999999999998</v>
          </cell>
          <cell r="AG283">
            <v>3.8948</v>
          </cell>
          <cell r="AH283">
            <v>4.0800999999999998</v>
          </cell>
          <cell r="AI283">
            <v>4.2671999999999999</v>
          </cell>
          <cell r="AJ283">
            <v>4.4557000000000002</v>
          </cell>
          <cell r="AK283">
            <v>4.6456</v>
          </cell>
          <cell r="AL283">
            <v>4.8368000000000002</v>
          </cell>
          <cell r="AM283">
            <v>5.0289999999999999</v>
          </cell>
          <cell r="AN283">
            <v>5.2222</v>
          </cell>
        </row>
        <row r="284">
          <cell r="C284">
            <v>5.3600000000000002E-2</v>
          </cell>
          <cell r="D284">
            <v>9.2799999999999994E-2</v>
          </cell>
          <cell r="E284">
            <v>0.14149999999999999</v>
          </cell>
          <cell r="F284">
            <v>0.1993</v>
          </cell>
          <cell r="G284">
            <v>0.26590000000000003</v>
          </cell>
          <cell r="H284">
            <v>0.3407</v>
          </cell>
          <cell r="I284">
            <v>0.42349999999999999</v>
          </cell>
          <cell r="J284">
            <v>0.51370000000000005</v>
          </cell>
          <cell r="K284">
            <v>0.61119999999999997</v>
          </cell>
          <cell r="L284">
            <v>0.71550000000000002</v>
          </cell>
          <cell r="M284">
            <v>0.82630000000000003</v>
          </cell>
          <cell r="N284">
            <v>0.94330000000000003</v>
          </cell>
          <cell r="O284">
            <v>1.0663</v>
          </cell>
          <cell r="P284">
            <v>1.1949000000000001</v>
          </cell>
          <cell r="Q284">
            <v>1.3289</v>
          </cell>
          <cell r="R284">
            <v>1.468</v>
          </cell>
          <cell r="S284">
            <v>1.6119000000000001</v>
          </cell>
          <cell r="T284">
            <v>1.7604</v>
          </cell>
          <cell r="U284">
            <v>1.9133</v>
          </cell>
          <cell r="V284">
            <v>2.0703</v>
          </cell>
          <cell r="W284">
            <v>2.2311999999999999</v>
          </cell>
          <cell r="X284">
            <v>2.3957999999999999</v>
          </cell>
          <cell r="Y284">
            <v>2.5638999999999998</v>
          </cell>
          <cell r="Z284">
            <v>2.7351999999999999</v>
          </cell>
          <cell r="AA284">
            <v>2.9096000000000002</v>
          </cell>
          <cell r="AB284">
            <v>3.0869</v>
          </cell>
          <cell r="AC284">
            <v>3.2669000000000001</v>
          </cell>
          <cell r="AD284">
            <v>3.4493999999999998</v>
          </cell>
          <cell r="AE284">
            <v>3.6343000000000001</v>
          </cell>
          <cell r="AF284">
            <v>3.8212999999999999</v>
          </cell>
          <cell r="AG284">
            <v>4.0103</v>
          </cell>
          <cell r="AH284">
            <v>4.2012</v>
          </cell>
          <cell r="AI284">
            <v>4.3937999999999997</v>
          </cell>
          <cell r="AJ284">
            <v>4.5880000000000001</v>
          </cell>
          <cell r="AK284">
            <v>4.7835000000000001</v>
          </cell>
          <cell r="AL284">
            <v>4.9804000000000004</v>
          </cell>
          <cell r="AM284">
            <v>5.1783000000000001</v>
          </cell>
          <cell r="AN284">
            <v>5.3773</v>
          </cell>
        </row>
        <row r="285">
          <cell r="C285">
            <v>6.6E-3</v>
          </cell>
          <cell r="D285">
            <v>1.11E-2</v>
          </cell>
          <cell r="E285">
            <v>1.7399999999999999E-2</v>
          </cell>
          <cell r="O285">
            <v>0.1195</v>
          </cell>
          <cell r="P285">
            <v>0.13400000000000001</v>
          </cell>
          <cell r="Q285">
            <v>0.1492</v>
          </cell>
          <cell r="R285">
            <v>0.16520000000000001</v>
          </cell>
          <cell r="S285">
            <v>0.18179999999999999</v>
          </cell>
          <cell r="T285">
            <v>0.1991</v>
          </cell>
          <cell r="U285">
            <v>0.21709999999999999</v>
          </cell>
          <cell r="V285">
            <v>0.23580000000000001</v>
          </cell>
          <cell r="W285">
            <v>0.25519999999999998</v>
          </cell>
          <cell r="X285">
            <v>0.2752</v>
          </cell>
          <cell r="Y285">
            <v>0.2959</v>
          </cell>
        </row>
        <row r="286">
          <cell r="C286">
            <v>8.2000000000000007E-3</v>
          </cell>
          <cell r="D286">
            <v>1.38E-2</v>
          </cell>
          <cell r="E286">
            <v>2.1499999999999998E-2</v>
          </cell>
          <cell r="F286">
            <v>3.0099999999999998E-2</v>
          </cell>
          <cell r="G286">
            <v>3.9899999999999998E-2</v>
          </cell>
          <cell r="O286">
            <v>0.1489</v>
          </cell>
          <cell r="P286">
            <v>0.16700000000000001</v>
          </cell>
          <cell r="Q286">
            <v>0.186</v>
          </cell>
          <cell r="R286">
            <v>0.20580000000000001</v>
          </cell>
          <cell r="S286">
            <v>0.2266</v>
          </cell>
          <cell r="T286">
            <v>0.24809999999999999</v>
          </cell>
          <cell r="U286">
            <v>0.27060000000000001</v>
          </cell>
          <cell r="V286">
            <v>0.29389999999999999</v>
          </cell>
          <cell r="W286">
            <v>0.318</v>
          </cell>
          <cell r="X286">
            <v>0.34289999999999998</v>
          </cell>
          <cell r="Y286">
            <v>0.36870000000000003</v>
          </cell>
          <cell r="Z286">
            <v>0.39529999999999998</v>
          </cell>
          <cell r="AA286">
            <v>0.42259999999999998</v>
          </cell>
          <cell r="AB286">
            <v>0.45079999999999998</v>
          </cell>
          <cell r="AC286">
            <v>0.4798</v>
          </cell>
          <cell r="AD286">
            <v>0.50949999999999995</v>
          </cell>
          <cell r="AE286">
            <v>0.54010000000000002</v>
          </cell>
          <cell r="AF286">
            <v>0.57140000000000002</v>
          </cell>
          <cell r="AG286">
            <v>0.60340000000000005</v>
          </cell>
          <cell r="AH286">
            <v>0.63619999999999999</v>
          </cell>
          <cell r="AI286">
            <v>0.66979999999999995</v>
          </cell>
          <cell r="AJ286">
            <v>0.70420000000000005</v>
          </cell>
          <cell r="AK286">
            <v>0.73919999999999997</v>
          </cell>
          <cell r="AL286">
            <v>0.77510000000000001</v>
          </cell>
          <cell r="AM286">
            <v>0.81159999999999999</v>
          </cell>
          <cell r="AN286">
            <v>0.84889999999999999</v>
          </cell>
          <cell r="AO286">
            <v>0.88690000000000002</v>
          </cell>
          <cell r="AP286">
            <v>0.92569999999999997</v>
          </cell>
          <cell r="AQ286">
            <v>0.96509999999999996</v>
          </cell>
          <cell r="AR286">
            <v>1.0053000000000001</v>
          </cell>
          <cell r="AS286">
            <v>1.0462</v>
          </cell>
          <cell r="AT286">
            <v>1.0878000000000001</v>
          </cell>
          <cell r="AU286">
            <v>1.1301000000000001</v>
          </cell>
          <cell r="AV286">
            <v>1.1732</v>
          </cell>
          <cell r="AW286">
            <v>1.2169000000000001</v>
          </cell>
          <cell r="AX286">
            <v>1.2613000000000001</v>
          </cell>
        </row>
        <row r="287">
          <cell r="C287">
            <v>9.7999999999999997E-3</v>
          </cell>
          <cell r="D287">
            <v>1.6500000000000001E-2</v>
          </cell>
          <cell r="E287">
            <v>2.5399999999999999E-2</v>
          </cell>
          <cell r="F287">
            <v>3.5499999999999997E-2</v>
          </cell>
          <cell r="G287">
            <v>4.6899999999999997E-2</v>
          </cell>
          <cell r="H287">
            <v>6.0299999999999999E-2</v>
          </cell>
          <cell r="I287">
            <v>7.51E-2</v>
          </cell>
          <cell r="O287">
            <v>0.17829999999999999</v>
          </cell>
          <cell r="P287">
            <v>0.19989999999999999</v>
          </cell>
          <cell r="Q287">
            <v>0.22259999999999999</v>
          </cell>
          <cell r="R287">
            <v>0.24640000000000001</v>
          </cell>
          <cell r="S287">
            <v>0.2712</v>
          </cell>
          <cell r="T287">
            <v>0.29699999999999999</v>
          </cell>
          <cell r="U287">
            <v>0.32390000000000002</v>
          </cell>
          <cell r="V287">
            <v>0.3518</v>
          </cell>
          <cell r="W287">
            <v>0.38059999999999999</v>
          </cell>
          <cell r="X287">
            <v>0.41049999999999998</v>
          </cell>
          <cell r="Y287">
            <v>0.44130000000000003</v>
          </cell>
          <cell r="Z287">
            <v>0.47310000000000002</v>
          </cell>
          <cell r="AA287">
            <v>0.50590000000000002</v>
          </cell>
          <cell r="AB287">
            <v>0.53959999999999997</v>
          </cell>
          <cell r="AC287">
            <v>0.57430000000000003</v>
          </cell>
          <cell r="AD287">
            <v>0.6099</v>
          </cell>
          <cell r="AE287">
            <v>0.64639999999999997</v>
          </cell>
          <cell r="AF287">
            <v>0.68389999999999995</v>
          </cell>
          <cell r="AG287">
            <v>0.72230000000000005</v>
          </cell>
          <cell r="AH287">
            <v>0.76160000000000005</v>
          </cell>
          <cell r="AI287">
            <v>0.80179999999999996</v>
          </cell>
          <cell r="AJ287">
            <v>0.84289999999999998</v>
          </cell>
          <cell r="AK287">
            <v>0.88480000000000003</v>
          </cell>
          <cell r="AL287">
            <v>0.92769999999999997</v>
          </cell>
          <cell r="AM287">
            <v>0.97150000000000003</v>
          </cell>
          <cell r="AN287">
            <v>1.0161</v>
          </cell>
          <cell r="AO287">
            <v>1.0616000000000001</v>
          </cell>
          <cell r="AP287">
            <v>1.1080000000000001</v>
          </cell>
          <cell r="AQ287">
            <v>1.1552</v>
          </cell>
          <cell r="AR287">
            <v>1.2033</v>
          </cell>
          <cell r="AS287">
            <v>1.2523</v>
          </cell>
          <cell r="AT287">
            <v>1.3021</v>
          </cell>
          <cell r="AU287">
            <v>1.3527</v>
          </cell>
          <cell r="AV287">
            <v>1.4041999999999999</v>
          </cell>
          <cell r="AW287">
            <v>1.4565999999999999</v>
          </cell>
          <cell r="AX287">
            <v>1.5097</v>
          </cell>
        </row>
        <row r="288">
          <cell r="C288">
            <v>1.14E-2</v>
          </cell>
          <cell r="D288">
            <v>1.9099999999999999E-2</v>
          </cell>
          <cell r="E288">
            <v>2.9399999999999999E-2</v>
          </cell>
          <cell r="F288">
            <v>4.0899999999999999E-2</v>
          </cell>
          <cell r="G288">
            <v>5.3900000000000003E-2</v>
          </cell>
          <cell r="H288">
            <v>6.9199999999999998E-2</v>
          </cell>
          <cell r="I288">
            <v>8.6199999999999999E-2</v>
          </cell>
          <cell r="J288">
            <v>0.10349999999999999</v>
          </cell>
          <cell r="K288">
            <v>0.12139999999999999</v>
          </cell>
          <cell r="O288">
            <v>0.20749999999999999</v>
          </cell>
          <cell r="P288">
            <v>0.23269999999999999</v>
          </cell>
          <cell r="Q288">
            <v>0.25919999999999999</v>
          </cell>
          <cell r="R288">
            <v>0.2868</v>
          </cell>
          <cell r="S288">
            <v>0.31569999999999998</v>
          </cell>
          <cell r="T288">
            <v>0.3458</v>
          </cell>
          <cell r="U288">
            <v>0.37709999999999999</v>
          </cell>
          <cell r="V288">
            <v>0.40949999999999998</v>
          </cell>
          <cell r="W288">
            <v>0.44309999999999999</v>
          </cell>
          <cell r="X288">
            <v>0.47789999999999999</v>
          </cell>
          <cell r="Y288">
            <v>0.51380000000000003</v>
          </cell>
          <cell r="Z288">
            <v>0.55079999999999996</v>
          </cell>
          <cell r="AA288">
            <v>0.58889999999999998</v>
          </cell>
          <cell r="AB288">
            <v>0.62819999999999998</v>
          </cell>
          <cell r="AC288">
            <v>0.66859999999999997</v>
          </cell>
          <cell r="AD288">
            <v>0.71</v>
          </cell>
          <cell r="AE288">
            <v>0.75249999999999995</v>
          </cell>
          <cell r="AF288">
            <v>0.79620000000000002</v>
          </cell>
          <cell r="AG288">
            <v>0.84079999999999999</v>
          </cell>
          <cell r="AH288">
            <v>0.88660000000000005</v>
          </cell>
          <cell r="AI288">
            <v>0.93340000000000001</v>
          </cell>
          <cell r="AJ288">
            <v>0.98119999999999996</v>
          </cell>
          <cell r="AK288">
            <v>1.0301</v>
          </cell>
          <cell r="AL288">
            <v>1.08</v>
          </cell>
          <cell r="AM288">
            <v>1.131</v>
          </cell>
          <cell r="AN288">
            <v>1.1829000000000001</v>
          </cell>
          <cell r="AO288">
            <v>1.2359</v>
          </cell>
          <cell r="AP288">
            <v>1.2899</v>
          </cell>
          <cell r="AQ288">
            <v>1.3449</v>
          </cell>
          <cell r="AR288">
            <v>1.4009</v>
          </cell>
          <cell r="AS288">
            <v>1.4579</v>
          </cell>
          <cell r="AT288">
            <v>1.5159</v>
          </cell>
          <cell r="AU288">
            <v>1.5748</v>
          </cell>
          <cell r="AV288">
            <v>1.6348</v>
          </cell>
          <cell r="AW288">
            <v>1.6957</v>
          </cell>
          <cell r="AX288">
            <v>1.7576000000000001</v>
          </cell>
        </row>
        <row r="289">
          <cell r="C289">
            <v>1.29E-2</v>
          </cell>
          <cell r="D289">
            <v>2.18E-2</v>
          </cell>
          <cell r="E289">
            <v>3.3300000000000003E-2</v>
          </cell>
          <cell r="F289">
            <v>4.6199999999999998E-2</v>
          </cell>
          <cell r="G289">
            <v>6.0699999999999997E-2</v>
          </cell>
          <cell r="H289">
            <v>7.7899999999999997E-2</v>
          </cell>
          <cell r="I289">
            <v>9.7199999999999995E-2</v>
          </cell>
          <cell r="J289">
            <v>0.1172</v>
          </cell>
          <cell r="K289">
            <v>0.13800000000000001</v>
          </cell>
          <cell r="L289">
            <v>0.1593</v>
          </cell>
          <cell r="M289">
            <v>0.1837</v>
          </cell>
          <cell r="N289">
            <v>0.20949999999999999</v>
          </cell>
          <cell r="O289">
            <v>0.23680000000000001</v>
          </cell>
          <cell r="P289">
            <v>0.26550000000000001</v>
          </cell>
          <cell r="Q289">
            <v>0.29559999999999997</v>
          </cell>
          <cell r="R289">
            <v>0.32719999999999999</v>
          </cell>
          <cell r="S289">
            <v>0.36009999999999998</v>
          </cell>
          <cell r="T289">
            <v>0.39450000000000002</v>
          </cell>
          <cell r="U289">
            <v>0.43009999999999998</v>
          </cell>
          <cell r="V289">
            <v>0.46710000000000002</v>
          </cell>
          <cell r="W289">
            <v>0.50549999999999995</v>
          </cell>
          <cell r="X289">
            <v>0.54510000000000003</v>
          </cell>
          <cell r="Y289">
            <v>0.58609999999999995</v>
          </cell>
          <cell r="Z289">
            <v>0.62829999999999997</v>
          </cell>
          <cell r="AA289">
            <v>0.67179999999999995</v>
          </cell>
          <cell r="AB289">
            <v>0.71660000000000001</v>
          </cell>
          <cell r="AC289">
            <v>0.76270000000000004</v>
          </cell>
          <cell r="AD289">
            <v>0.80989999999999995</v>
          </cell>
          <cell r="AE289">
            <v>0.85850000000000004</v>
          </cell>
          <cell r="AF289">
            <v>0.90820000000000001</v>
          </cell>
          <cell r="AG289">
            <v>0.95920000000000005</v>
          </cell>
          <cell r="AH289">
            <v>1.0114000000000001</v>
          </cell>
          <cell r="AI289">
            <v>1.0647</v>
          </cell>
          <cell r="AJ289">
            <v>1.1193</v>
          </cell>
          <cell r="AK289">
            <v>1.1751</v>
          </cell>
          <cell r="AL289">
            <v>1.232</v>
          </cell>
          <cell r="AM289">
            <v>1.2901</v>
          </cell>
          <cell r="AN289">
            <v>1.3493999999999999</v>
          </cell>
          <cell r="AO289">
            <v>1.4098999999999999</v>
          </cell>
          <cell r="AP289">
            <v>1.4714</v>
          </cell>
          <cell r="AQ289">
            <v>1.5342</v>
          </cell>
          <cell r="AR289">
            <v>1.5981000000000001</v>
          </cell>
          <cell r="AS289">
            <v>1.6631</v>
          </cell>
          <cell r="AT289">
            <v>1.7292000000000001</v>
          </cell>
          <cell r="AU289">
            <v>1.7965</v>
          </cell>
          <cell r="AV289">
            <v>1.8648</v>
          </cell>
          <cell r="AW289">
            <v>1.9342999999999999</v>
          </cell>
          <cell r="AX289">
            <v>2.0049000000000001</v>
          </cell>
        </row>
        <row r="290">
          <cell r="C290">
            <v>1.4500000000000001E-2</v>
          </cell>
          <cell r="D290">
            <v>2.4400000000000002E-2</v>
          </cell>
          <cell r="E290">
            <v>3.7199999999999997E-2</v>
          </cell>
          <cell r="F290">
            <v>5.1499999999999997E-2</v>
          </cell>
          <cell r="G290">
            <v>6.7400000000000002E-2</v>
          </cell>
          <cell r="H290">
            <v>8.6599999999999996E-2</v>
          </cell>
          <cell r="I290">
            <v>0.108</v>
          </cell>
          <cell r="J290">
            <v>0.1308</v>
          </cell>
          <cell r="K290">
            <v>0.1545</v>
          </cell>
          <cell r="L290">
            <v>0.17899999999999999</v>
          </cell>
          <cell r="M290">
            <v>0.20630000000000001</v>
          </cell>
          <cell r="N290">
            <v>0.23530000000000001</v>
          </cell>
          <cell r="O290">
            <v>0.26590000000000003</v>
          </cell>
          <cell r="P290">
            <v>0.29820000000000002</v>
          </cell>
          <cell r="Q290">
            <v>0.33200000000000002</v>
          </cell>
          <cell r="R290">
            <v>0.36749999999999999</v>
          </cell>
          <cell r="S290">
            <v>0.40450000000000003</v>
          </cell>
          <cell r="T290">
            <v>0.443</v>
          </cell>
          <cell r="U290">
            <v>0.48309999999999997</v>
          </cell>
          <cell r="V290">
            <v>0.52470000000000006</v>
          </cell>
          <cell r="W290">
            <v>0.56769999999999998</v>
          </cell>
          <cell r="X290">
            <v>0.61229999999999996</v>
          </cell>
          <cell r="Y290">
            <v>0.6583</v>
          </cell>
          <cell r="Z290">
            <v>0.70569999999999999</v>
          </cell>
          <cell r="AA290">
            <v>0.75460000000000005</v>
          </cell>
          <cell r="AB290">
            <v>0.80489999999999995</v>
          </cell>
          <cell r="AC290">
            <v>0.85660000000000003</v>
          </cell>
          <cell r="AD290">
            <v>0.90969999999999995</v>
          </cell>
          <cell r="AE290">
            <v>0.96419999999999995</v>
          </cell>
          <cell r="AF290">
            <v>1.0201</v>
          </cell>
          <cell r="AG290">
            <v>1.0772999999999999</v>
          </cell>
          <cell r="AH290">
            <v>1.1358999999999999</v>
          </cell>
          <cell r="AI290">
            <v>1.1959</v>
          </cell>
          <cell r="AJ290">
            <v>1.2572000000000001</v>
          </cell>
          <cell r="AK290">
            <v>1.3198000000000001</v>
          </cell>
          <cell r="AL290">
            <v>1.3837999999999999</v>
          </cell>
          <cell r="AM290">
            <v>1.4490000000000001</v>
          </cell>
          <cell r="AN290">
            <v>1.5156000000000001</v>
          </cell>
          <cell r="AO290">
            <v>1.5834999999999999</v>
          </cell>
          <cell r="AP290">
            <v>1.6527000000000001</v>
          </cell>
          <cell r="AQ290">
            <v>1.7231000000000001</v>
          </cell>
          <cell r="AR290">
            <v>1.7948999999999999</v>
          </cell>
          <cell r="AS290">
            <v>1.8678999999999999</v>
          </cell>
          <cell r="AT290">
            <v>1.9421999999999999</v>
          </cell>
          <cell r="AU290">
            <v>2.0177</v>
          </cell>
          <cell r="AV290">
            <v>2.0945</v>
          </cell>
          <cell r="AW290">
            <v>2.1726000000000001</v>
          </cell>
          <cell r="AX290">
            <v>2.2519</v>
          </cell>
        </row>
        <row r="291">
          <cell r="C291">
            <v>1.61E-2</v>
          </cell>
          <cell r="D291">
            <v>2.7E-2</v>
          </cell>
          <cell r="E291">
            <v>4.1000000000000002E-2</v>
          </cell>
          <cell r="F291">
            <v>5.6599999999999998E-2</v>
          </cell>
          <cell r="G291">
            <v>7.4099999999999999E-2</v>
          </cell>
          <cell r="H291">
            <v>9.5100000000000004E-2</v>
          </cell>
          <cell r="I291">
            <v>0.1186</v>
          </cell>
          <cell r="J291">
            <v>0.14430000000000001</v>
          </cell>
          <cell r="K291">
            <v>0.17100000000000001</v>
          </cell>
          <cell r="L291">
            <v>0.1986</v>
          </cell>
          <cell r="M291">
            <v>0.22889999999999999</v>
          </cell>
          <cell r="N291">
            <v>0.26100000000000001</v>
          </cell>
          <cell r="O291">
            <v>0.29499999999999998</v>
          </cell>
          <cell r="P291">
            <v>0.33079999999999998</v>
          </cell>
          <cell r="Q291">
            <v>0.36840000000000001</v>
          </cell>
          <cell r="R291">
            <v>0.40770000000000001</v>
          </cell>
          <cell r="S291">
            <v>0.44879999999999998</v>
          </cell>
          <cell r="T291">
            <v>0.49149999999999999</v>
          </cell>
          <cell r="U291">
            <v>0.53600000000000003</v>
          </cell>
          <cell r="V291">
            <v>0.58209999999999995</v>
          </cell>
          <cell r="W291">
            <v>0.62990000000000002</v>
          </cell>
          <cell r="X291">
            <v>0.67930000000000001</v>
          </cell>
          <cell r="Y291">
            <v>0.73029999999999995</v>
          </cell>
          <cell r="Z291">
            <v>0.78300000000000003</v>
          </cell>
          <cell r="AA291">
            <v>0.83720000000000006</v>
          </cell>
          <cell r="AB291">
            <v>0.89300000000000002</v>
          </cell>
          <cell r="AC291">
            <v>0.95040000000000002</v>
          </cell>
          <cell r="AD291">
            <v>1.0093000000000001</v>
          </cell>
          <cell r="AE291">
            <v>1.0698000000000001</v>
          </cell>
          <cell r="AF291">
            <v>1.1317999999999999</v>
          </cell>
          <cell r="AG291">
            <v>1.1953</v>
          </cell>
          <cell r="AH291">
            <v>1.2603</v>
          </cell>
          <cell r="AI291">
            <v>1.3268</v>
          </cell>
          <cell r="AJ291">
            <v>1.3948</v>
          </cell>
          <cell r="AK291">
            <v>1.4642999999999999</v>
          </cell>
          <cell r="AL291">
            <v>1.5353000000000001</v>
          </cell>
          <cell r="AM291">
            <v>1.6076999999999999</v>
          </cell>
          <cell r="AN291">
            <v>1.6815</v>
          </cell>
          <cell r="AO291">
            <v>1.7568999999999999</v>
          </cell>
          <cell r="AP291">
            <v>1.8335999999999999</v>
          </cell>
          <cell r="AQ291">
            <v>1.9117999999999999</v>
          </cell>
          <cell r="AR291">
            <v>1.9914000000000001</v>
          </cell>
          <cell r="AS291">
            <v>2.0724</v>
          </cell>
          <cell r="AT291">
            <v>2.1547999999999998</v>
          </cell>
          <cell r="AU291">
            <v>2.2385999999999999</v>
          </cell>
          <cell r="AV291">
            <v>2.3237999999999999</v>
          </cell>
          <cell r="AW291">
            <v>2.4104000000000001</v>
          </cell>
          <cell r="AX291">
            <v>2.4984000000000002</v>
          </cell>
        </row>
        <row r="292">
          <cell r="C292">
            <v>1.7600000000000001E-2</v>
          </cell>
          <cell r="D292">
            <v>2.9700000000000001E-2</v>
          </cell>
          <cell r="E292">
            <v>4.48E-2</v>
          </cell>
          <cell r="F292">
            <v>6.1800000000000001E-2</v>
          </cell>
          <cell r="G292">
            <v>8.0699999999999994E-2</v>
          </cell>
          <cell r="H292">
            <v>0.1036</v>
          </cell>
          <cell r="I292">
            <v>0.12920000000000001</v>
          </cell>
          <cell r="J292">
            <v>0.1578</v>
          </cell>
          <cell r="K292">
            <v>0.18740000000000001</v>
          </cell>
          <cell r="L292">
            <v>0.21809999999999999</v>
          </cell>
          <cell r="M292">
            <v>0.25140000000000001</v>
          </cell>
          <cell r="N292">
            <v>0.2868</v>
          </cell>
          <cell r="O292">
            <v>0.3241</v>
          </cell>
          <cell r="P292">
            <v>0.3634</v>
          </cell>
          <cell r="Q292">
            <v>0.4047</v>
          </cell>
          <cell r="R292">
            <v>0.44790000000000002</v>
          </cell>
          <cell r="S292">
            <v>0.49299999999999999</v>
          </cell>
          <cell r="T292">
            <v>0.54</v>
          </cell>
          <cell r="U292">
            <v>0.58879999999999999</v>
          </cell>
          <cell r="V292">
            <v>0.63949999999999996</v>
          </cell>
          <cell r="W292">
            <v>0.69199999999999995</v>
          </cell>
          <cell r="X292">
            <v>0.74619999999999997</v>
          </cell>
          <cell r="Y292">
            <v>0.80230000000000001</v>
          </cell>
          <cell r="Z292">
            <v>0.86009999999999998</v>
          </cell>
          <cell r="AA292">
            <v>0.91969999999999996</v>
          </cell>
          <cell r="AB292">
            <v>0.98099999999999998</v>
          </cell>
          <cell r="AC292">
            <v>1.044</v>
          </cell>
          <cell r="AD292">
            <v>1.1087</v>
          </cell>
          <cell r="AE292">
            <v>1.1752</v>
          </cell>
          <cell r="AF292">
            <v>1.2433000000000001</v>
          </cell>
          <cell r="AG292">
            <v>1.3129999999999999</v>
          </cell>
          <cell r="AH292">
            <v>1.3845000000000001</v>
          </cell>
          <cell r="AI292">
            <v>1.4575</v>
          </cell>
          <cell r="AJ292">
            <v>1.5323</v>
          </cell>
          <cell r="AK292">
            <v>1.6086</v>
          </cell>
          <cell r="AL292">
            <v>1.6865000000000001</v>
          </cell>
          <cell r="AM292">
            <v>1.7661</v>
          </cell>
          <cell r="AN292">
            <v>1.8472</v>
          </cell>
          <cell r="AO292">
            <v>1.93</v>
          </cell>
          <cell r="AP292">
            <v>2.0143</v>
          </cell>
          <cell r="AQ292">
            <v>2.1002000000000001</v>
          </cell>
          <cell r="AR292">
            <v>2.1876000000000002</v>
          </cell>
          <cell r="AS292">
            <v>2.2766000000000002</v>
          </cell>
          <cell r="AT292">
            <v>2.3672</v>
          </cell>
          <cell r="AU292">
            <v>2.4592000000000001</v>
          </cell>
          <cell r="AV292">
            <v>2.5528</v>
          </cell>
          <cell r="AW292">
            <v>2.6480000000000001</v>
          </cell>
          <cell r="AX292">
            <v>2.7446000000000002</v>
          </cell>
        </row>
        <row r="293">
          <cell r="C293">
            <v>1.9199999999999998E-2</v>
          </cell>
          <cell r="D293">
            <v>3.2300000000000002E-2</v>
          </cell>
          <cell r="E293">
            <v>4.8599999999999997E-2</v>
          </cell>
          <cell r="F293">
            <v>6.6900000000000001E-2</v>
          </cell>
          <cell r="G293">
            <v>8.72E-2</v>
          </cell>
          <cell r="H293">
            <v>0.112</v>
          </cell>
          <cell r="I293">
            <v>0.1396</v>
          </cell>
          <cell r="J293">
            <v>0.17100000000000001</v>
          </cell>
          <cell r="K293">
            <v>0.20369999999999999</v>
          </cell>
          <cell r="L293">
            <v>0.23769999999999999</v>
          </cell>
          <cell r="M293">
            <v>0.27400000000000002</v>
          </cell>
          <cell r="N293">
            <v>0.3125</v>
          </cell>
          <cell r="O293">
            <v>0.35310000000000002</v>
          </cell>
          <cell r="P293">
            <v>0.39600000000000002</v>
          </cell>
          <cell r="Q293">
            <v>0.441</v>
          </cell>
          <cell r="R293">
            <v>0.48799999999999999</v>
          </cell>
          <cell r="S293">
            <v>0.53720000000000001</v>
          </cell>
          <cell r="T293">
            <v>0.58840000000000003</v>
          </cell>
          <cell r="U293">
            <v>0.64159999999999995</v>
          </cell>
          <cell r="V293">
            <v>0.69679999999999997</v>
          </cell>
          <cell r="W293">
            <v>0.75390000000000001</v>
          </cell>
          <cell r="X293">
            <v>0.81310000000000004</v>
          </cell>
          <cell r="Y293">
            <v>0.87419999999999998</v>
          </cell>
          <cell r="Z293">
            <v>0.93720000000000003</v>
          </cell>
          <cell r="AA293">
            <v>1.0021</v>
          </cell>
          <cell r="AB293">
            <v>1.0689</v>
          </cell>
          <cell r="AC293">
            <v>1.1375999999999999</v>
          </cell>
          <cell r="AD293">
            <v>1.2081</v>
          </cell>
          <cell r="AE293">
            <v>1.2805</v>
          </cell>
          <cell r="AF293">
            <v>1.3547</v>
          </cell>
          <cell r="AG293">
            <v>1.4307000000000001</v>
          </cell>
          <cell r="AH293">
            <v>1.5085</v>
          </cell>
          <cell r="AI293">
            <v>1.5881000000000001</v>
          </cell>
          <cell r="AJ293">
            <v>1.6695</v>
          </cell>
          <cell r="AK293">
            <v>1.7526999999999999</v>
          </cell>
          <cell r="AL293">
            <v>1.8375999999999999</v>
          </cell>
          <cell r="AM293">
            <v>1.9242999999999999</v>
          </cell>
          <cell r="AN293">
            <v>2.0127000000000002</v>
          </cell>
          <cell r="AO293">
            <v>2.1029</v>
          </cell>
          <cell r="AP293">
            <v>2.1947999999999999</v>
          </cell>
          <cell r="AQ293">
            <v>2.2883</v>
          </cell>
          <cell r="AR293">
            <v>2.3835999999999999</v>
          </cell>
          <cell r="AS293">
            <v>2.4805999999999999</v>
          </cell>
          <cell r="AT293">
            <v>2.5792000000000002</v>
          </cell>
          <cell r="AU293">
            <v>2.6796000000000002</v>
          </cell>
          <cell r="AV293">
            <v>2.7814999999999999</v>
          </cell>
          <cell r="AW293">
            <v>2.8852000000000002</v>
          </cell>
          <cell r="AX293">
            <v>2.9904999999999999</v>
          </cell>
        </row>
        <row r="294">
          <cell r="C294">
            <v>2.07E-2</v>
          </cell>
          <cell r="D294">
            <v>3.49E-2</v>
          </cell>
          <cell r="E294">
            <v>5.2400000000000002E-2</v>
          </cell>
          <cell r="F294">
            <v>7.1999999999999995E-2</v>
          </cell>
          <cell r="G294">
            <v>9.3700000000000006E-2</v>
          </cell>
          <cell r="H294">
            <v>0.1203</v>
          </cell>
          <cell r="I294">
            <v>0.15</v>
          </cell>
          <cell r="J294">
            <v>0.18429999999999999</v>
          </cell>
          <cell r="K294">
            <v>0.22</v>
          </cell>
          <cell r="L294">
            <v>0.25719999999999998</v>
          </cell>
          <cell r="M294">
            <v>0.29649999999999999</v>
          </cell>
          <cell r="N294">
            <v>0.33810000000000001</v>
          </cell>
          <cell r="O294">
            <v>0.3821</v>
          </cell>
          <cell r="P294">
            <v>0.42849999999999999</v>
          </cell>
          <cell r="Q294">
            <v>0.47720000000000001</v>
          </cell>
          <cell r="R294">
            <v>0.52810000000000001</v>
          </cell>
          <cell r="S294">
            <v>0.58130000000000004</v>
          </cell>
          <cell r="T294">
            <v>0.63670000000000004</v>
          </cell>
          <cell r="U294">
            <v>0.69430000000000003</v>
          </cell>
          <cell r="V294">
            <v>0.754</v>
          </cell>
          <cell r="W294">
            <v>0.81589999999999996</v>
          </cell>
          <cell r="X294">
            <v>0.87990000000000002</v>
          </cell>
          <cell r="Y294">
            <v>0.94599999999999995</v>
          </cell>
          <cell r="Z294">
            <v>1.0141</v>
          </cell>
          <cell r="AA294">
            <v>1.0844</v>
          </cell>
          <cell r="AB294">
            <v>1.1567000000000001</v>
          </cell>
          <cell r="AC294">
            <v>1.2310000000000001</v>
          </cell>
          <cell r="AD294">
            <v>1.3072999999999999</v>
          </cell>
          <cell r="AE294">
            <v>1.3855999999999999</v>
          </cell>
          <cell r="AF294">
            <v>1.4659</v>
          </cell>
          <cell r="AG294">
            <v>1.5482</v>
          </cell>
          <cell r="AH294">
            <v>1.6324000000000001</v>
          </cell>
          <cell r="AI294">
            <v>1.7185999999999999</v>
          </cell>
          <cell r="AJ294">
            <v>1.8067</v>
          </cell>
          <cell r="AK294">
            <v>1.8967000000000001</v>
          </cell>
          <cell r="AL294">
            <v>1.9885999999999999</v>
          </cell>
          <cell r="AM294">
            <v>2.0823999999999998</v>
          </cell>
          <cell r="AN294">
            <v>2.1779999999999999</v>
          </cell>
          <cell r="AO294">
            <v>2.2755999999999998</v>
          </cell>
          <cell r="AP294">
            <v>2.375</v>
          </cell>
          <cell r="AQ294">
            <v>2.4763000000000002</v>
          </cell>
          <cell r="AR294">
            <v>2.5794000000000001</v>
          </cell>
          <cell r="AS294">
            <v>2.6842999999999999</v>
          </cell>
          <cell r="AT294">
            <v>2.7911000000000001</v>
          </cell>
          <cell r="AU294">
            <v>2.8996</v>
          </cell>
          <cell r="AV294">
            <v>3.01</v>
          </cell>
          <cell r="AW294">
            <v>3.1221999999999999</v>
          </cell>
          <cell r="AX294">
            <v>3.2361</v>
          </cell>
        </row>
        <row r="295">
          <cell r="C295">
            <v>2.2200000000000001E-2</v>
          </cell>
          <cell r="D295">
            <v>3.7499999999999999E-2</v>
          </cell>
          <cell r="E295">
            <v>5.62E-2</v>
          </cell>
          <cell r="F295">
            <v>7.6999999999999999E-2</v>
          </cell>
          <cell r="G295">
            <v>0.10009999999999999</v>
          </cell>
          <cell r="H295">
            <v>0.1285</v>
          </cell>
          <cell r="I295">
            <v>0.16020000000000001</v>
          </cell>
          <cell r="J295">
            <v>0.19739999999999999</v>
          </cell>
          <cell r="K295">
            <v>0.23630000000000001</v>
          </cell>
          <cell r="L295">
            <v>0.2767</v>
          </cell>
          <cell r="M295">
            <v>0.30890000000000001</v>
          </cell>
          <cell r="N295">
            <v>0.36370000000000002</v>
          </cell>
          <cell r="O295">
            <v>0.41110000000000002</v>
          </cell>
          <cell r="P295">
            <v>0.46100000000000002</v>
          </cell>
          <cell r="Q295">
            <v>0.51339999999999997</v>
          </cell>
          <cell r="R295">
            <v>0.56820000000000004</v>
          </cell>
          <cell r="S295">
            <v>0.62539999999999996</v>
          </cell>
          <cell r="T295">
            <v>0.68489999999999995</v>
          </cell>
          <cell r="U295">
            <v>0.74690000000000001</v>
          </cell>
          <cell r="V295">
            <v>0.81120000000000003</v>
          </cell>
          <cell r="W295">
            <v>0.87770000000000004</v>
          </cell>
          <cell r="X295">
            <v>0.9466</v>
          </cell>
          <cell r="Y295">
            <v>1.0177</v>
          </cell>
          <cell r="Z295">
            <v>1.091</v>
          </cell>
          <cell r="AA295">
            <v>1.1666000000000001</v>
          </cell>
          <cell r="AB295">
            <v>1.2444</v>
          </cell>
          <cell r="AC295">
            <v>1.3243</v>
          </cell>
          <cell r="AD295">
            <v>1.4064000000000001</v>
          </cell>
          <cell r="AE295">
            <v>1.4906999999999999</v>
          </cell>
          <cell r="AF295">
            <v>1.5770999999999999</v>
          </cell>
          <cell r="AG295">
            <v>1.6656</v>
          </cell>
          <cell r="AH295">
            <v>1.7562</v>
          </cell>
          <cell r="AI295">
            <v>1.8489</v>
          </cell>
          <cell r="AJ295">
            <v>1.9436</v>
          </cell>
          <cell r="AK295">
            <v>2.0404</v>
          </cell>
          <cell r="AL295">
            <v>2.1393</v>
          </cell>
          <cell r="AM295">
            <v>2.2402000000000002</v>
          </cell>
          <cell r="AN295">
            <v>2.3431999999999999</v>
          </cell>
          <cell r="AO295">
            <v>2.4481000000000002</v>
          </cell>
          <cell r="AP295">
            <v>2.5550999999999999</v>
          </cell>
          <cell r="AQ295">
            <v>2.6640000000000001</v>
          </cell>
          <cell r="AR295">
            <v>2.7749000000000001</v>
          </cell>
          <cell r="AS295">
            <v>2.8877999999999999</v>
          </cell>
          <cell r="AT295">
            <v>3.0026999999999999</v>
          </cell>
          <cell r="AU295">
            <v>3.1194999999999999</v>
          </cell>
          <cell r="AV295">
            <v>3.2382</v>
          </cell>
          <cell r="AW295">
            <v>3.3589000000000002</v>
          </cell>
          <cell r="AX295">
            <v>3.4815</v>
          </cell>
        </row>
        <row r="296">
          <cell r="D296">
            <v>0.04</v>
          </cell>
          <cell r="E296">
            <v>5.9900000000000002E-2</v>
          </cell>
          <cell r="F296">
            <v>8.2100000000000006E-2</v>
          </cell>
          <cell r="G296">
            <v>0.10639999999999999</v>
          </cell>
          <cell r="H296">
            <v>0.13669999999999999</v>
          </cell>
          <cell r="I296">
            <v>0.1704</v>
          </cell>
          <cell r="J296">
            <v>0.21049999999999999</v>
          </cell>
          <cell r="K296">
            <v>0.2525</v>
          </cell>
          <cell r="L296">
            <v>0.29620000000000002</v>
          </cell>
          <cell r="M296">
            <v>0.34139999999999998</v>
          </cell>
          <cell r="N296">
            <v>0.38940000000000002</v>
          </cell>
          <cell r="O296">
            <v>0.44009999999999999</v>
          </cell>
          <cell r="P296">
            <v>0.49349999999999999</v>
          </cell>
          <cell r="Q296">
            <v>0.54949999999999999</v>
          </cell>
          <cell r="R296">
            <v>0.60819999999999996</v>
          </cell>
          <cell r="S296">
            <v>0.6694</v>
          </cell>
          <cell r="T296">
            <v>0.73319999999999996</v>
          </cell>
          <cell r="U296">
            <v>0.79949999999999999</v>
          </cell>
          <cell r="V296">
            <v>0.86829999999999996</v>
          </cell>
          <cell r="W296">
            <v>0.9395</v>
          </cell>
          <cell r="X296">
            <v>1.0132000000000001</v>
          </cell>
          <cell r="Y296">
            <v>1.0892999999999999</v>
          </cell>
          <cell r="Z296">
            <v>1.1677999999999999</v>
          </cell>
          <cell r="AA296">
            <v>1.2486999999999999</v>
          </cell>
          <cell r="AB296">
            <v>1.3320000000000001</v>
          </cell>
          <cell r="AC296">
            <v>1.4175</v>
          </cell>
          <cell r="AD296">
            <v>1.5054000000000001</v>
          </cell>
          <cell r="AE296">
            <v>1.5955999999999999</v>
          </cell>
          <cell r="AF296">
            <v>1.6880999999999999</v>
          </cell>
          <cell r="AG296">
            <v>1.7827999999999999</v>
          </cell>
          <cell r="AH296">
            <v>1.8797999999999999</v>
          </cell>
          <cell r="AI296">
            <v>1.9790000000000001</v>
          </cell>
          <cell r="AJ296">
            <v>2.0804999999999998</v>
          </cell>
          <cell r="AK296">
            <v>2.1840999999999999</v>
          </cell>
          <cell r="AL296">
            <v>2.2898999999999998</v>
          </cell>
          <cell r="AM296">
            <v>2.3978999999999999</v>
          </cell>
          <cell r="AN296">
            <v>2.5081000000000002</v>
          </cell>
          <cell r="AO296">
            <v>2.6204999999999998</v>
          </cell>
          <cell r="AP296">
            <v>2.7349000000000001</v>
          </cell>
          <cell r="AQ296">
            <v>2.8515999999999999</v>
          </cell>
          <cell r="AR296">
            <v>2.9702999999999999</v>
          </cell>
          <cell r="AS296">
            <v>3.0911</v>
          </cell>
          <cell r="AT296">
            <v>3.214</v>
          </cell>
          <cell r="AU296">
            <v>3.3391000000000002</v>
          </cell>
          <cell r="AV296">
            <v>3.4662000000000002</v>
          </cell>
          <cell r="AW296">
            <v>3.5952999999999999</v>
          </cell>
          <cell r="AX296">
            <v>3.7265000000000001</v>
          </cell>
        </row>
        <row r="297">
          <cell r="E297">
            <v>6.3700000000000007E-2</v>
          </cell>
          <cell r="F297">
            <v>8.6999999999999994E-2</v>
          </cell>
          <cell r="G297">
            <v>0.1128</v>
          </cell>
          <cell r="H297">
            <v>0.14480000000000001</v>
          </cell>
          <cell r="I297">
            <v>0.18049999999999999</v>
          </cell>
          <cell r="J297">
            <v>0.22359999999999999</v>
          </cell>
          <cell r="K297">
            <v>0.26860000000000001</v>
          </cell>
          <cell r="L297">
            <v>0.31559999999999999</v>
          </cell>
          <cell r="M297">
            <v>0.36380000000000001</v>
          </cell>
          <cell r="N297">
            <v>0.41489999999999999</v>
          </cell>
          <cell r="O297">
            <v>0.46899999999999997</v>
          </cell>
          <cell r="P297">
            <v>0.52590000000000003</v>
          </cell>
          <cell r="Q297">
            <v>0.58560000000000001</v>
          </cell>
          <cell r="R297">
            <v>0.64810000000000001</v>
          </cell>
          <cell r="S297">
            <v>0.71340000000000003</v>
          </cell>
          <cell r="T297">
            <v>0.78129999999999999</v>
          </cell>
          <cell r="U297">
            <v>0.85199999999999998</v>
          </cell>
          <cell r="V297">
            <v>0.92530000000000001</v>
          </cell>
          <cell r="W297">
            <v>1.0013000000000001</v>
          </cell>
          <cell r="X297">
            <v>1.0798000000000001</v>
          </cell>
          <cell r="Y297">
            <v>1.1609</v>
          </cell>
          <cell r="Z297">
            <v>1.2445999999999999</v>
          </cell>
          <cell r="AA297">
            <v>1.3308</v>
          </cell>
          <cell r="AB297">
            <v>1.4195</v>
          </cell>
          <cell r="AC297">
            <v>1.5106999999999999</v>
          </cell>
          <cell r="AD297">
            <v>1.6043000000000001</v>
          </cell>
          <cell r="AE297">
            <v>1.7004999999999999</v>
          </cell>
          <cell r="AF297">
            <v>1.7989999999999999</v>
          </cell>
          <cell r="AG297">
            <v>1.9</v>
          </cell>
          <cell r="AH297">
            <v>2.0032999999999999</v>
          </cell>
          <cell r="AI297">
            <v>2.1091000000000002</v>
          </cell>
          <cell r="AJ297">
            <v>2.2172000000000001</v>
          </cell>
          <cell r="AK297">
            <v>2.3275999999999999</v>
          </cell>
          <cell r="AL297">
            <v>2.4403999999999999</v>
          </cell>
          <cell r="AM297">
            <v>2.5554999999999999</v>
          </cell>
          <cell r="AN297">
            <v>2.6728999999999998</v>
          </cell>
          <cell r="AO297">
            <v>2.7927</v>
          </cell>
          <cell r="AP297">
            <v>2.9146999999999998</v>
          </cell>
          <cell r="AQ297">
            <v>3.0388999999999999</v>
          </cell>
          <cell r="AR297">
            <v>3.1655000000000002</v>
          </cell>
          <cell r="AS297">
            <v>3.2942</v>
          </cell>
          <cell r="AT297">
            <v>3.4251999999999998</v>
          </cell>
          <cell r="AU297">
            <v>3.5585</v>
          </cell>
          <cell r="AV297">
            <v>3.6939000000000002</v>
          </cell>
          <cell r="AW297">
            <v>3.8315999999999999</v>
          </cell>
          <cell r="AX297">
            <v>3.9714</v>
          </cell>
        </row>
        <row r="298">
          <cell r="E298">
            <v>6.7400000000000002E-2</v>
          </cell>
          <cell r="F298">
            <v>9.1999999999999998E-2</v>
          </cell>
          <cell r="G298">
            <v>0.11899999999999999</v>
          </cell>
          <cell r="H298">
            <v>0.15290000000000001</v>
          </cell>
          <cell r="I298">
            <v>0.19059999999999999</v>
          </cell>
          <cell r="J298">
            <v>0.23649999999999999</v>
          </cell>
          <cell r="K298">
            <v>0.2848</v>
          </cell>
          <cell r="L298">
            <v>0.33510000000000001</v>
          </cell>
          <cell r="M298">
            <v>0.38619999999999999</v>
          </cell>
          <cell r="N298">
            <v>0.4405</v>
          </cell>
          <cell r="O298">
            <v>0.49790000000000001</v>
          </cell>
          <cell r="P298">
            <v>0.55830000000000002</v>
          </cell>
          <cell r="Q298">
            <v>0.62170000000000003</v>
          </cell>
          <cell r="R298">
            <v>0.68799999999999994</v>
          </cell>
          <cell r="S298">
            <v>0.75729999999999997</v>
          </cell>
          <cell r="T298">
            <v>0.82589999999999997</v>
          </cell>
          <cell r="U298">
            <v>0.90449999999999997</v>
          </cell>
          <cell r="V298">
            <v>0.98229999999999995</v>
          </cell>
          <cell r="W298">
            <v>1.0629</v>
          </cell>
          <cell r="X298">
            <v>1.1463000000000001</v>
          </cell>
          <cell r="Y298">
            <v>1.2323999999999999</v>
          </cell>
          <cell r="Z298">
            <v>1.3212999999999999</v>
          </cell>
          <cell r="AA298">
            <v>1.4128000000000001</v>
          </cell>
          <cell r="AB298">
            <v>1.5068999999999999</v>
          </cell>
          <cell r="AC298">
            <v>1.6037999999999999</v>
          </cell>
          <cell r="AD298">
            <v>1.7032</v>
          </cell>
          <cell r="AE298">
            <v>1.8051999999999999</v>
          </cell>
          <cell r="AF298">
            <v>1.9097999999999999</v>
          </cell>
          <cell r="AG298">
            <v>2.0169999999999999</v>
          </cell>
          <cell r="AH298">
            <v>2.1267</v>
          </cell>
          <cell r="AI298">
            <v>2.2389999999999999</v>
          </cell>
          <cell r="AJ298">
            <v>2.3538000000000001</v>
          </cell>
          <cell r="AK298">
            <v>2.4710000000000001</v>
          </cell>
          <cell r="AL298">
            <v>2.5908000000000002</v>
          </cell>
          <cell r="AM298">
            <v>2.7130000000000001</v>
          </cell>
          <cell r="AN298">
            <v>2.8376000000000001</v>
          </cell>
          <cell r="AO298">
            <v>2.9647000000000001</v>
          </cell>
          <cell r="AP298">
            <v>3.0941999999999998</v>
          </cell>
          <cell r="AQ298">
            <v>3.2262</v>
          </cell>
          <cell r="AR298">
            <v>3.3605</v>
          </cell>
          <cell r="AS298">
            <v>3.4971999999999999</v>
          </cell>
          <cell r="AT298">
            <v>3.6362999999999999</v>
          </cell>
          <cell r="AU298">
            <v>3.7776999999999998</v>
          </cell>
          <cell r="AV298">
            <v>3.9215</v>
          </cell>
          <cell r="AW298">
            <v>4.0675999999999997</v>
          </cell>
          <cell r="AX298">
            <v>4.2161</v>
          </cell>
        </row>
        <row r="299">
          <cell r="F299">
            <v>9.69E-2</v>
          </cell>
          <cell r="G299">
            <v>0.12529999999999999</v>
          </cell>
          <cell r="H299">
            <v>0.16089999999999999</v>
          </cell>
          <cell r="I299">
            <v>0.2006</v>
          </cell>
          <cell r="J299">
            <v>0.2495</v>
          </cell>
          <cell r="K299">
            <v>0.30080000000000001</v>
          </cell>
          <cell r="L299">
            <v>0.35449999999999998</v>
          </cell>
          <cell r="M299">
            <v>0.40860000000000002</v>
          </cell>
          <cell r="N299">
            <v>0.46600000000000003</v>
          </cell>
          <cell r="O299">
            <v>0.52669999999999995</v>
          </cell>
          <cell r="P299">
            <v>0.59060000000000001</v>
          </cell>
          <cell r="Q299">
            <v>0.65769999999999995</v>
          </cell>
          <cell r="R299">
            <v>0.72789999999999999</v>
          </cell>
          <cell r="S299">
            <v>0.80120000000000002</v>
          </cell>
          <cell r="T299">
            <v>0.87760000000000005</v>
          </cell>
          <cell r="U299">
            <v>0.95689999999999997</v>
          </cell>
          <cell r="V299">
            <v>1.0392999999999999</v>
          </cell>
          <cell r="W299">
            <v>1.1246</v>
          </cell>
          <cell r="X299">
            <v>1.2128000000000001</v>
          </cell>
          <cell r="Y299">
            <v>1.3039000000000001</v>
          </cell>
          <cell r="Z299">
            <v>1.3978999999999999</v>
          </cell>
          <cell r="AA299">
            <v>1.4946999999999999</v>
          </cell>
          <cell r="AB299">
            <v>1.5943000000000001</v>
          </cell>
          <cell r="AC299">
            <v>1.6967000000000001</v>
          </cell>
          <cell r="AD299">
            <v>1.8019000000000001</v>
          </cell>
          <cell r="AE299">
            <v>1.9098999999999999</v>
          </cell>
          <cell r="AF299">
            <v>2.0206</v>
          </cell>
          <cell r="AG299">
            <v>2.1339999999999999</v>
          </cell>
          <cell r="AH299">
            <v>2.2501000000000002</v>
          </cell>
          <cell r="AI299">
            <v>2.3687999999999998</v>
          </cell>
          <cell r="AJ299">
            <v>2.4902000000000002</v>
          </cell>
          <cell r="AK299">
            <v>2.6143000000000001</v>
          </cell>
          <cell r="AL299">
            <v>2.7410000000000001</v>
          </cell>
          <cell r="AM299">
            <v>2.8702999999999999</v>
          </cell>
          <cell r="AN299">
            <v>3.0021</v>
          </cell>
          <cell r="AO299">
            <v>3.1366000000000001</v>
          </cell>
          <cell r="AP299">
            <v>3.2736000000000001</v>
          </cell>
          <cell r="AQ299">
            <v>3.4131999999999998</v>
          </cell>
          <cell r="AR299">
            <v>3.5552999999999999</v>
          </cell>
          <cell r="AS299">
            <v>3.7</v>
          </cell>
          <cell r="AT299">
            <v>3.8471000000000002</v>
          </cell>
          <cell r="AU299">
            <v>3.9967000000000001</v>
          </cell>
          <cell r="AV299">
            <v>4.1489000000000003</v>
          </cell>
          <cell r="AW299">
            <v>4.3034999999999997</v>
          </cell>
          <cell r="AX299">
            <v>4.4606000000000003</v>
          </cell>
        </row>
        <row r="300">
          <cell r="F300">
            <v>0.1018</v>
          </cell>
          <cell r="G300">
            <v>0.13150000000000001</v>
          </cell>
          <cell r="H300">
            <v>0.16880000000000001</v>
          </cell>
          <cell r="I300">
            <v>0.21049999999999999</v>
          </cell>
          <cell r="J300">
            <v>0.26240000000000002</v>
          </cell>
          <cell r="K300">
            <v>0.31690000000000002</v>
          </cell>
          <cell r="L300">
            <v>0.37390000000000001</v>
          </cell>
          <cell r="M300">
            <v>0.43099999999999999</v>
          </cell>
          <cell r="N300">
            <v>0.49159999999999998</v>
          </cell>
          <cell r="O300">
            <v>0.55559999999999998</v>
          </cell>
          <cell r="P300">
            <v>0.623</v>
          </cell>
          <cell r="Q300">
            <v>0.69369999999999998</v>
          </cell>
          <cell r="R300">
            <v>0.76780000000000004</v>
          </cell>
          <cell r="S300">
            <v>0.84509999999999996</v>
          </cell>
          <cell r="T300">
            <v>0.92559999999999998</v>
          </cell>
          <cell r="U300">
            <v>1.0093000000000001</v>
          </cell>
          <cell r="V300">
            <v>1.0962000000000001</v>
          </cell>
          <cell r="W300">
            <v>1.1861999999999999</v>
          </cell>
          <cell r="X300">
            <v>1.2791999999999999</v>
          </cell>
          <cell r="Y300">
            <v>1.3753</v>
          </cell>
          <cell r="Z300">
            <v>1.4743999999999999</v>
          </cell>
          <cell r="AA300">
            <v>1.5765</v>
          </cell>
          <cell r="AB300">
            <v>1.6816</v>
          </cell>
          <cell r="AC300">
            <v>1.7897000000000001</v>
          </cell>
          <cell r="AD300">
            <v>1.9006000000000001</v>
          </cell>
          <cell r="AE300">
            <v>2.0145</v>
          </cell>
          <cell r="AF300">
            <v>2.1312000000000002</v>
          </cell>
          <cell r="AG300">
            <v>2.2507999999999999</v>
          </cell>
          <cell r="AH300">
            <v>2.3733</v>
          </cell>
          <cell r="AI300">
            <v>2.4984999999999999</v>
          </cell>
          <cell r="AJ300">
            <v>2.6265999999999998</v>
          </cell>
          <cell r="AK300">
            <v>2.7574999999999998</v>
          </cell>
          <cell r="AL300">
            <v>2.8910999999999998</v>
          </cell>
          <cell r="AM300">
            <v>3.0274000000000001</v>
          </cell>
          <cell r="AN300">
            <v>3.1665999999999999</v>
          </cell>
          <cell r="AO300">
            <v>3.3083999999999998</v>
          </cell>
          <cell r="AP300">
            <v>3.4529000000000001</v>
          </cell>
          <cell r="AQ300">
            <v>3.6000999999999999</v>
          </cell>
          <cell r="AR300">
            <v>3.75</v>
          </cell>
          <cell r="AS300">
            <v>3.9026000000000001</v>
          </cell>
          <cell r="AT300">
            <v>4.0578000000000003</v>
          </cell>
          <cell r="AU300">
            <v>4.2156000000000002</v>
          </cell>
          <cell r="AV300">
            <v>4.3761000000000001</v>
          </cell>
          <cell r="AW300">
            <v>4.5392000000000001</v>
          </cell>
          <cell r="AX300">
            <v>4.7047999999999996</v>
          </cell>
        </row>
        <row r="301">
          <cell r="G301">
            <v>0.13769999999999999</v>
          </cell>
          <cell r="H301">
            <v>0.17680000000000001</v>
          </cell>
          <cell r="I301">
            <v>0.22040000000000001</v>
          </cell>
          <cell r="J301">
            <v>0.2752</v>
          </cell>
          <cell r="K301">
            <v>0.33289999999999997</v>
          </cell>
          <cell r="L301">
            <v>0.39329999999999998</v>
          </cell>
          <cell r="M301">
            <v>0.45340000000000003</v>
          </cell>
          <cell r="N301">
            <v>0.5171</v>
          </cell>
          <cell r="O301">
            <v>0.58440000000000003</v>
          </cell>
          <cell r="P301">
            <v>0.65529999999999999</v>
          </cell>
          <cell r="Q301">
            <v>0.72970000000000002</v>
          </cell>
          <cell r="R301">
            <v>0.80759999999999998</v>
          </cell>
          <cell r="S301">
            <v>0.88900000000000001</v>
          </cell>
          <cell r="T301">
            <v>0.97370000000000001</v>
          </cell>
          <cell r="U301">
            <v>1.0617000000000001</v>
          </cell>
          <cell r="V301">
            <v>1.1531</v>
          </cell>
          <cell r="W301">
            <v>1.2477</v>
          </cell>
          <cell r="X301">
            <v>1.3455999999999999</v>
          </cell>
          <cell r="Y301">
            <v>1.4466000000000001</v>
          </cell>
          <cell r="Z301">
            <v>1.5508999999999999</v>
          </cell>
          <cell r="AA301">
            <v>1.6583000000000001</v>
          </cell>
          <cell r="AB301">
            <v>1.7688999999999999</v>
          </cell>
          <cell r="AC301">
            <v>1.8825000000000001</v>
          </cell>
          <cell r="AD301">
            <v>1.9992000000000001</v>
          </cell>
          <cell r="AE301">
            <v>2.1190000000000002</v>
          </cell>
          <cell r="AF301">
            <v>2.2418</v>
          </cell>
          <cell r="AG301">
            <v>2.3675999999999999</v>
          </cell>
          <cell r="AH301">
            <v>2.4964</v>
          </cell>
          <cell r="AI301">
            <v>2.6282000000000001</v>
          </cell>
          <cell r="AJ301">
            <v>2.7629000000000001</v>
          </cell>
          <cell r="AK301">
            <v>2.9005000000000001</v>
          </cell>
          <cell r="AL301">
            <v>3.0411000000000001</v>
          </cell>
          <cell r="AM301">
            <v>3.1844999999999999</v>
          </cell>
          <cell r="AN301">
            <v>3.3308</v>
          </cell>
          <cell r="AO301">
            <v>3.48</v>
          </cell>
          <cell r="AP301">
            <v>3.6320000000000001</v>
          </cell>
          <cell r="AQ301">
            <v>3.7869000000000002</v>
          </cell>
          <cell r="AR301">
            <v>3.9445999999999999</v>
          </cell>
          <cell r="AS301">
            <v>4.1051000000000002</v>
          </cell>
          <cell r="AT301">
            <v>4.2683</v>
          </cell>
          <cell r="AU301">
            <v>4.4343000000000004</v>
          </cell>
          <cell r="AV301">
            <v>4.6031000000000004</v>
          </cell>
          <cell r="AW301">
            <v>4.7746000000000004</v>
          </cell>
          <cell r="AX301">
            <v>4.9489000000000001</v>
          </cell>
        </row>
        <row r="302">
          <cell r="G302">
            <v>0.14380000000000001</v>
          </cell>
          <cell r="H302">
            <v>0.18459999999999999</v>
          </cell>
          <cell r="I302">
            <v>0.23019999999999999</v>
          </cell>
          <cell r="J302">
            <v>0.28799999999999998</v>
          </cell>
          <cell r="K302">
            <v>0.33889999999999998</v>
          </cell>
          <cell r="L302">
            <v>0.41270000000000001</v>
          </cell>
          <cell r="M302">
            <v>0.47570000000000001</v>
          </cell>
          <cell r="N302">
            <v>0.54259999999999997</v>
          </cell>
          <cell r="O302">
            <v>0.61319999999999997</v>
          </cell>
          <cell r="P302">
            <v>0.68759999999999999</v>
          </cell>
          <cell r="Q302">
            <v>0.76570000000000005</v>
          </cell>
          <cell r="R302">
            <v>0.84740000000000004</v>
          </cell>
          <cell r="S302">
            <v>0.93279999999999996</v>
          </cell>
          <cell r="T302">
            <v>1.0216000000000001</v>
          </cell>
          <cell r="U302">
            <v>1.1140000000000001</v>
          </cell>
          <cell r="V302">
            <v>1.2099</v>
          </cell>
          <cell r="W302">
            <v>1.3091999999999999</v>
          </cell>
          <cell r="X302">
            <v>1.4118999999999999</v>
          </cell>
          <cell r="Y302">
            <v>1.5179</v>
          </cell>
          <cell r="Z302">
            <v>1.6273</v>
          </cell>
          <cell r="AA302">
            <v>1.7401</v>
          </cell>
          <cell r="AB302">
            <v>1.8561000000000001</v>
          </cell>
          <cell r="AC302">
            <v>1.9753000000000001</v>
          </cell>
          <cell r="AD302">
            <v>2.0977999999999999</v>
          </cell>
          <cell r="AE302">
            <v>2.2233999999999998</v>
          </cell>
          <cell r="AF302">
            <v>2.3523000000000001</v>
          </cell>
          <cell r="AG302">
            <v>2.4843000000000002</v>
          </cell>
          <cell r="AH302">
            <v>2.6194000000000002</v>
          </cell>
          <cell r="AI302">
            <v>2.7576999999999998</v>
          </cell>
          <cell r="AJ302">
            <v>2.8990999999999998</v>
          </cell>
          <cell r="AK302">
            <v>3.0434999999999999</v>
          </cell>
          <cell r="AL302">
            <v>3.1909999999999998</v>
          </cell>
          <cell r="AM302">
            <v>3.3414999999999999</v>
          </cell>
          <cell r="AN302">
            <v>3.4950000000000001</v>
          </cell>
          <cell r="AO302">
            <v>3.6515</v>
          </cell>
          <cell r="AP302">
            <v>3.8111000000000002</v>
          </cell>
          <cell r="AQ302">
            <v>3.9735999999999998</v>
          </cell>
          <cell r="AR302">
            <v>4.1390000000000002</v>
          </cell>
          <cell r="AS302">
            <v>4.3074000000000003</v>
          </cell>
          <cell r="AT302">
            <v>4.4786999999999999</v>
          </cell>
          <cell r="AU302">
            <v>4.6528999999999998</v>
          </cell>
          <cell r="AV302">
            <v>4.83</v>
          </cell>
          <cell r="AW302">
            <v>5.01</v>
          </cell>
          <cell r="AX302">
            <v>5.1928000000000001</v>
          </cell>
        </row>
        <row r="303">
          <cell r="G303">
            <v>0.14990000000000001</v>
          </cell>
          <cell r="H303">
            <v>0.1925</v>
          </cell>
          <cell r="I303">
            <v>0.2399</v>
          </cell>
          <cell r="J303">
            <v>0.30080000000000001</v>
          </cell>
          <cell r="K303">
            <v>0.36480000000000001</v>
          </cell>
          <cell r="L303">
            <v>0.43209999999999998</v>
          </cell>
          <cell r="M303">
            <v>0.498</v>
          </cell>
          <cell r="N303">
            <v>0.56799999999999995</v>
          </cell>
          <cell r="O303">
            <v>0.64200000000000002</v>
          </cell>
          <cell r="P303">
            <v>0.71989999999999998</v>
          </cell>
          <cell r="Q303">
            <v>0.80159999999999998</v>
          </cell>
          <cell r="R303">
            <v>0.88719999999999999</v>
          </cell>
          <cell r="S303">
            <v>0.97660000000000002</v>
          </cell>
          <cell r="T303">
            <v>1.0696000000000001</v>
          </cell>
          <cell r="U303">
            <v>1.1662999999999999</v>
          </cell>
          <cell r="V303">
            <v>1.2666999999999999</v>
          </cell>
          <cell r="W303">
            <v>1.3706</v>
          </cell>
          <cell r="X303">
            <v>1.4782</v>
          </cell>
          <cell r="Y303">
            <v>1.5891999999999999</v>
          </cell>
          <cell r="Z303">
            <v>1.7037</v>
          </cell>
          <cell r="AA303">
            <v>1.8217000000000001</v>
          </cell>
          <cell r="AB303">
            <v>1.9432</v>
          </cell>
          <cell r="AC303">
            <v>2.0680000000000001</v>
          </cell>
          <cell r="AD303">
            <v>2.1962000000000002</v>
          </cell>
          <cell r="AE303">
            <v>2.3277999999999999</v>
          </cell>
          <cell r="AF303">
            <v>2.4626999999999999</v>
          </cell>
          <cell r="AG303">
            <v>2.6009000000000002</v>
          </cell>
          <cell r="AH303">
            <v>2.7423999999999999</v>
          </cell>
          <cell r="AI303">
            <v>2.8872</v>
          </cell>
          <cell r="AJ303">
            <v>3.0350999999999999</v>
          </cell>
          <cell r="AK303">
            <v>3.1863000000000001</v>
          </cell>
          <cell r="AL303">
            <v>3.3407</v>
          </cell>
          <cell r="AM303">
            <v>3.4983</v>
          </cell>
          <cell r="AN303">
            <v>3.6591</v>
          </cell>
          <cell r="AO303">
            <v>3.823</v>
          </cell>
          <cell r="AP303">
            <v>3.99</v>
          </cell>
          <cell r="AQ303">
            <v>4.1600999999999999</v>
          </cell>
          <cell r="AR303">
            <v>4.3333000000000004</v>
          </cell>
          <cell r="AS303">
            <v>4.5095999999999998</v>
          </cell>
          <cell r="AT303">
            <v>4.6889000000000003</v>
          </cell>
          <cell r="AU303">
            <v>4.8712999999999997</v>
          </cell>
          <cell r="AV303">
            <v>5.0567000000000002</v>
          </cell>
          <cell r="AW303">
            <v>5.2451999999999996</v>
          </cell>
          <cell r="AX303">
            <v>5.4366000000000003</v>
          </cell>
        </row>
        <row r="304">
          <cell r="H304">
            <v>0.20030000000000001</v>
          </cell>
          <cell r="I304">
            <v>0.24970000000000001</v>
          </cell>
          <cell r="J304">
            <v>0.3135</v>
          </cell>
          <cell r="K304">
            <v>0.38080000000000003</v>
          </cell>
          <cell r="L304">
            <v>0.45150000000000001</v>
          </cell>
          <cell r="M304">
            <v>0.52029999999999998</v>
          </cell>
          <cell r="N304">
            <v>0.59350000000000003</v>
          </cell>
          <cell r="O304">
            <v>0.67079999999999995</v>
          </cell>
          <cell r="P304">
            <v>0.75209999999999999</v>
          </cell>
          <cell r="Q304">
            <v>0.83760000000000001</v>
          </cell>
          <cell r="R304">
            <v>0.92700000000000005</v>
          </cell>
          <cell r="S304">
            <v>1.0203</v>
          </cell>
          <cell r="T304">
            <v>1.1174999999999999</v>
          </cell>
          <cell r="U304">
            <v>1.2185999999999999</v>
          </cell>
          <cell r="V304">
            <v>1.3233999999999999</v>
          </cell>
          <cell r="W304">
            <v>1.4320999999999999</v>
          </cell>
          <cell r="X304">
            <v>1.5444</v>
          </cell>
          <cell r="Y304">
            <v>1.6604000000000001</v>
          </cell>
          <cell r="Z304">
            <v>1.7801</v>
          </cell>
          <cell r="AA304">
            <v>1.9034</v>
          </cell>
          <cell r="AB304">
            <v>2.0301999999999998</v>
          </cell>
          <cell r="AC304">
            <v>2.1606999999999998</v>
          </cell>
          <cell r="AD304">
            <v>2.2946</v>
          </cell>
          <cell r="AE304">
            <v>2.4321000000000002</v>
          </cell>
          <cell r="AF304">
            <v>2.5731000000000002</v>
          </cell>
          <cell r="AG304">
            <v>2.7174999999999998</v>
          </cell>
          <cell r="AH304">
            <v>2.8653</v>
          </cell>
          <cell r="AI304">
            <v>3.0165000000000002</v>
          </cell>
          <cell r="AJ304">
            <v>3.1711</v>
          </cell>
          <cell r="AK304">
            <v>3.3290999999999999</v>
          </cell>
          <cell r="AL304">
            <v>3.4904000000000002</v>
          </cell>
          <cell r="AM304">
            <v>3.6551</v>
          </cell>
          <cell r="AN304">
            <v>3.823</v>
          </cell>
          <cell r="AO304">
            <v>3.9942000000000002</v>
          </cell>
          <cell r="AP304">
            <v>4.1687000000000003</v>
          </cell>
          <cell r="AQ304">
            <v>4.3464999999999998</v>
          </cell>
          <cell r="AR304">
            <v>4.5274000000000001</v>
          </cell>
          <cell r="AS304">
            <v>4.7115999999999998</v>
          </cell>
          <cell r="AT304">
            <v>4.899</v>
          </cell>
          <cell r="AU304">
            <v>5.0895999999999999</v>
          </cell>
          <cell r="AV304">
            <v>5.2832999999999997</v>
          </cell>
          <cell r="AW304">
            <v>5.4802</v>
          </cell>
          <cell r="AX304">
            <v>5.6802000000000001</v>
          </cell>
        </row>
        <row r="305">
          <cell r="H305">
            <v>0.20799999999999999</v>
          </cell>
          <cell r="I305">
            <v>0.25929999999999997</v>
          </cell>
          <cell r="J305">
            <v>0.32619999999999999</v>
          </cell>
          <cell r="K305">
            <v>0.3967</v>
          </cell>
          <cell r="L305">
            <v>0.4708</v>
          </cell>
          <cell r="M305">
            <v>0.54259999999999997</v>
          </cell>
          <cell r="N305">
            <v>0.61890000000000001</v>
          </cell>
          <cell r="O305">
            <v>0.69950000000000001</v>
          </cell>
          <cell r="P305">
            <v>0.78439999999999999</v>
          </cell>
          <cell r="Q305">
            <v>0.87350000000000005</v>
          </cell>
          <cell r="R305">
            <v>0.9667</v>
          </cell>
          <cell r="S305">
            <v>1.0640000000000001</v>
          </cell>
          <cell r="T305">
            <v>1.1654</v>
          </cell>
          <cell r="U305">
            <v>1.2707999999999999</v>
          </cell>
          <cell r="V305">
            <v>1.3802000000000001</v>
          </cell>
          <cell r="W305">
            <v>1.4934000000000001</v>
          </cell>
          <cell r="X305">
            <v>1.6106</v>
          </cell>
          <cell r="Y305">
            <v>1.7316</v>
          </cell>
          <cell r="Z305">
            <v>1.8564000000000001</v>
          </cell>
          <cell r="AA305">
            <v>1.9850000000000001</v>
          </cell>
          <cell r="AB305">
            <v>2.1173000000000002</v>
          </cell>
          <cell r="AC305">
            <v>2.2532999999999999</v>
          </cell>
          <cell r="AD305">
            <v>2.3929999999999998</v>
          </cell>
          <cell r="AE305">
            <v>2.5364</v>
          </cell>
          <cell r="AF305">
            <v>2.6833</v>
          </cell>
          <cell r="AG305">
            <v>2.8338999999999999</v>
          </cell>
          <cell r="AH305">
            <v>2.9881000000000002</v>
          </cell>
          <cell r="AI305">
            <v>3.1457999999999999</v>
          </cell>
          <cell r="AJ305">
            <v>3.3071000000000002</v>
          </cell>
          <cell r="AK305">
            <v>3.4718</v>
          </cell>
          <cell r="AL305">
            <v>3.64</v>
          </cell>
          <cell r="AM305">
            <v>3.8117000000000001</v>
          </cell>
          <cell r="AN305">
            <v>3.9868999999999999</v>
          </cell>
          <cell r="AO305">
            <v>4.1654999999999998</v>
          </cell>
          <cell r="AP305">
            <v>4.3474000000000004</v>
          </cell>
          <cell r="AQ305">
            <v>4.5327999999999999</v>
          </cell>
          <cell r="AR305">
            <v>4.7214999999999998</v>
          </cell>
          <cell r="AS305">
            <v>4.9135999999999997</v>
          </cell>
          <cell r="AT305">
            <v>5.109</v>
          </cell>
          <cell r="AU305">
            <v>5.3076999999999996</v>
          </cell>
          <cell r="AV305">
            <v>5.5096999999999996</v>
          </cell>
          <cell r="AW305">
            <v>5.7150999999999996</v>
          </cell>
          <cell r="AX305">
            <v>5.9237000000000002</v>
          </cell>
        </row>
        <row r="306">
          <cell r="H306">
            <v>0.21579999999999999</v>
          </cell>
          <cell r="I306">
            <v>0.26900000000000002</v>
          </cell>
          <cell r="J306">
            <v>0.33879999999999999</v>
          </cell>
          <cell r="K306">
            <v>0.41260000000000002</v>
          </cell>
          <cell r="L306">
            <v>0.49009999999999998</v>
          </cell>
          <cell r="M306">
            <v>0.56489999999999996</v>
          </cell>
          <cell r="N306">
            <v>0.64429999999999998</v>
          </cell>
          <cell r="O306">
            <v>0.72819999999999996</v>
          </cell>
          <cell r="P306">
            <v>0.81659999999999999</v>
          </cell>
          <cell r="Q306">
            <v>0.9093</v>
          </cell>
          <cell r="R306">
            <v>1.0064</v>
          </cell>
          <cell r="S306">
            <v>1.1076999999999999</v>
          </cell>
          <cell r="T306">
            <v>1.2133</v>
          </cell>
          <cell r="U306">
            <v>1.323</v>
          </cell>
          <cell r="V306">
            <v>1.4369000000000001</v>
          </cell>
          <cell r="W306">
            <v>1.5548</v>
          </cell>
          <cell r="X306">
            <v>1.6767000000000001</v>
          </cell>
          <cell r="Y306">
            <v>1.8027</v>
          </cell>
          <cell r="Z306">
            <v>1.9326000000000001</v>
          </cell>
          <cell r="AA306">
            <v>2.0665</v>
          </cell>
          <cell r="AB306">
            <v>2.2042000000000002</v>
          </cell>
          <cell r="AC306">
            <v>2.3458000000000001</v>
          </cell>
          <cell r="AD306">
            <v>2.4912999999999998</v>
          </cell>
          <cell r="AE306">
            <v>2.6404999999999998</v>
          </cell>
          <cell r="AF306">
            <v>2.7936000000000001</v>
          </cell>
          <cell r="AG306">
            <v>2.9502999999999999</v>
          </cell>
          <cell r="AH306">
            <v>3.1107999999999998</v>
          </cell>
          <cell r="AI306">
            <v>3.2749999999999999</v>
          </cell>
          <cell r="AJ306">
            <v>3.4428999999999998</v>
          </cell>
          <cell r="AK306">
            <v>3.6143999999999998</v>
          </cell>
          <cell r="AL306">
            <v>3.7896000000000001</v>
          </cell>
          <cell r="AM306">
            <v>3.9683000000000002</v>
          </cell>
          <cell r="AN306">
            <v>4.1505999999999998</v>
          </cell>
          <cell r="AO306">
            <v>4.3365</v>
          </cell>
          <cell r="AP306">
            <v>4.5259999999999998</v>
          </cell>
          <cell r="AQ306">
            <v>4.7190000000000003</v>
          </cell>
          <cell r="AR306">
            <v>4.9154</v>
          </cell>
          <cell r="AS306">
            <v>5.1154000000000002</v>
          </cell>
          <cell r="AT306">
            <v>5.3188000000000004</v>
          </cell>
          <cell r="AU306">
            <v>5.5256999999999996</v>
          </cell>
          <cell r="AV306">
            <v>5.7361000000000004</v>
          </cell>
          <cell r="AW306">
            <v>5.9497999999999998</v>
          </cell>
          <cell r="AX306">
            <v>6.1669999999999998</v>
          </cell>
        </row>
        <row r="307">
          <cell r="I307">
            <v>0.27860000000000001</v>
          </cell>
          <cell r="J307">
            <v>0.35149999999999998</v>
          </cell>
          <cell r="K307">
            <v>0.4284</v>
          </cell>
          <cell r="L307">
            <v>0.50949999999999995</v>
          </cell>
          <cell r="M307">
            <v>0.58720000000000006</v>
          </cell>
          <cell r="N307">
            <v>0.66969999999999996</v>
          </cell>
          <cell r="O307">
            <v>0.75700000000000001</v>
          </cell>
          <cell r="P307">
            <v>0.8488</v>
          </cell>
          <cell r="Q307">
            <v>0.94520000000000004</v>
          </cell>
          <cell r="R307">
            <v>1.0461</v>
          </cell>
          <cell r="S307">
            <v>1.1514</v>
          </cell>
          <cell r="T307">
            <v>1.2611000000000001</v>
          </cell>
          <cell r="U307">
            <v>1.3752</v>
          </cell>
          <cell r="V307">
            <v>1.4935</v>
          </cell>
          <cell r="W307">
            <v>1.6161000000000001</v>
          </cell>
          <cell r="X307">
            <v>1.7428999999999999</v>
          </cell>
          <cell r="Y307">
            <v>1.8737999999999999</v>
          </cell>
          <cell r="Z307">
            <v>2.0087999999999999</v>
          </cell>
          <cell r="AA307">
            <v>2.1480000000000001</v>
          </cell>
          <cell r="AB307">
            <v>2.2911999999999999</v>
          </cell>
          <cell r="AC307">
            <v>2.4382999999999999</v>
          </cell>
          <cell r="AD307">
            <v>2.5895000000000001</v>
          </cell>
          <cell r="AE307">
            <v>2.7446999999999999</v>
          </cell>
          <cell r="AF307">
            <v>2.9037000000000002</v>
          </cell>
          <cell r="AG307">
            <v>3.0667</v>
          </cell>
          <cell r="AH307">
            <v>3.2334999999999998</v>
          </cell>
          <cell r="AI307">
            <v>3.4041999999999999</v>
          </cell>
          <cell r="AJ307">
            <v>3.5787</v>
          </cell>
          <cell r="AK307">
            <v>3.7568999999999999</v>
          </cell>
          <cell r="AL307">
            <v>3.9390000000000001</v>
          </cell>
          <cell r="AM307">
            <v>4.1247999999999996</v>
          </cell>
          <cell r="AN307">
            <v>4.3143000000000002</v>
          </cell>
          <cell r="AO307">
            <v>4.5076000000000001</v>
          </cell>
          <cell r="AP307">
            <v>4.7045000000000003</v>
          </cell>
          <cell r="AQ307">
            <v>4.9051</v>
          </cell>
          <cell r="AR307">
            <v>5.1093000000000002</v>
          </cell>
          <cell r="AS307">
            <v>5.3170999999999999</v>
          </cell>
          <cell r="AT307">
            <v>5.5286</v>
          </cell>
          <cell r="AU307">
            <v>5.7435999999999998</v>
          </cell>
          <cell r="AV307">
            <v>5.9622999999999999</v>
          </cell>
          <cell r="AW307">
            <v>6.1844000000000001</v>
          </cell>
          <cell r="AX307">
            <v>6.4101999999999997</v>
          </cell>
        </row>
        <row r="308">
          <cell r="I308">
            <v>0.28810000000000002</v>
          </cell>
          <cell r="J308">
            <v>0.36399999999999999</v>
          </cell>
          <cell r="K308">
            <v>0.44429999999999997</v>
          </cell>
          <cell r="L308">
            <v>0.52880000000000005</v>
          </cell>
          <cell r="M308">
            <v>0.60950000000000004</v>
          </cell>
          <cell r="N308">
            <v>0.69510000000000005</v>
          </cell>
          <cell r="O308">
            <v>0.78569999999999995</v>
          </cell>
          <cell r="P308">
            <v>0.88100000000000001</v>
          </cell>
          <cell r="Q308">
            <v>0.98099999999999998</v>
          </cell>
          <cell r="R308">
            <v>1.0858000000000001</v>
          </cell>
          <cell r="S308">
            <v>1.1951000000000001</v>
          </cell>
          <cell r="T308">
            <v>1.3089999999999999</v>
          </cell>
          <cell r="U308">
            <v>1.4273</v>
          </cell>
          <cell r="V308">
            <v>1.5502</v>
          </cell>
          <cell r="W308">
            <v>1.6774</v>
          </cell>
          <cell r="X308">
            <v>1.8089</v>
          </cell>
          <cell r="Y308">
            <v>1.9448000000000001</v>
          </cell>
          <cell r="Z308">
            <v>2.085</v>
          </cell>
          <cell r="AA308">
            <v>2.2294</v>
          </cell>
          <cell r="AB308">
            <v>2.3780000000000001</v>
          </cell>
          <cell r="AC308">
            <v>2.5308000000000002</v>
          </cell>
          <cell r="AD308">
            <v>2.6877</v>
          </cell>
          <cell r="AE308">
            <v>2.8487</v>
          </cell>
          <cell r="AF308">
            <v>3.0137999999999998</v>
          </cell>
          <cell r="AG308">
            <v>3.1829999999999998</v>
          </cell>
          <cell r="AH308">
            <v>3.3561000000000001</v>
          </cell>
          <cell r="AI308">
            <v>3.5331999999999999</v>
          </cell>
          <cell r="AJ308">
            <v>3.7143999999999999</v>
          </cell>
          <cell r="AK308">
            <v>3.8994</v>
          </cell>
          <cell r="AL308">
            <v>4.0883000000000003</v>
          </cell>
          <cell r="AM308">
            <v>4.2812000000000001</v>
          </cell>
          <cell r="AN308">
            <v>4.4779</v>
          </cell>
          <cell r="AO308">
            <v>4.6784999999999997</v>
          </cell>
          <cell r="AP308">
            <v>4.8827999999999996</v>
          </cell>
          <cell r="AQ308">
            <v>5.0910000000000002</v>
          </cell>
          <cell r="AR308">
            <v>5.3029999999999999</v>
          </cell>
          <cell r="AS308">
            <v>5.5186999999999999</v>
          </cell>
          <cell r="AT308">
            <v>5.7382</v>
          </cell>
          <cell r="AU308">
            <v>5.9614000000000003</v>
          </cell>
          <cell r="AV308">
            <v>6.1882999999999999</v>
          </cell>
          <cell r="AW308">
            <v>6.4188999999999998</v>
          </cell>
          <cell r="AX308">
            <v>6.6532</v>
          </cell>
        </row>
        <row r="309">
          <cell r="J309">
            <v>0.37659999999999999</v>
          </cell>
          <cell r="K309">
            <v>0.46010000000000001</v>
          </cell>
          <cell r="L309">
            <v>0.54810000000000003</v>
          </cell>
          <cell r="M309">
            <v>0.63170000000000004</v>
          </cell>
          <cell r="N309">
            <v>0.72050000000000003</v>
          </cell>
          <cell r="O309">
            <v>0.81430000000000002</v>
          </cell>
          <cell r="P309">
            <v>0.91320000000000001</v>
          </cell>
          <cell r="Q309">
            <v>1.0168999999999999</v>
          </cell>
          <cell r="R309">
            <v>1.1254</v>
          </cell>
          <cell r="S309">
            <v>1.2386999999999999</v>
          </cell>
          <cell r="T309">
            <v>1.3568</v>
          </cell>
          <cell r="U309">
            <v>1.4795</v>
          </cell>
          <cell r="V309">
            <v>1.6068</v>
          </cell>
          <cell r="W309">
            <v>1.7385999999999999</v>
          </cell>
          <cell r="X309">
            <v>1.875</v>
          </cell>
          <cell r="Y309">
            <v>2.0158999999999998</v>
          </cell>
          <cell r="Z309">
            <v>2.1610999999999998</v>
          </cell>
          <cell r="AA309">
            <v>2.3108</v>
          </cell>
          <cell r="AB309">
            <v>2.4649000000000001</v>
          </cell>
          <cell r="AC309">
            <v>2.6232000000000002</v>
          </cell>
          <cell r="AD309">
            <v>2.7858999999999998</v>
          </cell>
          <cell r="AE309">
            <v>2.9527999999999999</v>
          </cell>
          <cell r="AF309">
            <v>3.1238999999999999</v>
          </cell>
          <cell r="AG309">
            <v>3.2991999999999999</v>
          </cell>
          <cell r="AH309">
            <v>3.4786999999999999</v>
          </cell>
          <cell r="AI309">
            <v>3.6623000000000001</v>
          </cell>
          <cell r="AJ309">
            <v>3.85</v>
          </cell>
          <cell r="AK309">
            <v>4.0418000000000003</v>
          </cell>
          <cell r="AL309">
            <v>4.2375999999999996</v>
          </cell>
          <cell r="AM309">
            <v>4.4375</v>
          </cell>
          <cell r="AN309">
            <v>4.6414</v>
          </cell>
          <cell r="AO309">
            <v>4.8493000000000004</v>
          </cell>
          <cell r="AP309">
            <v>5.0610999999999997</v>
          </cell>
          <cell r="AQ309">
            <v>5.2769000000000004</v>
          </cell>
          <cell r="AR309">
            <v>5.4965999999999999</v>
          </cell>
          <cell r="AS309">
            <v>5.7202999999999999</v>
          </cell>
          <cell r="AT309">
            <v>5.9477000000000002</v>
          </cell>
          <cell r="AU309">
            <v>6.1791</v>
          </cell>
          <cell r="AV309">
            <v>6.4142999999999999</v>
          </cell>
          <cell r="AW309">
            <v>6.6532999999999998</v>
          </cell>
          <cell r="AX309">
            <v>6.8960999999999997</v>
          </cell>
        </row>
        <row r="310">
          <cell r="K310">
            <v>0.47589999999999999</v>
          </cell>
          <cell r="L310">
            <v>0.56740000000000002</v>
          </cell>
          <cell r="M310">
            <v>0.65400000000000003</v>
          </cell>
          <cell r="N310">
            <v>0.74590000000000001</v>
          </cell>
          <cell r="O310">
            <v>0.84299999999999997</v>
          </cell>
          <cell r="P310">
            <v>0.94530000000000003</v>
          </cell>
          <cell r="Q310">
            <v>1.0527</v>
          </cell>
          <cell r="R310">
            <v>1.165</v>
          </cell>
          <cell r="S310">
            <v>1.2823</v>
          </cell>
          <cell r="T310">
            <v>1.4045000000000001</v>
          </cell>
          <cell r="U310">
            <v>1.5315000000000001</v>
          </cell>
          <cell r="V310">
            <v>1.6633</v>
          </cell>
          <cell r="W310">
            <v>1.7998000000000001</v>
          </cell>
          <cell r="X310">
            <v>1.9410000000000001</v>
          </cell>
          <cell r="Y310">
            <v>2.0868000000000002</v>
          </cell>
          <cell r="Z310">
            <v>2.2372000000000001</v>
          </cell>
          <cell r="AA310">
            <v>2.3921999999999999</v>
          </cell>
          <cell r="AB310">
            <v>2.5516000000000001</v>
          </cell>
          <cell r="AC310">
            <v>2.7155999999999998</v>
          </cell>
          <cell r="AD310">
            <v>2.8839000000000001</v>
          </cell>
          <cell r="AE310">
            <v>3.0567000000000002</v>
          </cell>
          <cell r="AF310">
            <v>3.2339000000000002</v>
          </cell>
          <cell r="AG310">
            <v>3.4152999999999998</v>
          </cell>
          <cell r="AH310">
            <v>3.6011000000000002</v>
          </cell>
          <cell r="AI310">
            <v>3.7911999999999999</v>
          </cell>
          <cell r="AJ310">
            <v>3.9855</v>
          </cell>
          <cell r="AK310">
            <v>4.1840999999999999</v>
          </cell>
          <cell r="AL310">
            <v>4.3868</v>
          </cell>
          <cell r="AM310">
            <v>4.5937000000000001</v>
          </cell>
          <cell r="AN310">
            <v>4.8048000000000002</v>
          </cell>
          <cell r="AO310">
            <v>5.0199999999999996</v>
          </cell>
          <cell r="AP310">
            <v>5.2393000000000001</v>
          </cell>
          <cell r="AQ310">
            <v>5.4626999999999999</v>
          </cell>
          <cell r="AR310">
            <v>5.6901999999999999</v>
          </cell>
          <cell r="AS310">
            <v>5.9217000000000004</v>
          </cell>
          <cell r="AT310">
            <v>6.1570999999999998</v>
          </cell>
          <cell r="AU310">
            <v>6.3966000000000003</v>
          </cell>
          <cell r="AV310">
            <v>6.6401000000000003</v>
          </cell>
          <cell r="AW310">
            <v>6.8875999999999999</v>
          </cell>
          <cell r="AX310">
            <v>7.1388999999999996</v>
          </cell>
        </row>
        <row r="311">
          <cell r="K311">
            <v>0.49170000000000003</v>
          </cell>
          <cell r="L311">
            <v>0.5867</v>
          </cell>
          <cell r="M311">
            <v>0.67620000000000002</v>
          </cell>
          <cell r="N311">
            <v>0.7712</v>
          </cell>
          <cell r="O311">
            <v>0.87170000000000003</v>
          </cell>
          <cell r="P311">
            <v>0.97740000000000005</v>
          </cell>
          <cell r="Q311">
            <v>1.0885</v>
          </cell>
          <cell r="R311">
            <v>1.0246</v>
          </cell>
          <cell r="S311">
            <v>1.3259000000000001</v>
          </cell>
          <cell r="T311">
            <v>1.4522999999999999</v>
          </cell>
          <cell r="U311">
            <v>1.5835999999999999</v>
          </cell>
          <cell r="V311">
            <v>1.7199</v>
          </cell>
          <cell r="W311">
            <v>1.861</v>
          </cell>
          <cell r="X311">
            <v>2.0070000000000001</v>
          </cell>
          <cell r="Y311">
            <v>2.1577999999999999</v>
          </cell>
          <cell r="Z311">
            <v>2.3132999999999999</v>
          </cell>
          <cell r="AA311">
            <v>2.4735</v>
          </cell>
          <cell r="AB311">
            <v>2.6383999999999999</v>
          </cell>
          <cell r="AC311">
            <v>2.8079000000000001</v>
          </cell>
          <cell r="AD311">
            <v>2.9820000000000002</v>
          </cell>
          <cell r="AE311">
            <v>3.1606000000000001</v>
          </cell>
          <cell r="AF311">
            <v>3.3437999999999999</v>
          </cell>
          <cell r="AG311">
            <v>3.5314000000000001</v>
          </cell>
          <cell r="AH311">
            <v>3.7235999999999998</v>
          </cell>
          <cell r="AI311">
            <v>3.9201000000000001</v>
          </cell>
          <cell r="AJ311">
            <v>4.1210000000000004</v>
          </cell>
          <cell r="AK311">
            <v>4.3262999999999998</v>
          </cell>
          <cell r="AL311">
            <v>4.5359999999999996</v>
          </cell>
          <cell r="AM311">
            <v>4.7499000000000002</v>
          </cell>
          <cell r="AN311">
            <v>4.9682000000000004</v>
          </cell>
          <cell r="AO311">
            <v>5.1906999999999996</v>
          </cell>
          <cell r="AP311">
            <v>5.4173999999999998</v>
          </cell>
          <cell r="AQ311">
            <v>5.6483999999999996</v>
          </cell>
          <cell r="AR311">
            <v>5.8836000000000004</v>
          </cell>
          <cell r="AS311">
            <v>6.1230000000000002</v>
          </cell>
          <cell r="AT311">
            <v>6.3665000000000003</v>
          </cell>
          <cell r="AU311">
            <v>6.6140999999999996</v>
          </cell>
          <cell r="AV311">
            <v>6.8658999999999999</v>
          </cell>
          <cell r="AW311">
            <v>7.1216999999999997</v>
          </cell>
          <cell r="AX311">
            <v>7.3815999999999997</v>
          </cell>
        </row>
        <row r="312">
          <cell r="C312">
            <v>3.8999999999999998E-3</v>
          </cell>
          <cell r="D312">
            <v>6.1999999999999998E-3</v>
          </cell>
          <cell r="E312">
            <v>8.9999999999999993E-3</v>
          </cell>
        </row>
        <row r="313">
          <cell r="C313">
            <v>5.4000000000000003E-3</v>
          </cell>
          <cell r="D313">
            <v>8.6E-3</v>
          </cell>
          <cell r="E313">
            <v>1.24E-2</v>
          </cell>
          <cell r="F313">
            <v>1.7000000000000001E-2</v>
          </cell>
          <cell r="G313">
            <v>2.1999999999999999E-2</v>
          </cell>
          <cell r="H313">
            <v>2.8000000000000001E-2</v>
          </cell>
          <cell r="I313">
            <v>3.4000000000000002E-2</v>
          </cell>
          <cell r="J313">
            <v>4.1000000000000002E-2</v>
          </cell>
        </row>
        <row r="314">
          <cell r="C314">
            <v>6.8999999999999999E-3</v>
          </cell>
          <cell r="D314">
            <v>1.0999999999999999E-2</v>
          </cell>
          <cell r="E314">
            <v>1.6E-2</v>
          </cell>
          <cell r="F314">
            <v>2.1999999999999999E-2</v>
          </cell>
          <cell r="G314">
            <v>2.8000000000000001E-2</v>
          </cell>
          <cell r="H314">
            <v>3.5999999999999997E-2</v>
          </cell>
          <cell r="I314">
            <v>4.3999999999999997E-2</v>
          </cell>
          <cell r="J314">
            <v>5.2999999999999999E-2</v>
          </cell>
          <cell r="K314">
            <v>6.2E-2</v>
          </cell>
          <cell r="L314">
            <v>7.1999999999999995E-2</v>
          </cell>
          <cell r="M314">
            <v>8.3000000000000004E-2</v>
          </cell>
          <cell r="N314">
            <v>9.5000000000000001E-2</v>
          </cell>
          <cell r="O314">
            <v>0.107</v>
          </cell>
        </row>
        <row r="315">
          <cell r="C315">
            <v>8.3999999999999995E-3</v>
          </cell>
          <cell r="D315">
            <v>1.35E-2</v>
          </cell>
          <cell r="E315">
            <v>1.95E-2</v>
          </cell>
          <cell r="F315">
            <v>2.7E-2</v>
          </cell>
          <cell r="G315">
            <v>3.5000000000000003E-2</v>
          </cell>
          <cell r="H315">
            <v>4.3999999999999997E-2</v>
          </cell>
          <cell r="I315">
            <v>5.3999999999999999E-2</v>
          </cell>
          <cell r="J315">
            <v>6.5000000000000002E-2</v>
          </cell>
          <cell r="K315">
            <v>7.5999999999999998E-2</v>
          </cell>
          <cell r="L315">
            <v>8.8999999999999996E-2</v>
          </cell>
          <cell r="M315">
            <v>0.10199999999999999</v>
          </cell>
          <cell r="N315">
            <v>0.11600000000000001</v>
          </cell>
          <cell r="O315">
            <v>0.13100000000000001</v>
          </cell>
          <cell r="P315">
            <v>0.14699999999999999</v>
          </cell>
          <cell r="Q315">
            <v>0.16300000000000001</v>
          </cell>
          <cell r="R315">
            <v>0.18099999999999999</v>
          </cell>
          <cell r="S315">
            <v>0.19900000000000001</v>
          </cell>
          <cell r="T315">
            <v>0.217</v>
          </cell>
          <cell r="U315">
            <v>0.23699999999999999</v>
          </cell>
          <cell r="V315">
            <v>0.25700000000000001</v>
          </cell>
          <cell r="W315">
            <v>0.27800000000000002</v>
          </cell>
          <cell r="X315">
            <v>0.3</v>
          </cell>
          <cell r="Y315">
            <v>0.32200000000000001</v>
          </cell>
          <cell r="Z315">
            <v>0.34499999999999997</v>
          </cell>
          <cell r="AA315">
            <v>0.36799999999999999</v>
          </cell>
          <cell r="AB315">
            <v>0.39300000000000002</v>
          </cell>
          <cell r="AC315">
            <v>0.41799999999999998</v>
          </cell>
          <cell r="AD315">
            <v>0.44400000000000001</v>
          </cell>
        </row>
        <row r="316">
          <cell r="C316">
            <v>0.01</v>
          </cell>
          <cell r="D316">
            <v>1.6E-2</v>
          </cell>
          <cell r="E316">
            <v>2.3199999999999998E-2</v>
          </cell>
          <cell r="F316">
            <v>3.2000000000000001E-2</v>
          </cell>
          <cell r="G316">
            <v>4.1000000000000002E-2</v>
          </cell>
          <cell r="H316">
            <v>5.1999999999999998E-2</v>
          </cell>
          <cell r="I316">
            <v>6.4000000000000001E-2</v>
          </cell>
          <cell r="J316">
            <v>7.6999999999999999E-2</v>
          </cell>
          <cell r="K316">
            <v>0.09</v>
          </cell>
          <cell r="L316">
            <v>0.105</v>
          </cell>
          <cell r="M316">
            <v>0.121</v>
          </cell>
          <cell r="N316">
            <v>0.13800000000000001</v>
          </cell>
          <cell r="O316">
            <v>0.156</v>
          </cell>
          <cell r="P316">
            <v>0.17399999999999999</v>
          </cell>
          <cell r="Q316">
            <v>0.19400000000000001</v>
          </cell>
          <cell r="R316">
            <v>0.214</v>
          </cell>
          <cell r="S316">
            <v>0.23599999999999999</v>
          </cell>
          <cell r="T316">
            <v>0.25800000000000001</v>
          </cell>
          <cell r="U316">
            <v>0.28100000000000003</v>
          </cell>
          <cell r="V316">
            <v>0.30499999999999999</v>
          </cell>
          <cell r="W316">
            <v>0.33</v>
          </cell>
          <cell r="X316">
            <v>0.35599999999999998</v>
          </cell>
          <cell r="Y316">
            <v>0.38200000000000001</v>
          </cell>
          <cell r="Z316">
            <v>0.40899999999999997</v>
          </cell>
          <cell r="AA316">
            <v>0.437</v>
          </cell>
          <cell r="AB316">
            <v>0.46600000000000003</v>
          </cell>
          <cell r="AC316">
            <v>0.496</v>
          </cell>
          <cell r="AD316">
            <v>0.52700000000000002</v>
          </cell>
          <cell r="AE316">
            <v>0.55800000000000005</v>
          </cell>
          <cell r="AF316">
            <v>0.59</v>
          </cell>
          <cell r="AG316">
            <v>0.623</v>
          </cell>
          <cell r="AH316">
            <v>0.65600000000000003</v>
          </cell>
          <cell r="AI316">
            <v>0.69099999999999995</v>
          </cell>
        </row>
        <row r="317">
          <cell r="C317">
            <v>1.1599999999999999E-2</v>
          </cell>
          <cell r="D317">
            <v>1.8499999999999999E-2</v>
          </cell>
          <cell r="E317">
            <v>2.69E-2</v>
          </cell>
          <cell r="F317">
            <v>3.6999999999999998E-2</v>
          </cell>
          <cell r="G317">
            <v>4.8000000000000001E-2</v>
          </cell>
          <cell r="H317">
            <v>0.06</v>
          </cell>
          <cell r="I317">
            <v>7.3999999999999996E-2</v>
          </cell>
          <cell r="J317">
            <v>8.8999999999999996E-2</v>
          </cell>
          <cell r="K317">
            <v>0.105</v>
          </cell>
          <cell r="L317">
            <v>0.122</v>
          </cell>
          <cell r="M317">
            <v>0.14099999999999999</v>
          </cell>
          <cell r="N317">
            <v>0.16</v>
          </cell>
          <cell r="O317">
            <v>0.18099999999999999</v>
          </cell>
          <cell r="P317">
            <v>0.20200000000000001</v>
          </cell>
          <cell r="Q317">
            <v>0.22500000000000001</v>
          </cell>
          <cell r="R317">
            <v>0.249</v>
          </cell>
          <cell r="S317">
            <v>0.27400000000000002</v>
          </cell>
          <cell r="T317">
            <v>0.29899999999999999</v>
          </cell>
          <cell r="U317">
            <v>0.32600000000000001</v>
          </cell>
          <cell r="V317">
            <v>0.35399999999999998</v>
          </cell>
          <cell r="W317">
            <v>0.38300000000000001</v>
          </cell>
          <cell r="X317">
            <v>0.41299999999999998</v>
          </cell>
          <cell r="Y317">
            <v>0.443</v>
          </cell>
          <cell r="Z317">
            <v>0.47499999999999998</v>
          </cell>
          <cell r="AA317">
            <v>0.50700000000000001</v>
          </cell>
          <cell r="AB317">
            <v>0.54100000000000004</v>
          </cell>
          <cell r="AC317">
            <v>0.57499999999999996</v>
          </cell>
          <cell r="AD317">
            <v>0.61099999999999999</v>
          </cell>
          <cell r="AE317">
            <v>0.64700000000000002</v>
          </cell>
          <cell r="AF317">
            <v>0.68400000000000005</v>
          </cell>
          <cell r="AG317">
            <v>0.72199999999999998</v>
          </cell>
          <cell r="AH317">
            <v>0.76100000000000001</v>
          </cell>
          <cell r="AI317">
            <v>0.80100000000000005</v>
          </cell>
          <cell r="AJ317">
            <v>0.84199999999999997</v>
          </cell>
          <cell r="AK317">
            <v>0.88400000000000001</v>
          </cell>
          <cell r="AL317">
            <v>0.92600000000000005</v>
          </cell>
          <cell r="AM317">
            <v>0.96899999999999997</v>
          </cell>
          <cell r="AN317">
            <v>1.014</v>
          </cell>
        </row>
        <row r="318">
          <cell r="C318">
            <v>1.3299999999999999E-2</v>
          </cell>
          <cell r="D318">
            <v>2.1100000000000001E-2</v>
          </cell>
          <cell r="E318">
            <v>3.0700000000000002E-2</v>
          </cell>
          <cell r="F318">
            <v>4.2000000000000003E-2</v>
          </cell>
          <cell r="G318">
            <v>5.5E-2</v>
          </cell>
          <cell r="H318">
            <v>6.9000000000000006E-2</v>
          </cell>
          <cell r="I318">
            <v>8.4000000000000005E-2</v>
          </cell>
          <cell r="J318">
            <v>0.10100000000000001</v>
          </cell>
          <cell r="K318">
            <v>0.12</v>
          </cell>
          <cell r="L318">
            <v>0.13900000000000001</v>
          </cell>
          <cell r="M318">
            <v>0.16</v>
          </cell>
          <cell r="N318">
            <v>0.183</v>
          </cell>
          <cell r="O318">
            <v>0.20599999999999999</v>
          </cell>
          <cell r="P318">
            <v>0.23100000000000001</v>
          </cell>
          <cell r="Q318">
            <v>0.25700000000000001</v>
          </cell>
          <cell r="R318">
            <v>0.28399999999999997</v>
          </cell>
          <cell r="S318">
            <v>0.312</v>
          </cell>
          <cell r="T318">
            <v>0.34100000000000003</v>
          </cell>
          <cell r="U318">
            <v>0.372</v>
          </cell>
          <cell r="V318">
            <v>0.40400000000000003</v>
          </cell>
          <cell r="W318">
            <v>0.436</v>
          </cell>
          <cell r="X318">
            <v>0.47</v>
          </cell>
          <cell r="Y318">
            <v>0.505</v>
          </cell>
          <cell r="Z318">
            <v>0.54100000000000004</v>
          </cell>
          <cell r="AA318">
            <v>0.57899999999999996</v>
          </cell>
          <cell r="AB318">
            <v>0.61699999999999999</v>
          </cell>
          <cell r="AC318">
            <v>0.65600000000000003</v>
          </cell>
          <cell r="AD318">
            <v>0.69599999999999995</v>
          </cell>
          <cell r="AE318">
            <v>0.73799999999999999</v>
          </cell>
          <cell r="AF318">
            <v>0.78</v>
          </cell>
          <cell r="AG318">
            <v>0.82399999999999995</v>
          </cell>
          <cell r="AH318">
            <v>0.86799999999999999</v>
          </cell>
          <cell r="AI318">
            <v>0.91300000000000003</v>
          </cell>
          <cell r="AJ318">
            <v>0.96</v>
          </cell>
          <cell r="AK318">
            <v>1.0069999999999999</v>
          </cell>
          <cell r="AL318">
            <v>1.056</v>
          </cell>
          <cell r="AM318">
            <v>1.105</v>
          </cell>
          <cell r="AN318">
            <v>1.1559999999999999</v>
          </cell>
          <cell r="AO318">
            <v>1.2070000000000001</v>
          </cell>
          <cell r="AP318">
            <v>1.2589999999999999</v>
          </cell>
          <cell r="AQ318">
            <v>1.3120000000000001</v>
          </cell>
          <cell r="AR318">
            <v>1.367</v>
          </cell>
          <cell r="AS318">
            <v>1.4219999999999999</v>
          </cell>
          <cell r="AT318">
            <v>1.478</v>
          </cell>
          <cell r="AU318">
            <v>1.5349999999999999</v>
          </cell>
          <cell r="AV318">
            <v>1.593</v>
          </cell>
          <cell r="AW318">
            <v>1.651</v>
          </cell>
          <cell r="AX318">
            <v>1.7110000000000001</v>
          </cell>
        </row>
        <row r="319">
          <cell r="C319">
            <v>1.49E-2</v>
          </cell>
          <cell r="D319">
            <v>2.3699999999999999E-2</v>
          </cell>
          <cell r="E319">
            <v>3.4500000000000003E-2</v>
          </cell>
          <cell r="F319">
            <v>4.7E-2</v>
          </cell>
          <cell r="G319">
            <v>6.0999999999999999E-2</v>
          </cell>
          <cell r="H319">
            <v>7.6999999999999999E-2</v>
          </cell>
          <cell r="I319">
            <v>9.5000000000000001E-2</v>
          </cell>
          <cell r="J319">
            <v>0.114</v>
          </cell>
          <cell r="K319">
            <v>0.13500000000000001</v>
          </cell>
          <cell r="L319">
            <v>0.157</v>
          </cell>
          <cell r="M319">
            <v>0.18</v>
          </cell>
          <cell r="N319">
            <v>0.20499999999999999</v>
          </cell>
          <cell r="O319">
            <v>0.23200000000000001</v>
          </cell>
          <cell r="P319">
            <v>0.25900000000000001</v>
          </cell>
          <cell r="Q319">
            <v>0.28799999999999998</v>
          </cell>
          <cell r="R319">
            <v>0.31900000000000001</v>
          </cell>
          <cell r="S319">
            <v>0.35099999999999998</v>
          </cell>
          <cell r="T319">
            <v>0.38400000000000001</v>
          </cell>
          <cell r="U319">
            <v>0.41799999999999998</v>
          </cell>
          <cell r="V319">
            <v>0.45400000000000001</v>
          </cell>
          <cell r="W319">
            <v>0.49099999999999999</v>
          </cell>
          <cell r="X319">
            <v>0.52900000000000003</v>
          </cell>
          <cell r="Y319">
            <v>0.56799999999999995</v>
          </cell>
          <cell r="Z319">
            <v>0.60899999999999999</v>
          </cell>
          <cell r="AA319">
            <v>0.65100000000000002</v>
          </cell>
          <cell r="AB319">
            <v>0.69299999999999995</v>
          </cell>
          <cell r="AC319">
            <v>0.73799999999999999</v>
          </cell>
          <cell r="AD319">
            <v>0.78300000000000003</v>
          </cell>
          <cell r="AE319">
            <v>0.83</v>
          </cell>
          <cell r="AF319">
            <v>0.877</v>
          </cell>
          <cell r="AG319">
            <v>0.92600000000000005</v>
          </cell>
          <cell r="AH319">
            <v>0.97599999999999998</v>
          </cell>
          <cell r="AI319">
            <v>1.0269999999999999</v>
          </cell>
          <cell r="AJ319">
            <v>1.079</v>
          </cell>
          <cell r="AK319">
            <v>1.133</v>
          </cell>
          <cell r="AL319">
            <v>1.1870000000000001</v>
          </cell>
          <cell r="AM319">
            <v>1.2430000000000001</v>
          </cell>
          <cell r="AN319">
            <v>1.2989999999999999</v>
          </cell>
          <cell r="AO319">
            <v>1.357</v>
          </cell>
          <cell r="AP319">
            <v>1.4159999999999999</v>
          </cell>
          <cell r="AQ319">
            <v>1.476</v>
          </cell>
          <cell r="AR319">
            <v>1.5369999999999999</v>
          </cell>
          <cell r="AS319">
            <v>1.599</v>
          </cell>
          <cell r="AT319">
            <v>1.6619999999999999</v>
          </cell>
          <cell r="AU319">
            <v>1.726</v>
          </cell>
          <cell r="AV319">
            <v>1.7909999999999999</v>
          </cell>
          <cell r="AW319">
            <v>1.857</v>
          </cell>
          <cell r="AX319">
            <v>1.9239999999999999</v>
          </cell>
        </row>
        <row r="320">
          <cell r="C320">
            <v>1.66E-2</v>
          </cell>
          <cell r="D320">
            <v>2.64E-2</v>
          </cell>
          <cell r="E320">
            <v>3.8399999999999997E-2</v>
          </cell>
          <cell r="F320">
            <v>5.1999999999999998E-2</v>
          </cell>
          <cell r="G320">
            <v>6.8000000000000005E-2</v>
          </cell>
          <cell r="H320">
            <v>8.5999999999999993E-2</v>
          </cell>
          <cell r="I320">
            <v>0.105</v>
          </cell>
          <cell r="J320">
            <v>0.127</v>
          </cell>
          <cell r="K320">
            <v>0.15</v>
          </cell>
          <cell r="L320">
            <v>0.17399999999999999</v>
          </cell>
          <cell r="M320">
            <v>0.2</v>
          </cell>
          <cell r="N320">
            <v>0.22800000000000001</v>
          </cell>
          <cell r="O320">
            <v>0.25800000000000001</v>
          </cell>
          <cell r="P320">
            <v>0.28799999999999998</v>
          </cell>
          <cell r="Q320">
            <v>0.32100000000000001</v>
          </cell>
          <cell r="R320">
            <v>0.35499999999999998</v>
          </cell>
          <cell r="S320">
            <v>0.39</v>
          </cell>
          <cell r="T320">
            <v>0.42699999999999999</v>
          </cell>
          <cell r="U320">
            <v>0.46500000000000002</v>
          </cell>
          <cell r="V320">
            <v>0.505</v>
          </cell>
          <cell r="W320">
            <v>0.54600000000000004</v>
          </cell>
          <cell r="X320">
            <v>0.58799999999999997</v>
          </cell>
          <cell r="Y320">
            <v>0.63200000000000001</v>
          </cell>
          <cell r="Z320">
            <v>0.67700000000000005</v>
          </cell>
          <cell r="AA320">
            <v>0.72299999999999998</v>
          </cell>
          <cell r="AB320">
            <v>0.77100000000000002</v>
          </cell>
          <cell r="AC320">
            <v>0.82</v>
          </cell>
          <cell r="AD320">
            <v>0.871</v>
          </cell>
          <cell r="AE320">
            <v>0.92200000000000004</v>
          </cell>
          <cell r="AF320">
            <v>0.97499999999999998</v>
          </cell>
          <cell r="AG320">
            <v>1.03</v>
          </cell>
          <cell r="AH320">
            <v>1.085</v>
          </cell>
          <cell r="AI320">
            <v>1.1419999999999999</v>
          </cell>
          <cell r="AJ320">
            <v>1.2</v>
          </cell>
          <cell r="AK320">
            <v>1.2589999999999999</v>
          </cell>
          <cell r="AL320">
            <v>1.32</v>
          </cell>
          <cell r="AM320">
            <v>1.3819999999999999</v>
          </cell>
          <cell r="AN320">
            <v>1.4450000000000001</v>
          </cell>
          <cell r="AO320">
            <v>1.5089999999999999</v>
          </cell>
          <cell r="AP320">
            <v>1.5740000000000001</v>
          </cell>
          <cell r="AQ320">
            <v>1.641</v>
          </cell>
          <cell r="AR320">
            <v>1.7090000000000001</v>
          </cell>
          <cell r="AS320">
            <v>1.778</v>
          </cell>
          <cell r="AT320">
            <v>1.8480000000000001</v>
          </cell>
          <cell r="AU320">
            <v>1.919</v>
          </cell>
          <cell r="AV320">
            <v>1.9910000000000001</v>
          </cell>
          <cell r="AW320">
            <v>2.0649999999999999</v>
          </cell>
          <cell r="AX320">
            <v>2.1389999999999998</v>
          </cell>
        </row>
        <row r="321">
          <cell r="C321">
            <v>1.83E-2</v>
          </cell>
          <cell r="D321">
            <v>2.9100000000000001E-2</v>
          </cell>
          <cell r="E321">
            <v>4.2299999999999997E-2</v>
          </cell>
          <cell r="F321">
            <v>5.8000000000000003E-2</v>
          </cell>
          <cell r="G321">
            <v>7.4999999999999997E-2</v>
          </cell>
          <cell r="H321">
            <v>9.5000000000000001E-2</v>
          </cell>
          <cell r="I321">
            <v>0.11600000000000001</v>
          </cell>
          <cell r="J321">
            <v>0.14000000000000001</v>
          </cell>
          <cell r="K321">
            <v>0.16500000000000001</v>
          </cell>
          <cell r="L321">
            <v>0.192</v>
          </cell>
          <cell r="M321">
            <v>0.221</v>
          </cell>
          <cell r="N321">
            <v>0.251</v>
          </cell>
          <cell r="O321">
            <v>0.28399999999999997</v>
          </cell>
          <cell r="P321">
            <v>0.318</v>
          </cell>
          <cell r="Q321">
            <v>0.35299999999999998</v>
          </cell>
          <cell r="R321">
            <v>0.39100000000000001</v>
          </cell>
          <cell r="S321">
            <v>0.43</v>
          </cell>
          <cell r="T321">
            <v>0.47</v>
          </cell>
          <cell r="U321">
            <v>0.51200000000000001</v>
          </cell>
          <cell r="V321">
            <v>0.55600000000000005</v>
          </cell>
          <cell r="W321">
            <v>0.60099999999999998</v>
          </cell>
          <cell r="X321">
            <v>0.64800000000000002</v>
          </cell>
          <cell r="Y321">
            <v>0.69599999999999995</v>
          </cell>
          <cell r="Z321">
            <v>0.746</v>
          </cell>
          <cell r="AA321">
            <v>0.79700000000000004</v>
          </cell>
          <cell r="AB321">
            <v>0.84899999999999998</v>
          </cell>
          <cell r="AC321">
            <v>0.90400000000000003</v>
          </cell>
          <cell r="AD321">
            <v>0.95899999999999996</v>
          </cell>
          <cell r="AE321">
            <v>1.016</v>
          </cell>
          <cell r="AF321">
            <v>1.0740000000000001</v>
          </cell>
          <cell r="AG321">
            <v>1.1339999999999999</v>
          </cell>
          <cell r="AH321">
            <v>1.1950000000000001</v>
          </cell>
          <cell r="AI321">
            <v>1.258</v>
          </cell>
          <cell r="AJ321">
            <v>1.3220000000000001</v>
          </cell>
          <cell r="AK321">
            <v>1.387</v>
          </cell>
          <cell r="AL321">
            <v>1.454</v>
          </cell>
          <cell r="AM321">
            <v>1.522</v>
          </cell>
          <cell r="AN321">
            <v>1.591</v>
          </cell>
          <cell r="AO321">
            <v>1.6619999999999999</v>
          </cell>
          <cell r="AP321">
            <v>1.734</v>
          </cell>
          <cell r="AQ321">
            <v>1.8080000000000001</v>
          </cell>
          <cell r="AR321">
            <v>1.8819999999999999</v>
          </cell>
          <cell r="AS321">
            <v>1.958</v>
          </cell>
          <cell r="AT321">
            <v>2.0350000000000001</v>
          </cell>
          <cell r="AU321">
            <v>2.1139999999999999</v>
          </cell>
          <cell r="AV321">
            <v>2.194</v>
          </cell>
          <cell r="AW321">
            <v>2.274</v>
          </cell>
          <cell r="AX321">
            <v>2.3570000000000002</v>
          </cell>
        </row>
        <row r="322">
          <cell r="C322">
            <v>0.02</v>
          </cell>
          <cell r="D322">
            <v>3.1800000000000002E-2</v>
          </cell>
          <cell r="E322">
            <v>4.6199999999999998E-2</v>
          </cell>
          <cell r="F322">
            <v>6.3E-2</v>
          </cell>
          <cell r="G322">
            <v>8.2000000000000003E-2</v>
          </cell>
          <cell r="H322">
            <v>0.10299999999999999</v>
          </cell>
          <cell r="I322">
            <v>0.127</v>
          </cell>
          <cell r="J322">
            <v>0.153</v>
          </cell>
          <cell r="K322">
            <v>0.18</v>
          </cell>
          <cell r="L322">
            <v>0.21</v>
          </cell>
          <cell r="M322">
            <v>0.24099999999999999</v>
          </cell>
          <cell r="N322">
            <v>0.27500000000000002</v>
          </cell>
          <cell r="O322">
            <v>0.31</v>
          </cell>
          <cell r="P322">
            <v>0.34699999999999998</v>
          </cell>
          <cell r="Q322">
            <v>0.38600000000000001</v>
          </cell>
          <cell r="R322">
            <v>0.42699999999999999</v>
          </cell>
          <cell r="S322">
            <v>0.47</v>
          </cell>
          <cell r="T322">
            <v>0.51400000000000001</v>
          </cell>
          <cell r="U322">
            <v>0.56000000000000005</v>
          </cell>
          <cell r="V322">
            <v>0.60799999999999998</v>
          </cell>
          <cell r="W322">
            <v>0.65700000000000003</v>
          </cell>
          <cell r="X322">
            <v>0.70799999999999996</v>
          </cell>
          <cell r="Y322">
            <v>0.76100000000000001</v>
          </cell>
          <cell r="Z322">
            <v>0.81499999999999995</v>
          </cell>
          <cell r="AA322">
            <v>0.871</v>
          </cell>
          <cell r="AB322">
            <v>0.92900000000000005</v>
          </cell>
          <cell r="AC322">
            <v>0.98799999999999999</v>
          </cell>
          <cell r="AD322">
            <v>1.048</v>
          </cell>
          <cell r="AE322">
            <v>1.111</v>
          </cell>
          <cell r="AF322">
            <v>1.175</v>
          </cell>
          <cell r="AG322">
            <v>1.24</v>
          </cell>
          <cell r="AH322">
            <v>1.3069999999999999</v>
          </cell>
          <cell r="AI322">
            <v>1.375</v>
          </cell>
          <cell r="AJ322">
            <v>1.4450000000000001</v>
          </cell>
          <cell r="AK322">
            <v>1.5169999999999999</v>
          </cell>
          <cell r="AL322">
            <v>1.589</v>
          </cell>
          <cell r="AM322">
            <v>1.6639999999999999</v>
          </cell>
          <cell r="AN322">
            <v>1.74</v>
          </cell>
          <cell r="AO322">
            <v>1.8169999999999999</v>
          </cell>
          <cell r="AP322">
            <v>1.8959999999999999</v>
          </cell>
          <cell r="AQ322">
            <v>1.976</v>
          </cell>
          <cell r="AR322">
            <v>2.0579999999999998</v>
          </cell>
          <cell r="AS322">
            <v>2.141</v>
          </cell>
          <cell r="AT322">
            <v>2.2250000000000001</v>
          </cell>
          <cell r="AU322">
            <v>2.3109999999999999</v>
          </cell>
          <cell r="AV322">
            <v>2.3980000000000001</v>
          </cell>
          <cell r="AW322">
            <v>2.4860000000000002</v>
          </cell>
          <cell r="AX322">
            <v>2.5760000000000001</v>
          </cell>
        </row>
        <row r="323">
          <cell r="C323">
            <v>2.1700000000000001E-2</v>
          </cell>
          <cell r="D323">
            <v>3.4500000000000003E-2</v>
          </cell>
          <cell r="E323">
            <v>5.0200000000000002E-2</v>
          </cell>
          <cell r="F323">
            <v>6.8000000000000005E-2</v>
          </cell>
          <cell r="G323">
            <v>8.8999999999999996E-2</v>
          </cell>
          <cell r="H323">
            <v>0.112</v>
          </cell>
          <cell r="I323">
            <v>0.13800000000000001</v>
          </cell>
          <cell r="J323">
            <v>0.16600000000000001</v>
          </cell>
          <cell r="K323">
            <v>0.19600000000000001</v>
          </cell>
          <cell r="L323">
            <v>0.22800000000000001</v>
          </cell>
          <cell r="M323">
            <v>0.26200000000000001</v>
          </cell>
          <cell r="N323">
            <v>0.29799999999999999</v>
          </cell>
          <cell r="O323">
            <v>0.33700000000000002</v>
          </cell>
          <cell r="P323">
            <v>0.377</v>
          </cell>
          <cell r="Q323">
            <v>0.41899999999999998</v>
          </cell>
          <cell r="R323">
            <v>0.46400000000000002</v>
          </cell>
          <cell r="S323">
            <v>0.51</v>
          </cell>
          <cell r="T323">
            <v>0.55800000000000005</v>
          </cell>
          <cell r="U323">
            <v>0.60799999999999998</v>
          </cell>
          <cell r="V323">
            <v>0.66</v>
          </cell>
          <cell r="W323">
            <v>0.71299999999999997</v>
          </cell>
          <cell r="X323">
            <v>0.76900000000000002</v>
          </cell>
          <cell r="Y323">
            <v>0.82599999999999996</v>
          </cell>
          <cell r="Z323">
            <v>0.88500000000000001</v>
          </cell>
          <cell r="AA323">
            <v>0.94599999999999995</v>
          </cell>
          <cell r="AB323">
            <v>1.008</v>
          </cell>
          <cell r="AC323">
            <v>1.073</v>
          </cell>
          <cell r="AD323">
            <v>1.139</v>
          </cell>
          <cell r="AE323">
            <v>1.206</v>
          </cell>
          <cell r="AF323">
            <v>1.276</v>
          </cell>
          <cell r="AG323">
            <v>1.347</v>
          </cell>
          <cell r="AH323">
            <v>1.419</v>
          </cell>
          <cell r="AI323">
            <v>1.4930000000000001</v>
          </cell>
          <cell r="AJ323">
            <v>1.569</v>
          </cell>
          <cell r="AK323">
            <v>1.647</v>
          </cell>
          <cell r="AL323">
            <v>1.726</v>
          </cell>
          <cell r="AM323">
            <v>1.8069999999999999</v>
          </cell>
          <cell r="AN323">
            <v>1.889</v>
          </cell>
          <cell r="AO323">
            <v>1.9730000000000001</v>
          </cell>
          <cell r="AP323">
            <v>2.0590000000000002</v>
          </cell>
          <cell r="AQ323">
            <v>2.1459999999999999</v>
          </cell>
          <cell r="AR323">
            <v>2.234</v>
          </cell>
          <cell r="AS323">
            <v>2.3250000000000002</v>
          </cell>
          <cell r="AT323">
            <v>2.4159999999999999</v>
          </cell>
          <cell r="AU323">
            <v>2.5099999999999998</v>
          </cell>
          <cell r="AV323">
            <v>2.6040000000000001</v>
          </cell>
          <cell r="AW323">
            <v>2.7</v>
          </cell>
          <cell r="AX323">
            <v>2.798</v>
          </cell>
        </row>
        <row r="324">
          <cell r="C324">
            <v>2.3400000000000001E-2</v>
          </cell>
          <cell r="D324">
            <v>3.73E-2</v>
          </cell>
          <cell r="E324">
            <v>5.4199999999999998E-2</v>
          </cell>
          <cell r="F324">
            <v>7.3999999999999996E-2</v>
          </cell>
          <cell r="G324">
            <v>9.6000000000000002E-2</v>
          </cell>
          <cell r="H324">
            <v>0.121</v>
          </cell>
          <cell r="I324">
            <v>0.14899999999999999</v>
          </cell>
          <cell r="J324">
            <v>0.17899999999999999</v>
          </cell>
          <cell r="K324">
            <v>0.21099999999999999</v>
          </cell>
          <cell r="L324">
            <v>0.246</v>
          </cell>
          <cell r="M324">
            <v>0.28299999999999997</v>
          </cell>
          <cell r="N324">
            <v>0.32200000000000001</v>
          </cell>
          <cell r="O324">
            <v>0.36399999999999999</v>
          </cell>
          <cell r="P324">
            <v>0.40699999999999997</v>
          </cell>
          <cell r="Q324">
            <v>0.45300000000000001</v>
          </cell>
          <cell r="R324">
            <v>0.501</v>
          </cell>
          <cell r="S324">
            <v>0.55100000000000005</v>
          </cell>
          <cell r="T324">
            <v>0.60299999999999998</v>
          </cell>
          <cell r="U324">
            <v>0.65700000000000003</v>
          </cell>
          <cell r="V324">
            <v>0.71199999999999997</v>
          </cell>
          <cell r="W324">
            <v>0.77</v>
          </cell>
          <cell r="X324">
            <v>0.83</v>
          </cell>
          <cell r="Y324">
            <v>0.89200000000000002</v>
          </cell>
          <cell r="Z324">
            <v>0.95599999999999996</v>
          </cell>
          <cell r="AA324">
            <v>1.0209999999999999</v>
          </cell>
          <cell r="AB324">
            <v>1.089</v>
          </cell>
          <cell r="AC324">
            <v>1.1579999999999999</v>
          </cell>
          <cell r="AD324">
            <v>1.2290000000000001</v>
          </cell>
          <cell r="AE324">
            <v>1.302</v>
          </cell>
          <cell r="AF324">
            <v>1.377</v>
          </cell>
          <cell r="AG324">
            <v>1.454</v>
          </cell>
          <cell r="AH324">
            <v>1.532</v>
          </cell>
          <cell r="AI324">
            <v>1.613</v>
          </cell>
          <cell r="AJ324">
            <v>1.6950000000000001</v>
          </cell>
          <cell r="AK324">
            <v>1.778</v>
          </cell>
          <cell r="AL324">
            <v>1.8640000000000001</v>
          </cell>
          <cell r="AM324">
            <v>1.9510000000000001</v>
          </cell>
          <cell r="AN324">
            <v>2.04</v>
          </cell>
          <cell r="AO324">
            <v>2.1309999999999998</v>
          </cell>
          <cell r="AP324">
            <v>2.2229999999999999</v>
          </cell>
          <cell r="AQ324">
            <v>2.3170000000000002</v>
          </cell>
          <cell r="AR324">
            <v>2.4129999999999998</v>
          </cell>
          <cell r="AS324">
            <v>2.5099999999999998</v>
          </cell>
          <cell r="AT324">
            <v>2.609</v>
          </cell>
          <cell r="AU324">
            <v>2.71</v>
          </cell>
          <cell r="AV324">
            <v>2.8119999999999998</v>
          </cell>
          <cell r="AW324">
            <v>2.915</v>
          </cell>
          <cell r="AX324">
            <v>3.0209999999999999</v>
          </cell>
        </row>
        <row r="325">
          <cell r="F325">
            <v>7.9000000000000001E-2</v>
          </cell>
          <cell r="G325">
            <v>0.10299999999999999</v>
          </cell>
          <cell r="H325">
            <v>0.13</v>
          </cell>
          <cell r="I325">
            <v>0.16</v>
          </cell>
          <cell r="J325">
            <v>0.192</v>
          </cell>
          <cell r="K325">
            <v>0.22700000000000001</v>
          </cell>
          <cell r="L325">
            <v>0.26400000000000001</v>
          </cell>
          <cell r="M325">
            <v>0.30399999999999999</v>
          </cell>
          <cell r="N325">
            <v>0.34599999999999997</v>
          </cell>
          <cell r="O325">
            <v>0.39100000000000001</v>
          </cell>
          <cell r="P325">
            <v>0.438</v>
          </cell>
          <cell r="Q325">
            <v>0.48699999999999999</v>
          </cell>
          <cell r="R325">
            <v>0.53800000000000003</v>
          </cell>
          <cell r="S325">
            <v>0.59199999999999997</v>
          </cell>
          <cell r="T325">
            <v>0.64700000000000002</v>
          </cell>
          <cell r="U325">
            <v>0.70499999999999996</v>
          </cell>
          <cell r="V325">
            <v>0.76600000000000001</v>
          </cell>
          <cell r="W325">
            <v>0.82799999999999996</v>
          </cell>
          <cell r="X325">
            <v>0.89200000000000002</v>
          </cell>
          <cell r="Y325">
            <v>0.95799999999999996</v>
          </cell>
          <cell r="Z325">
            <v>1.0269999999999999</v>
          </cell>
          <cell r="AA325">
            <v>1.097</v>
          </cell>
          <cell r="AB325">
            <v>1.17</v>
          </cell>
          <cell r="AC325">
            <v>1.244</v>
          </cell>
          <cell r="AD325">
            <v>1.321</v>
          </cell>
          <cell r="AE325">
            <v>1.399</v>
          </cell>
          <cell r="AF325">
            <v>1.48</v>
          </cell>
          <cell r="AG325">
            <v>1.5620000000000001</v>
          </cell>
          <cell r="AH325">
            <v>1.647</v>
          </cell>
          <cell r="AI325">
            <v>1.7330000000000001</v>
          </cell>
          <cell r="AJ325">
            <v>1.821</v>
          </cell>
          <cell r="AK325">
            <v>1.911</v>
          </cell>
          <cell r="AL325">
            <v>2.0030000000000001</v>
          </cell>
          <cell r="AM325">
            <v>2.0960000000000001</v>
          </cell>
          <cell r="AN325">
            <v>2.1920000000000002</v>
          </cell>
          <cell r="AO325">
            <v>2.2890000000000001</v>
          </cell>
          <cell r="AP325">
            <v>2.3879999999999999</v>
          </cell>
          <cell r="AQ325">
            <v>2.4900000000000002</v>
          </cell>
          <cell r="AR325">
            <v>2.5920000000000001</v>
          </cell>
          <cell r="AS325">
            <v>2.6970000000000001</v>
          </cell>
          <cell r="AT325">
            <v>2.8029999999999999</v>
          </cell>
          <cell r="AU325">
            <v>2.9119999999999999</v>
          </cell>
          <cell r="AV325">
            <v>3.0219999999999998</v>
          </cell>
          <cell r="AW325">
            <v>3.1320000000000001</v>
          </cell>
          <cell r="AX325">
            <v>3.246</v>
          </cell>
        </row>
        <row r="326">
          <cell r="F326">
            <v>8.5000000000000006E-2</v>
          </cell>
          <cell r="G326">
            <v>0.111</v>
          </cell>
          <cell r="H326">
            <v>0.13900000000000001</v>
          </cell>
          <cell r="I326">
            <v>0.17100000000000001</v>
          </cell>
          <cell r="J326">
            <v>0.20599999999999999</v>
          </cell>
          <cell r="K326">
            <v>0.24299999999999999</v>
          </cell>
          <cell r="L326">
            <v>0.28299999999999997</v>
          </cell>
          <cell r="M326">
            <v>0.32500000000000001</v>
          </cell>
          <cell r="N326">
            <v>0.37</v>
          </cell>
          <cell r="O326">
            <v>0.41799999999999998</v>
          </cell>
          <cell r="P326">
            <v>0.46800000000000003</v>
          </cell>
          <cell r="Q326">
            <v>0.52100000000000002</v>
          </cell>
          <cell r="R326">
            <v>0.57599999999999996</v>
          </cell>
          <cell r="S326">
            <v>0.63300000000000001</v>
          </cell>
          <cell r="T326">
            <v>0.69299999999999995</v>
          </cell>
          <cell r="U326">
            <v>0.755</v>
          </cell>
          <cell r="V326">
            <v>0.81899999999999995</v>
          </cell>
          <cell r="W326">
            <v>0.88600000000000001</v>
          </cell>
          <cell r="X326">
            <v>0.95399999999999996</v>
          </cell>
          <cell r="Y326">
            <v>1.0249999999999999</v>
          </cell>
          <cell r="Z326">
            <v>1.099</v>
          </cell>
          <cell r="AA326">
            <v>1.1739999999999999</v>
          </cell>
          <cell r="AB326">
            <v>1.252</v>
          </cell>
          <cell r="AC326">
            <v>1.331</v>
          </cell>
          <cell r="AD326">
            <v>1.413</v>
          </cell>
          <cell r="AE326">
            <v>1.4970000000000001</v>
          </cell>
          <cell r="AF326">
            <v>1.583</v>
          </cell>
          <cell r="AG326">
            <v>1.671</v>
          </cell>
          <cell r="AH326">
            <v>1.7609999999999999</v>
          </cell>
          <cell r="AI326">
            <v>1.8540000000000001</v>
          </cell>
          <cell r="AJ326">
            <v>1.948</v>
          </cell>
          <cell r="AK326">
            <v>2.044</v>
          </cell>
          <cell r="AL326">
            <v>2.1419999999999999</v>
          </cell>
          <cell r="AM326">
            <v>2.2429999999999999</v>
          </cell>
          <cell r="AN326">
            <v>2.3450000000000002</v>
          </cell>
          <cell r="AO326">
            <v>2.4489999999999998</v>
          </cell>
          <cell r="AP326">
            <v>2.5550000000000002</v>
          </cell>
          <cell r="AQ326">
            <v>2.6629999999999998</v>
          </cell>
          <cell r="AR326">
            <v>2.7730000000000001</v>
          </cell>
          <cell r="AS326">
            <v>2.8849999999999998</v>
          </cell>
          <cell r="AT326">
            <v>2.9990000000000001</v>
          </cell>
          <cell r="AU326">
            <v>3.1150000000000002</v>
          </cell>
          <cell r="AV326">
            <v>3.2320000000000002</v>
          </cell>
          <cell r="AW326">
            <v>3.351</v>
          </cell>
          <cell r="AX326">
            <v>3.472</v>
          </cell>
        </row>
        <row r="327">
          <cell r="F327">
            <v>0.09</v>
          </cell>
          <cell r="G327">
            <v>0.11799999999999999</v>
          </cell>
          <cell r="H327">
            <v>0.14899999999999999</v>
          </cell>
          <cell r="I327">
            <v>0.182</v>
          </cell>
          <cell r="J327">
            <v>0.219</v>
          </cell>
          <cell r="K327">
            <v>0.25900000000000001</v>
          </cell>
          <cell r="L327">
            <v>0.30099999999999999</v>
          </cell>
          <cell r="M327">
            <v>0.34699999999999998</v>
          </cell>
          <cell r="N327">
            <v>0.39500000000000002</v>
          </cell>
          <cell r="O327">
            <v>0.44500000000000001</v>
          </cell>
          <cell r="P327">
            <v>0.499</v>
          </cell>
          <cell r="Q327">
            <v>0.55500000000000005</v>
          </cell>
          <cell r="R327">
            <v>0.61299999999999999</v>
          </cell>
          <cell r="S327">
            <v>0.67400000000000004</v>
          </cell>
          <cell r="T327">
            <v>0.73799999999999999</v>
          </cell>
          <cell r="U327">
            <v>0.80400000000000005</v>
          </cell>
          <cell r="V327">
            <v>0.873</v>
          </cell>
          <cell r="W327">
            <v>0.94399999999999995</v>
          </cell>
          <cell r="X327">
            <v>1.0169999999999999</v>
          </cell>
          <cell r="Y327">
            <v>1.093</v>
          </cell>
          <cell r="Z327">
            <v>1.171</v>
          </cell>
          <cell r="AA327">
            <v>1.2509999999999999</v>
          </cell>
          <cell r="AB327">
            <v>1.3340000000000001</v>
          </cell>
          <cell r="AC327">
            <v>1.419</v>
          </cell>
          <cell r="AD327">
            <v>1.506</v>
          </cell>
          <cell r="AE327">
            <v>1.595</v>
          </cell>
          <cell r="AF327">
            <v>1.6870000000000001</v>
          </cell>
          <cell r="AG327">
            <v>1.7809999999999999</v>
          </cell>
          <cell r="AH327">
            <v>1.877</v>
          </cell>
          <cell r="AI327">
            <v>1.9750000000000001</v>
          </cell>
          <cell r="AJ327">
            <v>2.0760000000000001</v>
          </cell>
          <cell r="AK327">
            <v>2.1779999999999999</v>
          </cell>
          <cell r="AL327">
            <v>2.2829999999999999</v>
          </cell>
          <cell r="AM327">
            <v>2.39</v>
          </cell>
          <cell r="AN327">
            <v>2.4990000000000001</v>
          </cell>
          <cell r="AO327">
            <v>2.61</v>
          </cell>
          <cell r="AP327">
            <v>2.7229999999999999</v>
          </cell>
          <cell r="AQ327">
            <v>2.8380000000000001</v>
          </cell>
          <cell r="AR327">
            <v>2.9550000000000001</v>
          </cell>
          <cell r="AS327">
            <v>3.0750000000000002</v>
          </cell>
          <cell r="AT327">
            <v>3.1960000000000002</v>
          </cell>
          <cell r="AU327">
            <v>3.319</v>
          </cell>
          <cell r="AV327">
            <v>3.4449999999999998</v>
          </cell>
          <cell r="AW327">
            <v>3.5710000000000002</v>
          </cell>
          <cell r="AX327">
            <v>3.7</v>
          </cell>
        </row>
        <row r="328">
          <cell r="F328">
            <v>9.6000000000000002E-2</v>
          </cell>
          <cell r="G328">
            <v>0.125</v>
          </cell>
          <cell r="H328">
            <v>0.158</v>
          </cell>
          <cell r="I328">
            <v>0.19400000000000001</v>
          </cell>
          <cell r="J328">
            <v>0.23300000000000001</v>
          </cell>
          <cell r="K328">
            <v>0.27500000000000002</v>
          </cell>
          <cell r="L328">
            <v>0.32</v>
          </cell>
          <cell r="M328">
            <v>0.36799999999999999</v>
          </cell>
          <cell r="N328">
            <v>0.41899999999999998</v>
          </cell>
          <cell r="O328">
            <v>0.47299999999999998</v>
          </cell>
          <cell r="P328">
            <v>0.53</v>
          </cell>
          <cell r="Q328">
            <v>0.58899999999999997</v>
          </cell>
          <cell r="R328">
            <v>0.65100000000000002</v>
          </cell>
          <cell r="S328">
            <v>0.71599999999999997</v>
          </cell>
          <cell r="T328">
            <v>0.78400000000000003</v>
          </cell>
          <cell r="U328">
            <v>0.85399999999999998</v>
          </cell>
          <cell r="V328">
            <v>0.92700000000000005</v>
          </cell>
          <cell r="W328">
            <v>1.002</v>
          </cell>
          <cell r="X328">
            <v>1.08</v>
          </cell>
          <cell r="Y328">
            <v>1.1599999999999999</v>
          </cell>
          <cell r="Z328">
            <v>1.2430000000000001</v>
          </cell>
          <cell r="AA328">
            <v>1.329</v>
          </cell>
          <cell r="AB328">
            <v>1.4159999999999999</v>
          </cell>
          <cell r="AC328">
            <v>1.5069999999999999</v>
          </cell>
          <cell r="AD328">
            <v>1.599</v>
          </cell>
          <cell r="AE328">
            <v>1.694</v>
          </cell>
          <cell r="AF328">
            <v>1.792</v>
          </cell>
          <cell r="AG328">
            <v>1.891</v>
          </cell>
          <cell r="AH328">
            <v>1.9930000000000001</v>
          </cell>
          <cell r="AI328">
            <v>2.0979999999999999</v>
          </cell>
          <cell r="AJ328">
            <v>2.2040000000000002</v>
          </cell>
          <cell r="AK328">
            <v>2.3130000000000002</v>
          </cell>
          <cell r="AL328">
            <v>2.4249999999999998</v>
          </cell>
          <cell r="AM328">
            <v>2.5379999999999998</v>
          </cell>
          <cell r="AN328">
            <v>2.6539999999999999</v>
          </cell>
          <cell r="AO328">
            <v>2.7719999999999998</v>
          </cell>
          <cell r="AP328">
            <v>2.8919999999999999</v>
          </cell>
          <cell r="AQ328">
            <v>3.0139999999999998</v>
          </cell>
          <cell r="AR328">
            <v>3.1389999999999998</v>
          </cell>
          <cell r="AS328">
            <v>3.2650000000000001</v>
          </cell>
          <cell r="AT328">
            <v>3.3940000000000001</v>
          </cell>
          <cell r="AU328">
            <v>3.5249999999999999</v>
          </cell>
          <cell r="AV328">
            <v>3.6579999999999999</v>
          </cell>
          <cell r="AW328">
            <v>3.7930000000000001</v>
          </cell>
          <cell r="AX328">
            <v>3.93</v>
          </cell>
        </row>
        <row r="329">
          <cell r="F329">
            <v>0.10199999999999999</v>
          </cell>
          <cell r="G329">
            <v>0.13300000000000001</v>
          </cell>
          <cell r="H329">
            <v>0.16700000000000001</v>
          </cell>
          <cell r="I329">
            <v>0.20499999999999999</v>
          </cell>
          <cell r="J329">
            <v>0.246</v>
          </cell>
          <cell r="K329">
            <v>0.29099999999999998</v>
          </cell>
          <cell r="L329">
            <v>0.33900000000000002</v>
          </cell>
          <cell r="M329">
            <v>0.39</v>
          </cell>
          <cell r="N329">
            <v>0.44400000000000001</v>
          </cell>
          <cell r="O329">
            <v>0.501</v>
          </cell>
          <cell r="P329">
            <v>0.56100000000000005</v>
          </cell>
          <cell r="Q329">
            <v>0.624</v>
          </cell>
          <cell r="R329">
            <v>0.69</v>
          </cell>
          <cell r="S329">
            <v>0.75800000000000001</v>
          </cell>
          <cell r="T329">
            <v>0.83</v>
          </cell>
          <cell r="U329">
            <v>0.90400000000000003</v>
          </cell>
          <cell r="V329">
            <v>0.98099999999999998</v>
          </cell>
          <cell r="W329">
            <v>1.0609999999999999</v>
          </cell>
          <cell r="X329">
            <v>1.1439999999999999</v>
          </cell>
          <cell r="Y329">
            <v>1.2290000000000001</v>
          </cell>
          <cell r="Z329">
            <v>1.3160000000000001</v>
          </cell>
          <cell r="AA329">
            <v>1.407</v>
          </cell>
          <cell r="AB329">
            <v>1.5</v>
          </cell>
          <cell r="AC329">
            <v>1.595</v>
          </cell>
          <cell r="AD329">
            <v>1.6930000000000001</v>
          </cell>
          <cell r="AE329">
            <v>1.794</v>
          </cell>
          <cell r="AF329">
            <v>1.897</v>
          </cell>
          <cell r="AG329">
            <v>2.0030000000000001</v>
          </cell>
          <cell r="AH329">
            <v>2.1110000000000002</v>
          </cell>
          <cell r="AI329">
            <v>2.2210000000000001</v>
          </cell>
          <cell r="AJ329">
            <v>2.3340000000000001</v>
          </cell>
          <cell r="AK329">
            <v>2.4489999999999998</v>
          </cell>
          <cell r="AL329">
            <v>2.5670000000000002</v>
          </cell>
          <cell r="AM329">
            <v>2.6869999999999998</v>
          </cell>
          <cell r="AN329">
            <v>2.81</v>
          </cell>
          <cell r="AO329">
            <v>2.9340000000000002</v>
          </cell>
          <cell r="AP329">
            <v>3.0619999999999998</v>
          </cell>
          <cell r="AQ329">
            <v>3.1909999999999998</v>
          </cell>
          <cell r="AR329">
            <v>3.323</v>
          </cell>
          <cell r="AS329">
            <v>3.4569999999999999</v>
          </cell>
          <cell r="AT329">
            <v>3.5939999999999999</v>
          </cell>
          <cell r="AU329">
            <v>3.7320000000000002</v>
          </cell>
          <cell r="AV329">
            <v>3.8730000000000002</v>
          </cell>
          <cell r="AW329">
            <v>4.0149999999999997</v>
          </cell>
          <cell r="AX329">
            <v>4.16</v>
          </cell>
        </row>
        <row r="330">
          <cell r="F330">
            <v>0.107</v>
          </cell>
          <cell r="G330">
            <v>0.14000000000000001</v>
          </cell>
          <cell r="H330">
            <v>0.17599999999999999</v>
          </cell>
          <cell r="I330">
            <v>0.216</v>
          </cell>
          <cell r="J330">
            <v>0.26</v>
          </cell>
          <cell r="K330">
            <v>0.307</v>
          </cell>
          <cell r="L330">
            <v>0.35799999999999998</v>
          </cell>
          <cell r="M330">
            <v>0.41099999999999998</v>
          </cell>
          <cell r="N330">
            <v>0.46899999999999997</v>
          </cell>
          <cell r="O330">
            <v>0.52900000000000003</v>
          </cell>
          <cell r="P330">
            <v>0.59199999999999997</v>
          </cell>
          <cell r="Q330">
            <v>0.65900000000000003</v>
          </cell>
          <cell r="R330">
            <v>0.72799999999999998</v>
          </cell>
          <cell r="S330">
            <v>0.80100000000000005</v>
          </cell>
          <cell r="T330">
            <v>0.876</v>
          </cell>
          <cell r="U330">
            <v>0.95499999999999996</v>
          </cell>
          <cell r="V330">
            <v>1.036</v>
          </cell>
          <cell r="W330">
            <v>1.1200000000000001</v>
          </cell>
          <cell r="X330">
            <v>1.2070000000000001</v>
          </cell>
          <cell r="Y330">
            <v>1.2969999999999999</v>
          </cell>
          <cell r="Z330">
            <v>1.39</v>
          </cell>
          <cell r="AA330">
            <v>1.4850000000000001</v>
          </cell>
          <cell r="AB330">
            <v>1.583</v>
          </cell>
          <cell r="AC330">
            <v>1.6839999999999999</v>
          </cell>
          <cell r="AD330">
            <v>1.788</v>
          </cell>
          <cell r="AE330">
            <v>1.8939999999999999</v>
          </cell>
          <cell r="AF330">
            <v>2.0030000000000001</v>
          </cell>
          <cell r="AG330">
            <v>2.1139999999999999</v>
          </cell>
          <cell r="AH330">
            <v>2.2280000000000002</v>
          </cell>
          <cell r="AI330">
            <v>2.3450000000000002</v>
          </cell>
          <cell r="AJ330">
            <v>2.464</v>
          </cell>
          <cell r="AK330">
            <v>2.5859999999999999</v>
          </cell>
          <cell r="AL330">
            <v>2.71</v>
          </cell>
          <cell r="AM330">
            <v>2.8370000000000002</v>
          </cell>
          <cell r="AN330">
            <v>2.9660000000000002</v>
          </cell>
          <cell r="AO330">
            <v>3.0979999999999999</v>
          </cell>
          <cell r="AP330">
            <v>3.2320000000000002</v>
          </cell>
          <cell r="AQ330">
            <v>3.3690000000000002</v>
          </cell>
          <cell r="AR330">
            <v>3.508</v>
          </cell>
          <cell r="AS330">
            <v>3.65</v>
          </cell>
          <cell r="AT330">
            <v>3.794</v>
          </cell>
          <cell r="AU330">
            <v>3.94</v>
          </cell>
          <cell r="AV330">
            <v>4.0890000000000004</v>
          </cell>
          <cell r="AW330">
            <v>4.2389999999999999</v>
          </cell>
          <cell r="AX330">
            <v>4.3929999999999998</v>
          </cell>
        </row>
        <row r="331">
          <cell r="F331">
            <v>0.113</v>
          </cell>
          <cell r="G331">
            <v>0.14699999999999999</v>
          </cell>
          <cell r="H331">
            <v>0.186</v>
          </cell>
          <cell r="I331">
            <v>0.22800000000000001</v>
          </cell>
          <cell r="J331">
            <v>0.27400000000000002</v>
          </cell>
          <cell r="K331">
            <v>0.32400000000000001</v>
          </cell>
          <cell r="L331">
            <v>0.377</v>
          </cell>
          <cell r="M331">
            <v>0.433</v>
          </cell>
          <cell r="N331">
            <v>0.49299999999999999</v>
          </cell>
          <cell r="O331">
            <v>0.55700000000000005</v>
          </cell>
          <cell r="P331">
            <v>0.624</v>
          </cell>
          <cell r="Q331">
            <v>0.69399999999999995</v>
          </cell>
          <cell r="R331">
            <v>0.76700000000000002</v>
          </cell>
          <cell r="S331">
            <v>0.84299999999999997</v>
          </cell>
          <cell r="T331">
            <v>0.92300000000000004</v>
          </cell>
          <cell r="U331">
            <v>1.0049999999999999</v>
          </cell>
          <cell r="V331">
            <v>1.091</v>
          </cell>
          <cell r="W331">
            <v>1.18</v>
          </cell>
          <cell r="X331">
            <v>1.2709999999999999</v>
          </cell>
          <cell r="Y331">
            <v>1.3660000000000001</v>
          </cell>
          <cell r="Z331">
            <v>1.464</v>
          </cell>
          <cell r="AA331">
            <v>1.5640000000000001</v>
          </cell>
          <cell r="AB331">
            <v>1.667</v>
          </cell>
          <cell r="AC331">
            <v>1.774</v>
          </cell>
          <cell r="AD331">
            <v>1.883</v>
          </cell>
          <cell r="AE331">
            <v>1.9950000000000001</v>
          </cell>
          <cell r="AF331">
            <v>2.109</v>
          </cell>
          <cell r="AG331">
            <v>2.2269999999999999</v>
          </cell>
          <cell r="AH331">
            <v>2.347</v>
          </cell>
          <cell r="AI331">
            <v>2.4700000000000002</v>
          </cell>
          <cell r="AJ331">
            <v>2.5950000000000002</v>
          </cell>
          <cell r="AK331">
            <v>2.7229999999999999</v>
          </cell>
          <cell r="AL331">
            <v>2.8540000000000001</v>
          </cell>
          <cell r="AM331">
            <v>2.988</v>
          </cell>
          <cell r="AN331">
            <v>3.1240000000000001</v>
          </cell>
          <cell r="AO331">
            <v>3.2629999999999999</v>
          </cell>
          <cell r="AP331">
            <v>3.4039999999999999</v>
          </cell>
          <cell r="AQ331">
            <v>3.548</v>
          </cell>
          <cell r="AR331">
            <v>3.6949999999999998</v>
          </cell>
          <cell r="AS331">
            <v>3.8439999999999999</v>
          </cell>
          <cell r="AT331">
            <v>3.996</v>
          </cell>
          <cell r="AU331">
            <v>4.1500000000000004</v>
          </cell>
          <cell r="AV331">
            <v>4.3070000000000004</v>
          </cell>
          <cell r="AW331">
            <v>4.4649999999999999</v>
          </cell>
          <cell r="AX331">
            <v>4.6260000000000003</v>
          </cell>
        </row>
        <row r="332">
          <cell r="F332">
            <v>0.11899999999999999</v>
          </cell>
          <cell r="G332">
            <v>0.155</v>
          </cell>
          <cell r="H332">
            <v>0.19500000000000001</v>
          </cell>
          <cell r="I332">
            <v>0.24</v>
          </cell>
          <cell r="J332">
            <v>0.28799999999999998</v>
          </cell>
          <cell r="K332">
            <v>0.34</v>
          </cell>
          <cell r="L332">
            <v>0.39600000000000002</v>
          </cell>
          <cell r="M332">
            <v>0.45500000000000002</v>
          </cell>
          <cell r="N332">
            <v>0.51800000000000002</v>
          </cell>
          <cell r="O332">
            <v>0.58499999999999996</v>
          </cell>
          <cell r="P332">
            <v>0.65500000000000003</v>
          </cell>
          <cell r="Q332">
            <v>0.72899999999999998</v>
          </cell>
          <cell r="R332">
            <v>0.80600000000000005</v>
          </cell>
          <cell r="S332">
            <v>0.88600000000000001</v>
          </cell>
          <cell r="T332">
            <v>0.97</v>
          </cell>
          <cell r="U332">
            <v>1.056</v>
          </cell>
          <cell r="V332">
            <v>1.1459999999999999</v>
          </cell>
          <cell r="W332">
            <v>1.24</v>
          </cell>
          <cell r="X332">
            <v>1.3360000000000001</v>
          </cell>
          <cell r="Y332">
            <v>1.4350000000000001</v>
          </cell>
          <cell r="Z332">
            <v>1.538</v>
          </cell>
          <cell r="AA332">
            <v>1.643</v>
          </cell>
          <cell r="AB332">
            <v>1.752</v>
          </cell>
          <cell r="AC332">
            <v>1.8640000000000001</v>
          </cell>
          <cell r="AD332">
            <v>1.978</v>
          </cell>
          <cell r="AE332">
            <v>2.0960000000000001</v>
          </cell>
          <cell r="AF332">
            <v>2.2160000000000002</v>
          </cell>
          <cell r="AG332">
            <v>2.339</v>
          </cell>
          <cell r="AH332">
            <v>2.4660000000000002</v>
          </cell>
          <cell r="AI332">
            <v>2.5950000000000002</v>
          </cell>
          <cell r="AJ332">
            <v>2.7269999999999999</v>
          </cell>
          <cell r="AK332">
            <v>2.8610000000000002</v>
          </cell>
          <cell r="AL332">
            <v>2.9990000000000001</v>
          </cell>
          <cell r="AM332">
            <v>3.1389999999999998</v>
          </cell>
          <cell r="AN332">
            <v>3.282</v>
          </cell>
          <cell r="AO332">
            <v>3.4279999999999999</v>
          </cell>
          <cell r="AP332">
            <v>3.577</v>
          </cell>
          <cell r="AQ332">
            <v>3.7280000000000002</v>
          </cell>
          <cell r="AR332">
            <v>3.8820000000000001</v>
          </cell>
          <cell r="AS332">
            <v>4.0389999999999997</v>
          </cell>
          <cell r="AT332">
            <v>4.1980000000000004</v>
          </cell>
          <cell r="AU332">
            <v>4.3600000000000003</v>
          </cell>
          <cell r="AV332">
            <v>4.5250000000000004</v>
          </cell>
          <cell r="AW332">
            <v>4.6909999999999998</v>
          </cell>
          <cell r="AX332">
            <v>4.8600000000000003</v>
          </cell>
        </row>
        <row r="333">
          <cell r="F333">
            <v>0.125</v>
          </cell>
          <cell r="G333">
            <v>0.16200000000000001</v>
          </cell>
          <cell r="H333">
            <v>0.20499999999999999</v>
          </cell>
          <cell r="I333">
            <v>0.251</v>
          </cell>
          <cell r="J333">
            <v>0.30199999999999999</v>
          </cell>
          <cell r="K333">
            <v>0.35599999999999998</v>
          </cell>
          <cell r="L333">
            <v>0.41499999999999998</v>
          </cell>
          <cell r="M333">
            <v>0.47699999999999998</v>
          </cell>
          <cell r="N333">
            <v>0.54400000000000004</v>
          </cell>
          <cell r="O333">
            <v>0.61299999999999999</v>
          </cell>
          <cell r="P333">
            <v>0.68700000000000006</v>
          </cell>
          <cell r="Q333">
            <v>0.76400000000000001</v>
          </cell>
          <cell r="R333">
            <v>0.84499999999999997</v>
          </cell>
          <cell r="S333">
            <v>0.92900000000000005</v>
          </cell>
          <cell r="T333">
            <v>1.0169999999999999</v>
          </cell>
          <cell r="U333">
            <v>1.1080000000000001</v>
          </cell>
          <cell r="V333">
            <v>1.202</v>
          </cell>
          <cell r="W333">
            <v>1.3</v>
          </cell>
          <cell r="X333">
            <v>1.401</v>
          </cell>
          <cell r="Y333">
            <v>1.5049999999999999</v>
          </cell>
          <cell r="Z333">
            <v>1.6120000000000001</v>
          </cell>
          <cell r="AA333">
            <v>1.7230000000000001</v>
          </cell>
          <cell r="AB333">
            <v>1.837</v>
          </cell>
          <cell r="AC333">
            <v>1.954</v>
          </cell>
          <cell r="AD333">
            <v>2.0739999999999998</v>
          </cell>
          <cell r="AE333">
            <v>2.1970000000000001</v>
          </cell>
          <cell r="AF333">
            <v>2.3239999999999998</v>
          </cell>
          <cell r="AG333">
            <v>2.4529999999999998</v>
          </cell>
          <cell r="AH333">
            <v>2.585</v>
          </cell>
          <cell r="AI333">
            <v>2.7210000000000001</v>
          </cell>
          <cell r="AJ333">
            <v>2.859</v>
          </cell>
          <cell r="AK333">
            <v>3</v>
          </cell>
          <cell r="AL333">
            <v>3.1440000000000001</v>
          </cell>
          <cell r="AM333">
            <v>3.2919999999999998</v>
          </cell>
          <cell r="AN333">
            <v>3.4420000000000002</v>
          </cell>
          <cell r="AO333">
            <v>3.5939999999999999</v>
          </cell>
          <cell r="AP333">
            <v>3.75</v>
          </cell>
          <cell r="AQ333">
            <v>3.9089999999999998</v>
          </cell>
          <cell r="AR333">
            <v>4.07</v>
          </cell>
          <cell r="AS333">
            <v>4.2350000000000003</v>
          </cell>
          <cell r="AT333">
            <v>4.4020000000000001</v>
          </cell>
          <cell r="AU333">
            <v>4.5720000000000001</v>
          </cell>
          <cell r="AV333">
            <v>4.7439999999999998</v>
          </cell>
          <cell r="AW333">
            <v>4.9180000000000001</v>
          </cell>
          <cell r="AX333">
            <v>5.0960000000000001</v>
          </cell>
        </row>
        <row r="334">
          <cell r="F334">
            <v>0.13</v>
          </cell>
          <cell r="G334">
            <v>0.17</v>
          </cell>
          <cell r="H334">
            <v>0.214</v>
          </cell>
          <cell r="I334">
            <v>0.26300000000000001</v>
          </cell>
          <cell r="J334">
            <v>0.316</v>
          </cell>
          <cell r="K334">
            <v>0.373</v>
          </cell>
          <cell r="L334">
            <v>0.434</v>
          </cell>
          <cell r="M334">
            <v>0.5</v>
          </cell>
          <cell r="N334">
            <v>0.56899999999999995</v>
          </cell>
          <cell r="O334">
            <v>0.64200000000000002</v>
          </cell>
          <cell r="P334">
            <v>0.71899999999999997</v>
          </cell>
          <cell r="Q334">
            <v>0.8</v>
          </cell>
          <cell r="R334">
            <v>0.88400000000000001</v>
          </cell>
          <cell r="S334">
            <v>0.97199999999999998</v>
          </cell>
          <cell r="T334">
            <v>1.0640000000000001</v>
          </cell>
          <cell r="U334">
            <v>1.159</v>
          </cell>
          <cell r="V334">
            <v>1.258</v>
          </cell>
          <cell r="W334">
            <v>1.36</v>
          </cell>
          <cell r="X334">
            <v>1.466</v>
          </cell>
          <cell r="Y334">
            <v>1.575</v>
          </cell>
          <cell r="Z334">
            <v>1.6870000000000001</v>
          </cell>
          <cell r="AA334">
            <v>1.8029999999999999</v>
          </cell>
          <cell r="AB334">
            <v>1.9219999999999999</v>
          </cell>
          <cell r="AC334">
            <v>2.0449999999999999</v>
          </cell>
          <cell r="AD334">
            <v>2.1709999999999998</v>
          </cell>
          <cell r="AE334">
            <v>2.2989999999999999</v>
          </cell>
          <cell r="AF334">
            <v>2.4319999999999999</v>
          </cell>
          <cell r="AG334">
            <v>2.5670000000000002</v>
          </cell>
          <cell r="AH334">
            <v>2.7050000000000001</v>
          </cell>
          <cell r="AI334">
            <v>2.847</v>
          </cell>
          <cell r="AJ334">
            <v>2.992</v>
          </cell>
          <cell r="AK334">
            <v>3.14</v>
          </cell>
          <cell r="AL334">
            <v>3.2909999999999999</v>
          </cell>
          <cell r="AM334">
            <v>3.444</v>
          </cell>
          <cell r="AN334">
            <v>3.6019999999999999</v>
          </cell>
          <cell r="AO334">
            <v>3.762</v>
          </cell>
          <cell r="AP334">
            <v>3.9249999999999998</v>
          </cell>
          <cell r="AQ334">
            <v>4.0910000000000002</v>
          </cell>
          <cell r="AR334">
            <v>4.26</v>
          </cell>
          <cell r="AS334">
            <v>4.4320000000000004</v>
          </cell>
          <cell r="AT334">
            <v>4.6059999999999999</v>
          </cell>
          <cell r="AU334">
            <v>4.7839999999999998</v>
          </cell>
          <cell r="AV334">
            <v>4.9649999999999999</v>
          </cell>
          <cell r="AW334">
            <v>5.1470000000000002</v>
          </cell>
          <cell r="AX334">
            <v>5.3330000000000002</v>
          </cell>
        </row>
        <row r="335">
          <cell r="I335">
            <v>0.27500000000000002</v>
          </cell>
          <cell r="J335">
            <v>0.33</v>
          </cell>
          <cell r="K335">
            <v>0.39</v>
          </cell>
          <cell r="L335">
            <v>0.45400000000000001</v>
          </cell>
          <cell r="M335">
            <v>0.52200000000000002</v>
          </cell>
          <cell r="N335">
            <v>0.59399999999999997</v>
          </cell>
          <cell r="O335">
            <v>0.67100000000000004</v>
          </cell>
          <cell r="P335">
            <v>0.751</v>
          </cell>
          <cell r="Q335">
            <v>0.83499999999999996</v>
          </cell>
          <cell r="R335">
            <v>0.92400000000000004</v>
          </cell>
          <cell r="S335">
            <v>1.016</v>
          </cell>
          <cell r="T335">
            <v>1.111</v>
          </cell>
          <cell r="U335">
            <v>1.2110000000000001</v>
          </cell>
          <cell r="V335">
            <v>1.3140000000000001</v>
          </cell>
          <cell r="W335">
            <v>1.421</v>
          </cell>
          <cell r="X335">
            <v>1.5309999999999999</v>
          </cell>
          <cell r="Y335">
            <v>1.645</v>
          </cell>
          <cell r="Z335">
            <v>1.7629999999999999</v>
          </cell>
          <cell r="AA335">
            <v>1.8839999999999999</v>
          </cell>
          <cell r="AB335">
            <v>2.008</v>
          </cell>
          <cell r="AC335">
            <v>2.1360000000000001</v>
          </cell>
          <cell r="AD335">
            <v>2.2669999999999999</v>
          </cell>
          <cell r="AE335">
            <v>2.4020000000000001</v>
          </cell>
          <cell r="AF335">
            <v>2.54</v>
          </cell>
          <cell r="AG335">
            <v>2.681</v>
          </cell>
          <cell r="AH335">
            <v>2.8260000000000001</v>
          </cell>
          <cell r="AI335">
            <v>2.9740000000000002</v>
          </cell>
          <cell r="AJ335">
            <v>3.125</v>
          </cell>
          <cell r="AK335">
            <v>3.28</v>
          </cell>
          <cell r="AL335">
            <v>3.4369999999999998</v>
          </cell>
          <cell r="AM335">
            <v>3.5979999999999999</v>
          </cell>
          <cell r="AN335">
            <v>3.762</v>
          </cell>
          <cell r="AO335">
            <v>3.9289999999999998</v>
          </cell>
          <cell r="AP335">
            <v>4.0999999999999996</v>
          </cell>
          <cell r="AQ335">
            <v>4.2729999999999997</v>
          </cell>
          <cell r="AR335">
            <v>4.45</v>
          </cell>
          <cell r="AS335">
            <v>4.6289999999999996</v>
          </cell>
          <cell r="AT335">
            <v>4.8120000000000003</v>
          </cell>
          <cell r="AU335">
            <v>4.9980000000000002</v>
          </cell>
          <cell r="AV335">
            <v>5.1859999999999999</v>
          </cell>
          <cell r="AW335">
            <v>5.3769999999999998</v>
          </cell>
          <cell r="AX335">
            <v>5.5709999999999997</v>
          </cell>
        </row>
        <row r="336">
          <cell r="I336">
            <v>0.28599999999999998</v>
          </cell>
          <cell r="J336">
            <v>0.34399999999999997</v>
          </cell>
          <cell r="K336">
            <v>0.40600000000000003</v>
          </cell>
          <cell r="L336">
            <v>0.47299999999999998</v>
          </cell>
          <cell r="M336">
            <v>0.54400000000000004</v>
          </cell>
          <cell r="N336">
            <v>0.62</v>
          </cell>
          <cell r="O336">
            <v>0.69899999999999995</v>
          </cell>
          <cell r="P336">
            <v>0.78300000000000003</v>
          </cell>
          <cell r="Q336">
            <v>0.871</v>
          </cell>
          <cell r="R336">
            <v>0.96299999999999997</v>
          </cell>
          <cell r="S336">
            <v>1.0589999999999999</v>
          </cell>
          <cell r="T336">
            <v>1.159</v>
          </cell>
          <cell r="U336">
            <v>1.2629999999999999</v>
          </cell>
          <cell r="V336">
            <v>1.37</v>
          </cell>
          <cell r="W336">
            <v>1.482</v>
          </cell>
          <cell r="X336">
            <v>1.597</v>
          </cell>
          <cell r="Y336">
            <v>1.716</v>
          </cell>
          <cell r="Z336">
            <v>1.8380000000000001</v>
          </cell>
          <cell r="AA336">
            <v>1.964</v>
          </cell>
          <cell r="AB336">
            <v>2.0939999999999999</v>
          </cell>
          <cell r="AC336">
            <v>2.2280000000000002</v>
          </cell>
          <cell r="AD336">
            <v>2.3650000000000002</v>
          </cell>
          <cell r="AE336">
            <v>2.5049999999999999</v>
          </cell>
          <cell r="AF336">
            <v>2.649</v>
          </cell>
          <cell r="AG336">
            <v>2.7959999999999998</v>
          </cell>
          <cell r="AH336">
            <v>2.9470000000000001</v>
          </cell>
          <cell r="AI336">
            <v>3.1019999999999999</v>
          </cell>
          <cell r="AJ336">
            <v>3.2589999999999999</v>
          </cell>
          <cell r="AK336">
            <v>3.42</v>
          </cell>
          <cell r="AL336">
            <v>3.585</v>
          </cell>
          <cell r="AM336">
            <v>3.7519999999999998</v>
          </cell>
          <cell r="AN336">
            <v>3.9239999999999999</v>
          </cell>
          <cell r="AO336">
            <v>4.0979999999999999</v>
          </cell>
          <cell r="AP336">
            <v>4.2750000000000004</v>
          </cell>
          <cell r="AQ336">
            <v>4.4560000000000004</v>
          </cell>
          <cell r="AR336">
            <v>4.6399999999999997</v>
          </cell>
          <cell r="AS336">
            <v>4.8280000000000003</v>
          </cell>
          <cell r="AT336">
            <v>5.0179999999999998</v>
          </cell>
          <cell r="AU336">
            <v>5.2119999999999997</v>
          </cell>
          <cell r="AV336">
            <v>5.4089999999999998</v>
          </cell>
          <cell r="AW336">
            <v>5.6070000000000002</v>
          </cell>
          <cell r="AX336">
            <v>5.81</v>
          </cell>
        </row>
        <row r="337">
          <cell r="I337">
            <v>0.29799999999999999</v>
          </cell>
          <cell r="J337">
            <v>0.35799999999999998</v>
          </cell>
          <cell r="K337">
            <v>0.42299999999999999</v>
          </cell>
          <cell r="L337">
            <v>0.49299999999999999</v>
          </cell>
          <cell r="M337">
            <v>0.56699999999999995</v>
          </cell>
          <cell r="N337">
            <v>0.64500000000000002</v>
          </cell>
          <cell r="O337">
            <v>0.72799999999999998</v>
          </cell>
          <cell r="P337">
            <v>0.81599999999999995</v>
          </cell>
          <cell r="Q337">
            <v>0.90700000000000003</v>
          </cell>
          <cell r="R337">
            <v>1.0029999999999999</v>
          </cell>
          <cell r="S337">
            <v>1.103</v>
          </cell>
          <cell r="T337">
            <v>1.2070000000000001</v>
          </cell>
          <cell r="U337">
            <v>1.3149999999999999</v>
          </cell>
          <cell r="V337">
            <v>1.427</v>
          </cell>
          <cell r="W337">
            <v>1.5429999999999999</v>
          </cell>
          <cell r="X337">
            <v>1.663</v>
          </cell>
          <cell r="Y337">
            <v>1.7869999999999999</v>
          </cell>
          <cell r="Z337">
            <v>1.9139999999999999</v>
          </cell>
          <cell r="AA337">
            <v>2.0459999999999998</v>
          </cell>
          <cell r="AB337">
            <v>2.181</v>
          </cell>
          <cell r="AC337">
            <v>2.3199999999999998</v>
          </cell>
          <cell r="AD337">
            <v>2.4620000000000002</v>
          </cell>
          <cell r="AE337">
            <v>2.6080000000000001</v>
          </cell>
          <cell r="AF337">
            <v>2.758</v>
          </cell>
          <cell r="AG337">
            <v>2.9119999999999999</v>
          </cell>
          <cell r="AH337">
            <v>3.069</v>
          </cell>
          <cell r="AI337">
            <v>3.23</v>
          </cell>
          <cell r="AJ337">
            <v>3.3940000000000001</v>
          </cell>
          <cell r="AK337">
            <v>3.5619999999999998</v>
          </cell>
          <cell r="AL337">
            <v>3.7330000000000001</v>
          </cell>
          <cell r="AM337">
            <v>3.907</v>
          </cell>
          <cell r="AN337">
            <v>4.0860000000000003</v>
          </cell>
          <cell r="AO337">
            <v>4.2670000000000003</v>
          </cell>
          <cell r="AP337">
            <v>4.452</v>
          </cell>
          <cell r="AQ337">
            <v>4.6399999999999997</v>
          </cell>
          <cell r="AR337">
            <v>4.8319999999999999</v>
          </cell>
          <cell r="AS337">
            <v>5.0270000000000001</v>
          </cell>
          <cell r="AT337">
            <v>5.2249999999999996</v>
          </cell>
          <cell r="AU337">
            <v>5.4269999999999996</v>
          </cell>
          <cell r="AV337">
            <v>5.6319999999999997</v>
          </cell>
          <cell r="AW337">
            <v>5.8390000000000004</v>
          </cell>
          <cell r="AX337">
            <v>6.05</v>
          </cell>
        </row>
        <row r="338">
          <cell r="I338">
            <v>0.31</v>
          </cell>
          <cell r="J338">
            <v>0.373</v>
          </cell>
          <cell r="K338">
            <v>0.44</v>
          </cell>
          <cell r="L338">
            <v>0.51200000000000001</v>
          </cell>
          <cell r="M338">
            <v>0.58899999999999997</v>
          </cell>
          <cell r="N338">
            <v>0.67100000000000004</v>
          </cell>
          <cell r="O338">
            <v>0.75700000000000001</v>
          </cell>
          <cell r="P338">
            <v>0.84799999999999998</v>
          </cell>
          <cell r="Q338">
            <v>0.94299999999999995</v>
          </cell>
          <cell r="R338">
            <v>1.0429999999999999</v>
          </cell>
          <cell r="S338">
            <v>1.147</v>
          </cell>
          <cell r="T338">
            <v>1.2549999999999999</v>
          </cell>
          <cell r="U338">
            <v>1.367</v>
          </cell>
          <cell r="V338">
            <v>1.484</v>
          </cell>
          <cell r="W338">
            <v>1.6040000000000001</v>
          </cell>
          <cell r="X338">
            <v>1.7290000000000001</v>
          </cell>
          <cell r="Y338">
            <v>1.8580000000000001</v>
          </cell>
          <cell r="Z338">
            <v>1.99</v>
          </cell>
          <cell r="AA338">
            <v>2.1269999999999998</v>
          </cell>
          <cell r="AB338">
            <v>2.2679999999999998</v>
          </cell>
          <cell r="AC338">
            <v>2.4119999999999999</v>
          </cell>
          <cell r="AD338">
            <v>2.56</v>
          </cell>
          <cell r="AE338">
            <v>2.7120000000000002</v>
          </cell>
          <cell r="AF338">
            <v>2.8679999999999999</v>
          </cell>
          <cell r="AG338">
            <v>3.028</v>
          </cell>
          <cell r="AH338">
            <v>3.1909999999999998</v>
          </cell>
          <cell r="AI338">
            <v>3.3580000000000001</v>
          </cell>
          <cell r="AJ338">
            <v>3.5289999999999999</v>
          </cell>
          <cell r="AK338">
            <v>3.7029999999999998</v>
          </cell>
          <cell r="AL338">
            <v>3.8809999999999998</v>
          </cell>
          <cell r="AM338">
            <v>4.0629999999999997</v>
          </cell>
          <cell r="AN338">
            <v>4.2480000000000002</v>
          </cell>
          <cell r="AO338">
            <v>4.4370000000000003</v>
          </cell>
          <cell r="AP338">
            <v>4.6289999999999996</v>
          </cell>
          <cell r="AQ338">
            <v>4.8250000000000002</v>
          </cell>
          <cell r="AR338">
            <v>5.024</v>
          </cell>
          <cell r="AS338">
            <v>5.2270000000000003</v>
          </cell>
          <cell r="AT338">
            <v>5.4340000000000002</v>
          </cell>
          <cell r="AU338">
            <v>5.6429999999999998</v>
          </cell>
          <cell r="AV338">
            <v>5.8559999999999999</v>
          </cell>
          <cell r="AW338">
            <v>6.0709999999999997</v>
          </cell>
          <cell r="AX338">
            <v>6.2910000000000004</v>
          </cell>
        </row>
        <row r="339">
          <cell r="I339">
            <v>0.32200000000000001</v>
          </cell>
          <cell r="J339">
            <v>0.38700000000000001</v>
          </cell>
          <cell r="K339">
            <v>0.45700000000000002</v>
          </cell>
          <cell r="L339">
            <v>0.53200000000000003</v>
          </cell>
          <cell r="M339">
            <v>0.61199999999999999</v>
          </cell>
          <cell r="N339">
            <v>0.69699999999999995</v>
          </cell>
          <cell r="O339">
            <v>0.78600000000000003</v>
          </cell>
          <cell r="P339">
            <v>0.88100000000000001</v>
          </cell>
          <cell r="Q339">
            <v>0.97899999999999998</v>
          </cell>
          <cell r="R339">
            <v>1.083</v>
          </cell>
          <cell r="S339">
            <v>1.1910000000000001</v>
          </cell>
          <cell r="T339">
            <v>1.3029999999999999</v>
          </cell>
          <cell r="U339">
            <v>1.42</v>
          </cell>
          <cell r="V339">
            <v>1.5409999999999999</v>
          </cell>
          <cell r="W339">
            <v>1.6659999999999999</v>
          </cell>
          <cell r="X339">
            <v>1.7949999999999999</v>
          </cell>
          <cell r="Y339">
            <v>1.929</v>
          </cell>
          <cell r="Z339">
            <v>2.0670000000000002</v>
          </cell>
          <cell r="AA339">
            <v>2.2090000000000001</v>
          </cell>
          <cell r="AB339">
            <v>2.355</v>
          </cell>
          <cell r="AC339">
            <v>2.5049999999999999</v>
          </cell>
          <cell r="AD339">
            <v>2.6589999999999998</v>
          </cell>
          <cell r="AE339">
            <v>2.8170000000000002</v>
          </cell>
          <cell r="AF339">
            <v>2.9780000000000002</v>
          </cell>
          <cell r="AG339">
            <v>3.1440000000000001</v>
          </cell>
          <cell r="AH339">
            <v>3.3140000000000001</v>
          </cell>
          <cell r="AI339">
            <v>3.4870000000000001</v>
          </cell>
          <cell r="AJ339">
            <v>3.665</v>
          </cell>
          <cell r="AK339">
            <v>3.8460000000000001</v>
          </cell>
          <cell r="AL339">
            <v>4.0309999999999997</v>
          </cell>
          <cell r="AM339">
            <v>4.2190000000000003</v>
          </cell>
          <cell r="AN339">
            <v>4.4119999999999999</v>
          </cell>
          <cell r="AO339">
            <v>4.6079999999999997</v>
          </cell>
          <cell r="AP339">
            <v>4.8070000000000004</v>
          </cell>
          <cell r="AQ339">
            <v>5.0110000000000001</v>
          </cell>
          <cell r="AR339">
            <v>5.218</v>
          </cell>
          <cell r="AS339">
            <v>5.4279999999999999</v>
          </cell>
          <cell r="AT339">
            <v>5.6420000000000003</v>
          </cell>
          <cell r="AU339">
            <v>5.86</v>
          </cell>
          <cell r="AV339">
            <v>6.0819999999999999</v>
          </cell>
          <cell r="AW339">
            <v>6.3049999999999997</v>
          </cell>
          <cell r="AX339">
            <v>6.5330000000000004</v>
          </cell>
        </row>
        <row r="340">
          <cell r="C340">
            <v>9.7999999999999997E-3</v>
          </cell>
          <cell r="D340">
            <v>1.6199999999999999E-2</v>
          </cell>
          <cell r="E340">
            <v>2.3800000000000002E-2</v>
          </cell>
          <cell r="F340">
            <v>3.2599999999999997E-2</v>
          </cell>
          <cell r="G340">
            <v>4.2599999999999999E-2</v>
          </cell>
          <cell r="H340">
            <v>5.3900000000000003E-2</v>
          </cell>
          <cell r="I340">
            <v>6.6299999999999998E-2</v>
          </cell>
          <cell r="J340">
            <v>0.08</v>
          </cell>
          <cell r="K340">
            <v>9.5000000000000001E-2</v>
          </cell>
          <cell r="L340">
            <v>0.11119999999999999</v>
          </cell>
          <cell r="M340">
            <v>0.1288</v>
          </cell>
          <cell r="N340">
            <v>0.1477</v>
          </cell>
          <cell r="O340">
            <v>0.1681</v>
          </cell>
          <cell r="P340">
            <v>0.18990000000000001</v>
          </cell>
          <cell r="Q340">
            <v>0.21329999999999999</v>
          </cell>
          <cell r="R340">
            <v>0.23830000000000001</v>
          </cell>
          <cell r="S340">
            <v>0.26500000000000001</v>
          </cell>
          <cell r="T340">
            <v>0.29339999999999999</v>
          </cell>
          <cell r="U340">
            <v>0.32379999999999998</v>
          </cell>
          <cell r="V340">
            <v>0.35599999999999998</v>
          </cell>
          <cell r="W340">
            <v>0.39040000000000002</v>
          </cell>
          <cell r="X340">
            <v>0.42680000000000001</v>
          </cell>
          <cell r="Y340">
            <v>0.46560000000000001</v>
          </cell>
          <cell r="Z340">
            <v>0.50670000000000004</v>
          </cell>
          <cell r="AA340">
            <v>0.55030000000000001</v>
          </cell>
          <cell r="AB340">
            <v>0.59660000000000002</v>
          </cell>
          <cell r="AC340">
            <v>0.64559999999999995</v>
          </cell>
          <cell r="AD340">
            <v>0.69750000000000001</v>
          </cell>
          <cell r="AE340">
            <v>0.75260000000000005</v>
          </cell>
          <cell r="AF340">
            <v>0.81079999999999997</v>
          </cell>
          <cell r="AG340">
            <v>0.87239999999999995</v>
          </cell>
          <cell r="AH340">
            <v>0.93759999999999999</v>
          </cell>
          <cell r="AI340">
            <v>1.0065999999999999</v>
          </cell>
          <cell r="AJ340">
            <v>1.0794999999999999</v>
          </cell>
          <cell r="AK340">
            <v>1.1566000000000001</v>
          </cell>
          <cell r="AL340">
            <v>1.238</v>
          </cell>
          <cell r="AM340">
            <v>1.3241000000000001</v>
          </cell>
          <cell r="AN340">
            <v>1.415</v>
          </cell>
        </row>
        <row r="341">
          <cell r="C341">
            <v>1.1900000000000001E-2</v>
          </cell>
          <cell r="D341">
            <v>1.95E-2</v>
          </cell>
          <cell r="E341">
            <v>2.8799999999999999E-2</v>
          </cell>
          <cell r="F341">
            <v>3.9399999999999998E-2</v>
          </cell>
          <cell r="G341">
            <v>5.16E-2</v>
          </cell>
          <cell r="H341">
            <v>6.5199999999999994E-2</v>
          </cell>
          <cell r="I341">
            <v>8.0199999999999994E-2</v>
          </cell>
          <cell r="J341">
            <v>9.6699999999999994E-2</v>
          </cell>
          <cell r="K341">
            <v>0.11459999999999999</v>
          </cell>
          <cell r="L341">
            <v>0.13400000000000001</v>
          </cell>
          <cell r="M341">
            <v>0.15490000000000001</v>
          </cell>
          <cell r="N341">
            <v>0.1774</v>
          </cell>
          <cell r="O341">
            <v>0.2014</v>
          </cell>
          <cell r="P341">
            <v>0.2271</v>
          </cell>
          <cell r="Q341">
            <v>0.2545</v>
          </cell>
          <cell r="R341">
            <v>0.28370000000000001</v>
          </cell>
          <cell r="S341">
            <v>0.31469999999999998</v>
          </cell>
          <cell r="T341">
            <v>0.34760000000000002</v>
          </cell>
          <cell r="U341">
            <v>0.38240000000000002</v>
          </cell>
          <cell r="V341">
            <v>0.41930000000000001</v>
          </cell>
          <cell r="W341">
            <v>0.45839999999999997</v>
          </cell>
          <cell r="X341">
            <v>0.49959999999999999</v>
          </cell>
          <cell r="Y341">
            <v>0.54320000000000002</v>
          </cell>
          <cell r="Z341">
            <v>0.58919999999999995</v>
          </cell>
          <cell r="AA341">
            <v>0.63780000000000003</v>
          </cell>
          <cell r="AB341">
            <v>0.68899999999999995</v>
          </cell>
          <cell r="AC341">
            <v>0.7429</v>
          </cell>
          <cell r="AD341">
            <v>0.79969999999999997</v>
          </cell>
          <cell r="AE341">
            <v>0.85960000000000003</v>
          </cell>
          <cell r="AF341">
            <v>0.92259999999999998</v>
          </cell>
          <cell r="AG341">
            <v>0.9889</v>
          </cell>
          <cell r="AH341">
            <v>1.0586</v>
          </cell>
          <cell r="AI341">
            <v>1.1319999999999999</v>
          </cell>
          <cell r="AJ341">
            <v>1.2091000000000001</v>
          </cell>
          <cell r="AK341">
            <v>1.2901</v>
          </cell>
          <cell r="AL341">
            <v>1.3753</v>
          </cell>
          <cell r="AM341">
            <v>1.4648000000000001</v>
          </cell>
          <cell r="AN341">
            <v>1.5587</v>
          </cell>
        </row>
        <row r="342">
          <cell r="C342">
            <v>1.4E-2</v>
          </cell>
          <cell r="D342">
            <v>2.29E-2</v>
          </cell>
          <cell r="E342">
            <v>3.3799999999999997E-2</v>
          </cell>
          <cell r="F342">
            <v>4.6300000000000001E-2</v>
          </cell>
          <cell r="G342">
            <v>6.0600000000000001E-2</v>
          </cell>
          <cell r="H342">
            <v>7.6499999999999999E-2</v>
          </cell>
          <cell r="I342">
            <v>9.4200000000000006E-2</v>
          </cell>
          <cell r="J342">
            <v>0.1134</v>
          </cell>
          <cell r="K342">
            <v>0.13439999999999999</v>
          </cell>
          <cell r="L342">
            <v>0.157</v>
          </cell>
          <cell r="M342">
            <v>0.18129999999999999</v>
          </cell>
          <cell r="N342">
            <v>0.2074</v>
          </cell>
          <cell r="O342">
            <v>0.23530000000000001</v>
          </cell>
          <cell r="P342">
            <v>0.26500000000000001</v>
          </cell>
          <cell r="Q342">
            <v>0.29649999999999999</v>
          </cell>
          <cell r="R342">
            <v>0.33</v>
          </cell>
          <cell r="S342">
            <v>0.3654</v>
          </cell>
          <cell r="T342">
            <v>0.40289999999999998</v>
          </cell>
          <cell r="U342">
            <v>0.4425</v>
          </cell>
          <cell r="V342">
            <v>0.48430000000000001</v>
          </cell>
          <cell r="W342">
            <v>0.52839999999999998</v>
          </cell>
          <cell r="X342">
            <v>0.57479999999999998</v>
          </cell>
          <cell r="Y342">
            <v>0.62360000000000004</v>
          </cell>
          <cell r="Z342">
            <v>0.67490000000000006</v>
          </cell>
          <cell r="AA342">
            <v>0.72889999999999999</v>
          </cell>
          <cell r="AB342">
            <v>0.78559999999999997</v>
          </cell>
          <cell r="AC342">
            <v>0.84499999999999997</v>
          </cell>
          <cell r="AD342">
            <v>0.90739999999999998</v>
          </cell>
          <cell r="AE342">
            <v>0.97289999999999999</v>
          </cell>
          <cell r="AF342">
            <v>1.0415000000000001</v>
          </cell>
          <cell r="AG342">
            <v>1.1133999999999999</v>
          </cell>
          <cell r="AH342">
            <v>1.1888000000000001</v>
          </cell>
          <cell r="AI342">
            <v>1.2676000000000001</v>
          </cell>
          <cell r="AJ342">
            <v>1.3502000000000001</v>
          </cell>
          <cell r="AK342">
            <v>1.4367000000000001</v>
          </cell>
          <cell r="AL342">
            <v>1.5270999999999999</v>
          </cell>
          <cell r="AM342">
            <v>1.6217999999999999</v>
          </cell>
          <cell r="AN342">
            <v>1.7206999999999999</v>
          </cell>
        </row>
        <row r="343">
          <cell r="C343">
            <v>1.6E-2</v>
          </cell>
          <cell r="D343">
            <v>2.63E-2</v>
          </cell>
          <cell r="E343">
            <v>3.8800000000000001E-2</v>
          </cell>
          <cell r="F343">
            <v>5.3199999999999997E-2</v>
          </cell>
          <cell r="G343">
            <v>6.9599999999999995E-2</v>
          </cell>
          <cell r="H343">
            <v>8.7900000000000006E-2</v>
          </cell>
          <cell r="I343">
            <v>0.1082</v>
          </cell>
          <cell r="J343">
            <v>0.1303</v>
          </cell>
          <cell r="K343">
            <v>0.15429999999999999</v>
          </cell>
          <cell r="L343">
            <v>0.1802</v>
          </cell>
          <cell r="M343">
            <v>0.20799999999999999</v>
          </cell>
          <cell r="N343">
            <v>0.23769999999999999</v>
          </cell>
          <cell r="O343">
            <v>0.26950000000000002</v>
          </cell>
          <cell r="P343">
            <v>0.30320000000000003</v>
          </cell>
          <cell r="Q343">
            <v>0.33900000000000002</v>
          </cell>
          <cell r="R343">
            <v>0.37690000000000001</v>
          </cell>
          <cell r="S343">
            <v>0.41699999999999998</v>
          </cell>
          <cell r="T343">
            <v>0.4592</v>
          </cell>
          <cell r="U343">
            <v>0.50380000000000003</v>
          </cell>
          <cell r="V343">
            <v>0.55069999999999997</v>
          </cell>
          <cell r="W343">
            <v>0.59989999999999999</v>
          </cell>
          <cell r="X343">
            <v>0.65169999999999995</v>
          </cell>
          <cell r="Y343">
            <v>0.70599999999999996</v>
          </cell>
          <cell r="Z343">
            <v>0.76300000000000001</v>
          </cell>
          <cell r="AA343">
            <v>0.82269999999999999</v>
          </cell>
          <cell r="AB343">
            <v>0.88519999999999999</v>
          </cell>
          <cell r="AC343">
            <v>0.95069999999999999</v>
          </cell>
          <cell r="AD343">
            <v>1.0190999999999999</v>
          </cell>
          <cell r="AE343">
            <v>1.0907</v>
          </cell>
          <cell r="AF343">
            <v>1.1655</v>
          </cell>
          <cell r="AG343">
            <v>1.2437</v>
          </cell>
          <cell r="AH343">
            <v>1.3252999999999999</v>
          </cell>
          <cell r="AI343">
            <v>1.4106000000000001</v>
          </cell>
          <cell r="AJ343">
            <v>1.4995000000000001</v>
          </cell>
          <cell r="AK343">
            <v>1.5923</v>
          </cell>
          <cell r="AL343">
            <v>1.6891</v>
          </cell>
          <cell r="AM343">
            <v>1.79</v>
          </cell>
          <cell r="AN343">
            <v>1.8952</v>
          </cell>
        </row>
        <row r="344">
          <cell r="C344">
            <v>1.8100000000000002E-2</v>
          </cell>
          <cell r="D344">
            <v>2.9700000000000001E-2</v>
          </cell>
          <cell r="E344">
            <v>4.3799999999999999E-2</v>
          </cell>
          <cell r="F344">
            <v>6.0100000000000001E-2</v>
          </cell>
          <cell r="G344">
            <v>7.8700000000000006E-2</v>
          </cell>
          <cell r="H344">
            <v>9.9400000000000002E-2</v>
          </cell>
          <cell r="I344">
            <v>0.1222</v>
          </cell>
          <cell r="J344">
            <v>0.1472</v>
          </cell>
          <cell r="K344">
            <v>0.17419999999999999</v>
          </cell>
          <cell r="L344">
            <v>0.2034</v>
          </cell>
          <cell r="M344">
            <v>0.23480000000000001</v>
          </cell>
          <cell r="N344">
            <v>0.26819999999999999</v>
          </cell>
          <cell r="O344">
            <v>0.3039</v>
          </cell>
          <cell r="P344">
            <v>0.34179999999999999</v>
          </cell>
          <cell r="Q344">
            <v>0.38190000000000002</v>
          </cell>
          <cell r="R344">
            <v>0.42430000000000001</v>
          </cell>
          <cell r="S344">
            <v>0.46910000000000002</v>
          </cell>
          <cell r="T344">
            <v>0.51619999999999999</v>
          </cell>
          <cell r="U344">
            <v>0.56579999999999997</v>
          </cell>
          <cell r="V344">
            <v>0.6179</v>
          </cell>
          <cell r="W344">
            <v>0.67259999999999998</v>
          </cell>
          <cell r="X344">
            <v>0.73</v>
          </cell>
          <cell r="Y344">
            <v>0.79</v>
          </cell>
          <cell r="Z344">
            <v>0.8528</v>
          </cell>
          <cell r="AA344">
            <v>0.91849999999999998</v>
          </cell>
          <cell r="AB344">
            <v>0.98719999999999997</v>
          </cell>
          <cell r="AC344">
            <v>1.0589</v>
          </cell>
          <cell r="AD344">
            <v>1.1337999999999999</v>
          </cell>
          <cell r="AE344">
            <v>1.2119</v>
          </cell>
          <cell r="AF344">
            <v>1.2932999999999999</v>
          </cell>
          <cell r="AG344">
            <v>1.3782000000000001</v>
          </cell>
          <cell r="AH344">
            <v>1.4666999999999999</v>
          </cell>
          <cell r="AI344">
            <v>1.5588</v>
          </cell>
          <cell r="AJ344">
            <v>1.6547000000000001</v>
          </cell>
          <cell r="AK344">
            <v>1.7544999999999999</v>
          </cell>
          <cell r="AL344">
            <v>1.8584000000000001</v>
          </cell>
          <cell r="AM344">
            <v>1.9663999999999999</v>
          </cell>
          <cell r="AN344">
            <v>2.0788000000000002</v>
          </cell>
        </row>
        <row r="345">
          <cell r="C345">
            <v>2.01E-2</v>
          </cell>
          <cell r="D345">
            <v>3.3099999999999997E-2</v>
          </cell>
          <cell r="E345">
            <v>4.8800000000000003E-2</v>
          </cell>
          <cell r="F345">
            <v>6.7000000000000004E-2</v>
          </cell>
          <cell r="G345">
            <v>8.77E-2</v>
          </cell>
          <cell r="H345">
            <v>0.1108</v>
          </cell>
          <cell r="I345">
            <v>0.1363</v>
          </cell>
          <cell r="J345">
            <v>0.1641</v>
          </cell>
          <cell r="K345">
            <v>0.1943</v>
          </cell>
          <cell r="L345">
            <v>0.2268</v>
          </cell>
          <cell r="M345">
            <v>0.26169999999999999</v>
          </cell>
          <cell r="N345">
            <v>0.2989</v>
          </cell>
          <cell r="O345">
            <v>0.33850000000000002</v>
          </cell>
          <cell r="P345">
            <v>0.38059999999999999</v>
          </cell>
          <cell r="Q345">
            <v>0.42509999999999998</v>
          </cell>
          <cell r="R345">
            <v>0.47210000000000002</v>
          </cell>
          <cell r="S345">
            <v>0.52159999999999995</v>
          </cell>
          <cell r="T345">
            <v>0.57369999999999999</v>
          </cell>
          <cell r="U345">
            <v>0.62849999999999995</v>
          </cell>
          <cell r="V345">
            <v>0.68600000000000005</v>
          </cell>
          <cell r="W345">
            <v>0.74619999999999997</v>
          </cell>
          <cell r="X345">
            <v>0.80920000000000003</v>
          </cell>
          <cell r="Y345">
            <v>0.87509999999999999</v>
          </cell>
          <cell r="Z345">
            <v>0.94399999999999995</v>
          </cell>
          <cell r="AA345">
            <v>1.0159</v>
          </cell>
          <cell r="AB345">
            <v>1.091</v>
          </cell>
          <cell r="AC345">
            <v>1.1692</v>
          </cell>
          <cell r="AD345">
            <v>1.2506999999999999</v>
          </cell>
          <cell r="AE345">
            <v>1.3355999999999999</v>
          </cell>
          <cell r="AF345">
            <v>1.4239999999999999</v>
          </cell>
          <cell r="AG345">
            <v>1.516</v>
          </cell>
          <cell r="AH345">
            <v>1.6115999999999999</v>
          </cell>
          <cell r="AI345">
            <v>1.7110000000000001</v>
          </cell>
          <cell r="AJ345">
            <v>1.8144</v>
          </cell>
          <cell r="AK345">
            <v>1.9217</v>
          </cell>
          <cell r="AL345">
            <v>2.0331999999999999</v>
          </cell>
          <cell r="AM345">
            <v>2.1488999999999998</v>
          </cell>
          <cell r="AN345">
            <v>2.2690000000000001</v>
          </cell>
        </row>
        <row r="346">
          <cell r="C346">
            <v>2.2200000000000001E-2</v>
          </cell>
          <cell r="D346">
            <v>3.6499999999999998E-2</v>
          </cell>
          <cell r="E346">
            <v>5.3800000000000001E-2</v>
          </cell>
          <cell r="F346">
            <v>7.3899999999999993E-2</v>
          </cell>
          <cell r="G346">
            <v>9.6799999999999997E-2</v>
          </cell>
          <cell r="H346">
            <v>0.12230000000000001</v>
          </cell>
          <cell r="I346">
            <v>0.15040000000000001</v>
          </cell>
          <cell r="J346">
            <v>0.18110000000000001</v>
          </cell>
          <cell r="K346">
            <v>0.21440000000000001</v>
          </cell>
          <cell r="L346">
            <v>0.25019999999999998</v>
          </cell>
          <cell r="M346">
            <v>0.28860000000000002</v>
          </cell>
          <cell r="N346">
            <v>0.32969999999999999</v>
          </cell>
          <cell r="O346">
            <v>0.37330000000000002</v>
          </cell>
          <cell r="P346">
            <v>0.41959999999999997</v>
          </cell>
          <cell r="Q346">
            <v>0.46850000000000003</v>
          </cell>
          <cell r="R346">
            <v>0.52010000000000001</v>
          </cell>
          <cell r="S346">
            <v>0.57450000000000001</v>
          </cell>
          <cell r="T346">
            <v>0.63170000000000004</v>
          </cell>
          <cell r="U346">
            <v>0.69169999999999998</v>
          </cell>
          <cell r="V346">
            <v>0.75460000000000005</v>
          </cell>
          <cell r="W346">
            <v>0.82040000000000002</v>
          </cell>
          <cell r="X346">
            <v>0.88929999999999998</v>
          </cell>
          <cell r="Y346">
            <v>0.96120000000000005</v>
          </cell>
          <cell r="Z346">
            <v>1.0362</v>
          </cell>
          <cell r="AA346">
            <v>1.1145</v>
          </cell>
          <cell r="AB346">
            <v>1.1960999999999999</v>
          </cell>
          <cell r="AC346">
            <v>1.2809999999999999</v>
          </cell>
          <cell r="AD346">
            <v>1.3694</v>
          </cell>
          <cell r="AE346">
            <v>1.4614</v>
          </cell>
          <cell r="AF346">
            <v>1.5569</v>
          </cell>
          <cell r="AG346">
            <v>1.6561999999999999</v>
          </cell>
          <cell r="AH346">
            <v>1.7594000000000001</v>
          </cell>
          <cell r="AI346">
            <v>1.8664000000000001</v>
          </cell>
          <cell r="AJ346">
            <v>1.9775</v>
          </cell>
          <cell r="AK346">
            <v>2.0926999999999998</v>
          </cell>
          <cell r="AL346">
            <v>2.2122000000000002</v>
          </cell>
          <cell r="AM346">
            <v>2.3361000000000001</v>
          </cell>
          <cell r="AN346">
            <v>2.4645000000000001</v>
          </cell>
        </row>
        <row r="347">
          <cell r="C347">
            <v>2.4299999999999999E-2</v>
          </cell>
          <cell r="D347">
            <v>0.04</v>
          </cell>
          <cell r="E347">
            <v>5.8900000000000001E-2</v>
          </cell>
          <cell r="F347">
            <v>8.09E-2</v>
          </cell>
          <cell r="G347">
            <v>0.10580000000000001</v>
          </cell>
          <cell r="H347">
            <v>0.13370000000000001</v>
          </cell>
          <cell r="I347">
            <v>0.16450000000000001</v>
          </cell>
          <cell r="J347">
            <v>0.1981</v>
          </cell>
          <cell r="K347">
            <v>0.23449999999999999</v>
          </cell>
          <cell r="L347">
            <v>0.2737</v>
          </cell>
          <cell r="M347">
            <v>0.31569999999999998</v>
          </cell>
          <cell r="N347">
            <v>0.36049999999999999</v>
          </cell>
          <cell r="O347">
            <v>0.40820000000000001</v>
          </cell>
          <cell r="P347">
            <v>0.4587</v>
          </cell>
          <cell r="Q347">
            <v>0.5121</v>
          </cell>
          <cell r="R347">
            <v>0.56840000000000002</v>
          </cell>
          <cell r="S347">
            <v>0.62770000000000004</v>
          </cell>
          <cell r="T347">
            <v>0.69</v>
          </cell>
          <cell r="U347">
            <v>0.75529999999999997</v>
          </cell>
          <cell r="V347">
            <v>0.82369999999999999</v>
          </cell>
          <cell r="W347">
            <v>0.8952</v>
          </cell>
          <cell r="X347">
            <v>0.97</v>
          </cell>
          <cell r="Y347">
            <v>1.048</v>
          </cell>
          <cell r="Z347">
            <v>1.1293</v>
          </cell>
          <cell r="AA347">
            <v>1.2141</v>
          </cell>
          <cell r="AB347">
            <v>1.3023</v>
          </cell>
          <cell r="AC347">
            <v>1.3940999999999999</v>
          </cell>
          <cell r="AD347">
            <v>1.4895</v>
          </cell>
          <cell r="AE347">
            <v>1.5887</v>
          </cell>
          <cell r="AF347">
            <v>1.6916</v>
          </cell>
          <cell r="AG347">
            <v>1.7985</v>
          </cell>
          <cell r="AH347">
            <v>1.9093</v>
          </cell>
          <cell r="AI347">
            <v>2.0243000000000002</v>
          </cell>
          <cell r="AJ347">
            <v>2.1434000000000002</v>
          </cell>
          <cell r="AK347">
            <v>2.2667999999999999</v>
          </cell>
          <cell r="AL347">
            <v>2.3946000000000001</v>
          </cell>
          <cell r="AM347">
            <v>2.5270000000000001</v>
          </cell>
          <cell r="AN347">
            <v>2.6640000000000001</v>
          </cell>
        </row>
        <row r="348">
          <cell r="C348">
            <v>2.63E-2</v>
          </cell>
          <cell r="D348">
            <v>4.3400000000000001E-2</v>
          </cell>
          <cell r="E348">
            <v>6.3899999999999998E-2</v>
          </cell>
          <cell r="F348">
            <v>8.7800000000000003E-2</v>
          </cell>
          <cell r="G348">
            <v>0.1149</v>
          </cell>
          <cell r="H348">
            <v>0.1452</v>
          </cell>
          <cell r="I348">
            <v>0.17860000000000001</v>
          </cell>
          <cell r="J348">
            <v>0.21510000000000001</v>
          </cell>
          <cell r="K348">
            <v>0.25469999999999998</v>
          </cell>
          <cell r="L348">
            <v>0.29720000000000002</v>
          </cell>
          <cell r="M348">
            <v>0.34279999999999999</v>
          </cell>
          <cell r="N348">
            <v>0.39150000000000001</v>
          </cell>
          <cell r="O348">
            <v>0.44319999999999998</v>
          </cell>
          <cell r="P348">
            <v>0.498</v>
          </cell>
          <cell r="Q348">
            <v>0.55589999999999995</v>
          </cell>
          <cell r="R348">
            <v>0.6169</v>
          </cell>
          <cell r="S348">
            <v>0.68110000000000004</v>
          </cell>
          <cell r="T348">
            <v>0.74850000000000005</v>
          </cell>
          <cell r="U348">
            <v>0.81920000000000004</v>
          </cell>
          <cell r="V348">
            <v>0.8931</v>
          </cell>
          <cell r="W348">
            <v>0.97040000000000004</v>
          </cell>
          <cell r="X348">
            <v>1.0511999999999999</v>
          </cell>
          <cell r="Y348">
            <v>1.1354</v>
          </cell>
          <cell r="Z348">
            <v>1.2231000000000001</v>
          </cell>
          <cell r="AA348">
            <v>1.3144</v>
          </cell>
          <cell r="AB348">
            <v>1.4094</v>
          </cell>
          <cell r="AC348">
            <v>1.5082</v>
          </cell>
          <cell r="AD348">
            <v>1.6108</v>
          </cell>
          <cell r="AE348">
            <v>1.7173</v>
          </cell>
          <cell r="AF348">
            <v>1.8278000000000001</v>
          </cell>
          <cell r="AG348">
            <v>1.9422999999999999</v>
          </cell>
          <cell r="AH348">
            <v>2.0611000000000002</v>
          </cell>
          <cell r="AI348">
            <v>2.1840999999999999</v>
          </cell>
          <cell r="AJ348">
            <v>2.3115000000000001</v>
          </cell>
          <cell r="AK348">
            <v>2.4432999999999998</v>
          </cell>
          <cell r="AL348">
            <v>2.5798000000000001</v>
          </cell>
          <cell r="AM348">
            <v>2.7208999999999999</v>
          </cell>
          <cell r="AN348">
            <v>2.8668</v>
          </cell>
        </row>
        <row r="349">
          <cell r="C349">
            <v>2.8400000000000002E-2</v>
          </cell>
          <cell r="D349">
            <v>4.6800000000000001E-2</v>
          </cell>
          <cell r="E349">
            <v>6.8900000000000003E-2</v>
          </cell>
          <cell r="F349">
            <v>9.4700000000000006E-2</v>
          </cell>
          <cell r="G349">
            <v>0.124</v>
          </cell>
          <cell r="H349">
            <v>0.15670000000000001</v>
          </cell>
          <cell r="I349">
            <v>0.1928</v>
          </cell>
          <cell r="J349">
            <v>0.23219999999999999</v>
          </cell>
          <cell r="K349">
            <v>0.27479999999999999</v>
          </cell>
          <cell r="L349">
            <v>0.32079999999999997</v>
          </cell>
          <cell r="M349">
            <v>0.37</v>
          </cell>
          <cell r="N349">
            <v>0.42249999999999999</v>
          </cell>
          <cell r="O349">
            <v>0.4783</v>
          </cell>
          <cell r="P349">
            <v>0.53739999999999999</v>
          </cell>
          <cell r="Q349">
            <v>0.5998</v>
          </cell>
          <cell r="R349">
            <v>0.66549999999999998</v>
          </cell>
          <cell r="S349">
            <v>0.73470000000000002</v>
          </cell>
          <cell r="T349">
            <v>0.80730000000000002</v>
          </cell>
          <cell r="U349">
            <v>0.88329999999999997</v>
          </cell>
          <cell r="V349">
            <v>0.96289999999999998</v>
          </cell>
          <cell r="W349">
            <v>1.046</v>
          </cell>
          <cell r="X349">
            <v>1.1328</v>
          </cell>
          <cell r="Y349">
            <v>1.2232000000000001</v>
          </cell>
          <cell r="Z349">
            <v>1.3173999999999999</v>
          </cell>
          <cell r="AA349">
            <v>1.4154</v>
          </cell>
          <cell r="AB349">
            <v>1.5173000000000001</v>
          </cell>
          <cell r="AC349">
            <v>1.6231</v>
          </cell>
          <cell r="AD349">
            <v>1.7330000000000001</v>
          </cell>
          <cell r="AE349">
            <v>1.8469</v>
          </cell>
          <cell r="AF349">
            <v>1.9651000000000001</v>
          </cell>
          <cell r="AG349">
            <v>2.0874999999999999</v>
          </cell>
          <cell r="AH349">
            <v>2.2143000000000002</v>
          </cell>
          <cell r="AI349">
            <v>2.3456000000000001</v>
          </cell>
          <cell r="AJ349">
            <v>2.4813999999999998</v>
          </cell>
          <cell r="AK349">
            <v>2.6219000000000001</v>
          </cell>
          <cell r="AL349">
            <v>2.7671000000000001</v>
          </cell>
          <cell r="AM349">
            <v>2.9171999999999998</v>
          </cell>
          <cell r="AN349">
            <v>3.0722999999999998</v>
          </cell>
        </row>
        <row r="350">
          <cell r="C350">
            <v>3.0499999999999999E-2</v>
          </cell>
          <cell r="D350">
            <v>5.0200000000000002E-2</v>
          </cell>
          <cell r="E350">
            <v>7.3999999999999996E-2</v>
          </cell>
          <cell r="F350">
            <v>0.1016</v>
          </cell>
          <cell r="G350">
            <v>0.1331</v>
          </cell>
          <cell r="H350">
            <v>0.16819999999999999</v>
          </cell>
          <cell r="I350">
            <v>0.2069</v>
          </cell>
          <cell r="J350">
            <v>0.2492</v>
          </cell>
          <cell r="K350">
            <v>0.29499999999999998</v>
          </cell>
          <cell r="L350">
            <v>0.34439999999999998</v>
          </cell>
          <cell r="M350">
            <v>0.3972</v>
          </cell>
          <cell r="N350">
            <v>0.4536</v>
          </cell>
          <cell r="O350">
            <v>0.51339999999999997</v>
          </cell>
          <cell r="P350">
            <v>0.57679999999999998</v>
          </cell>
          <cell r="Q350">
            <v>0.64380000000000004</v>
          </cell>
          <cell r="R350">
            <v>0.71430000000000005</v>
          </cell>
          <cell r="S350">
            <v>0.78839999999999999</v>
          </cell>
          <cell r="T350">
            <v>0.86619999999999997</v>
          </cell>
          <cell r="U350">
            <v>0.94769999999999999</v>
          </cell>
          <cell r="V350">
            <v>1.0328999999999999</v>
          </cell>
          <cell r="W350">
            <v>1.1218999999999999</v>
          </cell>
          <cell r="X350">
            <v>1.2148000000000001</v>
          </cell>
          <cell r="Y350">
            <v>1.3115000000000001</v>
          </cell>
          <cell r="Z350">
            <v>1.4121999999999999</v>
          </cell>
          <cell r="AA350">
            <v>1.5168999999999999</v>
          </cell>
          <cell r="AB350">
            <v>1.6256999999999999</v>
          </cell>
          <cell r="AC350">
            <v>1.7386999999999999</v>
          </cell>
          <cell r="AD350">
            <v>1.8559000000000001</v>
          </cell>
          <cell r="AE350">
            <v>1.9775</v>
          </cell>
          <cell r="AF350">
            <v>2.1034000000000002</v>
          </cell>
          <cell r="AG350">
            <v>2.2338</v>
          </cell>
          <cell r="AH350">
            <v>2.3687999999999998</v>
          </cell>
          <cell r="AI350">
            <v>2.5084</v>
          </cell>
          <cell r="AJ350">
            <v>2.6528</v>
          </cell>
          <cell r="AK350">
            <v>2.8020999999999998</v>
          </cell>
          <cell r="AL350">
            <v>2.9563000000000001</v>
          </cell>
          <cell r="AM350">
            <v>3.1154999999999999</v>
          </cell>
          <cell r="AN350">
            <v>3.28</v>
          </cell>
        </row>
        <row r="351">
          <cell r="C351">
            <v>3.2500000000000001E-2</v>
          </cell>
          <cell r="D351">
            <v>5.3600000000000002E-2</v>
          </cell>
          <cell r="E351">
            <v>7.9000000000000001E-2</v>
          </cell>
          <cell r="F351">
            <v>0.1086</v>
          </cell>
          <cell r="G351">
            <v>0.14219999999999999</v>
          </cell>
          <cell r="H351">
            <v>0.1797</v>
          </cell>
          <cell r="I351">
            <v>0.22109999999999999</v>
          </cell>
          <cell r="J351">
            <v>0.26629999999999998</v>
          </cell>
          <cell r="K351">
            <v>0.31530000000000002</v>
          </cell>
          <cell r="L351">
            <v>0.36799999999999999</v>
          </cell>
          <cell r="M351">
            <v>0.42449999999999999</v>
          </cell>
          <cell r="N351">
            <v>0.48470000000000002</v>
          </cell>
          <cell r="O351">
            <v>0.54859999999999998</v>
          </cell>
          <cell r="P351">
            <v>0.61629999999999996</v>
          </cell>
          <cell r="Q351">
            <v>0.68779999999999997</v>
          </cell>
          <cell r="R351">
            <v>0.7631</v>
          </cell>
          <cell r="S351">
            <v>0.84230000000000005</v>
          </cell>
          <cell r="T351">
            <v>0.92530000000000001</v>
          </cell>
          <cell r="U351">
            <v>1.0123</v>
          </cell>
          <cell r="V351">
            <v>1.1031</v>
          </cell>
          <cell r="W351">
            <v>1.1980999999999999</v>
          </cell>
          <cell r="X351">
            <v>1.2969999999999999</v>
          </cell>
          <cell r="Y351">
            <v>1.4000999999999999</v>
          </cell>
          <cell r="Z351">
            <v>1.5074000000000001</v>
          </cell>
          <cell r="AA351">
            <v>1.6189</v>
          </cell>
          <cell r="AB351">
            <v>1.7346999999999999</v>
          </cell>
          <cell r="AC351">
            <v>1.8549</v>
          </cell>
          <cell r="AD351">
            <v>1.9796</v>
          </cell>
          <cell r="AE351">
            <v>2.1086999999999998</v>
          </cell>
          <cell r="AF351">
            <v>2.2425000000000002</v>
          </cell>
          <cell r="AG351">
            <v>2.3809999999999998</v>
          </cell>
          <cell r="AH351">
            <v>2.5243000000000002</v>
          </cell>
          <cell r="AI351">
            <v>2.6724000000000001</v>
          </cell>
          <cell r="AJ351">
            <v>2.8254999999999999</v>
          </cell>
          <cell r="AK351">
            <v>2.9836999999999998</v>
          </cell>
          <cell r="AL351">
            <v>3.1469999999999998</v>
          </cell>
          <cell r="AM351">
            <v>3.3155999999999999</v>
          </cell>
          <cell r="AN351">
            <v>3.4895999999999998</v>
          </cell>
        </row>
        <row r="352">
          <cell r="C352">
            <v>3.4599999999999999E-2</v>
          </cell>
          <cell r="D352">
            <v>5.7000000000000002E-2</v>
          </cell>
          <cell r="E352">
            <v>8.4000000000000005E-2</v>
          </cell>
          <cell r="F352">
            <v>0.11550000000000001</v>
          </cell>
          <cell r="G352">
            <v>0.15129999999999999</v>
          </cell>
          <cell r="H352">
            <v>0.19120000000000001</v>
          </cell>
          <cell r="I352">
            <v>0.23530000000000001</v>
          </cell>
          <cell r="J352">
            <v>0.28339999999999999</v>
          </cell>
          <cell r="K352">
            <v>0.33550000000000002</v>
          </cell>
          <cell r="L352">
            <v>0.3916</v>
          </cell>
          <cell r="M352">
            <v>0.45169999999999999</v>
          </cell>
          <cell r="N352">
            <v>0.51580000000000004</v>
          </cell>
          <cell r="O352">
            <v>0.58389999999999997</v>
          </cell>
          <cell r="P352">
            <v>0.65590000000000004</v>
          </cell>
          <cell r="Q352">
            <v>0.73199999999999998</v>
          </cell>
          <cell r="R352">
            <v>0.81210000000000004</v>
          </cell>
          <cell r="S352">
            <v>0.89629999999999999</v>
          </cell>
          <cell r="T352">
            <v>0.98450000000000004</v>
          </cell>
          <cell r="U352">
            <v>1.077</v>
          </cell>
          <cell r="V352">
            <v>1.1736</v>
          </cell>
          <cell r="W352">
            <v>1.2744</v>
          </cell>
          <cell r="X352">
            <v>1.3794999999999999</v>
          </cell>
          <cell r="Y352">
            <v>1.4890000000000001</v>
          </cell>
          <cell r="Z352">
            <v>1.6029</v>
          </cell>
          <cell r="AA352">
            <v>1.7212000000000001</v>
          </cell>
          <cell r="AB352">
            <v>1.8441000000000001</v>
          </cell>
          <cell r="AC352">
            <v>1.9716</v>
          </cell>
          <cell r="AD352">
            <v>2.1036999999999999</v>
          </cell>
          <cell r="AE352">
            <v>2.2406000000000001</v>
          </cell>
          <cell r="AF352">
            <v>2.3824000000000001</v>
          </cell>
          <cell r="AG352">
            <v>2.5289999999999999</v>
          </cell>
          <cell r="AH352">
            <v>2.6806999999999999</v>
          </cell>
          <cell r="AI352">
            <v>2.8374000000000001</v>
          </cell>
          <cell r="AJ352">
            <v>2.9992999999999999</v>
          </cell>
          <cell r="AK352">
            <v>3.1665000000000001</v>
          </cell>
          <cell r="AL352">
            <v>3.3391000000000002</v>
          </cell>
          <cell r="AM352">
            <v>3.5171000000000001</v>
          </cell>
          <cell r="AN352">
            <v>3.7008000000000001</v>
          </cell>
        </row>
        <row r="353">
          <cell r="C353">
            <v>3.6700000000000003E-2</v>
          </cell>
          <cell r="D353">
            <v>6.0400000000000002E-2</v>
          </cell>
          <cell r="E353">
            <v>8.9099999999999999E-2</v>
          </cell>
          <cell r="F353">
            <v>0.12239999999999999</v>
          </cell>
          <cell r="G353">
            <v>0.16039999999999999</v>
          </cell>
          <cell r="H353">
            <v>0.20269999999999999</v>
          </cell>
          <cell r="I353">
            <v>0.2495</v>
          </cell>
          <cell r="J353">
            <v>0.30049999999999999</v>
          </cell>
          <cell r="K353">
            <v>0.35580000000000001</v>
          </cell>
          <cell r="L353">
            <v>0.4153</v>
          </cell>
          <cell r="M353">
            <v>0.47899999999999998</v>
          </cell>
          <cell r="N353">
            <v>0.54700000000000004</v>
          </cell>
          <cell r="O353">
            <v>0.61919999999999997</v>
          </cell>
          <cell r="P353">
            <v>0.6956</v>
          </cell>
          <cell r="Q353">
            <v>0.7762</v>
          </cell>
          <cell r="R353">
            <v>0.86109999999999998</v>
          </cell>
          <cell r="S353">
            <v>0.95030000000000003</v>
          </cell>
          <cell r="T353">
            <v>1.0439000000000001</v>
          </cell>
          <cell r="U353">
            <v>1.1417999999999999</v>
          </cell>
          <cell r="V353">
            <v>1.2441</v>
          </cell>
          <cell r="W353">
            <v>1.351</v>
          </cell>
          <cell r="X353">
            <v>1.4622999999999999</v>
          </cell>
          <cell r="Y353">
            <v>1.5782</v>
          </cell>
          <cell r="Z353">
            <v>1.6987000000000001</v>
          </cell>
          <cell r="AA353">
            <v>1.8239000000000001</v>
          </cell>
          <cell r="AB353">
            <v>1.9539</v>
          </cell>
          <cell r="AC353">
            <v>2.0886999999999998</v>
          </cell>
          <cell r="AD353">
            <v>2.2284000000000002</v>
          </cell>
          <cell r="AE353">
            <v>2.3731</v>
          </cell>
          <cell r="AF353">
            <v>2.5228000000000002</v>
          </cell>
          <cell r="AG353">
            <v>2.6777000000000002</v>
          </cell>
          <cell r="AH353">
            <v>2.8378000000000001</v>
          </cell>
          <cell r="AI353">
            <v>3.0032000000000001</v>
          </cell>
          <cell r="AJ353">
            <v>3.1739999999999999</v>
          </cell>
          <cell r="AK353">
            <v>3.3504</v>
          </cell>
          <cell r="AL353">
            <v>3.5323000000000002</v>
          </cell>
          <cell r="AM353">
            <v>3.7199</v>
          </cell>
          <cell r="AN353">
            <v>3.9133</v>
          </cell>
        </row>
        <row r="354">
          <cell r="C354">
            <v>3.8699999999999998E-2</v>
          </cell>
          <cell r="D354">
            <v>6.3799999999999996E-2</v>
          </cell>
          <cell r="E354">
            <v>9.4100000000000003E-2</v>
          </cell>
          <cell r="F354">
            <v>0.12939999999999999</v>
          </cell>
          <cell r="G354">
            <v>0.16950000000000001</v>
          </cell>
          <cell r="H354">
            <v>0.2142</v>
          </cell>
          <cell r="I354">
            <v>0.2636</v>
          </cell>
          <cell r="J354">
            <v>0.31759999999999999</v>
          </cell>
          <cell r="K354">
            <v>0.376</v>
          </cell>
          <cell r="L354">
            <v>0.439</v>
          </cell>
          <cell r="M354">
            <v>0.50629999999999997</v>
          </cell>
          <cell r="N354">
            <v>0.57820000000000005</v>
          </cell>
          <cell r="O354">
            <v>0.65449999999999997</v>
          </cell>
          <cell r="P354">
            <v>0.73519999999999996</v>
          </cell>
          <cell r="Q354">
            <v>0.82050000000000001</v>
          </cell>
          <cell r="R354">
            <v>0.91020000000000001</v>
          </cell>
          <cell r="S354">
            <v>1.0044999999999999</v>
          </cell>
          <cell r="T354">
            <v>1.1032999999999999</v>
          </cell>
          <cell r="U354">
            <v>1.2068000000000001</v>
          </cell>
          <cell r="V354">
            <v>1.3149</v>
          </cell>
          <cell r="W354">
            <v>1.4277</v>
          </cell>
          <cell r="X354">
            <v>1.5451999999999999</v>
          </cell>
          <cell r="Y354">
            <v>1.6675</v>
          </cell>
          <cell r="Z354">
            <v>1.7947</v>
          </cell>
          <cell r="AA354">
            <v>1.9269000000000001</v>
          </cell>
          <cell r="AB354">
            <v>2.0640000000000001</v>
          </cell>
          <cell r="AC354">
            <v>2.2061999999999999</v>
          </cell>
          <cell r="AD354">
            <v>2.3534999999999999</v>
          </cell>
          <cell r="AE354">
            <v>2.5059999999999998</v>
          </cell>
          <cell r="AF354">
            <v>2.6638000000000002</v>
          </cell>
          <cell r="AG354">
            <v>2.827</v>
          </cell>
          <cell r="AH354">
            <v>2.9956</v>
          </cell>
          <cell r="AI354">
            <v>3.1698</v>
          </cell>
          <cell r="AJ354">
            <v>3.3496000000000001</v>
          </cell>
          <cell r="AK354">
            <v>3.5350999999999999</v>
          </cell>
          <cell r="AL354">
            <v>3.7263999999999999</v>
          </cell>
          <cell r="AM354">
            <v>3.9237000000000002</v>
          </cell>
          <cell r="AN354">
            <v>4.1269999999999998</v>
          </cell>
        </row>
        <row r="355">
          <cell r="C355">
            <v>4.0800000000000003E-2</v>
          </cell>
          <cell r="D355">
            <v>6.7199999999999996E-2</v>
          </cell>
          <cell r="E355">
            <v>9.9099999999999994E-2</v>
          </cell>
          <cell r="F355">
            <v>0.1363</v>
          </cell>
          <cell r="G355">
            <v>0.17860000000000001</v>
          </cell>
          <cell r="H355">
            <v>0.2258</v>
          </cell>
          <cell r="I355">
            <v>0.27779999999999999</v>
          </cell>
          <cell r="J355">
            <v>0.3347</v>
          </cell>
          <cell r="K355">
            <v>0.39629999999999999</v>
          </cell>
          <cell r="L355">
            <v>0.46260000000000001</v>
          </cell>
          <cell r="M355">
            <v>0.53369999999999995</v>
          </cell>
          <cell r="N355">
            <v>0.60940000000000005</v>
          </cell>
          <cell r="O355">
            <v>0.68979999999999997</v>
          </cell>
          <cell r="P355">
            <v>0.77490000000000003</v>
          </cell>
          <cell r="Q355">
            <v>0.86480000000000001</v>
          </cell>
          <cell r="R355">
            <v>0.95930000000000004</v>
          </cell>
          <cell r="S355">
            <v>1.0587</v>
          </cell>
          <cell r="T355">
            <v>1.1628000000000001</v>
          </cell>
          <cell r="U355">
            <v>1.2718</v>
          </cell>
          <cell r="V355">
            <v>1.3856999999999999</v>
          </cell>
          <cell r="W355">
            <v>1.5044999999999999</v>
          </cell>
          <cell r="X355">
            <v>1.6283000000000001</v>
          </cell>
          <cell r="Y355">
            <v>1.7571000000000001</v>
          </cell>
          <cell r="Z355">
            <v>1.891</v>
          </cell>
          <cell r="AA355">
            <v>2.0301</v>
          </cell>
          <cell r="AB355">
            <v>2.1743999999999999</v>
          </cell>
          <cell r="AC355">
            <v>2.3239000000000001</v>
          </cell>
          <cell r="AD355">
            <v>2.4788999999999999</v>
          </cell>
          <cell r="AE355">
            <v>2.6393</v>
          </cell>
          <cell r="AF355">
            <v>2.8052000000000001</v>
          </cell>
          <cell r="AG355">
            <v>2.9767000000000001</v>
          </cell>
          <cell r="AH355">
            <v>3.1539000000000001</v>
          </cell>
          <cell r="AI355">
            <v>3.3369</v>
          </cell>
          <cell r="AJ355">
            <v>3.5257999999999998</v>
          </cell>
          <cell r="AK355">
            <v>3.7206000000000001</v>
          </cell>
          <cell r="AL355">
            <v>3.9215</v>
          </cell>
          <cell r="AM355">
            <v>4.1284999999999998</v>
          </cell>
          <cell r="AN355">
            <v>4.3418000000000001</v>
          </cell>
        </row>
        <row r="356">
          <cell r="C356">
            <v>4.2799999999999998E-2</v>
          </cell>
          <cell r="D356">
            <v>7.0599999999999996E-2</v>
          </cell>
          <cell r="E356">
            <v>0.1042</v>
          </cell>
          <cell r="F356">
            <v>0.14330000000000001</v>
          </cell>
          <cell r="G356">
            <v>0.18770000000000001</v>
          </cell>
          <cell r="H356">
            <v>0.23730000000000001</v>
          </cell>
          <cell r="I356">
            <v>0.29199999999999998</v>
          </cell>
          <cell r="J356">
            <v>0.3518</v>
          </cell>
          <cell r="K356">
            <v>0.41660000000000003</v>
          </cell>
          <cell r="L356">
            <v>0.48630000000000001</v>
          </cell>
          <cell r="M356">
            <v>0.56100000000000005</v>
          </cell>
          <cell r="N356">
            <v>0.64059999999999995</v>
          </cell>
          <cell r="O356">
            <v>0.72519999999999996</v>
          </cell>
          <cell r="P356">
            <v>0.81469999999999998</v>
          </cell>
          <cell r="Q356">
            <v>0.90910000000000002</v>
          </cell>
          <cell r="R356">
            <v>1.0085</v>
          </cell>
          <cell r="S356">
            <v>1.113</v>
          </cell>
          <cell r="T356">
            <v>1.2223999999999999</v>
          </cell>
          <cell r="U356">
            <v>1.337</v>
          </cell>
          <cell r="V356">
            <v>1.4565999999999999</v>
          </cell>
          <cell r="W356">
            <v>1.5813999999999999</v>
          </cell>
          <cell r="X356">
            <v>1.7115</v>
          </cell>
          <cell r="Y356">
            <v>1.8468</v>
          </cell>
          <cell r="Z356">
            <v>1.9874000000000001</v>
          </cell>
          <cell r="AA356">
            <v>2.1335000000000002</v>
          </cell>
          <cell r="AB356">
            <v>2.2850000000000001</v>
          </cell>
          <cell r="AC356">
            <v>2.4420000000000002</v>
          </cell>
          <cell r="AD356">
            <v>2.6046</v>
          </cell>
          <cell r="AE356">
            <v>2.7730000000000001</v>
          </cell>
          <cell r="AF356">
            <v>2.9470000000000001</v>
          </cell>
          <cell r="AG356">
            <v>3.1269</v>
          </cell>
          <cell r="AH356">
            <v>3.3128000000000002</v>
          </cell>
          <cell r="AI356">
            <v>3.5045999999999999</v>
          </cell>
          <cell r="AJ356">
            <v>3.7025999999999999</v>
          </cell>
          <cell r="AK356">
            <v>3.9068000000000001</v>
          </cell>
          <cell r="AL356">
            <v>4.1172000000000004</v>
          </cell>
          <cell r="AM356">
            <v>4.3341000000000003</v>
          </cell>
          <cell r="AN356">
            <v>4.5575000000000001</v>
          </cell>
        </row>
        <row r="357">
          <cell r="C357">
            <v>4.4900000000000002E-2</v>
          </cell>
          <cell r="D357">
            <v>7.3999999999999996E-2</v>
          </cell>
          <cell r="E357">
            <v>0.10920000000000001</v>
          </cell>
          <cell r="F357">
            <v>0.1502</v>
          </cell>
          <cell r="G357">
            <v>0.1968</v>
          </cell>
          <cell r="H357">
            <v>0.24879999999999999</v>
          </cell>
          <cell r="I357">
            <v>0.30620000000000003</v>
          </cell>
          <cell r="J357">
            <v>0.36890000000000001</v>
          </cell>
          <cell r="K357">
            <v>0.43690000000000001</v>
          </cell>
          <cell r="L357">
            <v>0.51</v>
          </cell>
          <cell r="M357">
            <v>0.58840000000000003</v>
          </cell>
          <cell r="N357">
            <v>0.67190000000000005</v>
          </cell>
          <cell r="O357">
            <v>0.76060000000000005</v>
          </cell>
          <cell r="P357">
            <v>0.85440000000000005</v>
          </cell>
          <cell r="Q357">
            <v>0.95350000000000001</v>
          </cell>
          <cell r="R357">
            <v>1.0578000000000001</v>
          </cell>
          <cell r="S357">
            <v>1.1673</v>
          </cell>
          <cell r="T357">
            <v>1.2821</v>
          </cell>
          <cell r="U357">
            <v>1.4021999999999999</v>
          </cell>
          <cell r="V357">
            <v>1.5276000000000001</v>
          </cell>
          <cell r="W357">
            <v>1.6585000000000001</v>
          </cell>
          <cell r="X357">
            <v>1.7948</v>
          </cell>
          <cell r="Y357">
            <v>1.9367000000000001</v>
          </cell>
          <cell r="Z357">
            <v>2.0840999999999998</v>
          </cell>
          <cell r="AA357">
            <v>2.2370999999999999</v>
          </cell>
          <cell r="AB357">
            <v>2.3957999999999999</v>
          </cell>
          <cell r="AC357">
            <v>2.5602999999999998</v>
          </cell>
          <cell r="AD357">
            <v>2.7307000000000001</v>
          </cell>
          <cell r="AE357">
            <v>2.9068999999999998</v>
          </cell>
          <cell r="AF357">
            <v>3.0891999999999999</v>
          </cell>
          <cell r="AG357">
            <v>3.2776000000000001</v>
          </cell>
          <cell r="AH357">
            <v>3.4721000000000002</v>
          </cell>
          <cell r="AI357">
            <v>3.6728999999999998</v>
          </cell>
          <cell r="AJ357">
            <v>3.88</v>
          </cell>
          <cell r="AK357">
            <v>4.0936000000000003</v>
          </cell>
          <cell r="AL357">
            <v>4.3136999999999999</v>
          </cell>
          <cell r="AM357">
            <v>4.5404</v>
          </cell>
          <cell r="AN357">
            <v>4.7739000000000003</v>
          </cell>
        </row>
        <row r="358">
          <cell r="C358">
            <v>4.7E-2</v>
          </cell>
          <cell r="D358">
            <v>7.7399999999999997E-2</v>
          </cell>
          <cell r="E358">
            <v>0.1143</v>
          </cell>
          <cell r="F358">
            <v>0.15709999999999999</v>
          </cell>
          <cell r="G358">
            <v>0.2059</v>
          </cell>
          <cell r="H358">
            <v>0.26029999999999998</v>
          </cell>
          <cell r="I358">
            <v>0.32040000000000002</v>
          </cell>
          <cell r="J358">
            <v>0.3861</v>
          </cell>
          <cell r="K358">
            <v>0.4572</v>
          </cell>
          <cell r="L358">
            <v>0.53380000000000005</v>
          </cell>
          <cell r="M358">
            <v>0.61580000000000001</v>
          </cell>
          <cell r="N358">
            <v>0.70320000000000005</v>
          </cell>
          <cell r="O358">
            <v>0.79600000000000004</v>
          </cell>
          <cell r="P358">
            <v>0.89419999999999999</v>
          </cell>
          <cell r="Q358">
            <v>0.99790000000000001</v>
          </cell>
          <cell r="R358">
            <v>1.107</v>
          </cell>
          <cell r="S358">
            <v>1.2217</v>
          </cell>
          <cell r="T358">
            <v>1.3418000000000001</v>
          </cell>
          <cell r="U358">
            <v>1.4675</v>
          </cell>
          <cell r="V358">
            <v>1.5987</v>
          </cell>
          <cell r="W358">
            <v>1.7357</v>
          </cell>
          <cell r="X358">
            <v>1.8783000000000001</v>
          </cell>
          <cell r="Y358">
            <v>2.0266000000000002</v>
          </cell>
          <cell r="Z358">
            <v>2.1808000000000001</v>
          </cell>
          <cell r="AA358">
            <v>2.3409</v>
          </cell>
          <cell r="AB358">
            <v>2.5068999999999999</v>
          </cell>
          <cell r="AC358">
            <v>2.6789000000000001</v>
          </cell>
          <cell r="AD358">
            <v>2.8569</v>
          </cell>
          <cell r="AE358">
            <v>3.0411999999999999</v>
          </cell>
          <cell r="AF358">
            <v>3.2317</v>
          </cell>
          <cell r="AG358">
            <v>3.4285000000000001</v>
          </cell>
          <cell r="AH358">
            <v>3.6316999999999999</v>
          </cell>
          <cell r="AI358">
            <v>3.8414999999999999</v>
          </cell>
          <cell r="AJ358">
            <v>4.0578000000000003</v>
          </cell>
          <cell r="AK358">
            <v>4.2808999999999999</v>
          </cell>
          <cell r="AL358">
            <v>4.5106999999999999</v>
          </cell>
          <cell r="AM358">
            <v>4.7473999999999998</v>
          </cell>
          <cell r="AN358">
            <v>4.9911000000000003</v>
          </cell>
        </row>
        <row r="359">
          <cell r="C359">
            <v>4.9000000000000002E-2</v>
          </cell>
          <cell r="D359">
            <v>8.09E-2</v>
          </cell>
          <cell r="E359">
            <v>0.1193</v>
          </cell>
          <cell r="F359">
            <v>0.1641</v>
          </cell>
          <cell r="G359">
            <v>0.215</v>
          </cell>
          <cell r="H359">
            <v>0.27189999999999998</v>
          </cell>
          <cell r="I359">
            <v>0.33460000000000001</v>
          </cell>
          <cell r="J359">
            <v>0.4032</v>
          </cell>
          <cell r="K359">
            <v>0.47749999999999998</v>
          </cell>
          <cell r="L359">
            <v>0.5575</v>
          </cell>
          <cell r="M359">
            <v>0.6431</v>
          </cell>
          <cell r="N359">
            <v>0.73440000000000005</v>
          </cell>
          <cell r="O359">
            <v>0.83140000000000003</v>
          </cell>
          <cell r="P359">
            <v>0.93400000000000005</v>
          </cell>
          <cell r="Q359">
            <v>1.0424</v>
          </cell>
          <cell r="R359">
            <v>1.1563000000000001</v>
          </cell>
          <cell r="S359">
            <v>1.2761</v>
          </cell>
          <cell r="T359">
            <v>1.4015</v>
          </cell>
          <cell r="U359">
            <v>1.5327999999999999</v>
          </cell>
          <cell r="V359">
            <v>1.6698999999999999</v>
          </cell>
          <cell r="W359">
            <v>1.8129</v>
          </cell>
          <cell r="X359">
            <v>1.9618</v>
          </cell>
          <cell r="Y359">
            <v>2.1166999999999998</v>
          </cell>
          <cell r="Z359">
            <v>2.2776999999999998</v>
          </cell>
          <cell r="AA359">
            <v>2.4447999999999999</v>
          </cell>
          <cell r="AB359">
            <v>2.6179999999999999</v>
          </cell>
          <cell r="AC359">
            <v>2.7976000000000001</v>
          </cell>
          <cell r="AD359">
            <v>2.9834000000000001</v>
          </cell>
          <cell r="AE359">
            <v>3.1757</v>
          </cell>
          <cell r="AF359">
            <v>3.3744999999999998</v>
          </cell>
          <cell r="AG359">
            <v>3.5798000000000001</v>
          </cell>
          <cell r="AH359">
            <v>3.7917999999999998</v>
          </cell>
          <cell r="AI359">
            <v>4.0105000000000004</v>
          </cell>
          <cell r="AJ359">
            <v>4.2361000000000004</v>
          </cell>
          <cell r="AK359">
            <v>4.4686000000000003</v>
          </cell>
          <cell r="AL359">
            <v>4.7081999999999997</v>
          </cell>
          <cell r="AM359">
            <v>4.9549000000000003</v>
          </cell>
          <cell r="AN359">
            <v>5.2088999999999999</v>
          </cell>
        </row>
        <row r="360">
          <cell r="C360">
            <v>5.11E-2</v>
          </cell>
          <cell r="D360">
            <v>8.43E-2</v>
          </cell>
          <cell r="E360">
            <v>0.12429999999999999</v>
          </cell>
          <cell r="F360">
            <v>0.17100000000000001</v>
          </cell>
          <cell r="G360">
            <v>0.22409999999999999</v>
          </cell>
          <cell r="H360">
            <v>0.28339999999999999</v>
          </cell>
          <cell r="I360">
            <v>0.3488</v>
          </cell>
          <cell r="J360">
            <v>0.42030000000000001</v>
          </cell>
          <cell r="K360">
            <v>0.49780000000000002</v>
          </cell>
          <cell r="L360">
            <v>0.58120000000000005</v>
          </cell>
          <cell r="M360">
            <v>0.67049999999999998</v>
          </cell>
          <cell r="N360">
            <v>0.76570000000000005</v>
          </cell>
          <cell r="O360">
            <v>0.8669</v>
          </cell>
          <cell r="P360">
            <v>0.97389999999999999</v>
          </cell>
          <cell r="Q360">
            <v>1.0868</v>
          </cell>
          <cell r="R360">
            <v>1.2057</v>
          </cell>
          <cell r="S360">
            <v>1.3305</v>
          </cell>
          <cell r="T360">
            <v>1.4613</v>
          </cell>
          <cell r="U360">
            <v>1.5982000000000001</v>
          </cell>
          <cell r="V360">
            <v>1.7411000000000001</v>
          </cell>
          <cell r="W360">
            <v>1.8902000000000001</v>
          </cell>
          <cell r="X360">
            <v>2.0453999999999999</v>
          </cell>
          <cell r="Y360">
            <v>2.2069000000000001</v>
          </cell>
          <cell r="Z360">
            <v>2.3746999999999998</v>
          </cell>
          <cell r="AA360">
            <v>2.5488</v>
          </cell>
          <cell r="AB360">
            <v>2.7294</v>
          </cell>
          <cell r="AC360">
            <v>2.9165000000000001</v>
          </cell>
          <cell r="AD360">
            <v>3.1101000000000001</v>
          </cell>
          <cell r="AE360">
            <v>3.3104</v>
          </cell>
          <cell r="AF360">
            <v>3.5175000000000001</v>
          </cell>
          <cell r="AG360">
            <v>3.7313000000000001</v>
          </cell>
          <cell r="AH360">
            <v>3.9521000000000002</v>
          </cell>
          <cell r="AI360">
            <v>4.1798999999999999</v>
          </cell>
          <cell r="AJ360">
            <v>4.4147999999999996</v>
          </cell>
          <cell r="AK360">
            <v>4.6567999999999996</v>
          </cell>
          <cell r="AL360">
            <v>4.9062000000000001</v>
          </cell>
          <cell r="AM360">
            <v>5.1630000000000003</v>
          </cell>
          <cell r="AN360">
            <v>5.4272</v>
          </cell>
        </row>
        <row r="361">
          <cell r="C361">
            <v>5.3199999999999997E-2</v>
          </cell>
          <cell r="D361">
            <v>8.77E-2</v>
          </cell>
          <cell r="E361">
            <v>0.12939999999999999</v>
          </cell>
          <cell r="F361">
            <v>0.17799999999999999</v>
          </cell>
          <cell r="G361">
            <v>0.23319999999999999</v>
          </cell>
          <cell r="H361">
            <v>0.2949</v>
          </cell>
          <cell r="I361">
            <v>0.36299999999999999</v>
          </cell>
          <cell r="J361">
            <v>0.4375</v>
          </cell>
          <cell r="K361">
            <v>0.5181</v>
          </cell>
          <cell r="L361">
            <v>0.60489999999999999</v>
          </cell>
          <cell r="M361">
            <v>0.69789999999999996</v>
          </cell>
          <cell r="N361">
            <v>0.79710000000000003</v>
          </cell>
          <cell r="O361">
            <v>0.90229999999999999</v>
          </cell>
          <cell r="P361">
            <v>1.0137</v>
          </cell>
          <cell r="Q361">
            <v>1.1313</v>
          </cell>
          <cell r="R361">
            <v>1.2549999999999999</v>
          </cell>
          <cell r="S361">
            <v>1.385</v>
          </cell>
          <cell r="T361">
            <v>1.5212000000000001</v>
          </cell>
          <cell r="U361">
            <v>1.6636</v>
          </cell>
          <cell r="V361">
            <v>1.8124</v>
          </cell>
          <cell r="W361">
            <v>1.9676</v>
          </cell>
          <cell r="X361">
            <v>2.1291000000000002</v>
          </cell>
          <cell r="Y361">
            <v>2.2972000000000001</v>
          </cell>
          <cell r="Z361">
            <v>2.4718</v>
          </cell>
          <cell r="AA361">
            <v>2.653</v>
          </cell>
          <cell r="AB361">
            <v>2.8409</v>
          </cell>
          <cell r="AC361">
            <v>3.0354999999999999</v>
          </cell>
          <cell r="AD361">
            <v>3.2370000000000001</v>
          </cell>
          <cell r="AE361">
            <v>3.4453</v>
          </cell>
          <cell r="AF361">
            <v>3.6606999999999998</v>
          </cell>
          <cell r="AG361">
            <v>3.8831000000000002</v>
          </cell>
          <cell r="AH361">
            <v>4.1127000000000002</v>
          </cell>
          <cell r="AI361">
            <v>4.3494999999999999</v>
          </cell>
          <cell r="AJ361">
            <v>4.5937999999999999</v>
          </cell>
          <cell r="AK361">
            <v>4.8453999999999997</v>
          </cell>
          <cell r="AL361">
            <v>5.1045999999999996</v>
          </cell>
          <cell r="AM361">
            <v>5.3715000000000002</v>
          </cell>
          <cell r="AN361">
            <v>5.6460999999999997</v>
          </cell>
        </row>
        <row r="362">
          <cell r="C362">
            <v>5.5199999999999999E-2</v>
          </cell>
          <cell r="D362">
            <v>9.11E-2</v>
          </cell>
          <cell r="E362">
            <v>0.13439999999999999</v>
          </cell>
          <cell r="F362">
            <v>0.18490000000000001</v>
          </cell>
          <cell r="G362">
            <v>0.24229999999999999</v>
          </cell>
          <cell r="H362">
            <v>0.30649999999999999</v>
          </cell>
          <cell r="I362">
            <v>0.37730000000000002</v>
          </cell>
          <cell r="J362">
            <v>0.4546</v>
          </cell>
          <cell r="K362">
            <v>0.53839999999999999</v>
          </cell>
          <cell r="L362">
            <v>0.62870000000000004</v>
          </cell>
          <cell r="M362">
            <v>0.72529999999999994</v>
          </cell>
          <cell r="N362">
            <v>0.82840000000000003</v>
          </cell>
          <cell r="O362">
            <v>0.93779999999999997</v>
          </cell>
          <cell r="P362">
            <v>1.0536000000000001</v>
          </cell>
          <cell r="Q362">
            <v>1.1758</v>
          </cell>
          <cell r="R362">
            <v>1.3044</v>
          </cell>
          <cell r="S362">
            <v>1.4395</v>
          </cell>
          <cell r="T362">
            <v>1.5810999999999999</v>
          </cell>
          <cell r="U362">
            <v>1.7291000000000001</v>
          </cell>
          <cell r="V362">
            <v>1.8837999999999999</v>
          </cell>
          <cell r="W362">
            <v>2.0449999999999999</v>
          </cell>
          <cell r="X362">
            <v>2.2128999999999999</v>
          </cell>
          <cell r="Y362">
            <v>2.3875999999999999</v>
          </cell>
          <cell r="Z362">
            <v>2.569</v>
          </cell>
          <cell r="AA362">
            <v>2.7572999999999999</v>
          </cell>
          <cell r="AB362">
            <v>2.9525000000000001</v>
          </cell>
          <cell r="AC362">
            <v>3.1547000000000001</v>
          </cell>
          <cell r="AD362">
            <v>3.3639999999999999</v>
          </cell>
          <cell r="AE362">
            <v>3.5804</v>
          </cell>
          <cell r="AF362">
            <v>3.8041</v>
          </cell>
          <cell r="AG362">
            <v>4.0350999999999999</v>
          </cell>
          <cell r="AH362">
            <v>4.2736000000000001</v>
          </cell>
          <cell r="AI362">
            <v>4.5194999999999999</v>
          </cell>
          <cell r="AJ362">
            <v>4.7731000000000003</v>
          </cell>
          <cell r="AK362">
            <v>5.0343</v>
          </cell>
          <cell r="AL362">
            <v>5.3033999999999999</v>
          </cell>
          <cell r="AM362">
            <v>5.5804</v>
          </cell>
          <cell r="AN362">
            <v>5.8654000000000002</v>
          </cell>
        </row>
        <row r="363">
          <cell r="C363">
            <v>5.7299999999999997E-2</v>
          </cell>
          <cell r="D363">
            <v>9.4500000000000001E-2</v>
          </cell>
          <cell r="E363">
            <v>0.13950000000000001</v>
          </cell>
          <cell r="F363">
            <v>0.1918</v>
          </cell>
          <cell r="G363">
            <v>0.25140000000000001</v>
          </cell>
          <cell r="H363">
            <v>0.318</v>
          </cell>
          <cell r="I363">
            <v>0.39150000000000001</v>
          </cell>
          <cell r="J363">
            <v>0.47170000000000001</v>
          </cell>
          <cell r="K363">
            <v>0.55869999999999997</v>
          </cell>
          <cell r="L363">
            <v>0.65239999999999998</v>
          </cell>
          <cell r="M363">
            <v>0.75270000000000004</v>
          </cell>
          <cell r="N363">
            <v>0.85970000000000002</v>
          </cell>
          <cell r="O363">
            <v>0.97330000000000005</v>
          </cell>
          <cell r="P363">
            <v>1.0934999999999999</v>
          </cell>
          <cell r="Q363">
            <v>1.2202999999999999</v>
          </cell>
          <cell r="R363">
            <v>1.3537999999999999</v>
          </cell>
          <cell r="S363">
            <v>1.494</v>
          </cell>
          <cell r="T363">
            <v>1.641</v>
          </cell>
          <cell r="U363">
            <v>1.7946</v>
          </cell>
          <cell r="V363">
            <v>1.9551000000000001</v>
          </cell>
          <cell r="W363">
            <v>2.1225000000000001</v>
          </cell>
          <cell r="X363">
            <v>2.2968000000000002</v>
          </cell>
          <cell r="Y363">
            <v>2.4780000000000002</v>
          </cell>
          <cell r="Z363">
            <v>2.6663000000000001</v>
          </cell>
          <cell r="AA363">
            <v>2.8616999999999999</v>
          </cell>
          <cell r="AB363">
            <v>3.0642</v>
          </cell>
          <cell r="AC363">
            <v>3.274</v>
          </cell>
          <cell r="AD363">
            <v>3.4910999999999999</v>
          </cell>
          <cell r="AE363">
            <v>3.7157</v>
          </cell>
          <cell r="AF363">
            <v>3.9477000000000002</v>
          </cell>
          <cell r="AG363">
            <v>4.1872999999999996</v>
          </cell>
          <cell r="AH363">
            <v>4.4345999999999997</v>
          </cell>
          <cell r="AI363">
            <v>4.6897000000000002</v>
          </cell>
          <cell r="AJ363">
            <v>4.9526000000000003</v>
          </cell>
          <cell r="AK363">
            <v>5.2234999999999996</v>
          </cell>
          <cell r="AL363">
            <v>5.5025000000000004</v>
          </cell>
          <cell r="AM363">
            <v>5.7896999999999998</v>
          </cell>
          <cell r="AN363">
            <v>6.0850999999999997</v>
          </cell>
        </row>
        <row r="364">
          <cell r="C364">
            <v>5.9400000000000001E-2</v>
          </cell>
          <cell r="D364">
            <v>9.7900000000000001E-2</v>
          </cell>
          <cell r="E364">
            <v>0.14449999999999999</v>
          </cell>
          <cell r="F364">
            <v>0.1988</v>
          </cell>
          <cell r="G364">
            <v>0.26050000000000001</v>
          </cell>
          <cell r="H364">
            <v>0.32950000000000002</v>
          </cell>
          <cell r="I364">
            <v>0.40570000000000001</v>
          </cell>
          <cell r="J364">
            <v>0.4889</v>
          </cell>
          <cell r="K364">
            <v>0.57909999999999995</v>
          </cell>
          <cell r="L364">
            <v>0.67620000000000002</v>
          </cell>
          <cell r="M364">
            <v>0.7802</v>
          </cell>
          <cell r="N364">
            <v>0.89100000000000001</v>
          </cell>
          <cell r="O364">
            <v>1.0087999999999999</v>
          </cell>
          <cell r="P364">
            <v>1.1334</v>
          </cell>
          <cell r="Q364">
            <v>1.2648999999999999</v>
          </cell>
          <cell r="R364">
            <v>1.4033</v>
          </cell>
          <cell r="S364">
            <v>1.5486</v>
          </cell>
          <cell r="T364">
            <v>1.7009000000000001</v>
          </cell>
          <cell r="U364">
            <v>1.8602000000000001</v>
          </cell>
          <cell r="V364">
            <v>2.0266000000000002</v>
          </cell>
          <cell r="W364">
            <v>2.2000000000000002</v>
          </cell>
          <cell r="X364">
            <v>2.3807</v>
          </cell>
          <cell r="Y364">
            <v>2.5684999999999998</v>
          </cell>
          <cell r="Z364">
            <v>2.7635999999999998</v>
          </cell>
          <cell r="AA364">
            <v>2.9661</v>
          </cell>
          <cell r="AB364">
            <v>3.1760000000000002</v>
          </cell>
          <cell r="AC364">
            <v>3.3934000000000002</v>
          </cell>
          <cell r="AD364">
            <v>3.6183999999999998</v>
          </cell>
          <cell r="AE364">
            <v>3.8511000000000002</v>
          </cell>
          <cell r="AF364">
            <v>4.0914999999999999</v>
          </cell>
          <cell r="AG364">
            <v>4.3396999999999997</v>
          </cell>
          <cell r="AH364">
            <v>4.5959000000000003</v>
          </cell>
          <cell r="AI364">
            <v>4.8601000000000001</v>
          </cell>
          <cell r="AJ364">
            <v>5.1325000000000003</v>
          </cell>
          <cell r="AK364">
            <v>5.4130000000000003</v>
          </cell>
          <cell r="AL364">
            <v>5.702</v>
          </cell>
          <cell r="AM364">
            <v>5.9992999999999999</v>
          </cell>
          <cell r="AN364">
            <v>6.3052000000000001</v>
          </cell>
        </row>
        <row r="365">
          <cell r="C365">
            <v>6.1400000000000003E-2</v>
          </cell>
          <cell r="D365">
            <v>0.1013</v>
          </cell>
          <cell r="E365">
            <v>0.14949999999999999</v>
          </cell>
          <cell r="F365">
            <v>0.20569999999999999</v>
          </cell>
          <cell r="G365">
            <v>0.26960000000000001</v>
          </cell>
          <cell r="H365">
            <v>0.34110000000000001</v>
          </cell>
          <cell r="I365">
            <v>0.4199</v>
          </cell>
          <cell r="J365">
            <v>0.50600000000000001</v>
          </cell>
          <cell r="K365">
            <v>0.59940000000000004</v>
          </cell>
          <cell r="L365">
            <v>0.69989999999999997</v>
          </cell>
          <cell r="M365">
            <v>0.80759999999999998</v>
          </cell>
          <cell r="N365">
            <v>0.9224</v>
          </cell>
          <cell r="O365">
            <v>1.0443</v>
          </cell>
          <cell r="P365">
            <v>1.1733</v>
          </cell>
          <cell r="Q365">
            <v>1.3093999999999999</v>
          </cell>
          <cell r="R365">
            <v>1.4527000000000001</v>
          </cell>
          <cell r="S365">
            <v>1.6032</v>
          </cell>
          <cell r="T365">
            <v>1.7608999999999999</v>
          </cell>
          <cell r="U365">
            <v>1.9258</v>
          </cell>
          <cell r="V365">
            <v>2.0979999999999999</v>
          </cell>
          <cell r="W365">
            <v>2.2776000000000001</v>
          </cell>
          <cell r="X365">
            <v>2.4645999999999999</v>
          </cell>
          <cell r="Y365">
            <v>2.6591</v>
          </cell>
          <cell r="Z365">
            <v>2.8611</v>
          </cell>
          <cell r="AA365">
            <v>3.0707</v>
          </cell>
          <cell r="AB365">
            <v>3.2879</v>
          </cell>
          <cell r="AC365">
            <v>3.5129999999999999</v>
          </cell>
          <cell r="AD365">
            <v>3.7458</v>
          </cell>
          <cell r="AE365">
            <v>3.9866000000000001</v>
          </cell>
          <cell r="AF365">
            <v>4.2354000000000003</v>
          </cell>
          <cell r="AG365">
            <v>4.4923000000000002</v>
          </cell>
          <cell r="AH365">
            <v>4.7573999999999996</v>
          </cell>
          <cell r="AI365">
            <v>5.0308000000000002</v>
          </cell>
          <cell r="AJ365">
            <v>5.3125</v>
          </cell>
          <cell r="AK365">
            <v>5.6028000000000002</v>
          </cell>
          <cell r="AL365">
            <v>5.9016999999999999</v>
          </cell>
          <cell r="AM365">
            <v>6.2092999999999998</v>
          </cell>
          <cell r="AN365">
            <v>6.5256999999999996</v>
          </cell>
        </row>
        <row r="366">
          <cell r="C366">
            <v>6.3500000000000001E-2</v>
          </cell>
          <cell r="D366">
            <v>0.1047</v>
          </cell>
          <cell r="E366">
            <v>0.15459999999999999</v>
          </cell>
          <cell r="F366">
            <v>0.2127</v>
          </cell>
          <cell r="G366">
            <v>0.2787</v>
          </cell>
          <cell r="H366">
            <v>0.35260000000000002</v>
          </cell>
          <cell r="I366">
            <v>0.43409999999999999</v>
          </cell>
          <cell r="J366">
            <v>0.5232</v>
          </cell>
          <cell r="K366">
            <v>0.61970000000000003</v>
          </cell>
          <cell r="L366">
            <v>0.72370000000000001</v>
          </cell>
          <cell r="M366">
            <v>0.83499999999999996</v>
          </cell>
          <cell r="N366">
            <v>0.95369999999999999</v>
          </cell>
          <cell r="O366">
            <v>1.0798000000000001</v>
          </cell>
          <cell r="P366">
            <v>1.2132000000000001</v>
          </cell>
          <cell r="Q366">
            <v>1.3540000000000001</v>
          </cell>
          <cell r="R366">
            <v>1.5022</v>
          </cell>
          <cell r="S366">
            <v>1.6577999999999999</v>
          </cell>
          <cell r="T366">
            <v>1.8208</v>
          </cell>
          <cell r="U366">
            <v>1.9914000000000001</v>
          </cell>
          <cell r="V366">
            <v>2.1695000000000002</v>
          </cell>
          <cell r="W366">
            <v>2.3552</v>
          </cell>
          <cell r="X366">
            <v>2.5486</v>
          </cell>
          <cell r="Y366">
            <v>2.7496999999999998</v>
          </cell>
          <cell r="Z366">
            <v>2.9584999999999999</v>
          </cell>
          <cell r="AA366">
            <v>3.1753</v>
          </cell>
          <cell r="AB366">
            <v>3.3999000000000001</v>
          </cell>
          <cell r="AC366">
            <v>3.6326000000000001</v>
          </cell>
          <cell r="AD366">
            <v>3.8733</v>
          </cell>
          <cell r="AE366">
            <v>4.1223000000000001</v>
          </cell>
          <cell r="AF366">
            <v>4.3795000000000002</v>
          </cell>
          <cell r="AG366">
            <v>4.6449999999999996</v>
          </cell>
          <cell r="AH366">
            <v>4.9189999999999996</v>
          </cell>
          <cell r="AI366">
            <v>5.2016</v>
          </cell>
          <cell r="AJ366">
            <v>5.4927999999999999</v>
          </cell>
          <cell r="AK366">
            <v>5.7927999999999997</v>
          </cell>
          <cell r="AL366">
            <v>6.1017000000000001</v>
          </cell>
          <cell r="AM366">
            <v>6.4195000000000002</v>
          </cell>
          <cell r="AN366">
            <v>6.7464000000000004</v>
          </cell>
        </row>
        <row r="367">
          <cell r="C367">
            <v>6.5600000000000006E-2</v>
          </cell>
          <cell r="D367">
            <v>0.1081</v>
          </cell>
          <cell r="E367">
            <v>0.15959999999999999</v>
          </cell>
          <cell r="F367">
            <v>0.21959999999999999</v>
          </cell>
          <cell r="G367">
            <v>0.2878</v>
          </cell>
          <cell r="H367">
            <v>0.36409999999999998</v>
          </cell>
          <cell r="I367">
            <v>0.44829999999999998</v>
          </cell>
          <cell r="J367">
            <v>0.5403</v>
          </cell>
          <cell r="K367">
            <v>0.64</v>
          </cell>
          <cell r="L367">
            <v>0.74739999999999995</v>
          </cell>
          <cell r="M367">
            <v>0.86240000000000006</v>
          </cell>
          <cell r="N367">
            <v>0.98509999999999998</v>
          </cell>
          <cell r="O367">
            <v>1.1153</v>
          </cell>
          <cell r="P367">
            <v>1.2531000000000001</v>
          </cell>
          <cell r="Q367">
            <v>1.3986000000000001</v>
          </cell>
          <cell r="R367">
            <v>1.5516000000000001</v>
          </cell>
          <cell r="S367">
            <v>1.7123999999999999</v>
          </cell>
          <cell r="T367">
            <v>1.8809</v>
          </cell>
          <cell r="U367">
            <v>2.0571000000000002</v>
          </cell>
          <cell r="V367">
            <v>2.2410000000000001</v>
          </cell>
          <cell r="W367">
            <v>2.4329000000000001</v>
          </cell>
          <cell r="X367">
            <v>2.6326000000000001</v>
          </cell>
          <cell r="Y367">
            <v>2.8403</v>
          </cell>
          <cell r="Z367">
            <v>3.0560999999999998</v>
          </cell>
          <cell r="AA367">
            <v>3.2799</v>
          </cell>
          <cell r="AB367">
            <v>3.512</v>
          </cell>
          <cell r="AC367">
            <v>3.7523</v>
          </cell>
          <cell r="AD367">
            <v>4.0008999999999997</v>
          </cell>
          <cell r="AE367">
            <v>4.258</v>
          </cell>
          <cell r="AF367">
            <v>4.5236000000000001</v>
          </cell>
          <cell r="AG367">
            <v>4.7979000000000003</v>
          </cell>
          <cell r="AH367">
            <v>5.0808</v>
          </cell>
          <cell r="AI367">
            <v>5.3726000000000003</v>
          </cell>
          <cell r="AJ367">
            <v>5.6733000000000002</v>
          </cell>
          <cell r="AK367">
            <v>5.9829999999999997</v>
          </cell>
          <cell r="AL367">
            <v>6.3018999999999998</v>
          </cell>
          <cell r="AM367">
            <v>6.63</v>
          </cell>
          <cell r="AN367">
            <v>6.9675000000000002</v>
          </cell>
        </row>
        <row r="368">
          <cell r="C368">
            <v>6.7599999999999993E-2</v>
          </cell>
          <cell r="D368">
            <v>0.1115</v>
          </cell>
          <cell r="E368">
            <v>0.16470000000000001</v>
          </cell>
          <cell r="F368">
            <v>0.22650000000000001</v>
          </cell>
          <cell r="G368">
            <v>0.2969</v>
          </cell>
          <cell r="H368">
            <v>0.37569999999999998</v>
          </cell>
          <cell r="I368">
            <v>0.46250000000000002</v>
          </cell>
          <cell r="J368">
            <v>0.5575</v>
          </cell>
          <cell r="K368">
            <v>0.66039999999999999</v>
          </cell>
          <cell r="L368">
            <v>0.7712</v>
          </cell>
          <cell r="M368">
            <v>0.88990000000000002</v>
          </cell>
          <cell r="N368">
            <v>1.0164</v>
          </cell>
          <cell r="O368">
            <v>1.1508</v>
          </cell>
          <cell r="P368">
            <v>1.2929999999999999</v>
          </cell>
          <cell r="Q368">
            <v>1.4431</v>
          </cell>
          <cell r="R368">
            <v>1.6011</v>
          </cell>
          <cell r="S368">
            <v>1.7669999999999999</v>
          </cell>
          <cell r="T368">
            <v>1.9409000000000001</v>
          </cell>
          <cell r="U368">
            <v>2.1227</v>
          </cell>
          <cell r="V368">
            <v>2.3126000000000002</v>
          </cell>
          <cell r="W368">
            <v>2.5106000000000002</v>
          </cell>
          <cell r="X368">
            <v>2.7166999999999999</v>
          </cell>
          <cell r="Y368">
            <v>2.931</v>
          </cell>
          <cell r="Z368">
            <v>3.1537000000000002</v>
          </cell>
          <cell r="AA368">
            <v>3.3847</v>
          </cell>
          <cell r="AB368">
            <v>3.6240999999999999</v>
          </cell>
          <cell r="AC368">
            <v>3.8721000000000001</v>
          </cell>
          <cell r="AD368">
            <v>4.1285999999999996</v>
          </cell>
          <cell r="AE368">
            <v>4.3939000000000004</v>
          </cell>
          <cell r="AF368">
            <v>4.6679000000000004</v>
          </cell>
          <cell r="AG368">
            <v>4.9508999999999999</v>
          </cell>
          <cell r="AH368">
            <v>5.2427999999999999</v>
          </cell>
          <cell r="AI368">
            <v>5.5437000000000003</v>
          </cell>
          <cell r="AJ368">
            <v>5.8539000000000003</v>
          </cell>
          <cell r="AK368">
            <v>6.1734</v>
          </cell>
          <cell r="AL368">
            <v>6.5023</v>
          </cell>
          <cell r="AM368">
            <v>6.8407</v>
          </cell>
          <cell r="AN368">
            <v>7.1887999999999996</v>
          </cell>
        </row>
        <row r="369">
          <cell r="C369">
            <v>6.9699999999999998E-2</v>
          </cell>
          <cell r="D369">
            <v>0.115</v>
          </cell>
          <cell r="E369">
            <v>0.16969999999999999</v>
          </cell>
          <cell r="F369">
            <v>0.23350000000000001</v>
          </cell>
          <cell r="G369">
            <v>0.30609999999999998</v>
          </cell>
          <cell r="H369">
            <v>0.38719999999999999</v>
          </cell>
          <cell r="I369">
            <v>0.4768</v>
          </cell>
          <cell r="J369">
            <v>0.5746</v>
          </cell>
          <cell r="K369">
            <v>0.68069999999999997</v>
          </cell>
          <cell r="L369">
            <v>0.79490000000000005</v>
          </cell>
          <cell r="M369">
            <v>0.9173</v>
          </cell>
          <cell r="N369">
            <v>1.0478000000000001</v>
          </cell>
          <cell r="O369">
            <v>1.1862999999999999</v>
          </cell>
          <cell r="P369">
            <v>1.333</v>
          </cell>
          <cell r="Q369">
            <v>1.4877</v>
          </cell>
          <cell r="R369">
            <v>1.6506000000000001</v>
          </cell>
          <cell r="S369">
            <v>1.8217000000000001</v>
          </cell>
          <cell r="T369">
            <v>2.0009000000000001</v>
          </cell>
          <cell r="U369">
            <v>2.1884000000000001</v>
          </cell>
          <cell r="V369">
            <v>2.3841999999999999</v>
          </cell>
          <cell r="W369">
            <v>2.5882999999999998</v>
          </cell>
          <cell r="X369">
            <v>2.8008000000000002</v>
          </cell>
          <cell r="Y369">
            <v>3.0217999999999998</v>
          </cell>
          <cell r="Z369">
            <v>3.2513000000000001</v>
          </cell>
          <cell r="AA369">
            <v>3.4895</v>
          </cell>
          <cell r="AB369">
            <v>3.7363</v>
          </cell>
          <cell r="AC369">
            <v>3.9918999999999998</v>
          </cell>
          <cell r="AD369">
            <v>4.2564000000000002</v>
          </cell>
          <cell r="AE369">
            <v>4.5297999999999998</v>
          </cell>
          <cell r="AF369">
            <v>4.8122999999999996</v>
          </cell>
          <cell r="AG369">
            <v>5.1040000000000001</v>
          </cell>
          <cell r="AH369">
            <v>5.4047999999999998</v>
          </cell>
          <cell r="AI369">
            <v>5.7149999999999999</v>
          </cell>
          <cell r="AJ369">
            <v>6.0347</v>
          </cell>
          <cell r="AK369">
            <v>6.3639999999999999</v>
          </cell>
          <cell r="AL369">
            <v>6.7028999999999996</v>
          </cell>
          <cell r="AM369">
            <v>7.0515999999999996</v>
          </cell>
          <cell r="AN369">
            <v>7.4103000000000003</v>
          </cell>
        </row>
        <row r="370">
          <cell r="C370">
            <v>7.1800000000000003E-2</v>
          </cell>
          <cell r="D370">
            <v>0.11840000000000001</v>
          </cell>
          <cell r="E370">
            <v>0.17469999999999999</v>
          </cell>
          <cell r="F370">
            <v>0.2404</v>
          </cell>
          <cell r="G370">
            <v>0.31519999999999998</v>
          </cell>
          <cell r="H370">
            <v>0.3987</v>
          </cell>
          <cell r="I370">
            <v>0.49099999999999999</v>
          </cell>
          <cell r="J370">
            <v>0.59179999999999999</v>
          </cell>
          <cell r="K370">
            <v>0.70099999999999996</v>
          </cell>
          <cell r="L370">
            <v>0.81869999999999998</v>
          </cell>
          <cell r="M370">
            <v>0.94469999999999998</v>
          </cell>
          <cell r="N370">
            <v>1.0790999999999999</v>
          </cell>
          <cell r="O370">
            <v>1.2219</v>
          </cell>
          <cell r="P370">
            <v>1.3729</v>
          </cell>
          <cell r="Q370">
            <v>1.5324</v>
          </cell>
          <cell r="R370">
            <v>1.7000999999999999</v>
          </cell>
          <cell r="S370">
            <v>1.8763000000000001</v>
          </cell>
          <cell r="T370">
            <v>2.0609999999999999</v>
          </cell>
          <cell r="U370">
            <v>2.2541000000000002</v>
          </cell>
          <cell r="V370">
            <v>2.4558</v>
          </cell>
          <cell r="W370">
            <v>2.6659999999999999</v>
          </cell>
          <cell r="X370">
            <v>2.8849</v>
          </cell>
          <cell r="Y370">
            <v>3.1126</v>
          </cell>
          <cell r="Z370">
            <v>3.3490000000000002</v>
          </cell>
          <cell r="AA370">
            <v>3.5943000000000001</v>
          </cell>
          <cell r="AB370">
            <v>3.8485999999999998</v>
          </cell>
          <cell r="AC370">
            <v>4.1119000000000003</v>
          </cell>
          <cell r="AD370">
            <v>4.3842999999999996</v>
          </cell>
          <cell r="AE370">
            <v>4.6658999999999997</v>
          </cell>
          <cell r="AF370">
            <v>4.9568000000000003</v>
          </cell>
          <cell r="AG370">
            <v>5.2572000000000001</v>
          </cell>
          <cell r="AH370">
            <v>5.5670000000000002</v>
          </cell>
          <cell r="AI370">
            <v>5.8864999999999998</v>
          </cell>
          <cell r="AJ370">
            <v>6.2157</v>
          </cell>
          <cell r="AK370">
            <v>6.5547000000000004</v>
          </cell>
          <cell r="AL370">
            <v>6.9036999999999997</v>
          </cell>
          <cell r="AM370">
            <v>7.2628000000000004</v>
          </cell>
          <cell r="AN370">
            <v>7.6321000000000003</v>
          </cell>
        </row>
        <row r="371">
          <cell r="C371">
            <v>8.0999999999999996E-3</v>
          </cell>
          <cell r="D371">
            <v>1.3100000000000001E-2</v>
          </cell>
          <cell r="E371">
            <v>1.9400000000000001E-2</v>
          </cell>
          <cell r="F371">
            <v>2.7199999999999998E-2</v>
          </cell>
          <cell r="G371">
            <v>3.6900000000000002E-2</v>
          </cell>
          <cell r="H371">
            <v>4.8800000000000003E-2</v>
          </cell>
          <cell r="I371">
            <v>6.3399999999999998E-2</v>
          </cell>
          <cell r="J371">
            <v>8.1199999999999994E-2</v>
          </cell>
          <cell r="K371">
            <v>0.10290000000000001</v>
          </cell>
          <cell r="L371">
            <v>0.12939999999999999</v>
          </cell>
          <cell r="M371">
            <v>0.1615</v>
          </cell>
          <cell r="N371">
            <v>0.2006</v>
          </cell>
          <cell r="O371">
            <v>0.24790000000000001</v>
          </cell>
          <cell r="P371">
            <v>0.30530000000000002</v>
          </cell>
          <cell r="Q371">
            <v>0.37459999999999999</v>
          </cell>
          <cell r="R371">
            <v>0.45850000000000002</v>
          </cell>
          <cell r="S371">
            <v>0.55959999999999999</v>
          </cell>
          <cell r="T371">
            <v>0.68159999999999998</v>
          </cell>
        </row>
        <row r="372">
          <cell r="C372">
            <v>9.7999999999999997E-3</v>
          </cell>
          <cell r="D372">
            <v>1.5900000000000001E-2</v>
          </cell>
          <cell r="E372">
            <v>2.3400000000000001E-2</v>
          </cell>
          <cell r="F372">
            <v>3.2599999999999997E-2</v>
          </cell>
          <cell r="G372">
            <v>4.3799999999999999E-2</v>
          </cell>
          <cell r="H372">
            <v>5.74E-2</v>
          </cell>
          <cell r="I372">
            <v>7.3800000000000004E-2</v>
          </cell>
          <cell r="J372">
            <v>9.35E-2</v>
          </cell>
          <cell r="K372">
            <v>0.1171</v>
          </cell>
          <cell r="L372">
            <v>0.1454</v>
          </cell>
          <cell r="M372">
            <v>0.1792</v>
          </cell>
          <cell r="N372">
            <v>0.2195</v>
          </cell>
          <cell r="O372">
            <v>0.26750000000000002</v>
          </cell>
          <cell r="P372">
            <v>0.32479999999999998</v>
          </cell>
          <cell r="Q372">
            <v>0.39279999999999998</v>
          </cell>
          <cell r="R372">
            <v>0.47370000000000001</v>
          </cell>
          <cell r="S372">
            <v>0.56969999999999998</v>
          </cell>
          <cell r="T372">
            <v>0.6835</v>
          </cell>
          <cell r="U372">
            <v>0.81840000000000002</v>
          </cell>
          <cell r="V372">
            <v>0.97819999999999996</v>
          </cell>
        </row>
        <row r="373">
          <cell r="C373">
            <v>1.1599999999999999E-2</v>
          </cell>
          <cell r="D373">
            <v>1.8700000000000001E-2</v>
          </cell>
          <cell r="E373">
            <v>2.7400000000000001E-2</v>
          </cell>
          <cell r="F373">
            <v>3.8100000000000002E-2</v>
          </cell>
          <cell r="G373">
            <v>5.0999999999999997E-2</v>
          </cell>
          <cell r="H373">
            <v>6.6400000000000001E-2</v>
          </cell>
          <cell r="I373">
            <v>8.48E-2</v>
          </cell>
          <cell r="J373">
            <v>0.1066</v>
          </cell>
          <cell r="K373">
            <v>0.13239999999999999</v>
          </cell>
          <cell r="L373">
            <v>0.16300000000000001</v>
          </cell>
          <cell r="M373">
            <v>0.19900000000000001</v>
          </cell>
          <cell r="N373">
            <v>0.24149999999999999</v>
          </cell>
          <cell r="O373">
            <v>0.29149999999999998</v>
          </cell>
          <cell r="P373">
            <v>0.3503</v>
          </cell>
          <cell r="Q373">
            <v>0.41930000000000001</v>
          </cell>
          <cell r="R373">
            <v>0.50029999999999997</v>
          </cell>
          <cell r="S373">
            <v>0.59530000000000005</v>
          </cell>
          <cell r="T373">
            <v>0.70650000000000002</v>
          </cell>
          <cell r="U373">
            <v>0.8367</v>
          </cell>
          <cell r="V373">
            <v>0.98899999999999999</v>
          </cell>
          <cell r="W373">
            <v>1.1669</v>
          </cell>
          <cell r="X373">
            <v>1.3748</v>
          </cell>
          <cell r="Y373">
            <v>1.6174999999999999</v>
          </cell>
        </row>
        <row r="374">
          <cell r="C374">
            <v>1.34E-2</v>
          </cell>
          <cell r="D374">
            <v>2.1499999999999998E-2</v>
          </cell>
          <cell r="E374">
            <v>3.15E-2</v>
          </cell>
          <cell r="F374">
            <v>4.3700000000000003E-2</v>
          </cell>
          <cell r="G374">
            <v>5.8299999999999998E-2</v>
          </cell>
          <cell r="H374">
            <v>7.5600000000000001E-2</v>
          </cell>
          <cell r="I374">
            <v>9.6100000000000005E-2</v>
          </cell>
          <cell r="J374">
            <v>0.1202</v>
          </cell>
          <cell r="K374">
            <v>0.14849999999999999</v>
          </cell>
          <cell r="L374">
            <v>0.18160000000000001</v>
          </cell>
          <cell r="M374">
            <v>0.22040000000000001</v>
          </cell>
          <cell r="N374">
            <v>0.2656</v>
          </cell>
          <cell r="O374">
            <v>0.31840000000000002</v>
          </cell>
          <cell r="P374">
            <v>0.37980000000000003</v>
          </cell>
          <cell r="Q374">
            <v>0.45119999999999999</v>
          </cell>
          <cell r="R374">
            <v>0.53420000000000001</v>
          </cell>
          <cell r="S374">
            <v>0.63060000000000005</v>
          </cell>
          <cell r="T374">
            <v>0.74229999999999996</v>
          </cell>
          <cell r="U374">
            <v>0.87190000000000001</v>
          </cell>
          <cell r="V374">
            <v>1.022</v>
          </cell>
          <cell r="W374">
            <v>1.1957</v>
          </cell>
          <cell r="X374">
            <v>1.3967000000000001</v>
          </cell>
          <cell r="Y374">
            <v>1.6292</v>
          </cell>
        </row>
        <row r="375">
          <cell r="C375">
            <v>1.5100000000000001E-2</v>
          </cell>
          <cell r="D375">
            <v>2.4299999999999999E-2</v>
          </cell>
          <cell r="E375">
            <v>3.5700000000000003E-2</v>
          </cell>
          <cell r="F375">
            <v>4.9399999999999999E-2</v>
          </cell>
          <cell r="G375">
            <v>6.5699999999999995E-2</v>
          </cell>
          <cell r="H375">
            <v>8.5000000000000006E-2</v>
          </cell>
          <cell r="I375">
            <v>0.1076</v>
          </cell>
          <cell r="J375">
            <v>0.13420000000000001</v>
          </cell>
          <cell r="K375">
            <v>0.1651</v>
          </cell>
          <cell r="L375">
            <v>0.2011</v>
          </cell>
          <cell r="M375">
            <v>0.24279999999999999</v>
          </cell>
          <cell r="N375">
            <v>0.2913</v>
          </cell>
          <cell r="O375">
            <v>0.3473</v>
          </cell>
          <cell r="P375">
            <v>0.41199999999999998</v>
          </cell>
          <cell r="Q375">
            <v>0.48680000000000001</v>
          </cell>
          <cell r="R375">
            <v>0.57289999999999996</v>
          </cell>
          <cell r="S375">
            <v>0.67230000000000001</v>
          </cell>
          <cell r="T375">
            <v>0.78659999999999997</v>
          </cell>
          <cell r="U375">
            <v>0.91810000000000003</v>
          </cell>
          <cell r="V375">
            <v>1.0692999999999999</v>
          </cell>
          <cell r="W375">
            <v>1.2428999999999999</v>
          </cell>
          <cell r="X375">
            <v>1.4422999999999999</v>
          </cell>
          <cell r="Y375">
            <v>1.6711</v>
          </cell>
        </row>
        <row r="376">
          <cell r="C376">
            <v>1.6899999999999998E-2</v>
          </cell>
          <cell r="D376">
            <v>2.7199999999999998E-2</v>
          </cell>
          <cell r="E376">
            <v>3.9899999999999998E-2</v>
          </cell>
          <cell r="F376">
            <v>5.5100000000000003E-2</v>
          </cell>
          <cell r="G376">
            <v>7.3200000000000001E-2</v>
          </cell>
          <cell r="H376">
            <v>9.4500000000000001E-2</v>
          </cell>
          <cell r="I376">
            <v>0.11940000000000001</v>
          </cell>
          <cell r="J376">
            <v>0.14849999999999999</v>
          </cell>
          <cell r="K376">
            <v>0.1822</v>
          </cell>
          <cell r="L376">
            <v>0.22109999999999999</v>
          </cell>
          <cell r="M376">
            <v>0.2661</v>
          </cell>
          <cell r="N376">
            <v>0.318</v>
          </cell>
          <cell r="O376">
            <v>0.37769999999999998</v>
          </cell>
          <cell r="P376">
            <v>0.44629999999999997</v>
          </cell>
          <cell r="Q376">
            <v>0.52500000000000002</v>
          </cell>
          <cell r="R376">
            <v>0.61519999999999997</v>
          </cell>
          <cell r="S376">
            <v>0.71850000000000003</v>
          </cell>
          <cell r="T376">
            <v>0.8367</v>
          </cell>
          <cell r="U376">
            <v>0.9718</v>
          </cell>
          <cell r="V376">
            <v>1.1262000000000001</v>
          </cell>
          <cell r="W376">
            <v>1.3025</v>
          </cell>
          <cell r="X376">
            <v>1.5037</v>
          </cell>
          <cell r="Y376">
            <v>1.7330000000000001</v>
          </cell>
        </row>
        <row r="377">
          <cell r="C377">
            <v>1.8700000000000001E-2</v>
          </cell>
          <cell r="D377">
            <v>3.0099999999999998E-2</v>
          </cell>
          <cell r="E377">
            <v>4.41E-2</v>
          </cell>
          <cell r="F377">
            <v>6.0900000000000003E-2</v>
          </cell>
          <cell r="G377">
            <v>8.0799999999999997E-2</v>
          </cell>
          <cell r="H377">
            <v>0.1041</v>
          </cell>
          <cell r="I377">
            <v>0.13139999999999999</v>
          </cell>
          <cell r="J377">
            <v>0.16300000000000001</v>
          </cell>
          <cell r="K377">
            <v>0.1996</v>
          </cell>
          <cell r="L377">
            <v>0.2417</v>
          </cell>
          <cell r="M377">
            <v>0.29010000000000002</v>
          </cell>
          <cell r="N377">
            <v>0.34570000000000001</v>
          </cell>
          <cell r="O377">
            <v>0.4093</v>
          </cell>
          <cell r="P377">
            <v>0.48209999999999997</v>
          </cell>
          <cell r="Q377">
            <v>0.56520000000000004</v>
          </cell>
          <cell r="R377">
            <v>0.66</v>
          </cell>
          <cell r="S377">
            <v>0.76800000000000002</v>
          </cell>
          <cell r="T377">
            <v>0.8911</v>
          </cell>
          <cell r="U377">
            <v>1.0309999999999999</v>
          </cell>
          <cell r="V377">
            <v>1.1901999999999999</v>
          </cell>
          <cell r="W377">
            <v>1.3709</v>
          </cell>
          <cell r="X377">
            <v>1.5762</v>
          </cell>
          <cell r="Y377">
            <v>1.8089999999999999</v>
          </cell>
        </row>
        <row r="378">
          <cell r="C378">
            <v>2.0500000000000001E-2</v>
          </cell>
          <cell r="D378">
            <v>3.3000000000000002E-2</v>
          </cell>
          <cell r="E378">
            <v>4.8300000000000003E-2</v>
          </cell>
          <cell r="F378">
            <v>6.6699999999999995E-2</v>
          </cell>
          <cell r="G378">
            <v>8.8400000000000006E-2</v>
          </cell>
          <cell r="H378">
            <v>0.1139</v>
          </cell>
          <cell r="I378">
            <v>0.14349999999999999</v>
          </cell>
          <cell r="J378">
            <v>0.1777</v>
          </cell>
          <cell r="K378">
            <v>0.2172</v>
          </cell>
          <cell r="L378">
            <v>0.2626</v>
          </cell>
          <cell r="M378">
            <v>0.31459999999999999</v>
          </cell>
          <cell r="N378">
            <v>0.374</v>
          </cell>
          <cell r="O378">
            <v>0.44180000000000003</v>
          </cell>
          <cell r="P378">
            <v>0.51900000000000002</v>
          </cell>
          <cell r="Q378">
            <v>0.6069</v>
          </cell>
          <cell r="R378">
            <v>0.70679999999999998</v>
          </cell>
          <cell r="S378">
            <v>0.82020000000000004</v>
          </cell>
          <cell r="T378">
            <v>0.94879999999999998</v>
          </cell>
          <cell r="U378">
            <v>1.0944</v>
          </cell>
          <cell r="V378">
            <v>1.2594000000000001</v>
          </cell>
          <cell r="W378">
            <v>1.4459</v>
          </cell>
          <cell r="X378">
            <v>1.6569</v>
          </cell>
          <cell r="Y378">
            <v>1.8952</v>
          </cell>
        </row>
        <row r="379">
          <cell r="C379">
            <v>2.2200000000000001E-2</v>
          </cell>
          <cell r="D379">
            <v>3.5799999999999998E-2</v>
          </cell>
          <cell r="E379">
            <v>5.2499999999999998E-2</v>
          </cell>
          <cell r="F379">
            <v>7.2499999999999995E-2</v>
          </cell>
          <cell r="G379">
            <v>9.6100000000000005E-2</v>
          </cell>
          <cell r="H379">
            <v>0.1237</v>
          </cell>
          <cell r="I379">
            <v>0.15570000000000001</v>
          </cell>
          <cell r="J379">
            <v>0.19259999999999999</v>
          </cell>
          <cell r="K379">
            <v>0.2351</v>
          </cell>
          <cell r="L379">
            <v>0.2838</v>
          </cell>
          <cell r="M379">
            <v>0.33950000000000002</v>
          </cell>
          <cell r="N379">
            <v>0.40289999999999998</v>
          </cell>
          <cell r="O379">
            <v>0.47499999999999998</v>
          </cell>
          <cell r="P379">
            <v>0.55700000000000005</v>
          </cell>
          <cell r="Q379">
            <v>0.65</v>
          </cell>
          <cell r="R379">
            <v>0.75519999999999998</v>
          </cell>
          <cell r="S379">
            <v>0.87439999999999996</v>
          </cell>
          <cell r="T379">
            <v>1.0089999999999999</v>
          </cell>
          <cell r="U379">
            <v>1.1611</v>
          </cell>
          <cell r="V379">
            <v>1.3326</v>
          </cell>
          <cell r="W379">
            <v>1.526</v>
          </cell>
          <cell r="X379">
            <v>1.7439</v>
          </cell>
          <cell r="Y379">
            <v>1.9892000000000001</v>
          </cell>
        </row>
        <row r="380">
          <cell r="C380">
            <v>2.4E-2</v>
          </cell>
          <cell r="D380">
            <v>3.8699999999999998E-2</v>
          </cell>
          <cell r="E380">
            <v>5.6800000000000003E-2</v>
          </cell>
          <cell r="F380">
            <v>7.8299999999999995E-2</v>
          </cell>
          <cell r="G380">
            <v>0.1038</v>
          </cell>
          <cell r="H380">
            <v>0.13350000000000001</v>
          </cell>
          <cell r="I380">
            <v>0.16800000000000001</v>
          </cell>
          <cell r="J380">
            <v>0.2077</v>
          </cell>
          <cell r="K380">
            <v>0.25319999999999998</v>
          </cell>
          <cell r="L380">
            <v>0.30530000000000002</v>
          </cell>
          <cell r="M380">
            <v>0.36470000000000002</v>
          </cell>
          <cell r="N380">
            <v>0.43230000000000002</v>
          </cell>
          <cell r="O380">
            <v>0.50890000000000002</v>
          </cell>
          <cell r="P380">
            <v>0.5958</v>
          </cell>
          <cell r="Q380">
            <v>0.69399999999999995</v>
          </cell>
          <cell r="R380">
            <v>0.80500000000000005</v>
          </cell>
          <cell r="S380">
            <v>0.93020000000000003</v>
          </cell>
          <cell r="T380">
            <v>1.0712999999999999</v>
          </cell>
          <cell r="U380">
            <v>1.2302999999999999</v>
          </cell>
          <cell r="V380">
            <v>1.4091</v>
          </cell>
          <cell r="W380">
            <v>1.6101000000000001</v>
          </cell>
          <cell r="X380">
            <v>1.8359000000000001</v>
          </cell>
          <cell r="Y380">
            <v>2.0893999999999999</v>
          </cell>
        </row>
        <row r="381">
          <cell r="C381">
            <v>2.58E-2</v>
          </cell>
          <cell r="D381">
            <v>4.1599999999999998E-2</v>
          </cell>
          <cell r="E381">
            <v>6.0999999999999999E-2</v>
          </cell>
          <cell r="F381">
            <v>8.4199999999999997E-2</v>
          </cell>
          <cell r="G381">
            <v>0.1115</v>
          </cell>
          <cell r="H381">
            <v>0.1434</v>
          </cell>
          <cell r="I381">
            <v>0.18029999999999999</v>
          </cell>
          <cell r="J381">
            <v>0.2228</v>
          </cell>
          <cell r="K381">
            <v>0.27150000000000002</v>
          </cell>
          <cell r="L381">
            <v>0.32700000000000001</v>
          </cell>
          <cell r="M381">
            <v>0.39019999999999999</v>
          </cell>
          <cell r="N381">
            <v>0.46200000000000002</v>
          </cell>
          <cell r="O381">
            <v>0.54330000000000001</v>
          </cell>
          <cell r="P381">
            <v>0.63519999999999999</v>
          </cell>
          <cell r="Q381">
            <v>0.7389</v>
          </cell>
          <cell r="R381">
            <v>0.85580000000000001</v>
          </cell>
          <cell r="S381">
            <v>0.98740000000000006</v>
          </cell>
          <cell r="T381">
            <v>1.1354</v>
          </cell>
          <cell r="U381">
            <v>1.3016000000000001</v>
          </cell>
          <cell r="V381">
            <v>1.4882</v>
          </cell>
          <cell r="W381">
            <v>1.6974</v>
          </cell>
          <cell r="X381">
            <v>1.9319</v>
          </cell>
          <cell r="Y381">
            <v>2.1943999999999999</v>
          </cell>
        </row>
        <row r="382">
          <cell r="C382">
            <v>2.76E-2</v>
          </cell>
          <cell r="D382">
            <v>4.4499999999999998E-2</v>
          </cell>
          <cell r="E382">
            <v>6.5299999999999997E-2</v>
          </cell>
          <cell r="F382">
            <v>9.01E-2</v>
          </cell>
          <cell r="G382">
            <v>0.1193</v>
          </cell>
          <cell r="H382">
            <v>0.15340000000000001</v>
          </cell>
          <cell r="I382">
            <v>0.1928</v>
          </cell>
          <cell r="J382">
            <v>0.23799999999999999</v>
          </cell>
          <cell r="K382">
            <v>0.28989999999999999</v>
          </cell>
          <cell r="L382">
            <v>0.34889999999999999</v>
          </cell>
          <cell r="M382">
            <v>0.41599999999999998</v>
          </cell>
          <cell r="N382">
            <v>0.49209999999999998</v>
          </cell>
          <cell r="O382">
            <v>0.57809999999999995</v>
          </cell>
          <cell r="P382">
            <v>0.67510000000000003</v>
          </cell>
          <cell r="Q382">
            <v>0.78449999999999998</v>
          </cell>
          <cell r="R382">
            <v>0.90749999999999997</v>
          </cell>
          <cell r="S382">
            <v>1.0457000000000001</v>
          </cell>
          <cell r="T382">
            <v>1.2008000000000001</v>
          </cell>
          <cell r="U382">
            <v>1.3747</v>
          </cell>
          <cell r="V382">
            <v>1.5694999999999999</v>
          </cell>
          <cell r="W382">
            <v>1.7875000000000001</v>
          </cell>
          <cell r="X382">
            <v>2.0312000000000001</v>
          </cell>
          <cell r="Y382">
            <v>2.3035000000000001</v>
          </cell>
        </row>
        <row r="383">
          <cell r="C383">
            <v>2.9399999999999999E-2</v>
          </cell>
          <cell r="D383">
            <v>4.7399999999999998E-2</v>
          </cell>
          <cell r="E383">
            <v>6.9500000000000006E-2</v>
          </cell>
          <cell r="F383">
            <v>9.6000000000000002E-2</v>
          </cell>
          <cell r="G383">
            <v>0.12709999999999999</v>
          </cell>
          <cell r="H383">
            <v>0.1633</v>
          </cell>
          <cell r="I383">
            <v>0.20519999999999999</v>
          </cell>
          <cell r="J383">
            <v>0.25340000000000001</v>
          </cell>
          <cell r="K383">
            <v>0.30840000000000001</v>
          </cell>
          <cell r="L383">
            <v>0.371</v>
          </cell>
          <cell r="M383">
            <v>0.442</v>
          </cell>
          <cell r="N383">
            <v>0.52249999999999996</v>
          </cell>
          <cell r="O383">
            <v>0.61329999999999996</v>
          </cell>
          <cell r="P383">
            <v>0.71560000000000001</v>
          </cell>
          <cell r="Q383">
            <v>0.83069999999999999</v>
          </cell>
          <cell r="R383">
            <v>0.96</v>
          </cell>
          <cell r="S383">
            <v>1.105</v>
          </cell>
          <cell r="T383">
            <v>1.2675000000000001</v>
          </cell>
          <cell r="U383">
            <v>1.4494</v>
          </cell>
          <cell r="V383">
            <v>1.6527000000000001</v>
          </cell>
          <cell r="W383">
            <v>1.8797999999999999</v>
          </cell>
          <cell r="X383">
            <v>2.1333000000000002</v>
          </cell>
          <cell r="Y383">
            <v>2.4159999999999999</v>
          </cell>
        </row>
        <row r="384">
          <cell r="C384">
            <v>3.1199999999999999E-2</v>
          </cell>
          <cell r="D384">
            <v>5.0299999999999997E-2</v>
          </cell>
          <cell r="E384">
            <v>7.3800000000000004E-2</v>
          </cell>
          <cell r="F384">
            <v>0.1019</v>
          </cell>
          <cell r="G384">
            <v>0.13489999999999999</v>
          </cell>
          <cell r="H384">
            <v>0.1734</v>
          </cell>
          <cell r="I384">
            <v>0.21779999999999999</v>
          </cell>
          <cell r="J384">
            <v>0.26869999999999999</v>
          </cell>
          <cell r="K384">
            <v>0.32700000000000001</v>
          </cell>
          <cell r="L384">
            <v>0.39319999999999999</v>
          </cell>
          <cell r="M384">
            <v>0.46820000000000001</v>
          </cell>
          <cell r="N384">
            <v>0.55310000000000004</v>
          </cell>
          <cell r="O384">
            <v>0.64870000000000005</v>
          </cell>
          <cell r="P384">
            <v>0.75639999999999996</v>
          </cell>
          <cell r="Q384">
            <v>0.87739999999999996</v>
          </cell>
          <cell r="R384">
            <v>1.0130999999999999</v>
          </cell>
          <cell r="S384">
            <v>1.1651</v>
          </cell>
          <cell r="T384">
            <v>1.3351999999999999</v>
          </cell>
          <cell r="U384">
            <v>1.5251999999999999</v>
          </cell>
          <cell r="V384">
            <v>1.7374000000000001</v>
          </cell>
          <cell r="W384">
            <v>1.974</v>
          </cell>
          <cell r="X384">
            <v>2.2376999999999998</v>
          </cell>
          <cell r="Y384">
            <v>2.5312999999999999</v>
          </cell>
        </row>
        <row r="385">
          <cell r="C385">
            <v>3.3000000000000002E-2</v>
          </cell>
          <cell r="D385">
            <v>5.33E-2</v>
          </cell>
          <cell r="E385">
            <v>7.8100000000000003E-2</v>
          </cell>
          <cell r="F385">
            <v>0.10780000000000001</v>
          </cell>
          <cell r="G385">
            <v>0.14269999999999999</v>
          </cell>
          <cell r="H385">
            <v>0.18340000000000001</v>
          </cell>
          <cell r="I385">
            <v>0.2303</v>
          </cell>
          <cell r="J385">
            <v>0.28420000000000001</v>
          </cell>
          <cell r="K385">
            <v>0.34560000000000002</v>
          </cell>
          <cell r="L385">
            <v>0.41549999999999998</v>
          </cell>
          <cell r="M385">
            <v>0.49459999999999998</v>
          </cell>
          <cell r="N385">
            <v>0.58389999999999997</v>
          </cell>
          <cell r="O385">
            <v>0.6845</v>
          </cell>
          <cell r="P385">
            <v>0.79759999999999998</v>
          </cell>
          <cell r="Q385">
            <v>0.92459999999999998</v>
          </cell>
          <cell r="R385">
            <v>1.0669</v>
          </cell>
          <cell r="S385">
            <v>1.226</v>
          </cell>
          <cell r="T385">
            <v>1.4037999999999999</v>
          </cell>
          <cell r="U385">
            <v>1.6022000000000001</v>
          </cell>
          <cell r="V385">
            <v>1.8234999999999999</v>
          </cell>
          <cell r="W385">
            <v>2.0699000000000001</v>
          </cell>
          <cell r="X385">
            <v>2.3441000000000001</v>
          </cell>
          <cell r="Y385">
            <v>2.6490999999999998</v>
          </cell>
        </row>
        <row r="386">
          <cell r="C386">
            <v>3.4799999999999998E-2</v>
          </cell>
          <cell r="D386">
            <v>5.62E-2</v>
          </cell>
          <cell r="E386">
            <v>8.2400000000000001E-2</v>
          </cell>
          <cell r="F386">
            <v>0.1137</v>
          </cell>
          <cell r="G386">
            <v>0.15060000000000001</v>
          </cell>
          <cell r="H386">
            <v>0.19350000000000001</v>
          </cell>
          <cell r="I386">
            <v>0.2429</v>
          </cell>
          <cell r="J386">
            <v>0.29970000000000002</v>
          </cell>
          <cell r="K386">
            <v>0.3644</v>
          </cell>
          <cell r="L386">
            <v>0.43790000000000001</v>
          </cell>
          <cell r="M386">
            <v>0.52100000000000002</v>
          </cell>
          <cell r="N386">
            <v>0.6149</v>
          </cell>
          <cell r="O386">
            <v>0.72050000000000003</v>
          </cell>
          <cell r="P386">
            <v>0.83919999999999995</v>
          </cell>
          <cell r="Q386">
            <v>0.97219999999999995</v>
          </cell>
          <cell r="R386">
            <v>1.1211</v>
          </cell>
          <cell r="S386">
            <v>1.2875000000000001</v>
          </cell>
          <cell r="T386">
            <v>1.4732000000000001</v>
          </cell>
          <cell r="U386">
            <v>1.6801999999999999</v>
          </cell>
          <cell r="V386">
            <v>1.9107000000000001</v>
          </cell>
          <cell r="W386">
            <v>2.1671999999999998</v>
          </cell>
          <cell r="X386">
            <v>2.4523000000000001</v>
          </cell>
          <cell r="Y386">
            <v>2.7688999999999999</v>
          </cell>
        </row>
        <row r="387">
          <cell r="C387">
            <v>3.6600000000000001E-2</v>
          </cell>
          <cell r="D387">
            <v>5.91E-2</v>
          </cell>
          <cell r="E387">
            <v>8.6599999999999996E-2</v>
          </cell>
          <cell r="F387">
            <v>0.1196</v>
          </cell>
          <cell r="G387">
            <v>0.15840000000000001</v>
          </cell>
          <cell r="H387">
            <v>0.20349999999999999</v>
          </cell>
          <cell r="I387">
            <v>0.25559999999999999</v>
          </cell>
          <cell r="J387">
            <v>0.31519999999999998</v>
          </cell>
          <cell r="K387">
            <v>0.38319999999999999</v>
          </cell>
          <cell r="L387">
            <v>0.46039999999999998</v>
          </cell>
          <cell r="M387">
            <v>0.54759999999999998</v>
          </cell>
          <cell r="N387">
            <v>0.64610000000000001</v>
          </cell>
          <cell r="O387">
            <v>0.75670000000000004</v>
          </cell>
          <cell r="P387">
            <v>0.88100000000000001</v>
          </cell>
          <cell r="Q387">
            <v>1.0201</v>
          </cell>
          <cell r="R387">
            <v>1.1757</v>
          </cell>
          <cell r="S387">
            <v>1.3494999999999999</v>
          </cell>
          <cell r="T387">
            <v>1.5431999999999999</v>
          </cell>
          <cell r="U387">
            <v>1.7589999999999999</v>
          </cell>
          <cell r="V387">
            <v>1.9990000000000001</v>
          </cell>
          <cell r="W387">
            <v>2.2658</v>
          </cell>
          <cell r="X387">
            <v>2.5619999999999998</v>
          </cell>
          <cell r="Y387">
            <v>2.8906000000000001</v>
          </cell>
        </row>
        <row r="388">
          <cell r="C388">
            <v>3.8399999999999997E-2</v>
          </cell>
          <cell r="D388">
            <v>6.2E-2</v>
          </cell>
          <cell r="E388">
            <v>9.0899999999999995E-2</v>
          </cell>
          <cell r="F388">
            <v>0.1255</v>
          </cell>
          <cell r="G388">
            <v>0.1663</v>
          </cell>
          <cell r="H388">
            <v>0.21360000000000001</v>
          </cell>
          <cell r="I388">
            <v>0.26829999999999998</v>
          </cell>
          <cell r="J388">
            <v>0.33079999999999998</v>
          </cell>
          <cell r="K388">
            <v>0.40210000000000001</v>
          </cell>
          <cell r="L388">
            <v>0.48299999999999998</v>
          </cell>
          <cell r="M388">
            <v>0.57440000000000002</v>
          </cell>
          <cell r="N388">
            <v>0.6774</v>
          </cell>
          <cell r="O388">
            <v>0.79320000000000002</v>
          </cell>
          <cell r="P388">
            <v>0.92300000000000004</v>
          </cell>
          <cell r="Q388">
            <v>1.0684</v>
          </cell>
          <cell r="R388">
            <v>1.2307999999999999</v>
          </cell>
          <cell r="S388">
            <v>1.4119999999999999</v>
          </cell>
          <cell r="T388">
            <v>1.6138999999999999</v>
          </cell>
          <cell r="U388">
            <v>1.8386</v>
          </cell>
          <cell r="V388">
            <v>2.0882999999999998</v>
          </cell>
          <cell r="W388">
            <v>2.3654999999999999</v>
          </cell>
          <cell r="X388">
            <v>2.6730999999999998</v>
          </cell>
          <cell r="Y388">
            <v>3.0139</v>
          </cell>
        </row>
        <row r="389">
          <cell r="C389">
            <v>4.02E-2</v>
          </cell>
          <cell r="D389">
            <v>6.4899999999999999E-2</v>
          </cell>
          <cell r="E389">
            <v>9.5200000000000007E-2</v>
          </cell>
          <cell r="F389">
            <v>0.13150000000000001</v>
          </cell>
          <cell r="G389">
            <v>0.1741</v>
          </cell>
          <cell r="H389">
            <v>0.2238</v>
          </cell>
          <cell r="I389">
            <v>0.28100000000000003</v>
          </cell>
          <cell r="J389">
            <v>0.34639999999999999</v>
          </cell>
          <cell r="K389">
            <v>0.42099999999999999</v>
          </cell>
          <cell r="L389">
            <v>0.50560000000000005</v>
          </cell>
          <cell r="M389">
            <v>0.60119999999999996</v>
          </cell>
          <cell r="N389">
            <v>0.70879999999999999</v>
          </cell>
          <cell r="O389">
            <v>0.82969999999999999</v>
          </cell>
          <cell r="P389">
            <v>0.96530000000000005</v>
          </cell>
          <cell r="Q389">
            <v>1.1169</v>
          </cell>
          <cell r="R389">
            <v>1.2862</v>
          </cell>
          <cell r="S389">
            <v>1.4750000000000001</v>
          </cell>
          <cell r="T389">
            <v>1.6851</v>
          </cell>
          <cell r="U389">
            <v>1.9188000000000001</v>
          </cell>
          <cell r="V389">
            <v>2.1783000000000001</v>
          </cell>
          <cell r="W389">
            <v>2.4662000000000002</v>
          </cell>
          <cell r="X389">
            <v>2.7852999999999999</v>
          </cell>
          <cell r="Y389">
            <v>3.1387</v>
          </cell>
        </row>
        <row r="390">
          <cell r="C390">
            <v>4.2000000000000003E-2</v>
          </cell>
          <cell r="D390">
            <v>6.7799999999999999E-2</v>
          </cell>
          <cell r="E390">
            <v>9.9500000000000005E-2</v>
          </cell>
          <cell r="F390">
            <v>0.13739999999999999</v>
          </cell>
          <cell r="G390">
            <v>0.182</v>
          </cell>
          <cell r="H390">
            <v>0.2339</v>
          </cell>
          <cell r="I390">
            <v>0.29370000000000002</v>
          </cell>
          <cell r="J390">
            <v>0.36209999999999998</v>
          </cell>
          <cell r="K390">
            <v>0.44</v>
          </cell>
          <cell r="L390">
            <v>0.52829999999999999</v>
          </cell>
          <cell r="M390">
            <v>0.62809999999999999</v>
          </cell>
          <cell r="N390">
            <v>0.74039999999999995</v>
          </cell>
          <cell r="O390">
            <v>0.86650000000000005</v>
          </cell>
          <cell r="P390">
            <v>1.0078</v>
          </cell>
          <cell r="Q390">
            <v>1.1657</v>
          </cell>
          <cell r="R390">
            <v>1.3419000000000001</v>
          </cell>
          <cell r="S390">
            <v>1.5383</v>
          </cell>
          <cell r="T390">
            <v>1.7567999999999999</v>
          </cell>
          <cell r="U390">
            <v>1.9996</v>
          </cell>
          <cell r="V390">
            <v>2.2690000000000001</v>
          </cell>
          <cell r="W390">
            <v>2.5678000000000001</v>
          </cell>
          <cell r="X390">
            <v>2.8986000000000001</v>
          </cell>
          <cell r="Y390">
            <v>3.2646999999999999</v>
          </cell>
        </row>
        <row r="391">
          <cell r="C391">
            <v>4.3799999999999999E-2</v>
          </cell>
          <cell r="D391">
            <v>7.0699999999999999E-2</v>
          </cell>
          <cell r="E391">
            <v>0.1038</v>
          </cell>
          <cell r="F391">
            <v>0.1434</v>
          </cell>
          <cell r="G391">
            <v>0.18990000000000001</v>
          </cell>
          <cell r="H391">
            <v>0.24399999999999999</v>
          </cell>
          <cell r="I391">
            <v>0.30640000000000001</v>
          </cell>
          <cell r="J391">
            <v>0.37780000000000002</v>
          </cell>
          <cell r="K391">
            <v>0.45900000000000002</v>
          </cell>
          <cell r="L391">
            <v>0.55110000000000003</v>
          </cell>
          <cell r="M391">
            <v>0.65510000000000002</v>
          </cell>
          <cell r="N391">
            <v>0.77200000000000002</v>
          </cell>
          <cell r="O391">
            <v>0.90339999999999998</v>
          </cell>
          <cell r="P391">
            <v>1.0504</v>
          </cell>
          <cell r="Q391">
            <v>1.2146999999999999</v>
          </cell>
          <cell r="R391">
            <v>1.3978999999999999</v>
          </cell>
          <cell r="S391">
            <v>1.6020000000000001</v>
          </cell>
          <cell r="T391">
            <v>1.8289</v>
          </cell>
          <cell r="U391">
            <v>2.0809000000000002</v>
          </cell>
          <cell r="V391">
            <v>2.3603999999999998</v>
          </cell>
          <cell r="W391">
            <v>2.6701000000000001</v>
          </cell>
          <cell r="X391">
            <v>3.0129000000000001</v>
          </cell>
          <cell r="Y391">
            <v>3.3919000000000001</v>
          </cell>
        </row>
        <row r="392">
          <cell r="C392">
            <v>4.5600000000000002E-2</v>
          </cell>
          <cell r="D392">
            <v>7.3700000000000002E-2</v>
          </cell>
          <cell r="E392">
            <v>0.1081</v>
          </cell>
          <cell r="F392">
            <v>0.14929999999999999</v>
          </cell>
          <cell r="G392">
            <v>0.1978</v>
          </cell>
          <cell r="H392">
            <v>0.25419999999999998</v>
          </cell>
          <cell r="I392">
            <v>0.31919999999999998</v>
          </cell>
          <cell r="J392">
            <v>0.39350000000000002</v>
          </cell>
          <cell r="K392">
            <v>0.47810000000000002</v>
          </cell>
          <cell r="L392">
            <v>0.57389999999999997</v>
          </cell>
          <cell r="M392">
            <v>0.68210000000000004</v>
          </cell>
          <cell r="N392">
            <v>0.80379999999999996</v>
          </cell>
          <cell r="O392">
            <v>0.94030000000000002</v>
          </cell>
          <cell r="P392">
            <v>1.0931999999999999</v>
          </cell>
          <cell r="Q392">
            <v>1.2639</v>
          </cell>
          <cell r="R392">
            <v>1.4541999999999999</v>
          </cell>
          <cell r="S392">
            <v>1.6659999999999999</v>
          </cell>
          <cell r="T392">
            <v>1.9015</v>
          </cell>
          <cell r="U392">
            <v>2.1627999999999998</v>
          </cell>
          <cell r="V392">
            <v>2.4523999999999999</v>
          </cell>
          <cell r="W392">
            <v>2.7732000000000001</v>
          </cell>
          <cell r="X392">
            <v>3.1280000000000001</v>
          </cell>
          <cell r="Y392">
            <v>3.5200999999999998</v>
          </cell>
        </row>
        <row r="393">
          <cell r="C393">
            <v>4.7399999999999998E-2</v>
          </cell>
          <cell r="D393">
            <v>7.6600000000000001E-2</v>
          </cell>
          <cell r="E393">
            <v>0.1124</v>
          </cell>
          <cell r="F393">
            <v>0.15529999999999999</v>
          </cell>
          <cell r="G393">
            <v>0.20569999999999999</v>
          </cell>
          <cell r="H393">
            <v>0.26440000000000002</v>
          </cell>
          <cell r="I393">
            <v>0.33189999999999997</v>
          </cell>
          <cell r="J393">
            <v>0.40920000000000001</v>
          </cell>
          <cell r="K393">
            <v>0.49719999999999998</v>
          </cell>
          <cell r="L393">
            <v>0.5968</v>
          </cell>
          <cell r="M393">
            <v>0.70920000000000005</v>
          </cell>
          <cell r="N393">
            <v>0.83560000000000001</v>
          </cell>
          <cell r="O393">
            <v>0.97750000000000004</v>
          </cell>
          <cell r="P393">
            <v>1.1361000000000001</v>
          </cell>
          <cell r="Q393">
            <v>1.3132999999999999</v>
          </cell>
          <cell r="R393">
            <v>1.5106999999999999</v>
          </cell>
          <cell r="S393">
            <v>1.7303999999999999</v>
          </cell>
          <cell r="T393">
            <v>1.9743999999999999</v>
          </cell>
          <cell r="U393">
            <v>2.2450000000000001</v>
          </cell>
          <cell r="V393">
            <v>2.5449999999999999</v>
          </cell>
          <cell r="W393">
            <v>2.8769</v>
          </cell>
          <cell r="X393">
            <v>3.2439</v>
          </cell>
          <cell r="Y393">
            <v>3.6493000000000002</v>
          </cell>
        </row>
        <row r="394">
          <cell r="C394">
            <v>4.9200000000000001E-2</v>
          </cell>
          <cell r="D394">
            <v>7.9500000000000001E-2</v>
          </cell>
          <cell r="E394">
            <v>0.1167</v>
          </cell>
          <cell r="F394">
            <v>0.16120000000000001</v>
          </cell>
          <cell r="G394">
            <v>0.21360000000000001</v>
          </cell>
          <cell r="H394">
            <v>0.27450000000000002</v>
          </cell>
          <cell r="I394">
            <v>0.34470000000000001</v>
          </cell>
          <cell r="J394">
            <v>0.42499999999999999</v>
          </cell>
          <cell r="K394">
            <v>0.51629999999999998</v>
          </cell>
          <cell r="L394">
            <v>0.61970000000000003</v>
          </cell>
          <cell r="M394">
            <v>0.73640000000000005</v>
          </cell>
          <cell r="N394">
            <v>0.86760000000000004</v>
          </cell>
          <cell r="O394">
            <v>1.0146999999999999</v>
          </cell>
          <cell r="P394">
            <v>1.1792</v>
          </cell>
          <cell r="Q394">
            <v>1.3628</v>
          </cell>
          <cell r="R394">
            <v>1.5673999999999999</v>
          </cell>
          <cell r="S394">
            <v>1.7948999999999999</v>
          </cell>
          <cell r="T394">
            <v>2.0476000000000001</v>
          </cell>
          <cell r="U394">
            <v>2.3277000000000001</v>
          </cell>
          <cell r="V394">
            <v>2.6379999999999999</v>
          </cell>
          <cell r="W394">
            <v>2.9811999999999999</v>
          </cell>
          <cell r="X394">
            <v>3.3605999999999998</v>
          </cell>
          <cell r="Y394">
            <v>3.7793000000000001</v>
          </cell>
        </row>
        <row r="395">
          <cell r="C395">
            <v>5.0999999999999997E-2</v>
          </cell>
          <cell r="D395">
            <v>8.2400000000000001E-2</v>
          </cell>
          <cell r="E395">
            <v>0.121</v>
          </cell>
          <cell r="F395">
            <v>0.16719999999999999</v>
          </cell>
          <cell r="G395">
            <v>0.22159999999999999</v>
          </cell>
          <cell r="H395">
            <v>0.28470000000000001</v>
          </cell>
          <cell r="I395">
            <v>0.35749999999999998</v>
          </cell>
          <cell r="J395">
            <v>0.44080000000000003</v>
          </cell>
          <cell r="K395">
            <v>0.53549999999999998</v>
          </cell>
          <cell r="L395">
            <v>0.64270000000000005</v>
          </cell>
          <cell r="M395">
            <v>0.76359999999999995</v>
          </cell>
          <cell r="N395">
            <v>0.89959999999999996</v>
          </cell>
          <cell r="O395">
            <v>1.052</v>
          </cell>
          <cell r="P395">
            <v>1.2223999999999999</v>
          </cell>
          <cell r="Q395">
            <v>1.4125000000000001</v>
          </cell>
          <cell r="R395">
            <v>1.6243000000000001</v>
          </cell>
          <cell r="S395">
            <v>1.8596999999999999</v>
          </cell>
          <cell r="T395">
            <v>2.1211000000000002</v>
          </cell>
          <cell r="U395">
            <v>2.4108000000000001</v>
          </cell>
          <cell r="V395">
            <v>2.7315</v>
          </cell>
          <cell r="W395">
            <v>3.0861000000000001</v>
          </cell>
          <cell r="X395">
            <v>3.4777999999999998</v>
          </cell>
          <cell r="Y395">
            <v>3.9100999999999999</v>
          </cell>
        </row>
        <row r="396">
          <cell r="C396">
            <v>5.28E-2</v>
          </cell>
          <cell r="D396">
            <v>8.5300000000000001E-2</v>
          </cell>
          <cell r="E396">
            <v>0.12529999999999999</v>
          </cell>
          <cell r="F396">
            <v>0.17319999999999999</v>
          </cell>
          <cell r="G396">
            <v>0.22950000000000001</v>
          </cell>
          <cell r="H396">
            <v>0.2949</v>
          </cell>
          <cell r="I396">
            <v>0.37030000000000002</v>
          </cell>
          <cell r="J396">
            <v>0.45650000000000002</v>
          </cell>
          <cell r="K396">
            <v>0.55459999999999998</v>
          </cell>
          <cell r="L396">
            <v>0.66569999999999996</v>
          </cell>
          <cell r="M396">
            <v>0.79090000000000005</v>
          </cell>
          <cell r="N396">
            <v>0.93159999999999998</v>
          </cell>
          <cell r="O396">
            <v>1.0892999999999999</v>
          </cell>
          <cell r="P396">
            <v>1.2657</v>
          </cell>
          <cell r="Q396">
            <v>1.4623999999999999</v>
          </cell>
          <cell r="R396">
            <v>1.6814</v>
          </cell>
          <cell r="S396">
            <v>1.9248000000000001</v>
          </cell>
          <cell r="T396">
            <v>2.1947999999999999</v>
          </cell>
          <cell r="U396">
            <v>2.4941</v>
          </cell>
          <cell r="V396">
            <v>2.8252999999999999</v>
          </cell>
          <cell r="W396">
            <v>3.1913999999999998</v>
          </cell>
          <cell r="X396">
            <v>3.5956999999999999</v>
          </cell>
          <cell r="Y396">
            <v>4.0415999999999999</v>
          </cell>
        </row>
        <row r="397">
          <cell r="C397">
            <v>8.0000000000000002E-3</v>
          </cell>
          <cell r="D397">
            <v>1.35E-2</v>
          </cell>
          <cell r="E397">
            <v>2.0299999999999999E-2</v>
          </cell>
          <cell r="F397">
            <v>2.8299999999999999E-2</v>
          </cell>
          <cell r="G397">
            <v>3.7600000000000001E-2</v>
          </cell>
          <cell r="H397">
            <v>4.8000000000000001E-2</v>
          </cell>
          <cell r="I397">
            <v>5.9700000000000003E-2</v>
          </cell>
          <cell r="J397">
            <v>7.2599999999999998E-2</v>
          </cell>
          <cell r="K397">
            <v>8.6599999999999996E-2</v>
          </cell>
          <cell r="L397">
            <v>0.1019</v>
          </cell>
          <cell r="M397">
            <v>0.11849999999999999</v>
          </cell>
          <cell r="N397">
            <v>0.1363</v>
          </cell>
          <cell r="O397">
            <v>0.1555</v>
          </cell>
          <cell r="P397">
            <v>0.1759</v>
          </cell>
          <cell r="Q397">
            <v>0.1978</v>
          </cell>
          <cell r="R397">
            <v>0.221</v>
          </cell>
          <cell r="S397">
            <v>0.2457</v>
          </cell>
          <cell r="T397">
            <v>0.27189999999999998</v>
          </cell>
          <cell r="U397">
            <v>0.29970000000000002</v>
          </cell>
          <cell r="V397">
            <v>0.3291</v>
          </cell>
          <cell r="W397">
            <v>0.36009999999999998</v>
          </cell>
          <cell r="X397">
            <v>0.39279999999999998</v>
          </cell>
          <cell r="Y397">
            <v>0.4274</v>
          </cell>
          <cell r="Z397">
            <v>0.4637</v>
          </cell>
          <cell r="AA397">
            <v>0.502</v>
          </cell>
          <cell r="AB397">
            <v>0.5423</v>
          </cell>
          <cell r="AC397">
            <v>0.58460000000000001</v>
          </cell>
          <cell r="AD397">
            <v>0.62909999999999999</v>
          </cell>
          <cell r="AE397">
            <v>0.67589999999999995</v>
          </cell>
          <cell r="AF397">
            <v>0.72489999999999999</v>
          </cell>
          <cell r="AG397">
            <v>0.77639999999999998</v>
          </cell>
          <cell r="AH397">
            <v>0.83030000000000004</v>
          </cell>
          <cell r="AI397">
            <v>0.88690000000000002</v>
          </cell>
          <cell r="AJ397">
            <v>0.94620000000000004</v>
          </cell>
          <cell r="AK397">
            <v>1.0083</v>
          </cell>
          <cell r="AL397">
            <v>1.0733999999999999</v>
          </cell>
          <cell r="AM397">
            <v>1.1415</v>
          </cell>
          <cell r="AN397">
            <v>1.2128000000000001</v>
          </cell>
          <cell r="AO397">
            <v>1.2874000000000001</v>
          </cell>
          <cell r="AP397">
            <v>1.3653999999999999</v>
          </cell>
          <cell r="AQ397">
            <v>1.4470000000000001</v>
          </cell>
          <cell r="AR397">
            <v>1.5323</v>
          </cell>
          <cell r="AS397">
            <v>1.6214999999999999</v>
          </cell>
          <cell r="AT397">
            <v>1.7148000000000001</v>
          </cell>
          <cell r="AU397">
            <v>1.8122</v>
          </cell>
          <cell r="AV397">
            <v>1.9139999999999999</v>
          </cell>
          <cell r="AW397">
            <v>2.0203000000000002</v>
          </cell>
          <cell r="AX397">
            <v>2.1313</v>
          </cell>
        </row>
        <row r="398">
          <cell r="C398">
            <v>9.7000000000000003E-3</v>
          </cell>
          <cell r="D398">
            <v>1.6299999999999999E-2</v>
          </cell>
          <cell r="E398">
            <v>2.46E-2</v>
          </cell>
          <cell r="F398">
            <v>3.4299999999999997E-2</v>
          </cell>
          <cell r="G398">
            <v>4.5499999999999999E-2</v>
          </cell>
          <cell r="H398">
            <v>5.8099999999999999E-2</v>
          </cell>
          <cell r="I398">
            <v>7.22E-2</v>
          </cell>
          <cell r="J398">
            <v>8.77E-2</v>
          </cell>
          <cell r="K398">
            <v>0.1047</v>
          </cell>
          <cell r="L398">
            <v>0.123</v>
          </cell>
          <cell r="M398">
            <v>0.1429</v>
          </cell>
          <cell r="N398">
            <v>0.16420000000000001</v>
          </cell>
          <cell r="O398">
            <v>0.187</v>
          </cell>
          <cell r="P398">
            <v>0.21129999999999999</v>
          </cell>
          <cell r="Q398">
            <v>0.23710000000000001</v>
          </cell>
          <cell r="R398">
            <v>0.2646</v>
          </cell>
          <cell r="S398">
            <v>0.29360000000000003</v>
          </cell>
          <cell r="T398">
            <v>0.32429999999999998</v>
          </cell>
          <cell r="U398">
            <v>0.35670000000000002</v>
          </cell>
          <cell r="V398">
            <v>0.39090000000000003</v>
          </cell>
          <cell r="W398">
            <v>0.42680000000000001</v>
          </cell>
          <cell r="X398">
            <v>0.46460000000000001</v>
          </cell>
          <cell r="Y398">
            <v>0.50419999999999998</v>
          </cell>
          <cell r="Z398">
            <v>0.54579999999999995</v>
          </cell>
          <cell r="AA398">
            <v>0.58940000000000003</v>
          </cell>
          <cell r="AB398">
            <v>0.6351</v>
          </cell>
          <cell r="AC398">
            <v>0.68289999999999995</v>
          </cell>
          <cell r="AD398">
            <v>0.7329</v>
          </cell>
          <cell r="AE398">
            <v>0.78510000000000002</v>
          </cell>
          <cell r="AF398">
            <v>0.8397</v>
          </cell>
          <cell r="AG398">
            <v>0.89680000000000004</v>
          </cell>
          <cell r="AH398">
            <v>0.95630000000000004</v>
          </cell>
          <cell r="AI398">
            <v>1.0184</v>
          </cell>
          <cell r="AJ398">
            <v>1.0831999999999999</v>
          </cell>
          <cell r="AK398">
            <v>1.1508</v>
          </cell>
          <cell r="AL398">
            <v>1.2212000000000001</v>
          </cell>
          <cell r="AM398">
            <v>1.2946</v>
          </cell>
          <cell r="AN398">
            <v>1.371</v>
          </cell>
          <cell r="AO398">
            <v>1.4505999999999999</v>
          </cell>
          <cell r="AP398">
            <v>1.5334000000000001</v>
          </cell>
          <cell r="AQ398">
            <v>1.6196999999999999</v>
          </cell>
          <cell r="AR398">
            <v>1.7094</v>
          </cell>
          <cell r="AS398">
            <v>1.8027</v>
          </cell>
          <cell r="AT398">
            <v>1.8997999999999999</v>
          </cell>
          <cell r="AU398">
            <v>2.0007999999999999</v>
          </cell>
          <cell r="AV398">
            <v>2.1057999999999999</v>
          </cell>
          <cell r="AW398">
            <v>2.2149000000000001</v>
          </cell>
          <cell r="AX398">
            <v>2.3283999999999998</v>
          </cell>
        </row>
        <row r="399">
          <cell r="C399">
            <v>1.1299999999999999E-2</v>
          </cell>
          <cell r="D399">
            <v>1.9199999999999998E-2</v>
          </cell>
          <cell r="E399">
            <v>2.8899999999999999E-2</v>
          </cell>
          <cell r="F399">
            <v>4.0300000000000002E-2</v>
          </cell>
          <cell r="G399">
            <v>5.3400000000000003E-2</v>
          </cell>
          <cell r="H399">
            <v>6.83E-2</v>
          </cell>
          <cell r="I399">
            <v>8.48E-2</v>
          </cell>
          <cell r="J399">
            <v>0.10290000000000001</v>
          </cell>
          <cell r="K399">
            <v>0.12280000000000001</v>
          </cell>
          <cell r="L399">
            <v>0.14419999999999999</v>
          </cell>
          <cell r="M399">
            <v>0.16739999999999999</v>
          </cell>
          <cell r="N399">
            <v>0.19220000000000001</v>
          </cell>
          <cell r="O399">
            <v>0.21870000000000001</v>
          </cell>
          <cell r="P399">
            <v>0.247</v>
          </cell>
          <cell r="Q399">
            <v>0.27689999999999998</v>
          </cell>
          <cell r="R399">
            <v>0.30859999999999999</v>
          </cell>
          <cell r="S399">
            <v>0.34210000000000002</v>
          </cell>
          <cell r="T399">
            <v>0.3775</v>
          </cell>
          <cell r="U399">
            <v>0.41460000000000002</v>
          </cell>
          <cell r="V399">
            <v>0.45369999999999999</v>
          </cell>
          <cell r="W399">
            <v>0.49469999999999997</v>
          </cell>
          <cell r="X399">
            <v>0.53769999999999996</v>
          </cell>
          <cell r="Y399">
            <v>0.5827</v>
          </cell>
          <cell r="Z399">
            <v>0.62980000000000003</v>
          </cell>
          <cell r="AA399">
            <v>0.67900000000000005</v>
          </cell>
          <cell r="AB399">
            <v>0.73040000000000005</v>
          </cell>
          <cell r="AC399">
            <v>0.78400000000000003</v>
          </cell>
          <cell r="AD399">
            <v>0.83989999999999998</v>
          </cell>
          <cell r="AE399">
            <v>0.89810000000000001</v>
          </cell>
          <cell r="AF399">
            <v>0.95879999999999999</v>
          </cell>
          <cell r="AG399">
            <v>1.022</v>
          </cell>
          <cell r="AH399">
            <v>1.0876999999999999</v>
          </cell>
          <cell r="AI399">
            <v>1.1559999999999999</v>
          </cell>
          <cell r="AJ399">
            <v>1.2270000000000001</v>
          </cell>
          <cell r="AK399">
            <v>1.3008999999999999</v>
          </cell>
          <cell r="AL399">
            <v>1.3774999999999999</v>
          </cell>
          <cell r="AM399">
            <v>1.4571000000000001</v>
          </cell>
          <cell r="AN399">
            <v>1.5398000000000001</v>
          </cell>
          <cell r="AO399">
            <v>1.6254999999999999</v>
          </cell>
          <cell r="AP399">
            <v>1.7144999999999999</v>
          </cell>
          <cell r="AQ399">
            <v>1.8068</v>
          </cell>
          <cell r="AR399">
            <v>1.9024000000000001</v>
          </cell>
          <cell r="AS399">
            <v>2.0015999999999998</v>
          </cell>
          <cell r="AT399">
            <v>2.1044</v>
          </cell>
          <cell r="AU399">
            <v>2.2109000000000001</v>
          </cell>
          <cell r="AV399">
            <v>2.3212999999999999</v>
          </cell>
          <cell r="AW399">
            <v>2.4356</v>
          </cell>
          <cell r="AX399">
            <v>2.5539999999999998</v>
          </cell>
        </row>
        <row r="400">
          <cell r="C400">
            <v>1.2999999999999999E-2</v>
          </cell>
          <cell r="D400">
            <v>2.1999999999999999E-2</v>
          </cell>
          <cell r="E400">
            <v>3.3099999999999997E-2</v>
          </cell>
          <cell r="F400">
            <v>4.6300000000000001E-2</v>
          </cell>
          <cell r="G400">
            <v>6.1400000000000003E-2</v>
          </cell>
          <cell r="H400">
            <v>7.8399999999999997E-2</v>
          </cell>
          <cell r="I400">
            <v>9.74E-2</v>
          </cell>
          <cell r="J400">
            <v>0.1182</v>
          </cell>
          <cell r="K400">
            <v>0.1409</v>
          </cell>
          <cell r="L400">
            <v>0.16550000000000001</v>
          </cell>
          <cell r="M400">
            <v>0.192</v>
          </cell>
          <cell r="N400">
            <v>0.22040000000000001</v>
          </cell>
          <cell r="O400">
            <v>0.25069999999999998</v>
          </cell>
          <cell r="P400">
            <v>0.28289999999999998</v>
          </cell>
          <cell r="Q400">
            <v>0.317</v>
          </cell>
          <cell r="R400">
            <v>0.35310000000000002</v>
          </cell>
          <cell r="S400">
            <v>0.3911</v>
          </cell>
          <cell r="T400">
            <v>0.43109999999999998</v>
          </cell>
          <cell r="U400">
            <v>0.47320000000000001</v>
          </cell>
          <cell r="V400">
            <v>0.51729999999999998</v>
          </cell>
          <cell r="W400">
            <v>0.56359999999999999</v>
          </cell>
          <cell r="X400">
            <v>0.6119</v>
          </cell>
          <cell r="Y400">
            <v>0.66249999999999998</v>
          </cell>
          <cell r="Z400">
            <v>0.71519999999999995</v>
          </cell>
          <cell r="AA400">
            <v>0.7702</v>
          </cell>
          <cell r="AB400">
            <v>0.8276</v>
          </cell>
          <cell r="AC400">
            <v>0.88729999999999998</v>
          </cell>
          <cell r="AD400">
            <v>0.94930000000000003</v>
          </cell>
          <cell r="AE400">
            <v>1.0139</v>
          </cell>
          <cell r="AF400">
            <v>1.081</v>
          </cell>
          <cell r="AG400">
            <v>1.1507000000000001</v>
          </cell>
          <cell r="AH400">
            <v>1.2230000000000001</v>
          </cell>
          <cell r="AI400">
            <v>1.298</v>
          </cell>
          <cell r="AJ400">
            <v>1.3757999999999999</v>
          </cell>
          <cell r="AK400">
            <v>1.4563999999999999</v>
          </cell>
          <cell r="AL400">
            <v>1.5399</v>
          </cell>
          <cell r="AM400">
            <v>1.6264000000000001</v>
          </cell>
          <cell r="AN400">
            <v>1.716</v>
          </cell>
          <cell r="AO400">
            <v>1.8087</v>
          </cell>
          <cell r="AP400">
            <v>1.9047000000000001</v>
          </cell>
          <cell r="AQ400">
            <v>2.0038999999999998</v>
          </cell>
          <cell r="AR400">
            <v>2.1065999999999998</v>
          </cell>
          <cell r="AS400">
            <v>2.2126999999999999</v>
          </cell>
          <cell r="AT400">
            <v>2.3222999999999998</v>
          </cell>
          <cell r="AU400">
            <v>2.4357000000000002</v>
          </cell>
          <cell r="AV400">
            <v>2.5528</v>
          </cell>
          <cell r="AW400">
            <v>2.6738</v>
          </cell>
          <cell r="AX400">
            <v>2.7987000000000002</v>
          </cell>
        </row>
        <row r="401">
          <cell r="C401">
            <v>1.47E-2</v>
          </cell>
          <cell r="D401">
            <v>2.4899999999999999E-2</v>
          </cell>
          <cell r="E401">
            <v>3.7400000000000003E-2</v>
          </cell>
          <cell r="F401">
            <v>5.2299999999999999E-2</v>
          </cell>
          <cell r="G401">
            <v>6.93E-2</v>
          </cell>
          <cell r="H401">
            <v>8.8599999999999998E-2</v>
          </cell>
          <cell r="I401">
            <v>0.11</v>
          </cell>
          <cell r="J401">
            <v>0.13350000000000001</v>
          </cell>
          <cell r="K401">
            <v>0.15920000000000001</v>
          </cell>
          <cell r="L401">
            <v>0.18690000000000001</v>
          </cell>
          <cell r="M401">
            <v>0.21679999999999999</v>
          </cell>
          <cell r="N401">
            <v>0.2487</v>
          </cell>
          <cell r="O401">
            <v>0.2828</v>
          </cell>
          <cell r="P401">
            <v>0.31900000000000001</v>
          </cell>
          <cell r="Q401">
            <v>0.35730000000000001</v>
          </cell>
          <cell r="R401">
            <v>0.39779999999999999</v>
          </cell>
          <cell r="S401">
            <v>0.44040000000000001</v>
          </cell>
          <cell r="T401">
            <v>0.48520000000000002</v>
          </cell>
          <cell r="U401">
            <v>0.5323</v>
          </cell>
          <cell r="V401">
            <v>0.58150000000000002</v>
          </cell>
          <cell r="W401">
            <v>0.6331</v>
          </cell>
          <cell r="X401">
            <v>0.68689999999999996</v>
          </cell>
          <cell r="Y401">
            <v>0.74309999999999998</v>
          </cell>
          <cell r="Z401">
            <v>0.80169999999999997</v>
          </cell>
          <cell r="AA401">
            <v>0.86270000000000002</v>
          </cell>
          <cell r="AB401">
            <v>0.92620000000000002</v>
          </cell>
          <cell r="AC401">
            <v>0.99209999999999998</v>
          </cell>
          <cell r="AD401">
            <v>1.0606</v>
          </cell>
          <cell r="AE401">
            <v>1.1316999999999999</v>
          </cell>
          <cell r="AF401">
            <v>1.2055</v>
          </cell>
          <cell r="AG401">
            <v>1.282</v>
          </cell>
          <cell r="AH401">
            <v>1.3612</v>
          </cell>
          <cell r="AI401">
            <v>1.4432</v>
          </cell>
          <cell r="AJ401">
            <v>1.5281</v>
          </cell>
          <cell r="AK401">
            <v>1.6158999999999999</v>
          </cell>
          <cell r="AL401">
            <v>1.7068000000000001</v>
          </cell>
          <cell r="AM401">
            <v>1.8007</v>
          </cell>
          <cell r="AN401">
            <v>1.8976999999999999</v>
          </cell>
          <cell r="AO401">
            <v>1.998</v>
          </cell>
          <cell r="AP401">
            <v>2.1015000000000001</v>
          </cell>
          <cell r="AQ401">
            <v>2.2082999999999999</v>
          </cell>
          <cell r="AR401">
            <v>2.3186</v>
          </cell>
          <cell r="AS401">
            <v>2.4323999999999999</v>
          </cell>
          <cell r="AT401">
            <v>2.5497999999999998</v>
          </cell>
          <cell r="AU401">
            <v>2.6707999999999998</v>
          </cell>
          <cell r="AV401">
            <v>2.7955999999999999</v>
          </cell>
          <cell r="AW401">
            <v>2.9243000000000001</v>
          </cell>
          <cell r="AX401">
            <v>3.0569000000000002</v>
          </cell>
        </row>
        <row r="402">
          <cell r="C402">
            <v>1.6400000000000001E-2</v>
          </cell>
          <cell r="D402">
            <v>2.7699999999999999E-2</v>
          </cell>
          <cell r="E402">
            <v>4.1700000000000001E-2</v>
          </cell>
          <cell r="F402">
            <v>5.8299999999999998E-2</v>
          </cell>
          <cell r="G402">
            <v>7.7299999999999994E-2</v>
          </cell>
          <cell r="H402">
            <v>9.8799999999999999E-2</v>
          </cell>
          <cell r="I402">
            <v>0.1226</v>
          </cell>
          <cell r="J402">
            <v>0.14879999999999999</v>
          </cell>
          <cell r="K402">
            <v>0.1774</v>
          </cell>
          <cell r="L402">
            <v>0.20830000000000001</v>
          </cell>
          <cell r="M402">
            <v>0.24160000000000001</v>
          </cell>
          <cell r="N402">
            <v>0.27710000000000001</v>
          </cell>
          <cell r="O402">
            <v>0.315</v>
          </cell>
          <cell r="P402">
            <v>0.35520000000000002</v>
          </cell>
          <cell r="Q402">
            <v>0.39779999999999999</v>
          </cell>
          <cell r="R402">
            <v>0.44269999999999998</v>
          </cell>
          <cell r="S402">
            <v>0.49</v>
          </cell>
          <cell r="T402">
            <v>0.53959999999999997</v>
          </cell>
          <cell r="U402">
            <v>0.5917</v>
          </cell>
          <cell r="V402">
            <v>0.6462</v>
          </cell>
          <cell r="W402">
            <v>0.70309999999999995</v>
          </cell>
          <cell r="X402">
            <v>0.76259999999999994</v>
          </cell>
          <cell r="Y402">
            <v>0.82450000000000001</v>
          </cell>
          <cell r="Z402">
            <v>0.8891</v>
          </cell>
          <cell r="AA402">
            <v>0.95609999999999995</v>
          </cell>
          <cell r="AB402">
            <v>1.0259</v>
          </cell>
          <cell r="AC402">
            <v>1.0982000000000001</v>
          </cell>
          <cell r="AD402">
            <v>1.1733</v>
          </cell>
          <cell r="AE402">
            <v>1.2511000000000001</v>
          </cell>
          <cell r="AF402">
            <v>1.3318000000000001</v>
          </cell>
          <cell r="AG402">
            <v>1.4152</v>
          </cell>
          <cell r="AH402">
            <v>1.5016</v>
          </cell>
          <cell r="AI402">
            <v>1.5909</v>
          </cell>
          <cell r="AJ402">
            <v>1.6832</v>
          </cell>
          <cell r="AK402">
            <v>1.7785</v>
          </cell>
          <cell r="AL402">
            <v>1.877</v>
          </cell>
          <cell r="AM402">
            <v>1.9785999999999999</v>
          </cell>
          <cell r="AN402">
            <v>2.0834999999999999</v>
          </cell>
          <cell r="AO402">
            <v>2.1917</v>
          </cell>
          <cell r="AP402">
            <v>2.3031999999999999</v>
          </cell>
          <cell r="AQ402">
            <v>2.4182000000000001</v>
          </cell>
          <cell r="AR402">
            <v>2.5366</v>
          </cell>
          <cell r="AS402">
            <v>2.6585999999999999</v>
          </cell>
          <cell r="AT402">
            <v>2.7843</v>
          </cell>
          <cell r="AU402">
            <v>2.9137</v>
          </cell>
          <cell r="AV402">
            <v>3.0468999999999999</v>
          </cell>
          <cell r="AW402">
            <v>3.1840000000000002</v>
          </cell>
          <cell r="AX402">
            <v>3.3250000000000002</v>
          </cell>
        </row>
        <row r="403">
          <cell r="C403">
            <v>1.8100000000000002E-2</v>
          </cell>
          <cell r="D403">
            <v>3.0599999999999999E-2</v>
          </cell>
          <cell r="E403">
            <v>4.5999999999999999E-2</v>
          </cell>
          <cell r="F403">
            <v>6.4299999999999996E-2</v>
          </cell>
          <cell r="G403">
            <v>8.5300000000000001E-2</v>
          </cell>
          <cell r="H403">
            <v>0.1089</v>
          </cell>
          <cell r="I403">
            <v>0.1353</v>
          </cell>
          <cell r="J403">
            <v>0.16420000000000001</v>
          </cell>
          <cell r="K403">
            <v>0.19570000000000001</v>
          </cell>
          <cell r="L403">
            <v>0.2298</v>
          </cell>
          <cell r="M403">
            <v>0.26640000000000003</v>
          </cell>
          <cell r="N403">
            <v>0.30559999999999998</v>
          </cell>
          <cell r="O403">
            <v>0.3473</v>
          </cell>
          <cell r="P403">
            <v>0.3916</v>
          </cell>
          <cell r="Q403">
            <v>0.43840000000000001</v>
          </cell>
          <cell r="R403">
            <v>0.48780000000000001</v>
          </cell>
          <cell r="S403">
            <v>0.53969999999999996</v>
          </cell>
          <cell r="T403">
            <v>0.59430000000000005</v>
          </cell>
          <cell r="U403">
            <v>0.65139999999999998</v>
          </cell>
          <cell r="V403">
            <v>0.71120000000000005</v>
          </cell>
          <cell r="W403">
            <v>0.77359999999999995</v>
          </cell>
          <cell r="X403">
            <v>0.8387</v>
          </cell>
          <cell r="Y403">
            <v>0.90649999999999997</v>
          </cell>
          <cell r="Z403">
            <v>0.97699999999999998</v>
          </cell>
          <cell r="AA403">
            <v>1.0503</v>
          </cell>
          <cell r="AB403">
            <v>1.1264000000000001</v>
          </cell>
          <cell r="AC403">
            <v>1.2053</v>
          </cell>
          <cell r="AD403">
            <v>1.2870999999999999</v>
          </cell>
          <cell r="AE403">
            <v>1.3717999999999999</v>
          </cell>
          <cell r="AF403">
            <v>1.4594</v>
          </cell>
          <cell r="AG403">
            <v>1.5501</v>
          </cell>
          <cell r="AH403">
            <v>1.6436999999999999</v>
          </cell>
          <cell r="AI403">
            <v>1.7404999999999999</v>
          </cell>
          <cell r="AJ403">
            <v>1.8404</v>
          </cell>
          <cell r="AK403">
            <v>1.9435</v>
          </cell>
          <cell r="AL403">
            <v>2.0497999999999998</v>
          </cell>
          <cell r="AM403">
            <v>2.1595</v>
          </cell>
          <cell r="AN403">
            <v>2.2725</v>
          </cell>
          <cell r="AO403">
            <v>2.3889</v>
          </cell>
          <cell r="AP403">
            <v>2.5087000000000002</v>
          </cell>
          <cell r="AQ403">
            <v>2.6322000000000001</v>
          </cell>
          <cell r="AR403">
            <v>2.7591999999999999</v>
          </cell>
          <cell r="AS403">
            <v>2.8898000000000001</v>
          </cell>
          <cell r="AT403">
            <v>3.0242</v>
          </cell>
          <cell r="AU403">
            <v>3.1625000000000001</v>
          </cell>
          <cell r="AV403">
            <v>3.3045</v>
          </cell>
          <cell r="AW403">
            <v>3.4506000000000001</v>
          </cell>
          <cell r="AX403">
            <v>3.6006</v>
          </cell>
        </row>
        <row r="404">
          <cell r="C404">
            <v>1.9699999999999999E-2</v>
          </cell>
          <cell r="D404">
            <v>3.3399999999999999E-2</v>
          </cell>
          <cell r="E404">
            <v>5.0299999999999997E-2</v>
          </cell>
          <cell r="F404">
            <v>7.0300000000000001E-2</v>
          </cell>
          <cell r="G404">
            <v>9.3200000000000005E-2</v>
          </cell>
          <cell r="H404">
            <v>0.1191</v>
          </cell>
          <cell r="I404">
            <v>0.1479</v>
          </cell>
          <cell r="J404">
            <v>0.17960000000000001</v>
          </cell>
          <cell r="K404">
            <v>0.214</v>
          </cell>
          <cell r="L404">
            <v>0.25130000000000002</v>
          </cell>
          <cell r="M404">
            <v>0.2913</v>
          </cell>
          <cell r="N404">
            <v>0.33410000000000001</v>
          </cell>
          <cell r="O404">
            <v>0.37969999999999998</v>
          </cell>
          <cell r="P404">
            <v>0.42799999999999999</v>
          </cell>
          <cell r="Q404">
            <v>0.47920000000000001</v>
          </cell>
          <cell r="R404">
            <v>0.53300000000000003</v>
          </cell>
          <cell r="S404">
            <v>0.5897</v>
          </cell>
          <cell r="T404">
            <v>0.64910000000000001</v>
          </cell>
          <cell r="U404">
            <v>0.71140000000000003</v>
          </cell>
          <cell r="V404">
            <v>0.77649999999999997</v>
          </cell>
          <cell r="W404">
            <v>0.84440000000000004</v>
          </cell>
          <cell r="X404">
            <v>0.91520000000000001</v>
          </cell>
          <cell r="Y404">
            <v>0.9889</v>
          </cell>
          <cell r="Z404">
            <v>1.0654999999999999</v>
          </cell>
          <cell r="AA404">
            <v>1.1451</v>
          </cell>
          <cell r="AB404">
            <v>1.2276</v>
          </cell>
          <cell r="AC404">
            <v>1.3130999999999999</v>
          </cell>
          <cell r="AD404">
            <v>1.4016999999999999</v>
          </cell>
          <cell r="AE404">
            <v>1.4934000000000001</v>
          </cell>
          <cell r="AF404">
            <v>1.5882000000000001</v>
          </cell>
          <cell r="AG404">
            <v>1.6860999999999999</v>
          </cell>
          <cell r="AH404">
            <v>1.7873000000000001</v>
          </cell>
          <cell r="AI404">
            <v>1.8915999999999999</v>
          </cell>
          <cell r="AJ404">
            <v>1.9993000000000001</v>
          </cell>
          <cell r="AK404">
            <v>2.1103000000000001</v>
          </cell>
          <cell r="AL404">
            <v>2.2248000000000001</v>
          </cell>
          <cell r="AM404">
            <v>2.3426</v>
          </cell>
          <cell r="AN404">
            <v>2.4639000000000002</v>
          </cell>
          <cell r="AO404">
            <v>2.5888</v>
          </cell>
          <cell r="AP404">
            <v>2.7172999999999998</v>
          </cell>
          <cell r="AQ404">
            <v>2.8494000000000002</v>
          </cell>
          <cell r="AR404">
            <v>2.9853000000000001</v>
          </cell>
          <cell r="AS404">
            <v>3.125</v>
          </cell>
          <cell r="AT404">
            <v>3.2684000000000002</v>
          </cell>
          <cell r="AU404">
            <v>3.4157999999999999</v>
          </cell>
          <cell r="AV404">
            <v>3.5672000000000001</v>
          </cell>
          <cell r="AW404">
            <v>3.7225999999999999</v>
          </cell>
          <cell r="AX404">
            <v>3.8820999999999999</v>
          </cell>
        </row>
        <row r="405">
          <cell r="C405">
            <v>2.1399999999999999E-2</v>
          </cell>
          <cell r="D405">
            <v>3.6299999999999999E-2</v>
          </cell>
          <cell r="E405">
            <v>5.4600000000000003E-2</v>
          </cell>
          <cell r="F405">
            <v>7.6300000000000007E-2</v>
          </cell>
          <cell r="G405">
            <v>0.1012</v>
          </cell>
          <cell r="H405">
            <v>0.1293</v>
          </cell>
          <cell r="I405">
            <v>0.16059999999999999</v>
          </cell>
          <cell r="J405">
            <v>0.19489999999999999</v>
          </cell>
          <cell r="K405">
            <v>0.23230000000000001</v>
          </cell>
          <cell r="L405">
            <v>0.27279999999999999</v>
          </cell>
          <cell r="M405">
            <v>0.31619999999999998</v>
          </cell>
          <cell r="N405">
            <v>0.36270000000000002</v>
          </cell>
          <cell r="O405">
            <v>0.41210000000000002</v>
          </cell>
          <cell r="P405">
            <v>0.46460000000000001</v>
          </cell>
          <cell r="Q405">
            <v>0.52</v>
          </cell>
          <cell r="R405">
            <v>0.57840000000000003</v>
          </cell>
          <cell r="S405">
            <v>0.63980000000000004</v>
          </cell>
          <cell r="T405">
            <v>0.70420000000000005</v>
          </cell>
          <cell r="U405">
            <v>0.77159999999999995</v>
          </cell>
          <cell r="V405">
            <v>0.84199999999999997</v>
          </cell>
          <cell r="W405">
            <v>0.91549999999999998</v>
          </cell>
          <cell r="X405">
            <v>0.99209999999999998</v>
          </cell>
          <cell r="Y405">
            <v>1.0717000000000001</v>
          </cell>
          <cell r="Z405">
            <v>1.1544000000000001</v>
          </cell>
          <cell r="AA405">
            <v>1.2403</v>
          </cell>
          <cell r="AB405">
            <v>1.3293999999999999</v>
          </cell>
          <cell r="AC405">
            <v>1.4216</v>
          </cell>
          <cell r="AD405">
            <v>1.5170999999999999</v>
          </cell>
          <cell r="AE405">
            <v>1.6157999999999999</v>
          </cell>
          <cell r="AF405">
            <v>1.7178</v>
          </cell>
          <cell r="AG405">
            <v>1.8231999999999999</v>
          </cell>
          <cell r="AH405">
            <v>1.9319</v>
          </cell>
          <cell r="AI405">
            <v>2.044</v>
          </cell>
          <cell r="AJ405">
            <v>2.1596000000000002</v>
          </cell>
          <cell r="AK405">
            <v>2.2787000000000002</v>
          </cell>
          <cell r="AL405">
            <v>2.4013</v>
          </cell>
          <cell r="AM405">
            <v>2.5276000000000001</v>
          </cell>
          <cell r="AN405">
            <v>2.6574</v>
          </cell>
          <cell r="AO405">
            <v>2.7909999999999999</v>
          </cell>
          <cell r="AP405">
            <v>2.9283000000000001</v>
          </cell>
          <cell r="AQ405">
            <v>3.0693999999999999</v>
          </cell>
          <cell r="AR405">
            <v>3.2143000000000002</v>
          </cell>
          <cell r="AS405">
            <v>3.3632</v>
          </cell>
          <cell r="AT405">
            <v>3.516</v>
          </cell>
          <cell r="AU405">
            <v>3.6728999999999998</v>
          </cell>
          <cell r="AV405">
            <v>3.8338999999999999</v>
          </cell>
          <cell r="AW405">
            <v>3.9990000000000001</v>
          </cell>
          <cell r="AX405">
            <v>4.1683000000000003</v>
          </cell>
        </row>
        <row r="406">
          <cell r="C406">
            <v>2.3099999999999999E-2</v>
          </cell>
          <cell r="D406">
            <v>3.9100000000000003E-2</v>
          </cell>
          <cell r="E406">
            <v>5.8900000000000001E-2</v>
          </cell>
          <cell r="F406">
            <v>8.2299999999999998E-2</v>
          </cell>
          <cell r="G406">
            <v>0.10920000000000001</v>
          </cell>
          <cell r="H406">
            <v>0.13950000000000001</v>
          </cell>
          <cell r="I406">
            <v>0.17330000000000001</v>
          </cell>
          <cell r="J406">
            <v>0.21029999999999999</v>
          </cell>
          <cell r="K406">
            <v>0.25069999999999998</v>
          </cell>
          <cell r="L406">
            <v>0.29430000000000001</v>
          </cell>
          <cell r="M406">
            <v>0.3412</v>
          </cell>
          <cell r="N406">
            <v>0.39129999999999998</v>
          </cell>
          <cell r="O406">
            <v>0.4446</v>
          </cell>
          <cell r="P406">
            <v>0.50109999999999999</v>
          </cell>
          <cell r="Q406">
            <v>0.56089999999999995</v>
          </cell>
          <cell r="R406">
            <v>0.62380000000000002</v>
          </cell>
          <cell r="S406">
            <v>0.69</v>
          </cell>
          <cell r="T406">
            <v>0.75929999999999997</v>
          </cell>
          <cell r="U406">
            <v>0.83189999999999997</v>
          </cell>
          <cell r="V406">
            <v>0.90769999999999995</v>
          </cell>
          <cell r="W406">
            <v>0.98680000000000001</v>
          </cell>
          <cell r="X406">
            <v>1.0690999999999999</v>
          </cell>
          <cell r="Y406">
            <v>1.1548</v>
          </cell>
          <cell r="Z406">
            <v>1.2437</v>
          </cell>
          <cell r="AA406">
            <v>1.3360000000000001</v>
          </cell>
          <cell r="AB406">
            <v>1.4316</v>
          </cell>
          <cell r="AC406">
            <v>1.5306</v>
          </cell>
          <cell r="AD406">
            <v>1.633</v>
          </cell>
          <cell r="AE406">
            <v>1.7387999999999999</v>
          </cell>
          <cell r="AF406">
            <v>1.8482000000000001</v>
          </cell>
          <cell r="AG406">
            <v>1.9610000000000001</v>
          </cell>
          <cell r="AH406">
            <v>2.0773999999999999</v>
          </cell>
          <cell r="AI406">
            <v>2.1974</v>
          </cell>
          <cell r="AJ406">
            <v>2.3210000000000002</v>
          </cell>
          <cell r="AK406">
            <v>2.4483000000000001</v>
          </cell>
          <cell r="AL406">
            <v>2.5792999999999999</v>
          </cell>
          <cell r="AM406">
            <v>2.714</v>
          </cell>
          <cell r="AN406">
            <v>2.8525999999999998</v>
          </cell>
          <cell r="AO406">
            <v>2.9950000000000001</v>
          </cell>
          <cell r="AP406">
            <v>3.1412</v>
          </cell>
          <cell r="AQ406">
            <v>3.2915000000000001</v>
          </cell>
          <cell r="AR406">
            <v>3.4457</v>
          </cell>
          <cell r="AS406">
            <v>3.6040000000000001</v>
          </cell>
          <cell r="AT406">
            <v>3.7664</v>
          </cell>
          <cell r="AU406">
            <v>3.9329999999999998</v>
          </cell>
          <cell r="AV406">
            <v>4.1037999999999997</v>
          </cell>
          <cell r="AW406">
            <v>4.2789000000000001</v>
          </cell>
          <cell r="AX406">
            <v>4.4583000000000004</v>
          </cell>
        </row>
        <row r="407">
          <cell r="C407">
            <v>2.4799999999999999E-2</v>
          </cell>
          <cell r="D407">
            <v>4.2000000000000003E-2</v>
          </cell>
          <cell r="E407">
            <v>6.3200000000000006E-2</v>
          </cell>
          <cell r="F407">
            <v>8.8300000000000003E-2</v>
          </cell>
          <cell r="G407">
            <v>0.1172</v>
          </cell>
          <cell r="H407">
            <v>0.1497</v>
          </cell>
          <cell r="I407">
            <v>0.18590000000000001</v>
          </cell>
          <cell r="J407">
            <v>0.22570000000000001</v>
          </cell>
          <cell r="K407">
            <v>0.26900000000000002</v>
          </cell>
          <cell r="L407">
            <v>0.31590000000000001</v>
          </cell>
          <cell r="M407">
            <v>0.36620000000000003</v>
          </cell>
          <cell r="N407">
            <v>0.4199</v>
          </cell>
          <cell r="O407">
            <v>0.47710000000000002</v>
          </cell>
          <cell r="P407">
            <v>0.53779999999999994</v>
          </cell>
          <cell r="Q407">
            <v>0.6018</v>
          </cell>
          <cell r="R407">
            <v>0.66930000000000001</v>
          </cell>
          <cell r="S407">
            <v>0.74019999999999997</v>
          </cell>
          <cell r="T407">
            <v>0.81459999999999999</v>
          </cell>
          <cell r="U407">
            <v>0.89239999999999997</v>
          </cell>
          <cell r="V407">
            <v>0.97360000000000002</v>
          </cell>
          <cell r="W407">
            <v>1.0583</v>
          </cell>
          <cell r="X407">
            <v>1.1464000000000001</v>
          </cell>
          <cell r="Y407">
            <v>1.2381</v>
          </cell>
          <cell r="Z407">
            <v>1.3331999999999999</v>
          </cell>
          <cell r="AA407">
            <v>1.4319</v>
          </cell>
          <cell r="AB407">
            <v>1.5342</v>
          </cell>
          <cell r="AC407">
            <v>1.64</v>
          </cell>
          <cell r="AD407">
            <v>1.7494000000000001</v>
          </cell>
          <cell r="AE407">
            <v>1.8624000000000001</v>
          </cell>
          <cell r="AF407">
            <v>1.9792000000000001</v>
          </cell>
          <cell r="AG407">
            <v>2.0996000000000001</v>
          </cell>
          <cell r="AH407">
            <v>2.2237</v>
          </cell>
          <cell r="AI407">
            <v>2.3515999999999999</v>
          </cell>
          <cell r="AJ407">
            <v>2.4834000000000001</v>
          </cell>
          <cell r="AK407">
            <v>2.6189</v>
          </cell>
          <cell r="AL407">
            <v>2.7584</v>
          </cell>
          <cell r="AM407">
            <v>2.9016999999999999</v>
          </cell>
          <cell r="AN407">
            <v>3.0491000000000001</v>
          </cell>
          <cell r="AO407">
            <v>3.2004000000000001</v>
          </cell>
          <cell r="AP407">
            <v>3.3557999999999999</v>
          </cell>
          <cell r="AQ407">
            <v>3.5154000000000001</v>
          </cell>
          <cell r="AR407">
            <v>3.6789999999999998</v>
          </cell>
          <cell r="AS407">
            <v>3.8469000000000002</v>
          </cell>
          <cell r="AT407">
            <v>4.0190999999999999</v>
          </cell>
          <cell r="AU407">
            <v>4.1955999999999998</v>
          </cell>
          <cell r="AV407">
            <v>4.3764000000000003</v>
          </cell>
          <cell r="AW407">
            <v>4.5617000000000001</v>
          </cell>
          <cell r="AX407">
            <v>4.7514000000000003</v>
          </cell>
        </row>
        <row r="408">
          <cell r="C408">
            <v>2.6499999999999999E-2</v>
          </cell>
          <cell r="D408">
            <v>4.48E-2</v>
          </cell>
          <cell r="E408">
            <v>6.7500000000000004E-2</v>
          </cell>
          <cell r="F408">
            <v>9.4299999999999995E-2</v>
          </cell>
          <cell r="G408">
            <v>0.12520000000000001</v>
          </cell>
          <cell r="H408">
            <v>0.16</v>
          </cell>
          <cell r="I408">
            <v>0.1986</v>
          </cell>
          <cell r="J408">
            <v>0.24110000000000001</v>
          </cell>
          <cell r="K408">
            <v>0.28739999999999999</v>
          </cell>
          <cell r="L408">
            <v>0.33739999999999998</v>
          </cell>
          <cell r="M408">
            <v>0.39119999999999999</v>
          </cell>
          <cell r="N408">
            <v>0.4486</v>
          </cell>
          <cell r="O408">
            <v>0.50970000000000004</v>
          </cell>
          <cell r="P408">
            <v>0.57450000000000001</v>
          </cell>
          <cell r="Q408">
            <v>0.64290000000000003</v>
          </cell>
          <cell r="R408">
            <v>0.71489999999999998</v>
          </cell>
          <cell r="S408">
            <v>0.79059999999999997</v>
          </cell>
          <cell r="T408">
            <v>0.86990000000000001</v>
          </cell>
          <cell r="U408">
            <v>0.95289999999999997</v>
          </cell>
          <cell r="V408">
            <v>1.0396000000000001</v>
          </cell>
          <cell r="W408">
            <v>1.1298999999999999</v>
          </cell>
          <cell r="X408">
            <v>1.2239</v>
          </cell>
          <cell r="Y408">
            <v>1.3216000000000001</v>
          </cell>
          <cell r="Z408">
            <v>1.423</v>
          </cell>
          <cell r="AA408">
            <v>1.5282</v>
          </cell>
          <cell r="AB408">
            <v>1.637</v>
          </cell>
          <cell r="AC408">
            <v>1.7497</v>
          </cell>
          <cell r="AD408">
            <v>1.8662000000000001</v>
          </cell>
          <cell r="AE408">
            <v>1.9864999999999999</v>
          </cell>
          <cell r="AF408">
            <v>2.1105999999999998</v>
          </cell>
          <cell r="AG408">
            <v>2.2387000000000001</v>
          </cell>
          <cell r="AH408">
            <v>2.3706999999999998</v>
          </cell>
          <cell r="AI408">
            <v>2.5066000000000002</v>
          </cell>
          <cell r="AJ408">
            <v>2.6465000000000001</v>
          </cell>
          <cell r="AK408">
            <v>2.7904</v>
          </cell>
          <cell r="AL408">
            <v>2.9384000000000001</v>
          </cell>
          <cell r="AM408">
            <v>3.0905</v>
          </cell>
          <cell r="AN408">
            <v>3.2467000000000001</v>
          </cell>
          <cell r="AO408">
            <v>3.4072</v>
          </cell>
          <cell r="AP408">
            <v>3.5718000000000001</v>
          </cell>
          <cell r="AQ408">
            <v>3.7408000000000001</v>
          </cell>
          <cell r="AR408">
            <v>3.9140000000000001</v>
          </cell>
          <cell r="AS408">
            <v>4.0917000000000003</v>
          </cell>
          <cell r="AT408">
            <v>4.2736999999999998</v>
          </cell>
          <cell r="AU408">
            <v>4.4602000000000004</v>
          </cell>
          <cell r="AV408">
            <v>4.6513</v>
          </cell>
          <cell r="AW408">
            <v>4.8468999999999998</v>
          </cell>
          <cell r="AX408">
            <v>5.0472000000000001</v>
          </cell>
        </row>
        <row r="409">
          <cell r="C409">
            <v>2.81E-2</v>
          </cell>
          <cell r="D409">
            <v>4.7699999999999999E-2</v>
          </cell>
          <cell r="E409">
            <v>7.1800000000000003E-2</v>
          </cell>
          <cell r="F409">
            <v>0.1003</v>
          </cell>
          <cell r="G409">
            <v>0.1331</v>
          </cell>
          <cell r="H409">
            <v>0.17019999999999999</v>
          </cell>
          <cell r="I409">
            <v>0.21129999999999999</v>
          </cell>
          <cell r="J409">
            <v>0.25650000000000001</v>
          </cell>
          <cell r="K409">
            <v>0.30580000000000002</v>
          </cell>
          <cell r="L409">
            <v>0.35899999999999999</v>
          </cell>
          <cell r="M409">
            <v>0.41620000000000001</v>
          </cell>
          <cell r="N409">
            <v>0.4773</v>
          </cell>
          <cell r="O409">
            <v>0.5423</v>
          </cell>
          <cell r="P409">
            <v>0.61119999999999997</v>
          </cell>
          <cell r="Q409">
            <v>0.68389999999999995</v>
          </cell>
          <cell r="R409">
            <v>0.76049999999999995</v>
          </cell>
          <cell r="S409">
            <v>0.84099999999999997</v>
          </cell>
          <cell r="T409">
            <v>0.9254</v>
          </cell>
          <cell r="U409">
            <v>1.0136000000000001</v>
          </cell>
          <cell r="V409">
            <v>1.1056999999999999</v>
          </cell>
          <cell r="W409">
            <v>1.2017</v>
          </cell>
          <cell r="X409">
            <v>1.3015000000000001</v>
          </cell>
          <cell r="Y409">
            <v>1.4053</v>
          </cell>
          <cell r="Z409">
            <v>1.5129999999999999</v>
          </cell>
          <cell r="AA409">
            <v>1.6246</v>
          </cell>
          <cell r="AB409">
            <v>1.7402</v>
          </cell>
          <cell r="AC409">
            <v>1.8597999999999999</v>
          </cell>
          <cell r="AD409">
            <v>1.9833000000000001</v>
          </cell>
          <cell r="AE409">
            <v>2.1109</v>
          </cell>
          <cell r="AF409">
            <v>2.2425999999999999</v>
          </cell>
          <cell r="AG409">
            <v>2.3782999999999999</v>
          </cell>
          <cell r="AH409">
            <v>2.5181</v>
          </cell>
          <cell r="AI409">
            <v>2.6621000000000001</v>
          </cell>
          <cell r="AJ409">
            <v>2.8102999999999998</v>
          </cell>
          <cell r="AK409">
            <v>2.9626000000000001</v>
          </cell>
          <cell r="AL409">
            <v>3.1193</v>
          </cell>
          <cell r="AM409">
            <v>3.2801999999999998</v>
          </cell>
          <cell r="AN409">
            <v>3.4453999999999998</v>
          </cell>
          <cell r="AO409">
            <v>3.6150000000000002</v>
          </cell>
          <cell r="AP409">
            <v>3.7890000000000001</v>
          </cell>
          <cell r="AQ409">
            <v>3.9674</v>
          </cell>
          <cell r="AR409">
            <v>4.1504000000000003</v>
          </cell>
          <cell r="AS409">
            <v>4.3379000000000003</v>
          </cell>
          <cell r="AT409">
            <v>4.53</v>
          </cell>
          <cell r="AU409">
            <v>4.7267000000000001</v>
          </cell>
          <cell r="AV409">
            <v>4.9280999999999997</v>
          </cell>
          <cell r="AW409">
            <v>5.1342999999999996</v>
          </cell>
          <cell r="AX409">
            <v>5.3452000000000002</v>
          </cell>
        </row>
        <row r="410">
          <cell r="C410">
            <v>2.98E-2</v>
          </cell>
          <cell r="D410">
            <v>5.0500000000000003E-2</v>
          </cell>
          <cell r="E410">
            <v>7.6100000000000001E-2</v>
          </cell>
          <cell r="F410">
            <v>0.10630000000000001</v>
          </cell>
          <cell r="G410">
            <v>0.1411</v>
          </cell>
          <cell r="H410">
            <v>0.1804</v>
          </cell>
          <cell r="I410">
            <v>0.224</v>
          </cell>
          <cell r="J410">
            <v>0.27200000000000002</v>
          </cell>
          <cell r="K410">
            <v>0.32419999999999999</v>
          </cell>
          <cell r="L410">
            <v>0.38059999999999999</v>
          </cell>
          <cell r="M410">
            <v>0.44119999999999998</v>
          </cell>
          <cell r="N410">
            <v>0.50600000000000001</v>
          </cell>
          <cell r="O410">
            <v>0.57489999999999997</v>
          </cell>
          <cell r="P410">
            <v>0.64790000000000003</v>
          </cell>
          <cell r="Q410">
            <v>0.72499999999999998</v>
          </cell>
          <cell r="R410">
            <v>0.80620000000000003</v>
          </cell>
          <cell r="S410">
            <v>0.89149999999999996</v>
          </cell>
          <cell r="T410">
            <v>0.98089999999999999</v>
          </cell>
          <cell r="U410">
            <v>1.0743</v>
          </cell>
          <cell r="V410">
            <v>1.1718999999999999</v>
          </cell>
          <cell r="W410">
            <v>1.2735000000000001</v>
          </cell>
          <cell r="X410">
            <v>1.3793</v>
          </cell>
          <cell r="Y410">
            <v>1.4892000000000001</v>
          </cell>
          <cell r="Z410">
            <v>1.6032</v>
          </cell>
          <cell r="AA410">
            <v>1.7213000000000001</v>
          </cell>
          <cell r="AB410">
            <v>1.8435999999999999</v>
          </cell>
          <cell r="AC410">
            <v>1.9701</v>
          </cell>
          <cell r="AD410">
            <v>2.1008</v>
          </cell>
          <cell r="AE410">
            <v>2.2357</v>
          </cell>
          <cell r="AF410">
            <v>2.3748999999999998</v>
          </cell>
          <cell r="AG410">
            <v>2.5183</v>
          </cell>
          <cell r="AH410">
            <v>2.6661000000000001</v>
          </cell>
          <cell r="AI410">
            <v>2.8182</v>
          </cell>
          <cell r="AJ410">
            <v>2.9746000000000001</v>
          </cell>
          <cell r="AK410">
            <v>3.1355</v>
          </cell>
          <cell r="AL410">
            <v>3.3008000000000002</v>
          </cell>
          <cell r="AM410">
            <v>3.4706000000000001</v>
          </cell>
          <cell r="AN410">
            <v>3.6448999999999998</v>
          </cell>
          <cell r="AO410">
            <v>3.8237000000000001</v>
          </cell>
          <cell r="AP410">
            <v>4.0071000000000003</v>
          </cell>
          <cell r="AQ410">
            <v>4.1951999999999998</v>
          </cell>
          <cell r="AR410">
            <v>4.3879000000000001</v>
          </cell>
          <cell r="AS410">
            <v>4.5853999999999999</v>
          </cell>
          <cell r="AT410">
            <v>4.7876000000000003</v>
          </cell>
          <cell r="AU410">
            <v>4.9946000000000002</v>
          </cell>
          <cell r="AV410">
            <v>5.2065000000000001</v>
          </cell>
          <cell r="AW410">
            <v>5.4233000000000002</v>
          </cell>
          <cell r="AX410">
            <v>5.6451000000000002</v>
          </cell>
        </row>
        <row r="411">
          <cell r="C411">
            <v>3.15E-2</v>
          </cell>
          <cell r="D411">
            <v>5.3400000000000003E-2</v>
          </cell>
          <cell r="E411">
            <v>8.0399999999999999E-2</v>
          </cell>
          <cell r="F411">
            <v>0.1124</v>
          </cell>
          <cell r="G411">
            <v>0.14910000000000001</v>
          </cell>
          <cell r="H411">
            <v>0.19059999999999999</v>
          </cell>
          <cell r="I411">
            <v>0.23669999999999999</v>
          </cell>
          <cell r="J411">
            <v>0.28739999999999999</v>
          </cell>
          <cell r="K411">
            <v>0.34260000000000002</v>
          </cell>
          <cell r="L411">
            <v>0.4022</v>
          </cell>
          <cell r="M411">
            <v>0.46629999999999999</v>
          </cell>
          <cell r="N411">
            <v>0.53469999999999995</v>
          </cell>
          <cell r="O411">
            <v>0.60750000000000004</v>
          </cell>
          <cell r="P411">
            <v>0.68469999999999998</v>
          </cell>
          <cell r="Q411">
            <v>0.7661</v>
          </cell>
          <cell r="R411">
            <v>0.85189999999999999</v>
          </cell>
          <cell r="S411">
            <v>0.94199999999999995</v>
          </cell>
          <cell r="T411">
            <v>1.0364</v>
          </cell>
          <cell r="U411">
            <v>1.1352</v>
          </cell>
          <cell r="V411">
            <v>1.2382</v>
          </cell>
          <cell r="W411">
            <v>1.3454999999999999</v>
          </cell>
          <cell r="X411">
            <v>1.4572000000000001</v>
          </cell>
          <cell r="Y411">
            <v>1.5730999999999999</v>
          </cell>
          <cell r="Z411">
            <v>1.6935</v>
          </cell>
          <cell r="AA411">
            <v>1.8181</v>
          </cell>
          <cell r="AB411">
            <v>1.9472</v>
          </cell>
          <cell r="AC411">
            <v>2.0806</v>
          </cell>
          <cell r="AD411">
            <v>2.2185000000000001</v>
          </cell>
          <cell r="AE411">
            <v>2.3607</v>
          </cell>
          <cell r="AF411">
            <v>2.5074999999999998</v>
          </cell>
          <cell r="AG411">
            <v>2.6587000000000001</v>
          </cell>
          <cell r="AH411">
            <v>2.8144</v>
          </cell>
          <cell r="AI411">
            <v>2.9746999999999999</v>
          </cell>
          <cell r="AJ411">
            <v>3.1395</v>
          </cell>
          <cell r="AK411">
            <v>3.3089</v>
          </cell>
          <cell r="AL411">
            <v>3.4828999999999999</v>
          </cell>
          <cell r="AM411">
            <v>3.6616</v>
          </cell>
          <cell r="AN411">
            <v>3.8451</v>
          </cell>
          <cell r="AO411">
            <v>4.0331999999999999</v>
          </cell>
          <cell r="AP411">
            <v>4.2260999999999997</v>
          </cell>
          <cell r="AQ411">
            <v>4.4238999999999997</v>
          </cell>
          <cell r="AR411">
            <v>4.6265000000000001</v>
          </cell>
          <cell r="AS411">
            <v>4.8339999999999996</v>
          </cell>
          <cell r="AT411">
            <v>5.0465</v>
          </cell>
          <cell r="AU411">
            <v>5.2638999999999996</v>
          </cell>
          <cell r="AV411">
            <v>5.4863999999999997</v>
          </cell>
          <cell r="AW411">
            <v>5.7140000000000004</v>
          </cell>
          <cell r="AX411">
            <v>5.9466999999999999</v>
          </cell>
        </row>
        <row r="412">
          <cell r="C412">
            <v>3.32E-2</v>
          </cell>
          <cell r="D412">
            <v>5.62E-2</v>
          </cell>
          <cell r="E412">
            <v>8.4699999999999998E-2</v>
          </cell>
          <cell r="F412">
            <v>0.11840000000000001</v>
          </cell>
          <cell r="G412">
            <v>0.15709999999999999</v>
          </cell>
          <cell r="H412">
            <v>0.20080000000000001</v>
          </cell>
          <cell r="I412">
            <v>0.24940000000000001</v>
          </cell>
          <cell r="J412">
            <v>0.30280000000000001</v>
          </cell>
          <cell r="K412">
            <v>0.36099999999999999</v>
          </cell>
          <cell r="L412">
            <v>0.42380000000000001</v>
          </cell>
          <cell r="M412">
            <v>0.49130000000000001</v>
          </cell>
          <cell r="N412">
            <v>0.56340000000000001</v>
          </cell>
          <cell r="O412">
            <v>0.6401</v>
          </cell>
          <cell r="P412">
            <v>0.72140000000000004</v>
          </cell>
          <cell r="Q412">
            <v>0.80730000000000002</v>
          </cell>
          <cell r="R412">
            <v>0.89770000000000005</v>
          </cell>
          <cell r="S412">
            <v>0.99260000000000004</v>
          </cell>
          <cell r="T412">
            <v>1.0920000000000001</v>
          </cell>
          <cell r="U412">
            <v>1.196</v>
          </cell>
          <cell r="V412">
            <v>1.3045</v>
          </cell>
          <cell r="W412">
            <v>1.4176</v>
          </cell>
          <cell r="X412">
            <v>1.5350999999999999</v>
          </cell>
          <cell r="Y412">
            <v>1.6572</v>
          </cell>
          <cell r="Z412">
            <v>1.7839</v>
          </cell>
          <cell r="AA412">
            <v>1.9151</v>
          </cell>
          <cell r="AB412">
            <v>2.0508999999999999</v>
          </cell>
          <cell r="AC412">
            <v>2.1913</v>
          </cell>
          <cell r="AD412">
            <v>2.3363999999999998</v>
          </cell>
          <cell r="AE412">
            <v>2.4860000000000002</v>
          </cell>
          <cell r="AF412">
            <v>2.6404000000000001</v>
          </cell>
          <cell r="AG412">
            <v>2.7993999999999999</v>
          </cell>
          <cell r="AH412">
            <v>2.9630999999999998</v>
          </cell>
          <cell r="AI412">
            <v>3.1315</v>
          </cell>
          <cell r="AJ412">
            <v>3.3047</v>
          </cell>
          <cell r="AK412">
            <v>3.4828000000000001</v>
          </cell>
          <cell r="AL412">
            <v>3.6656</v>
          </cell>
          <cell r="AM412">
            <v>3.8532999999999999</v>
          </cell>
          <cell r="AN412">
            <v>4.0458999999999996</v>
          </cell>
          <cell r="AO412">
            <v>4.2434000000000003</v>
          </cell>
          <cell r="AP412">
            <v>4.4459</v>
          </cell>
          <cell r="AQ412">
            <v>4.6534000000000004</v>
          </cell>
          <cell r="AR412">
            <v>4.8659999999999997</v>
          </cell>
          <cell r="AS412">
            <v>5.0835999999999997</v>
          </cell>
          <cell r="AT412">
            <v>5.3064</v>
          </cell>
          <cell r="AU412">
            <v>5.5343</v>
          </cell>
          <cell r="AV412">
            <v>5.7675000000000001</v>
          </cell>
          <cell r="AW412">
            <v>6.0058999999999996</v>
          </cell>
          <cell r="AX412">
            <v>6.2496</v>
          </cell>
        </row>
        <row r="413">
          <cell r="C413">
            <v>3.49E-2</v>
          </cell>
          <cell r="D413">
            <v>5.91E-2</v>
          </cell>
          <cell r="E413">
            <v>8.8999999999999996E-2</v>
          </cell>
          <cell r="F413">
            <v>0.1244</v>
          </cell>
          <cell r="G413">
            <v>0.1651</v>
          </cell>
          <cell r="H413">
            <v>0.21110000000000001</v>
          </cell>
          <cell r="I413">
            <v>0.2621</v>
          </cell>
          <cell r="J413">
            <v>0.31819999999999998</v>
          </cell>
          <cell r="K413">
            <v>0.37940000000000002</v>
          </cell>
          <cell r="L413">
            <v>0.44540000000000002</v>
          </cell>
          <cell r="M413">
            <v>0.51639999999999997</v>
          </cell>
          <cell r="N413">
            <v>0.59219999999999995</v>
          </cell>
          <cell r="O413">
            <v>0.67279999999999995</v>
          </cell>
          <cell r="P413">
            <v>0.75819999999999999</v>
          </cell>
          <cell r="Q413">
            <v>0.84850000000000003</v>
          </cell>
          <cell r="R413">
            <v>0.94350000000000001</v>
          </cell>
          <cell r="S413">
            <v>1.0431999999999999</v>
          </cell>
          <cell r="T413">
            <v>1.1476999999999999</v>
          </cell>
          <cell r="U413">
            <v>1.2568999999999999</v>
          </cell>
          <cell r="V413">
            <v>1.3709</v>
          </cell>
          <cell r="W413">
            <v>1.4897</v>
          </cell>
          <cell r="X413">
            <v>1.6132</v>
          </cell>
          <cell r="Y413">
            <v>1.7414000000000001</v>
          </cell>
          <cell r="Z413">
            <v>1.8744000000000001</v>
          </cell>
          <cell r="AA413">
            <v>2.0122</v>
          </cell>
          <cell r="AB413">
            <v>2.1547999999999998</v>
          </cell>
          <cell r="AC413">
            <v>2.3022</v>
          </cell>
          <cell r="AD413">
            <v>2.4544999999999999</v>
          </cell>
          <cell r="AE413">
            <v>2.6114999999999999</v>
          </cell>
          <cell r="AF413">
            <v>2.7734999999999999</v>
          </cell>
          <cell r="AG413">
            <v>2.9403000000000001</v>
          </cell>
          <cell r="AH413">
            <v>3.1120999999999999</v>
          </cell>
          <cell r="AI413">
            <v>3.2887</v>
          </cell>
          <cell r="AJ413">
            <v>3.4704000000000002</v>
          </cell>
          <cell r="AK413">
            <v>3.657</v>
          </cell>
          <cell r="AL413">
            <v>3.8487</v>
          </cell>
          <cell r="AM413">
            <v>4.0453999999999999</v>
          </cell>
          <cell r="AN413">
            <v>4.2473000000000001</v>
          </cell>
          <cell r="AO413">
            <v>4.4542000000000002</v>
          </cell>
          <cell r="AP413">
            <v>4.6662999999999997</v>
          </cell>
          <cell r="AQ413">
            <v>4.8836000000000004</v>
          </cell>
          <cell r="AR413">
            <v>5.1062000000000003</v>
          </cell>
          <cell r="AS413">
            <v>5.3339999999999996</v>
          </cell>
          <cell r="AT413">
            <v>5.5671999999999997</v>
          </cell>
          <cell r="AU413">
            <v>5.8056999999999999</v>
          </cell>
          <cell r="AV413">
            <v>6.0495999999999999</v>
          </cell>
          <cell r="AW413">
            <v>6.2990000000000004</v>
          </cell>
          <cell r="AX413">
            <v>6.5538999999999996</v>
          </cell>
        </row>
        <row r="414">
          <cell r="C414">
            <v>3.6600000000000001E-2</v>
          </cell>
          <cell r="D414">
            <v>6.2E-2</v>
          </cell>
          <cell r="E414">
            <v>9.3299999999999994E-2</v>
          </cell>
          <cell r="F414">
            <v>0.13039999999999999</v>
          </cell>
          <cell r="G414">
            <v>0.1731</v>
          </cell>
          <cell r="H414">
            <v>0.2213</v>
          </cell>
          <cell r="I414">
            <v>0.27479999999999999</v>
          </cell>
          <cell r="J414">
            <v>0.3337</v>
          </cell>
          <cell r="K414">
            <v>0.39779999999999999</v>
          </cell>
          <cell r="L414">
            <v>0.46700000000000003</v>
          </cell>
          <cell r="M414">
            <v>0.54139999999999999</v>
          </cell>
          <cell r="N414">
            <v>0.62090000000000001</v>
          </cell>
          <cell r="O414">
            <v>0.70550000000000002</v>
          </cell>
          <cell r="P414">
            <v>0.79510000000000003</v>
          </cell>
          <cell r="Q414">
            <v>0.88970000000000005</v>
          </cell>
          <cell r="R414">
            <v>0.98929999999999996</v>
          </cell>
          <cell r="S414">
            <v>1.0938000000000001</v>
          </cell>
          <cell r="T414">
            <v>1.2034</v>
          </cell>
          <cell r="U414">
            <v>1.3179000000000001</v>
          </cell>
          <cell r="V414">
            <v>1.4374</v>
          </cell>
          <cell r="W414">
            <v>1.5619000000000001</v>
          </cell>
          <cell r="X414">
            <v>1.6913</v>
          </cell>
          <cell r="Y414">
            <v>1.8257000000000001</v>
          </cell>
          <cell r="Z414">
            <v>1.9651000000000001</v>
          </cell>
          <cell r="AA414">
            <v>2.1095000000000002</v>
          </cell>
          <cell r="AB414">
            <v>2.2589000000000001</v>
          </cell>
          <cell r="AC414">
            <v>2.4133</v>
          </cell>
          <cell r="AD414">
            <v>2.5727000000000002</v>
          </cell>
          <cell r="AE414">
            <v>2.7372000000000001</v>
          </cell>
          <cell r="AF414">
            <v>2.9068000000000001</v>
          </cell>
          <cell r="AG414">
            <v>3.0815000000000001</v>
          </cell>
          <cell r="AH414">
            <v>3.2612999999999999</v>
          </cell>
          <cell r="AI414">
            <v>3.4462999999999999</v>
          </cell>
          <cell r="AJ414">
            <v>3.6364000000000001</v>
          </cell>
          <cell r="AK414">
            <v>3.8317000000000001</v>
          </cell>
          <cell r="AL414">
            <v>4.0321999999999996</v>
          </cell>
          <cell r="AM414">
            <v>4.2380000000000004</v>
          </cell>
          <cell r="AN414">
            <v>4.4490999999999996</v>
          </cell>
          <cell r="AO414">
            <v>4.6656000000000004</v>
          </cell>
          <cell r="AP414">
            <v>4.8872999999999998</v>
          </cell>
          <cell r="AQ414">
            <v>5.1144999999999996</v>
          </cell>
          <cell r="AR414">
            <v>5.3471000000000002</v>
          </cell>
          <cell r="AS414">
            <v>5.5852000000000004</v>
          </cell>
          <cell r="AT414">
            <v>5.8288000000000002</v>
          </cell>
          <cell r="AU414">
            <v>6.0780000000000003</v>
          </cell>
          <cell r="AV414">
            <v>6.3327</v>
          </cell>
          <cell r="AW414">
            <v>6.5930999999999997</v>
          </cell>
          <cell r="AX414">
            <v>6.8592000000000004</v>
          </cell>
        </row>
        <row r="415">
          <cell r="C415">
            <v>3.8199999999999998E-2</v>
          </cell>
          <cell r="D415">
            <v>6.4799999999999996E-2</v>
          </cell>
          <cell r="E415">
            <v>9.7600000000000006E-2</v>
          </cell>
          <cell r="F415">
            <v>0.13639999999999999</v>
          </cell>
          <cell r="G415">
            <v>0.18110000000000001</v>
          </cell>
          <cell r="H415">
            <v>0.23150000000000001</v>
          </cell>
          <cell r="I415">
            <v>0.28749999999999998</v>
          </cell>
          <cell r="J415">
            <v>0.34910000000000002</v>
          </cell>
          <cell r="K415">
            <v>0.41620000000000001</v>
          </cell>
          <cell r="L415">
            <v>0.48870000000000002</v>
          </cell>
          <cell r="M415">
            <v>0.5665</v>
          </cell>
          <cell r="N415">
            <v>0.64970000000000006</v>
          </cell>
          <cell r="O415">
            <v>0.73819999999999997</v>
          </cell>
          <cell r="P415">
            <v>0.83189999999999997</v>
          </cell>
          <cell r="Q415">
            <v>0.93089999999999995</v>
          </cell>
          <cell r="R415">
            <v>1.0350999999999999</v>
          </cell>
          <cell r="S415">
            <v>1.1445000000000001</v>
          </cell>
          <cell r="T415">
            <v>1.2591000000000001</v>
          </cell>
          <cell r="U415">
            <v>1.3789</v>
          </cell>
          <cell r="V415">
            <v>1.5039</v>
          </cell>
          <cell r="W415">
            <v>1.6341000000000001</v>
          </cell>
          <cell r="X415">
            <v>1.7695000000000001</v>
          </cell>
          <cell r="Y415">
            <v>1.9100999999999999</v>
          </cell>
          <cell r="Z415">
            <v>2.0558000000000001</v>
          </cell>
          <cell r="AA415">
            <v>2.2067999999999999</v>
          </cell>
          <cell r="AB415">
            <v>2.363</v>
          </cell>
          <cell r="AC415">
            <v>2.5245000000000002</v>
          </cell>
          <cell r="AD415">
            <v>2.6911999999999998</v>
          </cell>
          <cell r="AE415">
            <v>2.8631000000000002</v>
          </cell>
          <cell r="AF415">
            <v>3.0404</v>
          </cell>
          <cell r="AG415">
            <v>3.2229000000000001</v>
          </cell>
          <cell r="AH415">
            <v>3.4108000000000001</v>
          </cell>
          <cell r="AI415">
            <v>3.6040000000000001</v>
          </cell>
          <cell r="AJ415">
            <v>3.8026</v>
          </cell>
          <cell r="AK415">
            <v>4.0067000000000004</v>
          </cell>
          <cell r="AL415">
            <v>4.2161</v>
          </cell>
          <cell r="AM415">
            <v>4.431</v>
          </cell>
          <cell r="AN415">
            <v>4.6513999999999998</v>
          </cell>
          <cell r="AO415">
            <v>4.8773999999999997</v>
          </cell>
          <cell r="AP415">
            <v>5.1089000000000002</v>
          </cell>
          <cell r="AQ415">
            <v>5.3460000000000001</v>
          </cell>
          <cell r="AR415">
            <v>5.5887000000000002</v>
          </cell>
          <cell r="AS415">
            <v>5.8371000000000004</v>
          </cell>
          <cell r="AT415">
            <v>6.0911999999999997</v>
          </cell>
          <cell r="AU415">
            <v>6.351</v>
          </cell>
          <cell r="AV415">
            <v>6.6166999999999998</v>
          </cell>
          <cell r="AW415">
            <v>6.8880999999999997</v>
          </cell>
          <cell r="AX415">
            <v>7.1654999999999998</v>
          </cell>
        </row>
        <row r="416">
          <cell r="C416">
            <v>3.9899999999999998E-2</v>
          </cell>
          <cell r="D416">
            <v>6.7699999999999996E-2</v>
          </cell>
          <cell r="E416">
            <v>0.1019</v>
          </cell>
          <cell r="F416">
            <v>0.1424</v>
          </cell>
          <cell r="G416">
            <v>0.18909999999999999</v>
          </cell>
          <cell r="H416">
            <v>0.2417</v>
          </cell>
          <cell r="I416">
            <v>0.30020000000000002</v>
          </cell>
          <cell r="J416">
            <v>0.36459999999999998</v>
          </cell>
          <cell r="K416">
            <v>0.43459999999999999</v>
          </cell>
          <cell r="L416">
            <v>0.51029999999999998</v>
          </cell>
          <cell r="M416">
            <v>0.59160000000000001</v>
          </cell>
          <cell r="N416">
            <v>0.67849999999999999</v>
          </cell>
          <cell r="O416">
            <v>0.77090000000000003</v>
          </cell>
          <cell r="P416">
            <v>0.86870000000000003</v>
          </cell>
          <cell r="Q416">
            <v>0.97209999999999996</v>
          </cell>
          <cell r="R416">
            <v>1.0809</v>
          </cell>
          <cell r="S416">
            <v>1.1952</v>
          </cell>
          <cell r="T416">
            <v>1.3149</v>
          </cell>
          <cell r="U416">
            <v>1.44</v>
          </cell>
          <cell r="V416">
            <v>1.5705</v>
          </cell>
          <cell r="W416">
            <v>1.7063999999999999</v>
          </cell>
          <cell r="X416">
            <v>1.8476999999999999</v>
          </cell>
          <cell r="Y416">
            <v>1.9944999999999999</v>
          </cell>
          <cell r="Z416">
            <v>2.1467000000000001</v>
          </cell>
          <cell r="AA416">
            <v>2.3041999999999998</v>
          </cell>
          <cell r="AB416">
            <v>2.4672999999999998</v>
          </cell>
          <cell r="AC416">
            <v>2.6358000000000001</v>
          </cell>
          <cell r="AD416">
            <v>2.8096999999999999</v>
          </cell>
          <cell r="AE416">
            <v>2.9891000000000001</v>
          </cell>
          <cell r="AF416">
            <v>3.1741000000000001</v>
          </cell>
          <cell r="AG416">
            <v>3.3645</v>
          </cell>
          <cell r="AH416">
            <v>3.5605000000000002</v>
          </cell>
          <cell r="AI416">
            <v>3.762</v>
          </cell>
          <cell r="AJ416">
            <v>3.9691999999999998</v>
          </cell>
          <cell r="AK416">
            <v>4.1818999999999997</v>
          </cell>
          <cell r="AL416">
            <v>4.4002999999999997</v>
          </cell>
          <cell r="AM416">
            <v>4.6243999999999996</v>
          </cell>
          <cell r="AN416">
            <v>4.8540999999999999</v>
          </cell>
          <cell r="AO416">
            <v>5.0895999999999999</v>
          </cell>
          <cell r="AP416">
            <v>5.3308</v>
          </cell>
          <cell r="AQ416">
            <v>5.5778999999999996</v>
          </cell>
          <cell r="AR416">
            <v>5.8308</v>
          </cell>
          <cell r="AS416">
            <v>6.0895000000000001</v>
          </cell>
          <cell r="AT416">
            <v>6.3541999999999996</v>
          </cell>
          <cell r="AU416">
            <v>6.6247999999999996</v>
          </cell>
          <cell r="AV416">
            <v>6.9013999999999998</v>
          </cell>
          <cell r="AW416">
            <v>7.1840000000000002</v>
          </cell>
          <cell r="AX416">
            <v>7.4726999999999997</v>
          </cell>
        </row>
        <row r="417">
          <cell r="C417">
            <v>4.1599999999999998E-2</v>
          </cell>
          <cell r="D417">
            <v>7.0499999999999993E-2</v>
          </cell>
          <cell r="E417">
            <v>0.1062</v>
          </cell>
          <cell r="F417">
            <v>0.14849999999999999</v>
          </cell>
          <cell r="G417">
            <v>0.1971</v>
          </cell>
          <cell r="H417">
            <v>0.252</v>
          </cell>
          <cell r="I417">
            <v>0.313</v>
          </cell>
          <cell r="J417">
            <v>0.38</v>
          </cell>
          <cell r="K417">
            <v>0.45300000000000001</v>
          </cell>
          <cell r="L417">
            <v>0.53190000000000004</v>
          </cell>
          <cell r="M417">
            <v>0.61670000000000003</v>
          </cell>
          <cell r="N417">
            <v>0.70720000000000005</v>
          </cell>
          <cell r="O417">
            <v>0.80359999999999998</v>
          </cell>
          <cell r="P417">
            <v>0.90559999999999996</v>
          </cell>
          <cell r="Q417">
            <v>1.0134000000000001</v>
          </cell>
          <cell r="R417">
            <v>1.1268</v>
          </cell>
          <cell r="S417">
            <v>1.2459</v>
          </cell>
          <cell r="T417">
            <v>1.3707</v>
          </cell>
          <cell r="U417">
            <v>1.5009999999999999</v>
          </cell>
          <cell r="V417">
            <v>1.6371</v>
          </cell>
          <cell r="W417">
            <v>1.7786999999999999</v>
          </cell>
          <cell r="X417">
            <v>1.9259999999999999</v>
          </cell>
          <cell r="Y417">
            <v>2.0790000000000002</v>
          </cell>
          <cell r="Z417">
            <v>2.2374999999999998</v>
          </cell>
          <cell r="AA417">
            <v>2.4018000000000002</v>
          </cell>
          <cell r="AB417">
            <v>2.5716000000000001</v>
          </cell>
          <cell r="AC417">
            <v>2.7471999999999999</v>
          </cell>
          <cell r="AD417">
            <v>2.9283999999999999</v>
          </cell>
          <cell r="AE417">
            <v>3.1153</v>
          </cell>
          <cell r="AF417">
            <v>3.3079000000000001</v>
          </cell>
          <cell r="AG417">
            <v>3.5063</v>
          </cell>
          <cell r="AH417">
            <v>3.7103999999999999</v>
          </cell>
          <cell r="AI417">
            <v>3.9203000000000001</v>
          </cell>
          <cell r="AJ417">
            <v>4.1359000000000004</v>
          </cell>
          <cell r="AK417">
            <v>4.3574000000000002</v>
          </cell>
          <cell r="AL417">
            <v>4.5848000000000004</v>
          </cell>
          <cell r="AM417">
            <v>4.8179999999999996</v>
          </cell>
          <cell r="AN417">
            <v>5.0571000000000002</v>
          </cell>
          <cell r="AO417">
            <v>5.3022</v>
          </cell>
          <cell r="AP417">
            <v>5.5532000000000004</v>
          </cell>
          <cell r="AQ417">
            <v>5.8102999999999998</v>
          </cell>
          <cell r="AR417">
            <v>6.0732999999999997</v>
          </cell>
          <cell r="AS417">
            <v>6.3425000000000002</v>
          </cell>
          <cell r="AT417">
            <v>6.6177000000000001</v>
          </cell>
          <cell r="AU417">
            <v>6.8990999999999998</v>
          </cell>
          <cell r="AV417">
            <v>7.1867000000000001</v>
          </cell>
          <cell r="AW417">
            <v>7.4805000000000001</v>
          </cell>
          <cell r="AX417">
            <v>7.7805999999999997</v>
          </cell>
        </row>
        <row r="418">
          <cell r="C418">
            <v>4.3299999999999998E-2</v>
          </cell>
          <cell r="D418">
            <v>7.3400000000000007E-2</v>
          </cell>
          <cell r="E418">
            <v>0.1105</v>
          </cell>
          <cell r="F418">
            <v>0.1545</v>
          </cell>
          <cell r="G418">
            <v>0.2051</v>
          </cell>
          <cell r="H418">
            <v>0.26219999999999999</v>
          </cell>
          <cell r="I418">
            <v>0.32569999999999999</v>
          </cell>
          <cell r="J418">
            <v>0.39539999999999997</v>
          </cell>
          <cell r="K418">
            <v>0.47139999999999999</v>
          </cell>
          <cell r="L418">
            <v>0.55359999999999998</v>
          </cell>
          <cell r="M418">
            <v>0.64180000000000004</v>
          </cell>
          <cell r="N418">
            <v>0.73599999999999999</v>
          </cell>
          <cell r="O418">
            <v>0.83630000000000004</v>
          </cell>
          <cell r="P418">
            <v>0.9425</v>
          </cell>
          <cell r="Q418">
            <v>1.0546</v>
          </cell>
          <cell r="R418">
            <v>1.1727000000000001</v>
          </cell>
          <cell r="S418">
            <v>1.2966</v>
          </cell>
          <cell r="T418">
            <v>1.4265000000000001</v>
          </cell>
          <cell r="U418">
            <v>1.5622</v>
          </cell>
          <cell r="V418">
            <v>1.7037</v>
          </cell>
          <cell r="W418">
            <v>1.8511</v>
          </cell>
          <cell r="X418">
            <v>2.0044</v>
          </cell>
          <cell r="Y418">
            <v>2.1635</v>
          </cell>
          <cell r="Z418">
            <v>2.3285</v>
          </cell>
          <cell r="AA418">
            <v>2.4992999999999999</v>
          </cell>
          <cell r="AB418">
            <v>2.6760999999999999</v>
          </cell>
          <cell r="AC418">
            <v>2.8586999999999998</v>
          </cell>
          <cell r="AD418">
            <v>3.0472000000000001</v>
          </cell>
          <cell r="AE418">
            <v>3.2416</v>
          </cell>
          <cell r="AF418">
            <v>3.4419</v>
          </cell>
          <cell r="AG418">
            <v>3.6482000000000001</v>
          </cell>
          <cell r="AH418">
            <v>3.8603999999999998</v>
          </cell>
          <cell r="AI418">
            <v>4.0787000000000004</v>
          </cell>
          <cell r="AJ418">
            <v>4.3029000000000002</v>
          </cell>
          <cell r="AK418">
            <v>4.5331999999999999</v>
          </cell>
          <cell r="AL418">
            <v>4.7694999999999999</v>
          </cell>
          <cell r="AM418">
            <v>5.0118999999999998</v>
          </cell>
          <cell r="AN418">
            <v>5.2605000000000004</v>
          </cell>
          <cell r="AO418">
            <v>5.5151000000000003</v>
          </cell>
          <cell r="AP418">
            <v>5.7759999999999998</v>
          </cell>
          <cell r="AQ418">
            <v>6.0430000000000001</v>
          </cell>
          <cell r="AR418">
            <v>6.3163</v>
          </cell>
          <cell r="AS418">
            <v>6.5959000000000003</v>
          </cell>
          <cell r="AT418">
            <v>6.8818000000000001</v>
          </cell>
          <cell r="AU418">
            <v>7.1740000000000004</v>
          </cell>
          <cell r="AV418">
            <v>7.4726999999999997</v>
          </cell>
          <cell r="AW418">
            <v>7.7777000000000003</v>
          </cell>
          <cell r="AX418">
            <v>8.0892999999999997</v>
          </cell>
        </row>
        <row r="419">
          <cell r="C419">
            <v>4.4999999999999998E-2</v>
          </cell>
          <cell r="D419">
            <v>7.6200000000000004E-2</v>
          </cell>
          <cell r="E419">
            <v>0.1148</v>
          </cell>
          <cell r="F419">
            <v>0.1605</v>
          </cell>
          <cell r="G419">
            <v>0.21310000000000001</v>
          </cell>
          <cell r="H419">
            <v>0.27239999999999998</v>
          </cell>
          <cell r="I419">
            <v>0.33839999999999998</v>
          </cell>
          <cell r="J419">
            <v>0.41089999999999999</v>
          </cell>
          <cell r="K419">
            <v>0.4899</v>
          </cell>
          <cell r="L419">
            <v>0.57520000000000004</v>
          </cell>
          <cell r="M419">
            <v>0.66690000000000005</v>
          </cell>
          <cell r="N419">
            <v>0.76480000000000004</v>
          </cell>
          <cell r="O419">
            <v>0.86899999999999999</v>
          </cell>
          <cell r="P419">
            <v>0.97940000000000005</v>
          </cell>
          <cell r="Q419">
            <v>1.0959000000000001</v>
          </cell>
          <cell r="R419">
            <v>1.2185999999999999</v>
          </cell>
          <cell r="S419">
            <v>1.3473999999999999</v>
          </cell>
          <cell r="T419">
            <v>1.4823</v>
          </cell>
          <cell r="U419">
            <v>1.6233</v>
          </cell>
          <cell r="V419">
            <v>1.7704</v>
          </cell>
          <cell r="W419">
            <v>1.9235</v>
          </cell>
          <cell r="X419">
            <v>2.0828000000000002</v>
          </cell>
          <cell r="Y419">
            <v>2.2481</v>
          </cell>
          <cell r="Z419">
            <v>2.4195000000000002</v>
          </cell>
          <cell r="AA419">
            <v>2.597</v>
          </cell>
          <cell r="AB419">
            <v>2.7806000000000002</v>
          </cell>
          <cell r="AC419">
            <v>2.9702000000000002</v>
          </cell>
          <cell r="AD419">
            <v>3.1659999999999999</v>
          </cell>
          <cell r="AE419">
            <v>3.3679999999999999</v>
          </cell>
          <cell r="AF419">
            <v>3.5760000000000001</v>
          </cell>
          <cell r="AG419">
            <v>3.7902</v>
          </cell>
          <cell r="AH419">
            <v>4.0106000000000002</v>
          </cell>
          <cell r="AI419">
            <v>4.2371999999999996</v>
          </cell>
          <cell r="AJ419">
            <v>4.4701000000000004</v>
          </cell>
          <cell r="AK419">
            <v>4.7091000000000003</v>
          </cell>
          <cell r="AL419">
            <v>4.9545000000000003</v>
          </cell>
          <cell r="AM419">
            <v>5.2061000000000002</v>
          </cell>
          <cell r="AN419">
            <v>5.4641000000000002</v>
          </cell>
          <cell r="AO419">
            <v>5.7283999999999997</v>
          </cell>
          <cell r="AP419">
            <v>5.9991000000000003</v>
          </cell>
          <cell r="AQ419">
            <v>6.2762000000000002</v>
          </cell>
          <cell r="AR419">
            <v>6.5597000000000003</v>
          </cell>
          <cell r="AS419">
            <v>6.8498000000000001</v>
          </cell>
          <cell r="AT419">
            <v>7.1463000000000001</v>
          </cell>
          <cell r="AU419">
            <v>7.4494999999999996</v>
          </cell>
          <cell r="AV419">
            <v>7.7591999999999999</v>
          </cell>
          <cell r="AW419">
            <v>8.0754999999999999</v>
          </cell>
          <cell r="AX419">
            <v>8.3985000000000003</v>
          </cell>
        </row>
        <row r="420">
          <cell r="C420">
            <v>4.6600000000000003E-2</v>
          </cell>
          <cell r="D420">
            <v>7.9100000000000004E-2</v>
          </cell>
          <cell r="E420">
            <v>0.1191</v>
          </cell>
          <cell r="F420">
            <v>0.16650000000000001</v>
          </cell>
          <cell r="G420">
            <v>0.22109999999999999</v>
          </cell>
          <cell r="H420">
            <v>0.28260000000000002</v>
          </cell>
          <cell r="I420">
            <v>0.35110000000000002</v>
          </cell>
          <cell r="J420">
            <v>0.42630000000000001</v>
          </cell>
          <cell r="K420">
            <v>0.50829999999999997</v>
          </cell>
          <cell r="L420">
            <v>0.5968</v>
          </cell>
          <cell r="M420">
            <v>0.69199999999999995</v>
          </cell>
          <cell r="N420">
            <v>0.79359999999999997</v>
          </cell>
          <cell r="O420">
            <v>0.90169999999999995</v>
          </cell>
          <cell r="P420">
            <v>1.0162</v>
          </cell>
          <cell r="Q420">
            <v>1.1372</v>
          </cell>
          <cell r="R420">
            <v>1.2645</v>
          </cell>
          <cell r="S420">
            <v>1.3980999999999999</v>
          </cell>
          <cell r="T420">
            <v>1.5381</v>
          </cell>
          <cell r="U420">
            <v>1.6843999999999999</v>
          </cell>
          <cell r="V420">
            <v>1.8371</v>
          </cell>
          <cell r="W420">
            <v>1.996</v>
          </cell>
          <cell r="X420">
            <v>2.1612</v>
          </cell>
          <cell r="Y420">
            <v>2.3327</v>
          </cell>
          <cell r="Z420">
            <v>2.5106000000000002</v>
          </cell>
          <cell r="AA420">
            <v>2.6947000000000001</v>
          </cell>
          <cell r="AB420">
            <v>2.8851</v>
          </cell>
          <cell r="AC420">
            <v>3.0819000000000001</v>
          </cell>
          <cell r="AD420">
            <v>3.2850000000000001</v>
          </cell>
          <cell r="AE420">
            <v>3.4944000000000002</v>
          </cell>
          <cell r="AF420">
            <v>3.7101999999999999</v>
          </cell>
          <cell r="AG420">
            <v>3.9323999999999999</v>
          </cell>
          <cell r="AH420">
            <v>4.1609999999999996</v>
          </cell>
          <cell r="AI420">
            <v>4.3959999999999999</v>
          </cell>
          <cell r="AJ420">
            <v>4.6374000000000004</v>
          </cell>
          <cell r="AK420">
            <v>4.8853</v>
          </cell>
          <cell r="AL420">
            <v>5.1395999999999997</v>
          </cell>
          <cell r="AM420">
            <v>5.4005000000000001</v>
          </cell>
          <cell r="AN420">
            <v>5.6679000000000004</v>
          </cell>
          <cell r="AO420">
            <v>5.9419000000000004</v>
          </cell>
          <cell r="AP420">
            <v>6.2224000000000004</v>
          </cell>
          <cell r="AQ420">
            <v>6.5095999999999998</v>
          </cell>
          <cell r="AR420">
            <v>6.8034999999999997</v>
          </cell>
          <cell r="AS420">
            <v>7.1040000000000001</v>
          </cell>
          <cell r="AT420">
            <v>7.4112999999999998</v>
          </cell>
          <cell r="AU420">
            <v>7.7252999999999998</v>
          </cell>
          <cell r="AV420">
            <v>8.0462000000000007</v>
          </cell>
          <cell r="AW420">
            <v>8.3737999999999992</v>
          </cell>
          <cell r="AX420">
            <v>8.7083999999999993</v>
          </cell>
        </row>
        <row r="421">
          <cell r="C421">
            <v>4.8300000000000003E-2</v>
          </cell>
          <cell r="D421">
            <v>8.1900000000000001E-2</v>
          </cell>
          <cell r="E421">
            <v>0.1234</v>
          </cell>
          <cell r="F421">
            <v>0.17249999999999999</v>
          </cell>
          <cell r="G421">
            <v>0.2291</v>
          </cell>
          <cell r="H421">
            <v>0.29289999999999999</v>
          </cell>
          <cell r="I421">
            <v>0.36380000000000001</v>
          </cell>
          <cell r="J421">
            <v>0.44180000000000003</v>
          </cell>
          <cell r="K421">
            <v>0.52669999999999995</v>
          </cell>
          <cell r="L421">
            <v>0.61850000000000005</v>
          </cell>
          <cell r="M421">
            <v>0.71709999999999996</v>
          </cell>
          <cell r="N421">
            <v>0.82240000000000002</v>
          </cell>
          <cell r="O421">
            <v>0.93440000000000001</v>
          </cell>
          <cell r="P421">
            <v>1.0530999999999999</v>
          </cell>
          <cell r="Q421">
            <v>1.1785000000000001</v>
          </cell>
          <cell r="R421">
            <v>1.3104</v>
          </cell>
          <cell r="S421">
            <v>1.4489000000000001</v>
          </cell>
          <cell r="T421">
            <v>1.5940000000000001</v>
          </cell>
          <cell r="U421">
            <v>1.7456</v>
          </cell>
          <cell r="V421">
            <v>1.9037999999999999</v>
          </cell>
          <cell r="W421">
            <v>2.0684999999999998</v>
          </cell>
          <cell r="X421">
            <v>2.2397</v>
          </cell>
          <cell r="Y421">
            <v>2.4174000000000002</v>
          </cell>
          <cell r="Z421">
            <v>2.6017000000000001</v>
          </cell>
          <cell r="AA421">
            <v>2.7924000000000002</v>
          </cell>
          <cell r="AB421">
            <v>2.9897999999999998</v>
          </cell>
          <cell r="AC421">
            <v>3.1936</v>
          </cell>
          <cell r="AD421">
            <v>3.4039999999999999</v>
          </cell>
          <cell r="AE421">
            <v>3.621</v>
          </cell>
          <cell r="AF421">
            <v>3.8445999999999998</v>
          </cell>
          <cell r="AG421">
            <v>4.0747</v>
          </cell>
          <cell r="AH421">
            <v>4.3114999999999997</v>
          </cell>
          <cell r="AI421">
            <v>4.5548000000000002</v>
          </cell>
          <cell r="AJ421">
            <v>4.8048999999999999</v>
          </cell>
          <cell r="AK421">
            <v>5.0616000000000003</v>
          </cell>
          <cell r="AL421">
            <v>5.3250000000000002</v>
          </cell>
          <cell r="AM421">
            <v>5.5951000000000004</v>
          </cell>
          <cell r="AN421">
            <v>5.8719999999999999</v>
          </cell>
          <cell r="AO421">
            <v>6.1555999999999997</v>
          </cell>
          <cell r="AP421">
            <v>6.4461000000000004</v>
          </cell>
          <cell r="AQ421">
            <v>6.7434000000000003</v>
          </cell>
          <cell r="AR421">
            <v>7.0475000000000003</v>
          </cell>
          <cell r="AS421">
            <v>7.3586</v>
          </cell>
          <cell r="AT421">
            <v>7.6765999999999996</v>
          </cell>
          <cell r="AU421">
            <v>8.0015999999999998</v>
          </cell>
          <cell r="AV421">
            <v>8.3336000000000006</v>
          </cell>
          <cell r="AW421">
            <v>8.6725999999999992</v>
          </cell>
          <cell r="AX421">
            <v>9.0187000000000008</v>
          </cell>
        </row>
        <row r="422">
          <cell r="C422">
            <v>0.05</v>
          </cell>
          <cell r="D422">
            <v>8.48E-2</v>
          </cell>
          <cell r="E422">
            <v>0.12770000000000001</v>
          </cell>
          <cell r="F422">
            <v>0.17860000000000001</v>
          </cell>
          <cell r="G422">
            <v>0.23710000000000001</v>
          </cell>
          <cell r="H422">
            <v>0.30309999999999998</v>
          </cell>
          <cell r="I422">
            <v>0.3765</v>
          </cell>
          <cell r="J422">
            <v>0.4572</v>
          </cell>
          <cell r="K422">
            <v>0.54510000000000003</v>
          </cell>
          <cell r="L422">
            <v>0.6401</v>
          </cell>
          <cell r="M422">
            <v>0.74219999999999997</v>
          </cell>
          <cell r="N422">
            <v>0.85119999999999996</v>
          </cell>
          <cell r="O422">
            <v>0.96719999999999995</v>
          </cell>
          <cell r="P422">
            <v>1.0900000000000001</v>
          </cell>
          <cell r="Q422">
            <v>1.2198</v>
          </cell>
          <cell r="R422">
            <v>1.3563000000000001</v>
          </cell>
          <cell r="S422">
            <v>1.4997</v>
          </cell>
          <cell r="T422">
            <v>1.6498999999999999</v>
          </cell>
          <cell r="U422">
            <v>1.8068</v>
          </cell>
          <cell r="V422">
            <v>1.9704999999999999</v>
          </cell>
          <cell r="W422">
            <v>2.141</v>
          </cell>
          <cell r="X422">
            <v>2.3182</v>
          </cell>
          <cell r="Y422">
            <v>2.5021</v>
          </cell>
          <cell r="Z422">
            <v>2.6928000000000001</v>
          </cell>
          <cell r="AA422">
            <v>2.8902999999999999</v>
          </cell>
          <cell r="AB422">
            <v>3.0945</v>
          </cell>
          <cell r="AC422">
            <v>3.3054000000000001</v>
          </cell>
          <cell r="AD422">
            <v>3.5230999999999999</v>
          </cell>
          <cell r="AE422">
            <v>3.7477</v>
          </cell>
          <cell r="AF422">
            <v>3.9790000000000001</v>
          </cell>
          <cell r="AG422">
            <v>4.2171000000000003</v>
          </cell>
          <cell r="AH422">
            <v>4.4619999999999997</v>
          </cell>
          <cell r="AI422">
            <v>4.7138</v>
          </cell>
          <cell r="AJ422">
            <v>4.9725000000000001</v>
          </cell>
          <cell r="AK422">
            <v>5.2380000000000004</v>
          </cell>
          <cell r="AL422">
            <v>5.5105000000000004</v>
          </cell>
          <cell r="AM422">
            <v>5.7899000000000003</v>
          </cell>
          <cell r="AN422">
            <v>6.0762999999999998</v>
          </cell>
          <cell r="AO422">
            <v>6.3696000000000002</v>
          </cell>
          <cell r="AP422">
            <v>6.67</v>
          </cell>
          <cell r="AQ422">
            <v>6.9774000000000003</v>
          </cell>
          <cell r="AR422">
            <v>7.2919</v>
          </cell>
          <cell r="AS422">
            <v>7.6135000000000002</v>
          </cell>
          <cell r="AT422">
            <v>7.9423000000000004</v>
          </cell>
          <cell r="AU422">
            <v>8.2782</v>
          </cell>
          <cell r="AV422">
            <v>8.6213999999999995</v>
          </cell>
          <cell r="AW422">
            <v>8.9718</v>
          </cell>
          <cell r="AX422">
            <v>9.3295999999999992</v>
          </cell>
        </row>
        <row r="423">
          <cell r="C423">
            <v>5.1700000000000003E-2</v>
          </cell>
          <cell r="D423">
            <v>8.7599999999999997E-2</v>
          </cell>
          <cell r="E423">
            <v>0.13200000000000001</v>
          </cell>
          <cell r="F423">
            <v>0.18459999999999999</v>
          </cell>
          <cell r="G423">
            <v>0.24510000000000001</v>
          </cell>
          <cell r="H423">
            <v>0.31330000000000002</v>
          </cell>
          <cell r="I423">
            <v>0.38929999999999998</v>
          </cell>
          <cell r="J423">
            <v>0.47270000000000001</v>
          </cell>
          <cell r="K423">
            <v>0.56359999999999999</v>
          </cell>
          <cell r="L423">
            <v>0.66180000000000005</v>
          </cell>
          <cell r="M423">
            <v>0.76729999999999998</v>
          </cell>
          <cell r="N423">
            <v>0.88</v>
          </cell>
          <cell r="O423">
            <v>0.99990000000000001</v>
          </cell>
          <cell r="P423">
            <v>1.127</v>
          </cell>
          <cell r="Q423">
            <v>1.2611000000000001</v>
          </cell>
          <cell r="R423">
            <v>1.4023000000000001</v>
          </cell>
          <cell r="S423">
            <v>1.5505</v>
          </cell>
          <cell r="T423">
            <v>1.7058</v>
          </cell>
          <cell r="U423">
            <v>1.8680000000000001</v>
          </cell>
          <cell r="V423">
            <v>2.0373000000000001</v>
          </cell>
          <cell r="W423">
            <v>2.2134999999999998</v>
          </cell>
          <cell r="X423">
            <v>2.3967000000000001</v>
          </cell>
          <cell r="Y423">
            <v>2.5869</v>
          </cell>
          <cell r="Z423">
            <v>2.7839999999999998</v>
          </cell>
          <cell r="AA423">
            <v>2.9881000000000002</v>
          </cell>
          <cell r="AB423">
            <v>3.1991999999999998</v>
          </cell>
          <cell r="AC423">
            <v>3.4173</v>
          </cell>
          <cell r="AD423">
            <v>3.6423000000000001</v>
          </cell>
          <cell r="AE423">
            <v>3.8744000000000001</v>
          </cell>
          <cell r="AF423">
            <v>4.1135000000000002</v>
          </cell>
          <cell r="AG423">
            <v>4.3596000000000004</v>
          </cell>
          <cell r="AH423">
            <v>4.6127000000000002</v>
          </cell>
          <cell r="AI423">
            <v>4.8728999999999996</v>
          </cell>
          <cell r="AJ423">
            <v>5.1402000000000001</v>
          </cell>
          <cell r="AK423">
            <v>5.4146000000000001</v>
          </cell>
          <cell r="AL423">
            <v>5.6962000000000002</v>
          </cell>
          <cell r="AM423">
            <v>5.9848999999999997</v>
          </cell>
          <cell r="AN423">
            <v>6.2807000000000004</v>
          </cell>
          <cell r="AO423">
            <v>6.5838000000000001</v>
          </cell>
          <cell r="AP423">
            <v>6.8940999999999999</v>
          </cell>
          <cell r="AQ423">
            <v>7.2117000000000004</v>
          </cell>
          <cell r="AR423">
            <v>7.5365000000000002</v>
          </cell>
          <cell r="AS423">
            <v>7.8686999999999996</v>
          </cell>
          <cell r="AT423">
            <v>8.2082999999999995</v>
          </cell>
          <cell r="AU423">
            <v>8.5551999999999992</v>
          </cell>
          <cell r="AV423">
            <v>8.9095999999999993</v>
          </cell>
          <cell r="AW423">
            <v>9.2714999999999996</v>
          </cell>
          <cell r="AX423">
            <v>9.6408000000000005</v>
          </cell>
        </row>
        <row r="424">
          <cell r="C424">
            <v>5.3400000000000003E-2</v>
          </cell>
          <cell r="D424">
            <v>9.0499999999999997E-2</v>
          </cell>
          <cell r="E424">
            <v>0.1363</v>
          </cell>
          <cell r="F424">
            <v>0.19059999999999999</v>
          </cell>
          <cell r="G424">
            <v>0.25309999999999999</v>
          </cell>
          <cell r="H424">
            <v>0.3236</v>
          </cell>
          <cell r="I424">
            <v>0.40200000000000002</v>
          </cell>
          <cell r="J424">
            <v>0.48809999999999998</v>
          </cell>
          <cell r="K424">
            <v>0.58199999999999996</v>
          </cell>
          <cell r="L424">
            <v>0.68340000000000001</v>
          </cell>
          <cell r="M424">
            <v>0.79239999999999999</v>
          </cell>
          <cell r="N424">
            <v>0.90880000000000005</v>
          </cell>
          <cell r="O424">
            <v>1.0327</v>
          </cell>
          <cell r="P424">
            <v>1.1638999999999999</v>
          </cell>
          <cell r="Q424">
            <v>1.3024</v>
          </cell>
          <cell r="R424">
            <v>1.4481999999999999</v>
          </cell>
          <cell r="S424">
            <v>1.6012999999999999</v>
          </cell>
          <cell r="T424">
            <v>1.7617</v>
          </cell>
          <cell r="U424">
            <v>1.9293</v>
          </cell>
          <cell r="V424">
            <v>2.1040000000000001</v>
          </cell>
          <cell r="W424">
            <v>2.286</v>
          </cell>
          <cell r="X424">
            <v>2.4752000000000001</v>
          </cell>
          <cell r="Y424">
            <v>2.6716000000000002</v>
          </cell>
          <cell r="Z424">
            <v>2.8752</v>
          </cell>
          <cell r="AA424">
            <v>3.0859999999999999</v>
          </cell>
          <cell r="AB424">
            <v>3.3039999999999998</v>
          </cell>
          <cell r="AC424">
            <v>3.5291999999999999</v>
          </cell>
          <cell r="AD424">
            <v>3.7614999999999998</v>
          </cell>
          <cell r="AE424">
            <v>4.0011999999999999</v>
          </cell>
          <cell r="AF424">
            <v>4.2480000000000002</v>
          </cell>
          <cell r="AG424">
            <v>4.5021000000000004</v>
          </cell>
          <cell r="AH424">
            <v>4.7634999999999996</v>
          </cell>
          <cell r="AI424">
            <v>5.0320999999999998</v>
          </cell>
          <cell r="AJ424">
            <v>5.3080999999999996</v>
          </cell>
          <cell r="AK424">
            <v>5.5914000000000001</v>
          </cell>
          <cell r="AL424">
            <v>5.8819999999999997</v>
          </cell>
          <cell r="AM424">
            <v>6.18</v>
          </cell>
          <cell r="AN424">
            <v>6.4854000000000003</v>
          </cell>
          <cell r="AO424">
            <v>6.7981999999999996</v>
          </cell>
          <cell r="AP424">
            <v>7.1184000000000003</v>
          </cell>
          <cell r="AQ424">
            <v>7.4462000000000002</v>
          </cell>
          <cell r="AR424">
            <v>7.7813999999999997</v>
          </cell>
          <cell r="AS424">
            <v>8.1242000000000001</v>
          </cell>
          <cell r="AT424">
            <v>8.4746000000000006</v>
          </cell>
          <cell r="AU424">
            <v>8.8324999999999996</v>
          </cell>
          <cell r="AV424">
            <v>9.1981999999999999</v>
          </cell>
          <cell r="AW424">
            <v>9.5714000000000006</v>
          </cell>
          <cell r="AX424">
            <v>9.9525000000000006</v>
          </cell>
        </row>
        <row r="425">
          <cell r="C425">
            <v>5.5100000000000003E-2</v>
          </cell>
          <cell r="D425">
            <v>9.3399999999999997E-2</v>
          </cell>
          <cell r="E425">
            <v>0.1406</v>
          </cell>
          <cell r="F425">
            <v>0.1966</v>
          </cell>
          <cell r="G425">
            <v>0.2611</v>
          </cell>
          <cell r="H425">
            <v>0.33379999999999999</v>
          </cell>
          <cell r="I425">
            <v>0.41470000000000001</v>
          </cell>
          <cell r="J425">
            <v>0.50360000000000005</v>
          </cell>
          <cell r="K425">
            <v>0.60040000000000004</v>
          </cell>
          <cell r="L425">
            <v>0.70509999999999995</v>
          </cell>
          <cell r="M425">
            <v>0.8175</v>
          </cell>
          <cell r="N425">
            <v>0.93769999999999998</v>
          </cell>
          <cell r="O425">
            <v>1.0653999999999999</v>
          </cell>
          <cell r="P425">
            <v>1.2008000000000001</v>
          </cell>
          <cell r="Q425">
            <v>1.3436999999999999</v>
          </cell>
          <cell r="R425">
            <v>1.4942</v>
          </cell>
          <cell r="S425">
            <v>1.6521999999999999</v>
          </cell>
          <cell r="T425">
            <v>1.8176000000000001</v>
          </cell>
          <cell r="U425">
            <v>1.9904999999999999</v>
          </cell>
          <cell r="V425">
            <v>2.1707999999999998</v>
          </cell>
          <cell r="W425">
            <v>2.3586</v>
          </cell>
          <cell r="X425">
            <v>2.5537999999999998</v>
          </cell>
          <cell r="Y425">
            <v>2.7564000000000002</v>
          </cell>
          <cell r="Z425">
            <v>2.9664999999999999</v>
          </cell>
          <cell r="AA425">
            <v>3.1839</v>
          </cell>
          <cell r="AB425">
            <v>3.4087999999999998</v>
          </cell>
          <cell r="AC425">
            <v>3.6410999999999998</v>
          </cell>
          <cell r="AD425">
            <v>3.8807999999999998</v>
          </cell>
          <cell r="AE425">
            <v>4.1280000000000001</v>
          </cell>
          <cell r="AF425">
            <v>4.3826999999999998</v>
          </cell>
          <cell r="AG425">
            <v>4.6448</v>
          </cell>
          <cell r="AH425">
            <v>4.9143999999999997</v>
          </cell>
          <cell r="AI425">
            <v>5.1914999999999996</v>
          </cell>
          <cell r="AJ425">
            <v>5.4760999999999997</v>
          </cell>
          <cell r="AK425">
            <v>5.7682000000000002</v>
          </cell>
          <cell r="AL425">
            <v>6.0679999999999996</v>
          </cell>
          <cell r="AM425">
            <v>6.3753000000000002</v>
          </cell>
          <cell r="AN425">
            <v>6.6901999999999999</v>
          </cell>
          <cell r="AO425">
            <v>7.0126999999999997</v>
          </cell>
          <cell r="AP425">
            <v>7.343</v>
          </cell>
          <cell r="AQ425">
            <v>7.6809000000000003</v>
          </cell>
          <cell r="AR425">
            <v>8.0265000000000004</v>
          </cell>
          <cell r="AS425">
            <v>8.3798999999999992</v>
          </cell>
          <cell r="AT425">
            <v>8.7410999999999994</v>
          </cell>
          <cell r="AU425">
            <v>9.1100999999999992</v>
          </cell>
          <cell r="AV425">
            <v>9.4870000000000001</v>
          </cell>
          <cell r="AW425">
            <v>9.8718000000000004</v>
          </cell>
          <cell r="AX425">
            <v>10.2645</v>
          </cell>
        </row>
        <row r="426">
          <cell r="C426">
            <v>5.67E-2</v>
          </cell>
          <cell r="D426">
            <v>9.6199999999999994E-2</v>
          </cell>
          <cell r="E426">
            <v>0.1449</v>
          </cell>
          <cell r="F426">
            <v>0.2026</v>
          </cell>
          <cell r="G426">
            <v>0.26910000000000001</v>
          </cell>
          <cell r="H426">
            <v>0.34399999999999997</v>
          </cell>
          <cell r="I426">
            <v>0.4274</v>
          </cell>
          <cell r="J426">
            <v>0.51910000000000001</v>
          </cell>
          <cell r="K426">
            <v>0.61890000000000001</v>
          </cell>
          <cell r="L426">
            <v>0.7268</v>
          </cell>
          <cell r="M426">
            <v>0.84260000000000002</v>
          </cell>
          <cell r="N426">
            <v>0.96650000000000003</v>
          </cell>
          <cell r="O426">
            <v>1.0982000000000001</v>
          </cell>
          <cell r="P426">
            <v>1.2377</v>
          </cell>
          <cell r="Q426">
            <v>1.3851</v>
          </cell>
          <cell r="R426">
            <v>1.5402</v>
          </cell>
          <cell r="S426">
            <v>1.7030000000000001</v>
          </cell>
          <cell r="T426">
            <v>1.8734999999999999</v>
          </cell>
          <cell r="U426">
            <v>2.0516999999999999</v>
          </cell>
          <cell r="V426">
            <v>2.2376</v>
          </cell>
          <cell r="W426">
            <v>2.4312</v>
          </cell>
          <cell r="X426">
            <v>2.6324000000000001</v>
          </cell>
          <cell r="Y426">
            <v>2.8412999999999999</v>
          </cell>
          <cell r="Z426">
            <v>3.0577000000000001</v>
          </cell>
          <cell r="AA426">
            <v>3.2818999999999998</v>
          </cell>
          <cell r="AB426">
            <v>3.5137</v>
          </cell>
          <cell r="AC426">
            <v>3.7530999999999999</v>
          </cell>
          <cell r="AD426">
            <v>4.0002000000000004</v>
          </cell>
          <cell r="AE426">
            <v>4.2549000000000001</v>
          </cell>
          <cell r="AF426">
            <v>4.5174000000000003</v>
          </cell>
          <cell r="AG426">
            <v>4.7874999999999996</v>
          </cell>
          <cell r="AH426">
            <v>5.0652999999999997</v>
          </cell>
          <cell r="AI426">
            <v>5.3509000000000002</v>
          </cell>
          <cell r="AJ426">
            <v>5.6440999999999999</v>
          </cell>
          <cell r="AK426">
            <v>5.9451999999999998</v>
          </cell>
          <cell r="AL426">
            <v>6.2539999999999996</v>
          </cell>
          <cell r="AM426">
            <v>6.5707000000000004</v>
          </cell>
          <cell r="AN426">
            <v>6.8951000000000002</v>
          </cell>
          <cell r="AO426">
            <v>7.2274000000000003</v>
          </cell>
          <cell r="AP426">
            <v>7.5677000000000003</v>
          </cell>
          <cell r="AQ426">
            <v>7.9157999999999999</v>
          </cell>
          <cell r="AR426">
            <v>8.2718000000000007</v>
          </cell>
          <cell r="AS426">
            <v>8.6358999999999995</v>
          </cell>
          <cell r="AT426">
            <v>9.0078999999999994</v>
          </cell>
          <cell r="AU426">
            <v>9.3879999999999999</v>
          </cell>
          <cell r="AV426">
            <v>9.7760999999999996</v>
          </cell>
          <cell r="AW426">
            <v>10.1724</v>
          </cell>
          <cell r="AX426">
            <v>10.5768</v>
          </cell>
        </row>
        <row r="427">
          <cell r="C427">
            <v>5.8400000000000001E-2</v>
          </cell>
          <cell r="D427">
            <v>9.9099999999999994E-2</v>
          </cell>
          <cell r="E427">
            <v>0.1492</v>
          </cell>
          <cell r="F427">
            <v>0.2087</v>
          </cell>
          <cell r="G427">
            <v>0.27710000000000001</v>
          </cell>
          <cell r="H427">
            <v>0.3543</v>
          </cell>
          <cell r="I427">
            <v>0.44009999999999999</v>
          </cell>
          <cell r="J427">
            <v>0.53449999999999998</v>
          </cell>
          <cell r="K427">
            <v>0.63729999999999998</v>
          </cell>
          <cell r="L427">
            <v>0.74839999999999995</v>
          </cell>
          <cell r="M427">
            <v>0.86780000000000002</v>
          </cell>
          <cell r="N427">
            <v>0.99529999999999996</v>
          </cell>
          <cell r="O427">
            <v>1.1309</v>
          </cell>
          <cell r="P427">
            <v>1.2746999999999999</v>
          </cell>
          <cell r="Q427">
            <v>1.4263999999999999</v>
          </cell>
          <cell r="R427">
            <v>1.5861000000000001</v>
          </cell>
          <cell r="S427">
            <v>1.7538</v>
          </cell>
          <cell r="T427">
            <v>1.9295</v>
          </cell>
          <cell r="U427">
            <v>2.113</v>
          </cell>
          <cell r="V427">
            <v>2.3045</v>
          </cell>
          <cell r="W427">
            <v>2.5038</v>
          </cell>
          <cell r="X427">
            <v>2.7109999999999999</v>
          </cell>
          <cell r="Y427">
            <v>2.9260999999999999</v>
          </cell>
          <cell r="Z427">
            <v>3.1490999999999998</v>
          </cell>
          <cell r="AA427">
            <v>3.3799000000000001</v>
          </cell>
          <cell r="AB427">
            <v>3.6185999999999998</v>
          </cell>
          <cell r="AC427">
            <v>3.8651</v>
          </cell>
          <cell r="AD427">
            <v>4.1196000000000002</v>
          </cell>
          <cell r="AE427">
            <v>4.3818999999999999</v>
          </cell>
          <cell r="AF427">
            <v>4.6520999999999999</v>
          </cell>
          <cell r="AG427">
            <v>4.9302999999999999</v>
          </cell>
          <cell r="AH427">
            <v>5.2163000000000004</v>
          </cell>
          <cell r="AI427">
            <v>5.5103</v>
          </cell>
          <cell r="AJ427">
            <v>5.8122999999999996</v>
          </cell>
          <cell r="AK427">
            <v>6.1222000000000003</v>
          </cell>
          <cell r="AL427">
            <v>6.4401999999999999</v>
          </cell>
          <cell r="AM427">
            <v>6.7662000000000004</v>
          </cell>
          <cell r="AN427">
            <v>7.1002000000000001</v>
          </cell>
          <cell r="AO427">
            <v>7.4423000000000004</v>
          </cell>
          <cell r="AP427">
            <v>7.7925000000000004</v>
          </cell>
          <cell r="AQ427">
            <v>8.1508000000000003</v>
          </cell>
          <cell r="AR427">
            <v>8.5173000000000005</v>
          </cell>
          <cell r="AS427">
            <v>8.8919999999999995</v>
          </cell>
          <cell r="AT427">
            <v>9.2749000000000006</v>
          </cell>
          <cell r="AU427">
            <v>9.6661000000000001</v>
          </cell>
          <cell r="AV427">
            <v>10.0655</v>
          </cell>
          <cell r="AW427">
            <v>10.4733</v>
          </cell>
          <cell r="AX427">
            <v>10.8895</v>
          </cell>
        </row>
      </sheetData>
      <sheetData sheetId="27">
        <row r="42">
          <cell r="O42" t="e">
            <v>#VALUE!</v>
          </cell>
        </row>
      </sheetData>
      <sheetData sheetId="28">
        <row r="42">
          <cell r="O42">
            <v>0</v>
          </cell>
        </row>
      </sheetData>
      <sheetData sheetId="29">
        <row r="42">
          <cell r="E42">
            <v>0</v>
          </cell>
        </row>
      </sheetData>
      <sheetData sheetId="30" refreshError="1"/>
      <sheetData sheetId="31">
        <row r="200">
          <cell r="C200">
            <v>6</v>
          </cell>
        </row>
      </sheetData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>
        <row r="4">
          <cell r="H4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4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표지"/>
      <sheetName val="메인"/>
      <sheetName val="목차"/>
      <sheetName val="가.설계설명서"/>
      <sheetName val="나.설계적용기준"/>
      <sheetName val="다.예정공정표"/>
      <sheetName val="가.사업비원가계산서"/>
      <sheetName val="나.총괄설계내역서"/>
      <sheetName val="가.1-0-1 단가산출서(단목벌채-훈증)"/>
      <sheetName val="나.1-0-1 총수량산출(벌목+조재)-훈증"/>
      <sheetName val="나.1-0-1 총수량산출(단목벌채-훈증)"/>
      <sheetName val="나.1-0-1 총수량산출(훈증-소운반)"/>
      <sheetName val="다-1.1-0-1 재선충피해목수량산출(단목-훈증-소나무)"/>
      <sheetName val="다-2.1-0-1 재선충피해목수량산출(단목-훈증-해송)"/>
      <sheetName val="라-1.1-0-1 GPS좌표 및 흉고(훈증-소나무)"/>
      <sheetName val="라-1.GPS좌표 및 흉고(소나무-훈증-소운반)"/>
      <sheetName val="라-2.1-0-1 GPS좌표 및 흉고(훈증-해송)"/>
      <sheetName val="다-1.재선충피해목수량산출(소나무-훈증-소운반)"/>
      <sheetName val="다-2.재선충피해목수량산출(해송-훈증-소운반)"/>
      <sheetName val="라-2.GPS좌표 및 흉고(해송-훈증-소운반)"/>
      <sheetName val="가.1-0-2 ha당 예방나무주사단가산출서"/>
      <sheetName val="나-1.1-0-2 예방나무주사수량산출"/>
      <sheetName val="다-1.1-0-2 재적조서"/>
      <sheetName val="다.설계내역서"/>
      <sheetName val="가.1-0-1 단가산출서(단목벌채)"/>
      <sheetName val="나.1-0-1 총수량산출(벌목+조재)"/>
      <sheetName val="다-1.1-0-1 재선충피해목수량산출(단목-소나무)"/>
      <sheetName val="다-4.재선충피해목수량산출(단목벌채-인력집재-해송)"/>
      <sheetName val="다-2.1-0-1 재선충피해목수량산출(단목-해송)"/>
      <sheetName val="다-3.1-0-1 재선충피해목수량산출(소나무-파쇄)"/>
      <sheetName val="다-4.1-0-1 재선충피해목수량산출(해송-파쇄)"/>
      <sheetName val="다-5.1-0-1 재선충피해목수량산출(위험목-소나무)"/>
      <sheetName val="라-1.1-0-1 GPS좌표 및 흉고(단목-소나무)"/>
      <sheetName val="라-2.1-0-1 GPS좌표 및 흉고(단목-해송)"/>
      <sheetName val="라-3.2-0-1 GPS좌표 및 흉고(소나무-파쇄)"/>
      <sheetName val="라-3.1-0-1 GPS좌표 및 흉고(단목-리기다)"/>
      <sheetName val="라-4.GPS좌표 및 흉고(단목벌채-인력집재-해송)"/>
      <sheetName val="라-4.2-0-1 GPS좌표 및 흉고(해송-파쇄)"/>
      <sheetName val="라-5.2-0-1 GPS좌표 및 흉고(위험목-소나무)"/>
      <sheetName val="마-2.2-0-1 재선충피해목수량산출(위험목-해송)"/>
      <sheetName val="마-2.2-0-1 GPS좌표 및 흉고(위험목-해송)"/>
      <sheetName val="마-1.2-0-1 작업로개설단가산출조서(단목)"/>
      <sheetName val="마-2.2-0-1 소운반(1톤)단가산출조서(지엽+지조)"/>
      <sheetName val="마-3.2-0-1 소운반(1톤)단가산출조서(원목)"/>
      <sheetName val="마-2.단가산출조서(단목벌채-소운반(1톤)-(지조))"/>
      <sheetName val="마-4.2-0-1 대운반(4.5톤)단가산출조서(원목)"/>
      <sheetName val="마-5.2-0-1 파쇄단가산출조서(단목)"/>
      <sheetName val="마-5.2-0-1 파쇄장비운반(단목)"/>
      <sheetName val="가.단가산출서(단목벌채-훈증1)"/>
      <sheetName val="가.3-0-1 단가산출서(단목벌채-훈증)"/>
      <sheetName val="나.3-0-1 총수량산출(벌목+조재 )"/>
      <sheetName val="나.3-0-1총수량산출(훈증) "/>
      <sheetName val="나.3-0-1 총수량산출(훈증-소운반)"/>
      <sheetName val="다-1.재선충피해목수량산출(단목벌채-훈증-소나무)"/>
      <sheetName val="라-1.GPS좌표 및 흉고(단목벌채-훈증-소나무)"/>
      <sheetName val="가.2-0-1 단가산출서(모두베기)"/>
      <sheetName val="나-1.2-0-1 재선충피해목수량산출(모두베기-소나무)"/>
      <sheetName val="다-1.2-0-1 재적조서(모두베기-소나무)"/>
      <sheetName val="라-1.2-0-1 작업로개설단가산출조서(모두베기)"/>
      <sheetName val="라-2.2-0-1 소운반(1톤)단가산출조서(지엽+지조)"/>
      <sheetName val="라-3.2-0-1 소운반(1톤)단가산출조서(원목)"/>
      <sheetName val="라-4.2-0-1 대운반(4.5톤)단가산출조서(원목)"/>
      <sheetName val="라-5.2-0-1 파쇄단가산출조서(모두베기)"/>
      <sheetName val="가.3-0-1 단가산출서(소군락모두베기)"/>
      <sheetName val="나.3-0-1 총수량산출(벌목+조재)(소군락모두베기)"/>
      <sheetName val="다.3-0-1 재선충피해목수량산출(소군락모두베기)"/>
      <sheetName val="라.3-0-1 재적조서(소군락모두베기)"/>
      <sheetName val="마-1.3-0-1 작업로개설단가산출조서(소군락모두베기)"/>
      <sheetName val="마-2.3-0-1 단가산출조서(소군락-소운반-1톤-지조)"/>
      <sheetName val="마-3.3-0-1 단가산출조서(소군락-소운반-1톤-원목)"/>
      <sheetName val="마-4.3-0-1 단가산출조서(소군락-대운반-4.5톤)"/>
      <sheetName val="마-5.3-0-1단가산출조서(소군락-파쇄)"/>
      <sheetName val="가.4-0-1 단가산출서(단목벌채)"/>
      <sheetName val="나.4-0-1 총수량산출(벌목+조재)"/>
      <sheetName val="다-1.4-0-1 재선충피해목수량산출(단목-소나무)"/>
      <sheetName val="라-1.4-0-1 GPS좌표 및 흉고(단목-소나무)"/>
      <sheetName val="마-1.4-0-1 작업로개설단가산출조서"/>
      <sheetName val="마-2.4-0-1 소운반(1톤)단가산출조서(지엽+지조)"/>
      <sheetName val="마-3.4-0-1 소운반(1톤)단가산출조서(원목)"/>
      <sheetName val="마-4.4-0-1 대운반(4.5톤)단가산출조서(원목)"/>
      <sheetName val="마-5.4-0-1 파쇄단가산출조서(단목)"/>
      <sheetName val="마-5.4-0-1 파쇄장비운반(단목)"/>
      <sheetName val="마-5.파쇄장비운반(소군락모두베기)"/>
      <sheetName val="가.5-0-1 ha당 예방나무주사단가산출서"/>
      <sheetName val="나-1.5-0-1 예방나무주사수량산출"/>
      <sheetName val="라-1.5-0-1 재적조서(예방나무주사)"/>
      <sheetName val="가.5-0-2 예방나무주사단가산출서(전수)"/>
      <sheetName val="나-1.5-0-2 예방나무주사수량산출(전수)"/>
      <sheetName val="다-1.5-0-2 재적조서(전수)"/>
      <sheetName val="마-2.소운반(1톤)단가산출조서(단목벌채-몽산)"/>
      <sheetName val="가.단가산출서(단목벌채)"/>
      <sheetName val="나.총수량산출(벌목+조재)(도로변)"/>
      <sheetName val="다-1.재선충피해목수량산출(단목벌채-도로변-소나무)"/>
      <sheetName val="다-2.재선충피해목수량산출(단목벌채-도로변-해송)"/>
      <sheetName val="다-3.재선충피해목수량산출(단목벌채-도로변-리기다)"/>
      <sheetName val="다-3.재선충피해목수량산출(단목벌채-도로변-잣나무)"/>
      <sheetName val="다-5.재선충피해목수량산출(위험목-도로변-소나무)"/>
      <sheetName val="라-1.GPS좌표 및 흉고(단목벌채-도로변-소나무)"/>
      <sheetName val="라-2.GPS좌표 및 흉고(단목벌채-도로변-해송)"/>
      <sheetName val="라-3.GPS좌표 및 흉고(단목벌채-도로변-리기다)"/>
      <sheetName val="라-3.GPS좌표 및 흉고(단목벌채-도로변-잣나무)"/>
      <sheetName val="라-4.GPS좌표 및 흉고(위험목-도로변-소나무)"/>
      <sheetName val="마-1.작업도개설단가산출조서(단목벌채-도로변)"/>
      <sheetName val="마-2.소운반(1톤)단가산출조서(단목벌채-도로변)"/>
      <sheetName val="마-3.대운반(4.5톤)단가산출조서(단목벌채-도로변)"/>
      <sheetName val="마-4.파쇄단가산출조서(단목벌채-도로변)"/>
      <sheetName val="마-5.파쇄장비운반(단목벌채-도로변)"/>
      <sheetName val="가.단가산출서(단목벌채-인력집재)"/>
      <sheetName val="나.총수량산출(벌목+조재)(인력집재)"/>
      <sheetName val="나.총수량산출(소운반)"/>
      <sheetName val="다-1.재선충피해목수량산출(단목벌채-인력집재-소나무)"/>
      <sheetName val="다-2.재선충피해목수량산출(단목벌채-인력집재-해송)"/>
      <sheetName val="다-3.재선충피해목수량산출(단목벌채-인력집재-리기다)"/>
      <sheetName val="다-6.재선충피해목수량산출(위험목-우드그랩-해송) (2)"/>
      <sheetName val="라-1.GPS좌표 및 흉고(단목벌채-인력집재-소나무)"/>
      <sheetName val="라-2.GPS좌표 및 흉고(단목벌채-인력집재-해송)"/>
      <sheetName val="라-3.GPS좌표 및 흉고(단목벌채-훈증-리기다)"/>
      <sheetName val="라-6.GPS좌표 및 흉고(위험목-우드그랩-해송) (2)"/>
      <sheetName val="라-1.작업도개설단가산출조서(단목벌채) (2)"/>
      <sheetName val="마-1.소운반(1톤)단가산출조서(단목벌채-(원목+ (2)"/>
      <sheetName val="마-1.대운반(4.5톤)단가산출조서(인력집재-원목+지조)"/>
      <sheetName val="가.단가산출서(모두베기)"/>
      <sheetName val="나-1.재선충피해목수량산출(모두베기-소나무)"/>
      <sheetName val="나-2.재선충피해목수량산출(모두베기-해송)"/>
      <sheetName val="나-3.재선충피해목수량산출(모두베기-리기다)"/>
      <sheetName val="나-4.재선충피해목수량산출(모두베기-소나무-임도변)"/>
      <sheetName val="나-5.재선충피해목수량산출(모두베기-해송-임도변)"/>
      <sheetName val="다-1.재적조서(모두베기-소나무-표준지)"/>
      <sheetName val="다-4.재적조서(모두베기-소나무-우드그랩-표준지2)"/>
      <sheetName val="나.3-0-1 총수량산출(벌목+조재)"/>
      <sheetName val="라-2.3-0-1 재적조서(모두베기-해송)"/>
      <sheetName val="마-5.3-0-1 파쇄장비운반(모두베기)"/>
      <sheetName val="다-2.재적조서(모두베기-해송-표준지)"/>
      <sheetName val="다-8.재적조서(모두베기-해송-우드그랩-표준지2)"/>
      <sheetName val="다-3.재적조서(모두베기-리기다-표준지)"/>
      <sheetName val="다-3-1.재적조서(모두베기-리기다-표준지1)"/>
      <sheetName val="다-4.재적조서(모두베기-소나무-표준지-임도변)"/>
      <sheetName val="다-4-1.재적조서(모두베기-소나무-표준지1-임도변)"/>
      <sheetName val="다-5.재적조서(모두베기-해송-표준지-임도변)"/>
      <sheetName val="라-1.단가산출조서(모두베기-작업도개설)"/>
      <sheetName val="라-2.소운반(1톤)단가산출조서(모두베기-(원목+지조)"/>
      <sheetName val="라-3.단가산출조서(모두베기-소운반(1톤)-(지조)"/>
      <sheetName val="라-13.(대운반(4.5톤))단가산출조서(모두베기-원목)"/>
      <sheetName val="라-4.파쇄단가산출조서(모두베기)"/>
      <sheetName val="라-6.파쇄장비운반(모두베기)"/>
      <sheetName val="나-1.총수량산출(벌목+조재)"/>
      <sheetName val="나-2.총수량산출(소운반)"/>
      <sheetName val="라.GPS좌표 및 흉고(단목)"/>
      <sheetName val="다-1.재적조서(예방나무주사-소나무-표준지1)"/>
      <sheetName val="다-2.재적조서(예방나무주사-소나무-표준지2)"/>
      <sheetName val="나-2.예방나무주사수량산출(천공-해송)"/>
      <sheetName val="다-4.재적조서(예방나무주사-해송-표준지1)"/>
      <sheetName val="다-5.재적조서(예방나무주사-해송-표준지2)"/>
      <sheetName val="다-2.재적조서(예방나무주사-해송-표준지3)"/>
      <sheetName val="가.ha당 예방나무주사단가산출서(전수조사)"/>
      <sheetName val="나-1.예방나무주사수량산출(전수조사)"/>
      <sheetName val="다-1.재적조서(예방나무주사-전수조사)"/>
      <sheetName val="마-5.4-0-1 파쇄장비운반(모두베기)"/>
      <sheetName val="수간재적표"/>
      <sheetName val="가.6-0-1 단가산출서(지엽파쇄)"/>
      <sheetName val="나-1.6-0-1 재선충피해목수량산출(지엽-소나무)"/>
      <sheetName val="나-2.6-0-1 재선충피해목수량산출(지엽-해송)"/>
      <sheetName val="다-1.6-0-1 재적조서(지엽파쇄-소나무-산34-7)"/>
      <sheetName val="다-2.6-0-1 재적조서(지엽파쇄-해송-산166)"/>
      <sheetName val="다-3.6-0-1 재적조서(지엽파쇄-해송-산186)"/>
      <sheetName val="다-4.6-0-1 재적조서(지엽파쇄-소나무-산62-1)"/>
      <sheetName val="다-5.6-0-1 재적조서(지엽파쇄-해송-산62-1)"/>
      <sheetName val="다-6.6-0-1 재적조서(지엽파쇄-소나무-산62-2)"/>
      <sheetName val="다-7.6-0-1 재적조서(지엽파쇄-해송-산62-2)"/>
      <sheetName val="다-8.6-0-1 재적조서(지엽파쇄-해송-산62-3)"/>
      <sheetName val="다-9.6-0-1 재적조서(지엽파쇄-소나무-산34-1)"/>
      <sheetName val="다-10.6-0-1 재적조서(지엽파쇄-해송-산34-1)"/>
      <sheetName val="다-11.6-0-1 재적조서(지엽파쇄-소나무-산34-3)"/>
      <sheetName val="다-12.6-0-1 재적조서(지엽파쇄-해송-산34-3)"/>
      <sheetName val="다-13.6-0-1 재적조서(지엽파쇄-소나무-산34-8)"/>
      <sheetName val="다-14.6-0-1 재적조서(지엽파쇄-해송-산34-8)"/>
      <sheetName val="다-15.6-0-1 재적조서(지엽파쇄-소나무-산32)"/>
      <sheetName val="다-16.6-0-1 재적조서(지엽파쇄-해송-산32)"/>
      <sheetName val="다-17.6-0-1 재적조서(지엽파쇄-소나무산103-2)"/>
      <sheetName val="라-18.6-0-1 재적조서(지엽파쇄-해송-산103-2)"/>
      <sheetName val="라-19.6-0-1 재적조서(지엽파쇄-소나무산101-1)"/>
      <sheetName val="라-20.6-0-1 재적조서(지엽파쇄-해송-산101-1)"/>
      <sheetName val="라-21.6-0-1 재적조서(지엽파쇄-소나무-산16-4)"/>
      <sheetName val="라-22.6-0-1 재적조서(지엽파쇄-해송-산16-4)"/>
      <sheetName val="마-1.6-0-1 소운반(1톤)단가산출조서(지엽파쇄)"/>
      <sheetName val="마-2.4-0-1 소운반(1톤)단가산출조서(원목) (2)"/>
      <sheetName val="마-3.4-0-1 대운반(4.5톤)단가산출조서(원 (2)"/>
      <sheetName val="마-2.6-0-1 파쇄단가산출조서(지엽파쇄)"/>
      <sheetName val="라-1.4-0-1 재적조서(지엽파쇄-해송)"/>
      <sheetName val="단가산출총괄표"/>
      <sheetName val="단가산출"/>
      <sheetName val="단가산출 (2)"/>
      <sheetName val="마-2.파쇄단가산출조서(단목벌채)"/>
      <sheetName val="가.단가산출서(훈증더미제거)"/>
      <sheetName val="나.GPS좌표 및 흉고(훈증더미제거)"/>
      <sheetName val="자재단가"/>
      <sheetName val="관급자재"/>
      <sheetName val="일위대가총괄표"/>
      <sheetName val="일위대가"/>
      <sheetName val="중기경비산정표"/>
      <sheetName val="사용료"/>
      <sheetName val="품셈적용기준"/>
      <sheetName val="산출기초조사서"/>
      <sheetName val="조재율표"/>
      <sheetName val="엔지니어링활동주체"/>
      <sheetName val="사업자등록증"/>
      <sheetName val="자격증사본"/>
      <sheetName val="적용품셈및면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>
        <row r="12">
          <cell r="D12">
            <v>27816</v>
          </cell>
          <cell r="E12">
            <v>3959</v>
          </cell>
          <cell r="F12">
            <v>5343</v>
          </cell>
        </row>
      </sheetData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hyperlink" Target="http://www.opine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0C364-6437-43B9-BEF5-10123ACF1EF4}">
  <sheetPr>
    <tabColor rgb="FF92D050"/>
  </sheetPr>
  <dimension ref="A1:BL300"/>
  <sheetViews>
    <sheetView view="pageBreakPreview" zoomScaleSheetLayoutView="100" workbookViewId="0">
      <selection activeCell="Q148" sqref="Q148"/>
    </sheetView>
  </sheetViews>
  <sheetFormatPr defaultColWidth="8.88671875" defaultRowHeight="16.5"/>
  <cols>
    <col min="1" max="16384" width="8.88671875" style="4"/>
  </cols>
  <sheetData>
    <row r="1" spans="1:22" ht="18" customHeight="1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22" ht="18" customHeight="1">
      <c r="A2" s="5"/>
      <c r="M2" s="6"/>
    </row>
    <row r="3" spans="1:22" ht="18" customHeight="1">
      <c r="A3" s="5"/>
      <c r="M3" s="6"/>
    </row>
    <row r="4" spans="1:22" ht="18" customHeight="1">
      <c r="A4" s="5"/>
      <c r="M4" s="6"/>
    </row>
    <row r="5" spans="1:22" ht="18" customHeight="1">
      <c r="A5" s="5"/>
      <c r="M5" s="6"/>
    </row>
    <row r="6" spans="1:22" ht="18" customHeight="1">
      <c r="A6" s="5"/>
      <c r="M6" s="6"/>
    </row>
    <row r="7" spans="1:22" ht="18" customHeight="1">
      <c r="A7" s="5"/>
      <c r="M7" s="6"/>
    </row>
    <row r="8" spans="1:22" ht="18" customHeight="1">
      <c r="A8" s="5"/>
      <c r="D8" s="1076" t="s">
        <v>0</v>
      </c>
      <c r="E8" s="1076"/>
      <c r="F8" s="1076"/>
      <c r="G8" s="1076"/>
      <c r="H8" s="1076"/>
      <c r="I8" s="1076"/>
      <c r="J8" s="1076"/>
      <c r="M8" s="6"/>
    </row>
    <row r="9" spans="1:22" ht="18" customHeight="1">
      <c r="A9" s="5"/>
      <c r="D9" s="1076"/>
      <c r="E9" s="1076"/>
      <c r="F9" s="1076"/>
      <c r="G9" s="1076"/>
      <c r="H9" s="1076"/>
      <c r="I9" s="1076"/>
      <c r="J9" s="1076"/>
      <c r="M9" s="6"/>
    </row>
    <row r="10" spans="1:22" ht="18" customHeight="1">
      <c r="A10" s="5"/>
      <c r="D10" s="1076"/>
      <c r="E10" s="1076"/>
      <c r="F10" s="1076"/>
      <c r="G10" s="1076"/>
      <c r="H10" s="1076"/>
      <c r="I10" s="1076"/>
      <c r="J10" s="1076"/>
      <c r="M10" s="6"/>
    </row>
    <row r="11" spans="1:22" ht="18" customHeight="1">
      <c r="A11" s="5"/>
      <c r="M11" s="6"/>
    </row>
    <row r="12" spans="1:22" ht="18" customHeight="1">
      <c r="A12" s="5"/>
      <c r="B12" s="8"/>
      <c r="C12" s="8"/>
      <c r="D12" s="1086" t="s">
        <v>1</v>
      </c>
      <c r="E12" s="1086"/>
      <c r="F12" s="1086"/>
      <c r="G12" s="1086"/>
      <c r="H12" s="1086"/>
      <c r="I12" s="1086"/>
      <c r="J12" s="1086"/>
      <c r="K12" s="8"/>
      <c r="L12" s="8"/>
      <c r="M12" s="9"/>
      <c r="P12" s="10"/>
      <c r="Q12" s="10"/>
      <c r="R12" s="10"/>
      <c r="S12" s="10"/>
      <c r="T12" s="10"/>
      <c r="U12" s="10"/>
      <c r="V12" s="10"/>
    </row>
    <row r="13" spans="1:22" ht="18" customHeight="1">
      <c r="A13" s="11"/>
      <c r="B13" s="8"/>
      <c r="C13" s="8"/>
      <c r="D13" s="1086"/>
      <c r="E13" s="1086"/>
      <c r="F13" s="1086"/>
      <c r="G13" s="1086"/>
      <c r="H13" s="1086"/>
      <c r="I13" s="1086"/>
      <c r="J13" s="1086"/>
      <c r="K13" s="8"/>
      <c r="L13" s="8"/>
      <c r="M13" s="9"/>
      <c r="P13" s="10"/>
      <c r="Q13" s="10"/>
      <c r="R13" s="10"/>
      <c r="S13" s="10"/>
      <c r="T13" s="10"/>
      <c r="U13" s="10"/>
      <c r="V13" s="10"/>
    </row>
    <row r="14" spans="1:22" ht="18" customHeight="1">
      <c r="A14" s="11"/>
      <c r="B14" s="8"/>
      <c r="C14" s="8"/>
      <c r="D14" s="1086" t="s">
        <v>2</v>
      </c>
      <c r="E14" s="1086"/>
      <c r="F14" s="1086"/>
      <c r="G14" s="1086"/>
      <c r="H14" s="1086"/>
      <c r="I14" s="1086"/>
      <c r="J14" s="1086"/>
      <c r="K14" s="8"/>
      <c r="L14" s="8"/>
      <c r="M14" s="9"/>
      <c r="P14" s="10"/>
      <c r="Q14" s="10"/>
      <c r="R14" s="10"/>
      <c r="S14" s="10"/>
      <c r="T14" s="10"/>
      <c r="U14" s="10"/>
      <c r="V14" s="10"/>
    </row>
    <row r="15" spans="1:22" ht="18" customHeight="1">
      <c r="A15" s="5"/>
      <c r="D15" s="1086"/>
      <c r="E15" s="1086"/>
      <c r="F15" s="1086"/>
      <c r="G15" s="1086"/>
      <c r="H15" s="1086"/>
      <c r="I15" s="1086"/>
      <c r="J15" s="1086"/>
      <c r="M15" s="6"/>
    </row>
    <row r="16" spans="1:22" ht="18" customHeight="1">
      <c r="A16" s="5"/>
      <c r="D16" s="1086" t="s">
        <v>3</v>
      </c>
      <c r="E16" s="1086"/>
      <c r="F16" s="1086"/>
      <c r="G16" s="1086"/>
      <c r="H16" s="1086"/>
      <c r="I16" s="1086"/>
      <c r="J16" s="1086"/>
      <c r="M16" s="6"/>
    </row>
    <row r="17" spans="1:13" ht="18" customHeight="1">
      <c r="A17" s="5"/>
      <c r="D17" s="1086"/>
      <c r="E17" s="1086"/>
      <c r="F17" s="1086"/>
      <c r="G17" s="1086"/>
      <c r="H17" s="1086"/>
      <c r="I17" s="1086"/>
      <c r="J17" s="1086"/>
      <c r="M17" s="6"/>
    </row>
    <row r="18" spans="1:13" ht="18" customHeight="1">
      <c r="A18" s="5"/>
      <c r="D18" s="1086"/>
      <c r="E18" s="1086"/>
      <c r="F18" s="1086"/>
      <c r="G18" s="1086"/>
      <c r="H18" s="1086"/>
      <c r="I18" s="1086"/>
      <c r="J18" s="1086"/>
      <c r="M18" s="6"/>
    </row>
    <row r="19" spans="1:13" ht="18" customHeight="1">
      <c r="A19" s="5"/>
      <c r="D19" s="1086"/>
      <c r="E19" s="1086"/>
      <c r="F19" s="1086"/>
      <c r="G19" s="1086"/>
      <c r="H19" s="1086"/>
      <c r="I19" s="1086"/>
      <c r="J19" s="1086"/>
      <c r="M19" s="6"/>
    </row>
    <row r="20" spans="1:13" ht="18" customHeight="1">
      <c r="A20" s="5"/>
      <c r="D20" s="1086"/>
      <c r="E20" s="1086"/>
      <c r="F20" s="1086"/>
      <c r="G20" s="1086"/>
      <c r="H20" s="1086"/>
      <c r="I20" s="1086"/>
      <c r="J20" s="1086"/>
      <c r="M20" s="6"/>
    </row>
    <row r="21" spans="1:13" ht="18" customHeight="1">
      <c r="A21" s="5"/>
      <c r="D21" s="1086"/>
      <c r="E21" s="1086"/>
      <c r="F21" s="1086"/>
      <c r="G21" s="1086"/>
      <c r="H21" s="1086"/>
      <c r="I21" s="1086"/>
      <c r="J21" s="1086"/>
      <c r="M21" s="6"/>
    </row>
    <row r="22" spans="1:13" ht="18" customHeight="1">
      <c r="A22" s="5"/>
      <c r="D22" s="1086"/>
      <c r="E22" s="1086"/>
      <c r="F22" s="1086"/>
      <c r="G22" s="1086"/>
      <c r="H22" s="1086"/>
      <c r="I22" s="1086"/>
      <c r="J22" s="1086"/>
      <c r="M22" s="6"/>
    </row>
    <row r="23" spans="1:13" ht="18" customHeight="1">
      <c r="A23" s="5"/>
      <c r="D23" s="1086"/>
      <c r="E23" s="1086"/>
      <c r="F23" s="1086"/>
      <c r="G23" s="1086"/>
      <c r="H23" s="1086"/>
      <c r="I23" s="1086"/>
      <c r="J23" s="1086"/>
      <c r="M23" s="6"/>
    </row>
    <row r="24" spans="1:13" ht="18" customHeight="1">
      <c r="A24" s="5"/>
      <c r="M24" s="6"/>
    </row>
    <row r="25" spans="1:13" ht="18" customHeight="1">
      <c r="A25" s="5"/>
      <c r="M25" s="6"/>
    </row>
    <row r="26" spans="1:13" ht="18" customHeight="1">
      <c r="A26" s="5"/>
      <c r="M26" s="6"/>
    </row>
    <row r="27" spans="1:13" ht="18" customHeight="1" thickBot="1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4"/>
    </row>
    <row r="28" spans="1:13" ht="18" customHeight="1" thickTop="1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</row>
    <row r="29" spans="1:13" ht="18" customHeight="1">
      <c r="A29" s="5"/>
      <c r="M29" s="6"/>
    </row>
    <row r="30" spans="1:13" ht="18" customHeight="1">
      <c r="A30" s="5"/>
      <c r="M30" s="6"/>
    </row>
    <row r="31" spans="1:13" ht="18" customHeight="1">
      <c r="A31" s="5"/>
      <c r="M31" s="6"/>
    </row>
    <row r="32" spans="1:13" ht="18" customHeight="1">
      <c r="A32" s="5"/>
      <c r="M32" s="6"/>
    </row>
    <row r="33" spans="1:13" ht="18" customHeight="1">
      <c r="A33" s="5"/>
      <c r="M33" s="6"/>
    </row>
    <row r="34" spans="1:13" ht="18" customHeight="1">
      <c r="A34" s="5"/>
      <c r="M34" s="6"/>
    </row>
    <row r="35" spans="1:13" ht="18" customHeight="1">
      <c r="A35" s="5"/>
      <c r="D35" s="1076" t="s">
        <v>4</v>
      </c>
      <c r="E35" s="1076"/>
      <c r="F35" s="1076"/>
      <c r="G35" s="1076"/>
      <c r="H35" s="1076"/>
      <c r="I35" s="1076"/>
      <c r="J35" s="1076"/>
      <c r="M35" s="6"/>
    </row>
    <row r="36" spans="1:13" ht="18" customHeight="1">
      <c r="A36" s="5"/>
      <c r="D36" s="1076"/>
      <c r="E36" s="1076"/>
      <c r="F36" s="1076"/>
      <c r="G36" s="1076"/>
      <c r="H36" s="1076"/>
      <c r="I36" s="1076"/>
      <c r="J36" s="1076"/>
      <c r="M36" s="6"/>
    </row>
    <row r="37" spans="1:13" ht="18" customHeight="1">
      <c r="A37" s="5"/>
      <c r="D37" s="1076"/>
      <c r="E37" s="1076"/>
      <c r="F37" s="1076"/>
      <c r="G37" s="1076"/>
      <c r="H37" s="1076"/>
      <c r="I37" s="1076"/>
      <c r="J37" s="1076"/>
      <c r="M37" s="6"/>
    </row>
    <row r="38" spans="1:13" ht="18" customHeight="1">
      <c r="A38" s="5"/>
      <c r="M38" s="6"/>
    </row>
    <row r="39" spans="1:13" ht="18" customHeight="1">
      <c r="A39" s="5"/>
      <c r="B39" s="8"/>
      <c r="C39" s="8"/>
      <c r="D39" s="1086" t="s">
        <v>5</v>
      </c>
      <c r="E39" s="1086"/>
      <c r="F39" s="1086"/>
      <c r="G39" s="1086"/>
      <c r="H39" s="1086"/>
      <c r="I39" s="1086"/>
      <c r="J39" s="1086"/>
      <c r="K39" s="8"/>
      <c r="L39" s="8"/>
      <c r="M39" s="9"/>
    </row>
    <row r="40" spans="1:13" ht="18" customHeight="1">
      <c r="A40" s="11"/>
      <c r="B40" s="8"/>
      <c r="C40" s="8"/>
      <c r="D40" s="1086"/>
      <c r="E40" s="1086"/>
      <c r="F40" s="1086"/>
      <c r="G40" s="1086"/>
      <c r="H40" s="1086"/>
      <c r="I40" s="1086"/>
      <c r="J40" s="1086"/>
      <c r="K40" s="8"/>
      <c r="L40" s="8"/>
      <c r="M40" s="9"/>
    </row>
    <row r="41" spans="1:13" ht="18" customHeight="1">
      <c r="A41" s="11"/>
      <c r="B41" s="8"/>
      <c r="C41" s="8"/>
      <c r="D41" s="1086" t="s">
        <v>6</v>
      </c>
      <c r="E41" s="1086"/>
      <c r="F41" s="1086"/>
      <c r="G41" s="1086"/>
      <c r="H41" s="1086"/>
      <c r="I41" s="1086"/>
      <c r="J41" s="1086"/>
      <c r="K41" s="8"/>
      <c r="L41" s="8"/>
      <c r="M41" s="9"/>
    </row>
    <row r="42" spans="1:13" ht="18" customHeight="1">
      <c r="A42" s="5"/>
      <c r="D42" s="1086"/>
      <c r="E42" s="1086"/>
      <c r="F42" s="1086"/>
      <c r="G42" s="1086"/>
      <c r="H42" s="1086"/>
      <c r="I42" s="1086"/>
      <c r="J42" s="1086"/>
      <c r="M42" s="6"/>
    </row>
    <row r="43" spans="1:13" ht="18" customHeight="1">
      <c r="A43" s="5"/>
      <c r="D43" s="1086" t="s">
        <v>7</v>
      </c>
      <c r="E43" s="1086"/>
      <c r="F43" s="1086"/>
      <c r="G43" s="1086"/>
      <c r="H43" s="1086"/>
      <c r="I43" s="1086"/>
      <c r="J43" s="1086"/>
      <c r="M43" s="6"/>
    </row>
    <row r="44" spans="1:13" ht="18" customHeight="1">
      <c r="A44" s="5"/>
      <c r="D44" s="1086"/>
      <c r="E44" s="1086"/>
      <c r="F44" s="1086"/>
      <c r="G44" s="1086"/>
      <c r="H44" s="1086"/>
      <c r="I44" s="1086"/>
      <c r="J44" s="1086"/>
      <c r="M44" s="6"/>
    </row>
    <row r="45" spans="1:13" ht="18" customHeight="1">
      <c r="A45" s="5"/>
      <c r="D45" s="1086" t="s">
        <v>975</v>
      </c>
      <c r="E45" s="1086"/>
      <c r="F45" s="1086"/>
      <c r="G45" s="1086"/>
      <c r="H45" s="1086"/>
      <c r="I45" s="1086"/>
      <c r="J45" s="1086"/>
      <c r="M45" s="6"/>
    </row>
    <row r="46" spans="1:13" ht="18" customHeight="1">
      <c r="A46" s="5"/>
      <c r="D46" s="1086"/>
      <c r="E46" s="1086"/>
      <c r="F46" s="1086"/>
      <c r="G46" s="1086"/>
      <c r="H46" s="1086"/>
      <c r="I46" s="1086"/>
      <c r="J46" s="1086"/>
      <c r="M46" s="6"/>
    </row>
    <row r="47" spans="1:13" ht="18" customHeight="1">
      <c r="A47" s="5"/>
      <c r="D47" s="1086"/>
      <c r="E47" s="1086"/>
      <c r="F47" s="1086"/>
      <c r="G47" s="1086"/>
      <c r="H47" s="1086"/>
      <c r="I47" s="1086"/>
      <c r="J47" s="1086"/>
      <c r="M47" s="6"/>
    </row>
    <row r="48" spans="1:13" ht="18" customHeight="1">
      <c r="A48" s="5"/>
      <c r="M48" s="6"/>
    </row>
    <row r="49" spans="1:13" ht="18" customHeight="1">
      <c r="A49" s="5"/>
      <c r="M49" s="6"/>
    </row>
    <row r="50" spans="1:13" ht="18" customHeight="1">
      <c r="A50" s="5"/>
      <c r="M50" s="6"/>
    </row>
    <row r="51" spans="1:13" ht="18" customHeight="1">
      <c r="A51" s="5"/>
      <c r="M51" s="6"/>
    </row>
    <row r="52" spans="1:13" ht="18" customHeight="1">
      <c r="A52" s="5"/>
      <c r="M52" s="6"/>
    </row>
    <row r="53" spans="1:13" ht="18" customHeight="1">
      <c r="A53" s="5"/>
      <c r="M53" s="6"/>
    </row>
    <row r="54" spans="1:13" ht="18" customHeight="1" thickBo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spans="1:13" ht="18" hidden="1" customHeight="1">
      <c r="A55" s="1072" t="s">
        <v>8</v>
      </c>
      <c r="B55" s="1073"/>
      <c r="C55" s="1073"/>
      <c r="D55" s="1073"/>
      <c r="E55" s="1073"/>
      <c r="F55" s="1073"/>
      <c r="G55" s="1073"/>
      <c r="H55" s="1073"/>
      <c r="I55" s="1073"/>
      <c r="J55" s="1073"/>
      <c r="K55" s="1073"/>
      <c r="L55" s="1073"/>
      <c r="M55" s="1074"/>
    </row>
    <row r="56" spans="1:13" ht="18" hidden="1" customHeight="1">
      <c r="A56" s="1075"/>
      <c r="B56" s="1076"/>
      <c r="C56" s="1076"/>
      <c r="D56" s="1076"/>
      <c r="E56" s="1076"/>
      <c r="F56" s="1076"/>
      <c r="G56" s="1076"/>
      <c r="H56" s="1076"/>
      <c r="I56" s="1076"/>
      <c r="J56" s="1076"/>
      <c r="K56" s="1076"/>
      <c r="L56" s="1076"/>
      <c r="M56" s="1077"/>
    </row>
    <row r="57" spans="1:13" ht="18" hidden="1" customHeight="1">
      <c r="A57" s="1075"/>
      <c r="B57" s="1076"/>
      <c r="C57" s="1076"/>
      <c r="D57" s="1076"/>
      <c r="E57" s="1076"/>
      <c r="F57" s="1076"/>
      <c r="G57" s="1076"/>
      <c r="H57" s="1076"/>
      <c r="I57" s="1076"/>
      <c r="J57" s="1076"/>
      <c r="K57" s="1076"/>
      <c r="L57" s="1076"/>
      <c r="M57" s="1077"/>
    </row>
    <row r="58" spans="1:13" ht="18" hidden="1" customHeight="1">
      <c r="A58" s="1075"/>
      <c r="B58" s="1076"/>
      <c r="C58" s="1076"/>
      <c r="D58" s="1076"/>
      <c r="E58" s="1076"/>
      <c r="F58" s="1076"/>
      <c r="G58" s="1076"/>
      <c r="H58" s="1076"/>
      <c r="I58" s="1076"/>
      <c r="J58" s="1076"/>
      <c r="K58" s="1076"/>
      <c r="L58" s="1076"/>
      <c r="M58" s="1077"/>
    </row>
    <row r="59" spans="1:13" ht="18" hidden="1" customHeight="1">
      <c r="A59" s="1075"/>
      <c r="B59" s="1076"/>
      <c r="C59" s="1076"/>
      <c r="D59" s="1076"/>
      <c r="E59" s="1076"/>
      <c r="F59" s="1076"/>
      <c r="G59" s="1076"/>
      <c r="H59" s="1076"/>
      <c r="I59" s="1076"/>
      <c r="J59" s="1076"/>
      <c r="K59" s="1076"/>
      <c r="L59" s="1076"/>
      <c r="M59" s="1077"/>
    </row>
    <row r="60" spans="1:13" ht="18" hidden="1" customHeight="1">
      <c r="A60" s="1075"/>
      <c r="B60" s="1076"/>
      <c r="C60" s="1076"/>
      <c r="D60" s="1076"/>
      <c r="E60" s="1076"/>
      <c r="F60" s="1076"/>
      <c r="G60" s="1076"/>
      <c r="H60" s="1076"/>
      <c r="I60" s="1076"/>
      <c r="J60" s="1076"/>
      <c r="K60" s="1076"/>
      <c r="L60" s="1076"/>
      <c r="M60" s="1077"/>
    </row>
    <row r="61" spans="1:13" ht="18" hidden="1" customHeight="1">
      <c r="A61" s="1075"/>
      <c r="B61" s="1076"/>
      <c r="C61" s="1076"/>
      <c r="D61" s="1076"/>
      <c r="E61" s="1076"/>
      <c r="F61" s="1076"/>
      <c r="G61" s="1076"/>
      <c r="H61" s="1076"/>
      <c r="I61" s="1076"/>
      <c r="J61" s="1076"/>
      <c r="K61" s="1076"/>
      <c r="L61" s="1076"/>
      <c r="M61" s="1077"/>
    </row>
    <row r="62" spans="1:13" ht="18" hidden="1" customHeight="1">
      <c r="A62" s="1075"/>
      <c r="B62" s="1076"/>
      <c r="C62" s="1076"/>
      <c r="D62" s="1076"/>
      <c r="E62" s="1076"/>
      <c r="F62" s="1076"/>
      <c r="G62" s="1076"/>
      <c r="H62" s="1076"/>
      <c r="I62" s="1076"/>
      <c r="J62" s="1076"/>
      <c r="K62" s="1076"/>
      <c r="L62" s="1076"/>
      <c r="M62" s="1077"/>
    </row>
    <row r="63" spans="1:13" ht="18" hidden="1" customHeight="1">
      <c r="A63" s="1075"/>
      <c r="B63" s="1076"/>
      <c r="C63" s="1076"/>
      <c r="D63" s="1076"/>
      <c r="E63" s="1076"/>
      <c r="F63" s="1076"/>
      <c r="G63" s="1076"/>
      <c r="H63" s="1076"/>
      <c r="I63" s="1076"/>
      <c r="J63" s="1076"/>
      <c r="K63" s="1076"/>
      <c r="L63" s="1076"/>
      <c r="M63" s="1077"/>
    </row>
    <row r="64" spans="1:13" ht="18" hidden="1" customHeight="1">
      <c r="A64" s="1075"/>
      <c r="B64" s="1076"/>
      <c r="C64" s="1076"/>
      <c r="D64" s="1076"/>
      <c r="E64" s="1076"/>
      <c r="F64" s="1076"/>
      <c r="G64" s="1076"/>
      <c r="H64" s="1076"/>
      <c r="I64" s="1076"/>
      <c r="J64" s="1076"/>
      <c r="K64" s="1076"/>
      <c r="L64" s="1076"/>
      <c r="M64" s="1077"/>
    </row>
    <row r="65" spans="1:13" ht="18" hidden="1" customHeight="1">
      <c r="A65" s="1075"/>
      <c r="B65" s="1076"/>
      <c r="C65" s="1076"/>
      <c r="D65" s="1076"/>
      <c r="E65" s="1076"/>
      <c r="F65" s="1076"/>
      <c r="G65" s="1076"/>
      <c r="H65" s="1076"/>
      <c r="I65" s="1076"/>
      <c r="J65" s="1076"/>
      <c r="K65" s="1076"/>
      <c r="L65" s="1076"/>
      <c r="M65" s="1077"/>
    </row>
    <row r="66" spans="1:13" ht="18" hidden="1" customHeight="1">
      <c r="A66" s="1075"/>
      <c r="B66" s="1076"/>
      <c r="C66" s="1076"/>
      <c r="D66" s="1076"/>
      <c r="E66" s="1076"/>
      <c r="F66" s="1076"/>
      <c r="G66" s="1076"/>
      <c r="H66" s="1076"/>
      <c r="I66" s="1076"/>
      <c r="J66" s="1076"/>
      <c r="K66" s="1076"/>
      <c r="L66" s="1076"/>
      <c r="M66" s="1077"/>
    </row>
    <row r="67" spans="1:13" ht="18" hidden="1" customHeight="1">
      <c r="A67" s="1075"/>
      <c r="B67" s="1076"/>
      <c r="C67" s="1076"/>
      <c r="D67" s="1076"/>
      <c r="E67" s="1076"/>
      <c r="F67" s="1076"/>
      <c r="G67" s="1076"/>
      <c r="H67" s="1076"/>
      <c r="I67" s="1076"/>
      <c r="J67" s="1076"/>
      <c r="K67" s="1076"/>
      <c r="L67" s="1076"/>
      <c r="M67" s="1077"/>
    </row>
    <row r="68" spans="1:13" ht="18" hidden="1" customHeight="1">
      <c r="A68" s="1075"/>
      <c r="B68" s="1076"/>
      <c r="C68" s="1076"/>
      <c r="D68" s="1076"/>
      <c r="E68" s="1076"/>
      <c r="F68" s="1076"/>
      <c r="G68" s="1076"/>
      <c r="H68" s="1076"/>
      <c r="I68" s="1076"/>
      <c r="J68" s="1076"/>
      <c r="K68" s="1076"/>
      <c r="L68" s="1076"/>
      <c r="M68" s="1077"/>
    </row>
    <row r="69" spans="1:13" ht="18" hidden="1" customHeight="1">
      <c r="A69" s="1075"/>
      <c r="B69" s="1076"/>
      <c r="C69" s="1076"/>
      <c r="D69" s="1076"/>
      <c r="E69" s="1076"/>
      <c r="F69" s="1076"/>
      <c r="G69" s="1076"/>
      <c r="H69" s="1076"/>
      <c r="I69" s="1076"/>
      <c r="J69" s="1076"/>
      <c r="K69" s="1076"/>
      <c r="L69" s="1076"/>
      <c r="M69" s="1077"/>
    </row>
    <row r="70" spans="1:13" ht="18" hidden="1" customHeight="1">
      <c r="A70" s="1075"/>
      <c r="B70" s="1076"/>
      <c r="C70" s="1076"/>
      <c r="D70" s="1076"/>
      <c r="E70" s="1076"/>
      <c r="F70" s="1076"/>
      <c r="G70" s="1076"/>
      <c r="H70" s="1076"/>
      <c r="I70" s="1076"/>
      <c r="J70" s="1076"/>
      <c r="K70" s="1076"/>
      <c r="L70" s="1076"/>
      <c r="M70" s="1077"/>
    </row>
    <row r="71" spans="1:13" ht="18" hidden="1" customHeight="1">
      <c r="A71" s="1075"/>
      <c r="B71" s="1076"/>
      <c r="C71" s="1076"/>
      <c r="D71" s="1076"/>
      <c r="E71" s="1076"/>
      <c r="F71" s="1076"/>
      <c r="G71" s="1076"/>
      <c r="H71" s="1076"/>
      <c r="I71" s="1076"/>
      <c r="J71" s="1076"/>
      <c r="K71" s="1076"/>
      <c r="L71" s="1076"/>
      <c r="M71" s="1077"/>
    </row>
    <row r="72" spans="1:13" ht="18" hidden="1" customHeight="1">
      <c r="A72" s="1075"/>
      <c r="B72" s="1076"/>
      <c r="C72" s="1076"/>
      <c r="D72" s="1076"/>
      <c r="E72" s="1076"/>
      <c r="F72" s="1076"/>
      <c r="G72" s="1076"/>
      <c r="H72" s="1076"/>
      <c r="I72" s="1076"/>
      <c r="J72" s="1076"/>
      <c r="K72" s="1076"/>
      <c r="L72" s="1076"/>
      <c r="M72" s="1077"/>
    </row>
    <row r="73" spans="1:13" ht="18" hidden="1" customHeight="1">
      <c r="A73" s="1075"/>
      <c r="B73" s="1076"/>
      <c r="C73" s="1076"/>
      <c r="D73" s="1076"/>
      <c r="E73" s="1076"/>
      <c r="F73" s="1076"/>
      <c r="G73" s="1076"/>
      <c r="H73" s="1076"/>
      <c r="I73" s="1076"/>
      <c r="J73" s="1076"/>
      <c r="K73" s="1076"/>
      <c r="L73" s="1076"/>
      <c r="M73" s="1077"/>
    </row>
    <row r="74" spans="1:13" ht="18" hidden="1" customHeight="1">
      <c r="A74" s="1075"/>
      <c r="B74" s="1076"/>
      <c r="C74" s="1076"/>
      <c r="D74" s="1076"/>
      <c r="E74" s="1076"/>
      <c r="F74" s="1076"/>
      <c r="G74" s="1076"/>
      <c r="H74" s="1076"/>
      <c r="I74" s="1076"/>
      <c r="J74" s="1076"/>
      <c r="K74" s="1076"/>
      <c r="L74" s="1076"/>
      <c r="M74" s="1077"/>
    </row>
    <row r="75" spans="1:13" ht="18" hidden="1" customHeight="1">
      <c r="A75" s="1075"/>
      <c r="B75" s="1076"/>
      <c r="C75" s="1076"/>
      <c r="D75" s="1076"/>
      <c r="E75" s="1076"/>
      <c r="F75" s="1076"/>
      <c r="G75" s="1076"/>
      <c r="H75" s="1076"/>
      <c r="I75" s="1076"/>
      <c r="J75" s="1076"/>
      <c r="K75" s="1076"/>
      <c r="L75" s="1076"/>
      <c r="M75" s="1077"/>
    </row>
    <row r="76" spans="1:13" ht="18" hidden="1" customHeight="1">
      <c r="A76" s="1075"/>
      <c r="B76" s="1076"/>
      <c r="C76" s="1076"/>
      <c r="D76" s="1076"/>
      <c r="E76" s="1076"/>
      <c r="F76" s="1076"/>
      <c r="G76" s="1076"/>
      <c r="H76" s="1076"/>
      <c r="I76" s="1076"/>
      <c r="J76" s="1076"/>
      <c r="K76" s="1076"/>
      <c r="L76" s="1076"/>
      <c r="M76" s="1077"/>
    </row>
    <row r="77" spans="1:13" ht="18" hidden="1" customHeight="1">
      <c r="A77" s="1075"/>
      <c r="B77" s="1076"/>
      <c r="C77" s="1076"/>
      <c r="D77" s="1076"/>
      <c r="E77" s="1076"/>
      <c r="F77" s="1076"/>
      <c r="G77" s="1076"/>
      <c r="H77" s="1076"/>
      <c r="I77" s="1076"/>
      <c r="J77" s="1076"/>
      <c r="K77" s="1076"/>
      <c r="L77" s="1076"/>
      <c r="M77" s="1077"/>
    </row>
    <row r="78" spans="1:13" ht="18" hidden="1" customHeight="1">
      <c r="A78" s="1075"/>
      <c r="B78" s="1076"/>
      <c r="C78" s="1076"/>
      <c r="D78" s="1076"/>
      <c r="E78" s="1076"/>
      <c r="F78" s="1076"/>
      <c r="G78" s="1076"/>
      <c r="H78" s="1076"/>
      <c r="I78" s="1076"/>
      <c r="J78" s="1076"/>
      <c r="K78" s="1076"/>
      <c r="L78" s="1076"/>
      <c r="M78" s="1077"/>
    </row>
    <row r="79" spans="1:13" ht="18" hidden="1" customHeight="1">
      <c r="A79" s="1075"/>
      <c r="B79" s="1076"/>
      <c r="C79" s="1076"/>
      <c r="D79" s="1076"/>
      <c r="E79" s="1076"/>
      <c r="F79" s="1076"/>
      <c r="G79" s="1076"/>
      <c r="H79" s="1076"/>
      <c r="I79" s="1076"/>
      <c r="J79" s="1076"/>
      <c r="K79" s="1076"/>
      <c r="L79" s="1076"/>
      <c r="M79" s="1077"/>
    </row>
    <row r="80" spans="1:13" ht="18" hidden="1" customHeight="1">
      <c r="A80" s="1075"/>
      <c r="B80" s="1076"/>
      <c r="C80" s="1076"/>
      <c r="D80" s="1076"/>
      <c r="E80" s="1076"/>
      <c r="F80" s="1076"/>
      <c r="G80" s="1076"/>
      <c r="H80" s="1076"/>
      <c r="I80" s="1076"/>
      <c r="J80" s="1076"/>
      <c r="K80" s="1076"/>
      <c r="L80" s="1076"/>
      <c r="M80" s="1077"/>
    </row>
    <row r="81" spans="1:13" ht="18" hidden="1" customHeight="1">
      <c r="A81" s="1075"/>
      <c r="B81" s="1076"/>
      <c r="C81" s="1076"/>
      <c r="D81" s="1076"/>
      <c r="E81" s="1076"/>
      <c r="F81" s="1076"/>
      <c r="G81" s="1076"/>
      <c r="H81" s="1076"/>
      <c r="I81" s="1076"/>
      <c r="J81" s="1076"/>
      <c r="K81" s="1076"/>
      <c r="L81" s="1076"/>
      <c r="M81" s="1077"/>
    </row>
    <row r="82" spans="1:13" ht="18" hidden="1" customHeight="1">
      <c r="A82" s="1078"/>
      <c r="B82" s="1079"/>
      <c r="C82" s="1079"/>
      <c r="D82" s="1079"/>
      <c r="E82" s="1079"/>
      <c r="F82" s="1079"/>
      <c r="G82" s="1079"/>
      <c r="H82" s="1079"/>
      <c r="I82" s="1079"/>
      <c r="J82" s="1079"/>
      <c r="K82" s="1079"/>
      <c r="L82" s="1079"/>
      <c r="M82" s="1080"/>
    </row>
    <row r="83" spans="1:13" ht="18" hidden="1" customHeight="1">
      <c r="A83" s="1072" t="s">
        <v>9</v>
      </c>
      <c r="B83" s="1073"/>
      <c r="C83" s="1073"/>
      <c r="D83" s="1073"/>
      <c r="E83" s="1073"/>
      <c r="F83" s="1073"/>
      <c r="G83" s="1073"/>
      <c r="H83" s="1073"/>
      <c r="I83" s="1073"/>
      <c r="J83" s="1073"/>
      <c r="K83" s="1073"/>
      <c r="L83" s="1073"/>
      <c r="M83" s="1074"/>
    </row>
    <row r="84" spans="1:13" ht="18" hidden="1" customHeight="1">
      <c r="A84" s="1075"/>
      <c r="B84" s="1076"/>
      <c r="C84" s="1076"/>
      <c r="D84" s="1076"/>
      <c r="E84" s="1076"/>
      <c r="F84" s="1076"/>
      <c r="G84" s="1076"/>
      <c r="H84" s="1076"/>
      <c r="I84" s="1076"/>
      <c r="J84" s="1076"/>
      <c r="K84" s="1076"/>
      <c r="L84" s="1076"/>
      <c r="M84" s="1077"/>
    </row>
    <row r="85" spans="1:13" ht="18" hidden="1" customHeight="1">
      <c r="A85" s="1075"/>
      <c r="B85" s="1076"/>
      <c r="C85" s="1076"/>
      <c r="D85" s="1076"/>
      <c r="E85" s="1076"/>
      <c r="F85" s="1076"/>
      <c r="G85" s="1076"/>
      <c r="H85" s="1076"/>
      <c r="I85" s="1076"/>
      <c r="J85" s="1076"/>
      <c r="K85" s="1076"/>
      <c r="L85" s="1076"/>
      <c r="M85" s="1077"/>
    </row>
    <row r="86" spans="1:13" ht="18" hidden="1" customHeight="1">
      <c r="A86" s="1075"/>
      <c r="B86" s="1076"/>
      <c r="C86" s="1076"/>
      <c r="D86" s="1076"/>
      <c r="E86" s="1076"/>
      <c r="F86" s="1076"/>
      <c r="G86" s="1076"/>
      <c r="H86" s="1076"/>
      <c r="I86" s="1076"/>
      <c r="J86" s="1076"/>
      <c r="K86" s="1076"/>
      <c r="L86" s="1076"/>
      <c r="M86" s="1077"/>
    </row>
    <row r="87" spans="1:13" ht="18" hidden="1" customHeight="1">
      <c r="A87" s="1075"/>
      <c r="B87" s="1076"/>
      <c r="C87" s="1076"/>
      <c r="D87" s="1076"/>
      <c r="E87" s="1076"/>
      <c r="F87" s="1076"/>
      <c r="G87" s="1076"/>
      <c r="H87" s="1076"/>
      <c r="I87" s="1076"/>
      <c r="J87" s="1076"/>
      <c r="K87" s="1076"/>
      <c r="L87" s="1076"/>
      <c r="M87" s="1077"/>
    </row>
    <row r="88" spans="1:13" ht="18" hidden="1" customHeight="1">
      <c r="A88" s="1075"/>
      <c r="B88" s="1076"/>
      <c r="C88" s="1076"/>
      <c r="D88" s="1076"/>
      <c r="E88" s="1076"/>
      <c r="F88" s="1076"/>
      <c r="G88" s="1076"/>
      <c r="H88" s="1076"/>
      <c r="I88" s="1076"/>
      <c r="J88" s="1076"/>
      <c r="K88" s="1076"/>
      <c r="L88" s="1076"/>
      <c r="M88" s="1077"/>
    </row>
    <row r="89" spans="1:13" ht="18" hidden="1" customHeight="1">
      <c r="A89" s="1075"/>
      <c r="B89" s="1076"/>
      <c r="C89" s="1076"/>
      <c r="D89" s="1076"/>
      <c r="E89" s="1076"/>
      <c r="F89" s="1076"/>
      <c r="G89" s="1076"/>
      <c r="H89" s="1076"/>
      <c r="I89" s="1076"/>
      <c r="J89" s="1076"/>
      <c r="K89" s="1076"/>
      <c r="L89" s="1076"/>
      <c r="M89" s="1077"/>
    </row>
    <row r="90" spans="1:13" ht="18" hidden="1" customHeight="1">
      <c r="A90" s="1075"/>
      <c r="B90" s="1076"/>
      <c r="C90" s="1076"/>
      <c r="D90" s="1076"/>
      <c r="E90" s="1076"/>
      <c r="F90" s="1076"/>
      <c r="G90" s="1076"/>
      <c r="H90" s="1076"/>
      <c r="I90" s="1076"/>
      <c r="J90" s="1076"/>
      <c r="K90" s="1076"/>
      <c r="L90" s="1076"/>
      <c r="M90" s="1077"/>
    </row>
    <row r="91" spans="1:13" ht="18" hidden="1" customHeight="1">
      <c r="A91" s="1075"/>
      <c r="B91" s="1076"/>
      <c r="C91" s="1076"/>
      <c r="D91" s="1076"/>
      <c r="E91" s="1076"/>
      <c r="F91" s="1076"/>
      <c r="G91" s="1076"/>
      <c r="H91" s="1076"/>
      <c r="I91" s="1076"/>
      <c r="J91" s="1076"/>
      <c r="K91" s="1076"/>
      <c r="L91" s="1076"/>
      <c r="M91" s="1077"/>
    </row>
    <row r="92" spans="1:13" ht="18" hidden="1" customHeight="1">
      <c r="A92" s="1075"/>
      <c r="B92" s="1076"/>
      <c r="C92" s="1076"/>
      <c r="D92" s="1076"/>
      <c r="E92" s="1076"/>
      <c r="F92" s="1076"/>
      <c r="G92" s="1076"/>
      <c r="H92" s="1076"/>
      <c r="I92" s="1076"/>
      <c r="J92" s="1076"/>
      <c r="K92" s="1076"/>
      <c r="L92" s="1076"/>
      <c r="M92" s="1077"/>
    </row>
    <row r="93" spans="1:13" ht="18" hidden="1" customHeight="1">
      <c r="A93" s="1075"/>
      <c r="B93" s="1076"/>
      <c r="C93" s="1076"/>
      <c r="D93" s="1076"/>
      <c r="E93" s="1076"/>
      <c r="F93" s="1076"/>
      <c r="G93" s="1076"/>
      <c r="H93" s="1076"/>
      <c r="I93" s="1076"/>
      <c r="J93" s="1076"/>
      <c r="K93" s="1076"/>
      <c r="L93" s="1076"/>
      <c r="M93" s="1077"/>
    </row>
    <row r="94" spans="1:13" ht="18" hidden="1" customHeight="1">
      <c r="A94" s="1075"/>
      <c r="B94" s="1076"/>
      <c r="C94" s="1076"/>
      <c r="D94" s="1076"/>
      <c r="E94" s="1076"/>
      <c r="F94" s="1076"/>
      <c r="G94" s="1076"/>
      <c r="H94" s="1076"/>
      <c r="I94" s="1076"/>
      <c r="J94" s="1076"/>
      <c r="K94" s="1076"/>
      <c r="L94" s="1076"/>
      <c r="M94" s="1077"/>
    </row>
    <row r="95" spans="1:13" ht="18" hidden="1" customHeight="1">
      <c r="A95" s="1075"/>
      <c r="B95" s="1076"/>
      <c r="C95" s="1076"/>
      <c r="D95" s="1076"/>
      <c r="E95" s="1076"/>
      <c r="F95" s="1076"/>
      <c r="G95" s="1076"/>
      <c r="H95" s="1076"/>
      <c r="I95" s="1076"/>
      <c r="J95" s="1076"/>
      <c r="K95" s="1076"/>
      <c r="L95" s="1076"/>
      <c r="M95" s="1077"/>
    </row>
    <row r="96" spans="1:13" ht="18" hidden="1" customHeight="1">
      <c r="A96" s="1075"/>
      <c r="B96" s="1076"/>
      <c r="C96" s="1076"/>
      <c r="D96" s="1076"/>
      <c r="E96" s="1076"/>
      <c r="F96" s="1076"/>
      <c r="G96" s="1076"/>
      <c r="H96" s="1076"/>
      <c r="I96" s="1076"/>
      <c r="J96" s="1076"/>
      <c r="K96" s="1076"/>
      <c r="L96" s="1076"/>
      <c r="M96" s="1077"/>
    </row>
    <row r="97" spans="1:13" ht="18" hidden="1" customHeight="1">
      <c r="A97" s="1075"/>
      <c r="B97" s="1076"/>
      <c r="C97" s="1076"/>
      <c r="D97" s="1076"/>
      <c r="E97" s="1076"/>
      <c r="F97" s="1076"/>
      <c r="G97" s="1076"/>
      <c r="H97" s="1076"/>
      <c r="I97" s="1076"/>
      <c r="J97" s="1076"/>
      <c r="K97" s="1076"/>
      <c r="L97" s="1076"/>
      <c r="M97" s="1077"/>
    </row>
    <row r="98" spans="1:13" ht="18" hidden="1" customHeight="1">
      <c r="A98" s="1075"/>
      <c r="B98" s="1076"/>
      <c r="C98" s="1076"/>
      <c r="D98" s="1076"/>
      <c r="E98" s="1076"/>
      <c r="F98" s="1076"/>
      <c r="G98" s="1076"/>
      <c r="H98" s="1076"/>
      <c r="I98" s="1076"/>
      <c r="J98" s="1076"/>
      <c r="K98" s="1076"/>
      <c r="L98" s="1076"/>
      <c r="M98" s="1077"/>
    </row>
    <row r="99" spans="1:13" ht="18" hidden="1" customHeight="1">
      <c r="A99" s="1075"/>
      <c r="B99" s="1076"/>
      <c r="C99" s="1076"/>
      <c r="D99" s="1076"/>
      <c r="E99" s="1076"/>
      <c r="F99" s="1076"/>
      <c r="G99" s="1076"/>
      <c r="H99" s="1076"/>
      <c r="I99" s="1076"/>
      <c r="J99" s="1076"/>
      <c r="K99" s="1076"/>
      <c r="L99" s="1076"/>
      <c r="M99" s="1077"/>
    </row>
    <row r="100" spans="1:13" ht="18" hidden="1" customHeight="1">
      <c r="A100" s="1075"/>
      <c r="B100" s="1076"/>
      <c r="C100" s="1076"/>
      <c r="D100" s="1076"/>
      <c r="E100" s="1076"/>
      <c r="F100" s="1076"/>
      <c r="G100" s="1076"/>
      <c r="H100" s="1076"/>
      <c r="I100" s="1076"/>
      <c r="J100" s="1076"/>
      <c r="K100" s="1076"/>
      <c r="L100" s="1076"/>
      <c r="M100" s="1077"/>
    </row>
    <row r="101" spans="1:13" ht="18" hidden="1" customHeight="1">
      <c r="A101" s="1075"/>
      <c r="B101" s="1076"/>
      <c r="C101" s="1076"/>
      <c r="D101" s="1076"/>
      <c r="E101" s="1076"/>
      <c r="F101" s="1076"/>
      <c r="G101" s="1076"/>
      <c r="H101" s="1076"/>
      <c r="I101" s="1076"/>
      <c r="J101" s="1076"/>
      <c r="K101" s="1076"/>
      <c r="L101" s="1076"/>
      <c r="M101" s="1077"/>
    </row>
    <row r="102" spans="1:13" ht="18" hidden="1" customHeight="1">
      <c r="A102" s="1075"/>
      <c r="B102" s="1076"/>
      <c r="C102" s="1076"/>
      <c r="D102" s="1076"/>
      <c r="E102" s="1076"/>
      <c r="F102" s="1076"/>
      <c r="G102" s="1076"/>
      <c r="H102" s="1076"/>
      <c r="I102" s="1076"/>
      <c r="J102" s="1076"/>
      <c r="K102" s="1076"/>
      <c r="L102" s="1076"/>
      <c r="M102" s="1077"/>
    </row>
    <row r="103" spans="1:13" ht="18" hidden="1" customHeight="1">
      <c r="A103" s="1075"/>
      <c r="B103" s="1076"/>
      <c r="C103" s="1076"/>
      <c r="D103" s="1076"/>
      <c r="E103" s="1076"/>
      <c r="F103" s="1076"/>
      <c r="G103" s="1076"/>
      <c r="H103" s="1076"/>
      <c r="I103" s="1076"/>
      <c r="J103" s="1076"/>
      <c r="K103" s="1076"/>
      <c r="L103" s="1076"/>
      <c r="M103" s="1077"/>
    </row>
    <row r="104" spans="1:13" ht="18" hidden="1" customHeight="1">
      <c r="A104" s="1075"/>
      <c r="B104" s="1076"/>
      <c r="C104" s="1076"/>
      <c r="D104" s="1076"/>
      <c r="E104" s="1076"/>
      <c r="F104" s="1076"/>
      <c r="G104" s="1076"/>
      <c r="H104" s="1076"/>
      <c r="I104" s="1076"/>
      <c r="J104" s="1076"/>
      <c r="K104" s="1076"/>
      <c r="L104" s="1076"/>
      <c r="M104" s="1077"/>
    </row>
    <row r="105" spans="1:13" ht="18" hidden="1" customHeight="1">
      <c r="A105" s="1075"/>
      <c r="B105" s="1076"/>
      <c r="C105" s="1076"/>
      <c r="D105" s="1076"/>
      <c r="E105" s="1076"/>
      <c r="F105" s="1076"/>
      <c r="G105" s="1076"/>
      <c r="H105" s="1076"/>
      <c r="I105" s="1076"/>
      <c r="J105" s="1076"/>
      <c r="K105" s="1076"/>
      <c r="L105" s="1076"/>
      <c r="M105" s="1077"/>
    </row>
    <row r="106" spans="1:13" ht="18" hidden="1" customHeight="1">
      <c r="A106" s="1075"/>
      <c r="B106" s="1076"/>
      <c r="C106" s="1076"/>
      <c r="D106" s="1076"/>
      <c r="E106" s="1076"/>
      <c r="F106" s="1076"/>
      <c r="G106" s="1076"/>
      <c r="H106" s="1076"/>
      <c r="I106" s="1076"/>
      <c r="J106" s="1076"/>
      <c r="K106" s="1076"/>
      <c r="L106" s="1076"/>
      <c r="M106" s="1077"/>
    </row>
    <row r="107" spans="1:13" ht="18" hidden="1" customHeight="1">
      <c r="A107" s="1075"/>
      <c r="B107" s="1076"/>
      <c r="C107" s="1076"/>
      <c r="D107" s="1076"/>
      <c r="E107" s="1076"/>
      <c r="F107" s="1076"/>
      <c r="G107" s="1076"/>
      <c r="H107" s="1076"/>
      <c r="I107" s="1076"/>
      <c r="J107" s="1076"/>
      <c r="K107" s="1076"/>
      <c r="L107" s="1076"/>
      <c r="M107" s="1077"/>
    </row>
    <row r="108" spans="1:13" ht="18" hidden="1" customHeight="1">
      <c r="A108" s="1075"/>
      <c r="B108" s="1076"/>
      <c r="C108" s="1076"/>
      <c r="D108" s="1076"/>
      <c r="E108" s="1076"/>
      <c r="F108" s="1076"/>
      <c r="G108" s="1076"/>
      <c r="H108" s="1076"/>
      <c r="I108" s="1076"/>
      <c r="J108" s="1076"/>
      <c r="K108" s="1076"/>
      <c r="L108" s="1076"/>
      <c r="M108" s="1077"/>
    </row>
    <row r="109" spans="1:13" ht="18" hidden="1" customHeight="1">
      <c r="A109" s="1075"/>
      <c r="B109" s="1076"/>
      <c r="C109" s="1076"/>
      <c r="D109" s="1076"/>
      <c r="E109" s="1076"/>
      <c r="F109" s="1076"/>
      <c r="G109" s="1076"/>
      <c r="H109" s="1076"/>
      <c r="I109" s="1076"/>
      <c r="J109" s="1076"/>
      <c r="K109" s="1076"/>
      <c r="L109" s="1076"/>
      <c r="M109" s="1077"/>
    </row>
    <row r="110" spans="1:13" ht="18" hidden="1" customHeight="1">
      <c r="A110" s="1078"/>
      <c r="B110" s="1079"/>
      <c r="C110" s="1079"/>
      <c r="D110" s="1079"/>
      <c r="E110" s="1079"/>
      <c r="F110" s="1079"/>
      <c r="G110" s="1079"/>
      <c r="H110" s="1079"/>
      <c r="I110" s="1079"/>
      <c r="J110" s="1079"/>
      <c r="K110" s="1079"/>
      <c r="L110" s="1079"/>
      <c r="M110" s="1080"/>
    </row>
    <row r="111" spans="1:13" ht="18" hidden="1" customHeight="1">
      <c r="A111" s="1072" t="s">
        <v>10</v>
      </c>
      <c r="B111" s="1073"/>
      <c r="C111" s="1073"/>
      <c r="D111" s="1073"/>
      <c r="E111" s="1073"/>
      <c r="F111" s="1073"/>
      <c r="G111" s="1073"/>
      <c r="H111" s="1073"/>
      <c r="I111" s="1073"/>
      <c r="J111" s="1073"/>
      <c r="K111" s="1073"/>
      <c r="L111" s="1073"/>
      <c r="M111" s="1074"/>
    </row>
    <row r="112" spans="1:13" ht="18" hidden="1" customHeight="1">
      <c r="A112" s="1075"/>
      <c r="B112" s="1076"/>
      <c r="C112" s="1076"/>
      <c r="D112" s="1076"/>
      <c r="E112" s="1076"/>
      <c r="F112" s="1076"/>
      <c r="G112" s="1076"/>
      <c r="H112" s="1076"/>
      <c r="I112" s="1076"/>
      <c r="J112" s="1076"/>
      <c r="K112" s="1076"/>
      <c r="L112" s="1076"/>
      <c r="M112" s="1077"/>
    </row>
    <row r="113" spans="1:13" ht="18" hidden="1" customHeight="1">
      <c r="A113" s="1075"/>
      <c r="B113" s="1076"/>
      <c r="C113" s="1076"/>
      <c r="D113" s="1076"/>
      <c r="E113" s="1076"/>
      <c r="F113" s="1076"/>
      <c r="G113" s="1076"/>
      <c r="H113" s="1076"/>
      <c r="I113" s="1076"/>
      <c r="J113" s="1076"/>
      <c r="K113" s="1076"/>
      <c r="L113" s="1076"/>
      <c r="M113" s="1077"/>
    </row>
    <row r="114" spans="1:13" ht="18" hidden="1" customHeight="1">
      <c r="A114" s="1075"/>
      <c r="B114" s="1076"/>
      <c r="C114" s="1076"/>
      <c r="D114" s="1076"/>
      <c r="E114" s="1076"/>
      <c r="F114" s="1076"/>
      <c r="G114" s="1076"/>
      <c r="H114" s="1076"/>
      <c r="I114" s="1076"/>
      <c r="J114" s="1076"/>
      <c r="K114" s="1076"/>
      <c r="L114" s="1076"/>
      <c r="M114" s="1077"/>
    </row>
    <row r="115" spans="1:13" ht="18" hidden="1" customHeight="1">
      <c r="A115" s="1075"/>
      <c r="B115" s="1076"/>
      <c r="C115" s="1076"/>
      <c r="D115" s="1076"/>
      <c r="E115" s="1076"/>
      <c r="F115" s="1076"/>
      <c r="G115" s="1076"/>
      <c r="H115" s="1076"/>
      <c r="I115" s="1076"/>
      <c r="J115" s="1076"/>
      <c r="K115" s="1076"/>
      <c r="L115" s="1076"/>
      <c r="M115" s="1077"/>
    </row>
    <row r="116" spans="1:13" ht="18" hidden="1" customHeight="1">
      <c r="A116" s="1075"/>
      <c r="B116" s="1076"/>
      <c r="C116" s="1076"/>
      <c r="D116" s="1076"/>
      <c r="E116" s="1076"/>
      <c r="F116" s="1076"/>
      <c r="G116" s="1076"/>
      <c r="H116" s="1076"/>
      <c r="I116" s="1076"/>
      <c r="J116" s="1076"/>
      <c r="K116" s="1076"/>
      <c r="L116" s="1076"/>
      <c r="M116" s="1077"/>
    </row>
    <row r="117" spans="1:13" ht="18" hidden="1" customHeight="1">
      <c r="A117" s="1075"/>
      <c r="B117" s="1076"/>
      <c r="C117" s="1076"/>
      <c r="D117" s="1076"/>
      <c r="E117" s="1076"/>
      <c r="F117" s="1076"/>
      <c r="G117" s="1076"/>
      <c r="H117" s="1076"/>
      <c r="I117" s="1076"/>
      <c r="J117" s="1076"/>
      <c r="K117" s="1076"/>
      <c r="L117" s="1076"/>
      <c r="M117" s="1077"/>
    </row>
    <row r="118" spans="1:13" ht="18" hidden="1" customHeight="1">
      <c r="A118" s="1075"/>
      <c r="B118" s="1076"/>
      <c r="C118" s="1076"/>
      <c r="D118" s="1076"/>
      <c r="E118" s="1076"/>
      <c r="F118" s="1076"/>
      <c r="G118" s="1076"/>
      <c r="H118" s="1076"/>
      <c r="I118" s="1076"/>
      <c r="J118" s="1076"/>
      <c r="K118" s="1076"/>
      <c r="L118" s="1076"/>
      <c r="M118" s="1077"/>
    </row>
    <row r="119" spans="1:13" ht="18" hidden="1" customHeight="1">
      <c r="A119" s="1075"/>
      <c r="B119" s="1076"/>
      <c r="C119" s="1076"/>
      <c r="D119" s="1076"/>
      <c r="E119" s="1076"/>
      <c r="F119" s="1076"/>
      <c r="G119" s="1076"/>
      <c r="H119" s="1076"/>
      <c r="I119" s="1076"/>
      <c r="J119" s="1076"/>
      <c r="K119" s="1076"/>
      <c r="L119" s="1076"/>
      <c r="M119" s="1077"/>
    </row>
    <row r="120" spans="1:13" ht="18" hidden="1" customHeight="1">
      <c r="A120" s="1075"/>
      <c r="B120" s="1076"/>
      <c r="C120" s="1076"/>
      <c r="D120" s="1076"/>
      <c r="E120" s="1076"/>
      <c r="F120" s="1076"/>
      <c r="G120" s="1076"/>
      <c r="H120" s="1076"/>
      <c r="I120" s="1076"/>
      <c r="J120" s="1076"/>
      <c r="K120" s="1076"/>
      <c r="L120" s="1076"/>
      <c r="M120" s="1077"/>
    </row>
    <row r="121" spans="1:13" ht="18" hidden="1" customHeight="1">
      <c r="A121" s="1075"/>
      <c r="B121" s="1076"/>
      <c r="C121" s="1076"/>
      <c r="D121" s="1076"/>
      <c r="E121" s="1076"/>
      <c r="F121" s="1076"/>
      <c r="G121" s="1076"/>
      <c r="H121" s="1076"/>
      <c r="I121" s="1076"/>
      <c r="J121" s="1076"/>
      <c r="K121" s="1076"/>
      <c r="L121" s="1076"/>
      <c r="M121" s="1077"/>
    </row>
    <row r="122" spans="1:13" ht="18" hidden="1" customHeight="1">
      <c r="A122" s="1075"/>
      <c r="B122" s="1076"/>
      <c r="C122" s="1076"/>
      <c r="D122" s="1076"/>
      <c r="E122" s="1076"/>
      <c r="F122" s="1076"/>
      <c r="G122" s="1076"/>
      <c r="H122" s="1076"/>
      <c r="I122" s="1076"/>
      <c r="J122" s="1076"/>
      <c r="K122" s="1076"/>
      <c r="L122" s="1076"/>
      <c r="M122" s="1077"/>
    </row>
    <row r="123" spans="1:13" ht="18" hidden="1" customHeight="1">
      <c r="A123" s="1075"/>
      <c r="B123" s="1076"/>
      <c r="C123" s="1076"/>
      <c r="D123" s="1076"/>
      <c r="E123" s="1076"/>
      <c r="F123" s="1076"/>
      <c r="G123" s="1076"/>
      <c r="H123" s="1076"/>
      <c r="I123" s="1076"/>
      <c r="J123" s="1076"/>
      <c r="K123" s="1076"/>
      <c r="L123" s="1076"/>
      <c r="M123" s="1077"/>
    </row>
    <row r="124" spans="1:13" ht="18" hidden="1" customHeight="1">
      <c r="A124" s="1075"/>
      <c r="B124" s="1076"/>
      <c r="C124" s="1076"/>
      <c r="D124" s="1076"/>
      <c r="E124" s="1076"/>
      <c r="F124" s="1076"/>
      <c r="G124" s="1076"/>
      <c r="H124" s="1076"/>
      <c r="I124" s="1076"/>
      <c r="J124" s="1076"/>
      <c r="K124" s="1076"/>
      <c r="L124" s="1076"/>
      <c r="M124" s="1077"/>
    </row>
    <row r="125" spans="1:13" ht="18" hidden="1" customHeight="1">
      <c r="A125" s="1075"/>
      <c r="B125" s="1076"/>
      <c r="C125" s="1076"/>
      <c r="D125" s="1076"/>
      <c r="E125" s="1076"/>
      <c r="F125" s="1076"/>
      <c r="G125" s="1076"/>
      <c r="H125" s="1076"/>
      <c r="I125" s="1076"/>
      <c r="J125" s="1076"/>
      <c r="K125" s="1076"/>
      <c r="L125" s="1076"/>
      <c r="M125" s="1077"/>
    </row>
    <row r="126" spans="1:13" ht="18" hidden="1" customHeight="1">
      <c r="A126" s="1075"/>
      <c r="B126" s="1076"/>
      <c r="C126" s="1076"/>
      <c r="D126" s="1076"/>
      <c r="E126" s="1076"/>
      <c r="F126" s="1076"/>
      <c r="G126" s="1076"/>
      <c r="H126" s="1076"/>
      <c r="I126" s="1076"/>
      <c r="J126" s="1076"/>
      <c r="K126" s="1076"/>
      <c r="L126" s="1076"/>
      <c r="M126" s="1077"/>
    </row>
    <row r="127" spans="1:13" ht="18" hidden="1" customHeight="1">
      <c r="A127" s="1075"/>
      <c r="B127" s="1076"/>
      <c r="C127" s="1076"/>
      <c r="D127" s="1076"/>
      <c r="E127" s="1076"/>
      <c r="F127" s="1076"/>
      <c r="G127" s="1076"/>
      <c r="H127" s="1076"/>
      <c r="I127" s="1076"/>
      <c r="J127" s="1076"/>
      <c r="K127" s="1076"/>
      <c r="L127" s="1076"/>
      <c r="M127" s="1077"/>
    </row>
    <row r="128" spans="1:13" ht="18" hidden="1" customHeight="1">
      <c r="A128" s="1075"/>
      <c r="B128" s="1076"/>
      <c r="C128" s="1076"/>
      <c r="D128" s="1076"/>
      <c r="E128" s="1076"/>
      <c r="F128" s="1076"/>
      <c r="G128" s="1076"/>
      <c r="H128" s="1076"/>
      <c r="I128" s="1076"/>
      <c r="J128" s="1076"/>
      <c r="K128" s="1076"/>
      <c r="L128" s="1076"/>
      <c r="M128" s="1077"/>
    </row>
    <row r="129" spans="1:13" ht="18" hidden="1" customHeight="1">
      <c r="A129" s="1075"/>
      <c r="B129" s="1076"/>
      <c r="C129" s="1076"/>
      <c r="D129" s="1076"/>
      <c r="E129" s="1076"/>
      <c r="F129" s="1076"/>
      <c r="G129" s="1076"/>
      <c r="H129" s="1076"/>
      <c r="I129" s="1076"/>
      <c r="J129" s="1076"/>
      <c r="K129" s="1076"/>
      <c r="L129" s="1076"/>
      <c r="M129" s="1077"/>
    </row>
    <row r="130" spans="1:13" ht="18" hidden="1" customHeight="1">
      <c r="A130" s="1075"/>
      <c r="B130" s="1076"/>
      <c r="C130" s="1076"/>
      <c r="D130" s="1076"/>
      <c r="E130" s="1076"/>
      <c r="F130" s="1076"/>
      <c r="G130" s="1076"/>
      <c r="H130" s="1076"/>
      <c r="I130" s="1076"/>
      <c r="J130" s="1076"/>
      <c r="K130" s="1076"/>
      <c r="L130" s="1076"/>
      <c r="M130" s="1077"/>
    </row>
    <row r="131" spans="1:13" ht="18" hidden="1" customHeight="1">
      <c r="A131" s="1075"/>
      <c r="B131" s="1076"/>
      <c r="C131" s="1076"/>
      <c r="D131" s="1076"/>
      <c r="E131" s="1076"/>
      <c r="F131" s="1076"/>
      <c r="G131" s="1076"/>
      <c r="H131" s="1076"/>
      <c r="I131" s="1076"/>
      <c r="J131" s="1076"/>
      <c r="K131" s="1076"/>
      <c r="L131" s="1076"/>
      <c r="M131" s="1077"/>
    </row>
    <row r="132" spans="1:13" ht="18" hidden="1" customHeight="1">
      <c r="A132" s="1075"/>
      <c r="B132" s="1076"/>
      <c r="C132" s="1076"/>
      <c r="D132" s="1076"/>
      <c r="E132" s="1076"/>
      <c r="F132" s="1076"/>
      <c r="G132" s="1076"/>
      <c r="H132" s="1076"/>
      <c r="I132" s="1076"/>
      <c r="J132" s="1076"/>
      <c r="K132" s="1076"/>
      <c r="L132" s="1076"/>
      <c r="M132" s="1077"/>
    </row>
    <row r="133" spans="1:13" ht="18" hidden="1" customHeight="1">
      <c r="A133" s="1075"/>
      <c r="B133" s="1076"/>
      <c r="C133" s="1076"/>
      <c r="D133" s="1076"/>
      <c r="E133" s="1076"/>
      <c r="F133" s="1076"/>
      <c r="G133" s="1076"/>
      <c r="H133" s="1076"/>
      <c r="I133" s="1076"/>
      <c r="J133" s="1076"/>
      <c r="K133" s="1076"/>
      <c r="L133" s="1076"/>
      <c r="M133" s="1077"/>
    </row>
    <row r="134" spans="1:13" ht="18" hidden="1" customHeight="1">
      <c r="A134" s="1075"/>
      <c r="B134" s="1076"/>
      <c r="C134" s="1076"/>
      <c r="D134" s="1076"/>
      <c r="E134" s="1076"/>
      <c r="F134" s="1076"/>
      <c r="G134" s="1076"/>
      <c r="H134" s="1076"/>
      <c r="I134" s="1076"/>
      <c r="J134" s="1076"/>
      <c r="K134" s="1076"/>
      <c r="L134" s="1076"/>
      <c r="M134" s="1077"/>
    </row>
    <row r="135" spans="1:13" ht="18" hidden="1" customHeight="1">
      <c r="A135" s="1075"/>
      <c r="B135" s="1076"/>
      <c r="C135" s="1076"/>
      <c r="D135" s="1076"/>
      <c r="E135" s="1076"/>
      <c r="F135" s="1076"/>
      <c r="G135" s="1076"/>
      <c r="H135" s="1076"/>
      <c r="I135" s="1076"/>
      <c r="J135" s="1076"/>
      <c r="K135" s="1076"/>
      <c r="L135" s="1076"/>
      <c r="M135" s="1077"/>
    </row>
    <row r="136" spans="1:13" ht="18" hidden="1" customHeight="1">
      <c r="A136" s="1075"/>
      <c r="B136" s="1076"/>
      <c r="C136" s="1076"/>
      <c r="D136" s="1076"/>
      <c r="E136" s="1076"/>
      <c r="F136" s="1076"/>
      <c r="G136" s="1076"/>
      <c r="H136" s="1076"/>
      <c r="I136" s="1076"/>
      <c r="J136" s="1076"/>
      <c r="K136" s="1076"/>
      <c r="L136" s="1076"/>
      <c r="M136" s="1077"/>
    </row>
    <row r="137" spans="1:13" ht="18" hidden="1" customHeight="1">
      <c r="A137" s="1075"/>
      <c r="B137" s="1076"/>
      <c r="C137" s="1076"/>
      <c r="D137" s="1076"/>
      <c r="E137" s="1076"/>
      <c r="F137" s="1076"/>
      <c r="G137" s="1076"/>
      <c r="H137" s="1076"/>
      <c r="I137" s="1076"/>
      <c r="J137" s="1076"/>
      <c r="K137" s="1076"/>
      <c r="L137" s="1076"/>
      <c r="M137" s="1077"/>
    </row>
    <row r="138" spans="1:13" ht="18" hidden="1" customHeight="1">
      <c r="A138" s="1078"/>
      <c r="B138" s="1079"/>
      <c r="C138" s="1079"/>
      <c r="D138" s="1079"/>
      <c r="E138" s="1079"/>
      <c r="F138" s="1079"/>
      <c r="G138" s="1079"/>
      <c r="H138" s="1079"/>
      <c r="I138" s="1079"/>
      <c r="J138" s="1079"/>
      <c r="K138" s="1079"/>
      <c r="L138" s="1079"/>
      <c r="M138" s="1080"/>
    </row>
    <row r="139" spans="1:13" ht="18" customHeight="1" thickTop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3"/>
    </row>
    <row r="140" spans="1:13" ht="18" customHeight="1">
      <c r="A140" s="5"/>
      <c r="M140" s="6"/>
    </row>
    <row r="141" spans="1:13" ht="18" customHeight="1">
      <c r="A141" s="5"/>
      <c r="M141" s="6"/>
    </row>
    <row r="142" spans="1:13" ht="18" customHeight="1">
      <c r="A142" s="5"/>
      <c r="M142" s="6"/>
    </row>
    <row r="143" spans="1:13" ht="18" customHeight="1">
      <c r="A143" s="5"/>
      <c r="M143" s="6"/>
    </row>
    <row r="144" spans="1:13" ht="18" customHeight="1">
      <c r="A144" s="5"/>
      <c r="M144" s="6"/>
    </row>
    <row r="145" spans="1:13" ht="18" customHeight="1">
      <c r="A145" s="5"/>
      <c r="M145" s="6"/>
    </row>
    <row r="146" spans="1:13" ht="18" customHeight="1">
      <c r="A146" s="5"/>
      <c r="D146" s="1076" t="s">
        <v>11</v>
      </c>
      <c r="E146" s="1076"/>
      <c r="F146" s="1076"/>
      <c r="G146" s="1076"/>
      <c r="H146" s="1076"/>
      <c r="I146" s="1076"/>
      <c r="J146" s="1076"/>
      <c r="M146" s="6"/>
    </row>
    <row r="147" spans="1:13" ht="18" customHeight="1">
      <c r="A147" s="5"/>
      <c r="D147" s="1076"/>
      <c r="E147" s="1076"/>
      <c r="F147" s="1076"/>
      <c r="G147" s="1076"/>
      <c r="H147" s="1076"/>
      <c r="I147" s="1076"/>
      <c r="J147" s="1076"/>
      <c r="M147" s="6"/>
    </row>
    <row r="148" spans="1:13" ht="18" customHeight="1">
      <c r="A148" s="5"/>
      <c r="D148" s="1076"/>
      <c r="E148" s="1076"/>
      <c r="F148" s="1076"/>
      <c r="G148" s="1076"/>
      <c r="H148" s="1076"/>
      <c r="I148" s="1076"/>
      <c r="J148" s="1076"/>
      <c r="M148" s="6"/>
    </row>
    <row r="149" spans="1:13" ht="18" customHeight="1">
      <c r="A149" s="5"/>
      <c r="M149" s="6"/>
    </row>
    <row r="150" spans="1:13" ht="18" customHeight="1">
      <c r="A150" s="5"/>
      <c r="B150" s="8"/>
      <c r="C150" s="8"/>
      <c r="D150" s="1086" t="s">
        <v>12</v>
      </c>
      <c r="E150" s="1086"/>
      <c r="F150" s="1086"/>
      <c r="G150" s="1086"/>
      <c r="H150" s="1086"/>
      <c r="I150" s="1086"/>
      <c r="J150" s="1086"/>
      <c r="K150" s="8"/>
      <c r="L150" s="8"/>
      <c r="M150" s="9"/>
    </row>
    <row r="151" spans="1:13" ht="18" customHeight="1">
      <c r="A151" s="11"/>
      <c r="B151" s="8"/>
      <c r="C151" s="8"/>
      <c r="D151" s="1086"/>
      <c r="E151" s="1086"/>
      <c r="F151" s="1086"/>
      <c r="G151" s="1086"/>
      <c r="H151" s="1086"/>
      <c r="I151" s="1086"/>
      <c r="J151" s="1086"/>
      <c r="K151" s="8"/>
      <c r="L151" s="8"/>
      <c r="M151" s="9"/>
    </row>
    <row r="152" spans="1:13" ht="18" customHeight="1">
      <c r="A152" s="11"/>
      <c r="B152" s="8"/>
      <c r="C152" s="8"/>
      <c r="D152" s="1086" t="s">
        <v>13</v>
      </c>
      <c r="E152" s="1086"/>
      <c r="F152" s="1086"/>
      <c r="G152" s="1086"/>
      <c r="H152" s="1086"/>
      <c r="I152" s="1086"/>
      <c r="J152" s="1086"/>
      <c r="K152" s="8"/>
      <c r="L152" s="8"/>
      <c r="M152" s="9"/>
    </row>
    <row r="153" spans="1:13" ht="18" customHeight="1">
      <c r="A153" s="5"/>
      <c r="D153" s="1086"/>
      <c r="E153" s="1086"/>
      <c r="F153" s="1086"/>
      <c r="G153" s="1086"/>
      <c r="H153" s="1086"/>
      <c r="I153" s="1086"/>
      <c r="J153" s="1086"/>
      <c r="M153" s="6"/>
    </row>
    <row r="154" spans="1:13" ht="18" customHeight="1">
      <c r="A154" s="5"/>
      <c r="D154" s="1086" t="s">
        <v>14</v>
      </c>
      <c r="E154" s="1086"/>
      <c r="F154" s="1086"/>
      <c r="G154" s="1086"/>
      <c r="H154" s="1086"/>
      <c r="I154" s="1086"/>
      <c r="J154" s="1086"/>
      <c r="M154" s="6"/>
    </row>
    <row r="155" spans="1:13" ht="18" customHeight="1">
      <c r="A155" s="5"/>
      <c r="D155" s="1086"/>
      <c r="E155" s="1086"/>
      <c r="F155" s="1086"/>
      <c r="G155" s="1086"/>
      <c r="H155" s="1086"/>
      <c r="I155" s="1086"/>
      <c r="J155" s="1086"/>
      <c r="M155" s="6"/>
    </row>
    <row r="156" spans="1:13" ht="18" customHeight="1">
      <c r="A156" s="5"/>
      <c r="M156" s="6"/>
    </row>
    <row r="157" spans="1:13" ht="18" customHeight="1">
      <c r="A157" s="5"/>
      <c r="M157" s="6"/>
    </row>
    <row r="158" spans="1:13" ht="18" customHeight="1">
      <c r="A158" s="5"/>
      <c r="M158" s="6"/>
    </row>
    <row r="159" spans="1:13" ht="18" customHeight="1">
      <c r="A159" s="5"/>
      <c r="M159" s="6"/>
    </row>
    <row r="160" spans="1:13" ht="18" customHeight="1">
      <c r="A160" s="5"/>
      <c r="M160" s="6"/>
    </row>
    <row r="161" spans="1:64" ht="18" customHeight="1">
      <c r="A161" s="5"/>
      <c r="M161" s="6"/>
    </row>
    <row r="162" spans="1:64" ht="18" customHeight="1">
      <c r="A162" s="5"/>
      <c r="M162" s="6"/>
    </row>
    <row r="163" spans="1:64" ht="18" customHeight="1">
      <c r="A163" s="5"/>
      <c r="M163" s="6"/>
    </row>
    <row r="164" spans="1:64" ht="18" customHeight="1">
      <c r="A164" s="5"/>
      <c r="M164" s="6"/>
    </row>
    <row r="165" spans="1:64" ht="18" customHeight="1" thickBot="1">
      <c r="A165" s="12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4"/>
    </row>
    <row r="166" spans="1:64" ht="18" customHeight="1" thickTop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3"/>
    </row>
    <row r="167" spans="1:64" ht="18" customHeight="1">
      <c r="A167" s="5"/>
      <c r="M167" s="6"/>
    </row>
    <row r="168" spans="1:64" ht="18" customHeight="1">
      <c r="A168" s="5"/>
      <c r="M168" s="6"/>
    </row>
    <row r="169" spans="1:64" ht="18" customHeight="1">
      <c r="A169" s="5"/>
      <c r="M169" s="6"/>
    </row>
    <row r="170" spans="1:64" ht="18" customHeight="1">
      <c r="A170" s="5"/>
      <c r="M170" s="6"/>
    </row>
    <row r="171" spans="1:64" ht="18" customHeight="1" thickBot="1">
      <c r="A171" s="5"/>
      <c r="M171" s="6"/>
    </row>
    <row r="172" spans="1:64" ht="18" customHeight="1" thickTop="1">
      <c r="A172" s="5"/>
      <c r="C172" s="1076" t="s">
        <v>907</v>
      </c>
      <c r="D172" s="1076"/>
      <c r="E172" s="1076"/>
      <c r="F172" s="1076"/>
      <c r="G172" s="1076"/>
      <c r="H172" s="1076"/>
      <c r="I172" s="1076"/>
      <c r="J172" s="1076"/>
      <c r="K172" s="1076"/>
      <c r="M172" s="6"/>
      <c r="S172" s="1088" t="s">
        <v>15</v>
      </c>
      <c r="T172" s="1089"/>
      <c r="U172" s="1089"/>
      <c r="V172" s="1089"/>
      <c r="W172" s="1089"/>
      <c r="X172" s="1089"/>
      <c r="Y172" s="1089"/>
      <c r="Z172" s="1089"/>
      <c r="AA172" s="1089"/>
      <c r="AB172" s="1089"/>
      <c r="AC172" s="1089"/>
      <c r="AD172" s="1089"/>
      <c r="AE172" s="1089"/>
      <c r="AF172" s="1089"/>
      <c r="AG172" s="1089"/>
      <c r="AH172" s="1089"/>
      <c r="AI172" s="1089"/>
      <c r="AJ172" s="1089"/>
      <c r="AK172" s="1089"/>
      <c r="AL172" s="1089"/>
      <c r="AM172" s="1089"/>
      <c r="AN172" s="1089"/>
      <c r="AO172" s="1089"/>
      <c r="AP172" s="1089"/>
      <c r="AQ172" s="1089"/>
      <c r="AR172" s="1089"/>
      <c r="AS172" s="1089"/>
      <c r="AT172" s="1089"/>
      <c r="AU172" s="1089"/>
      <c r="AV172" s="1089"/>
      <c r="AW172" s="1089"/>
      <c r="AX172" s="1089"/>
      <c r="AY172" s="1089"/>
      <c r="AZ172" s="1089"/>
      <c r="BA172" s="1089"/>
      <c r="BB172" s="1089"/>
      <c r="BC172" s="1089"/>
      <c r="BD172" s="1089"/>
      <c r="BE172" s="1089"/>
      <c r="BF172" s="1089"/>
      <c r="BG172" s="1089"/>
      <c r="BH172" s="1089"/>
      <c r="BI172" s="1089"/>
      <c r="BJ172" s="1089"/>
      <c r="BK172" s="1089"/>
      <c r="BL172" s="1090"/>
    </row>
    <row r="173" spans="1:64" ht="18" customHeight="1">
      <c r="A173" s="5"/>
      <c r="C173" s="1076"/>
      <c r="D173" s="1076"/>
      <c r="E173" s="1076"/>
      <c r="F173" s="1076"/>
      <c r="G173" s="1076"/>
      <c r="H173" s="1076"/>
      <c r="I173" s="1076"/>
      <c r="J173" s="1076"/>
      <c r="K173" s="1076"/>
      <c r="M173" s="6"/>
      <c r="S173" s="1091"/>
      <c r="T173" s="1092"/>
      <c r="U173" s="1092"/>
      <c r="V173" s="1092"/>
      <c r="W173" s="1092"/>
      <c r="X173" s="1092"/>
      <c r="Y173" s="1092"/>
      <c r="Z173" s="1092"/>
      <c r="AA173" s="1092"/>
      <c r="AB173" s="1092"/>
      <c r="AC173" s="1092"/>
      <c r="AD173" s="1092"/>
      <c r="AE173" s="1092"/>
      <c r="AF173" s="1092"/>
      <c r="AG173" s="1092"/>
      <c r="AH173" s="1092"/>
      <c r="AI173" s="1092"/>
      <c r="AJ173" s="1092"/>
      <c r="AK173" s="1092"/>
      <c r="AL173" s="1092"/>
      <c r="AM173" s="1092"/>
      <c r="AN173" s="1092"/>
      <c r="AO173" s="1092"/>
      <c r="AP173" s="1092"/>
      <c r="AQ173" s="1092"/>
      <c r="AR173" s="1092"/>
      <c r="AS173" s="1092"/>
      <c r="AT173" s="1092"/>
      <c r="AU173" s="1092"/>
      <c r="AV173" s="1092"/>
      <c r="AW173" s="1092"/>
      <c r="AX173" s="1092"/>
      <c r="AY173" s="1092"/>
      <c r="AZ173" s="1092"/>
      <c r="BA173" s="1092"/>
      <c r="BB173" s="1092"/>
      <c r="BC173" s="1092"/>
      <c r="BD173" s="1092"/>
      <c r="BE173" s="1092"/>
      <c r="BF173" s="1092"/>
      <c r="BG173" s="1092"/>
      <c r="BH173" s="1092"/>
      <c r="BI173" s="1092"/>
      <c r="BJ173" s="1092"/>
      <c r="BK173" s="1092"/>
      <c r="BL173" s="1093"/>
    </row>
    <row r="174" spans="1:64" ht="18" customHeight="1">
      <c r="A174" s="5"/>
      <c r="C174" s="1076"/>
      <c r="D174" s="1076"/>
      <c r="E174" s="1076"/>
      <c r="F174" s="1076"/>
      <c r="G174" s="1076"/>
      <c r="H174" s="1076"/>
      <c r="I174" s="1076"/>
      <c r="J174" s="1076"/>
      <c r="K174" s="1076"/>
      <c r="M174" s="6"/>
      <c r="S174" s="1091"/>
      <c r="T174" s="1092"/>
      <c r="U174" s="1092"/>
      <c r="V174" s="1092"/>
      <c r="W174" s="1092"/>
      <c r="X174" s="1092"/>
      <c r="Y174" s="1092"/>
      <c r="Z174" s="1092"/>
      <c r="AA174" s="1092"/>
      <c r="AB174" s="1092"/>
      <c r="AC174" s="1092"/>
      <c r="AD174" s="1092"/>
      <c r="AE174" s="1092"/>
      <c r="AF174" s="1092"/>
      <c r="AG174" s="1092"/>
      <c r="AH174" s="1092"/>
      <c r="AI174" s="1092"/>
      <c r="AJ174" s="1092"/>
      <c r="AK174" s="1092"/>
      <c r="AL174" s="1092"/>
      <c r="AM174" s="1092"/>
      <c r="AN174" s="1092"/>
      <c r="AO174" s="1092"/>
      <c r="AP174" s="1092"/>
      <c r="AQ174" s="1092"/>
      <c r="AR174" s="1092"/>
      <c r="AS174" s="1092"/>
      <c r="AT174" s="1092"/>
      <c r="AU174" s="1092"/>
      <c r="AV174" s="1092"/>
      <c r="AW174" s="1092"/>
      <c r="AX174" s="1092"/>
      <c r="AY174" s="1092"/>
      <c r="AZ174" s="1092"/>
      <c r="BA174" s="1092"/>
      <c r="BB174" s="1092"/>
      <c r="BC174" s="1092"/>
      <c r="BD174" s="1092"/>
      <c r="BE174" s="1092"/>
      <c r="BF174" s="1092"/>
      <c r="BG174" s="1092"/>
      <c r="BH174" s="1092"/>
      <c r="BI174" s="1092"/>
      <c r="BJ174" s="1092"/>
      <c r="BK174" s="1092"/>
      <c r="BL174" s="1093"/>
    </row>
    <row r="175" spans="1:64" ht="18" customHeight="1">
      <c r="A175" s="5"/>
      <c r="D175" s="10"/>
      <c r="E175" s="10"/>
      <c r="F175" s="10"/>
      <c r="G175" s="10"/>
      <c r="H175" s="10"/>
      <c r="I175" s="10"/>
      <c r="J175" s="10"/>
      <c r="M175" s="6"/>
      <c r="S175" s="15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7"/>
    </row>
    <row r="176" spans="1:64" ht="18" customHeight="1">
      <c r="A176" s="5"/>
      <c r="D176" s="1086" t="s">
        <v>938</v>
      </c>
      <c r="E176" s="1086"/>
      <c r="F176" s="1086"/>
      <c r="G176" s="1086"/>
      <c r="H176" s="1086"/>
      <c r="I176" s="1086"/>
      <c r="J176" s="1086"/>
      <c r="M176" s="6"/>
      <c r="S176" s="18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20"/>
    </row>
    <row r="177" spans="1:64" ht="18" customHeight="1">
      <c r="A177" s="5"/>
      <c r="D177" s="1086"/>
      <c r="E177" s="1086"/>
      <c r="F177" s="1086"/>
      <c r="G177" s="1086"/>
      <c r="H177" s="1086"/>
      <c r="I177" s="1086"/>
      <c r="J177" s="1086"/>
      <c r="M177" s="6"/>
      <c r="S177" s="21"/>
      <c r="T177" s="22"/>
      <c r="U177" s="1081" t="s">
        <v>16</v>
      </c>
      <c r="V177" s="1081"/>
      <c r="W177" s="1081"/>
      <c r="X177" s="1081"/>
      <c r="Y177" s="1081"/>
      <c r="Z177" s="1081"/>
      <c r="AA177" s="1081"/>
      <c r="AB177" s="1081"/>
      <c r="AC177" s="1081"/>
      <c r="AD177" s="1081"/>
      <c r="AE177" s="1081"/>
      <c r="AF177" s="1081"/>
      <c r="AG177" s="1081"/>
      <c r="AH177" s="1081"/>
      <c r="AI177" s="1081"/>
      <c r="AJ177" s="1081"/>
      <c r="AK177" s="1081"/>
      <c r="AL177" s="1081"/>
      <c r="AM177" s="1081"/>
      <c r="AN177" s="1081"/>
      <c r="AO177" s="23"/>
      <c r="AP177" s="22"/>
      <c r="AQ177" s="22"/>
      <c r="AR177" s="1081" t="s">
        <v>17</v>
      </c>
      <c r="AS177" s="1081"/>
      <c r="AT177" s="1081"/>
      <c r="AU177" s="1081"/>
      <c r="AV177" s="1081"/>
      <c r="AW177" s="1081"/>
      <c r="AX177" s="1081"/>
      <c r="AY177" s="1081"/>
      <c r="AZ177" s="1081"/>
      <c r="BA177" s="1081"/>
      <c r="BB177" s="1081"/>
      <c r="BC177" s="1081"/>
      <c r="BD177" s="1081"/>
      <c r="BE177" s="1081"/>
      <c r="BF177" s="1081"/>
      <c r="BG177" s="1081"/>
      <c r="BH177" s="1081"/>
      <c r="BI177" s="1081"/>
      <c r="BJ177" s="1081"/>
      <c r="BK177" s="1081"/>
      <c r="BL177" s="24"/>
    </row>
    <row r="178" spans="1:64" ht="18" customHeight="1">
      <c r="A178" s="5"/>
      <c r="D178" s="1086" t="s">
        <v>18</v>
      </c>
      <c r="E178" s="1086"/>
      <c r="F178" s="1086"/>
      <c r="G178" s="1086"/>
      <c r="H178" s="1086"/>
      <c r="I178" s="1086"/>
      <c r="J178" s="1086"/>
      <c r="M178" s="6"/>
      <c r="S178" s="21"/>
      <c r="T178" s="22"/>
      <c r="U178" s="1082" t="s">
        <v>19</v>
      </c>
      <c r="V178" s="1082"/>
      <c r="W178" s="1083" t="s">
        <v>20</v>
      </c>
      <c r="X178" s="1083"/>
      <c r="Y178" s="1083"/>
      <c r="Z178" s="1083"/>
      <c r="AA178" s="1083"/>
      <c r="AB178" s="1083"/>
      <c r="AC178" s="1083"/>
      <c r="AD178" s="1083"/>
      <c r="AE178" s="108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2"/>
      <c r="AQ178" s="22"/>
      <c r="AR178" s="1082" t="s">
        <v>19</v>
      </c>
      <c r="AS178" s="1082"/>
      <c r="AT178" s="1084" t="s">
        <v>21</v>
      </c>
      <c r="AU178" s="1084"/>
      <c r="AV178" s="1084"/>
      <c r="AW178" s="1084"/>
      <c r="AX178" s="1084"/>
      <c r="AY178" s="1084"/>
      <c r="AZ178" s="1084"/>
      <c r="BA178" s="1084"/>
      <c r="BB178" s="1084"/>
      <c r="BC178" s="1084"/>
      <c r="BD178" s="1084"/>
      <c r="BE178" s="1084"/>
      <c r="BF178" s="1084"/>
      <c r="BG178" s="1085"/>
      <c r="BH178" s="1085"/>
      <c r="BI178" s="1085"/>
      <c r="BJ178" s="1085"/>
      <c r="BK178" s="1085"/>
      <c r="BL178" s="24"/>
    </row>
    <row r="179" spans="1:64" ht="18" customHeight="1">
      <c r="A179" s="5"/>
      <c r="D179" s="1086"/>
      <c r="E179" s="1086"/>
      <c r="F179" s="1086"/>
      <c r="G179" s="1086"/>
      <c r="H179" s="1086"/>
      <c r="I179" s="1086"/>
      <c r="J179" s="1086"/>
      <c r="M179" s="6"/>
      <c r="S179" s="21"/>
      <c r="T179" s="22"/>
      <c r="U179" s="1082" t="s">
        <v>22</v>
      </c>
      <c r="V179" s="1082"/>
      <c r="W179" s="1083" t="s">
        <v>23</v>
      </c>
      <c r="X179" s="1083"/>
      <c r="Y179" s="1083"/>
      <c r="Z179" s="1083"/>
      <c r="AA179" s="1083"/>
      <c r="AB179" s="1083"/>
      <c r="AC179" s="1083"/>
      <c r="AD179" s="1083"/>
      <c r="AE179" s="1083"/>
      <c r="AF179" s="1087"/>
      <c r="AG179" s="1085"/>
      <c r="AH179" s="1085"/>
      <c r="AI179" s="1085"/>
      <c r="AJ179" s="1085"/>
      <c r="AK179" s="1085"/>
      <c r="AL179" s="1085"/>
      <c r="AM179" s="1085"/>
      <c r="AN179" s="1085"/>
      <c r="AO179" s="28"/>
      <c r="AP179" s="22"/>
      <c r="AQ179" s="22"/>
      <c r="AR179" s="1082" t="s">
        <v>22</v>
      </c>
      <c r="AS179" s="1082"/>
      <c r="AT179" s="1084" t="s">
        <v>24</v>
      </c>
      <c r="AU179" s="1084"/>
      <c r="AV179" s="1084"/>
      <c r="AW179" s="1084"/>
      <c r="AX179" s="1084"/>
      <c r="AY179" s="1084"/>
      <c r="AZ179" s="1084"/>
      <c r="BA179" s="1084"/>
      <c r="BB179" s="1084"/>
      <c r="BC179" s="1084"/>
      <c r="BD179" s="1084"/>
      <c r="BE179" s="1084"/>
      <c r="BF179" s="1084"/>
      <c r="BG179" s="28"/>
      <c r="BH179" s="28"/>
      <c r="BI179" s="28"/>
      <c r="BJ179" s="28"/>
      <c r="BK179" s="28"/>
      <c r="BL179" s="24"/>
    </row>
    <row r="180" spans="1:64" ht="18" customHeight="1">
      <c r="A180" s="5"/>
      <c r="D180" s="1086" t="s">
        <v>25</v>
      </c>
      <c r="E180" s="1086"/>
      <c r="F180" s="1086"/>
      <c r="G180" s="1086"/>
      <c r="H180" s="1086"/>
      <c r="I180" s="1086"/>
      <c r="J180" s="1086"/>
      <c r="M180" s="6"/>
      <c r="S180" s="21"/>
      <c r="T180" s="22"/>
      <c r="U180" s="1082" t="s">
        <v>26</v>
      </c>
      <c r="V180" s="1082"/>
      <c r="W180" s="1083" t="s">
        <v>27</v>
      </c>
      <c r="X180" s="1083"/>
      <c r="Y180" s="1083"/>
      <c r="Z180" s="1083"/>
      <c r="AA180" s="1083"/>
      <c r="AB180" s="1083"/>
      <c r="AC180" s="1083"/>
      <c r="AD180" s="1083"/>
      <c r="AE180" s="1083"/>
      <c r="AF180" s="1087"/>
      <c r="AG180" s="1085"/>
      <c r="AH180" s="1085"/>
      <c r="AI180" s="1085"/>
      <c r="AJ180" s="1085"/>
      <c r="AK180" s="1085"/>
      <c r="AL180" s="1085"/>
      <c r="AM180" s="1085"/>
      <c r="AN180" s="1085"/>
      <c r="AO180" s="28"/>
      <c r="AP180" s="22"/>
      <c r="AQ180" s="22"/>
      <c r="AR180" s="1082" t="s">
        <v>26</v>
      </c>
      <c r="AS180" s="1082"/>
      <c r="AT180" s="1084" t="s">
        <v>28</v>
      </c>
      <c r="AU180" s="1084"/>
      <c r="AV180" s="1084"/>
      <c r="AW180" s="1084"/>
      <c r="AX180" s="1084"/>
      <c r="AY180" s="1084"/>
      <c r="AZ180" s="1084"/>
      <c r="BA180" s="1084"/>
      <c r="BB180" s="1084"/>
      <c r="BC180" s="1084"/>
      <c r="BD180" s="1084"/>
      <c r="BE180" s="1084"/>
      <c r="BF180" s="1084"/>
      <c r="BG180" s="22"/>
      <c r="BH180" s="22"/>
      <c r="BI180" s="28"/>
      <c r="BJ180" s="28"/>
      <c r="BK180" s="28"/>
      <c r="BL180" s="24"/>
    </row>
    <row r="181" spans="1:64" ht="18" customHeight="1">
      <c r="A181" s="5"/>
      <c r="B181" s="8"/>
      <c r="C181" s="8"/>
      <c r="D181" s="1086"/>
      <c r="E181" s="1086"/>
      <c r="F181" s="1086"/>
      <c r="G181" s="1086"/>
      <c r="H181" s="1086"/>
      <c r="I181" s="1086"/>
      <c r="J181" s="1086"/>
      <c r="K181" s="8"/>
      <c r="L181" s="8"/>
      <c r="M181" s="9"/>
      <c r="S181" s="21"/>
      <c r="T181" s="22"/>
      <c r="U181" s="25"/>
      <c r="V181" s="25"/>
      <c r="W181" s="26"/>
      <c r="X181" s="26"/>
      <c r="Y181" s="26"/>
      <c r="Z181" s="26"/>
      <c r="AA181" s="26"/>
      <c r="AB181" s="26"/>
      <c r="AC181" s="26"/>
      <c r="AD181" s="26"/>
      <c r="AE181" s="26"/>
      <c r="AF181" s="29"/>
      <c r="AG181" s="28"/>
      <c r="AH181" s="28"/>
      <c r="AI181" s="28"/>
      <c r="AJ181" s="28"/>
      <c r="AK181" s="28"/>
      <c r="AL181" s="28"/>
      <c r="AM181" s="28"/>
      <c r="AN181" s="28"/>
      <c r="AO181" s="28"/>
      <c r="AP181" s="22"/>
      <c r="AQ181" s="22"/>
      <c r="AR181" s="1082" t="s">
        <v>29</v>
      </c>
      <c r="AS181" s="1082"/>
      <c r="AT181" s="1084" t="s">
        <v>30</v>
      </c>
      <c r="AU181" s="1084"/>
      <c r="AV181" s="1084"/>
      <c r="AW181" s="1084"/>
      <c r="AX181" s="1084"/>
      <c r="AY181" s="1084"/>
      <c r="AZ181" s="1084"/>
      <c r="BA181" s="1084"/>
      <c r="BB181" s="1084"/>
      <c r="BC181" s="1084"/>
      <c r="BD181" s="1084"/>
      <c r="BE181" s="1084"/>
      <c r="BF181" s="1084"/>
      <c r="BG181" s="22"/>
      <c r="BH181" s="22"/>
      <c r="BI181" s="28"/>
      <c r="BJ181" s="28"/>
      <c r="BK181" s="28"/>
      <c r="BL181" s="24"/>
    </row>
    <row r="182" spans="1:64" ht="18" customHeight="1">
      <c r="A182" s="5"/>
      <c r="B182" s="8"/>
      <c r="C182" s="8"/>
      <c r="D182" s="1086" t="s">
        <v>31</v>
      </c>
      <c r="E182" s="1086"/>
      <c r="F182" s="1086"/>
      <c r="G182" s="1086"/>
      <c r="H182" s="1086"/>
      <c r="I182" s="1086"/>
      <c r="J182" s="1086"/>
      <c r="K182" s="8"/>
      <c r="L182" s="8"/>
      <c r="M182" s="9"/>
      <c r="S182" s="21"/>
      <c r="T182" s="22"/>
      <c r="U182" s="1081" t="s">
        <v>32</v>
      </c>
      <c r="V182" s="1081"/>
      <c r="W182" s="1081"/>
      <c r="X182" s="1081"/>
      <c r="Y182" s="1081"/>
      <c r="Z182" s="1081"/>
      <c r="AA182" s="1081"/>
      <c r="AB182" s="1081"/>
      <c r="AC182" s="1081"/>
      <c r="AD182" s="1081"/>
      <c r="AE182" s="1081"/>
      <c r="AF182" s="1081"/>
      <c r="AG182" s="1081"/>
      <c r="AH182" s="1081"/>
      <c r="AI182" s="1081"/>
      <c r="AJ182" s="1081"/>
      <c r="AK182" s="1081"/>
      <c r="AL182" s="1081"/>
      <c r="AM182" s="1081"/>
      <c r="AN182" s="1081"/>
      <c r="AO182" s="23"/>
      <c r="AP182" s="22"/>
      <c r="AQ182" s="22"/>
      <c r="AR182" s="1082" t="s">
        <v>33</v>
      </c>
      <c r="AS182" s="1082"/>
      <c r="AT182" s="1084" t="s">
        <v>34</v>
      </c>
      <c r="AU182" s="1084"/>
      <c r="AV182" s="1084"/>
      <c r="AW182" s="1084"/>
      <c r="AX182" s="1084"/>
      <c r="AY182" s="1084"/>
      <c r="AZ182" s="1084"/>
      <c r="BA182" s="1084"/>
      <c r="BB182" s="1084"/>
      <c r="BC182" s="1084"/>
      <c r="BD182" s="1084"/>
      <c r="BE182" s="1084"/>
      <c r="BF182" s="1084"/>
      <c r="BG182" s="22"/>
      <c r="BH182" s="22"/>
      <c r="BI182" s="22"/>
      <c r="BJ182" s="26"/>
      <c r="BK182" s="26"/>
      <c r="BL182" s="24"/>
    </row>
    <row r="183" spans="1:64" ht="18" customHeight="1">
      <c r="A183" s="11"/>
      <c r="B183" s="8"/>
      <c r="C183" s="8"/>
      <c r="D183" s="1086"/>
      <c r="E183" s="1086"/>
      <c r="F183" s="1086"/>
      <c r="G183" s="1086"/>
      <c r="H183" s="1086"/>
      <c r="I183" s="1086"/>
      <c r="J183" s="1086"/>
      <c r="K183" s="8"/>
      <c r="L183" s="8"/>
      <c r="M183" s="9"/>
      <c r="S183" s="21"/>
      <c r="T183" s="22"/>
      <c r="U183" s="1082" t="s">
        <v>19</v>
      </c>
      <c r="V183" s="1082"/>
      <c r="W183" s="1083" t="s">
        <v>8</v>
      </c>
      <c r="X183" s="1083"/>
      <c r="Y183" s="1083"/>
      <c r="Z183" s="1083"/>
      <c r="AA183" s="1083"/>
      <c r="AB183" s="1083"/>
      <c r="AC183" s="1083"/>
      <c r="AD183" s="1083"/>
      <c r="AE183" s="1083"/>
      <c r="AF183" s="1087"/>
      <c r="AG183" s="1085"/>
      <c r="AH183" s="1085"/>
      <c r="AI183" s="1085"/>
      <c r="AJ183" s="1085"/>
      <c r="AK183" s="1085"/>
      <c r="AL183" s="1085"/>
      <c r="AM183" s="1085"/>
      <c r="AN183" s="1085"/>
      <c r="AO183" s="28"/>
      <c r="AP183" s="22"/>
      <c r="AQ183" s="22"/>
      <c r="AR183" s="30"/>
      <c r="AS183" s="30"/>
      <c r="AT183" s="30"/>
      <c r="AU183" s="30"/>
      <c r="AV183" s="30"/>
      <c r="AW183" s="30"/>
      <c r="AX183" s="30"/>
      <c r="AY183" s="30"/>
      <c r="AZ183" s="30"/>
      <c r="BA183" s="30"/>
      <c r="BB183" s="30"/>
      <c r="BC183" s="30"/>
      <c r="BD183" s="30"/>
      <c r="BE183" s="30"/>
      <c r="BF183" s="30"/>
      <c r="BG183" s="30"/>
      <c r="BH183" s="30"/>
      <c r="BI183" s="30"/>
      <c r="BJ183" s="30"/>
      <c r="BK183" s="30"/>
      <c r="BL183" s="24"/>
    </row>
    <row r="184" spans="1:64" ht="18" customHeight="1">
      <c r="A184" s="11"/>
      <c r="B184" s="8"/>
      <c r="C184" s="8"/>
      <c r="D184" s="1086" t="s">
        <v>35</v>
      </c>
      <c r="E184" s="1086"/>
      <c r="F184" s="1086"/>
      <c r="G184" s="1086"/>
      <c r="H184" s="1086"/>
      <c r="I184" s="1086"/>
      <c r="J184" s="1086"/>
      <c r="K184" s="8"/>
      <c r="L184" s="8"/>
      <c r="M184" s="9"/>
      <c r="S184" s="21"/>
      <c r="T184" s="22"/>
      <c r="U184" s="1082" t="s">
        <v>22</v>
      </c>
      <c r="V184" s="1082"/>
      <c r="W184" s="1083" t="s">
        <v>9</v>
      </c>
      <c r="X184" s="1083"/>
      <c r="Y184" s="1083"/>
      <c r="Z184" s="1083"/>
      <c r="AA184" s="1083"/>
      <c r="AB184" s="1083"/>
      <c r="AC184" s="1083"/>
      <c r="AD184" s="1083"/>
      <c r="AE184" s="1083"/>
      <c r="AF184" s="1087"/>
      <c r="AG184" s="1085"/>
      <c r="AH184" s="1085"/>
      <c r="AI184" s="1085"/>
      <c r="AJ184" s="1085"/>
      <c r="AK184" s="1085"/>
      <c r="AL184" s="1085"/>
      <c r="AM184" s="1085"/>
      <c r="AN184" s="1085"/>
      <c r="AO184" s="28"/>
      <c r="AP184" s="22"/>
      <c r="AQ184" s="22"/>
      <c r="AR184" s="1081" t="s">
        <v>36</v>
      </c>
      <c r="AS184" s="1081"/>
      <c r="AT184" s="1081"/>
      <c r="AU184" s="1081"/>
      <c r="AV184" s="1081"/>
      <c r="AW184" s="1081"/>
      <c r="AX184" s="1081"/>
      <c r="AY184" s="1081"/>
      <c r="AZ184" s="1081"/>
      <c r="BA184" s="1081"/>
      <c r="BB184" s="1081"/>
      <c r="BC184" s="1081"/>
      <c r="BD184" s="1081"/>
      <c r="BE184" s="1081"/>
      <c r="BF184" s="1081"/>
      <c r="BG184" s="1081"/>
      <c r="BH184" s="1081"/>
      <c r="BI184" s="1081"/>
      <c r="BJ184" s="1081"/>
      <c r="BK184" s="1081"/>
      <c r="BL184" s="24"/>
    </row>
    <row r="185" spans="1:64" ht="18" customHeight="1">
      <c r="A185" s="5"/>
      <c r="D185" s="1086"/>
      <c r="E185" s="1086"/>
      <c r="F185" s="1086"/>
      <c r="G185" s="1086"/>
      <c r="H185" s="1086"/>
      <c r="I185" s="1086"/>
      <c r="J185" s="1086"/>
      <c r="M185" s="6"/>
      <c r="S185" s="21"/>
      <c r="T185" s="22"/>
      <c r="U185" s="1082" t="s">
        <v>26</v>
      </c>
      <c r="V185" s="1082"/>
      <c r="W185" s="1083" t="s">
        <v>10</v>
      </c>
      <c r="X185" s="1083"/>
      <c r="Y185" s="1083"/>
      <c r="Z185" s="1083"/>
      <c r="AA185" s="1083"/>
      <c r="AB185" s="1083"/>
      <c r="AC185" s="1083"/>
      <c r="AD185" s="1083"/>
      <c r="AE185" s="1083"/>
      <c r="AF185" s="1087"/>
      <c r="AG185" s="1085"/>
      <c r="AH185" s="1085"/>
      <c r="AI185" s="1085"/>
      <c r="AJ185" s="1085"/>
      <c r="AK185" s="1085"/>
      <c r="AL185" s="1085"/>
      <c r="AM185" s="1085"/>
      <c r="AN185" s="1085"/>
      <c r="AO185" s="28"/>
      <c r="AP185" s="22"/>
      <c r="AQ185" s="22"/>
      <c r="AR185" s="1082" t="s">
        <v>19</v>
      </c>
      <c r="AS185" s="1082"/>
      <c r="AT185" s="1083" t="s">
        <v>37</v>
      </c>
      <c r="AU185" s="1083"/>
      <c r="AV185" s="1083"/>
      <c r="AW185" s="1083"/>
      <c r="AX185" s="1083"/>
      <c r="AY185" s="1083"/>
      <c r="AZ185" s="1083"/>
      <c r="BA185" s="1083"/>
      <c r="BB185" s="1083"/>
      <c r="BC185" s="1083"/>
      <c r="BD185" s="1083"/>
      <c r="BE185" s="1083"/>
      <c r="BF185" s="1083"/>
      <c r="BG185" s="28"/>
      <c r="BH185" s="28"/>
      <c r="BI185" s="28"/>
      <c r="BJ185" s="28"/>
      <c r="BK185" s="28"/>
      <c r="BL185" s="24"/>
    </row>
    <row r="186" spans="1:64" ht="18" customHeight="1">
      <c r="A186" s="5"/>
      <c r="D186" s="1086"/>
      <c r="E186" s="1086"/>
      <c r="F186" s="1086"/>
      <c r="G186" s="1086"/>
      <c r="H186" s="1086"/>
      <c r="I186" s="1086"/>
      <c r="J186" s="1086"/>
      <c r="M186" s="6"/>
      <c r="S186" s="21"/>
      <c r="T186" s="22"/>
      <c r="U186" s="25"/>
      <c r="V186" s="25"/>
      <c r="W186" s="26"/>
      <c r="X186" s="26"/>
      <c r="Y186" s="26"/>
      <c r="Z186" s="26"/>
      <c r="AA186" s="26"/>
      <c r="AB186" s="26"/>
      <c r="AC186" s="26"/>
      <c r="AD186" s="26"/>
      <c r="AE186" s="26"/>
      <c r="AF186" s="29"/>
      <c r="AG186" s="28"/>
      <c r="AH186" s="28"/>
      <c r="AI186" s="28"/>
      <c r="AJ186" s="28"/>
      <c r="AK186" s="28"/>
      <c r="AL186" s="28"/>
      <c r="AM186" s="28"/>
      <c r="AN186" s="28"/>
      <c r="AO186" s="28"/>
      <c r="AP186" s="22"/>
      <c r="AQ186" s="22"/>
      <c r="AR186" s="1082" t="s">
        <v>22</v>
      </c>
      <c r="AS186" s="1082"/>
      <c r="AT186" s="1083" t="s">
        <v>38</v>
      </c>
      <c r="AU186" s="1083"/>
      <c r="AV186" s="1083"/>
      <c r="AW186" s="1083"/>
      <c r="AX186" s="1083"/>
      <c r="AY186" s="1083"/>
      <c r="AZ186" s="1083"/>
      <c r="BA186" s="1083"/>
      <c r="BB186" s="1083"/>
      <c r="BC186" s="1083"/>
      <c r="BD186" s="1083"/>
      <c r="BE186" s="1083"/>
      <c r="BF186" s="1083"/>
      <c r="BG186" s="28"/>
      <c r="BH186" s="28"/>
      <c r="BI186" s="28"/>
      <c r="BJ186" s="28"/>
      <c r="BK186" s="28"/>
      <c r="BL186" s="24"/>
    </row>
    <row r="187" spans="1:64" ht="18" customHeight="1">
      <c r="A187" s="5"/>
      <c r="D187" s="1086"/>
      <c r="E187" s="1086"/>
      <c r="F187" s="1086"/>
      <c r="G187" s="1086"/>
      <c r="H187" s="1086"/>
      <c r="I187" s="1086"/>
      <c r="J187" s="1086"/>
      <c r="M187" s="6"/>
      <c r="S187" s="21"/>
      <c r="T187" s="22"/>
      <c r="U187" s="1081" t="s">
        <v>39</v>
      </c>
      <c r="V187" s="1081"/>
      <c r="W187" s="1081"/>
      <c r="X187" s="1081"/>
      <c r="Y187" s="1081"/>
      <c r="Z187" s="1081"/>
      <c r="AA187" s="1081"/>
      <c r="AB187" s="1081"/>
      <c r="AC187" s="1081"/>
      <c r="AD187" s="1081"/>
      <c r="AE187" s="1081"/>
      <c r="AF187" s="1081"/>
      <c r="AG187" s="1081"/>
      <c r="AH187" s="1081"/>
      <c r="AI187" s="1081"/>
      <c r="AJ187" s="1081"/>
      <c r="AK187" s="1081"/>
      <c r="AL187" s="1081"/>
      <c r="AM187" s="1081"/>
      <c r="AN187" s="1081"/>
      <c r="AO187" s="23"/>
      <c r="AP187" s="22"/>
      <c r="AQ187" s="22"/>
      <c r="AR187" s="1082" t="s">
        <v>26</v>
      </c>
      <c r="AS187" s="1082"/>
      <c r="AT187" s="1083" t="s">
        <v>40</v>
      </c>
      <c r="AU187" s="1083"/>
      <c r="AV187" s="1083"/>
      <c r="AW187" s="1083"/>
      <c r="AX187" s="1083"/>
      <c r="AY187" s="1083"/>
      <c r="AZ187" s="1083"/>
      <c r="BA187" s="1083"/>
      <c r="BB187" s="1083"/>
      <c r="BC187" s="1083"/>
      <c r="BD187" s="1083"/>
      <c r="BE187" s="1083"/>
      <c r="BF187" s="1083"/>
      <c r="BG187" s="28"/>
      <c r="BH187" s="28"/>
      <c r="BI187" s="28"/>
      <c r="BJ187" s="28"/>
      <c r="BK187" s="28"/>
      <c r="BL187" s="24"/>
    </row>
    <row r="188" spans="1:64" ht="18" customHeight="1">
      <c r="A188" s="5"/>
      <c r="D188" s="1086"/>
      <c r="E188" s="1086"/>
      <c r="F188" s="1086"/>
      <c r="G188" s="1086"/>
      <c r="H188" s="1086"/>
      <c r="I188" s="1086"/>
      <c r="J188" s="1086"/>
      <c r="M188" s="6"/>
      <c r="S188" s="21"/>
      <c r="T188" s="22"/>
      <c r="U188" s="1082" t="s">
        <v>19</v>
      </c>
      <c r="V188" s="1082"/>
      <c r="W188" s="1083" t="s">
        <v>41</v>
      </c>
      <c r="X188" s="1083"/>
      <c r="Y188" s="1083"/>
      <c r="Z188" s="1083"/>
      <c r="AA188" s="1083"/>
      <c r="AB188" s="1083"/>
      <c r="AC188" s="1083"/>
      <c r="AD188" s="1083"/>
      <c r="AE188" s="1083"/>
      <c r="AF188" s="1087"/>
      <c r="AG188" s="1085"/>
      <c r="AH188" s="1085"/>
      <c r="AI188" s="1085"/>
      <c r="AJ188" s="1085"/>
      <c r="AK188" s="1085"/>
      <c r="AL188" s="1085"/>
      <c r="AM188" s="1085"/>
      <c r="AN188" s="1085"/>
      <c r="AO188" s="28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8"/>
      <c r="BH188" s="28"/>
      <c r="BI188" s="28"/>
      <c r="BJ188" s="28"/>
      <c r="BK188" s="28"/>
      <c r="BL188" s="31"/>
    </row>
    <row r="189" spans="1:64" ht="18" customHeight="1">
      <c r="A189" s="5"/>
      <c r="D189" s="1086"/>
      <c r="E189" s="1086"/>
      <c r="F189" s="1086"/>
      <c r="G189" s="1086"/>
      <c r="H189" s="1086"/>
      <c r="I189" s="1086"/>
      <c r="J189" s="1086"/>
      <c r="M189" s="6"/>
      <c r="S189" s="21"/>
      <c r="T189" s="22"/>
      <c r="U189" s="1082" t="s">
        <v>22</v>
      </c>
      <c r="V189" s="1082"/>
      <c r="W189" s="1083" t="s">
        <v>42</v>
      </c>
      <c r="X189" s="1083"/>
      <c r="Y189" s="1083"/>
      <c r="Z189" s="1083"/>
      <c r="AA189" s="1083"/>
      <c r="AB189" s="1083"/>
      <c r="AC189" s="1083"/>
      <c r="AD189" s="1083"/>
      <c r="AE189" s="1083"/>
      <c r="AF189" s="1087"/>
      <c r="AG189" s="1085"/>
      <c r="AH189" s="1085"/>
      <c r="AI189" s="1085"/>
      <c r="AJ189" s="1085"/>
      <c r="AK189" s="1085"/>
      <c r="AL189" s="1085"/>
      <c r="AM189" s="1085"/>
      <c r="AN189" s="1085"/>
      <c r="AO189" s="28"/>
      <c r="AP189" s="22"/>
      <c r="AQ189" s="22"/>
      <c r="AR189" s="1081" t="s">
        <v>43</v>
      </c>
      <c r="AS189" s="1081"/>
      <c r="AT189" s="1081"/>
      <c r="AU189" s="1081"/>
      <c r="AV189" s="1081"/>
      <c r="AW189" s="1081"/>
      <c r="AX189" s="1081"/>
      <c r="AY189" s="1081"/>
      <c r="AZ189" s="1081"/>
      <c r="BA189" s="1081"/>
      <c r="BB189" s="1081"/>
      <c r="BC189" s="1081"/>
      <c r="BD189" s="1081"/>
      <c r="BE189" s="1081"/>
      <c r="BF189" s="1081"/>
      <c r="BG189" s="1081"/>
      <c r="BH189" s="1081"/>
      <c r="BI189" s="1081"/>
      <c r="BJ189" s="1081"/>
      <c r="BK189" s="1081"/>
      <c r="BL189" s="24"/>
    </row>
    <row r="190" spans="1:64" ht="18" customHeight="1">
      <c r="A190" s="5"/>
      <c r="D190" s="1086"/>
      <c r="E190" s="1086"/>
      <c r="F190" s="1086"/>
      <c r="G190" s="1086"/>
      <c r="H190" s="1086"/>
      <c r="I190" s="1086"/>
      <c r="J190" s="1086"/>
      <c r="M190" s="6"/>
      <c r="S190" s="21"/>
      <c r="T190" s="22"/>
      <c r="U190" s="1082" t="s">
        <v>26</v>
      </c>
      <c r="V190" s="1082"/>
      <c r="W190" s="1083" t="s">
        <v>44</v>
      </c>
      <c r="X190" s="1083"/>
      <c r="Y190" s="1083"/>
      <c r="Z190" s="1083"/>
      <c r="AA190" s="1083"/>
      <c r="AB190" s="1083"/>
      <c r="AC190" s="1083"/>
      <c r="AD190" s="1083"/>
      <c r="AE190" s="1083"/>
      <c r="AF190" s="29"/>
      <c r="AG190" s="28"/>
      <c r="AH190" s="28"/>
      <c r="AI190" s="28"/>
      <c r="AJ190" s="28"/>
      <c r="AK190" s="28"/>
      <c r="AL190" s="28"/>
      <c r="AM190" s="28"/>
      <c r="AN190" s="28"/>
      <c r="AO190" s="28"/>
      <c r="AP190" s="22"/>
      <c r="AQ190" s="22"/>
      <c r="AR190" s="1082" t="s">
        <v>19</v>
      </c>
      <c r="AS190" s="1082"/>
      <c r="AT190" s="1083" t="s">
        <v>37</v>
      </c>
      <c r="AU190" s="1083"/>
      <c r="AV190" s="1083"/>
      <c r="AW190" s="1083"/>
      <c r="AX190" s="1083"/>
      <c r="AY190" s="1083"/>
      <c r="AZ190" s="1083"/>
      <c r="BA190" s="1083"/>
      <c r="BB190" s="1083"/>
      <c r="BC190" s="1083"/>
      <c r="BD190" s="1083"/>
      <c r="BE190" s="1083"/>
      <c r="BF190" s="1083"/>
      <c r="BG190" s="28"/>
      <c r="BH190" s="28"/>
      <c r="BI190" s="28"/>
      <c r="BJ190" s="28"/>
      <c r="BK190" s="28"/>
      <c r="BL190" s="24"/>
    </row>
    <row r="191" spans="1:64" ht="18" customHeight="1">
      <c r="A191" s="5"/>
      <c r="M191" s="6"/>
      <c r="S191" s="21"/>
      <c r="T191" s="22"/>
      <c r="U191" s="1081" t="s">
        <v>45</v>
      </c>
      <c r="V191" s="1081"/>
      <c r="W191" s="1081"/>
      <c r="X191" s="1081"/>
      <c r="Y191" s="1081"/>
      <c r="Z191" s="1081"/>
      <c r="AA191" s="1081"/>
      <c r="AB191" s="1081"/>
      <c r="AC191" s="1081"/>
      <c r="AD191" s="1081"/>
      <c r="AE191" s="1081"/>
      <c r="AF191" s="1081"/>
      <c r="AG191" s="1081"/>
      <c r="AH191" s="1081"/>
      <c r="AI191" s="1081"/>
      <c r="AJ191" s="1081"/>
      <c r="AK191" s="1081"/>
      <c r="AL191" s="1081"/>
      <c r="AM191" s="1081"/>
      <c r="AN191" s="1081"/>
      <c r="AO191" s="23"/>
      <c r="AP191" s="22"/>
      <c r="AQ191" s="22"/>
      <c r="AR191" s="1082" t="s">
        <v>26</v>
      </c>
      <c r="AS191" s="1082"/>
      <c r="AT191" s="1083" t="s">
        <v>46</v>
      </c>
      <c r="AU191" s="1083"/>
      <c r="AV191" s="1083"/>
      <c r="AW191" s="1083"/>
      <c r="AX191" s="1083"/>
      <c r="AY191" s="1083"/>
      <c r="AZ191" s="1083"/>
      <c r="BA191" s="1083"/>
      <c r="BB191" s="1083"/>
      <c r="BC191" s="1083"/>
      <c r="BD191" s="1083"/>
      <c r="BE191" s="1083"/>
      <c r="BF191" s="1083"/>
      <c r="BG191" s="28"/>
      <c r="BH191" s="28"/>
      <c r="BI191" s="28"/>
      <c r="BJ191" s="28"/>
      <c r="BK191" s="28"/>
      <c r="BL191" s="24"/>
    </row>
    <row r="192" spans="1:64" ht="18" customHeight="1" thickBot="1">
      <c r="A192" s="12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4"/>
      <c r="S192" s="21"/>
      <c r="T192" s="22"/>
      <c r="U192" s="1082" t="s">
        <v>19</v>
      </c>
      <c r="V192" s="1082"/>
      <c r="W192" s="1084" t="s">
        <v>21</v>
      </c>
      <c r="X192" s="1084"/>
      <c r="Y192" s="1084"/>
      <c r="Z192" s="1084"/>
      <c r="AA192" s="1084"/>
      <c r="AB192" s="1084"/>
      <c r="AC192" s="1084"/>
      <c r="AD192" s="1084"/>
      <c r="AE192" s="1084"/>
      <c r="AF192" s="1084"/>
      <c r="AG192" s="1084"/>
      <c r="AH192" s="1084"/>
      <c r="AI192" s="1084"/>
      <c r="AJ192" s="1085"/>
      <c r="AK192" s="1085"/>
      <c r="AL192" s="1085"/>
      <c r="AM192" s="1085"/>
      <c r="AN192" s="1085"/>
      <c r="AO192" s="28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8"/>
      <c r="BH192" s="28"/>
      <c r="BI192" s="28"/>
      <c r="BJ192" s="28"/>
      <c r="BK192" s="28"/>
      <c r="BL192" s="24"/>
    </row>
    <row r="193" spans="1:13" ht="18" customHeight="1" thickTop="1">
      <c r="A193" s="1072" t="s">
        <v>47</v>
      </c>
      <c r="B193" s="1073"/>
      <c r="C193" s="1073"/>
      <c r="D193" s="1073"/>
      <c r="E193" s="1073"/>
      <c r="F193" s="1073"/>
      <c r="G193" s="1073"/>
      <c r="H193" s="1073"/>
      <c r="I193" s="1073"/>
      <c r="J193" s="1073"/>
      <c r="K193" s="1073"/>
      <c r="L193" s="1073"/>
      <c r="M193" s="1074"/>
    </row>
    <row r="194" spans="1:13" ht="18" customHeight="1">
      <c r="A194" s="1075"/>
      <c r="B194" s="1076"/>
      <c r="C194" s="1076"/>
      <c r="D194" s="1076"/>
      <c r="E194" s="1076"/>
      <c r="F194" s="1076"/>
      <c r="G194" s="1076"/>
      <c r="H194" s="1076"/>
      <c r="I194" s="1076"/>
      <c r="J194" s="1076"/>
      <c r="K194" s="1076"/>
      <c r="L194" s="1076"/>
      <c r="M194" s="1077"/>
    </row>
    <row r="195" spans="1:13" ht="18" customHeight="1">
      <c r="A195" s="1075"/>
      <c r="B195" s="1076"/>
      <c r="C195" s="1076"/>
      <c r="D195" s="1076"/>
      <c r="E195" s="1076"/>
      <c r="F195" s="1076"/>
      <c r="G195" s="1076"/>
      <c r="H195" s="1076"/>
      <c r="I195" s="1076"/>
      <c r="J195" s="1076"/>
      <c r="K195" s="1076"/>
      <c r="L195" s="1076"/>
      <c r="M195" s="1077"/>
    </row>
    <row r="196" spans="1:13" ht="18" customHeight="1">
      <c r="A196" s="1075"/>
      <c r="B196" s="1076"/>
      <c r="C196" s="1076"/>
      <c r="D196" s="1076"/>
      <c r="E196" s="1076"/>
      <c r="F196" s="1076"/>
      <c r="G196" s="1076"/>
      <c r="H196" s="1076"/>
      <c r="I196" s="1076"/>
      <c r="J196" s="1076"/>
      <c r="K196" s="1076"/>
      <c r="L196" s="1076"/>
      <c r="M196" s="1077"/>
    </row>
    <row r="197" spans="1:13" ht="18" customHeight="1">
      <c r="A197" s="1075"/>
      <c r="B197" s="1076"/>
      <c r="C197" s="1076"/>
      <c r="D197" s="1076"/>
      <c r="E197" s="1076"/>
      <c r="F197" s="1076"/>
      <c r="G197" s="1076"/>
      <c r="H197" s="1076"/>
      <c r="I197" s="1076"/>
      <c r="J197" s="1076"/>
      <c r="K197" s="1076"/>
      <c r="L197" s="1076"/>
      <c r="M197" s="1077"/>
    </row>
    <row r="198" spans="1:13" ht="18" customHeight="1">
      <c r="A198" s="1075"/>
      <c r="B198" s="1076"/>
      <c r="C198" s="1076"/>
      <c r="D198" s="1076"/>
      <c r="E198" s="1076"/>
      <c r="F198" s="1076"/>
      <c r="G198" s="1076"/>
      <c r="H198" s="1076"/>
      <c r="I198" s="1076"/>
      <c r="J198" s="1076"/>
      <c r="K198" s="1076"/>
      <c r="L198" s="1076"/>
      <c r="M198" s="1077"/>
    </row>
    <row r="199" spans="1:13" ht="18" customHeight="1">
      <c r="A199" s="1075"/>
      <c r="B199" s="1076"/>
      <c r="C199" s="1076"/>
      <c r="D199" s="1076"/>
      <c r="E199" s="1076"/>
      <c r="F199" s="1076"/>
      <c r="G199" s="1076"/>
      <c r="H199" s="1076"/>
      <c r="I199" s="1076"/>
      <c r="J199" s="1076"/>
      <c r="K199" s="1076"/>
      <c r="L199" s="1076"/>
      <c r="M199" s="1077"/>
    </row>
    <row r="200" spans="1:13" ht="18" customHeight="1">
      <c r="A200" s="1075"/>
      <c r="B200" s="1076"/>
      <c r="C200" s="1076"/>
      <c r="D200" s="1076"/>
      <c r="E200" s="1076"/>
      <c r="F200" s="1076"/>
      <c r="G200" s="1076"/>
      <c r="H200" s="1076"/>
      <c r="I200" s="1076"/>
      <c r="J200" s="1076"/>
      <c r="K200" s="1076"/>
      <c r="L200" s="1076"/>
      <c r="M200" s="1077"/>
    </row>
    <row r="201" spans="1:13" ht="18" customHeight="1">
      <c r="A201" s="1075"/>
      <c r="B201" s="1076"/>
      <c r="C201" s="1076"/>
      <c r="D201" s="1076"/>
      <c r="E201" s="1076"/>
      <c r="F201" s="1076"/>
      <c r="G201" s="1076"/>
      <c r="H201" s="1076"/>
      <c r="I201" s="1076"/>
      <c r="J201" s="1076"/>
      <c r="K201" s="1076"/>
      <c r="L201" s="1076"/>
      <c r="M201" s="1077"/>
    </row>
    <row r="202" spans="1:13" ht="18" customHeight="1">
      <c r="A202" s="1075"/>
      <c r="B202" s="1076"/>
      <c r="C202" s="1076"/>
      <c r="D202" s="1076"/>
      <c r="E202" s="1076"/>
      <c r="F202" s="1076"/>
      <c r="G202" s="1076"/>
      <c r="H202" s="1076"/>
      <c r="I202" s="1076"/>
      <c r="J202" s="1076"/>
      <c r="K202" s="1076"/>
      <c r="L202" s="1076"/>
      <c r="M202" s="1077"/>
    </row>
    <row r="203" spans="1:13" ht="18" customHeight="1">
      <c r="A203" s="1075"/>
      <c r="B203" s="1076"/>
      <c r="C203" s="1076"/>
      <c r="D203" s="1076"/>
      <c r="E203" s="1076"/>
      <c r="F203" s="1076"/>
      <c r="G203" s="1076"/>
      <c r="H203" s="1076"/>
      <c r="I203" s="1076"/>
      <c r="J203" s="1076"/>
      <c r="K203" s="1076"/>
      <c r="L203" s="1076"/>
      <c r="M203" s="1077"/>
    </row>
    <row r="204" spans="1:13" ht="18" customHeight="1">
      <c r="A204" s="1075"/>
      <c r="B204" s="1076"/>
      <c r="C204" s="1076"/>
      <c r="D204" s="1076"/>
      <c r="E204" s="1076"/>
      <c r="F204" s="1076"/>
      <c r="G204" s="1076"/>
      <c r="H204" s="1076"/>
      <c r="I204" s="1076"/>
      <c r="J204" s="1076"/>
      <c r="K204" s="1076"/>
      <c r="L204" s="1076"/>
      <c r="M204" s="1077"/>
    </row>
    <row r="205" spans="1:13" ht="18" customHeight="1">
      <c r="A205" s="1075"/>
      <c r="B205" s="1076"/>
      <c r="C205" s="1076"/>
      <c r="D205" s="1076"/>
      <c r="E205" s="1076"/>
      <c r="F205" s="1076"/>
      <c r="G205" s="1076"/>
      <c r="H205" s="1076"/>
      <c r="I205" s="1076"/>
      <c r="J205" s="1076"/>
      <c r="K205" s="1076"/>
      <c r="L205" s="1076"/>
      <c r="M205" s="1077"/>
    </row>
    <row r="206" spans="1:13" ht="18" customHeight="1">
      <c r="A206" s="1075"/>
      <c r="B206" s="1076"/>
      <c r="C206" s="1076"/>
      <c r="D206" s="1076"/>
      <c r="E206" s="1076"/>
      <c r="F206" s="1076"/>
      <c r="G206" s="1076"/>
      <c r="H206" s="1076"/>
      <c r="I206" s="1076"/>
      <c r="J206" s="1076"/>
      <c r="K206" s="1076"/>
      <c r="L206" s="1076"/>
      <c r="M206" s="1077"/>
    </row>
    <row r="207" spans="1:13" ht="18" customHeight="1">
      <c r="A207" s="1075"/>
      <c r="B207" s="1076"/>
      <c r="C207" s="1076"/>
      <c r="D207" s="1076"/>
      <c r="E207" s="1076"/>
      <c r="F207" s="1076"/>
      <c r="G207" s="1076"/>
      <c r="H207" s="1076"/>
      <c r="I207" s="1076"/>
      <c r="J207" s="1076"/>
      <c r="K207" s="1076"/>
      <c r="L207" s="1076"/>
      <c r="M207" s="1077"/>
    </row>
    <row r="208" spans="1:13" ht="18" customHeight="1">
      <c r="A208" s="1075"/>
      <c r="B208" s="1076"/>
      <c r="C208" s="1076"/>
      <c r="D208" s="1076"/>
      <c r="E208" s="1076"/>
      <c r="F208" s="1076"/>
      <c r="G208" s="1076"/>
      <c r="H208" s="1076"/>
      <c r="I208" s="1076"/>
      <c r="J208" s="1076"/>
      <c r="K208" s="1076"/>
      <c r="L208" s="1076"/>
      <c r="M208" s="1077"/>
    </row>
    <row r="209" spans="1:13" ht="18" customHeight="1">
      <c r="A209" s="1075"/>
      <c r="B209" s="1076"/>
      <c r="C209" s="1076"/>
      <c r="D209" s="1076"/>
      <c r="E209" s="1076"/>
      <c r="F209" s="1076"/>
      <c r="G209" s="1076"/>
      <c r="H209" s="1076"/>
      <c r="I209" s="1076"/>
      <c r="J209" s="1076"/>
      <c r="K209" s="1076"/>
      <c r="L209" s="1076"/>
      <c r="M209" s="1077"/>
    </row>
    <row r="210" spans="1:13" ht="18" customHeight="1">
      <c r="A210" s="1075"/>
      <c r="B210" s="1076"/>
      <c r="C210" s="1076"/>
      <c r="D210" s="1076"/>
      <c r="E210" s="1076"/>
      <c r="F210" s="1076"/>
      <c r="G210" s="1076"/>
      <c r="H210" s="1076"/>
      <c r="I210" s="1076"/>
      <c r="J210" s="1076"/>
      <c r="K210" s="1076"/>
      <c r="L210" s="1076"/>
      <c r="M210" s="1077"/>
    </row>
    <row r="211" spans="1:13" ht="18" customHeight="1">
      <c r="A211" s="1075"/>
      <c r="B211" s="1076"/>
      <c r="C211" s="1076"/>
      <c r="D211" s="1076"/>
      <c r="E211" s="1076"/>
      <c r="F211" s="1076"/>
      <c r="G211" s="1076"/>
      <c r="H211" s="1076"/>
      <c r="I211" s="1076"/>
      <c r="J211" s="1076"/>
      <c r="K211" s="1076"/>
      <c r="L211" s="1076"/>
      <c r="M211" s="1077"/>
    </row>
    <row r="212" spans="1:13" ht="18" customHeight="1">
      <c r="A212" s="1075"/>
      <c r="B212" s="1076"/>
      <c r="C212" s="1076"/>
      <c r="D212" s="1076"/>
      <c r="E212" s="1076"/>
      <c r="F212" s="1076"/>
      <c r="G212" s="1076"/>
      <c r="H212" s="1076"/>
      <c r="I212" s="1076"/>
      <c r="J212" s="1076"/>
      <c r="K212" s="1076"/>
      <c r="L212" s="1076"/>
      <c r="M212" s="1077"/>
    </row>
    <row r="213" spans="1:13" ht="18" customHeight="1">
      <c r="A213" s="1075"/>
      <c r="B213" s="1076"/>
      <c r="C213" s="1076"/>
      <c r="D213" s="1076"/>
      <c r="E213" s="1076"/>
      <c r="F213" s="1076"/>
      <c r="G213" s="1076"/>
      <c r="H213" s="1076"/>
      <c r="I213" s="1076"/>
      <c r="J213" s="1076"/>
      <c r="K213" s="1076"/>
      <c r="L213" s="1076"/>
      <c r="M213" s="1077"/>
    </row>
    <row r="214" spans="1:13" ht="18" customHeight="1">
      <c r="A214" s="1075"/>
      <c r="B214" s="1076"/>
      <c r="C214" s="1076"/>
      <c r="D214" s="1076"/>
      <c r="E214" s="1076"/>
      <c r="F214" s="1076"/>
      <c r="G214" s="1076"/>
      <c r="H214" s="1076"/>
      <c r="I214" s="1076"/>
      <c r="J214" s="1076"/>
      <c r="K214" s="1076"/>
      <c r="L214" s="1076"/>
      <c r="M214" s="1077"/>
    </row>
    <row r="215" spans="1:13" ht="18" customHeight="1">
      <c r="A215" s="1075"/>
      <c r="B215" s="1076"/>
      <c r="C215" s="1076"/>
      <c r="D215" s="1076"/>
      <c r="E215" s="1076"/>
      <c r="F215" s="1076"/>
      <c r="G215" s="1076"/>
      <c r="H215" s="1076"/>
      <c r="I215" s="1076"/>
      <c r="J215" s="1076"/>
      <c r="K215" s="1076"/>
      <c r="L215" s="1076"/>
      <c r="M215" s="1077"/>
    </row>
    <row r="216" spans="1:13" ht="18" customHeight="1">
      <c r="A216" s="1075"/>
      <c r="B216" s="1076"/>
      <c r="C216" s="1076"/>
      <c r="D216" s="1076"/>
      <c r="E216" s="1076"/>
      <c r="F216" s="1076"/>
      <c r="G216" s="1076"/>
      <c r="H216" s="1076"/>
      <c r="I216" s="1076"/>
      <c r="J216" s="1076"/>
      <c r="K216" s="1076"/>
      <c r="L216" s="1076"/>
      <c r="M216" s="1077"/>
    </row>
    <row r="217" spans="1:13" ht="18" customHeight="1">
      <c r="A217" s="1075"/>
      <c r="B217" s="1076"/>
      <c r="C217" s="1076"/>
      <c r="D217" s="1076"/>
      <c r="E217" s="1076"/>
      <c r="F217" s="1076"/>
      <c r="G217" s="1076"/>
      <c r="H217" s="1076"/>
      <c r="I217" s="1076"/>
      <c r="J217" s="1076"/>
      <c r="K217" s="1076"/>
      <c r="L217" s="1076"/>
      <c r="M217" s="1077"/>
    </row>
    <row r="218" spans="1:13" ht="18" customHeight="1">
      <c r="A218" s="1075"/>
      <c r="B218" s="1076"/>
      <c r="C218" s="1076"/>
      <c r="D218" s="1076"/>
      <c r="E218" s="1076"/>
      <c r="F218" s="1076"/>
      <c r="G218" s="1076"/>
      <c r="H218" s="1076"/>
      <c r="I218" s="1076"/>
      <c r="J218" s="1076"/>
      <c r="K218" s="1076"/>
      <c r="L218" s="1076"/>
      <c r="M218" s="1077"/>
    </row>
    <row r="219" spans="1:13" ht="18" customHeight="1" thickBot="1">
      <c r="A219" s="1078"/>
      <c r="B219" s="1079"/>
      <c r="C219" s="1079"/>
      <c r="D219" s="1079"/>
      <c r="E219" s="1079"/>
      <c r="F219" s="1079"/>
      <c r="G219" s="1079"/>
      <c r="H219" s="1079"/>
      <c r="I219" s="1079"/>
      <c r="J219" s="1079"/>
      <c r="K219" s="1079"/>
      <c r="L219" s="1079"/>
      <c r="M219" s="1080"/>
    </row>
    <row r="220" spans="1:13" ht="18" customHeight="1" thickTop="1">
      <c r="A220" s="1072" t="s">
        <v>48</v>
      </c>
      <c r="B220" s="1073"/>
      <c r="C220" s="1073"/>
      <c r="D220" s="1073"/>
      <c r="E220" s="1073"/>
      <c r="F220" s="1073"/>
      <c r="G220" s="1073"/>
      <c r="H220" s="1073"/>
      <c r="I220" s="1073"/>
      <c r="J220" s="1073"/>
      <c r="K220" s="1073"/>
      <c r="L220" s="1073"/>
      <c r="M220" s="1074"/>
    </row>
    <row r="221" spans="1:13" ht="18" customHeight="1">
      <c r="A221" s="1075"/>
      <c r="B221" s="1076"/>
      <c r="C221" s="1076"/>
      <c r="D221" s="1076"/>
      <c r="E221" s="1076"/>
      <c r="F221" s="1076"/>
      <c r="G221" s="1076"/>
      <c r="H221" s="1076"/>
      <c r="I221" s="1076"/>
      <c r="J221" s="1076"/>
      <c r="K221" s="1076"/>
      <c r="L221" s="1076"/>
      <c r="M221" s="1077"/>
    </row>
    <row r="222" spans="1:13" ht="18" customHeight="1">
      <c r="A222" s="1075"/>
      <c r="B222" s="1076"/>
      <c r="C222" s="1076"/>
      <c r="D222" s="1076"/>
      <c r="E222" s="1076"/>
      <c r="F222" s="1076"/>
      <c r="G222" s="1076"/>
      <c r="H222" s="1076"/>
      <c r="I222" s="1076"/>
      <c r="J222" s="1076"/>
      <c r="K222" s="1076"/>
      <c r="L222" s="1076"/>
      <c r="M222" s="1077"/>
    </row>
    <row r="223" spans="1:13" ht="18" customHeight="1">
      <c r="A223" s="1075"/>
      <c r="B223" s="1076"/>
      <c r="C223" s="1076"/>
      <c r="D223" s="1076"/>
      <c r="E223" s="1076"/>
      <c r="F223" s="1076"/>
      <c r="G223" s="1076"/>
      <c r="H223" s="1076"/>
      <c r="I223" s="1076"/>
      <c r="J223" s="1076"/>
      <c r="K223" s="1076"/>
      <c r="L223" s="1076"/>
      <c r="M223" s="1077"/>
    </row>
    <row r="224" spans="1:13" ht="18" customHeight="1">
      <c r="A224" s="1075"/>
      <c r="B224" s="1076"/>
      <c r="C224" s="1076"/>
      <c r="D224" s="1076"/>
      <c r="E224" s="1076"/>
      <c r="F224" s="1076"/>
      <c r="G224" s="1076"/>
      <c r="H224" s="1076"/>
      <c r="I224" s="1076"/>
      <c r="J224" s="1076"/>
      <c r="K224" s="1076"/>
      <c r="L224" s="1076"/>
      <c r="M224" s="1077"/>
    </row>
    <row r="225" spans="1:13" ht="18" customHeight="1">
      <c r="A225" s="1075"/>
      <c r="B225" s="1076"/>
      <c r="C225" s="1076"/>
      <c r="D225" s="1076"/>
      <c r="E225" s="1076"/>
      <c r="F225" s="1076"/>
      <c r="G225" s="1076"/>
      <c r="H225" s="1076"/>
      <c r="I225" s="1076"/>
      <c r="J225" s="1076"/>
      <c r="K225" s="1076"/>
      <c r="L225" s="1076"/>
      <c r="M225" s="1077"/>
    </row>
    <row r="226" spans="1:13" ht="18" customHeight="1">
      <c r="A226" s="1075"/>
      <c r="B226" s="1076"/>
      <c r="C226" s="1076"/>
      <c r="D226" s="1076"/>
      <c r="E226" s="1076"/>
      <c r="F226" s="1076"/>
      <c r="G226" s="1076"/>
      <c r="H226" s="1076"/>
      <c r="I226" s="1076"/>
      <c r="J226" s="1076"/>
      <c r="K226" s="1076"/>
      <c r="L226" s="1076"/>
      <c r="M226" s="1077"/>
    </row>
    <row r="227" spans="1:13" ht="18" customHeight="1">
      <c r="A227" s="1075"/>
      <c r="B227" s="1076"/>
      <c r="C227" s="1076"/>
      <c r="D227" s="1076"/>
      <c r="E227" s="1076"/>
      <c r="F227" s="1076"/>
      <c r="G227" s="1076"/>
      <c r="H227" s="1076"/>
      <c r="I227" s="1076"/>
      <c r="J227" s="1076"/>
      <c r="K227" s="1076"/>
      <c r="L227" s="1076"/>
      <c r="M227" s="1077"/>
    </row>
    <row r="228" spans="1:13" ht="18" customHeight="1">
      <c r="A228" s="1075"/>
      <c r="B228" s="1076"/>
      <c r="C228" s="1076"/>
      <c r="D228" s="1076"/>
      <c r="E228" s="1076"/>
      <c r="F228" s="1076"/>
      <c r="G228" s="1076"/>
      <c r="H228" s="1076"/>
      <c r="I228" s="1076"/>
      <c r="J228" s="1076"/>
      <c r="K228" s="1076"/>
      <c r="L228" s="1076"/>
      <c r="M228" s="1077"/>
    </row>
    <row r="229" spans="1:13" ht="18" customHeight="1">
      <c r="A229" s="1075"/>
      <c r="B229" s="1076"/>
      <c r="C229" s="1076"/>
      <c r="D229" s="1076"/>
      <c r="E229" s="1076"/>
      <c r="F229" s="1076"/>
      <c r="G229" s="1076"/>
      <c r="H229" s="1076"/>
      <c r="I229" s="1076"/>
      <c r="J229" s="1076"/>
      <c r="K229" s="1076"/>
      <c r="L229" s="1076"/>
      <c r="M229" s="1077"/>
    </row>
    <row r="230" spans="1:13" ht="18" customHeight="1">
      <c r="A230" s="1075"/>
      <c r="B230" s="1076"/>
      <c r="C230" s="1076"/>
      <c r="D230" s="1076"/>
      <c r="E230" s="1076"/>
      <c r="F230" s="1076"/>
      <c r="G230" s="1076"/>
      <c r="H230" s="1076"/>
      <c r="I230" s="1076"/>
      <c r="J230" s="1076"/>
      <c r="K230" s="1076"/>
      <c r="L230" s="1076"/>
      <c r="M230" s="1077"/>
    </row>
    <row r="231" spans="1:13" ht="18" customHeight="1">
      <c r="A231" s="1075"/>
      <c r="B231" s="1076"/>
      <c r="C231" s="1076"/>
      <c r="D231" s="1076"/>
      <c r="E231" s="1076"/>
      <c r="F231" s="1076"/>
      <c r="G231" s="1076"/>
      <c r="H231" s="1076"/>
      <c r="I231" s="1076"/>
      <c r="J231" s="1076"/>
      <c r="K231" s="1076"/>
      <c r="L231" s="1076"/>
      <c r="M231" s="1077"/>
    </row>
    <row r="232" spans="1:13" ht="18" customHeight="1">
      <c r="A232" s="1075"/>
      <c r="B232" s="1076"/>
      <c r="C232" s="1076"/>
      <c r="D232" s="1076"/>
      <c r="E232" s="1076"/>
      <c r="F232" s="1076"/>
      <c r="G232" s="1076"/>
      <c r="H232" s="1076"/>
      <c r="I232" s="1076"/>
      <c r="J232" s="1076"/>
      <c r="K232" s="1076"/>
      <c r="L232" s="1076"/>
      <c r="M232" s="1077"/>
    </row>
    <row r="233" spans="1:13" ht="18" customHeight="1">
      <c r="A233" s="1075"/>
      <c r="B233" s="1076"/>
      <c r="C233" s="1076"/>
      <c r="D233" s="1076"/>
      <c r="E233" s="1076"/>
      <c r="F233" s="1076"/>
      <c r="G233" s="1076"/>
      <c r="H233" s="1076"/>
      <c r="I233" s="1076"/>
      <c r="J233" s="1076"/>
      <c r="K233" s="1076"/>
      <c r="L233" s="1076"/>
      <c r="M233" s="1077"/>
    </row>
    <row r="234" spans="1:13" ht="18" customHeight="1">
      <c r="A234" s="1075"/>
      <c r="B234" s="1076"/>
      <c r="C234" s="1076"/>
      <c r="D234" s="1076"/>
      <c r="E234" s="1076"/>
      <c r="F234" s="1076"/>
      <c r="G234" s="1076"/>
      <c r="H234" s="1076"/>
      <c r="I234" s="1076"/>
      <c r="J234" s="1076"/>
      <c r="K234" s="1076"/>
      <c r="L234" s="1076"/>
      <c r="M234" s="1077"/>
    </row>
    <row r="235" spans="1:13" ht="18" customHeight="1">
      <c r="A235" s="1075"/>
      <c r="B235" s="1076"/>
      <c r="C235" s="1076"/>
      <c r="D235" s="1076"/>
      <c r="E235" s="1076"/>
      <c r="F235" s="1076"/>
      <c r="G235" s="1076"/>
      <c r="H235" s="1076"/>
      <c r="I235" s="1076"/>
      <c r="J235" s="1076"/>
      <c r="K235" s="1076"/>
      <c r="L235" s="1076"/>
      <c r="M235" s="1077"/>
    </row>
    <row r="236" spans="1:13" ht="18" customHeight="1">
      <c r="A236" s="1075"/>
      <c r="B236" s="1076"/>
      <c r="C236" s="1076"/>
      <c r="D236" s="1076"/>
      <c r="E236" s="1076"/>
      <c r="F236" s="1076"/>
      <c r="G236" s="1076"/>
      <c r="H236" s="1076"/>
      <c r="I236" s="1076"/>
      <c r="J236" s="1076"/>
      <c r="K236" s="1076"/>
      <c r="L236" s="1076"/>
      <c r="M236" s="1077"/>
    </row>
    <row r="237" spans="1:13" ht="18" customHeight="1">
      <c r="A237" s="1075"/>
      <c r="B237" s="1076"/>
      <c r="C237" s="1076"/>
      <c r="D237" s="1076"/>
      <c r="E237" s="1076"/>
      <c r="F237" s="1076"/>
      <c r="G237" s="1076"/>
      <c r="H237" s="1076"/>
      <c r="I237" s="1076"/>
      <c r="J237" s="1076"/>
      <c r="K237" s="1076"/>
      <c r="L237" s="1076"/>
      <c r="M237" s="1077"/>
    </row>
    <row r="238" spans="1:13" ht="18" customHeight="1">
      <c r="A238" s="1075"/>
      <c r="B238" s="1076"/>
      <c r="C238" s="1076"/>
      <c r="D238" s="1076"/>
      <c r="E238" s="1076"/>
      <c r="F238" s="1076"/>
      <c r="G238" s="1076"/>
      <c r="H238" s="1076"/>
      <c r="I238" s="1076"/>
      <c r="J238" s="1076"/>
      <c r="K238" s="1076"/>
      <c r="L238" s="1076"/>
      <c r="M238" s="1077"/>
    </row>
    <row r="239" spans="1:13" ht="18" customHeight="1">
      <c r="A239" s="1075"/>
      <c r="B239" s="1076"/>
      <c r="C239" s="1076"/>
      <c r="D239" s="1076"/>
      <c r="E239" s="1076"/>
      <c r="F239" s="1076"/>
      <c r="G239" s="1076"/>
      <c r="H239" s="1076"/>
      <c r="I239" s="1076"/>
      <c r="J239" s="1076"/>
      <c r="K239" s="1076"/>
      <c r="L239" s="1076"/>
      <c r="M239" s="1077"/>
    </row>
    <row r="240" spans="1:13" ht="18" customHeight="1">
      <c r="A240" s="1075"/>
      <c r="B240" s="1076"/>
      <c r="C240" s="1076"/>
      <c r="D240" s="1076"/>
      <c r="E240" s="1076"/>
      <c r="F240" s="1076"/>
      <c r="G240" s="1076"/>
      <c r="H240" s="1076"/>
      <c r="I240" s="1076"/>
      <c r="J240" s="1076"/>
      <c r="K240" s="1076"/>
      <c r="L240" s="1076"/>
      <c r="M240" s="1077"/>
    </row>
    <row r="241" spans="1:13" ht="18" customHeight="1">
      <c r="A241" s="1075"/>
      <c r="B241" s="1076"/>
      <c r="C241" s="1076"/>
      <c r="D241" s="1076"/>
      <c r="E241" s="1076"/>
      <c r="F241" s="1076"/>
      <c r="G241" s="1076"/>
      <c r="H241" s="1076"/>
      <c r="I241" s="1076"/>
      <c r="J241" s="1076"/>
      <c r="K241" s="1076"/>
      <c r="L241" s="1076"/>
      <c r="M241" s="1077"/>
    </row>
    <row r="242" spans="1:13" ht="18" customHeight="1">
      <c r="A242" s="1075"/>
      <c r="B242" s="1076"/>
      <c r="C242" s="1076"/>
      <c r="D242" s="1076"/>
      <c r="E242" s="1076"/>
      <c r="F242" s="1076"/>
      <c r="G242" s="1076"/>
      <c r="H242" s="1076"/>
      <c r="I242" s="1076"/>
      <c r="J242" s="1076"/>
      <c r="K242" s="1076"/>
      <c r="L242" s="1076"/>
      <c r="M242" s="1077"/>
    </row>
    <row r="243" spans="1:13" ht="18" customHeight="1">
      <c r="A243" s="1075"/>
      <c r="B243" s="1076"/>
      <c r="C243" s="1076"/>
      <c r="D243" s="1076"/>
      <c r="E243" s="1076"/>
      <c r="F243" s="1076"/>
      <c r="G243" s="1076"/>
      <c r="H243" s="1076"/>
      <c r="I243" s="1076"/>
      <c r="J243" s="1076"/>
      <c r="K243" s="1076"/>
      <c r="L243" s="1076"/>
      <c r="M243" s="1077"/>
    </row>
    <row r="244" spans="1:13" ht="18" customHeight="1">
      <c r="A244" s="1075"/>
      <c r="B244" s="1076"/>
      <c r="C244" s="1076"/>
      <c r="D244" s="1076"/>
      <c r="E244" s="1076"/>
      <c r="F244" s="1076"/>
      <c r="G244" s="1076"/>
      <c r="H244" s="1076"/>
      <c r="I244" s="1076"/>
      <c r="J244" s="1076"/>
      <c r="K244" s="1076"/>
      <c r="L244" s="1076"/>
      <c r="M244" s="1077"/>
    </row>
    <row r="245" spans="1:13" ht="18" customHeight="1">
      <c r="A245" s="1075"/>
      <c r="B245" s="1076"/>
      <c r="C245" s="1076"/>
      <c r="D245" s="1076"/>
      <c r="E245" s="1076"/>
      <c r="F245" s="1076"/>
      <c r="G245" s="1076"/>
      <c r="H245" s="1076"/>
      <c r="I245" s="1076"/>
      <c r="J245" s="1076"/>
      <c r="K245" s="1076"/>
      <c r="L245" s="1076"/>
      <c r="M245" s="1077"/>
    </row>
    <row r="246" spans="1:13" ht="18" customHeight="1" thickBot="1">
      <c r="A246" s="1078"/>
      <c r="B246" s="1079"/>
      <c r="C246" s="1079"/>
      <c r="D246" s="1079"/>
      <c r="E246" s="1079"/>
      <c r="F246" s="1079"/>
      <c r="G246" s="1079"/>
      <c r="H246" s="1079"/>
      <c r="I246" s="1079"/>
      <c r="J246" s="1079"/>
      <c r="K246" s="1079"/>
      <c r="L246" s="1079"/>
      <c r="M246" s="1080"/>
    </row>
    <row r="247" spans="1:13" ht="18" customHeight="1" thickTop="1">
      <c r="A247" s="1072" t="s">
        <v>49</v>
      </c>
      <c r="B247" s="1073"/>
      <c r="C247" s="1073"/>
      <c r="D247" s="1073"/>
      <c r="E247" s="1073"/>
      <c r="F247" s="1073"/>
      <c r="G247" s="1073"/>
      <c r="H247" s="1073"/>
      <c r="I247" s="1073"/>
      <c r="J247" s="1073"/>
      <c r="K247" s="1073"/>
      <c r="L247" s="1073"/>
      <c r="M247" s="1074"/>
    </row>
    <row r="248" spans="1:13" ht="18" customHeight="1">
      <c r="A248" s="1075"/>
      <c r="B248" s="1076"/>
      <c r="C248" s="1076"/>
      <c r="D248" s="1076"/>
      <c r="E248" s="1076"/>
      <c r="F248" s="1076"/>
      <c r="G248" s="1076"/>
      <c r="H248" s="1076"/>
      <c r="I248" s="1076"/>
      <c r="J248" s="1076"/>
      <c r="K248" s="1076"/>
      <c r="L248" s="1076"/>
      <c r="M248" s="1077"/>
    </row>
    <row r="249" spans="1:13" ht="18" customHeight="1">
      <c r="A249" s="1075"/>
      <c r="B249" s="1076"/>
      <c r="C249" s="1076"/>
      <c r="D249" s="1076"/>
      <c r="E249" s="1076"/>
      <c r="F249" s="1076"/>
      <c r="G249" s="1076"/>
      <c r="H249" s="1076"/>
      <c r="I249" s="1076"/>
      <c r="J249" s="1076"/>
      <c r="K249" s="1076"/>
      <c r="L249" s="1076"/>
      <c r="M249" s="1077"/>
    </row>
    <row r="250" spans="1:13" ht="18" customHeight="1">
      <c r="A250" s="1075"/>
      <c r="B250" s="1076"/>
      <c r="C250" s="1076"/>
      <c r="D250" s="1076"/>
      <c r="E250" s="1076"/>
      <c r="F250" s="1076"/>
      <c r="G250" s="1076"/>
      <c r="H250" s="1076"/>
      <c r="I250" s="1076"/>
      <c r="J250" s="1076"/>
      <c r="K250" s="1076"/>
      <c r="L250" s="1076"/>
      <c r="M250" s="1077"/>
    </row>
    <row r="251" spans="1:13" ht="18" customHeight="1">
      <c r="A251" s="1075"/>
      <c r="B251" s="1076"/>
      <c r="C251" s="1076"/>
      <c r="D251" s="1076"/>
      <c r="E251" s="1076"/>
      <c r="F251" s="1076"/>
      <c r="G251" s="1076"/>
      <c r="H251" s="1076"/>
      <c r="I251" s="1076"/>
      <c r="J251" s="1076"/>
      <c r="K251" s="1076"/>
      <c r="L251" s="1076"/>
      <c r="M251" s="1077"/>
    </row>
    <row r="252" spans="1:13" ht="18" customHeight="1">
      <c r="A252" s="1075"/>
      <c r="B252" s="1076"/>
      <c r="C252" s="1076"/>
      <c r="D252" s="1076"/>
      <c r="E252" s="1076"/>
      <c r="F252" s="1076"/>
      <c r="G252" s="1076"/>
      <c r="H252" s="1076"/>
      <c r="I252" s="1076"/>
      <c r="J252" s="1076"/>
      <c r="K252" s="1076"/>
      <c r="L252" s="1076"/>
      <c r="M252" s="1077"/>
    </row>
    <row r="253" spans="1:13" ht="18" customHeight="1">
      <c r="A253" s="1075"/>
      <c r="B253" s="1076"/>
      <c r="C253" s="1076"/>
      <c r="D253" s="1076"/>
      <c r="E253" s="1076"/>
      <c r="F253" s="1076"/>
      <c r="G253" s="1076"/>
      <c r="H253" s="1076"/>
      <c r="I253" s="1076"/>
      <c r="J253" s="1076"/>
      <c r="K253" s="1076"/>
      <c r="L253" s="1076"/>
      <c r="M253" s="1077"/>
    </row>
    <row r="254" spans="1:13" ht="18" customHeight="1">
      <c r="A254" s="1075"/>
      <c r="B254" s="1076"/>
      <c r="C254" s="1076"/>
      <c r="D254" s="1076"/>
      <c r="E254" s="1076"/>
      <c r="F254" s="1076"/>
      <c r="G254" s="1076"/>
      <c r="H254" s="1076"/>
      <c r="I254" s="1076"/>
      <c r="J254" s="1076"/>
      <c r="K254" s="1076"/>
      <c r="L254" s="1076"/>
      <c r="M254" s="1077"/>
    </row>
    <row r="255" spans="1:13" ht="18" customHeight="1">
      <c r="A255" s="1075"/>
      <c r="B255" s="1076"/>
      <c r="C255" s="1076"/>
      <c r="D255" s="1076"/>
      <c r="E255" s="1076"/>
      <c r="F255" s="1076"/>
      <c r="G255" s="1076"/>
      <c r="H255" s="1076"/>
      <c r="I255" s="1076"/>
      <c r="J255" s="1076"/>
      <c r="K255" s="1076"/>
      <c r="L255" s="1076"/>
      <c r="M255" s="1077"/>
    </row>
    <row r="256" spans="1:13" ht="18" customHeight="1">
      <c r="A256" s="1075"/>
      <c r="B256" s="1076"/>
      <c r="C256" s="1076"/>
      <c r="D256" s="1076"/>
      <c r="E256" s="1076"/>
      <c r="F256" s="1076"/>
      <c r="G256" s="1076"/>
      <c r="H256" s="1076"/>
      <c r="I256" s="1076"/>
      <c r="J256" s="1076"/>
      <c r="K256" s="1076"/>
      <c r="L256" s="1076"/>
      <c r="M256" s="1077"/>
    </row>
    <row r="257" spans="1:13" ht="18" customHeight="1">
      <c r="A257" s="1075"/>
      <c r="B257" s="1076"/>
      <c r="C257" s="1076"/>
      <c r="D257" s="1076"/>
      <c r="E257" s="1076"/>
      <c r="F257" s="1076"/>
      <c r="G257" s="1076"/>
      <c r="H257" s="1076"/>
      <c r="I257" s="1076"/>
      <c r="J257" s="1076"/>
      <c r="K257" s="1076"/>
      <c r="L257" s="1076"/>
      <c r="M257" s="1077"/>
    </row>
    <row r="258" spans="1:13" ht="18" customHeight="1">
      <c r="A258" s="1075"/>
      <c r="B258" s="1076"/>
      <c r="C258" s="1076"/>
      <c r="D258" s="1076"/>
      <c r="E258" s="1076"/>
      <c r="F258" s="1076"/>
      <c r="G258" s="1076"/>
      <c r="H258" s="1076"/>
      <c r="I258" s="1076"/>
      <c r="J258" s="1076"/>
      <c r="K258" s="1076"/>
      <c r="L258" s="1076"/>
      <c r="M258" s="1077"/>
    </row>
    <row r="259" spans="1:13" ht="18" customHeight="1">
      <c r="A259" s="1075"/>
      <c r="B259" s="1076"/>
      <c r="C259" s="1076"/>
      <c r="D259" s="1076"/>
      <c r="E259" s="1076"/>
      <c r="F259" s="1076"/>
      <c r="G259" s="1076"/>
      <c r="H259" s="1076"/>
      <c r="I259" s="1076"/>
      <c r="J259" s="1076"/>
      <c r="K259" s="1076"/>
      <c r="L259" s="1076"/>
      <c r="M259" s="1077"/>
    </row>
    <row r="260" spans="1:13" ht="18" customHeight="1">
      <c r="A260" s="1075"/>
      <c r="B260" s="1076"/>
      <c r="C260" s="1076"/>
      <c r="D260" s="1076"/>
      <c r="E260" s="1076"/>
      <c r="F260" s="1076"/>
      <c r="G260" s="1076"/>
      <c r="H260" s="1076"/>
      <c r="I260" s="1076"/>
      <c r="J260" s="1076"/>
      <c r="K260" s="1076"/>
      <c r="L260" s="1076"/>
      <c r="M260" s="1077"/>
    </row>
    <row r="261" spans="1:13" ht="18" customHeight="1">
      <c r="A261" s="1075"/>
      <c r="B261" s="1076"/>
      <c r="C261" s="1076"/>
      <c r="D261" s="1076"/>
      <c r="E261" s="1076"/>
      <c r="F261" s="1076"/>
      <c r="G261" s="1076"/>
      <c r="H261" s="1076"/>
      <c r="I261" s="1076"/>
      <c r="J261" s="1076"/>
      <c r="K261" s="1076"/>
      <c r="L261" s="1076"/>
      <c r="M261" s="1077"/>
    </row>
    <row r="262" spans="1:13" ht="18" customHeight="1">
      <c r="A262" s="1075"/>
      <c r="B262" s="1076"/>
      <c r="C262" s="1076"/>
      <c r="D262" s="1076"/>
      <c r="E262" s="1076"/>
      <c r="F262" s="1076"/>
      <c r="G262" s="1076"/>
      <c r="H262" s="1076"/>
      <c r="I262" s="1076"/>
      <c r="J262" s="1076"/>
      <c r="K262" s="1076"/>
      <c r="L262" s="1076"/>
      <c r="M262" s="1077"/>
    </row>
    <row r="263" spans="1:13" ht="18" customHeight="1">
      <c r="A263" s="1075"/>
      <c r="B263" s="1076"/>
      <c r="C263" s="1076"/>
      <c r="D263" s="1076"/>
      <c r="E263" s="1076"/>
      <c r="F263" s="1076"/>
      <c r="G263" s="1076"/>
      <c r="H263" s="1076"/>
      <c r="I263" s="1076"/>
      <c r="J263" s="1076"/>
      <c r="K263" s="1076"/>
      <c r="L263" s="1076"/>
      <c r="M263" s="1077"/>
    </row>
    <row r="264" spans="1:13" ht="18" customHeight="1">
      <c r="A264" s="1075"/>
      <c r="B264" s="1076"/>
      <c r="C264" s="1076"/>
      <c r="D264" s="1076"/>
      <c r="E264" s="1076"/>
      <c r="F264" s="1076"/>
      <c r="G264" s="1076"/>
      <c r="H264" s="1076"/>
      <c r="I264" s="1076"/>
      <c r="J264" s="1076"/>
      <c r="K264" s="1076"/>
      <c r="L264" s="1076"/>
      <c r="M264" s="1077"/>
    </row>
    <row r="265" spans="1:13" ht="18" customHeight="1">
      <c r="A265" s="1075"/>
      <c r="B265" s="1076"/>
      <c r="C265" s="1076"/>
      <c r="D265" s="1076"/>
      <c r="E265" s="1076"/>
      <c r="F265" s="1076"/>
      <c r="G265" s="1076"/>
      <c r="H265" s="1076"/>
      <c r="I265" s="1076"/>
      <c r="J265" s="1076"/>
      <c r="K265" s="1076"/>
      <c r="L265" s="1076"/>
      <c r="M265" s="1077"/>
    </row>
    <row r="266" spans="1:13" ht="18" customHeight="1">
      <c r="A266" s="1075"/>
      <c r="B266" s="1076"/>
      <c r="C266" s="1076"/>
      <c r="D266" s="1076"/>
      <c r="E266" s="1076"/>
      <c r="F266" s="1076"/>
      <c r="G266" s="1076"/>
      <c r="H266" s="1076"/>
      <c r="I266" s="1076"/>
      <c r="J266" s="1076"/>
      <c r="K266" s="1076"/>
      <c r="L266" s="1076"/>
      <c r="M266" s="1077"/>
    </row>
    <row r="267" spans="1:13" ht="18" customHeight="1">
      <c r="A267" s="1075"/>
      <c r="B267" s="1076"/>
      <c r="C267" s="1076"/>
      <c r="D267" s="1076"/>
      <c r="E267" s="1076"/>
      <c r="F267" s="1076"/>
      <c r="G267" s="1076"/>
      <c r="H267" s="1076"/>
      <c r="I267" s="1076"/>
      <c r="J267" s="1076"/>
      <c r="K267" s="1076"/>
      <c r="L267" s="1076"/>
      <c r="M267" s="1077"/>
    </row>
    <row r="268" spans="1:13" ht="18" customHeight="1">
      <c r="A268" s="1075"/>
      <c r="B268" s="1076"/>
      <c r="C268" s="1076"/>
      <c r="D268" s="1076"/>
      <c r="E268" s="1076"/>
      <c r="F268" s="1076"/>
      <c r="G268" s="1076"/>
      <c r="H268" s="1076"/>
      <c r="I268" s="1076"/>
      <c r="J268" s="1076"/>
      <c r="K268" s="1076"/>
      <c r="L268" s="1076"/>
      <c r="M268" s="1077"/>
    </row>
    <row r="269" spans="1:13" ht="18" customHeight="1">
      <c r="A269" s="1075"/>
      <c r="B269" s="1076"/>
      <c r="C269" s="1076"/>
      <c r="D269" s="1076"/>
      <c r="E269" s="1076"/>
      <c r="F269" s="1076"/>
      <c r="G269" s="1076"/>
      <c r="H269" s="1076"/>
      <c r="I269" s="1076"/>
      <c r="J269" s="1076"/>
      <c r="K269" s="1076"/>
      <c r="L269" s="1076"/>
      <c r="M269" s="1077"/>
    </row>
    <row r="270" spans="1:13" ht="18" customHeight="1">
      <c r="A270" s="1075"/>
      <c r="B270" s="1076"/>
      <c r="C270" s="1076"/>
      <c r="D270" s="1076"/>
      <c r="E270" s="1076"/>
      <c r="F270" s="1076"/>
      <c r="G270" s="1076"/>
      <c r="H270" s="1076"/>
      <c r="I270" s="1076"/>
      <c r="J270" s="1076"/>
      <c r="K270" s="1076"/>
      <c r="L270" s="1076"/>
      <c r="M270" s="1077"/>
    </row>
    <row r="271" spans="1:13" ht="18" customHeight="1">
      <c r="A271" s="1075"/>
      <c r="B271" s="1076"/>
      <c r="C271" s="1076"/>
      <c r="D271" s="1076"/>
      <c r="E271" s="1076"/>
      <c r="F271" s="1076"/>
      <c r="G271" s="1076"/>
      <c r="H271" s="1076"/>
      <c r="I271" s="1076"/>
      <c r="J271" s="1076"/>
      <c r="K271" s="1076"/>
      <c r="L271" s="1076"/>
      <c r="M271" s="1077"/>
    </row>
    <row r="272" spans="1:13" ht="18" customHeight="1">
      <c r="A272" s="1075"/>
      <c r="B272" s="1076"/>
      <c r="C272" s="1076"/>
      <c r="D272" s="1076"/>
      <c r="E272" s="1076"/>
      <c r="F272" s="1076"/>
      <c r="G272" s="1076"/>
      <c r="H272" s="1076"/>
      <c r="I272" s="1076"/>
      <c r="J272" s="1076"/>
      <c r="K272" s="1076"/>
      <c r="L272" s="1076"/>
      <c r="M272" s="1077"/>
    </row>
    <row r="273" spans="1:13" ht="18" customHeight="1" thickBot="1">
      <c r="A273" s="1078"/>
      <c r="B273" s="1079"/>
      <c r="C273" s="1079"/>
      <c r="D273" s="1079"/>
      <c r="E273" s="1079"/>
      <c r="F273" s="1079"/>
      <c r="G273" s="1079"/>
      <c r="H273" s="1079"/>
      <c r="I273" s="1079"/>
      <c r="J273" s="1079"/>
      <c r="K273" s="1079"/>
      <c r="L273" s="1079"/>
      <c r="M273" s="1080"/>
    </row>
    <row r="274" spans="1:13" ht="18" customHeight="1" thickTop="1">
      <c r="A274" s="1072" t="s">
        <v>50</v>
      </c>
      <c r="B274" s="1073"/>
      <c r="C274" s="1073"/>
      <c r="D274" s="1073"/>
      <c r="E274" s="1073"/>
      <c r="F274" s="1073"/>
      <c r="G274" s="1073"/>
      <c r="H274" s="1073"/>
      <c r="I274" s="1073"/>
      <c r="J274" s="1073"/>
      <c r="K274" s="1073"/>
      <c r="L274" s="1073"/>
      <c r="M274" s="1074"/>
    </row>
    <row r="275" spans="1:13" ht="18" customHeight="1">
      <c r="A275" s="1075"/>
      <c r="B275" s="1076"/>
      <c r="C275" s="1076"/>
      <c r="D275" s="1076"/>
      <c r="E275" s="1076"/>
      <c r="F275" s="1076"/>
      <c r="G275" s="1076"/>
      <c r="H275" s="1076"/>
      <c r="I275" s="1076"/>
      <c r="J275" s="1076"/>
      <c r="K275" s="1076"/>
      <c r="L275" s="1076"/>
      <c r="M275" s="1077"/>
    </row>
    <row r="276" spans="1:13" ht="18" customHeight="1">
      <c r="A276" s="1075"/>
      <c r="B276" s="1076"/>
      <c r="C276" s="1076"/>
      <c r="D276" s="1076"/>
      <c r="E276" s="1076"/>
      <c r="F276" s="1076"/>
      <c r="G276" s="1076"/>
      <c r="H276" s="1076"/>
      <c r="I276" s="1076"/>
      <c r="J276" s="1076"/>
      <c r="K276" s="1076"/>
      <c r="L276" s="1076"/>
      <c r="M276" s="1077"/>
    </row>
    <row r="277" spans="1:13" ht="18" customHeight="1">
      <c r="A277" s="1075"/>
      <c r="B277" s="1076"/>
      <c r="C277" s="1076"/>
      <c r="D277" s="1076"/>
      <c r="E277" s="1076"/>
      <c r="F277" s="1076"/>
      <c r="G277" s="1076"/>
      <c r="H277" s="1076"/>
      <c r="I277" s="1076"/>
      <c r="J277" s="1076"/>
      <c r="K277" s="1076"/>
      <c r="L277" s="1076"/>
      <c r="M277" s="1077"/>
    </row>
    <row r="278" spans="1:13" ht="18" customHeight="1">
      <c r="A278" s="1075"/>
      <c r="B278" s="1076"/>
      <c r="C278" s="1076"/>
      <c r="D278" s="1076"/>
      <c r="E278" s="1076"/>
      <c r="F278" s="1076"/>
      <c r="G278" s="1076"/>
      <c r="H278" s="1076"/>
      <c r="I278" s="1076"/>
      <c r="J278" s="1076"/>
      <c r="K278" s="1076"/>
      <c r="L278" s="1076"/>
      <c r="M278" s="1077"/>
    </row>
    <row r="279" spans="1:13" ht="18" customHeight="1">
      <c r="A279" s="1075"/>
      <c r="B279" s="1076"/>
      <c r="C279" s="1076"/>
      <c r="D279" s="1076"/>
      <c r="E279" s="1076"/>
      <c r="F279" s="1076"/>
      <c r="G279" s="1076"/>
      <c r="H279" s="1076"/>
      <c r="I279" s="1076"/>
      <c r="J279" s="1076"/>
      <c r="K279" s="1076"/>
      <c r="L279" s="1076"/>
      <c r="M279" s="1077"/>
    </row>
    <row r="280" spans="1:13" ht="18" customHeight="1">
      <c r="A280" s="1075"/>
      <c r="B280" s="1076"/>
      <c r="C280" s="1076"/>
      <c r="D280" s="1076"/>
      <c r="E280" s="1076"/>
      <c r="F280" s="1076"/>
      <c r="G280" s="1076"/>
      <c r="H280" s="1076"/>
      <c r="I280" s="1076"/>
      <c r="J280" s="1076"/>
      <c r="K280" s="1076"/>
      <c r="L280" s="1076"/>
      <c r="M280" s="1077"/>
    </row>
    <row r="281" spans="1:13" ht="18" customHeight="1">
      <c r="A281" s="1075"/>
      <c r="B281" s="1076"/>
      <c r="C281" s="1076"/>
      <c r="D281" s="1076"/>
      <c r="E281" s="1076"/>
      <c r="F281" s="1076"/>
      <c r="G281" s="1076"/>
      <c r="H281" s="1076"/>
      <c r="I281" s="1076"/>
      <c r="J281" s="1076"/>
      <c r="K281" s="1076"/>
      <c r="L281" s="1076"/>
      <c r="M281" s="1077"/>
    </row>
    <row r="282" spans="1:13" ht="18" customHeight="1">
      <c r="A282" s="1075"/>
      <c r="B282" s="1076"/>
      <c r="C282" s="1076"/>
      <c r="D282" s="1076"/>
      <c r="E282" s="1076"/>
      <c r="F282" s="1076"/>
      <c r="G282" s="1076"/>
      <c r="H282" s="1076"/>
      <c r="I282" s="1076"/>
      <c r="J282" s="1076"/>
      <c r="K282" s="1076"/>
      <c r="L282" s="1076"/>
      <c r="M282" s="1077"/>
    </row>
    <row r="283" spans="1:13" ht="18" customHeight="1">
      <c r="A283" s="1075"/>
      <c r="B283" s="1076"/>
      <c r="C283" s="1076"/>
      <c r="D283" s="1076"/>
      <c r="E283" s="1076"/>
      <c r="F283" s="1076"/>
      <c r="G283" s="1076"/>
      <c r="H283" s="1076"/>
      <c r="I283" s="1076"/>
      <c r="J283" s="1076"/>
      <c r="K283" s="1076"/>
      <c r="L283" s="1076"/>
      <c r="M283" s="1077"/>
    </row>
    <row r="284" spans="1:13" ht="18" customHeight="1">
      <c r="A284" s="1075"/>
      <c r="B284" s="1076"/>
      <c r="C284" s="1076"/>
      <c r="D284" s="1076"/>
      <c r="E284" s="1076"/>
      <c r="F284" s="1076"/>
      <c r="G284" s="1076"/>
      <c r="H284" s="1076"/>
      <c r="I284" s="1076"/>
      <c r="J284" s="1076"/>
      <c r="K284" s="1076"/>
      <c r="L284" s="1076"/>
      <c r="M284" s="1077"/>
    </row>
    <row r="285" spans="1:13" ht="18" customHeight="1">
      <c r="A285" s="1075"/>
      <c r="B285" s="1076"/>
      <c r="C285" s="1076"/>
      <c r="D285" s="1076"/>
      <c r="E285" s="1076"/>
      <c r="F285" s="1076"/>
      <c r="G285" s="1076"/>
      <c r="H285" s="1076"/>
      <c r="I285" s="1076"/>
      <c r="J285" s="1076"/>
      <c r="K285" s="1076"/>
      <c r="L285" s="1076"/>
      <c r="M285" s="1077"/>
    </row>
    <row r="286" spans="1:13" ht="18" customHeight="1">
      <c r="A286" s="1075"/>
      <c r="B286" s="1076"/>
      <c r="C286" s="1076"/>
      <c r="D286" s="1076"/>
      <c r="E286" s="1076"/>
      <c r="F286" s="1076"/>
      <c r="G286" s="1076"/>
      <c r="H286" s="1076"/>
      <c r="I286" s="1076"/>
      <c r="J286" s="1076"/>
      <c r="K286" s="1076"/>
      <c r="L286" s="1076"/>
      <c r="M286" s="1077"/>
    </row>
    <row r="287" spans="1:13" ht="18" customHeight="1">
      <c r="A287" s="1075"/>
      <c r="B287" s="1076"/>
      <c r="C287" s="1076"/>
      <c r="D287" s="1076"/>
      <c r="E287" s="1076"/>
      <c r="F287" s="1076"/>
      <c r="G287" s="1076"/>
      <c r="H287" s="1076"/>
      <c r="I287" s="1076"/>
      <c r="J287" s="1076"/>
      <c r="K287" s="1076"/>
      <c r="L287" s="1076"/>
      <c r="M287" s="1077"/>
    </row>
    <row r="288" spans="1:13" ht="18" customHeight="1">
      <c r="A288" s="1075"/>
      <c r="B288" s="1076"/>
      <c r="C288" s="1076"/>
      <c r="D288" s="1076"/>
      <c r="E288" s="1076"/>
      <c r="F288" s="1076"/>
      <c r="G288" s="1076"/>
      <c r="H288" s="1076"/>
      <c r="I288" s="1076"/>
      <c r="J288" s="1076"/>
      <c r="K288" s="1076"/>
      <c r="L288" s="1076"/>
      <c r="M288" s="1077"/>
    </row>
    <row r="289" spans="1:13" ht="18" customHeight="1">
      <c r="A289" s="1075"/>
      <c r="B289" s="1076"/>
      <c r="C289" s="1076"/>
      <c r="D289" s="1076"/>
      <c r="E289" s="1076"/>
      <c r="F289" s="1076"/>
      <c r="G289" s="1076"/>
      <c r="H289" s="1076"/>
      <c r="I289" s="1076"/>
      <c r="J289" s="1076"/>
      <c r="K289" s="1076"/>
      <c r="L289" s="1076"/>
      <c r="M289" s="1077"/>
    </row>
    <row r="290" spans="1:13" ht="18" customHeight="1">
      <c r="A290" s="1075"/>
      <c r="B290" s="1076"/>
      <c r="C290" s="1076"/>
      <c r="D290" s="1076"/>
      <c r="E290" s="1076"/>
      <c r="F290" s="1076"/>
      <c r="G290" s="1076"/>
      <c r="H290" s="1076"/>
      <c r="I290" s="1076"/>
      <c r="J290" s="1076"/>
      <c r="K290" s="1076"/>
      <c r="L290" s="1076"/>
      <c r="M290" s="1077"/>
    </row>
    <row r="291" spans="1:13" ht="18" customHeight="1">
      <c r="A291" s="1075"/>
      <c r="B291" s="1076"/>
      <c r="C291" s="1076"/>
      <c r="D291" s="1076"/>
      <c r="E291" s="1076"/>
      <c r="F291" s="1076"/>
      <c r="G291" s="1076"/>
      <c r="H291" s="1076"/>
      <c r="I291" s="1076"/>
      <c r="J291" s="1076"/>
      <c r="K291" s="1076"/>
      <c r="L291" s="1076"/>
      <c r="M291" s="1077"/>
    </row>
    <row r="292" spans="1:13" ht="18" customHeight="1">
      <c r="A292" s="1075"/>
      <c r="B292" s="1076"/>
      <c r="C292" s="1076"/>
      <c r="D292" s="1076"/>
      <c r="E292" s="1076"/>
      <c r="F292" s="1076"/>
      <c r="G292" s="1076"/>
      <c r="H292" s="1076"/>
      <c r="I292" s="1076"/>
      <c r="J292" s="1076"/>
      <c r="K292" s="1076"/>
      <c r="L292" s="1076"/>
      <c r="M292" s="1077"/>
    </row>
    <row r="293" spans="1:13" ht="18" customHeight="1">
      <c r="A293" s="1075"/>
      <c r="B293" s="1076"/>
      <c r="C293" s="1076"/>
      <c r="D293" s="1076"/>
      <c r="E293" s="1076"/>
      <c r="F293" s="1076"/>
      <c r="G293" s="1076"/>
      <c r="H293" s="1076"/>
      <c r="I293" s="1076"/>
      <c r="J293" s="1076"/>
      <c r="K293" s="1076"/>
      <c r="L293" s="1076"/>
      <c r="M293" s="1077"/>
    </row>
    <row r="294" spans="1:13" ht="18" customHeight="1">
      <c r="A294" s="1075"/>
      <c r="B294" s="1076"/>
      <c r="C294" s="1076"/>
      <c r="D294" s="1076"/>
      <c r="E294" s="1076"/>
      <c r="F294" s="1076"/>
      <c r="G294" s="1076"/>
      <c r="H294" s="1076"/>
      <c r="I294" s="1076"/>
      <c r="J294" s="1076"/>
      <c r="K294" s="1076"/>
      <c r="L294" s="1076"/>
      <c r="M294" s="1077"/>
    </row>
    <row r="295" spans="1:13" ht="18" customHeight="1">
      <c r="A295" s="1075"/>
      <c r="B295" s="1076"/>
      <c r="C295" s="1076"/>
      <c r="D295" s="1076"/>
      <c r="E295" s="1076"/>
      <c r="F295" s="1076"/>
      <c r="G295" s="1076"/>
      <c r="H295" s="1076"/>
      <c r="I295" s="1076"/>
      <c r="J295" s="1076"/>
      <c r="K295" s="1076"/>
      <c r="L295" s="1076"/>
      <c r="M295" s="1077"/>
    </row>
    <row r="296" spans="1:13" ht="18" customHeight="1">
      <c r="A296" s="1075"/>
      <c r="B296" s="1076"/>
      <c r="C296" s="1076"/>
      <c r="D296" s="1076"/>
      <c r="E296" s="1076"/>
      <c r="F296" s="1076"/>
      <c r="G296" s="1076"/>
      <c r="H296" s="1076"/>
      <c r="I296" s="1076"/>
      <c r="J296" s="1076"/>
      <c r="K296" s="1076"/>
      <c r="L296" s="1076"/>
      <c r="M296" s="1077"/>
    </row>
    <row r="297" spans="1:13" ht="18" customHeight="1">
      <c r="A297" s="1075"/>
      <c r="B297" s="1076"/>
      <c r="C297" s="1076"/>
      <c r="D297" s="1076"/>
      <c r="E297" s="1076"/>
      <c r="F297" s="1076"/>
      <c r="G297" s="1076"/>
      <c r="H297" s="1076"/>
      <c r="I297" s="1076"/>
      <c r="J297" s="1076"/>
      <c r="K297" s="1076"/>
      <c r="L297" s="1076"/>
      <c r="M297" s="1077"/>
    </row>
    <row r="298" spans="1:13" ht="18" customHeight="1">
      <c r="A298" s="1075"/>
      <c r="B298" s="1076"/>
      <c r="C298" s="1076"/>
      <c r="D298" s="1076"/>
      <c r="E298" s="1076"/>
      <c r="F298" s="1076"/>
      <c r="G298" s="1076"/>
      <c r="H298" s="1076"/>
      <c r="I298" s="1076"/>
      <c r="J298" s="1076"/>
      <c r="K298" s="1076"/>
      <c r="L298" s="1076"/>
      <c r="M298" s="1077"/>
    </row>
    <row r="299" spans="1:13" ht="18" customHeight="1">
      <c r="A299" s="1075"/>
      <c r="B299" s="1076"/>
      <c r="C299" s="1076"/>
      <c r="D299" s="1076"/>
      <c r="E299" s="1076"/>
      <c r="F299" s="1076"/>
      <c r="G299" s="1076"/>
      <c r="H299" s="1076"/>
      <c r="I299" s="1076"/>
      <c r="J299" s="1076"/>
      <c r="K299" s="1076"/>
      <c r="L299" s="1076"/>
      <c r="M299" s="1077"/>
    </row>
    <row r="300" spans="1:13" ht="18" customHeight="1">
      <c r="A300" s="1075"/>
      <c r="B300" s="1076"/>
      <c r="C300" s="1076"/>
      <c r="D300" s="1076"/>
      <c r="E300" s="1076"/>
      <c r="F300" s="1076"/>
      <c r="G300" s="1076"/>
      <c r="H300" s="1076"/>
      <c r="I300" s="1076"/>
      <c r="J300" s="1076"/>
      <c r="K300" s="1076"/>
      <c r="L300" s="1076"/>
      <c r="M300" s="1077"/>
    </row>
  </sheetData>
  <mergeCells count="96">
    <mergeCell ref="D20:J21"/>
    <mergeCell ref="D8:J10"/>
    <mergeCell ref="D12:J13"/>
    <mergeCell ref="D14:J15"/>
    <mergeCell ref="D16:J17"/>
    <mergeCell ref="D18:J19"/>
    <mergeCell ref="D152:J153"/>
    <mergeCell ref="D22:J23"/>
    <mergeCell ref="D35:J37"/>
    <mergeCell ref="D39:J40"/>
    <mergeCell ref="D41:J42"/>
    <mergeCell ref="D43:J44"/>
    <mergeCell ref="D45:J47"/>
    <mergeCell ref="A55:M82"/>
    <mergeCell ref="A83:M110"/>
    <mergeCell ref="A111:M138"/>
    <mergeCell ref="D146:J148"/>
    <mergeCell ref="D150:J151"/>
    <mergeCell ref="D154:J155"/>
    <mergeCell ref="C172:K174"/>
    <mergeCell ref="S172:BL174"/>
    <mergeCell ref="D176:J177"/>
    <mergeCell ref="U177:AN177"/>
    <mergeCell ref="AR177:BK177"/>
    <mergeCell ref="BG178:BK178"/>
    <mergeCell ref="U179:V179"/>
    <mergeCell ref="W179:AE179"/>
    <mergeCell ref="AF179:AI179"/>
    <mergeCell ref="AJ179:AN179"/>
    <mergeCell ref="AR179:AS179"/>
    <mergeCell ref="AT179:BF179"/>
    <mergeCell ref="AR182:AS182"/>
    <mergeCell ref="AT182:BF182"/>
    <mergeCell ref="D178:J179"/>
    <mergeCell ref="U178:V178"/>
    <mergeCell ref="W178:AE178"/>
    <mergeCell ref="AR178:AS178"/>
    <mergeCell ref="AT178:BF178"/>
    <mergeCell ref="AR180:AS180"/>
    <mergeCell ref="AT180:BF180"/>
    <mergeCell ref="AR181:AS181"/>
    <mergeCell ref="D180:J181"/>
    <mergeCell ref="U180:V180"/>
    <mergeCell ref="W180:AE180"/>
    <mergeCell ref="AF180:AI180"/>
    <mergeCell ref="AJ180:AN180"/>
    <mergeCell ref="AT181:BF181"/>
    <mergeCell ref="U183:V183"/>
    <mergeCell ref="W183:AE183"/>
    <mergeCell ref="AF183:AI183"/>
    <mergeCell ref="AJ183:AN183"/>
    <mergeCell ref="D186:J187"/>
    <mergeCell ref="AF184:AI184"/>
    <mergeCell ref="AJ184:AN184"/>
    <mergeCell ref="D184:J185"/>
    <mergeCell ref="U184:V184"/>
    <mergeCell ref="W184:AE184"/>
    <mergeCell ref="D182:J183"/>
    <mergeCell ref="U182:AN182"/>
    <mergeCell ref="AR186:AS186"/>
    <mergeCell ref="AT186:BF186"/>
    <mergeCell ref="U187:AN187"/>
    <mergeCell ref="AR187:AS187"/>
    <mergeCell ref="AT187:BF187"/>
    <mergeCell ref="AR184:BK184"/>
    <mergeCell ref="U185:V185"/>
    <mergeCell ref="W185:AE185"/>
    <mergeCell ref="AF185:AI185"/>
    <mergeCell ref="AJ185:AN185"/>
    <mergeCell ref="AR185:AS185"/>
    <mergeCell ref="AT185:BF185"/>
    <mergeCell ref="AR189:BK189"/>
    <mergeCell ref="D190:J190"/>
    <mergeCell ref="U190:V190"/>
    <mergeCell ref="W190:AE190"/>
    <mergeCell ref="AR190:AS190"/>
    <mergeCell ref="AT190:BF190"/>
    <mergeCell ref="D188:J189"/>
    <mergeCell ref="U188:V188"/>
    <mergeCell ref="W188:AE188"/>
    <mergeCell ref="AF188:AI188"/>
    <mergeCell ref="AJ188:AN188"/>
    <mergeCell ref="U189:V189"/>
    <mergeCell ref="W189:AE189"/>
    <mergeCell ref="AF189:AI189"/>
    <mergeCell ref="AJ189:AN189"/>
    <mergeCell ref="AR191:AS191"/>
    <mergeCell ref="AT191:BF191"/>
    <mergeCell ref="U192:V192"/>
    <mergeCell ref="W192:AI192"/>
    <mergeCell ref="AJ192:AN192"/>
    <mergeCell ref="A193:M219"/>
    <mergeCell ref="A220:M246"/>
    <mergeCell ref="A247:M273"/>
    <mergeCell ref="A274:M300"/>
    <mergeCell ref="U191:AN191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36B4-770F-4E76-8D8D-8237E03CE5C0}">
  <sheetPr>
    <tabColor rgb="FF92D050"/>
  </sheetPr>
  <dimension ref="A1:O134"/>
  <sheetViews>
    <sheetView view="pageBreakPreview" zoomScaleSheetLayoutView="100" workbookViewId="0">
      <selection activeCell="A11" sqref="A11:M12"/>
    </sheetView>
  </sheetViews>
  <sheetFormatPr defaultColWidth="8.88671875" defaultRowHeight="16.5"/>
  <cols>
    <col min="1" max="14" width="8.88671875" style="4"/>
    <col min="15" max="15" width="12.88671875" style="36" bestFit="1" customWidth="1"/>
    <col min="16" max="16384" width="8.88671875" style="4"/>
  </cols>
  <sheetData>
    <row r="1" spans="1:15" ht="39.950000000000003" customHeight="1">
      <c r="O1" s="32"/>
    </row>
    <row r="2" spans="1:15" ht="17.45" customHeight="1">
      <c r="O2" s="1096" t="str">
        <f>A6</f>
        <v>2026년 소나무재선충병 훈증더미 제거사업</v>
      </c>
    </row>
    <row r="3" spans="1:15" ht="17.45" customHeight="1">
      <c r="O3" s="1096"/>
    </row>
    <row r="4" spans="1:15" ht="17.45" customHeight="1">
      <c r="O4" s="1096"/>
    </row>
    <row r="5" spans="1:15" ht="17.45" customHeight="1">
      <c r="A5" s="33"/>
      <c r="B5" s="1097" t="s">
        <v>51</v>
      </c>
      <c r="C5" s="1098"/>
      <c r="D5" s="1098"/>
      <c r="E5" s="1098"/>
      <c r="O5" s="1096"/>
    </row>
    <row r="6" spans="1:15" ht="17.45" customHeight="1">
      <c r="A6" s="1099" t="str">
        <f>적용품셈및면적!D35</f>
        <v>2026년 소나무재선충병 훈증더미 제거사업</v>
      </c>
      <c r="B6" s="1099"/>
      <c r="C6" s="1099"/>
      <c r="D6" s="1099"/>
      <c r="E6" s="1099"/>
      <c r="F6" s="1099"/>
      <c r="G6" s="1099"/>
      <c r="H6" s="1099"/>
      <c r="I6" s="1099"/>
      <c r="J6" s="1099"/>
      <c r="K6" s="1099"/>
      <c r="L6" s="1099"/>
      <c r="M6" s="1099"/>
      <c r="O6" s="1096"/>
    </row>
    <row r="7" spans="1:15" ht="17.45" customHeight="1">
      <c r="A7" s="1099"/>
      <c r="B7" s="1099"/>
      <c r="C7" s="1099"/>
      <c r="D7" s="1099"/>
      <c r="E7" s="1099"/>
      <c r="F7" s="1099"/>
      <c r="G7" s="1099"/>
      <c r="H7" s="1099"/>
      <c r="I7" s="1099"/>
      <c r="J7" s="1099"/>
      <c r="K7" s="1099"/>
      <c r="L7" s="1099"/>
      <c r="M7" s="1099"/>
      <c r="O7" s="1096"/>
    </row>
    <row r="8" spans="1:15" ht="17.45" customHeight="1">
      <c r="A8" s="1099"/>
      <c r="B8" s="1099"/>
      <c r="C8" s="1099"/>
      <c r="D8" s="1099"/>
      <c r="E8" s="1099"/>
      <c r="F8" s="1099"/>
      <c r="G8" s="1099"/>
      <c r="H8" s="1099"/>
      <c r="I8" s="1099"/>
      <c r="J8" s="1099"/>
      <c r="K8" s="1099"/>
      <c r="L8" s="1099"/>
      <c r="M8" s="1099"/>
      <c r="O8" s="1096"/>
    </row>
    <row r="9" spans="1:15" ht="17.45" customHeight="1">
      <c r="A9" s="1099"/>
      <c r="B9" s="1099"/>
      <c r="C9" s="1099"/>
      <c r="D9" s="1099"/>
      <c r="E9" s="1099"/>
      <c r="F9" s="1099"/>
      <c r="G9" s="1099"/>
      <c r="H9" s="1099"/>
      <c r="I9" s="1099"/>
      <c r="J9" s="1099"/>
      <c r="K9" s="1099"/>
      <c r="L9" s="1099"/>
      <c r="M9" s="1099"/>
      <c r="O9" s="1096"/>
    </row>
    <row r="10" spans="1:15" ht="17.45" customHeight="1">
      <c r="O10" s="1096"/>
    </row>
    <row r="11" spans="1:15" ht="17.45" customHeight="1">
      <c r="A11" s="1100"/>
      <c r="B11" s="1100"/>
      <c r="C11" s="1100"/>
      <c r="D11" s="1100"/>
      <c r="E11" s="1100"/>
      <c r="F11" s="1100"/>
      <c r="G11" s="1100"/>
      <c r="H11" s="1100"/>
      <c r="I11" s="1100"/>
      <c r="J11" s="1100"/>
      <c r="K11" s="1100"/>
      <c r="L11" s="1100"/>
      <c r="M11" s="1100"/>
      <c r="O11" s="1096"/>
    </row>
    <row r="12" spans="1:15" ht="17.45" customHeight="1">
      <c r="A12" s="1100"/>
      <c r="B12" s="1100"/>
      <c r="C12" s="1100"/>
      <c r="D12" s="1100"/>
      <c r="E12" s="1100"/>
      <c r="F12" s="1100"/>
      <c r="G12" s="1100"/>
      <c r="H12" s="1100"/>
      <c r="I12" s="1100"/>
      <c r="J12" s="1100"/>
      <c r="K12" s="1100"/>
      <c r="L12" s="1100"/>
      <c r="M12" s="1100"/>
      <c r="O12" s="1096"/>
    </row>
    <row r="13" spans="1:15" ht="17.45" customHeight="1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O13" s="1096"/>
    </row>
    <row r="14" spans="1:15" ht="17.45" customHeight="1">
      <c r="A14" s="1101">
        <f>적용품셈및면적!D37</f>
        <v>2026.06</v>
      </c>
      <c r="B14" s="1101"/>
      <c r="C14" s="1101"/>
      <c r="D14" s="1101"/>
      <c r="E14" s="1101"/>
      <c r="F14" s="1101"/>
      <c r="G14" s="1101"/>
      <c r="H14" s="1101"/>
      <c r="I14" s="1101"/>
      <c r="J14" s="1101"/>
      <c r="K14" s="1101"/>
      <c r="L14" s="1101"/>
      <c r="M14" s="1101"/>
      <c r="O14" s="1096"/>
    </row>
    <row r="15" spans="1:15" ht="17.45" customHeight="1">
      <c r="A15" s="1101"/>
      <c r="B15" s="1101"/>
      <c r="C15" s="1101"/>
      <c r="D15" s="1101"/>
      <c r="E15" s="1101"/>
      <c r="F15" s="1101"/>
      <c r="G15" s="1101"/>
      <c r="H15" s="1101"/>
      <c r="I15" s="1101"/>
      <c r="J15" s="1101"/>
      <c r="K15" s="1101"/>
      <c r="L15" s="1101"/>
      <c r="M15" s="1101"/>
      <c r="O15" s="1096"/>
    </row>
    <row r="16" spans="1:15" ht="17.45" customHeight="1"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O16" s="1096"/>
    </row>
    <row r="17" spans="2:15" ht="17.45" customHeight="1"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O17" s="1096"/>
    </row>
    <row r="18" spans="2:15" ht="17.45" customHeight="1"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O18" s="1096"/>
    </row>
    <row r="19" spans="2:15" ht="17.45" customHeight="1">
      <c r="O19" s="1096"/>
    </row>
    <row r="20" spans="2:15" ht="17.45" customHeight="1">
      <c r="O20" s="1096"/>
    </row>
    <row r="21" spans="2:15" ht="17.45" customHeight="1">
      <c r="O21" s="1096"/>
    </row>
    <row r="22" spans="2:15" ht="17.45" customHeight="1">
      <c r="O22" s="1096"/>
    </row>
    <row r="23" spans="2:15" ht="17.45" customHeight="1">
      <c r="F23" s="10"/>
      <c r="G23" s="10"/>
      <c r="H23" s="10"/>
      <c r="I23" s="10"/>
      <c r="J23" s="10"/>
      <c r="K23" s="10"/>
      <c r="L23" s="10"/>
      <c r="O23" s="1094"/>
    </row>
    <row r="24" spans="2:15" ht="17.45" customHeight="1">
      <c r="D24" s="7"/>
      <c r="E24" s="10"/>
      <c r="F24" s="10"/>
      <c r="G24" s="10"/>
      <c r="H24" s="10"/>
      <c r="I24" s="10"/>
      <c r="J24" s="10"/>
      <c r="K24" s="10"/>
      <c r="L24" s="10"/>
      <c r="O24" s="1094"/>
    </row>
    <row r="25" spans="2:15" ht="17.45" customHeight="1">
      <c r="B25" s="1095"/>
      <c r="C25" s="1095"/>
      <c r="D25" s="1095"/>
      <c r="E25" s="1095"/>
      <c r="F25" s="1095"/>
      <c r="G25" s="1095"/>
      <c r="H25" s="1095"/>
      <c r="I25" s="1095"/>
      <c r="J25" s="1095"/>
      <c r="K25" s="1095"/>
      <c r="L25" s="1095"/>
      <c r="M25" s="1095"/>
      <c r="O25" s="1094"/>
    </row>
    <row r="26" spans="2:15" ht="17.45" customHeight="1">
      <c r="B26" s="1095"/>
      <c r="C26" s="1095"/>
      <c r="D26" s="1095"/>
      <c r="E26" s="1095"/>
      <c r="F26" s="1095"/>
      <c r="G26" s="1095"/>
      <c r="H26" s="1095"/>
      <c r="I26" s="1095"/>
      <c r="J26" s="1095"/>
      <c r="K26" s="1095"/>
      <c r="L26" s="1095"/>
      <c r="M26" s="1095"/>
      <c r="O26" s="1094"/>
    </row>
    <row r="27" spans="2:15" ht="17.45" customHeight="1">
      <c r="O27" s="1094"/>
    </row>
    <row r="28" spans="2:15" ht="17.45" customHeight="1">
      <c r="O28" s="1094"/>
    </row>
    <row r="29" spans="2:15" ht="17.45" customHeight="1"/>
    <row r="30" spans="2:15" ht="17.45" customHeight="1"/>
    <row r="31" spans="2:15" ht="17.45" customHeight="1"/>
    <row r="32" spans="2:15" ht="17.45" customHeight="1"/>
    <row r="33" ht="17.45" customHeight="1"/>
    <row r="34" ht="17.45" customHeight="1"/>
    <row r="35" ht="17.45" customHeight="1"/>
    <row r="36" ht="17.45" customHeight="1"/>
    <row r="37" ht="17.45" customHeight="1"/>
    <row r="38" ht="17.45" customHeight="1"/>
    <row r="39" ht="17.45" customHeight="1"/>
    <row r="40" ht="17.45" customHeight="1"/>
    <row r="41" ht="17.45" customHeight="1"/>
    <row r="42" ht="17.45" customHeight="1"/>
    <row r="43" ht="17.45" customHeight="1"/>
    <row r="44" ht="17.45" customHeight="1"/>
    <row r="45" ht="17.45" customHeight="1"/>
    <row r="46" ht="17.45" customHeight="1"/>
    <row r="47" ht="17.45" customHeight="1"/>
    <row r="48" ht="17.45" customHeight="1"/>
    <row r="49" ht="17.45" customHeight="1"/>
    <row r="50" ht="17.45" customHeight="1"/>
    <row r="51" ht="17.45" customHeight="1"/>
    <row r="52" ht="17.45" customHeight="1"/>
    <row r="53" ht="17.45" customHeight="1"/>
    <row r="54" ht="17.45" customHeight="1"/>
    <row r="55" ht="17.45" customHeight="1"/>
    <row r="56" ht="17.45" customHeight="1"/>
    <row r="57" ht="17.45" customHeight="1"/>
    <row r="58" ht="17.45" customHeight="1"/>
    <row r="59" ht="17.45" customHeight="1"/>
    <row r="60" ht="17.45" customHeight="1"/>
    <row r="61" ht="17.45" customHeight="1"/>
    <row r="62" ht="17.45" customHeight="1"/>
    <row r="63" ht="17.45" customHeight="1"/>
    <row r="64" ht="17.45" customHeight="1"/>
    <row r="65" ht="17.45" customHeight="1"/>
    <row r="66" ht="17.45" customHeight="1"/>
    <row r="67" ht="17.45" customHeight="1"/>
    <row r="68" ht="17.45" customHeight="1"/>
    <row r="69" ht="17.45" customHeight="1"/>
    <row r="70" ht="17.45" customHeight="1"/>
    <row r="71" ht="17.45" customHeight="1"/>
    <row r="72" ht="17.45" customHeight="1"/>
    <row r="73" ht="17.45" customHeight="1"/>
    <row r="74" ht="17.45" customHeight="1"/>
    <row r="75" ht="17.45" customHeight="1"/>
    <row r="76" ht="17.45" customHeight="1"/>
    <row r="77" ht="17.45" customHeight="1"/>
    <row r="78" ht="17.45" customHeight="1"/>
    <row r="79" ht="17.45" customHeight="1"/>
    <row r="80" ht="17.45" customHeight="1"/>
    <row r="81" ht="17.45" customHeight="1"/>
    <row r="82" ht="17.45" customHeight="1"/>
    <row r="83" ht="17.45" customHeight="1"/>
    <row r="84" ht="17.45" customHeight="1"/>
    <row r="85" ht="17.45" customHeight="1"/>
    <row r="86" ht="17.45" customHeight="1"/>
    <row r="87" ht="17.45" customHeight="1"/>
    <row r="88" ht="17.45" customHeight="1"/>
    <row r="89" ht="17.45" customHeight="1"/>
    <row r="90" ht="17.45" customHeight="1"/>
    <row r="91" ht="17.45" customHeight="1"/>
    <row r="92" ht="17.45" customHeight="1"/>
    <row r="93" ht="17.45" customHeight="1"/>
    <row r="94" ht="17.45" customHeight="1"/>
    <row r="95" ht="17.45" customHeight="1"/>
    <row r="96" ht="17.45" customHeight="1"/>
    <row r="97" ht="17.45" customHeight="1"/>
    <row r="98" ht="17.45" customHeight="1"/>
    <row r="99" ht="17.45" customHeight="1"/>
    <row r="100" ht="17.45" customHeight="1"/>
    <row r="101" ht="17.45" customHeight="1"/>
    <row r="102" ht="17.45" customHeight="1"/>
    <row r="103" ht="17.45" customHeight="1"/>
    <row r="104" ht="17.45" customHeight="1"/>
    <row r="105" ht="17.45" customHeight="1"/>
    <row r="106" ht="17.45" customHeight="1"/>
    <row r="107" ht="17.45" customHeight="1"/>
    <row r="108" ht="17.45" customHeight="1"/>
    <row r="109" ht="17.45" customHeight="1"/>
    <row r="110" ht="17.45" customHeight="1"/>
    <row r="111" ht="17.45" customHeight="1"/>
    <row r="112" ht="17.45" customHeight="1"/>
    <row r="113" ht="17.45" customHeight="1"/>
    <row r="114" ht="17.45" customHeight="1"/>
    <row r="115" ht="17.45" customHeight="1"/>
    <row r="116" ht="17.45" customHeight="1"/>
    <row r="117" ht="17.45" customHeight="1"/>
    <row r="118" ht="17.45" customHeight="1"/>
    <row r="119" ht="17.45" customHeight="1"/>
    <row r="120" ht="17.45" customHeight="1"/>
    <row r="121" ht="17.45" customHeight="1"/>
    <row r="122" ht="17.45" customHeight="1"/>
    <row r="123" ht="17.45" customHeight="1"/>
    <row r="124" ht="17.45" customHeight="1"/>
    <row r="125" ht="17.45" customHeight="1"/>
    <row r="126" ht="17.45" customHeight="1"/>
    <row r="127" ht="17.45" customHeight="1"/>
    <row r="128" ht="17.45" customHeight="1"/>
    <row r="129" ht="17.45" customHeight="1"/>
    <row r="130" ht="17.45" customHeight="1"/>
    <row r="131" ht="17.45" customHeight="1"/>
    <row r="132" ht="17.45" customHeight="1"/>
    <row r="133" ht="17.45" customHeight="1"/>
    <row r="134" ht="17.45" customHeight="1"/>
  </sheetData>
  <mergeCells count="7">
    <mergeCell ref="O23:O28"/>
    <mergeCell ref="B25:M26"/>
    <mergeCell ref="O2:O22"/>
    <mergeCell ref="B5:E5"/>
    <mergeCell ref="A6:M9"/>
    <mergeCell ref="A11:M12"/>
    <mergeCell ref="A14:M15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AC40B-06F1-48C0-AFFC-4E02BD712AF8}">
  <sheetPr>
    <tabColor rgb="FF92D050"/>
  </sheetPr>
  <dimension ref="A1:Y74"/>
  <sheetViews>
    <sheetView view="pageBreakPreview" zoomScaleSheetLayoutView="100" workbookViewId="0">
      <selection activeCell="A4" sqref="A4:W6"/>
    </sheetView>
  </sheetViews>
  <sheetFormatPr defaultColWidth="8.88671875" defaultRowHeight="16.5"/>
  <cols>
    <col min="1" max="1" width="6.21875" style="4" customWidth="1"/>
    <col min="2" max="2" width="2.88671875" style="4" customWidth="1"/>
    <col min="3" max="4" width="6.109375" style="4" customWidth="1"/>
    <col min="5" max="5" width="1.77734375" style="4" customWidth="1"/>
    <col min="6" max="6" width="9.44140625" style="4" customWidth="1"/>
    <col min="7" max="7" width="7.6640625" style="4" customWidth="1"/>
    <col min="8" max="8" width="4.5546875" style="4" customWidth="1"/>
    <col min="9" max="9" width="3.109375" style="4" customWidth="1"/>
    <col min="10" max="10" width="6.6640625" style="4" customWidth="1"/>
    <col min="11" max="11" width="6.109375" style="4" customWidth="1"/>
    <col min="12" max="12" width="7.5546875" style="4" customWidth="1"/>
    <col min="13" max="13" width="6.77734375" style="4" customWidth="1"/>
    <col min="14" max="16" width="2.77734375" style="4" customWidth="1"/>
    <col min="17" max="18" width="3.88671875" style="4" customWidth="1"/>
    <col min="19" max="19" width="7.6640625" style="4" customWidth="1"/>
    <col min="20" max="20" width="4.5546875" style="4" customWidth="1"/>
    <col min="21" max="21" width="3.77734375" style="4" customWidth="1"/>
    <col min="22" max="22" width="8.44140625" style="4" customWidth="1"/>
    <col min="23" max="23" width="8.33203125" style="4" customWidth="1"/>
    <col min="24" max="24" width="8.88671875" style="4"/>
    <col min="25" max="25" width="13.21875" style="4" bestFit="1" customWidth="1"/>
    <col min="26" max="16384" width="8.88671875" style="4"/>
  </cols>
  <sheetData>
    <row r="1" spans="1:25" ht="17.25" thickBot="1"/>
    <row r="2" spans="1:25" ht="35.1" customHeight="1" thickTop="1">
      <c r="A2" s="37" t="s">
        <v>52</v>
      </c>
      <c r="B2" s="1139" t="s">
        <v>998</v>
      </c>
      <c r="C2" s="1140"/>
      <c r="D2" s="1140"/>
      <c r="E2" s="1140"/>
      <c r="F2" s="1141"/>
      <c r="G2" s="1134" t="s">
        <v>53</v>
      </c>
      <c r="H2" s="1133"/>
      <c r="I2" s="1134"/>
      <c r="J2" s="1131" t="s">
        <v>54</v>
      </c>
      <c r="K2" s="1131"/>
      <c r="L2" s="1131" t="s">
        <v>55</v>
      </c>
      <c r="M2" s="1131"/>
      <c r="N2" s="1133" t="s">
        <v>56</v>
      </c>
      <c r="O2" s="1137"/>
      <c r="P2" s="1134"/>
      <c r="Q2" s="1133"/>
      <c r="R2" s="1134"/>
      <c r="S2" s="1131" t="s">
        <v>57</v>
      </c>
      <c r="T2" s="1133"/>
      <c r="U2" s="1134"/>
      <c r="V2" s="1131" t="s">
        <v>58</v>
      </c>
      <c r="W2" s="1117"/>
    </row>
    <row r="3" spans="1:25" ht="35.1" customHeight="1">
      <c r="A3" s="38" t="s">
        <v>59</v>
      </c>
      <c r="B3" s="1119" t="str">
        <f>B2</f>
        <v>2026년        월           일</v>
      </c>
      <c r="C3" s="1120"/>
      <c r="D3" s="1120"/>
      <c r="E3" s="1120"/>
      <c r="F3" s="1121"/>
      <c r="G3" s="1136"/>
      <c r="H3" s="1135"/>
      <c r="I3" s="1136"/>
      <c r="J3" s="1132"/>
      <c r="K3" s="1132"/>
      <c r="L3" s="1132"/>
      <c r="M3" s="1132"/>
      <c r="N3" s="1135"/>
      <c r="O3" s="1138"/>
      <c r="P3" s="1136"/>
      <c r="Q3" s="1135"/>
      <c r="R3" s="1136"/>
      <c r="S3" s="1132"/>
      <c r="T3" s="1135"/>
      <c r="U3" s="1136"/>
      <c r="V3" s="1132"/>
      <c r="W3" s="1118"/>
    </row>
    <row r="4" spans="1:25" ht="27.6" customHeight="1">
      <c r="A4" s="1122" t="str">
        <f>적용품셈및면적!D34</f>
        <v>2026년 소나무재선충병 훈증더미 제거사업</v>
      </c>
      <c r="B4" s="1123"/>
      <c r="C4" s="1123"/>
      <c r="D4" s="1123"/>
      <c r="E4" s="1123"/>
      <c r="F4" s="1123"/>
      <c r="G4" s="1123"/>
      <c r="H4" s="1123"/>
      <c r="I4" s="1123"/>
      <c r="J4" s="1123"/>
      <c r="K4" s="1123"/>
      <c r="L4" s="1123"/>
      <c r="M4" s="1123"/>
      <c r="N4" s="1123"/>
      <c r="O4" s="1123"/>
      <c r="P4" s="1123"/>
      <c r="Q4" s="1123"/>
      <c r="R4" s="1123"/>
      <c r="S4" s="1123"/>
      <c r="T4" s="1123"/>
      <c r="U4" s="1123"/>
      <c r="V4" s="1123"/>
      <c r="W4" s="1124"/>
      <c r="Y4" s="39"/>
    </row>
    <row r="5" spans="1:25" ht="27.6" customHeight="1">
      <c r="A5" s="1125"/>
      <c r="B5" s="1126"/>
      <c r="C5" s="1126"/>
      <c r="D5" s="1126"/>
      <c r="E5" s="1126"/>
      <c r="F5" s="1126"/>
      <c r="G5" s="1126"/>
      <c r="H5" s="1126"/>
      <c r="I5" s="1126"/>
      <c r="J5" s="1126"/>
      <c r="K5" s="1126"/>
      <c r="L5" s="1126"/>
      <c r="M5" s="1126"/>
      <c r="N5" s="1126"/>
      <c r="O5" s="1126"/>
      <c r="P5" s="1126"/>
      <c r="Q5" s="1126"/>
      <c r="R5" s="1126"/>
      <c r="S5" s="1126"/>
      <c r="T5" s="1126"/>
      <c r="U5" s="1126"/>
      <c r="V5" s="1126"/>
      <c r="W5" s="1127"/>
      <c r="Y5" s="39"/>
    </row>
    <row r="6" spans="1:25" ht="27.6" customHeight="1">
      <c r="A6" s="1128"/>
      <c r="B6" s="1126"/>
      <c r="C6" s="1126"/>
      <c r="D6" s="1126"/>
      <c r="E6" s="1126"/>
      <c r="F6" s="1126"/>
      <c r="G6" s="1126"/>
      <c r="H6" s="1126"/>
      <c r="I6" s="1126"/>
      <c r="J6" s="1126"/>
      <c r="K6" s="1126"/>
      <c r="L6" s="1126"/>
      <c r="M6" s="1126"/>
      <c r="N6" s="1126"/>
      <c r="O6" s="1126"/>
      <c r="P6" s="1126"/>
      <c r="Q6" s="1126"/>
      <c r="R6" s="1126"/>
      <c r="S6" s="1126"/>
      <c r="T6" s="1126"/>
      <c r="U6" s="1126"/>
      <c r="V6" s="1126"/>
      <c r="W6" s="1127"/>
      <c r="Y6" s="40"/>
    </row>
    <row r="7" spans="1:25" ht="14.45" customHeight="1">
      <c r="A7" s="41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3"/>
      <c r="Y7" s="40"/>
    </row>
    <row r="8" spans="1:25" ht="13.5" customHeight="1">
      <c r="A8" s="5"/>
      <c r="W8" s="6"/>
    </row>
    <row r="9" spans="1:25" ht="20.25" customHeight="1">
      <c r="A9" s="1129" t="s">
        <v>60</v>
      </c>
      <c r="B9" s="1130"/>
      <c r="C9" s="1103" t="s">
        <v>61</v>
      </c>
      <c r="D9" s="1103"/>
      <c r="E9" s="46" t="s">
        <v>62</v>
      </c>
      <c r="F9" s="47" t="str">
        <f>적용품셈및면적!D39</f>
        <v>전라남도 나주시 남평읍 상곡리 산 132외 27필지</v>
      </c>
      <c r="G9" s="47"/>
      <c r="H9" s="47"/>
      <c r="I9" s="47"/>
      <c r="J9" s="47"/>
      <c r="K9" s="47"/>
      <c r="L9" s="47"/>
      <c r="M9" s="47"/>
      <c r="N9" s="47"/>
      <c r="O9" s="47"/>
      <c r="P9" s="47"/>
      <c r="Q9" s="48"/>
      <c r="R9" s="48"/>
      <c r="S9" s="48"/>
      <c r="T9" s="48"/>
      <c r="U9" s="48"/>
      <c r="V9" s="48"/>
      <c r="W9" s="49"/>
      <c r="X9" s="50"/>
      <c r="Y9" s="51"/>
    </row>
    <row r="10" spans="1:25" ht="21" customHeight="1">
      <c r="A10" s="5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W10" s="6"/>
    </row>
    <row r="11" spans="1:25" ht="18" customHeight="1">
      <c r="A11" s="1129" t="s">
        <v>60</v>
      </c>
      <c r="B11" s="1130"/>
      <c r="C11" s="1103" t="s">
        <v>63</v>
      </c>
      <c r="D11" s="1103"/>
      <c r="E11" s="46" t="s">
        <v>62</v>
      </c>
      <c r="F11" s="52">
        <f>'2. 단가산출서(훈증더미제거-파쇄)'!J4</f>
        <v>2.12</v>
      </c>
      <c r="G11" s="47" t="s">
        <v>64</v>
      </c>
      <c r="H11" s="53" t="s">
        <v>65</v>
      </c>
      <c r="I11" s="1103" t="str">
        <f>가.설계설명서!B11</f>
        <v>훈증더미제거(기계제거)</v>
      </c>
      <c r="J11" s="1103"/>
      <c r="K11" s="1103"/>
      <c r="L11" s="1103"/>
      <c r="M11" s="1103"/>
      <c r="N11" s="46" t="s">
        <v>62</v>
      </c>
      <c r="O11" s="1112">
        <f>가.설계설명서!E11</f>
        <v>158</v>
      </c>
      <c r="P11" s="1112"/>
      <c r="Q11" s="1112"/>
      <c r="R11" s="47" t="s">
        <v>68</v>
      </c>
      <c r="S11" s="54"/>
      <c r="T11" s="48"/>
      <c r="U11" s="1113">
        <f>가.설계설명서!G11</f>
        <v>117.12707182320442</v>
      </c>
      <c r="V11" s="1113"/>
      <c r="W11" s="1114"/>
    </row>
    <row r="12" spans="1:25" ht="18" customHeight="1">
      <c r="A12" s="5"/>
      <c r="B12" s="44"/>
      <c r="C12" s="45"/>
      <c r="D12" s="45"/>
      <c r="E12" s="46"/>
      <c r="F12" s="55"/>
      <c r="G12" s="47"/>
      <c r="H12" s="53"/>
      <c r="I12" s="1103"/>
      <c r="J12" s="1103"/>
      <c r="K12" s="1103"/>
      <c r="L12" s="1103"/>
      <c r="M12" s="1103"/>
      <c r="N12" s="46"/>
      <c r="O12" s="1112"/>
      <c r="P12" s="1112"/>
      <c r="Q12" s="1112"/>
      <c r="R12" s="47"/>
      <c r="S12" s="54"/>
      <c r="T12" s="48"/>
      <c r="U12" s="1113"/>
      <c r="V12" s="1113"/>
      <c r="W12" s="1114"/>
    </row>
    <row r="13" spans="1:25" ht="18" customHeight="1">
      <c r="A13" s="5"/>
      <c r="B13" s="44"/>
      <c r="C13" s="45"/>
      <c r="D13" s="45"/>
      <c r="E13" s="46"/>
      <c r="F13" s="55"/>
      <c r="G13" s="47"/>
      <c r="H13" s="53"/>
    </row>
    <row r="14" spans="1:25" ht="18" hidden="1" customHeight="1">
      <c r="A14" s="5"/>
      <c r="B14" s="44"/>
      <c r="C14" s="45"/>
      <c r="D14" s="45"/>
      <c r="E14" s="46"/>
      <c r="F14" s="55"/>
      <c r="G14" s="47"/>
      <c r="H14" s="53"/>
      <c r="I14" s="1103"/>
      <c r="J14" s="1103"/>
      <c r="K14" s="1103"/>
      <c r="L14" s="1103"/>
      <c r="M14" s="1103"/>
      <c r="N14" s="46"/>
      <c r="O14" s="1112"/>
      <c r="P14" s="1112"/>
      <c r="Q14" s="1112"/>
      <c r="R14" s="47"/>
      <c r="S14" s="54"/>
      <c r="T14" s="48"/>
      <c r="U14" s="1113"/>
      <c r="V14" s="1113"/>
      <c r="W14" s="1114"/>
    </row>
    <row r="15" spans="1:25" ht="18" hidden="1" customHeight="1">
      <c r="A15" s="5"/>
      <c r="B15" s="44"/>
      <c r="C15" s="45"/>
      <c r="D15" s="45"/>
      <c r="E15" s="46"/>
      <c r="F15" s="55"/>
      <c r="G15" s="47"/>
      <c r="H15" s="53" t="s">
        <v>70</v>
      </c>
      <c r="I15" s="1103" t="str">
        <f>가.설계설명서!B13</f>
        <v>예방나무주사-표준지</v>
      </c>
      <c r="J15" s="1103"/>
      <c r="K15" s="1103"/>
      <c r="L15" s="1103"/>
      <c r="M15" s="1103"/>
      <c r="N15" s="46" t="s">
        <v>62</v>
      </c>
      <c r="O15" s="1112">
        <f>가.설계설명서!E13</f>
        <v>0</v>
      </c>
      <c r="P15" s="1112"/>
      <c r="Q15" s="1112"/>
      <c r="R15" s="47" t="s">
        <v>66</v>
      </c>
      <c r="S15" s="54"/>
      <c r="T15" s="48" t="s">
        <v>64</v>
      </c>
      <c r="U15" s="1113"/>
      <c r="V15" s="1113"/>
      <c r="W15" s="1114"/>
    </row>
    <row r="16" spans="1:25" ht="36" customHeight="1">
      <c r="A16" s="5"/>
      <c r="B16" s="47"/>
      <c r="C16" s="1103"/>
      <c r="D16" s="1103"/>
      <c r="E16" s="46"/>
      <c r="F16" s="56"/>
      <c r="G16" s="47"/>
      <c r="H16" s="53"/>
      <c r="I16" s="1115"/>
      <c r="J16" s="1115"/>
      <c r="K16" s="1115"/>
      <c r="L16" s="1115"/>
      <c r="M16" s="1115"/>
      <c r="N16" s="1115"/>
      <c r="O16" s="46"/>
      <c r="P16" s="46"/>
      <c r="Q16" s="56"/>
      <c r="R16" s="47"/>
      <c r="S16" s="57"/>
      <c r="T16" s="48"/>
      <c r="W16" s="6"/>
    </row>
    <row r="17" spans="1:25" ht="19.5" customHeight="1">
      <c r="A17" s="5"/>
      <c r="B17" s="44" t="s">
        <v>60</v>
      </c>
      <c r="C17" s="1103" t="s">
        <v>71</v>
      </c>
      <c r="D17" s="1103"/>
      <c r="E17" s="46" t="s">
        <v>62</v>
      </c>
      <c r="F17" s="1104">
        <f>가.사업비원가계산서!E29</f>
        <v>37555000</v>
      </c>
      <c r="G17" s="1104"/>
      <c r="H17" s="1104"/>
      <c r="I17" s="1104"/>
      <c r="J17" s="1104"/>
      <c r="K17" s="1104"/>
      <c r="L17" s="1116">
        <f>가.사업비원가계산서!E29</f>
        <v>37555000</v>
      </c>
      <c r="M17" s="1116"/>
      <c r="N17" s="1116"/>
      <c r="O17" s="1116"/>
      <c r="P17" s="1116"/>
      <c r="Q17" s="1116"/>
      <c r="R17" s="1116"/>
      <c r="S17" s="1116"/>
      <c r="U17" s="47"/>
      <c r="V17" s="47"/>
      <c r="W17" s="49"/>
    </row>
    <row r="18" spans="1:25" ht="19.5" hidden="1" customHeight="1">
      <c r="A18" s="5"/>
      <c r="B18" s="44" t="s">
        <v>60</v>
      </c>
      <c r="C18" s="1103" t="s">
        <v>72</v>
      </c>
      <c r="D18" s="1103"/>
      <c r="E18" s="46" t="s">
        <v>62</v>
      </c>
      <c r="F18" s="1104" t="e">
        <f>가.사업비원가계산서!#REF!</f>
        <v>#REF!</v>
      </c>
      <c r="G18" s="1104"/>
      <c r="H18" s="1104"/>
      <c r="I18" s="1104"/>
      <c r="J18" s="1104"/>
      <c r="K18" s="1104"/>
      <c r="L18" s="1111" t="e">
        <f>가.사업비원가계산서!#REF!</f>
        <v>#REF!</v>
      </c>
      <c r="M18" s="1111"/>
      <c r="N18" s="1111"/>
      <c r="O18" s="1111"/>
      <c r="P18" s="1111"/>
      <c r="Q18" s="1111"/>
      <c r="R18" s="1111"/>
      <c r="S18" s="1111"/>
      <c r="T18" s="1111"/>
      <c r="U18" s="1111"/>
      <c r="V18" s="1111"/>
      <c r="W18" s="49"/>
    </row>
    <row r="19" spans="1:25" ht="19.5" hidden="1" customHeight="1">
      <c r="A19" s="5"/>
      <c r="B19" s="44" t="s">
        <v>60</v>
      </c>
      <c r="C19" s="1103" t="s">
        <v>73</v>
      </c>
      <c r="D19" s="1103"/>
      <c r="E19" s="46" t="s">
        <v>62</v>
      </c>
      <c r="F19" s="1104" t="e">
        <f>가.사업비원가계산서!#REF!</f>
        <v>#REF!</v>
      </c>
      <c r="G19" s="1104"/>
      <c r="H19" s="1104"/>
      <c r="I19" s="1104"/>
      <c r="J19" s="1104"/>
      <c r="K19" s="1104"/>
      <c r="L19" s="1109" t="e">
        <f>가.사업비원가계산서!#REF!</f>
        <v>#REF!</v>
      </c>
      <c r="M19" s="1109"/>
      <c r="N19" s="1109"/>
      <c r="O19" s="1109"/>
      <c r="P19" s="1109"/>
      <c r="Q19" s="1109"/>
      <c r="R19" s="1109"/>
      <c r="S19" s="1109"/>
      <c r="T19" s="1109"/>
      <c r="U19" s="1109"/>
      <c r="V19" s="1109"/>
      <c r="W19" s="49"/>
    </row>
    <row r="20" spans="1:25" ht="21.75" hidden="1" customHeight="1">
      <c r="A20" s="5"/>
      <c r="B20" s="44" t="s">
        <v>60</v>
      </c>
      <c r="C20" s="1103" t="s">
        <v>74</v>
      </c>
      <c r="D20" s="1103"/>
      <c r="E20" s="46" t="s">
        <v>62</v>
      </c>
      <c r="F20" s="1104">
        <f>가.사업비원가계산서!E30</f>
        <v>0</v>
      </c>
      <c r="G20" s="1104"/>
      <c r="H20" s="1104"/>
      <c r="I20" s="1104"/>
      <c r="J20" s="58"/>
      <c r="K20" s="58"/>
      <c r="L20" s="1110">
        <f>가.사업비원가계산서!E30</f>
        <v>0</v>
      </c>
      <c r="M20" s="1110"/>
      <c r="N20" s="1110"/>
      <c r="O20" s="1110"/>
      <c r="P20" s="1110"/>
      <c r="Q20" s="1110"/>
      <c r="R20" s="1110"/>
      <c r="S20" s="1110"/>
      <c r="T20" s="1110"/>
      <c r="U20" s="1110"/>
      <c r="V20" s="59"/>
      <c r="W20" s="49"/>
    </row>
    <row r="21" spans="1:25" ht="19.5" hidden="1" customHeight="1">
      <c r="A21" s="5"/>
      <c r="B21" s="44" t="s">
        <v>60</v>
      </c>
      <c r="C21" s="1103" t="s">
        <v>75</v>
      </c>
      <c r="D21" s="1103"/>
      <c r="E21" s="46" t="s">
        <v>62</v>
      </c>
      <c r="F21" s="1104">
        <f>가.사업비원가계산서!E31</f>
        <v>37555000</v>
      </c>
      <c r="G21" s="1104"/>
      <c r="H21" s="1104"/>
      <c r="I21" s="1104"/>
      <c r="J21" s="1104"/>
      <c r="K21" s="1104"/>
      <c r="L21" s="1105">
        <f>가.사업비원가계산서!E31</f>
        <v>37555000</v>
      </c>
      <c r="M21" s="1105"/>
      <c r="N21" s="1105"/>
      <c r="O21" s="1105"/>
      <c r="P21" s="1105"/>
      <c r="Q21" s="1105"/>
      <c r="R21" s="1105"/>
      <c r="S21" s="60"/>
      <c r="T21" s="60"/>
      <c r="U21" s="61"/>
      <c r="V21" s="61"/>
      <c r="W21" s="62"/>
    </row>
    <row r="22" spans="1:25" ht="33.6" customHeight="1">
      <c r="A22" s="5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63"/>
    </row>
    <row r="23" spans="1:25" ht="7.5" customHeight="1">
      <c r="A23" s="5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W23" s="6"/>
      <c r="Y23" s="51"/>
    </row>
    <row r="24" spans="1:25" ht="19.5" customHeight="1">
      <c r="A24" s="5"/>
      <c r="B24" s="44" t="s">
        <v>60</v>
      </c>
      <c r="C24" s="1103" t="s">
        <v>53</v>
      </c>
      <c r="D24" s="1103"/>
      <c r="E24" s="46" t="s">
        <v>62</v>
      </c>
      <c r="F24" s="48" t="str">
        <f>적용품셈및면적!D40</f>
        <v>㈜가화석정산림이엔지</v>
      </c>
      <c r="G24" s="48"/>
      <c r="H24" s="48"/>
      <c r="I24" s="48"/>
      <c r="J24" s="48" t="str">
        <f>적용품셈및면적!D41</f>
        <v>산림경영기술자 기술고급 박 선 미</v>
      </c>
      <c r="K24" s="48"/>
      <c r="L24" s="48"/>
      <c r="M24" s="48"/>
      <c r="N24" s="48" t="s">
        <v>76</v>
      </c>
      <c r="O24" s="48"/>
      <c r="P24" s="48"/>
      <c r="Q24" s="48"/>
      <c r="R24" s="48"/>
      <c r="S24" s="48"/>
      <c r="T24" s="48"/>
      <c r="U24" s="48"/>
      <c r="V24" s="48"/>
      <c r="W24" s="49"/>
    </row>
    <row r="25" spans="1:25" ht="20.45" customHeight="1">
      <c r="A25" s="5"/>
      <c r="B25" s="48"/>
      <c r="C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39"/>
      <c r="T25" s="39"/>
      <c r="U25" s="39"/>
      <c r="V25" s="39"/>
      <c r="W25" s="6"/>
      <c r="Y25" s="51"/>
    </row>
    <row r="26" spans="1:25" ht="45" customHeight="1">
      <c r="A26" s="5"/>
      <c r="B26" s="48"/>
      <c r="C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1106" t="s">
        <v>77</v>
      </c>
      <c r="R26" s="1106"/>
      <c r="S26" s="1106"/>
      <c r="T26" s="1106"/>
      <c r="U26" s="1106"/>
      <c r="V26" s="1106"/>
      <c r="W26" s="1107"/>
      <c r="Y26" s="51"/>
    </row>
    <row r="27" spans="1:25" ht="7.5" customHeight="1" thickBot="1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64"/>
      <c r="R27" s="64"/>
      <c r="S27" s="64"/>
      <c r="T27" s="64"/>
      <c r="U27" s="64"/>
      <c r="V27" s="64"/>
      <c r="W27" s="14"/>
    </row>
    <row r="28" spans="1:25" ht="17.45" customHeight="1" thickTop="1"/>
    <row r="29" spans="1:25" ht="17.45" customHeight="1">
      <c r="Q29" s="1102"/>
      <c r="R29" s="1102"/>
      <c r="S29" s="1102"/>
      <c r="T29" s="1108"/>
      <c r="U29" s="1108"/>
      <c r="V29" s="1108"/>
      <c r="W29" s="1108"/>
    </row>
    <row r="30" spans="1:25" ht="17.45" customHeight="1">
      <c r="S30" s="65"/>
      <c r="T30" s="65"/>
      <c r="U30" s="65"/>
      <c r="V30" s="65"/>
      <c r="W30" s="65"/>
    </row>
    <row r="31" spans="1:25" ht="17.45" customHeight="1">
      <c r="Q31" s="1102"/>
      <c r="R31" s="1102"/>
      <c r="S31" s="1102"/>
      <c r="T31" s="1102"/>
      <c r="U31" s="1102"/>
      <c r="V31" s="1102"/>
      <c r="W31" s="1102"/>
    </row>
    <row r="32" spans="1:25" ht="17.45" customHeight="1"/>
    <row r="33" ht="17.45" customHeight="1"/>
    <row r="34" ht="17.45" customHeight="1"/>
    <row r="35" ht="17.45" customHeight="1"/>
    <row r="36" ht="17.45" customHeight="1"/>
    <row r="37" ht="17.45" customHeight="1"/>
    <row r="38" ht="17.45" customHeight="1"/>
    <row r="39" ht="17.45" customHeight="1"/>
    <row r="40" ht="17.45" customHeight="1"/>
    <row r="41" ht="17.45" customHeight="1"/>
    <row r="42" ht="17.45" customHeight="1"/>
    <row r="43" ht="17.45" customHeight="1"/>
    <row r="44" ht="17.45" customHeight="1"/>
    <row r="45" ht="17.45" customHeight="1"/>
    <row r="46" ht="17.45" customHeight="1"/>
    <row r="47" ht="17.45" customHeight="1"/>
    <row r="48" ht="17.45" customHeight="1"/>
    <row r="49" ht="17.45" customHeight="1"/>
    <row r="50" ht="17.45" customHeight="1"/>
    <row r="51" ht="17.45" customHeight="1"/>
    <row r="52" ht="17.45" customHeight="1"/>
    <row r="53" ht="17.45" customHeight="1"/>
    <row r="54" ht="17.45" customHeight="1"/>
    <row r="55" ht="17.45" customHeight="1"/>
    <row r="56" ht="17.45" customHeight="1"/>
    <row r="57" ht="17.45" customHeight="1"/>
    <row r="58" ht="17.45" customHeight="1"/>
    <row r="59" ht="17.45" customHeight="1"/>
    <row r="60" ht="17.45" customHeight="1"/>
    <row r="61" ht="17.45" customHeight="1"/>
    <row r="62" ht="17.45" customHeight="1"/>
    <row r="63" ht="17.45" customHeight="1"/>
    <row r="64" ht="17.45" customHeight="1"/>
    <row r="65" ht="17.45" customHeight="1"/>
    <row r="66" ht="17.45" customHeight="1"/>
    <row r="67" ht="17.45" customHeight="1"/>
    <row r="68" ht="17.45" customHeight="1"/>
    <row r="69" ht="17.45" customHeight="1"/>
    <row r="70" ht="17.45" customHeight="1"/>
    <row r="71" ht="17.45" customHeight="1"/>
    <row r="72" ht="17.45" customHeight="1"/>
    <row r="73" ht="17.45" customHeight="1"/>
    <row r="74" ht="17.45" customHeight="1"/>
  </sheetData>
  <mergeCells count="54">
    <mergeCell ref="A11:B11"/>
    <mergeCell ref="C11:D11"/>
    <mergeCell ref="M2:M3"/>
    <mergeCell ref="N2:P3"/>
    <mergeCell ref="Q2:R3"/>
    <mergeCell ref="B2:F2"/>
    <mergeCell ref="G2:G3"/>
    <mergeCell ref="H2:I3"/>
    <mergeCell ref="J2:J3"/>
    <mergeCell ref="K2:K3"/>
    <mergeCell ref="L2:L3"/>
    <mergeCell ref="W2:W3"/>
    <mergeCell ref="B3:F3"/>
    <mergeCell ref="A4:W6"/>
    <mergeCell ref="A9:B9"/>
    <mergeCell ref="C9:D9"/>
    <mergeCell ref="S2:S3"/>
    <mergeCell ref="T2:U3"/>
    <mergeCell ref="V2:V3"/>
    <mergeCell ref="I12:M12"/>
    <mergeCell ref="O12:Q12"/>
    <mergeCell ref="U12:W12"/>
    <mergeCell ref="I11:M11"/>
    <mergeCell ref="O11:Q11"/>
    <mergeCell ref="U11:W11"/>
    <mergeCell ref="C18:D18"/>
    <mergeCell ref="F18:K18"/>
    <mergeCell ref="L18:V18"/>
    <mergeCell ref="I14:M14"/>
    <mergeCell ref="O14:Q14"/>
    <mergeCell ref="U14:W14"/>
    <mergeCell ref="I15:M15"/>
    <mergeCell ref="O15:Q15"/>
    <mergeCell ref="U15:W15"/>
    <mergeCell ref="C16:D16"/>
    <mergeCell ref="I16:N16"/>
    <mergeCell ref="C17:D17"/>
    <mergeCell ref="F17:K17"/>
    <mergeCell ref="L17:S17"/>
    <mergeCell ref="C19:D19"/>
    <mergeCell ref="F19:K19"/>
    <mergeCell ref="L19:V19"/>
    <mergeCell ref="C20:D20"/>
    <mergeCell ref="F20:I20"/>
    <mergeCell ref="L20:U20"/>
    <mergeCell ref="Q31:S31"/>
    <mergeCell ref="T31:W31"/>
    <mergeCell ref="C21:D21"/>
    <mergeCell ref="F21:K21"/>
    <mergeCell ref="L21:R21"/>
    <mergeCell ref="C24:D24"/>
    <mergeCell ref="Q26:W26"/>
    <mergeCell ref="Q29:S29"/>
    <mergeCell ref="T29:W29"/>
  </mergeCells>
  <phoneticPr fontId="4" type="noConversion"/>
  <printOptions horizontalCentered="1"/>
  <pageMargins left="0.65" right="0.39370078740157483" top="0.78740157480314965" bottom="0.59055118110236227" header="0.51181102362204722" footer="0.31496062992125984"/>
  <pageSetup paperSize="9" scale="9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F9DD5-F0C7-4A09-A535-9158D4CFA0D8}">
  <sheetPr>
    <tabColor rgb="FF92D050"/>
  </sheetPr>
  <dimension ref="A1:BN107"/>
  <sheetViews>
    <sheetView view="pageBreakPreview" zoomScaleSheetLayoutView="100" workbookViewId="0">
      <selection activeCell="E23" sqref="E23:W23"/>
    </sheetView>
  </sheetViews>
  <sheetFormatPr defaultColWidth="8.88671875" defaultRowHeight="16.5"/>
  <cols>
    <col min="1" max="43" width="2.77734375" style="4" customWidth="1"/>
    <col min="44" max="44" width="4" style="4" customWidth="1"/>
    <col min="45" max="16384" width="8.88671875" style="4"/>
  </cols>
  <sheetData>
    <row r="1" spans="1:66" ht="17.100000000000001" customHeight="1" thickBot="1"/>
    <row r="2" spans="1:66" ht="15.95" customHeight="1" thickTop="1">
      <c r="A2" s="1145" t="s">
        <v>15</v>
      </c>
      <c r="B2" s="1146"/>
      <c r="C2" s="1146"/>
      <c r="D2" s="1146"/>
      <c r="E2" s="1146"/>
      <c r="F2" s="1146"/>
      <c r="G2" s="1146"/>
      <c r="H2" s="1146"/>
      <c r="I2" s="1146"/>
      <c r="J2" s="1146"/>
      <c r="K2" s="1146"/>
      <c r="L2" s="1146"/>
      <c r="M2" s="1146"/>
      <c r="N2" s="1146"/>
      <c r="O2" s="1146"/>
      <c r="P2" s="1146"/>
      <c r="Q2" s="1146"/>
      <c r="R2" s="1146"/>
      <c r="S2" s="1146"/>
      <c r="T2" s="1146"/>
      <c r="U2" s="1146"/>
      <c r="V2" s="1146"/>
      <c r="W2" s="1146"/>
      <c r="X2" s="1146"/>
      <c r="Y2" s="1146"/>
      <c r="Z2" s="1146"/>
      <c r="AA2" s="1146"/>
      <c r="AB2" s="1146"/>
      <c r="AC2" s="1146"/>
      <c r="AD2" s="1146"/>
      <c r="AE2" s="1146"/>
      <c r="AF2" s="1146"/>
      <c r="AG2" s="1146"/>
      <c r="AH2" s="1146"/>
      <c r="AI2" s="1146"/>
      <c r="AJ2" s="1146"/>
      <c r="AK2" s="1146"/>
      <c r="AL2" s="1146"/>
      <c r="AM2" s="1146"/>
      <c r="AN2" s="1146"/>
      <c r="AO2" s="1146"/>
      <c r="AP2" s="1146"/>
      <c r="AQ2" s="1146"/>
      <c r="AR2" s="1147"/>
    </row>
    <row r="3" spans="1:66" ht="7.5" customHeight="1">
      <c r="A3" s="1148"/>
      <c r="B3" s="1100"/>
      <c r="C3" s="1100"/>
      <c r="D3" s="1100"/>
      <c r="E3" s="1100"/>
      <c r="F3" s="1100"/>
      <c r="G3" s="1100"/>
      <c r="H3" s="1100"/>
      <c r="I3" s="1100"/>
      <c r="J3" s="1100"/>
      <c r="K3" s="1100"/>
      <c r="L3" s="1100"/>
      <c r="M3" s="1100"/>
      <c r="N3" s="1100"/>
      <c r="O3" s="1100"/>
      <c r="P3" s="1100"/>
      <c r="Q3" s="1100"/>
      <c r="R3" s="1100"/>
      <c r="S3" s="1100"/>
      <c r="T3" s="1100"/>
      <c r="U3" s="1100"/>
      <c r="V3" s="1100"/>
      <c r="W3" s="1100"/>
      <c r="X3" s="1100"/>
      <c r="Y3" s="1100"/>
      <c r="Z3" s="1100"/>
      <c r="AA3" s="1100"/>
      <c r="AB3" s="1100"/>
      <c r="AC3" s="1100"/>
      <c r="AD3" s="1100"/>
      <c r="AE3" s="1100"/>
      <c r="AF3" s="1100"/>
      <c r="AG3" s="1100"/>
      <c r="AH3" s="1100"/>
      <c r="AI3" s="1100"/>
      <c r="AJ3" s="1100"/>
      <c r="AK3" s="1100"/>
      <c r="AL3" s="1100"/>
      <c r="AM3" s="1100"/>
      <c r="AN3" s="1100"/>
      <c r="AO3" s="1100"/>
      <c r="AP3" s="1100"/>
      <c r="AQ3" s="1100"/>
      <c r="AR3" s="1149"/>
    </row>
    <row r="4" spans="1:66" ht="15.95" customHeight="1">
      <c r="A4" s="1148"/>
      <c r="B4" s="1100"/>
      <c r="C4" s="1100"/>
      <c r="D4" s="1100"/>
      <c r="E4" s="1100"/>
      <c r="F4" s="1100"/>
      <c r="G4" s="1100"/>
      <c r="H4" s="1100"/>
      <c r="I4" s="1100"/>
      <c r="J4" s="1100"/>
      <c r="K4" s="1100"/>
      <c r="L4" s="1100"/>
      <c r="M4" s="1100"/>
      <c r="N4" s="1100"/>
      <c r="O4" s="1100"/>
      <c r="P4" s="1100"/>
      <c r="Q4" s="1100"/>
      <c r="R4" s="1100"/>
      <c r="S4" s="1100"/>
      <c r="T4" s="1100"/>
      <c r="U4" s="1100"/>
      <c r="V4" s="1100"/>
      <c r="W4" s="1100"/>
      <c r="X4" s="1100"/>
      <c r="Y4" s="1100"/>
      <c r="Z4" s="1100"/>
      <c r="AA4" s="1100"/>
      <c r="AB4" s="1100"/>
      <c r="AC4" s="1100"/>
      <c r="AD4" s="1100"/>
      <c r="AE4" s="1100"/>
      <c r="AF4" s="1100"/>
      <c r="AG4" s="1100"/>
      <c r="AH4" s="1100"/>
      <c r="AI4" s="1100"/>
      <c r="AJ4" s="1100"/>
      <c r="AK4" s="1100"/>
      <c r="AL4" s="1100"/>
      <c r="AM4" s="1100"/>
      <c r="AN4" s="1100"/>
      <c r="AO4" s="1100"/>
      <c r="AP4" s="1100"/>
      <c r="AQ4" s="1100"/>
      <c r="AR4" s="1149"/>
    </row>
    <row r="5" spans="1:66" ht="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8"/>
    </row>
    <row r="6" spans="1:66" ht="6" customHeigh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20"/>
    </row>
    <row r="7" spans="1:66" s="22" customFormat="1" ht="17.100000000000001" customHeight="1">
      <c r="A7" s="21"/>
      <c r="E7" s="1081" t="s">
        <v>16</v>
      </c>
      <c r="F7" s="1081"/>
      <c r="G7" s="1081"/>
      <c r="H7" s="1081"/>
      <c r="I7" s="1081"/>
      <c r="J7" s="1081"/>
      <c r="K7" s="1081"/>
      <c r="L7" s="1081"/>
      <c r="M7" s="1081"/>
      <c r="N7" s="1081"/>
      <c r="O7" s="1081"/>
      <c r="P7" s="1081"/>
      <c r="Q7" s="1081"/>
      <c r="R7" s="1081"/>
      <c r="S7" s="1081"/>
      <c r="T7" s="1081"/>
      <c r="U7" s="1081"/>
      <c r="V7" s="1081"/>
      <c r="W7" s="1081"/>
      <c r="Z7" s="23" t="s">
        <v>940</v>
      </c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364"/>
    </row>
    <row r="8" spans="1:66" s="22" customFormat="1" ht="17.100000000000001" customHeight="1">
      <c r="A8" s="21"/>
      <c r="E8" s="1082" t="s">
        <v>19</v>
      </c>
      <c r="F8" s="1082"/>
      <c r="G8" s="1083" t="s">
        <v>20</v>
      </c>
      <c r="H8" s="1083"/>
      <c r="I8" s="1083"/>
      <c r="J8" s="1083"/>
      <c r="K8" s="1083"/>
      <c r="L8" s="1083"/>
      <c r="M8" s="1083"/>
      <c r="N8" s="1083"/>
      <c r="O8" s="1083"/>
      <c r="P8" s="23"/>
      <c r="Q8" s="23"/>
      <c r="R8" s="23"/>
      <c r="S8" s="23"/>
      <c r="T8" s="23"/>
      <c r="U8" s="23"/>
      <c r="V8" s="23"/>
      <c r="W8" s="23"/>
      <c r="Z8" s="23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8"/>
      <c r="AP8" s="28"/>
      <c r="AQ8" s="28"/>
      <c r="AR8" s="69"/>
      <c r="AU8" s="1083"/>
      <c r="AV8" s="1083"/>
      <c r="AW8" s="1083"/>
      <c r="AX8" s="1083"/>
      <c r="AY8" s="1083"/>
      <c r="AZ8" s="1083"/>
      <c r="BA8" s="1083"/>
      <c r="BB8" s="1083"/>
      <c r="BC8" s="1083"/>
      <c r="BD8" s="1083"/>
      <c r="BE8" s="1083"/>
      <c r="BF8" s="1083"/>
    </row>
    <row r="9" spans="1:66" s="22" customFormat="1" ht="17.100000000000001" customHeight="1">
      <c r="A9" s="21"/>
      <c r="E9" s="1082" t="s">
        <v>22</v>
      </c>
      <c r="F9" s="1082"/>
      <c r="G9" s="1083" t="s">
        <v>23</v>
      </c>
      <c r="H9" s="1083"/>
      <c r="I9" s="1083"/>
      <c r="J9" s="1083"/>
      <c r="K9" s="1083"/>
      <c r="L9" s="1083"/>
      <c r="M9" s="1083"/>
      <c r="N9" s="1083"/>
      <c r="O9" s="1083"/>
      <c r="P9" s="1087"/>
      <c r="Q9" s="1085"/>
      <c r="R9" s="1085"/>
      <c r="S9" s="1085"/>
      <c r="T9" s="1085"/>
      <c r="U9" s="1085"/>
      <c r="V9" s="1085"/>
      <c r="W9" s="1085"/>
      <c r="Z9" s="23" t="s">
        <v>48</v>
      </c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8"/>
      <c r="AP9" s="28"/>
      <c r="AQ9" s="28"/>
      <c r="AR9" s="69"/>
      <c r="AV9" s="1081" t="s">
        <v>78</v>
      </c>
      <c r="AW9" s="1081"/>
      <c r="AX9" s="1081"/>
      <c r="AY9" s="1081"/>
      <c r="AZ9" s="1081"/>
      <c r="BA9" s="1081"/>
      <c r="BB9" s="1081"/>
      <c r="BC9" s="1081"/>
      <c r="BD9" s="1081"/>
      <c r="BE9" s="1081"/>
      <c r="BF9" s="1081"/>
      <c r="BG9" s="1081"/>
      <c r="BH9" s="1081"/>
      <c r="BI9" s="1081"/>
      <c r="BJ9" s="1081"/>
      <c r="BK9" s="1081"/>
      <c r="BL9" s="1081"/>
      <c r="BM9" s="1081"/>
      <c r="BN9" s="1081"/>
    </row>
    <row r="10" spans="1:66" s="22" customFormat="1" ht="17.100000000000001" customHeight="1">
      <c r="A10" s="21"/>
      <c r="E10" s="1082" t="s">
        <v>26</v>
      </c>
      <c r="F10" s="1082"/>
      <c r="G10" s="1083" t="s">
        <v>27</v>
      </c>
      <c r="H10" s="1083"/>
      <c r="I10" s="1083"/>
      <c r="J10" s="1083"/>
      <c r="K10" s="1083"/>
      <c r="L10" s="1083"/>
      <c r="M10" s="1083"/>
      <c r="N10" s="1083"/>
      <c r="O10" s="1083"/>
      <c r="P10" s="1087"/>
      <c r="Q10" s="1085"/>
      <c r="R10" s="1085"/>
      <c r="S10" s="1085"/>
      <c r="T10" s="1085"/>
      <c r="U10" s="1085"/>
      <c r="V10" s="1085"/>
      <c r="W10" s="1085"/>
      <c r="Z10" s="23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R10" s="69"/>
      <c r="AV10" s="1082" t="s">
        <v>19</v>
      </c>
      <c r="AW10" s="1082"/>
      <c r="AX10" s="1084" t="s">
        <v>79</v>
      </c>
      <c r="AY10" s="1084"/>
      <c r="AZ10" s="1084"/>
      <c r="BA10" s="1084"/>
      <c r="BB10" s="1084"/>
      <c r="BC10" s="1084"/>
      <c r="BD10" s="1084"/>
      <c r="BE10" s="1084"/>
      <c r="BF10" s="1084"/>
      <c r="BG10" s="1084"/>
      <c r="BH10" s="1084"/>
      <c r="BI10" s="1084"/>
      <c r="BJ10" s="1084"/>
      <c r="BK10" s="1085"/>
      <c r="BL10" s="1085"/>
      <c r="BM10" s="1085"/>
      <c r="BN10" s="1085"/>
    </row>
    <row r="11" spans="1:66" s="22" customFormat="1" ht="17.100000000000001" customHeight="1">
      <c r="A11" s="21"/>
      <c r="E11" s="25"/>
      <c r="F11" s="25"/>
      <c r="G11" s="26"/>
      <c r="H11" s="26"/>
      <c r="I11" s="26"/>
      <c r="J11" s="26"/>
      <c r="K11" s="26"/>
      <c r="L11" s="26"/>
      <c r="M11" s="26"/>
      <c r="N11" s="26"/>
      <c r="O11" s="26"/>
      <c r="P11" s="29"/>
      <c r="Q11" s="28"/>
      <c r="R11" s="28"/>
      <c r="S11" s="28"/>
      <c r="T11" s="28"/>
      <c r="U11" s="28"/>
      <c r="V11" s="28"/>
      <c r="W11" s="28"/>
      <c r="Z11" s="23" t="s">
        <v>49</v>
      </c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R11" s="69"/>
      <c r="AV11" s="1082" t="s">
        <v>22</v>
      </c>
      <c r="AW11" s="1082"/>
      <c r="AX11" s="1084" t="s">
        <v>24</v>
      </c>
      <c r="AY11" s="1084"/>
      <c r="AZ11" s="1084"/>
      <c r="BA11" s="1084"/>
      <c r="BB11" s="1084"/>
      <c r="BC11" s="1084"/>
      <c r="BD11" s="1084"/>
      <c r="BE11" s="1084"/>
      <c r="BF11" s="1084"/>
      <c r="BG11" s="1084"/>
      <c r="BH11" s="1084"/>
      <c r="BI11" s="1084"/>
      <c r="BJ11" s="1084"/>
      <c r="BK11" s="28"/>
      <c r="BL11" s="28"/>
      <c r="BM11" s="28"/>
      <c r="BN11" s="28"/>
    </row>
    <row r="12" spans="1:66" s="22" customFormat="1" ht="17.100000000000001" customHeight="1">
      <c r="A12" s="21"/>
      <c r="E12" s="1081" t="s">
        <v>32</v>
      </c>
      <c r="F12" s="1081"/>
      <c r="G12" s="1081"/>
      <c r="H12" s="1081"/>
      <c r="I12" s="1081"/>
      <c r="J12" s="1081"/>
      <c r="K12" s="1081"/>
      <c r="L12" s="1081"/>
      <c r="M12" s="1081"/>
      <c r="N12" s="1081"/>
      <c r="O12" s="1081"/>
      <c r="P12" s="1081"/>
      <c r="Q12" s="1081"/>
      <c r="R12" s="1081"/>
      <c r="S12" s="1081"/>
      <c r="T12" s="1081"/>
      <c r="U12" s="1081"/>
      <c r="V12" s="1081"/>
      <c r="W12" s="1081"/>
      <c r="Z12" s="23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R12" s="69"/>
      <c r="AV12" s="1082" t="s">
        <v>26</v>
      </c>
      <c r="AW12" s="1082"/>
      <c r="AX12" s="1084" t="s">
        <v>80</v>
      </c>
      <c r="AY12" s="1084"/>
      <c r="AZ12" s="1084"/>
      <c r="BA12" s="1084"/>
      <c r="BB12" s="1084"/>
      <c r="BC12" s="1084"/>
      <c r="BD12" s="1084"/>
      <c r="BE12" s="1084"/>
      <c r="BF12" s="1084"/>
      <c r="BG12" s="1084"/>
      <c r="BH12" s="1084"/>
      <c r="BI12" s="1084"/>
      <c r="BJ12" s="1084"/>
      <c r="BN12" s="28"/>
    </row>
    <row r="13" spans="1:66" s="22" customFormat="1" ht="17.100000000000001" customHeight="1">
      <c r="A13" s="21"/>
      <c r="E13" s="1082" t="s">
        <v>19</v>
      </c>
      <c r="F13" s="1082"/>
      <c r="G13" s="1083" t="s">
        <v>8</v>
      </c>
      <c r="H13" s="1083"/>
      <c r="I13" s="1083"/>
      <c r="J13" s="1083"/>
      <c r="K13" s="1083"/>
      <c r="L13" s="1083"/>
      <c r="M13" s="1083"/>
      <c r="N13" s="1083"/>
      <c r="O13" s="1083"/>
      <c r="P13" s="1087"/>
      <c r="Q13" s="1085"/>
      <c r="R13" s="1085"/>
      <c r="S13" s="1085"/>
      <c r="T13" s="1085"/>
      <c r="U13" s="1085"/>
      <c r="V13" s="1085"/>
      <c r="W13" s="1085"/>
      <c r="Z13" s="23" t="s">
        <v>85</v>
      </c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  <c r="AM13" s="70"/>
      <c r="AN13" s="70"/>
      <c r="AR13" s="69"/>
      <c r="AV13" s="1082" t="s">
        <v>29</v>
      </c>
      <c r="AW13" s="1082"/>
      <c r="AX13" s="1084" t="s">
        <v>81</v>
      </c>
      <c r="AY13" s="1084"/>
      <c r="AZ13" s="1084"/>
      <c r="BA13" s="1084"/>
      <c r="BB13" s="1084"/>
      <c r="BC13" s="1084"/>
      <c r="BD13" s="1084"/>
      <c r="BE13" s="1084"/>
      <c r="BF13" s="1084"/>
      <c r="BG13" s="1084"/>
      <c r="BH13" s="1084"/>
      <c r="BI13" s="1084"/>
      <c r="BJ13" s="1084"/>
      <c r="BN13" s="28"/>
    </row>
    <row r="14" spans="1:66" s="22" customFormat="1" ht="17.100000000000001" customHeight="1">
      <c r="A14" s="21"/>
      <c r="E14" s="1082" t="s">
        <v>22</v>
      </c>
      <c r="F14" s="1082"/>
      <c r="G14" s="1083" t="s">
        <v>9</v>
      </c>
      <c r="H14" s="1083"/>
      <c r="I14" s="1083"/>
      <c r="J14" s="1083"/>
      <c r="K14" s="1083"/>
      <c r="L14" s="1083"/>
      <c r="M14" s="1083"/>
      <c r="N14" s="1083"/>
      <c r="O14" s="1083"/>
      <c r="P14" s="1087"/>
      <c r="Q14" s="1085"/>
      <c r="R14" s="1085"/>
      <c r="S14" s="1085"/>
      <c r="T14" s="1085"/>
      <c r="U14" s="1085"/>
      <c r="V14" s="1085"/>
      <c r="W14" s="1085"/>
      <c r="Z14" s="23"/>
      <c r="AA14" s="71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R14" s="69"/>
      <c r="AV14" s="1082" t="s">
        <v>33</v>
      </c>
      <c r="AW14" s="1082"/>
      <c r="AX14" s="1084" t="s">
        <v>82</v>
      </c>
      <c r="AY14" s="1084"/>
      <c r="AZ14" s="1084"/>
      <c r="BA14" s="1084"/>
      <c r="BB14" s="1084"/>
      <c r="BC14" s="1084"/>
      <c r="BD14" s="1084"/>
      <c r="BE14" s="1084"/>
      <c r="BF14" s="1084"/>
      <c r="BG14" s="1084"/>
      <c r="BH14" s="1084"/>
      <c r="BI14" s="1084"/>
      <c r="BJ14" s="1084"/>
      <c r="BN14" s="28"/>
    </row>
    <row r="15" spans="1:66" s="22" customFormat="1" ht="17.100000000000001" customHeight="1">
      <c r="A15" s="21"/>
      <c r="E15" s="1082" t="s">
        <v>26</v>
      </c>
      <c r="F15" s="1082"/>
      <c r="G15" s="1083" t="s">
        <v>10</v>
      </c>
      <c r="H15" s="1083"/>
      <c r="I15" s="1083"/>
      <c r="J15" s="1083"/>
      <c r="K15" s="1083"/>
      <c r="L15" s="1083"/>
      <c r="M15" s="1083"/>
      <c r="N15" s="1083"/>
      <c r="O15" s="1083"/>
      <c r="P15" s="1087"/>
      <c r="Q15" s="1085"/>
      <c r="R15" s="1085"/>
      <c r="S15" s="1085"/>
      <c r="T15" s="1085"/>
      <c r="U15" s="1085"/>
      <c r="V15" s="1085"/>
      <c r="W15" s="1085"/>
      <c r="Z15" s="23" t="str">
        <f>"별책. "&amp;TEXT(적용품셈및면적!$D$34,0)&amp;" 설계도"</f>
        <v>별책. 2026년 소나무재선충병 훈증더미 제거사업 설계도</v>
      </c>
      <c r="AA15" s="71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R15" s="24"/>
      <c r="AV15" s="1082" t="s">
        <v>83</v>
      </c>
      <c r="AW15" s="1082"/>
      <c r="AX15" s="1084" t="s">
        <v>84</v>
      </c>
      <c r="AY15" s="1084"/>
      <c r="AZ15" s="1084"/>
      <c r="BA15" s="1084"/>
      <c r="BB15" s="1084"/>
      <c r="BC15" s="1084"/>
      <c r="BD15" s="1084"/>
      <c r="BE15" s="1084"/>
      <c r="BF15" s="1084"/>
      <c r="BG15" s="1084"/>
      <c r="BH15" s="1084"/>
      <c r="BI15" s="1084"/>
      <c r="BJ15" s="1084"/>
    </row>
    <row r="16" spans="1:66" s="22" customFormat="1" ht="17.100000000000001" customHeight="1">
      <c r="A16" s="21"/>
      <c r="E16" s="1082" t="s">
        <v>29</v>
      </c>
      <c r="F16" s="1082"/>
      <c r="G16" s="1083" t="s">
        <v>976</v>
      </c>
      <c r="H16" s="1083"/>
      <c r="I16" s="1083"/>
      <c r="J16" s="1083"/>
      <c r="K16" s="1083"/>
      <c r="L16" s="1083"/>
      <c r="M16" s="1083"/>
      <c r="N16" s="1083"/>
      <c r="O16" s="1083"/>
      <c r="P16" s="29"/>
      <c r="Q16" s="28"/>
      <c r="R16" s="28"/>
      <c r="S16" s="28"/>
      <c r="T16" s="28"/>
      <c r="U16" s="28"/>
      <c r="V16" s="28"/>
      <c r="W16" s="28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1"/>
    </row>
    <row r="17" spans="1:66" s="22" customFormat="1" ht="17.100000000000001" customHeight="1">
      <c r="A17" s="21"/>
      <c r="E17" s="25"/>
      <c r="F17" s="25"/>
      <c r="G17" s="26"/>
      <c r="H17" s="26"/>
      <c r="I17" s="26"/>
      <c r="J17" s="26"/>
      <c r="K17" s="26"/>
      <c r="L17" s="26"/>
      <c r="M17" s="26"/>
      <c r="N17" s="26"/>
      <c r="O17" s="26"/>
      <c r="P17" s="29"/>
      <c r="Q17" s="28"/>
      <c r="R17" s="28"/>
      <c r="S17" s="28"/>
      <c r="T17" s="28"/>
      <c r="U17" s="28"/>
      <c r="V17" s="28"/>
      <c r="W17" s="28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1"/>
    </row>
    <row r="18" spans="1:66" s="22" customFormat="1" ht="17.100000000000001" customHeight="1">
      <c r="A18" s="21"/>
      <c r="E18" s="1081" t="s">
        <v>39</v>
      </c>
      <c r="F18" s="1081"/>
      <c r="G18" s="1081"/>
      <c r="H18" s="1081"/>
      <c r="I18" s="1081"/>
      <c r="J18" s="1081"/>
      <c r="K18" s="1081"/>
      <c r="L18" s="1081"/>
      <c r="M18" s="1081"/>
      <c r="N18" s="1081"/>
      <c r="O18" s="1081"/>
      <c r="P18" s="1081"/>
      <c r="Q18" s="1081"/>
      <c r="R18" s="1081"/>
      <c r="S18" s="1081"/>
      <c r="T18" s="1081"/>
      <c r="U18" s="1081"/>
      <c r="V18" s="1081"/>
      <c r="W18" s="1081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R18" s="24"/>
    </row>
    <row r="19" spans="1:66" s="22" customFormat="1" ht="17.100000000000001" customHeight="1">
      <c r="A19" s="21"/>
      <c r="E19" s="1082" t="s">
        <v>19</v>
      </c>
      <c r="F19" s="1082"/>
      <c r="G19" s="1083" t="s">
        <v>41</v>
      </c>
      <c r="H19" s="1083"/>
      <c r="I19" s="1083"/>
      <c r="J19" s="1083"/>
      <c r="K19" s="1083"/>
      <c r="L19" s="1083"/>
      <c r="M19" s="1083"/>
      <c r="N19" s="1083"/>
      <c r="O19" s="1083"/>
      <c r="P19" s="1087"/>
      <c r="Q19" s="1085"/>
      <c r="R19" s="1085"/>
      <c r="S19" s="1085"/>
      <c r="T19" s="1085"/>
      <c r="U19" s="1085"/>
      <c r="V19" s="1085"/>
      <c r="W19" s="1085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28"/>
      <c r="AP19" s="28"/>
      <c r="AQ19" s="28"/>
      <c r="AR19" s="69"/>
    </row>
    <row r="20" spans="1:66" s="22" customFormat="1" ht="17.100000000000001" customHeight="1">
      <c r="A20" s="21"/>
      <c r="E20" s="1082" t="s">
        <v>22</v>
      </c>
      <c r="F20" s="1082"/>
      <c r="G20" s="1083" t="s">
        <v>42</v>
      </c>
      <c r="H20" s="1083"/>
      <c r="I20" s="1083"/>
      <c r="J20" s="1083"/>
      <c r="K20" s="1083"/>
      <c r="L20" s="1083"/>
      <c r="M20" s="1083"/>
      <c r="N20" s="1083"/>
      <c r="O20" s="1083"/>
      <c r="P20" s="1087"/>
      <c r="Q20" s="1085"/>
      <c r="R20" s="1085"/>
      <c r="S20" s="1085"/>
      <c r="T20" s="1085"/>
      <c r="U20" s="1085"/>
      <c r="V20" s="1085"/>
      <c r="W20" s="1085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R20" s="69"/>
    </row>
    <row r="21" spans="1:66" s="22" customFormat="1" ht="17.100000000000001" customHeight="1">
      <c r="A21" s="21"/>
      <c r="E21" s="1082" t="s">
        <v>26</v>
      </c>
      <c r="F21" s="1082"/>
      <c r="G21" s="1083" t="s">
        <v>44</v>
      </c>
      <c r="H21" s="1083"/>
      <c r="I21" s="1083"/>
      <c r="J21" s="1083"/>
      <c r="K21" s="1083"/>
      <c r="L21" s="1083"/>
      <c r="M21" s="1083"/>
      <c r="N21" s="1083"/>
      <c r="O21" s="1083"/>
      <c r="P21" s="29"/>
      <c r="Q21" s="28"/>
      <c r="R21" s="28"/>
      <c r="S21" s="28"/>
      <c r="T21" s="28"/>
      <c r="U21" s="28"/>
      <c r="V21" s="28"/>
      <c r="W21" s="28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2"/>
    </row>
    <row r="22" spans="1:66" s="22" customFormat="1" ht="17.100000000000001" customHeight="1">
      <c r="A22" s="21"/>
      <c r="E22" s="25"/>
      <c r="F22" s="25"/>
      <c r="G22" s="26"/>
      <c r="H22" s="26"/>
      <c r="I22" s="26"/>
      <c r="J22" s="26"/>
      <c r="K22" s="26"/>
      <c r="L22" s="26"/>
      <c r="M22" s="26"/>
      <c r="N22" s="26"/>
      <c r="O22" s="26"/>
      <c r="P22" s="29"/>
      <c r="Q22" s="28"/>
      <c r="R22" s="28"/>
      <c r="S22" s="28"/>
      <c r="T22" s="28"/>
      <c r="U22" s="28"/>
      <c r="V22" s="28"/>
      <c r="W22" s="28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2"/>
    </row>
    <row r="23" spans="1:66" s="22" customFormat="1" ht="17.100000000000001" customHeight="1">
      <c r="A23" s="21"/>
      <c r="E23" s="1081" t="s">
        <v>2043</v>
      </c>
      <c r="F23" s="1081"/>
      <c r="G23" s="1081"/>
      <c r="H23" s="1081"/>
      <c r="I23" s="1081"/>
      <c r="J23" s="1081"/>
      <c r="K23" s="1081"/>
      <c r="L23" s="1081"/>
      <c r="M23" s="1081"/>
      <c r="N23" s="1081"/>
      <c r="O23" s="1081"/>
      <c r="P23" s="1081"/>
      <c r="Q23" s="1081"/>
      <c r="R23" s="1081"/>
      <c r="S23" s="1081"/>
      <c r="T23" s="1081"/>
      <c r="U23" s="1081"/>
      <c r="V23" s="1081"/>
      <c r="W23" s="1081"/>
      <c r="X23" s="28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R23" s="69"/>
    </row>
    <row r="24" spans="1:66" s="22" customFormat="1" ht="17.100000000000001" customHeight="1">
      <c r="A24" s="21"/>
      <c r="E24" s="1082" t="s">
        <v>19</v>
      </c>
      <c r="F24" s="1082"/>
      <c r="G24" s="1084" t="s">
        <v>2041</v>
      </c>
      <c r="H24" s="1084"/>
      <c r="I24" s="1084"/>
      <c r="J24" s="1084"/>
      <c r="K24" s="1084"/>
      <c r="L24" s="1084"/>
      <c r="M24" s="1084"/>
      <c r="N24" s="1084"/>
      <c r="O24" s="1084"/>
      <c r="P24" s="1084"/>
      <c r="Q24" s="1084"/>
      <c r="R24" s="1084"/>
      <c r="S24" s="1084"/>
      <c r="T24" s="1085"/>
      <c r="U24" s="1085"/>
      <c r="V24" s="1085"/>
      <c r="W24" s="1085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R24" s="69"/>
    </row>
    <row r="25" spans="1:66" s="22" customFormat="1" ht="17.100000000000001" customHeight="1">
      <c r="A25" s="21"/>
      <c r="E25" s="1082" t="s">
        <v>22</v>
      </c>
      <c r="F25" s="1082"/>
      <c r="G25" s="1084" t="s">
        <v>2042</v>
      </c>
      <c r="H25" s="1084"/>
      <c r="I25" s="1084"/>
      <c r="J25" s="1084"/>
      <c r="K25" s="1084"/>
      <c r="L25" s="1084"/>
      <c r="M25" s="1084"/>
      <c r="N25" s="1084"/>
      <c r="O25" s="1084"/>
      <c r="P25" s="1084"/>
      <c r="Q25" s="1084"/>
      <c r="R25" s="1084"/>
      <c r="S25" s="1084"/>
      <c r="T25" s="28"/>
      <c r="U25" s="28"/>
      <c r="V25" s="28"/>
      <c r="W25" s="28"/>
      <c r="Z25" s="23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28"/>
      <c r="AP25" s="28"/>
      <c r="AQ25" s="28"/>
      <c r="AR25" s="69"/>
    </row>
    <row r="26" spans="1:66" s="22" customFormat="1" ht="17.100000000000001" customHeight="1">
      <c r="A26" s="21"/>
      <c r="E26" s="1082"/>
      <c r="F26" s="1082"/>
      <c r="G26" s="1084"/>
      <c r="H26" s="1084"/>
      <c r="I26" s="1084"/>
      <c r="J26" s="1084"/>
      <c r="K26" s="1084"/>
      <c r="L26" s="1084"/>
      <c r="M26" s="1084"/>
      <c r="N26" s="1084"/>
      <c r="O26" s="1084"/>
      <c r="P26" s="1084"/>
      <c r="Q26" s="1084"/>
      <c r="R26" s="1084"/>
      <c r="S26" s="1084"/>
      <c r="W26" s="28"/>
      <c r="Z26" s="23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R26" s="69"/>
    </row>
    <row r="27" spans="1:66" s="22" customFormat="1" ht="17.100000000000001" customHeight="1">
      <c r="A27" s="21"/>
      <c r="E27" s="1082"/>
      <c r="F27" s="1082"/>
      <c r="G27" s="1084"/>
      <c r="H27" s="1084"/>
      <c r="I27" s="1084"/>
      <c r="J27" s="1084"/>
      <c r="K27" s="1084"/>
      <c r="L27" s="1084"/>
      <c r="M27" s="1084"/>
      <c r="N27" s="1084"/>
      <c r="O27" s="1084"/>
      <c r="P27" s="1084"/>
      <c r="Q27" s="1084"/>
      <c r="R27" s="1084"/>
      <c r="S27" s="1084"/>
      <c r="W27" s="28"/>
      <c r="Z27" s="23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R27" s="69"/>
      <c r="AV27" s="1081"/>
      <c r="AW27" s="1081"/>
      <c r="AX27" s="1081"/>
      <c r="AY27" s="1081"/>
      <c r="AZ27" s="1081"/>
      <c r="BA27" s="1081"/>
      <c r="BB27" s="1081"/>
      <c r="BC27" s="1081"/>
      <c r="BD27" s="1081"/>
      <c r="BE27" s="1081"/>
      <c r="BF27" s="1081"/>
      <c r="BG27" s="1081"/>
      <c r="BH27" s="1081"/>
      <c r="BI27" s="1081"/>
      <c r="BJ27" s="1081"/>
      <c r="BK27" s="1081"/>
      <c r="BL27" s="1081"/>
      <c r="BM27" s="1081"/>
      <c r="BN27" s="1081"/>
    </row>
    <row r="28" spans="1:66" s="22" customFormat="1" ht="17.100000000000001" hidden="1" customHeight="1">
      <c r="A28" s="21"/>
      <c r="E28" s="1082" t="s">
        <v>33</v>
      </c>
      <c r="F28" s="1082"/>
      <c r="G28" s="1144" t="s">
        <v>84</v>
      </c>
      <c r="H28" s="1144"/>
      <c r="I28" s="1144"/>
      <c r="J28" s="1144"/>
      <c r="K28" s="1144"/>
      <c r="L28" s="1144"/>
      <c r="M28" s="1144"/>
      <c r="N28" s="1144"/>
      <c r="O28" s="1144"/>
      <c r="P28" s="1144"/>
      <c r="Q28" s="1144"/>
      <c r="R28" s="1144"/>
      <c r="S28" s="1144"/>
      <c r="Z28" s="23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R28" s="69"/>
      <c r="AV28" s="1082" t="s">
        <v>19</v>
      </c>
      <c r="AW28" s="1082"/>
      <c r="AX28" s="1084" t="s">
        <v>37</v>
      </c>
      <c r="AY28" s="1084"/>
      <c r="AZ28" s="1084"/>
      <c r="BA28" s="1084"/>
      <c r="BB28" s="1084"/>
      <c r="BC28" s="1084"/>
      <c r="BD28" s="1084"/>
      <c r="BE28" s="1084"/>
      <c r="BF28" s="1084"/>
      <c r="BG28" s="1084"/>
      <c r="BH28" s="1084"/>
      <c r="BI28" s="1084"/>
      <c r="BJ28" s="1084"/>
      <c r="BK28" s="1085"/>
      <c r="BL28" s="1085"/>
      <c r="BM28" s="1085"/>
      <c r="BN28" s="1085"/>
    </row>
    <row r="29" spans="1:66" s="22" customFormat="1" ht="17.100000000000001" customHeight="1">
      <c r="A29" s="21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Z29" s="23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  <c r="AM29" s="70"/>
      <c r="AN29" s="70"/>
      <c r="AR29" s="24"/>
      <c r="AV29" s="1082" t="s">
        <v>22</v>
      </c>
      <c r="AW29" s="1082"/>
      <c r="AX29" s="1084" t="s">
        <v>86</v>
      </c>
      <c r="AY29" s="1084"/>
      <c r="AZ29" s="1084"/>
      <c r="BA29" s="1084"/>
      <c r="BB29" s="1084"/>
      <c r="BC29" s="1084"/>
      <c r="BD29" s="1084"/>
      <c r="BE29" s="1084"/>
      <c r="BF29" s="1084"/>
      <c r="BG29" s="1084"/>
      <c r="BH29" s="1084"/>
      <c r="BI29" s="1084"/>
      <c r="BJ29" s="1084"/>
      <c r="BK29" s="28"/>
      <c r="BL29" s="28"/>
      <c r="BM29" s="28"/>
      <c r="BN29" s="28"/>
    </row>
    <row r="30" spans="1:66" s="22" customFormat="1" ht="17.100000000000001" customHeight="1">
      <c r="A30" s="21"/>
      <c r="E30" s="1081"/>
      <c r="F30" s="1081"/>
      <c r="G30" s="1081"/>
      <c r="H30" s="1081"/>
      <c r="I30" s="1081"/>
      <c r="J30" s="1081"/>
      <c r="K30" s="1081"/>
      <c r="L30" s="1081"/>
      <c r="M30" s="1081"/>
      <c r="N30" s="1081"/>
      <c r="O30" s="1081"/>
      <c r="P30" s="1081"/>
      <c r="Q30" s="1081"/>
      <c r="R30" s="1081"/>
      <c r="S30" s="1081"/>
      <c r="T30" s="1081"/>
      <c r="U30" s="1081"/>
      <c r="V30" s="1081"/>
      <c r="W30" s="1081"/>
      <c r="Z30" s="23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1"/>
      <c r="AV30" s="1082" t="s">
        <v>26</v>
      </c>
      <c r="AW30" s="1082"/>
      <c r="AX30" s="1084" t="s">
        <v>87</v>
      </c>
      <c r="AY30" s="1084"/>
      <c r="AZ30" s="1084"/>
      <c r="BA30" s="1084"/>
      <c r="BB30" s="1084"/>
      <c r="BC30" s="1084"/>
      <c r="BD30" s="1084"/>
      <c r="BE30" s="1084"/>
      <c r="BF30" s="1084"/>
      <c r="BG30" s="1084"/>
      <c r="BH30" s="1084"/>
      <c r="BI30" s="1084"/>
      <c r="BJ30" s="1084"/>
      <c r="BN30" s="28"/>
    </row>
    <row r="31" spans="1:66" s="22" customFormat="1" ht="17.100000000000001" customHeight="1">
      <c r="A31" s="21"/>
      <c r="E31" s="1082"/>
      <c r="F31" s="1082"/>
      <c r="G31" s="1084"/>
      <c r="H31" s="1084"/>
      <c r="I31" s="1084"/>
      <c r="J31" s="1084"/>
      <c r="K31" s="1084"/>
      <c r="L31" s="1084"/>
      <c r="M31" s="1084"/>
      <c r="N31" s="1084"/>
      <c r="O31" s="1084"/>
      <c r="P31" s="1084"/>
      <c r="Q31" s="1084"/>
      <c r="R31" s="1084"/>
      <c r="S31" s="1084"/>
      <c r="T31" s="28"/>
      <c r="U31" s="28"/>
      <c r="V31" s="28"/>
      <c r="W31" s="28"/>
      <c r="Z31" s="23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28"/>
      <c r="AP31" s="28"/>
      <c r="AQ31" s="28"/>
      <c r="AR31" s="69"/>
    </row>
    <row r="32" spans="1:66" s="22" customFormat="1" ht="17.100000000000001" customHeight="1">
      <c r="A32" s="21"/>
      <c r="E32" s="1082"/>
      <c r="F32" s="1082"/>
      <c r="G32" s="1084"/>
      <c r="H32" s="1084"/>
      <c r="I32" s="1084"/>
      <c r="J32" s="1084"/>
      <c r="K32" s="1084"/>
      <c r="L32" s="1084"/>
      <c r="M32" s="1084"/>
      <c r="N32" s="1084"/>
      <c r="O32" s="1084"/>
      <c r="P32" s="1084"/>
      <c r="Q32" s="1084"/>
      <c r="R32" s="1084"/>
      <c r="S32" s="1084"/>
      <c r="W32" s="28"/>
      <c r="Z32" s="23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R32" s="69"/>
    </row>
    <row r="33" spans="1:48" s="22" customFormat="1" ht="17.100000000000001" customHeight="1">
      <c r="A33" s="21"/>
      <c r="E33" s="1082"/>
      <c r="F33" s="1082"/>
      <c r="G33" s="1084"/>
      <c r="H33" s="1084"/>
      <c r="I33" s="1084"/>
      <c r="J33" s="1084"/>
      <c r="K33" s="1084"/>
      <c r="L33" s="1084"/>
      <c r="M33" s="1084"/>
      <c r="N33" s="1084"/>
      <c r="O33" s="1084"/>
      <c r="P33" s="1084"/>
      <c r="Q33" s="1084"/>
      <c r="R33" s="1084"/>
      <c r="S33" s="1084"/>
      <c r="W33" s="28"/>
      <c r="Z33" s="1142"/>
      <c r="AA33" s="1142"/>
      <c r="AB33" s="1142"/>
      <c r="AC33" s="1142"/>
      <c r="AD33" s="1142"/>
      <c r="AE33" s="1142"/>
      <c r="AF33" s="1142"/>
      <c r="AG33" s="1142"/>
      <c r="AH33" s="1142"/>
      <c r="AI33" s="1142"/>
      <c r="AJ33" s="1142"/>
      <c r="AK33" s="1142"/>
      <c r="AL33" s="1142"/>
      <c r="AM33" s="1142"/>
      <c r="AN33" s="1142"/>
      <c r="AO33" s="1142"/>
      <c r="AP33" s="1142"/>
      <c r="AQ33" s="1142"/>
      <c r="AR33" s="1143"/>
    </row>
    <row r="34" spans="1:48" ht="17.25" customHeight="1" thickBot="1">
      <c r="A34" s="73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5"/>
      <c r="AV34" s="23" t="s">
        <v>88</v>
      </c>
    </row>
    <row r="35" spans="1:48">
      <c r="AV35" s="23"/>
    </row>
    <row r="36" spans="1:48">
      <c r="AV36" s="23" t="s">
        <v>89</v>
      </c>
    </row>
    <row r="37" spans="1:48">
      <c r="AV37" s="23"/>
    </row>
    <row r="38" spans="1:48">
      <c r="E38" s="1081"/>
      <c r="F38" s="1081"/>
      <c r="G38" s="1081"/>
      <c r="H38" s="1081"/>
      <c r="I38" s="1081"/>
      <c r="J38" s="1081"/>
      <c r="K38" s="1081"/>
      <c r="L38" s="1081"/>
      <c r="M38" s="1081"/>
      <c r="N38" s="1081"/>
      <c r="O38" s="1081"/>
      <c r="P38" s="1081"/>
      <c r="Q38" s="1081"/>
      <c r="R38" s="1081"/>
      <c r="S38" s="1081"/>
      <c r="T38" s="1081"/>
      <c r="U38" s="1081"/>
      <c r="V38" s="1081"/>
      <c r="W38" s="1081"/>
      <c r="AV38" s="23" t="s">
        <v>90</v>
      </c>
    </row>
    <row r="39" spans="1:48">
      <c r="E39" s="1082"/>
      <c r="F39" s="1082"/>
      <c r="G39" s="1083"/>
      <c r="H39" s="1083"/>
      <c r="I39" s="1083"/>
      <c r="J39" s="1083"/>
      <c r="K39" s="1083"/>
      <c r="L39" s="1083"/>
      <c r="M39" s="1083"/>
      <c r="N39" s="1083"/>
      <c r="O39" s="1083"/>
      <c r="P39" s="1083"/>
      <c r="Q39" s="1083"/>
      <c r="R39" s="1083"/>
      <c r="S39" s="1083"/>
      <c r="T39" s="28"/>
      <c r="U39" s="28"/>
      <c r="V39" s="28"/>
      <c r="W39" s="28"/>
      <c r="AV39" s="23"/>
    </row>
    <row r="40" spans="1:48">
      <c r="E40" s="1082"/>
      <c r="F40" s="1082"/>
      <c r="G40" s="1083"/>
      <c r="H40" s="1083"/>
      <c r="I40" s="1083"/>
      <c r="J40" s="1083"/>
      <c r="K40" s="1083"/>
      <c r="L40" s="1083"/>
      <c r="M40" s="1083"/>
      <c r="N40" s="1083"/>
      <c r="O40" s="1083"/>
      <c r="P40" s="1083"/>
      <c r="Q40" s="1083"/>
      <c r="R40" s="1083"/>
      <c r="S40" s="1083"/>
      <c r="T40" s="28"/>
      <c r="U40" s="28"/>
      <c r="V40" s="28"/>
      <c r="W40" s="28"/>
      <c r="AB40" s="1081"/>
      <c r="AC40" s="1081"/>
      <c r="AD40" s="1081"/>
      <c r="AE40" s="1081"/>
      <c r="AF40" s="1081"/>
      <c r="AG40" s="1081"/>
      <c r="AH40" s="1081"/>
      <c r="AI40" s="1081"/>
      <c r="AJ40" s="1081"/>
      <c r="AK40" s="1081"/>
      <c r="AL40" s="1081"/>
      <c r="AM40" s="1081"/>
      <c r="AN40" s="1081"/>
      <c r="AO40" s="1081"/>
      <c r="AP40" s="1081"/>
      <c r="AQ40" s="1081"/>
      <c r="AR40" s="1081"/>
      <c r="AS40" s="1081"/>
      <c r="AV40" s="23" t="s">
        <v>85</v>
      </c>
    </row>
    <row r="41" spans="1:48">
      <c r="E41" s="1082"/>
      <c r="F41" s="1082"/>
      <c r="G41" s="1083"/>
      <c r="H41" s="1083"/>
      <c r="I41" s="1083"/>
      <c r="J41" s="1083"/>
      <c r="K41" s="1083"/>
      <c r="L41" s="1083"/>
      <c r="M41" s="1083"/>
      <c r="N41" s="1083"/>
      <c r="O41" s="1083"/>
      <c r="P41" s="1083"/>
      <c r="Q41" s="1083"/>
      <c r="R41" s="1083"/>
      <c r="S41" s="1083"/>
      <c r="T41" s="28"/>
      <c r="U41" s="28"/>
      <c r="V41" s="28"/>
      <c r="W41" s="28"/>
      <c r="AB41" s="1082"/>
      <c r="AC41" s="1082"/>
      <c r="AD41" s="1084"/>
      <c r="AE41" s="1084"/>
      <c r="AF41" s="1084"/>
      <c r="AG41" s="1084"/>
      <c r="AH41" s="1084"/>
      <c r="AI41" s="1084"/>
      <c r="AJ41" s="1084"/>
      <c r="AK41" s="1084"/>
      <c r="AL41" s="1084"/>
      <c r="AM41" s="1084"/>
      <c r="AN41" s="1084"/>
      <c r="AO41" s="27"/>
      <c r="AP41" s="27"/>
      <c r="AQ41" s="1085"/>
      <c r="AR41" s="1085"/>
      <c r="AS41" s="1085"/>
      <c r="AV41" s="23"/>
    </row>
    <row r="42" spans="1:48">
      <c r="E42" s="22"/>
      <c r="F42" s="22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22"/>
      <c r="U42" s="22"/>
      <c r="V42" s="22"/>
      <c r="W42" s="28"/>
      <c r="AB42" s="1082"/>
      <c r="AC42" s="1082"/>
      <c r="AD42" s="1084"/>
      <c r="AE42" s="1084"/>
      <c r="AF42" s="1084"/>
      <c r="AG42" s="1084"/>
      <c r="AH42" s="1084"/>
      <c r="AI42" s="1084"/>
      <c r="AJ42" s="1084"/>
      <c r="AK42" s="1084"/>
      <c r="AL42" s="1084"/>
      <c r="AM42" s="1084"/>
      <c r="AN42" s="1084"/>
      <c r="AO42" s="27"/>
      <c r="AP42" s="27"/>
      <c r="AQ42" s="28"/>
      <c r="AR42" s="28"/>
      <c r="AS42" s="28"/>
      <c r="AV42" s="23" t="str">
        <f>"별책. "&amp;TEXT(적용품셈및면적!$D$34,0)&amp;" 설계도"</f>
        <v>별책. 2026년 소나무재선충병 훈증더미 제거사업 설계도</v>
      </c>
    </row>
    <row r="43" spans="1:48">
      <c r="E43" s="1081"/>
      <c r="F43" s="1081"/>
      <c r="G43" s="1081"/>
      <c r="H43" s="1081"/>
      <c r="I43" s="1081"/>
      <c r="J43" s="1081"/>
      <c r="K43" s="1081"/>
      <c r="L43" s="1081"/>
      <c r="M43" s="1081"/>
      <c r="N43" s="1081"/>
      <c r="O43" s="1081"/>
      <c r="P43" s="1081"/>
      <c r="Q43" s="1081"/>
      <c r="R43" s="1081"/>
      <c r="S43" s="1081"/>
      <c r="T43" s="1081"/>
      <c r="U43" s="1081"/>
      <c r="V43" s="1081"/>
      <c r="W43" s="1081"/>
      <c r="AB43" s="1082"/>
      <c r="AC43" s="1082"/>
      <c r="AD43" s="1084"/>
      <c r="AE43" s="1084"/>
      <c r="AF43" s="1084"/>
      <c r="AG43" s="1084"/>
      <c r="AH43" s="1084"/>
      <c r="AI43" s="1084"/>
      <c r="AJ43" s="1084"/>
      <c r="AK43" s="1084"/>
      <c r="AL43" s="1084"/>
      <c r="AM43" s="1084"/>
      <c r="AN43" s="1084"/>
      <c r="AO43" s="27"/>
      <c r="AP43" s="27"/>
      <c r="AQ43" s="28"/>
      <c r="AR43" s="28"/>
      <c r="AS43" s="28"/>
    </row>
    <row r="44" spans="1:48">
      <c r="E44" s="1082"/>
      <c r="F44" s="1082"/>
      <c r="G44" s="1084"/>
      <c r="H44" s="1084"/>
      <c r="I44" s="1084"/>
      <c r="J44" s="1084"/>
      <c r="K44" s="1084"/>
      <c r="L44" s="1084"/>
      <c r="M44" s="1084"/>
      <c r="N44" s="1084"/>
      <c r="O44" s="1084"/>
      <c r="P44" s="1084"/>
      <c r="Q44" s="1084"/>
      <c r="R44" s="1084"/>
      <c r="S44" s="1084"/>
      <c r="T44" s="1085"/>
      <c r="U44" s="1085"/>
      <c r="V44" s="1085"/>
      <c r="W44" s="1085"/>
      <c r="AB44" s="1082"/>
      <c r="AC44" s="1082"/>
      <c r="AD44" s="1084"/>
      <c r="AE44" s="1084"/>
      <c r="AF44" s="1084"/>
      <c r="AG44" s="1084"/>
      <c r="AH44" s="1084"/>
      <c r="AI44" s="1084"/>
      <c r="AJ44" s="1084"/>
      <c r="AK44" s="1084"/>
      <c r="AL44" s="1084"/>
      <c r="AM44" s="1084"/>
      <c r="AN44" s="1084"/>
      <c r="AO44" s="27"/>
      <c r="AP44" s="27"/>
      <c r="AQ44" s="28"/>
      <c r="AR44" s="28"/>
      <c r="AS44" s="28"/>
    </row>
    <row r="45" spans="1:48">
      <c r="E45" s="1082"/>
      <c r="F45" s="1082"/>
      <c r="G45" s="1084"/>
      <c r="H45" s="1084"/>
      <c r="I45" s="1084"/>
      <c r="J45" s="1084"/>
      <c r="K45" s="1084"/>
      <c r="L45" s="1084"/>
      <c r="M45" s="1084"/>
      <c r="N45" s="1084"/>
      <c r="O45" s="1084"/>
      <c r="P45" s="1084"/>
      <c r="Q45" s="1084"/>
      <c r="R45" s="1084"/>
      <c r="S45" s="1084"/>
      <c r="T45" s="28"/>
      <c r="U45" s="28"/>
      <c r="V45" s="28"/>
      <c r="W45" s="28"/>
      <c r="AB45" s="1082"/>
      <c r="AC45" s="1082"/>
      <c r="AD45" s="1084"/>
      <c r="AE45" s="1084"/>
      <c r="AF45" s="1084"/>
      <c r="AG45" s="1084"/>
      <c r="AH45" s="1084"/>
      <c r="AI45" s="1084"/>
      <c r="AJ45" s="1084"/>
      <c r="AK45" s="1084"/>
      <c r="AL45" s="1084"/>
      <c r="AM45" s="1084"/>
      <c r="AN45" s="1084"/>
      <c r="AO45" s="27"/>
      <c r="AP45" s="27"/>
      <c r="AQ45" s="22"/>
      <c r="AR45" s="26"/>
      <c r="AS45" s="26"/>
    </row>
    <row r="46" spans="1:48">
      <c r="E46" s="1082"/>
      <c r="F46" s="1082"/>
      <c r="G46" s="1084"/>
      <c r="H46" s="1084"/>
      <c r="I46" s="1084"/>
      <c r="J46" s="1084"/>
      <c r="K46" s="1084"/>
      <c r="L46" s="1084"/>
      <c r="M46" s="1084"/>
      <c r="N46" s="1084"/>
      <c r="O46" s="1084"/>
      <c r="P46" s="1084"/>
      <c r="Q46" s="1084"/>
      <c r="R46" s="1084"/>
      <c r="S46" s="1084"/>
      <c r="T46" s="22"/>
      <c r="U46" s="22"/>
      <c r="V46" s="22"/>
      <c r="W46" s="28"/>
      <c r="AB46" s="22"/>
      <c r="AC46" s="22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22"/>
      <c r="AR46" s="22"/>
      <c r="AS46" s="22"/>
    </row>
    <row r="47" spans="1:48">
      <c r="E47" s="1082"/>
      <c r="F47" s="1082"/>
      <c r="G47" s="1084"/>
      <c r="H47" s="1084"/>
      <c r="I47" s="1084"/>
      <c r="J47" s="1084"/>
      <c r="K47" s="1084"/>
      <c r="L47" s="1084"/>
      <c r="M47" s="1084"/>
      <c r="N47" s="1084"/>
      <c r="O47" s="1084"/>
      <c r="P47" s="1084"/>
      <c r="Q47" s="1084"/>
      <c r="R47" s="1084"/>
      <c r="S47" s="1084"/>
      <c r="T47" s="22"/>
      <c r="U47" s="22"/>
      <c r="V47" s="22"/>
      <c r="W47" s="28"/>
      <c r="AB47" s="1081"/>
      <c r="AC47" s="1081"/>
      <c r="AD47" s="1081"/>
      <c r="AE47" s="1081"/>
      <c r="AF47" s="1081"/>
      <c r="AG47" s="1081"/>
      <c r="AH47" s="1081"/>
      <c r="AI47" s="1081"/>
      <c r="AJ47" s="1081"/>
      <c r="AK47" s="1081"/>
      <c r="AL47" s="1081"/>
      <c r="AM47" s="1081"/>
      <c r="AN47" s="1081"/>
      <c r="AO47" s="1081"/>
      <c r="AP47" s="1081"/>
      <c r="AQ47" s="1081"/>
      <c r="AR47" s="1081"/>
      <c r="AS47" s="1081"/>
    </row>
    <row r="48" spans="1:48">
      <c r="E48" s="1082"/>
      <c r="F48" s="1082"/>
      <c r="G48" s="1084"/>
      <c r="H48" s="1084"/>
      <c r="I48" s="1084"/>
      <c r="J48" s="1084"/>
      <c r="K48" s="1084"/>
      <c r="L48" s="1084"/>
      <c r="M48" s="1084"/>
      <c r="N48" s="1084"/>
      <c r="O48" s="1084"/>
      <c r="P48" s="1084"/>
      <c r="Q48" s="1084"/>
      <c r="R48" s="1084"/>
      <c r="S48" s="1084"/>
      <c r="T48" s="22"/>
      <c r="U48" s="22"/>
      <c r="V48" s="22"/>
      <c r="W48" s="22"/>
      <c r="AB48" s="1082"/>
      <c r="AC48" s="1082"/>
      <c r="AD48" s="1084"/>
      <c r="AE48" s="1084"/>
      <c r="AF48" s="1084"/>
      <c r="AG48" s="1084"/>
      <c r="AH48" s="1084"/>
      <c r="AI48" s="1084"/>
      <c r="AJ48" s="1084"/>
      <c r="AK48" s="1084"/>
      <c r="AL48" s="1084"/>
      <c r="AM48" s="1084"/>
      <c r="AN48" s="1084"/>
      <c r="AO48" s="27"/>
      <c r="AP48" s="27"/>
      <c r="AQ48" s="1085"/>
      <c r="AR48" s="1085"/>
      <c r="AS48" s="1085"/>
    </row>
    <row r="49" spans="5:45"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AB49" s="1082"/>
      <c r="AC49" s="1082"/>
      <c r="AD49" s="1084"/>
      <c r="AE49" s="1084"/>
      <c r="AF49" s="1084"/>
      <c r="AG49" s="1084"/>
      <c r="AH49" s="1084"/>
      <c r="AI49" s="1084"/>
      <c r="AJ49" s="1084"/>
      <c r="AK49" s="1084"/>
      <c r="AL49" s="1084"/>
      <c r="AM49" s="1084"/>
      <c r="AN49" s="1084"/>
      <c r="AO49" s="27"/>
      <c r="AP49" s="27"/>
      <c r="AQ49" s="28"/>
      <c r="AR49" s="28"/>
      <c r="AS49" s="28"/>
    </row>
    <row r="50" spans="5:45">
      <c r="E50" s="1081"/>
      <c r="F50" s="1081"/>
      <c r="G50" s="1081"/>
      <c r="H50" s="1081"/>
      <c r="I50" s="1081"/>
      <c r="J50" s="1081"/>
      <c r="K50" s="1081"/>
      <c r="L50" s="1081"/>
      <c r="M50" s="1081"/>
      <c r="N50" s="1081"/>
      <c r="O50" s="1081"/>
      <c r="P50" s="1081"/>
      <c r="Q50" s="1081"/>
      <c r="R50" s="1081"/>
      <c r="S50" s="1081"/>
      <c r="T50" s="1081"/>
      <c r="U50" s="1081"/>
      <c r="V50" s="1081"/>
      <c r="W50" s="1081"/>
      <c r="AB50" s="1082"/>
      <c r="AC50" s="1082"/>
      <c r="AD50" s="1084"/>
      <c r="AE50" s="1084"/>
      <c r="AF50" s="1084"/>
      <c r="AG50" s="1084"/>
      <c r="AH50" s="1084"/>
      <c r="AI50" s="1084"/>
      <c r="AJ50" s="1084"/>
      <c r="AK50" s="1084"/>
      <c r="AL50" s="1084"/>
      <c r="AM50" s="1084"/>
      <c r="AN50" s="1084"/>
      <c r="AO50" s="27"/>
      <c r="AP50" s="27"/>
      <c r="AQ50" s="28"/>
      <c r="AR50" s="28"/>
      <c r="AS50" s="28"/>
    </row>
    <row r="51" spans="5:45">
      <c r="E51" s="1082"/>
      <c r="F51" s="1082"/>
      <c r="G51" s="1084"/>
      <c r="H51" s="1084"/>
      <c r="I51" s="1084"/>
      <c r="J51" s="1084"/>
      <c r="K51" s="1084"/>
      <c r="L51" s="1084"/>
      <c r="M51" s="1084"/>
      <c r="N51" s="1084"/>
      <c r="O51" s="1084"/>
      <c r="P51" s="1084"/>
      <c r="Q51" s="1084"/>
      <c r="R51" s="1084"/>
      <c r="S51" s="1084"/>
      <c r="T51" s="1085"/>
      <c r="U51" s="1085"/>
      <c r="V51" s="1085"/>
      <c r="W51" s="1085"/>
      <c r="AB51" s="1082"/>
      <c r="AC51" s="1082"/>
      <c r="AD51" s="1084"/>
      <c r="AE51" s="1084"/>
      <c r="AF51" s="1084"/>
      <c r="AG51" s="1084"/>
      <c r="AH51" s="1084"/>
      <c r="AI51" s="1084"/>
      <c r="AJ51" s="1084"/>
      <c r="AK51" s="1084"/>
      <c r="AL51" s="1084"/>
      <c r="AM51" s="1084"/>
      <c r="AN51" s="1084"/>
      <c r="AO51" s="27"/>
      <c r="AP51" s="27"/>
      <c r="AQ51" s="28"/>
      <c r="AR51" s="28"/>
      <c r="AS51" s="28"/>
    </row>
    <row r="52" spans="5:45">
      <c r="E52" s="1082"/>
      <c r="F52" s="1082"/>
      <c r="G52" s="1084"/>
      <c r="H52" s="1084"/>
      <c r="I52" s="1084"/>
      <c r="J52" s="1084"/>
      <c r="K52" s="1084"/>
      <c r="L52" s="1084"/>
      <c r="M52" s="1084"/>
      <c r="N52" s="1084"/>
      <c r="O52" s="1084"/>
      <c r="P52" s="1084"/>
      <c r="Q52" s="1084"/>
      <c r="R52" s="1084"/>
      <c r="S52" s="1084"/>
      <c r="T52" s="28"/>
      <c r="U52" s="28"/>
      <c r="V52" s="28"/>
      <c r="W52" s="28"/>
      <c r="AB52" s="1082"/>
      <c r="AC52" s="1082"/>
      <c r="AD52" s="1084"/>
      <c r="AE52" s="1084"/>
      <c r="AF52" s="1084"/>
      <c r="AG52" s="1084"/>
      <c r="AH52" s="1084"/>
      <c r="AI52" s="1084"/>
      <c r="AJ52" s="1084"/>
      <c r="AK52" s="1084"/>
      <c r="AL52" s="1084"/>
      <c r="AM52" s="1084"/>
      <c r="AN52" s="1084"/>
      <c r="AO52" s="27"/>
      <c r="AP52" s="27"/>
      <c r="AQ52" s="22"/>
      <c r="AR52" s="26"/>
      <c r="AS52" s="26"/>
    </row>
    <row r="53" spans="5:45">
      <c r="E53" s="1082"/>
      <c r="F53" s="1082"/>
      <c r="G53" s="1084"/>
      <c r="H53" s="1084"/>
      <c r="I53" s="1084"/>
      <c r="J53" s="1084"/>
      <c r="K53" s="1084"/>
      <c r="L53" s="1084"/>
      <c r="M53" s="1084"/>
      <c r="N53" s="1084"/>
      <c r="O53" s="1084"/>
      <c r="P53" s="1084"/>
      <c r="Q53" s="1084"/>
      <c r="R53" s="1084"/>
      <c r="S53" s="1084"/>
      <c r="T53" s="22"/>
      <c r="U53" s="22"/>
      <c r="V53" s="22"/>
      <c r="W53" s="28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5:45">
      <c r="E54" s="1082"/>
      <c r="F54" s="1082"/>
      <c r="G54" s="1084"/>
      <c r="H54" s="1084"/>
      <c r="I54" s="1084"/>
      <c r="J54" s="1084"/>
      <c r="K54" s="1084"/>
      <c r="L54" s="1084"/>
      <c r="M54" s="1084"/>
      <c r="N54" s="1084"/>
      <c r="O54" s="1084"/>
      <c r="P54" s="1084"/>
      <c r="Q54" s="1084"/>
      <c r="R54" s="1084"/>
      <c r="S54" s="1084"/>
      <c r="T54" s="22"/>
      <c r="U54" s="22"/>
      <c r="V54" s="22"/>
      <c r="W54" s="28"/>
      <c r="AB54" s="1081"/>
      <c r="AC54" s="1081"/>
      <c r="AD54" s="1081"/>
      <c r="AE54" s="1081"/>
      <c r="AF54" s="1081"/>
      <c r="AG54" s="1081"/>
      <c r="AH54" s="1081"/>
      <c r="AI54" s="1081"/>
      <c r="AJ54" s="1081"/>
      <c r="AK54" s="1081"/>
      <c r="AL54" s="1081"/>
      <c r="AM54" s="1081"/>
      <c r="AN54" s="1081"/>
      <c r="AO54" s="1081"/>
      <c r="AP54" s="1081"/>
      <c r="AQ54" s="1081"/>
      <c r="AR54" s="1081"/>
      <c r="AS54" s="1081"/>
    </row>
    <row r="55" spans="5:45">
      <c r="E55" s="1082"/>
      <c r="F55" s="1082"/>
      <c r="G55" s="1084"/>
      <c r="H55" s="1084"/>
      <c r="I55" s="1084"/>
      <c r="J55" s="1084"/>
      <c r="K55" s="1084"/>
      <c r="L55" s="1084"/>
      <c r="M55" s="1084"/>
      <c r="N55" s="1084"/>
      <c r="O55" s="1084"/>
      <c r="P55" s="1084"/>
      <c r="Q55" s="1084"/>
      <c r="R55" s="1084"/>
      <c r="S55" s="1084"/>
      <c r="T55" s="22"/>
      <c r="U55" s="22"/>
      <c r="V55" s="22"/>
      <c r="W55" s="22"/>
      <c r="AB55" s="1082"/>
      <c r="AC55" s="1082"/>
      <c r="AD55" s="1084"/>
      <c r="AE55" s="1084"/>
      <c r="AF55" s="1084"/>
      <c r="AG55" s="1084"/>
      <c r="AH55" s="1084"/>
      <c r="AI55" s="1084"/>
      <c r="AJ55" s="1084"/>
      <c r="AK55" s="1084"/>
      <c r="AL55" s="1084"/>
      <c r="AM55" s="1084"/>
      <c r="AN55" s="1084"/>
      <c r="AO55" s="27"/>
      <c r="AP55" s="27"/>
      <c r="AQ55" s="1085"/>
      <c r="AR55" s="1085"/>
      <c r="AS55" s="1085"/>
    </row>
    <row r="56" spans="5:45"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AB56" s="1082"/>
      <c r="AC56" s="1082"/>
      <c r="AD56" s="1084"/>
      <c r="AE56" s="1084"/>
      <c r="AF56" s="1084"/>
      <c r="AG56" s="1084"/>
      <c r="AH56" s="1084"/>
      <c r="AI56" s="1084"/>
      <c r="AJ56" s="1084"/>
      <c r="AK56" s="1084"/>
      <c r="AL56" s="1084"/>
      <c r="AM56" s="1084"/>
      <c r="AN56" s="1084"/>
      <c r="AO56" s="27"/>
      <c r="AP56" s="27"/>
      <c r="AQ56" s="28"/>
      <c r="AR56" s="28"/>
      <c r="AS56" s="28"/>
    </row>
    <row r="57" spans="5:45">
      <c r="E57" s="1081"/>
      <c r="F57" s="1081"/>
      <c r="G57" s="1081"/>
      <c r="H57" s="1081"/>
      <c r="I57" s="1081"/>
      <c r="J57" s="1081"/>
      <c r="K57" s="1081"/>
      <c r="L57" s="1081"/>
      <c r="M57" s="1081"/>
      <c r="N57" s="1081"/>
      <c r="O57" s="1081"/>
      <c r="P57" s="1081"/>
      <c r="Q57" s="1081"/>
      <c r="R57" s="1081"/>
      <c r="S57" s="1081"/>
      <c r="T57" s="1081"/>
      <c r="U57" s="1081"/>
      <c r="V57" s="1081"/>
      <c r="W57" s="1081"/>
      <c r="AB57" s="1082"/>
      <c r="AC57" s="1082"/>
      <c r="AD57" s="1084"/>
      <c r="AE57" s="1084"/>
      <c r="AF57" s="1084"/>
      <c r="AG57" s="1084"/>
      <c r="AH57" s="1084"/>
      <c r="AI57" s="1084"/>
      <c r="AJ57" s="1084"/>
      <c r="AK57" s="1084"/>
      <c r="AL57" s="1084"/>
      <c r="AM57" s="1084"/>
      <c r="AN57" s="1084"/>
      <c r="AO57" s="27"/>
      <c r="AP57" s="27"/>
      <c r="AQ57" s="28"/>
      <c r="AR57" s="28"/>
      <c r="AS57" s="28"/>
    </row>
    <row r="58" spans="5:45">
      <c r="E58" s="1082"/>
      <c r="F58" s="1082"/>
      <c r="G58" s="1084"/>
      <c r="H58" s="1084"/>
      <c r="I58" s="1084"/>
      <c r="J58" s="1084"/>
      <c r="K58" s="1084"/>
      <c r="L58" s="1084"/>
      <c r="M58" s="1084"/>
      <c r="N58" s="1084"/>
      <c r="O58" s="1084"/>
      <c r="P58" s="1084"/>
      <c r="Q58" s="1084"/>
      <c r="R58" s="1084"/>
      <c r="S58" s="1084"/>
      <c r="T58" s="1085"/>
      <c r="U58" s="1085"/>
      <c r="V58" s="1085"/>
      <c r="W58" s="1085"/>
      <c r="AB58" s="1082"/>
      <c r="AC58" s="1082"/>
      <c r="AD58" s="1084"/>
      <c r="AE58" s="1084"/>
      <c r="AF58" s="1084"/>
      <c r="AG58" s="1084"/>
      <c r="AH58" s="1084"/>
      <c r="AI58" s="1084"/>
      <c r="AJ58" s="1084"/>
      <c r="AK58" s="1084"/>
      <c r="AL58" s="1084"/>
      <c r="AM58" s="1084"/>
      <c r="AN58" s="1084"/>
      <c r="AO58" s="27"/>
      <c r="AP58" s="27"/>
      <c r="AQ58" s="28"/>
      <c r="AR58" s="28"/>
      <c r="AS58" s="28"/>
    </row>
    <row r="59" spans="5:45">
      <c r="E59" s="1082"/>
      <c r="F59" s="1082"/>
      <c r="G59" s="1084"/>
      <c r="H59" s="1084"/>
      <c r="I59" s="1084"/>
      <c r="J59" s="1084"/>
      <c r="K59" s="1084"/>
      <c r="L59" s="1084"/>
      <c r="M59" s="1084"/>
      <c r="N59" s="1084"/>
      <c r="O59" s="1084"/>
      <c r="P59" s="1084"/>
      <c r="Q59" s="1084"/>
      <c r="R59" s="1084"/>
      <c r="S59" s="1084"/>
      <c r="T59" s="28"/>
      <c r="U59" s="28"/>
      <c r="V59" s="28"/>
      <c r="W59" s="28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5:45">
      <c r="E60" s="1082"/>
      <c r="F60" s="1082"/>
      <c r="G60" s="1084"/>
      <c r="H60" s="1084"/>
      <c r="I60" s="1084"/>
      <c r="J60" s="1084"/>
      <c r="K60" s="1084"/>
      <c r="L60" s="1084"/>
      <c r="M60" s="1084"/>
      <c r="N60" s="1084"/>
      <c r="O60" s="1084"/>
      <c r="P60" s="1084"/>
      <c r="Q60" s="1084"/>
      <c r="R60" s="1084"/>
      <c r="S60" s="1084"/>
      <c r="T60" s="22"/>
      <c r="U60" s="22"/>
      <c r="V60" s="22"/>
      <c r="W60" s="28"/>
      <c r="AB60" s="1081"/>
      <c r="AC60" s="1081"/>
      <c r="AD60" s="1081"/>
      <c r="AE60" s="1081"/>
      <c r="AF60" s="1081"/>
      <c r="AG60" s="1081"/>
      <c r="AH60" s="1081"/>
      <c r="AI60" s="1081"/>
      <c r="AJ60" s="1081"/>
      <c r="AK60" s="1081"/>
      <c r="AL60" s="1081"/>
      <c r="AM60" s="1081"/>
      <c r="AN60" s="1081"/>
      <c r="AO60" s="1081"/>
      <c r="AP60" s="1081"/>
      <c r="AQ60" s="1081"/>
      <c r="AR60" s="1081"/>
      <c r="AS60" s="1081"/>
    </row>
    <row r="61" spans="5:45">
      <c r="E61" s="1082"/>
      <c r="F61" s="1082"/>
      <c r="G61" s="1084"/>
      <c r="H61" s="1084"/>
      <c r="I61" s="1084"/>
      <c r="J61" s="1084"/>
      <c r="K61" s="1084"/>
      <c r="L61" s="1084"/>
      <c r="M61" s="1084"/>
      <c r="N61" s="1084"/>
      <c r="O61" s="1084"/>
      <c r="P61" s="1084"/>
      <c r="Q61" s="1084"/>
      <c r="R61" s="1084"/>
      <c r="S61" s="1084"/>
      <c r="T61" s="22"/>
      <c r="U61" s="22"/>
      <c r="V61" s="22"/>
      <c r="W61" s="28"/>
      <c r="AB61" s="1082"/>
      <c r="AC61" s="1082"/>
      <c r="AD61" s="1083"/>
      <c r="AE61" s="1083"/>
      <c r="AF61" s="1083"/>
      <c r="AG61" s="1083"/>
      <c r="AH61" s="1083"/>
      <c r="AI61" s="1083"/>
      <c r="AJ61" s="1083"/>
      <c r="AK61" s="1083"/>
      <c r="AL61" s="1083"/>
      <c r="AM61" s="1083"/>
      <c r="AN61" s="1083"/>
      <c r="AO61" s="26"/>
      <c r="AP61" s="26"/>
      <c r="AQ61" s="28"/>
      <c r="AR61" s="28"/>
      <c r="AS61" s="28"/>
    </row>
    <row r="62" spans="5:45">
      <c r="E62" s="23"/>
      <c r="AB62" s="1082"/>
      <c r="AC62" s="1082"/>
      <c r="AD62" s="1083"/>
      <c r="AE62" s="1083"/>
      <c r="AF62" s="1083"/>
      <c r="AG62" s="1083"/>
      <c r="AH62" s="1083"/>
      <c r="AI62" s="1083"/>
      <c r="AJ62" s="1083"/>
      <c r="AK62" s="1083"/>
      <c r="AL62" s="1083"/>
      <c r="AM62" s="1083"/>
      <c r="AN62" s="1083"/>
      <c r="AO62" s="26"/>
      <c r="AP62" s="26"/>
      <c r="AQ62" s="28"/>
      <c r="AR62" s="28"/>
      <c r="AS62" s="28"/>
    </row>
    <row r="63" spans="5:45">
      <c r="E63" s="23"/>
      <c r="AB63" s="1082"/>
      <c r="AC63" s="1082"/>
      <c r="AD63" s="1083"/>
      <c r="AE63" s="1083"/>
      <c r="AF63" s="1083"/>
      <c r="AG63" s="1083"/>
      <c r="AH63" s="1083"/>
      <c r="AI63" s="1083"/>
      <c r="AJ63" s="1083"/>
      <c r="AK63" s="1083"/>
      <c r="AL63" s="1083"/>
      <c r="AM63" s="1083"/>
      <c r="AN63" s="1083"/>
      <c r="AO63" s="26"/>
      <c r="AP63" s="26"/>
      <c r="AQ63" s="28"/>
      <c r="AR63" s="28"/>
      <c r="AS63" s="28"/>
    </row>
    <row r="64" spans="5:45">
      <c r="E64" s="23"/>
      <c r="AB64" s="22"/>
      <c r="AC64" s="22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O64" s="70"/>
      <c r="AP64" s="70"/>
      <c r="AQ64" s="28"/>
      <c r="AR64" s="28"/>
      <c r="AS64" s="28"/>
    </row>
    <row r="65" spans="5:45">
      <c r="E65" s="23"/>
      <c r="AB65" s="1081"/>
      <c r="AC65" s="1081"/>
      <c r="AD65" s="1081"/>
      <c r="AE65" s="1081"/>
      <c r="AF65" s="1081"/>
      <c r="AG65" s="1081"/>
      <c r="AH65" s="1081"/>
      <c r="AI65" s="1081"/>
      <c r="AJ65" s="1081"/>
      <c r="AK65" s="1081"/>
      <c r="AL65" s="1081"/>
      <c r="AM65" s="1081"/>
      <c r="AN65" s="1081"/>
      <c r="AO65" s="1081"/>
      <c r="AP65" s="1081"/>
      <c r="AQ65" s="1081"/>
      <c r="AR65" s="1081"/>
      <c r="AS65" s="1081"/>
    </row>
    <row r="66" spans="5:45">
      <c r="E66" s="23"/>
      <c r="AB66" s="1082"/>
      <c r="AC66" s="1082"/>
      <c r="AD66" s="1083"/>
      <c r="AE66" s="1083"/>
      <c r="AF66" s="1083"/>
      <c r="AG66" s="1083"/>
      <c r="AH66" s="1083"/>
      <c r="AI66" s="1083"/>
      <c r="AJ66" s="1083"/>
      <c r="AK66" s="1083"/>
      <c r="AL66" s="1083"/>
      <c r="AM66" s="1083"/>
      <c r="AN66" s="1083"/>
      <c r="AO66" s="26"/>
      <c r="AP66" s="26"/>
      <c r="AQ66" s="28"/>
      <c r="AR66" s="28"/>
      <c r="AS66" s="28"/>
    </row>
    <row r="67" spans="5:45">
      <c r="M67" s="76"/>
      <c r="AB67" s="1082"/>
      <c r="AC67" s="1082"/>
      <c r="AD67" s="1083"/>
      <c r="AE67" s="1083"/>
      <c r="AF67" s="1083"/>
      <c r="AG67" s="1083"/>
      <c r="AH67" s="1083"/>
      <c r="AI67" s="1083"/>
      <c r="AJ67" s="1083"/>
      <c r="AK67" s="1083"/>
      <c r="AL67" s="1083"/>
      <c r="AM67" s="1083"/>
      <c r="AN67" s="1083"/>
      <c r="AO67" s="26"/>
      <c r="AP67" s="26"/>
      <c r="AQ67" s="28"/>
      <c r="AR67" s="28"/>
      <c r="AS67" s="28"/>
    </row>
    <row r="68" spans="5:45">
      <c r="M68" s="76"/>
      <c r="AB68" s="1082"/>
      <c r="AC68" s="1082"/>
      <c r="AD68" s="1083"/>
      <c r="AE68" s="1083"/>
      <c r="AF68" s="1083"/>
      <c r="AG68" s="1083"/>
      <c r="AH68" s="1083"/>
      <c r="AI68" s="1083"/>
      <c r="AJ68" s="1083"/>
      <c r="AK68" s="1083"/>
      <c r="AL68" s="1083"/>
      <c r="AM68" s="1083"/>
      <c r="AN68" s="1083"/>
      <c r="AO68" s="26"/>
      <c r="AP68" s="26"/>
      <c r="AQ68" s="28"/>
      <c r="AR68" s="28"/>
      <c r="AS68" s="28"/>
    </row>
    <row r="69" spans="5:45">
      <c r="M69" s="76"/>
      <c r="AB69" s="22"/>
      <c r="AC69" s="22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O69" s="70"/>
      <c r="AP69" s="70"/>
      <c r="AQ69" s="22"/>
      <c r="AR69" s="26"/>
      <c r="AS69" s="26"/>
    </row>
    <row r="70" spans="5:45">
      <c r="M70" s="76"/>
      <c r="AB70" s="23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6"/>
      <c r="AS70" s="26"/>
    </row>
    <row r="71" spans="5:45">
      <c r="M71" s="76"/>
      <c r="AB71" s="23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</row>
    <row r="72" spans="5:45">
      <c r="M72" s="76"/>
      <c r="AB72" s="23"/>
      <c r="AC72" s="22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O72" s="70"/>
      <c r="AP72" s="70"/>
      <c r="AQ72" s="22"/>
      <c r="AR72" s="22"/>
      <c r="AS72" s="22"/>
    </row>
    <row r="73" spans="5:45">
      <c r="M73" s="76"/>
    </row>
    <row r="74" spans="5:45">
      <c r="M74" s="76"/>
    </row>
    <row r="75" spans="5:45">
      <c r="M75" s="76"/>
    </row>
    <row r="76" spans="5:45">
      <c r="M76" s="76"/>
    </row>
    <row r="77" spans="5:45">
      <c r="M77" s="76"/>
    </row>
    <row r="78" spans="5:45">
      <c r="M78" s="76"/>
    </row>
    <row r="79" spans="5:45">
      <c r="M79" s="76"/>
    </row>
    <row r="80" spans="5:45">
      <c r="M80" s="76"/>
    </row>
    <row r="81" spans="13:13">
      <c r="M81" s="76"/>
    </row>
    <row r="82" spans="13:13">
      <c r="M82" s="76"/>
    </row>
    <row r="83" spans="13:13">
      <c r="M83" s="76"/>
    </row>
    <row r="84" spans="13:13">
      <c r="M84" s="76"/>
    </row>
    <row r="85" spans="13:13">
      <c r="M85" s="76"/>
    </row>
    <row r="86" spans="13:13">
      <c r="M86" s="76"/>
    </row>
    <row r="87" spans="13:13">
      <c r="M87" s="76"/>
    </row>
    <row r="88" spans="13:13">
      <c r="M88" s="76"/>
    </row>
    <row r="89" spans="13:13">
      <c r="M89" s="76"/>
    </row>
    <row r="90" spans="13:13">
      <c r="M90" s="76"/>
    </row>
    <row r="91" spans="13:13">
      <c r="M91" s="76"/>
    </row>
    <row r="92" spans="13:13">
      <c r="M92" s="76"/>
    </row>
    <row r="93" spans="13:13">
      <c r="M93" s="76"/>
    </row>
    <row r="94" spans="13:13">
      <c r="M94" s="76"/>
    </row>
    <row r="95" spans="13:13">
      <c r="M95" s="76"/>
    </row>
    <row r="96" spans="13:13">
      <c r="M96" s="76"/>
    </row>
    <row r="97" spans="13:13">
      <c r="M97" s="76"/>
    </row>
    <row r="98" spans="13:13">
      <c r="M98" s="76"/>
    </row>
    <row r="99" spans="13:13">
      <c r="M99" s="76"/>
    </row>
    <row r="100" spans="13:13">
      <c r="M100" s="76"/>
    </row>
    <row r="101" spans="13:13">
      <c r="M101" s="76"/>
    </row>
    <row r="102" spans="13:13">
      <c r="M102" s="76"/>
    </row>
    <row r="103" spans="13:13">
      <c r="M103" s="76"/>
    </row>
    <row r="104" spans="13:13">
      <c r="M104" s="76"/>
    </row>
    <row r="105" spans="13:13">
      <c r="M105" s="76"/>
    </row>
    <row r="106" spans="13:13">
      <c r="M106" s="76"/>
    </row>
    <row r="107" spans="13:13">
      <c r="M107" s="76"/>
    </row>
  </sheetData>
  <mergeCells count="170">
    <mergeCell ref="AU8:BF8"/>
    <mergeCell ref="E9:F9"/>
    <mergeCell ref="G9:O9"/>
    <mergeCell ref="P9:S9"/>
    <mergeCell ref="T9:W9"/>
    <mergeCell ref="AV9:BN9"/>
    <mergeCell ref="A2:AR4"/>
    <mergeCell ref="E7:W7"/>
    <mergeCell ref="E8:F8"/>
    <mergeCell ref="G8:O8"/>
    <mergeCell ref="AV10:AW10"/>
    <mergeCell ref="AX10:BJ10"/>
    <mergeCell ref="BK10:BN10"/>
    <mergeCell ref="AV11:AW11"/>
    <mergeCell ref="AX11:BJ11"/>
    <mergeCell ref="E10:F10"/>
    <mergeCell ref="G10:O10"/>
    <mergeCell ref="P10:S10"/>
    <mergeCell ref="T10:W10"/>
    <mergeCell ref="E12:W12"/>
    <mergeCell ref="AV12:AW12"/>
    <mergeCell ref="AX12:BJ12"/>
    <mergeCell ref="E13:F13"/>
    <mergeCell ref="G13:O13"/>
    <mergeCell ref="P13:S13"/>
    <mergeCell ref="T13:W13"/>
    <mergeCell ref="AV13:AW13"/>
    <mergeCell ref="AX13:BJ13"/>
    <mergeCell ref="E15:F15"/>
    <mergeCell ref="G15:O15"/>
    <mergeCell ref="P15:S15"/>
    <mergeCell ref="T15:W15"/>
    <mergeCell ref="AV15:AW15"/>
    <mergeCell ref="AX15:BJ15"/>
    <mergeCell ref="E14:F14"/>
    <mergeCell ref="G14:O14"/>
    <mergeCell ref="P14:S14"/>
    <mergeCell ref="T14:W14"/>
    <mergeCell ref="AV14:AW14"/>
    <mergeCell ref="AX14:BJ14"/>
    <mergeCell ref="E21:F21"/>
    <mergeCell ref="G21:O21"/>
    <mergeCell ref="E23:W23"/>
    <mergeCell ref="E24:F24"/>
    <mergeCell ref="G24:S24"/>
    <mergeCell ref="T24:W24"/>
    <mergeCell ref="E18:W18"/>
    <mergeCell ref="E19:F19"/>
    <mergeCell ref="G19:O19"/>
    <mergeCell ref="P19:S19"/>
    <mergeCell ref="T19:W19"/>
    <mergeCell ref="E20:F20"/>
    <mergeCell ref="G20:O20"/>
    <mergeCell ref="P20:S20"/>
    <mergeCell ref="T20:W20"/>
    <mergeCell ref="AV27:BN27"/>
    <mergeCell ref="E28:F28"/>
    <mergeCell ref="G28:S28"/>
    <mergeCell ref="AV28:AW28"/>
    <mergeCell ref="AX28:BJ28"/>
    <mergeCell ref="BK28:BN28"/>
    <mergeCell ref="E25:F25"/>
    <mergeCell ref="G25:S25"/>
    <mergeCell ref="E26:F26"/>
    <mergeCell ref="G26:S26"/>
    <mergeCell ref="E27:F27"/>
    <mergeCell ref="G27:S27"/>
    <mergeCell ref="E31:F31"/>
    <mergeCell ref="G31:S31"/>
    <mergeCell ref="E32:F32"/>
    <mergeCell ref="G32:S32"/>
    <mergeCell ref="E33:F33"/>
    <mergeCell ref="G33:S33"/>
    <mergeCell ref="AV29:AW29"/>
    <mergeCell ref="AX29:BJ29"/>
    <mergeCell ref="E30:W30"/>
    <mergeCell ref="AV30:AW30"/>
    <mergeCell ref="AX30:BJ30"/>
    <mergeCell ref="AQ41:AS41"/>
    <mergeCell ref="AB42:AC42"/>
    <mergeCell ref="AD42:AN42"/>
    <mergeCell ref="Z33:AR33"/>
    <mergeCell ref="E38:W38"/>
    <mergeCell ref="E39:F39"/>
    <mergeCell ref="G39:S39"/>
    <mergeCell ref="E40:F40"/>
    <mergeCell ref="G40:S40"/>
    <mergeCell ref="AB40:AS40"/>
    <mergeCell ref="E43:W43"/>
    <mergeCell ref="AB43:AC43"/>
    <mergeCell ref="AD43:AN43"/>
    <mergeCell ref="E44:F44"/>
    <mergeCell ref="G44:S44"/>
    <mergeCell ref="T44:W44"/>
    <mergeCell ref="AB44:AC44"/>
    <mergeCell ref="AD44:AN44"/>
    <mergeCell ref="E41:F41"/>
    <mergeCell ref="G41:S41"/>
    <mergeCell ref="AB41:AC41"/>
    <mergeCell ref="AD41:AN41"/>
    <mergeCell ref="E47:F47"/>
    <mergeCell ref="G47:S47"/>
    <mergeCell ref="AB47:AS47"/>
    <mergeCell ref="E48:F48"/>
    <mergeCell ref="G48:S48"/>
    <mergeCell ref="AB48:AC48"/>
    <mergeCell ref="AD48:AN48"/>
    <mergeCell ref="AQ48:AS48"/>
    <mergeCell ref="E45:F45"/>
    <mergeCell ref="G45:S45"/>
    <mergeCell ref="AB45:AC45"/>
    <mergeCell ref="AD45:AN45"/>
    <mergeCell ref="E46:F46"/>
    <mergeCell ref="G46:S46"/>
    <mergeCell ref="E52:F52"/>
    <mergeCell ref="G52:S52"/>
    <mergeCell ref="AB52:AC52"/>
    <mergeCell ref="AD52:AN52"/>
    <mergeCell ref="E53:F53"/>
    <mergeCell ref="G53:S53"/>
    <mergeCell ref="AB49:AC49"/>
    <mergeCell ref="AD49:AN49"/>
    <mergeCell ref="E50:W50"/>
    <mergeCell ref="AB50:AC50"/>
    <mergeCell ref="AD50:AN50"/>
    <mergeCell ref="E51:F51"/>
    <mergeCell ref="G51:S51"/>
    <mergeCell ref="T51:W51"/>
    <mergeCell ref="AB51:AC51"/>
    <mergeCell ref="AD51:AN51"/>
    <mergeCell ref="E57:W57"/>
    <mergeCell ref="AB57:AC57"/>
    <mergeCell ref="AD57:AN57"/>
    <mergeCell ref="E58:F58"/>
    <mergeCell ref="G58:S58"/>
    <mergeCell ref="T58:W58"/>
    <mergeCell ref="AB58:AC58"/>
    <mergeCell ref="AD58:AN58"/>
    <mergeCell ref="E54:F54"/>
    <mergeCell ref="G54:S54"/>
    <mergeCell ref="AB54:AS54"/>
    <mergeCell ref="E55:F55"/>
    <mergeCell ref="G55:S55"/>
    <mergeCell ref="AB55:AC55"/>
    <mergeCell ref="AD55:AN55"/>
    <mergeCell ref="AQ55:AS55"/>
    <mergeCell ref="E16:F16"/>
    <mergeCell ref="G16:O16"/>
    <mergeCell ref="AB67:AC67"/>
    <mergeCell ref="AD67:AN67"/>
    <mergeCell ref="AB68:AC68"/>
    <mergeCell ref="AD68:AN68"/>
    <mergeCell ref="AB62:AC62"/>
    <mergeCell ref="AD62:AN62"/>
    <mergeCell ref="AB63:AC63"/>
    <mergeCell ref="AD63:AN63"/>
    <mergeCell ref="AB65:AS65"/>
    <mergeCell ref="AB66:AC66"/>
    <mergeCell ref="AD66:AN66"/>
    <mergeCell ref="E59:F59"/>
    <mergeCell ref="G59:S59"/>
    <mergeCell ref="E60:F60"/>
    <mergeCell ref="G60:S60"/>
    <mergeCell ref="AB60:AS60"/>
    <mergeCell ref="E61:F61"/>
    <mergeCell ref="G61:S61"/>
    <mergeCell ref="AB61:AC61"/>
    <mergeCell ref="AD61:AN61"/>
    <mergeCell ref="AB56:AC56"/>
    <mergeCell ref="AD56:AN56"/>
  </mergeCells>
  <phoneticPr fontId="4" type="noConversion"/>
  <printOptions horizontalCentered="1"/>
  <pageMargins left="0.78740157480314965" right="0.39370078740157483" top="0.6" bottom="0.59055118110236227" header="0.51181102362204722" footer="0.31496062992125984"/>
  <pageSetup paperSize="9" scale="9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FFF56-00F9-4D23-8B7D-8A52ED908777}">
  <dimension ref="A2:X98"/>
  <sheetViews>
    <sheetView view="pageBreakPreview" zoomScaleSheetLayoutView="100" workbookViewId="0">
      <selection activeCell="D8" sqref="D8:O8"/>
    </sheetView>
  </sheetViews>
  <sheetFormatPr defaultColWidth="8.88671875" defaultRowHeight="17.25"/>
  <cols>
    <col min="1" max="1" width="3" style="78" customWidth="1"/>
    <col min="2" max="2" width="20.77734375" style="22" customWidth="1"/>
    <col min="3" max="4" width="2.77734375" style="22" customWidth="1"/>
    <col min="5" max="6" width="8.88671875" style="22"/>
    <col min="7" max="7" width="8" style="22" customWidth="1"/>
    <col min="8" max="15" width="7.77734375" style="22" customWidth="1"/>
    <col min="16" max="16" width="8.88671875" style="77"/>
    <col min="17" max="17" width="12.44140625" style="65" bestFit="1" customWidth="1"/>
    <col min="18" max="18" width="2.77734375" style="65" customWidth="1"/>
    <col min="19" max="19" width="38.77734375" style="65" bestFit="1" customWidth="1"/>
    <col min="20" max="24" width="8.88671875" style="65"/>
    <col min="25" max="16384" width="8.88671875" style="77"/>
  </cols>
  <sheetData>
    <row r="2" spans="1:18" ht="12.75" customHeight="1">
      <c r="A2" s="1106" t="s">
        <v>91</v>
      </c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  <c r="O2" s="1106"/>
    </row>
    <row r="3" spans="1:18" ht="12.75" customHeight="1">
      <c r="A3" s="1106"/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</row>
    <row r="4" spans="1:18" ht="12.75" customHeight="1">
      <c r="A4" s="1106"/>
      <c r="B4" s="1106"/>
      <c r="C4" s="1106"/>
      <c r="D4" s="1106"/>
      <c r="E4" s="1106"/>
      <c r="F4" s="1106"/>
      <c r="G4" s="1106"/>
      <c r="H4" s="1106"/>
      <c r="I4" s="1106"/>
      <c r="J4" s="1106"/>
      <c r="K4" s="1106"/>
      <c r="L4" s="1106"/>
      <c r="M4" s="1106"/>
      <c r="N4" s="1106"/>
      <c r="O4" s="1106"/>
    </row>
    <row r="5" spans="1:18" ht="17.45" customHeight="1"/>
    <row r="6" spans="1:18" ht="17.45" customHeight="1">
      <c r="A6" s="78" t="s">
        <v>65</v>
      </c>
      <c r="B6" s="79" t="s">
        <v>92</v>
      </c>
      <c r="C6" s="28" t="s">
        <v>62</v>
      </c>
      <c r="D6" s="1150" t="str">
        <f>적용품셈및면적!D34</f>
        <v>2026년 소나무재선충병 훈증더미 제거사업</v>
      </c>
      <c r="E6" s="1150"/>
      <c r="F6" s="1150"/>
      <c r="G6" s="1150"/>
      <c r="H6" s="939"/>
      <c r="I6" s="939"/>
      <c r="J6" s="939"/>
      <c r="K6" s="939"/>
      <c r="L6" s="939"/>
      <c r="M6" s="939"/>
      <c r="N6" s="939"/>
      <c r="O6" s="939"/>
    </row>
    <row r="7" spans="1:18" ht="10.5" customHeight="1">
      <c r="B7" s="26"/>
      <c r="E7" s="80"/>
      <c r="F7" s="80"/>
      <c r="G7" s="80"/>
      <c r="H7" s="80"/>
      <c r="I7" s="80"/>
      <c r="J7" s="80"/>
      <c r="K7" s="70"/>
      <c r="L7" s="70"/>
      <c r="M7" s="70"/>
      <c r="N7" s="70"/>
    </row>
    <row r="8" spans="1:18" ht="17.45" customHeight="1">
      <c r="A8" s="78" t="s">
        <v>93</v>
      </c>
      <c r="B8" s="79" t="s">
        <v>94</v>
      </c>
      <c r="C8" s="28" t="s">
        <v>62</v>
      </c>
      <c r="D8" s="1151" t="str">
        <f>적용품셈및면적!D39</f>
        <v>전라남도 나주시 남평읍 상곡리 산 132외 27필지</v>
      </c>
      <c r="E8" s="1151"/>
      <c r="F8" s="1151"/>
      <c r="G8" s="1151"/>
      <c r="H8" s="1151"/>
      <c r="I8" s="1151"/>
      <c r="J8" s="1151"/>
      <c r="K8" s="1151"/>
      <c r="L8" s="1151"/>
      <c r="M8" s="1151"/>
      <c r="N8" s="1151"/>
      <c r="O8" s="1151"/>
    </row>
    <row r="9" spans="1:18" ht="10.5" customHeight="1">
      <c r="B9" s="26"/>
      <c r="E9" s="70"/>
      <c r="F9" s="70"/>
      <c r="G9" s="70"/>
      <c r="H9" s="70"/>
      <c r="I9" s="70"/>
      <c r="J9" s="70"/>
      <c r="K9" s="70"/>
      <c r="L9" s="70"/>
      <c r="M9" s="70"/>
      <c r="N9" s="70"/>
    </row>
    <row r="10" spans="1:18" ht="17.45" customHeight="1">
      <c r="A10" s="78" t="s">
        <v>69</v>
      </c>
      <c r="B10" s="79" t="s">
        <v>95</v>
      </c>
      <c r="C10" s="28" t="s">
        <v>62</v>
      </c>
      <c r="D10" s="1154"/>
      <c r="E10" s="1154"/>
      <c r="F10" s="82"/>
      <c r="G10" s="83"/>
      <c r="H10" s="83"/>
      <c r="I10" s="83"/>
      <c r="J10" s="70"/>
      <c r="K10" s="70"/>
      <c r="L10" s="70"/>
      <c r="M10" s="70"/>
      <c r="N10" s="70"/>
      <c r="Q10" s="84"/>
      <c r="R10" s="85"/>
    </row>
    <row r="11" spans="1:18" s="65" customFormat="1" ht="17.45" customHeight="1">
      <c r="A11" s="78"/>
      <c r="B11" s="79" t="s">
        <v>2040</v>
      </c>
      <c r="C11" s="28" t="s">
        <v>62</v>
      </c>
      <c r="D11" s="86" t="s">
        <v>96</v>
      </c>
      <c r="E11" s="81">
        <f>'2. 단가산출서(훈증더미제거-파쇄)'!C44</f>
        <v>158</v>
      </c>
      <c r="F11" s="82" t="str">
        <f>"개)     -"</f>
        <v>개)     -</v>
      </c>
      <c r="G11" s="1155">
        <f>'2. 단가산출서(훈증더미제거-파쇄)'!C46</f>
        <v>117.12707182320442</v>
      </c>
      <c r="H11" s="1155"/>
      <c r="I11" s="87"/>
      <c r="J11" s="70"/>
      <c r="K11" s="70"/>
      <c r="L11" s="70"/>
      <c r="M11" s="70"/>
      <c r="N11" s="70"/>
      <c r="O11" s="22"/>
      <c r="P11" s="77"/>
      <c r="Q11" s="84"/>
      <c r="R11" s="85"/>
    </row>
    <row r="12" spans="1:18" s="65" customFormat="1" ht="17.100000000000001" hidden="1" customHeight="1">
      <c r="A12" s="78"/>
      <c r="B12" s="88" t="s">
        <v>97</v>
      </c>
      <c r="C12" s="28" t="s">
        <v>62</v>
      </c>
      <c r="D12" s="86" t="s">
        <v>96</v>
      </c>
      <c r="E12" s="81">
        <f>'[412]가.1-0-2 단가산출서(예방나무주사-전수)'!H4</f>
        <v>0</v>
      </c>
      <c r="F12" s="82" t="str">
        <f>"본)     "</f>
        <v xml:space="preserve">본)     </v>
      </c>
      <c r="G12" s="1155">
        <f>'가.1-0-1 단가산출서(소구역모두베기)'!C109</f>
        <v>258.63011599999999</v>
      </c>
      <c r="H12" s="1155"/>
      <c r="I12" s="83"/>
      <c r="J12" s="70"/>
      <c r="K12" s="70"/>
      <c r="L12" s="70"/>
      <c r="M12" s="70"/>
      <c r="N12" s="70"/>
      <c r="O12" s="22"/>
      <c r="P12" s="77"/>
      <c r="Q12" s="84"/>
      <c r="R12" s="85"/>
    </row>
    <row r="13" spans="1:18" s="65" customFormat="1" ht="17.100000000000001" hidden="1" customHeight="1">
      <c r="A13" s="78"/>
      <c r="B13" s="88" t="s">
        <v>98</v>
      </c>
      <c r="C13" s="28" t="s">
        <v>62</v>
      </c>
      <c r="D13" s="86" t="s">
        <v>96</v>
      </c>
      <c r="E13" s="81"/>
      <c r="F13" s="82" t="str">
        <f>"본)     "</f>
        <v xml:space="preserve">본)     </v>
      </c>
      <c r="G13" s="1155">
        <f>'가.1-0-1 단가산출서(소구역모두베기)'!C110</f>
        <v>174.84817380000001</v>
      </c>
      <c r="H13" s="1155"/>
      <c r="I13" s="83"/>
      <c r="J13" s="70"/>
      <c r="K13" s="70"/>
      <c r="L13" s="70"/>
      <c r="M13" s="70"/>
      <c r="N13" s="70"/>
      <c r="O13" s="22"/>
      <c r="P13" s="77"/>
      <c r="Q13" s="84"/>
      <c r="R13" s="85"/>
    </row>
    <row r="14" spans="1:18" s="65" customFormat="1" ht="10.5" customHeight="1">
      <c r="A14" s="78"/>
      <c r="B14" s="79"/>
      <c r="C14" s="28"/>
      <c r="D14" s="28"/>
      <c r="E14" s="89"/>
      <c r="F14" s="90"/>
      <c r="G14" s="70"/>
      <c r="H14" s="70"/>
      <c r="I14" s="70"/>
      <c r="J14" s="70"/>
      <c r="K14" s="70"/>
      <c r="L14" s="70"/>
      <c r="M14" s="70"/>
      <c r="N14" s="70"/>
      <c r="O14" s="22"/>
      <c r="P14" s="77"/>
      <c r="Q14" s="84"/>
      <c r="R14" s="85"/>
    </row>
    <row r="15" spans="1:18" ht="17.45" customHeight="1">
      <c r="A15" s="78" t="s">
        <v>99</v>
      </c>
      <c r="B15" s="91" t="s">
        <v>100</v>
      </c>
      <c r="C15" s="28" t="s">
        <v>62</v>
      </c>
      <c r="D15" s="1084" t="s">
        <v>101</v>
      </c>
      <c r="E15" s="1084"/>
      <c r="F15" s="1084"/>
      <c r="G15" s="1084"/>
      <c r="H15" s="1084"/>
      <c r="I15" s="1084"/>
      <c r="J15" s="1084"/>
      <c r="K15" s="1084"/>
      <c r="L15" s="1084"/>
      <c r="M15" s="1084"/>
      <c r="N15" s="1084"/>
      <c r="O15" s="1084"/>
    </row>
    <row r="16" spans="1:18" ht="17.45" customHeight="1">
      <c r="B16" s="27"/>
      <c r="C16" s="92"/>
      <c r="D16" s="1151" t="s">
        <v>102</v>
      </c>
      <c r="E16" s="1151"/>
      <c r="F16" s="1151"/>
      <c r="G16" s="1151"/>
      <c r="H16" s="1151"/>
      <c r="I16" s="1151"/>
      <c r="J16" s="1151"/>
      <c r="K16" s="1151"/>
      <c r="L16" s="1151"/>
      <c r="M16" s="1151"/>
      <c r="N16" s="1151"/>
      <c r="O16" s="1151"/>
    </row>
    <row r="17" spans="1:24" ht="10.5" customHeight="1">
      <c r="B17" s="27"/>
      <c r="D17" s="26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6"/>
    </row>
    <row r="18" spans="1:24" ht="17.45" hidden="1" customHeight="1">
      <c r="A18" s="78" t="s">
        <v>70</v>
      </c>
      <c r="B18" s="91" t="s">
        <v>103</v>
      </c>
      <c r="C18" s="28" t="s">
        <v>62</v>
      </c>
      <c r="D18" s="28" t="s">
        <v>104</v>
      </c>
      <c r="E18" s="1151" t="s">
        <v>105</v>
      </c>
      <c r="F18" s="1151"/>
      <c r="G18" s="1151"/>
      <c r="H18" s="1151"/>
      <c r="I18" s="1151"/>
      <c r="J18" s="1151"/>
      <c r="K18" s="1151"/>
      <c r="L18" s="1151"/>
      <c r="M18" s="1151"/>
      <c r="N18" s="1151"/>
      <c r="O18" s="1151"/>
    </row>
    <row r="19" spans="1:24" ht="17.45" hidden="1" customHeight="1">
      <c r="B19" s="91"/>
      <c r="C19" s="28"/>
      <c r="D19" s="28"/>
      <c r="E19" s="1151" t="s">
        <v>106</v>
      </c>
      <c r="F19" s="1151"/>
      <c r="G19" s="1151"/>
      <c r="H19" s="1151"/>
      <c r="I19" s="1151"/>
      <c r="J19" s="1151"/>
      <c r="K19" s="1151"/>
      <c r="L19" s="1151"/>
      <c r="M19" s="1151"/>
      <c r="N19" s="1151"/>
      <c r="O19" s="1151"/>
    </row>
    <row r="20" spans="1:24" ht="17.45" hidden="1" customHeight="1">
      <c r="B20" s="91"/>
      <c r="D20" s="28" t="s">
        <v>107</v>
      </c>
      <c r="E20" s="1151" t="s">
        <v>941</v>
      </c>
      <c r="F20" s="1151"/>
      <c r="G20" s="1151"/>
      <c r="H20" s="1151"/>
      <c r="I20" s="1151"/>
      <c r="J20" s="1151"/>
      <c r="K20" s="1151"/>
      <c r="L20" s="1151"/>
      <c r="M20" s="1151"/>
      <c r="N20" s="1151"/>
      <c r="O20" s="1151"/>
    </row>
    <row r="21" spans="1:24" ht="17.45" hidden="1" customHeight="1">
      <c r="B21" s="26"/>
      <c r="C21" s="93"/>
      <c r="D21" s="28" t="s">
        <v>108</v>
      </c>
      <c r="E21" s="1151" t="s">
        <v>109</v>
      </c>
      <c r="F21" s="1151"/>
      <c r="G21" s="1151"/>
      <c r="H21" s="1151"/>
      <c r="I21" s="1151"/>
      <c r="J21" s="1151"/>
      <c r="K21" s="1151"/>
      <c r="L21" s="1151"/>
      <c r="M21" s="1151"/>
      <c r="N21" s="1151"/>
      <c r="O21" s="1151"/>
    </row>
    <row r="22" spans="1:24" ht="17.45" hidden="1" customHeight="1">
      <c r="B22" s="26"/>
      <c r="D22" s="28" t="s">
        <v>110</v>
      </c>
      <c r="E22" s="1151" t="s">
        <v>111</v>
      </c>
      <c r="F22" s="1151"/>
      <c r="G22" s="1151"/>
      <c r="H22" s="1151"/>
      <c r="I22" s="1151"/>
      <c r="J22" s="1151"/>
      <c r="K22" s="1151"/>
      <c r="L22" s="1151"/>
      <c r="M22" s="1151"/>
      <c r="N22" s="1151"/>
      <c r="O22" s="1151"/>
    </row>
    <row r="23" spans="1:24" ht="17.45" hidden="1" customHeight="1">
      <c r="B23" s="26"/>
      <c r="D23" s="28" t="s">
        <v>112</v>
      </c>
      <c r="E23" s="1151" t="s">
        <v>113</v>
      </c>
      <c r="F23" s="1151"/>
      <c r="G23" s="1151"/>
      <c r="H23" s="1151"/>
      <c r="I23" s="1151"/>
      <c r="J23" s="1151"/>
      <c r="K23" s="1151"/>
      <c r="L23" s="1151"/>
      <c r="M23" s="1151"/>
      <c r="N23" s="1151"/>
      <c r="O23" s="1151"/>
    </row>
    <row r="24" spans="1:24" ht="17.45" hidden="1" customHeight="1">
      <c r="B24" s="26"/>
      <c r="D24" s="28" t="s">
        <v>114</v>
      </c>
      <c r="E24" s="1151" t="s">
        <v>115</v>
      </c>
      <c r="F24" s="1151"/>
      <c r="G24" s="1151"/>
      <c r="H24" s="1151"/>
      <c r="I24" s="1151"/>
      <c r="J24" s="1151"/>
      <c r="K24" s="1151"/>
      <c r="L24" s="1151"/>
      <c r="M24" s="1151"/>
      <c r="N24" s="1151"/>
      <c r="O24" s="1151"/>
    </row>
    <row r="25" spans="1:24" ht="17.45" hidden="1" customHeight="1">
      <c r="B25" s="26"/>
      <c r="D25" s="28" t="s">
        <v>114</v>
      </c>
      <c r="E25" s="1151"/>
      <c r="F25" s="1151"/>
      <c r="G25" s="1151"/>
      <c r="H25" s="1151"/>
      <c r="I25" s="1151"/>
      <c r="J25" s="1151"/>
      <c r="K25" s="1151"/>
      <c r="L25" s="1151"/>
      <c r="M25" s="1151"/>
      <c r="N25" s="1151"/>
      <c r="O25" s="1151"/>
    </row>
    <row r="26" spans="1:24" ht="17.45" hidden="1" customHeight="1">
      <c r="B26" s="26"/>
      <c r="D26" s="28" t="s">
        <v>116</v>
      </c>
      <c r="E26" s="1151"/>
      <c r="F26" s="1151"/>
      <c r="G26" s="1151"/>
      <c r="H26" s="1151"/>
      <c r="I26" s="1151"/>
      <c r="J26" s="1151"/>
      <c r="K26" s="1151"/>
      <c r="L26" s="1151"/>
      <c r="M26" s="1151"/>
      <c r="N26" s="1151"/>
      <c r="O26" s="1151"/>
    </row>
    <row r="27" spans="1:24" ht="17.45" hidden="1" customHeight="1">
      <c r="B27" s="26"/>
      <c r="D27" s="28" t="s">
        <v>117</v>
      </c>
      <c r="E27" s="1151"/>
      <c r="F27" s="1151"/>
      <c r="G27" s="1151"/>
      <c r="H27" s="1151"/>
      <c r="I27" s="1151"/>
      <c r="J27" s="1151"/>
      <c r="K27" s="1151"/>
      <c r="L27" s="1151"/>
      <c r="M27" s="1151"/>
      <c r="N27" s="1151"/>
      <c r="O27" s="1151"/>
    </row>
    <row r="28" spans="1:24" ht="10.5" customHeight="1">
      <c r="B28" s="26"/>
      <c r="D28" s="28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</row>
    <row r="29" spans="1:24" ht="17.45" hidden="1" customHeight="1">
      <c r="A29" s="78" t="s">
        <v>118</v>
      </c>
      <c r="B29" s="79" t="s">
        <v>119</v>
      </c>
      <c r="C29" s="28" t="s">
        <v>62</v>
      </c>
      <c r="D29" s="1152" t="s">
        <v>120</v>
      </c>
      <c r="E29" s="1152"/>
      <c r="F29" s="1152"/>
      <c r="G29" s="1152"/>
      <c r="H29" s="1152"/>
      <c r="I29" s="1152"/>
      <c r="J29" s="1152"/>
      <c r="K29" s="1152"/>
      <c r="L29" s="1152"/>
      <c r="M29" s="1152"/>
      <c r="N29" s="1152"/>
      <c r="O29" s="1152"/>
    </row>
    <row r="30" spans="1:24" ht="10.5" customHeight="1">
      <c r="A30" s="95"/>
      <c r="B30" s="26"/>
      <c r="E30" s="70"/>
      <c r="F30" s="70"/>
      <c r="G30" s="70"/>
      <c r="H30" s="70"/>
      <c r="I30" s="70"/>
      <c r="J30" s="70"/>
      <c r="K30" s="70"/>
      <c r="L30" s="70"/>
      <c r="M30" s="70"/>
      <c r="N30" s="70"/>
    </row>
    <row r="31" spans="1:24" s="22" customFormat="1" ht="17.45" customHeight="1">
      <c r="A31" s="78" t="s">
        <v>70</v>
      </c>
      <c r="B31" s="79" t="s">
        <v>121</v>
      </c>
      <c r="C31" s="28" t="s">
        <v>62</v>
      </c>
      <c r="D31" s="1153" t="s">
        <v>122</v>
      </c>
      <c r="E31" s="1153"/>
      <c r="F31" s="1153"/>
      <c r="G31" s="79">
        <f>적용품셈및면적!D42</f>
        <v>29</v>
      </c>
      <c r="H31" s="30" t="s">
        <v>123</v>
      </c>
      <c r="I31" s="30"/>
      <c r="P31" s="77"/>
      <c r="Q31" s="65"/>
      <c r="R31" s="65"/>
      <c r="S31" s="65"/>
      <c r="T31" s="65"/>
      <c r="U31" s="65"/>
      <c r="V31" s="65"/>
      <c r="W31" s="65"/>
      <c r="X31" s="65"/>
    </row>
    <row r="32" spans="1:24" s="22" customFormat="1" ht="15" customHeight="1">
      <c r="A32" s="78"/>
      <c r="E32" s="94"/>
      <c r="F32" s="94"/>
      <c r="G32" s="94"/>
      <c r="H32" s="94"/>
      <c r="I32" s="94"/>
      <c r="J32" s="94"/>
      <c r="K32" s="94"/>
      <c r="L32" s="94"/>
      <c r="M32" s="94"/>
      <c r="N32" s="94"/>
      <c r="P32" s="77"/>
      <c r="Q32" s="65"/>
      <c r="R32" s="65"/>
      <c r="S32" s="65"/>
      <c r="T32" s="65"/>
      <c r="U32" s="65"/>
      <c r="V32" s="65"/>
      <c r="W32" s="65"/>
      <c r="X32" s="65"/>
    </row>
    <row r="33" spans="1:24" s="22" customFormat="1" ht="15" customHeight="1">
      <c r="A33" s="78"/>
      <c r="E33" s="94"/>
      <c r="F33" s="94"/>
      <c r="G33" s="94"/>
      <c r="H33" s="94"/>
      <c r="I33" s="94"/>
      <c r="J33" s="94"/>
      <c r="K33" s="94"/>
      <c r="L33" s="94"/>
      <c r="M33" s="94"/>
      <c r="N33" s="94"/>
      <c r="P33" s="77"/>
      <c r="Q33" s="65"/>
      <c r="R33" s="65"/>
      <c r="S33" s="65"/>
      <c r="T33" s="65"/>
      <c r="U33" s="65"/>
      <c r="V33" s="65"/>
      <c r="W33" s="65"/>
      <c r="X33" s="65"/>
    </row>
    <row r="34" spans="1:24" s="22" customFormat="1" ht="15" customHeight="1">
      <c r="A34" s="78"/>
      <c r="B34" s="23"/>
      <c r="C34" s="28"/>
      <c r="D34" s="28"/>
      <c r="F34" s="28" t="s">
        <v>104</v>
      </c>
      <c r="P34" s="77"/>
      <c r="Q34" s="65"/>
      <c r="R34" s="65"/>
      <c r="S34" s="65"/>
      <c r="T34" s="65"/>
      <c r="U34" s="65"/>
      <c r="V34" s="65"/>
      <c r="W34" s="65"/>
      <c r="X34" s="65"/>
    </row>
    <row r="35" spans="1:24" s="22" customFormat="1" ht="15" customHeight="1">
      <c r="A35" s="78"/>
      <c r="B35" s="23"/>
      <c r="C35" s="28"/>
      <c r="D35" s="28"/>
      <c r="F35" s="28" t="s">
        <v>107</v>
      </c>
      <c r="P35" s="77"/>
      <c r="Q35" s="65"/>
      <c r="R35" s="65"/>
      <c r="S35" s="65"/>
      <c r="T35" s="65"/>
      <c r="U35" s="65"/>
      <c r="V35" s="65"/>
      <c r="W35" s="65"/>
      <c r="X35" s="65"/>
    </row>
    <row r="36" spans="1:24" s="22" customFormat="1" ht="15" customHeight="1">
      <c r="A36" s="78"/>
      <c r="B36" s="23"/>
      <c r="C36" s="28"/>
      <c r="D36" s="28"/>
      <c r="F36" s="28" t="s">
        <v>108</v>
      </c>
      <c r="P36" s="77"/>
      <c r="Q36" s="65"/>
      <c r="R36" s="65"/>
      <c r="S36" s="65"/>
      <c r="T36" s="65"/>
      <c r="U36" s="65"/>
      <c r="V36" s="65"/>
      <c r="W36" s="65"/>
      <c r="X36" s="65"/>
    </row>
    <row r="37" spans="1:24" s="22" customFormat="1" ht="15" customHeight="1">
      <c r="A37" s="78"/>
      <c r="F37" s="28" t="s">
        <v>108</v>
      </c>
      <c r="P37" s="77"/>
      <c r="Q37" s="65"/>
      <c r="R37" s="65"/>
      <c r="S37" s="65"/>
      <c r="T37" s="65"/>
      <c r="U37" s="65"/>
      <c r="V37" s="65"/>
      <c r="W37" s="65"/>
      <c r="X37" s="65"/>
    </row>
    <row r="38" spans="1:24" s="22" customFormat="1" ht="15" customHeight="1">
      <c r="A38" s="78"/>
      <c r="F38" s="28" t="s">
        <v>110</v>
      </c>
      <c r="P38" s="77"/>
      <c r="Q38" s="65"/>
      <c r="R38" s="65"/>
      <c r="S38" s="65"/>
      <c r="T38" s="65"/>
      <c r="U38" s="65"/>
      <c r="V38" s="65"/>
      <c r="W38" s="65"/>
      <c r="X38" s="65"/>
    </row>
    <row r="39" spans="1:24" s="22" customFormat="1" ht="15" customHeight="1">
      <c r="A39" s="78"/>
      <c r="F39" s="28" t="s">
        <v>112</v>
      </c>
      <c r="P39" s="77"/>
      <c r="Q39" s="65"/>
      <c r="R39" s="65"/>
      <c r="S39" s="65"/>
      <c r="T39" s="65"/>
      <c r="U39" s="65"/>
      <c r="V39" s="65"/>
      <c r="W39" s="65"/>
      <c r="X39" s="65"/>
    </row>
    <row r="40" spans="1:24" s="22" customFormat="1" ht="15" customHeight="1">
      <c r="A40" s="78"/>
      <c r="F40" s="28" t="s">
        <v>114</v>
      </c>
      <c r="P40" s="77"/>
      <c r="Q40" s="65"/>
      <c r="R40" s="65"/>
      <c r="S40" s="65"/>
      <c r="T40" s="65"/>
      <c r="U40" s="65"/>
      <c r="V40" s="65"/>
      <c r="W40" s="65"/>
      <c r="X40" s="65"/>
    </row>
    <row r="41" spans="1:24" s="22" customFormat="1" ht="15" customHeight="1">
      <c r="A41" s="78"/>
      <c r="F41" s="28" t="s">
        <v>116</v>
      </c>
      <c r="P41" s="77"/>
      <c r="Q41" s="65"/>
      <c r="R41" s="65"/>
      <c r="S41" s="65"/>
      <c r="T41" s="65"/>
      <c r="U41" s="65"/>
      <c r="V41" s="65"/>
      <c r="W41" s="65"/>
      <c r="X41" s="65"/>
    </row>
    <row r="42" spans="1:24" s="22" customFormat="1" ht="15" customHeight="1">
      <c r="A42" s="78"/>
      <c r="F42" s="28" t="s">
        <v>117</v>
      </c>
      <c r="P42" s="77"/>
      <c r="Q42" s="65"/>
      <c r="R42" s="65"/>
      <c r="S42" s="65"/>
      <c r="T42" s="65"/>
      <c r="U42" s="65"/>
      <c r="V42" s="65"/>
      <c r="W42" s="65"/>
      <c r="X42" s="65"/>
    </row>
    <row r="43" spans="1:24" s="22" customFormat="1" ht="15" customHeight="1">
      <c r="A43" s="78"/>
      <c r="P43" s="77"/>
      <c r="Q43" s="65"/>
      <c r="R43" s="65"/>
      <c r="S43" s="65"/>
      <c r="T43" s="65"/>
      <c r="U43" s="65"/>
      <c r="V43" s="65"/>
      <c r="W43" s="65"/>
      <c r="X43" s="65"/>
    </row>
    <row r="44" spans="1:24" s="22" customFormat="1" ht="15" customHeight="1">
      <c r="A44" s="78"/>
      <c r="P44" s="77"/>
      <c r="Q44" s="65"/>
      <c r="R44" s="65"/>
      <c r="S44" s="65"/>
      <c r="T44" s="65"/>
      <c r="U44" s="65"/>
      <c r="V44" s="65"/>
      <c r="W44" s="65"/>
      <c r="X44" s="65"/>
    </row>
    <row r="45" spans="1:24" s="22" customFormat="1" ht="15" customHeight="1">
      <c r="A45" s="78"/>
      <c r="P45" s="77"/>
      <c r="Q45" s="65"/>
      <c r="R45" s="65"/>
      <c r="S45" s="65"/>
      <c r="T45" s="65"/>
      <c r="U45" s="65"/>
      <c r="V45" s="65"/>
      <c r="W45" s="65"/>
      <c r="X45" s="65"/>
    </row>
    <row r="46" spans="1:24" s="22" customFormat="1" ht="15" customHeight="1">
      <c r="A46" s="78"/>
      <c r="P46" s="77"/>
      <c r="Q46" s="65"/>
      <c r="R46" s="65"/>
      <c r="S46" s="65"/>
      <c r="T46" s="65"/>
      <c r="U46" s="65"/>
      <c r="V46" s="65"/>
      <c r="W46" s="65"/>
      <c r="X46" s="65"/>
    </row>
    <row r="47" spans="1:24" s="78" customFormat="1" ht="15" customHeight="1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7"/>
      <c r="Q47" s="65"/>
      <c r="R47" s="65"/>
      <c r="S47" s="65"/>
      <c r="T47" s="65"/>
      <c r="U47" s="65"/>
      <c r="V47" s="65"/>
      <c r="W47" s="65"/>
      <c r="X47" s="65"/>
    </row>
    <row r="48" spans="1:24" s="78" customFormat="1" ht="15" customHeight="1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77"/>
      <c r="Q48" s="65"/>
      <c r="R48" s="65"/>
      <c r="S48" s="65"/>
      <c r="T48" s="65"/>
      <c r="U48" s="65"/>
      <c r="V48" s="65"/>
      <c r="W48" s="65"/>
      <c r="X48" s="65"/>
    </row>
    <row r="49" spans="2:24" s="78" customFormat="1" ht="15" customHeight="1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7"/>
      <c r="Q49" s="65"/>
      <c r="R49" s="65"/>
      <c r="S49" s="65"/>
      <c r="T49" s="65"/>
      <c r="U49" s="65"/>
      <c r="V49" s="65"/>
      <c r="W49" s="65"/>
      <c r="X49" s="65"/>
    </row>
    <row r="50" spans="2:24" s="78" customFormat="1" ht="15" customHeight="1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7"/>
      <c r="Q50" s="65"/>
      <c r="R50" s="65"/>
      <c r="S50" s="65"/>
      <c r="T50" s="65"/>
      <c r="U50" s="65"/>
      <c r="V50" s="65"/>
      <c r="W50" s="65"/>
      <c r="X50" s="65"/>
    </row>
    <row r="51" spans="2:24" s="78" customFormat="1" ht="15" customHeight="1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77"/>
      <c r="Q51" s="65"/>
      <c r="R51" s="65"/>
      <c r="S51" s="65"/>
      <c r="T51" s="65"/>
      <c r="U51" s="65"/>
      <c r="V51" s="65"/>
      <c r="W51" s="65"/>
      <c r="X51" s="65"/>
    </row>
    <row r="52" spans="2:24" s="78" customFormat="1" ht="15" customHeight="1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7"/>
      <c r="Q52" s="65"/>
      <c r="R52" s="65"/>
      <c r="S52" s="65"/>
      <c r="T52" s="65"/>
      <c r="U52" s="65"/>
      <c r="V52" s="65"/>
      <c r="W52" s="65"/>
      <c r="X52" s="65"/>
    </row>
    <row r="53" spans="2:24" s="78" customFormat="1" ht="15" customHeight="1"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77"/>
      <c r="Q53" s="65"/>
      <c r="R53" s="65"/>
      <c r="S53" s="65"/>
      <c r="T53" s="65"/>
      <c r="U53" s="65"/>
      <c r="V53" s="65"/>
      <c r="W53" s="65"/>
      <c r="X53" s="65"/>
    </row>
    <row r="54" spans="2:24" s="78" customFormat="1" ht="15" customHeight="1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77"/>
      <c r="Q54" s="65"/>
      <c r="R54" s="65"/>
      <c r="S54" s="65"/>
      <c r="T54" s="65"/>
      <c r="U54" s="65"/>
      <c r="V54" s="65"/>
      <c r="W54" s="65"/>
      <c r="X54" s="65"/>
    </row>
    <row r="55" spans="2:24" s="78" customFormat="1" ht="1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77"/>
      <c r="Q55" s="65"/>
      <c r="R55" s="65"/>
      <c r="S55" s="65"/>
      <c r="T55" s="65"/>
      <c r="U55" s="65"/>
      <c r="V55" s="65"/>
      <c r="W55" s="65"/>
      <c r="X55" s="65"/>
    </row>
    <row r="56" spans="2:24" s="78" customFormat="1" ht="1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77"/>
      <c r="Q56" s="65"/>
      <c r="R56" s="65"/>
      <c r="S56" s="65"/>
      <c r="T56" s="65"/>
      <c r="U56" s="65"/>
      <c r="V56" s="65"/>
      <c r="W56" s="65"/>
      <c r="X56" s="65"/>
    </row>
    <row r="57" spans="2:24" s="78" customFormat="1" ht="15" customHeight="1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77"/>
      <c r="Q57" s="65"/>
      <c r="R57" s="65"/>
      <c r="S57" s="65"/>
      <c r="T57" s="65"/>
      <c r="U57" s="65"/>
      <c r="V57" s="65"/>
      <c r="W57" s="65"/>
      <c r="X57" s="65"/>
    </row>
    <row r="58" spans="2:24" s="78" customFormat="1" ht="15" customHeight="1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77"/>
      <c r="Q58" s="65"/>
      <c r="R58" s="65"/>
      <c r="S58" s="65"/>
      <c r="T58" s="65"/>
      <c r="U58" s="65"/>
      <c r="V58" s="65"/>
      <c r="W58" s="65"/>
      <c r="X58" s="65"/>
    </row>
    <row r="59" spans="2:24" s="78" customFormat="1" ht="15" customHeight="1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77"/>
      <c r="Q59" s="65"/>
      <c r="R59" s="65"/>
      <c r="S59" s="65"/>
      <c r="T59" s="65"/>
      <c r="U59" s="65"/>
      <c r="V59" s="65"/>
      <c r="W59" s="65"/>
      <c r="X59" s="65"/>
    </row>
    <row r="60" spans="2:24" s="78" customFormat="1" ht="1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77"/>
      <c r="Q60" s="65"/>
      <c r="R60" s="65"/>
      <c r="S60" s="65"/>
      <c r="T60" s="65"/>
      <c r="U60" s="65"/>
      <c r="V60" s="65"/>
      <c r="W60" s="65"/>
      <c r="X60" s="65"/>
    </row>
    <row r="61" spans="2:24" s="78" customFormat="1" ht="15" customHeight="1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77"/>
      <c r="Q61" s="65"/>
      <c r="R61" s="65"/>
      <c r="S61" s="65"/>
      <c r="T61" s="65"/>
      <c r="U61" s="65"/>
      <c r="V61" s="65"/>
      <c r="W61" s="65"/>
      <c r="X61" s="65"/>
    </row>
    <row r="62" spans="2:24" s="78" customFormat="1" ht="15" customHeight="1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77"/>
      <c r="Q62" s="65"/>
      <c r="R62" s="65"/>
      <c r="S62" s="65"/>
      <c r="T62" s="65"/>
      <c r="U62" s="65"/>
      <c r="V62" s="65"/>
      <c r="W62" s="65"/>
      <c r="X62" s="65"/>
    </row>
    <row r="63" spans="2:24" s="78" customFormat="1" ht="15" customHeight="1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77"/>
      <c r="Q63" s="65"/>
      <c r="R63" s="65"/>
      <c r="S63" s="65"/>
      <c r="T63" s="65"/>
      <c r="U63" s="65"/>
      <c r="V63" s="65"/>
      <c r="W63" s="65"/>
      <c r="X63" s="65"/>
    </row>
    <row r="64" spans="2:24" s="78" customFormat="1" ht="15" customHeight="1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77"/>
      <c r="Q64" s="65"/>
      <c r="R64" s="65"/>
      <c r="S64" s="65"/>
      <c r="T64" s="65"/>
      <c r="U64" s="65"/>
      <c r="V64" s="65"/>
      <c r="W64" s="65"/>
      <c r="X64" s="65"/>
    </row>
    <row r="65" spans="2:24" s="78" customFormat="1" ht="15" customHeight="1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77"/>
      <c r="Q65" s="65"/>
      <c r="R65" s="65"/>
      <c r="S65" s="65"/>
      <c r="T65" s="65"/>
      <c r="U65" s="65"/>
      <c r="V65" s="65"/>
      <c r="W65" s="65"/>
      <c r="X65" s="65"/>
    </row>
    <row r="66" spans="2:24" s="78" customFormat="1" ht="15" customHeight="1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77"/>
      <c r="Q66" s="65"/>
      <c r="R66" s="65"/>
      <c r="S66" s="65"/>
      <c r="T66" s="65"/>
      <c r="U66" s="65"/>
      <c r="V66" s="65"/>
      <c r="W66" s="65"/>
      <c r="X66" s="65"/>
    </row>
    <row r="67" spans="2:24" s="78" customFormat="1" ht="15" customHeight="1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77"/>
      <c r="Q67" s="65"/>
      <c r="R67" s="65"/>
      <c r="S67" s="65"/>
      <c r="T67" s="65"/>
      <c r="U67" s="65"/>
      <c r="V67" s="65"/>
      <c r="W67" s="65"/>
      <c r="X67" s="65"/>
    </row>
    <row r="68" spans="2:24" s="78" customFormat="1" ht="15" customHeight="1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77"/>
      <c r="Q68" s="65"/>
      <c r="R68" s="65"/>
      <c r="S68" s="65"/>
      <c r="T68" s="65"/>
      <c r="U68" s="65"/>
      <c r="V68" s="65"/>
      <c r="W68" s="65"/>
      <c r="X68" s="65"/>
    </row>
    <row r="69" spans="2:24" s="78" customFormat="1" ht="15" customHeight="1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77"/>
      <c r="Q69" s="65"/>
      <c r="R69" s="65"/>
      <c r="S69" s="65"/>
      <c r="T69" s="65"/>
      <c r="U69" s="65"/>
      <c r="V69" s="65"/>
      <c r="W69" s="65"/>
      <c r="X69" s="65"/>
    </row>
    <row r="70" spans="2:24" s="78" customFormat="1" ht="15" customHeight="1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77"/>
      <c r="Q70" s="65"/>
      <c r="R70" s="65"/>
      <c r="S70" s="65"/>
      <c r="T70" s="65"/>
      <c r="U70" s="65"/>
      <c r="V70" s="65"/>
      <c r="W70" s="65"/>
      <c r="X70" s="65"/>
    </row>
    <row r="71" spans="2:24" s="78" customFormat="1" ht="15" customHeight="1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77"/>
      <c r="Q71" s="65"/>
      <c r="R71" s="65"/>
      <c r="S71" s="65"/>
      <c r="T71" s="65"/>
      <c r="U71" s="65"/>
      <c r="V71" s="65"/>
      <c r="W71" s="65"/>
      <c r="X71" s="65"/>
    </row>
    <row r="72" spans="2:24" s="78" customFormat="1" ht="15" customHeight="1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77"/>
      <c r="Q72" s="65"/>
      <c r="R72" s="65"/>
      <c r="S72" s="65"/>
      <c r="T72" s="65"/>
      <c r="U72" s="65"/>
      <c r="V72" s="65"/>
      <c r="W72" s="65"/>
      <c r="X72" s="65"/>
    </row>
    <row r="73" spans="2:24" s="78" customFormat="1" ht="15" customHeight="1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77"/>
      <c r="Q73" s="65"/>
      <c r="R73" s="65"/>
      <c r="S73" s="65"/>
      <c r="T73" s="65"/>
      <c r="U73" s="65"/>
      <c r="V73" s="65"/>
      <c r="W73" s="65"/>
      <c r="X73" s="65"/>
    </row>
    <row r="74" spans="2:24" s="78" customFormat="1" ht="15" customHeight="1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77"/>
      <c r="Q74" s="65"/>
      <c r="R74" s="65"/>
      <c r="S74" s="65"/>
      <c r="T74" s="65"/>
      <c r="U74" s="65"/>
      <c r="V74" s="65"/>
      <c r="W74" s="65"/>
      <c r="X74" s="65"/>
    </row>
    <row r="75" spans="2:24" s="78" customFormat="1" ht="15" customHeight="1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77"/>
      <c r="Q75" s="65"/>
      <c r="R75" s="65"/>
      <c r="S75" s="65"/>
      <c r="T75" s="65"/>
      <c r="U75" s="65"/>
      <c r="V75" s="65"/>
      <c r="W75" s="65"/>
      <c r="X75" s="65"/>
    </row>
    <row r="76" spans="2:24" s="78" customFormat="1" ht="15" customHeight="1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77"/>
      <c r="Q76" s="65"/>
      <c r="R76" s="65"/>
      <c r="S76" s="65"/>
      <c r="T76" s="65"/>
      <c r="U76" s="65"/>
      <c r="V76" s="65"/>
      <c r="W76" s="65"/>
      <c r="X76" s="65"/>
    </row>
    <row r="77" spans="2:24" s="78" customFormat="1" ht="15" customHeight="1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77"/>
      <c r="Q77" s="65"/>
      <c r="R77" s="65"/>
      <c r="S77" s="65"/>
      <c r="T77" s="65"/>
      <c r="U77" s="65"/>
      <c r="V77" s="65"/>
      <c r="W77" s="65"/>
      <c r="X77" s="65"/>
    </row>
    <row r="78" spans="2:24" s="78" customFormat="1" ht="15" customHeight="1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77"/>
      <c r="Q78" s="65"/>
      <c r="R78" s="65"/>
      <c r="S78" s="65"/>
      <c r="T78" s="65"/>
      <c r="U78" s="65"/>
      <c r="V78" s="65"/>
      <c r="W78" s="65"/>
      <c r="X78" s="65"/>
    </row>
    <row r="79" spans="2:24" s="78" customFormat="1" ht="15" customHeight="1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7"/>
      <c r="Q79" s="65"/>
      <c r="R79" s="65"/>
      <c r="S79" s="65"/>
      <c r="T79" s="65"/>
      <c r="U79" s="65"/>
      <c r="V79" s="65"/>
      <c r="W79" s="65"/>
      <c r="X79" s="65"/>
    </row>
    <row r="80" spans="2:24" s="78" customFormat="1" ht="15" customHeight="1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77"/>
      <c r="Q80" s="65"/>
      <c r="R80" s="65"/>
      <c r="S80" s="65"/>
      <c r="T80" s="65"/>
      <c r="U80" s="65"/>
      <c r="V80" s="65"/>
      <c r="W80" s="65"/>
      <c r="X80" s="65"/>
    </row>
    <row r="81" spans="2:24" s="78" customFormat="1" ht="15" customHeight="1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77"/>
      <c r="Q81" s="65"/>
      <c r="R81" s="65"/>
      <c r="S81" s="65"/>
      <c r="T81" s="65"/>
      <c r="U81" s="65"/>
      <c r="V81" s="65"/>
      <c r="W81" s="65"/>
      <c r="X81" s="65"/>
    </row>
    <row r="82" spans="2:24" s="78" customFormat="1" ht="15" customHeight="1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7"/>
      <c r="Q82" s="65"/>
      <c r="R82" s="65"/>
      <c r="S82" s="65"/>
      <c r="T82" s="65"/>
      <c r="U82" s="65"/>
      <c r="V82" s="65"/>
      <c r="W82" s="65"/>
      <c r="X82" s="65"/>
    </row>
    <row r="83" spans="2:24" s="78" customFormat="1" ht="15" customHeight="1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7"/>
      <c r="Q83" s="65"/>
      <c r="R83" s="65"/>
      <c r="S83" s="65"/>
      <c r="T83" s="65"/>
      <c r="U83" s="65"/>
      <c r="V83" s="65"/>
      <c r="W83" s="65"/>
      <c r="X83" s="65"/>
    </row>
    <row r="84" spans="2:24" s="78" customFormat="1" ht="15" customHeight="1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7"/>
      <c r="Q84" s="65"/>
      <c r="R84" s="65"/>
      <c r="S84" s="65"/>
      <c r="T84" s="65"/>
      <c r="U84" s="65"/>
      <c r="V84" s="65"/>
      <c r="W84" s="65"/>
      <c r="X84" s="65"/>
    </row>
    <row r="85" spans="2:24" s="78" customFormat="1" ht="15" customHeight="1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77"/>
      <c r="Q85" s="65"/>
      <c r="R85" s="65"/>
      <c r="S85" s="65"/>
      <c r="T85" s="65"/>
      <c r="U85" s="65"/>
      <c r="V85" s="65"/>
      <c r="W85" s="65"/>
      <c r="X85" s="65"/>
    </row>
    <row r="86" spans="2:24" s="78" customFormat="1" ht="15" customHeight="1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77"/>
      <c r="Q86" s="65"/>
      <c r="R86" s="65"/>
      <c r="S86" s="65"/>
      <c r="T86" s="65"/>
      <c r="U86" s="65"/>
      <c r="V86" s="65"/>
      <c r="W86" s="65"/>
      <c r="X86" s="65"/>
    </row>
    <row r="87" spans="2:24" s="78" customFormat="1" ht="15" customHeight="1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77"/>
      <c r="Q87" s="65"/>
      <c r="R87" s="65"/>
      <c r="S87" s="65"/>
      <c r="T87" s="65"/>
      <c r="U87" s="65"/>
      <c r="V87" s="65"/>
      <c r="W87" s="65"/>
      <c r="X87" s="65"/>
    </row>
    <row r="88" spans="2:24" s="78" customFormat="1" ht="15" customHeight="1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77"/>
      <c r="Q88" s="65"/>
      <c r="R88" s="65"/>
      <c r="S88" s="65"/>
      <c r="T88" s="65"/>
      <c r="U88" s="65"/>
      <c r="V88" s="65"/>
      <c r="W88" s="65"/>
      <c r="X88" s="65"/>
    </row>
    <row r="89" spans="2:24" s="78" customFormat="1" ht="15" customHeight="1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7"/>
      <c r="Q89" s="65"/>
      <c r="R89" s="65"/>
      <c r="S89" s="65"/>
      <c r="T89" s="65"/>
      <c r="U89" s="65"/>
      <c r="V89" s="65"/>
      <c r="W89" s="65"/>
      <c r="X89" s="65"/>
    </row>
    <row r="90" spans="2:24" s="78" customFormat="1" ht="15" customHeight="1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7"/>
      <c r="Q90" s="65"/>
      <c r="R90" s="65"/>
      <c r="S90" s="65"/>
      <c r="T90" s="65"/>
      <c r="U90" s="65"/>
      <c r="V90" s="65"/>
      <c r="W90" s="65"/>
      <c r="X90" s="65"/>
    </row>
    <row r="91" spans="2:24" s="78" customFormat="1" ht="15" customHeight="1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77"/>
      <c r="Q91" s="65"/>
      <c r="R91" s="65"/>
      <c r="S91" s="65"/>
      <c r="T91" s="65"/>
      <c r="U91" s="65"/>
      <c r="V91" s="65"/>
      <c r="W91" s="65"/>
      <c r="X91" s="65"/>
    </row>
    <row r="92" spans="2:24" s="78" customFormat="1" ht="15" customHeight="1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7"/>
      <c r="Q92" s="65"/>
      <c r="R92" s="65"/>
      <c r="S92" s="65"/>
      <c r="T92" s="65"/>
      <c r="U92" s="65"/>
      <c r="V92" s="65"/>
      <c r="W92" s="65"/>
      <c r="X92" s="65"/>
    </row>
    <row r="93" spans="2:24" s="78" customFormat="1" ht="15" customHeight="1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77"/>
      <c r="Q93" s="65"/>
      <c r="R93" s="65"/>
      <c r="S93" s="65"/>
      <c r="T93" s="65"/>
      <c r="U93" s="65"/>
      <c r="V93" s="65"/>
      <c r="W93" s="65"/>
      <c r="X93" s="65"/>
    </row>
    <row r="94" spans="2:24" s="78" customFormat="1" ht="15" customHeight="1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77"/>
      <c r="Q94" s="65"/>
      <c r="R94" s="65"/>
      <c r="S94" s="65"/>
      <c r="T94" s="65"/>
      <c r="U94" s="65"/>
      <c r="V94" s="65"/>
      <c r="W94" s="65"/>
      <c r="X94" s="65"/>
    </row>
    <row r="95" spans="2:24" s="78" customFormat="1" ht="15" customHeight="1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7"/>
      <c r="Q95" s="65"/>
      <c r="R95" s="65"/>
      <c r="S95" s="65"/>
      <c r="T95" s="65"/>
      <c r="U95" s="65"/>
      <c r="V95" s="65"/>
      <c r="W95" s="65"/>
      <c r="X95" s="65"/>
    </row>
    <row r="96" spans="2:24" s="78" customFormat="1" ht="15" customHeight="1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7"/>
      <c r="Q96" s="65"/>
      <c r="R96" s="65"/>
      <c r="S96" s="65"/>
      <c r="T96" s="65"/>
      <c r="U96" s="65"/>
      <c r="V96" s="65"/>
      <c r="W96" s="65"/>
      <c r="X96" s="65"/>
    </row>
    <row r="97" spans="2:24" s="78" customFormat="1" ht="15" customHeight="1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77"/>
      <c r="Q97" s="65"/>
      <c r="R97" s="65"/>
      <c r="S97" s="65"/>
      <c r="T97" s="65"/>
      <c r="U97" s="65"/>
      <c r="V97" s="65"/>
      <c r="W97" s="65"/>
      <c r="X97" s="65"/>
    </row>
    <row r="98" spans="2:24" s="78" customFormat="1" ht="15" customHeight="1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7"/>
      <c r="Q98" s="65"/>
      <c r="R98" s="65"/>
      <c r="S98" s="65"/>
      <c r="T98" s="65"/>
      <c r="U98" s="65"/>
      <c r="V98" s="65"/>
      <c r="W98" s="65"/>
      <c r="X98" s="65"/>
    </row>
  </sheetData>
  <mergeCells count="21">
    <mergeCell ref="D31:F31"/>
    <mergeCell ref="A2:O4"/>
    <mergeCell ref="D8:O8"/>
    <mergeCell ref="D10:E10"/>
    <mergeCell ref="E24:O24"/>
    <mergeCell ref="G11:H11"/>
    <mergeCell ref="G12:H12"/>
    <mergeCell ref="G13:H13"/>
    <mergeCell ref="D15:O15"/>
    <mergeCell ref="D16:O16"/>
    <mergeCell ref="E18:O18"/>
    <mergeCell ref="E19:O19"/>
    <mergeCell ref="E20:O20"/>
    <mergeCell ref="E21:O21"/>
    <mergeCell ref="E22:O22"/>
    <mergeCell ref="E23:O23"/>
    <mergeCell ref="D6:G6"/>
    <mergeCell ref="E25:O25"/>
    <mergeCell ref="E26:O26"/>
    <mergeCell ref="E27:O27"/>
    <mergeCell ref="D29:O29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scale="99" firstPageNumber="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A023-929B-4EFC-8B4C-04E041915ED6}">
  <dimension ref="A2:AA118"/>
  <sheetViews>
    <sheetView view="pageBreakPreview" topLeftCell="A21" zoomScaleSheetLayoutView="100" workbookViewId="0">
      <selection activeCell="F40" sqref="F40:P40"/>
    </sheetView>
  </sheetViews>
  <sheetFormatPr defaultColWidth="8.88671875" defaultRowHeight="14.25"/>
  <cols>
    <col min="1" max="2" width="3.77734375" style="103" customWidth="1"/>
    <col min="3" max="3" width="12.77734375" style="99" customWidth="1"/>
    <col min="4" max="5" width="2.77734375" style="100" customWidth="1"/>
    <col min="6" max="13" width="8.88671875" style="99"/>
    <col min="14" max="14" width="6.77734375" style="99" customWidth="1"/>
    <col min="15" max="15" width="7.109375" style="99" customWidth="1"/>
    <col min="16" max="16" width="4.21875" style="99" customWidth="1"/>
    <col min="17" max="17" width="3.21875" style="99" customWidth="1"/>
    <col min="18" max="18" width="12.44140625" style="101" bestFit="1" customWidth="1"/>
    <col min="19" max="19" width="2.77734375" style="101" customWidth="1"/>
    <col min="20" max="20" width="38.77734375" style="101" bestFit="1" customWidth="1"/>
    <col min="21" max="22" width="8.88671875" style="101"/>
    <col min="23" max="25" width="8.88671875" style="102"/>
    <col min="26" max="16384" width="8.88671875" style="99"/>
  </cols>
  <sheetData>
    <row r="2" spans="1:19" s="22" customFormat="1" ht="17.45" customHeight="1">
      <c r="A2" s="1106" t="s">
        <v>124</v>
      </c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  <c r="O2" s="1106"/>
      <c r="P2" s="1106"/>
    </row>
    <row r="3" spans="1:19" s="22" customFormat="1" ht="17.45" customHeight="1">
      <c r="A3" s="1106"/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  <c r="P3" s="1106"/>
    </row>
    <row r="4" spans="1:19" s="22" customFormat="1" ht="17.45" customHeight="1">
      <c r="A4" s="1106"/>
      <c r="B4" s="1106"/>
      <c r="C4" s="1106"/>
      <c r="D4" s="1106"/>
      <c r="E4" s="1106"/>
      <c r="F4" s="1106"/>
      <c r="G4" s="1106"/>
      <c r="H4" s="1106"/>
      <c r="I4" s="1106"/>
      <c r="J4" s="1106"/>
      <c r="K4" s="1106"/>
      <c r="L4" s="1106"/>
      <c r="M4" s="1106"/>
      <c r="N4" s="1106"/>
      <c r="O4" s="1106"/>
      <c r="P4" s="1106"/>
    </row>
    <row r="5" spans="1:19" s="22" customFormat="1" ht="17.45" customHeight="1">
      <c r="A5" s="78"/>
      <c r="B5" s="78"/>
      <c r="D5" s="28"/>
      <c r="E5" s="28"/>
    </row>
    <row r="6" spans="1:19" s="22" customFormat="1" ht="17.45" customHeight="1">
      <c r="A6" s="78" t="s">
        <v>65</v>
      </c>
      <c r="B6" s="1153" t="s">
        <v>23</v>
      </c>
      <c r="C6" s="1153"/>
      <c r="D6" s="28" t="s">
        <v>62</v>
      </c>
      <c r="E6" s="1083" t="s">
        <v>125</v>
      </c>
      <c r="F6" s="1083"/>
      <c r="G6" s="1083"/>
      <c r="H6" s="1083"/>
      <c r="I6" s="1083"/>
      <c r="J6" s="1083"/>
      <c r="K6" s="1083"/>
      <c r="L6" s="1083"/>
      <c r="M6" s="1083"/>
      <c r="N6" s="1083"/>
      <c r="O6" s="1083"/>
      <c r="P6" s="1083"/>
    </row>
    <row r="7" spans="1:19" s="22" customFormat="1" ht="17.45" customHeight="1">
      <c r="A7" s="78"/>
      <c r="B7" s="78"/>
      <c r="C7" s="79"/>
      <c r="D7" s="28"/>
      <c r="E7" s="1151" t="s">
        <v>1297</v>
      </c>
      <c r="F7" s="1151"/>
      <c r="G7" s="1151"/>
      <c r="H7" s="1151"/>
      <c r="I7" s="1151"/>
      <c r="J7" s="1151"/>
      <c r="K7" s="1151"/>
      <c r="L7" s="1151"/>
      <c r="M7" s="1151"/>
      <c r="N7" s="1151"/>
      <c r="O7" s="1151"/>
      <c r="P7" s="1151"/>
    </row>
    <row r="8" spans="1:19" s="22" customFormat="1" ht="17.45" customHeight="1">
      <c r="A8" s="78"/>
      <c r="B8" s="96" t="s">
        <v>126</v>
      </c>
      <c r="C8" s="26" t="s">
        <v>127</v>
      </c>
      <c r="D8" s="28" t="s">
        <v>62</v>
      </c>
      <c r="E8" s="28" t="s">
        <v>104</v>
      </c>
      <c r="F8" s="1151" t="s">
        <v>128</v>
      </c>
      <c r="G8" s="1151"/>
      <c r="H8" s="1151"/>
      <c r="I8" s="1151"/>
      <c r="J8" s="1151"/>
      <c r="K8" s="1151"/>
      <c r="L8" s="1151"/>
      <c r="M8" s="1151"/>
      <c r="N8" s="1151"/>
      <c r="O8" s="1151"/>
      <c r="P8" s="1151"/>
    </row>
    <row r="9" spans="1:19" s="22" customFormat="1" ht="17.45" customHeight="1">
      <c r="A9" s="78"/>
      <c r="B9" s="96"/>
      <c r="C9" s="26"/>
      <c r="D9" s="28"/>
      <c r="E9" s="28" t="s">
        <v>107</v>
      </c>
      <c r="F9" s="1151" t="s">
        <v>129</v>
      </c>
      <c r="G9" s="1151"/>
      <c r="H9" s="1151"/>
      <c r="I9" s="1151"/>
      <c r="J9" s="1151"/>
      <c r="K9" s="1151"/>
      <c r="L9" s="1151"/>
      <c r="M9" s="1151"/>
      <c r="N9" s="1151"/>
      <c r="O9" s="1151"/>
      <c r="P9" s="1151"/>
      <c r="R9" s="26"/>
      <c r="S9" s="28"/>
    </row>
    <row r="10" spans="1:19" s="22" customFormat="1" ht="17.45" customHeight="1">
      <c r="A10" s="78"/>
      <c r="B10" s="96"/>
      <c r="C10" s="26"/>
      <c r="D10" s="28"/>
      <c r="E10" s="28" t="s">
        <v>108</v>
      </c>
      <c r="F10" s="1151" t="s">
        <v>130</v>
      </c>
      <c r="G10" s="1151"/>
      <c r="H10" s="1151"/>
      <c r="I10" s="1151"/>
      <c r="J10" s="1151"/>
      <c r="K10" s="1151"/>
      <c r="L10" s="1151"/>
      <c r="M10" s="1151"/>
      <c r="N10" s="1151"/>
      <c r="O10" s="1151"/>
      <c r="P10" s="1151"/>
      <c r="R10" s="26"/>
      <c r="S10" s="28"/>
    </row>
    <row r="11" spans="1:19" s="22" customFormat="1" ht="17.45" customHeight="1">
      <c r="A11" s="78"/>
      <c r="B11" s="96"/>
      <c r="C11" s="27"/>
      <c r="D11" s="28"/>
      <c r="E11" s="28"/>
      <c r="F11" s="1151" t="s">
        <v>131</v>
      </c>
      <c r="G11" s="1151"/>
      <c r="H11" s="1151"/>
      <c r="I11" s="1151"/>
      <c r="J11" s="1151"/>
      <c r="K11" s="1151"/>
      <c r="L11" s="1151"/>
      <c r="M11" s="1151"/>
      <c r="N11" s="1151"/>
      <c r="O11" s="1151"/>
      <c r="P11" s="1151"/>
      <c r="R11" s="26"/>
      <c r="S11" s="28"/>
    </row>
    <row r="12" spans="1:19" s="22" customFormat="1" ht="17.45" customHeight="1">
      <c r="A12" s="78"/>
      <c r="B12" s="96"/>
      <c r="C12" s="27"/>
      <c r="D12" s="28"/>
      <c r="E12" s="28" t="s">
        <v>110</v>
      </c>
      <c r="F12" s="1084" t="s">
        <v>132</v>
      </c>
      <c r="G12" s="1084"/>
      <c r="H12" s="1084"/>
      <c r="I12" s="1084"/>
      <c r="J12" s="1084"/>
      <c r="K12" s="1084"/>
      <c r="L12" s="1084"/>
      <c r="M12" s="1084"/>
      <c r="N12" s="1084"/>
      <c r="O12" s="1084"/>
      <c r="P12" s="1084"/>
      <c r="R12" s="26"/>
      <c r="S12" s="28"/>
    </row>
    <row r="13" spans="1:19" s="22" customFormat="1" ht="17.45" customHeight="1">
      <c r="A13" s="78"/>
      <c r="B13" s="96"/>
      <c r="C13" s="27"/>
      <c r="D13" s="28"/>
      <c r="E13" s="28"/>
      <c r="F13" s="1151" t="s">
        <v>133</v>
      </c>
      <c r="G13" s="1151"/>
      <c r="H13" s="1151"/>
      <c r="I13" s="1151"/>
      <c r="J13" s="1151"/>
      <c r="K13" s="1151"/>
      <c r="L13" s="1151"/>
      <c r="M13" s="1151"/>
      <c r="N13" s="1151"/>
      <c r="O13" s="1151"/>
      <c r="P13" s="1151"/>
      <c r="R13" s="26"/>
      <c r="S13" s="28"/>
    </row>
    <row r="14" spans="1:19" s="22" customFormat="1" ht="17.45" customHeight="1">
      <c r="A14" s="78"/>
      <c r="B14" s="78"/>
      <c r="C14" s="27"/>
      <c r="D14" s="28"/>
      <c r="E14" s="28"/>
      <c r="F14" s="1156"/>
      <c r="G14" s="1156"/>
      <c r="H14" s="1156"/>
      <c r="I14" s="1156"/>
      <c r="J14" s="1156"/>
      <c r="K14" s="1156"/>
      <c r="L14" s="1156"/>
      <c r="M14" s="1156"/>
      <c r="N14" s="1156"/>
      <c r="O14" s="1156"/>
      <c r="P14" s="1156"/>
      <c r="R14" s="26"/>
      <c r="S14" s="28"/>
    </row>
    <row r="15" spans="1:19" s="22" customFormat="1" ht="17.45" customHeight="1">
      <c r="A15" s="78"/>
      <c r="B15" s="96" t="s">
        <v>134</v>
      </c>
      <c r="C15" s="26" t="s">
        <v>135</v>
      </c>
      <c r="D15" s="28" t="s">
        <v>62</v>
      </c>
      <c r="E15" s="28" t="s">
        <v>104</v>
      </c>
      <c r="F15" s="1151" t="s">
        <v>1298</v>
      </c>
      <c r="G15" s="1151"/>
      <c r="H15" s="1151"/>
      <c r="I15" s="1151"/>
      <c r="J15" s="1151"/>
      <c r="K15" s="1151"/>
      <c r="L15" s="1151"/>
      <c r="M15" s="1151"/>
      <c r="N15" s="1151"/>
      <c r="O15" s="1151"/>
      <c r="P15" s="1151"/>
    </row>
    <row r="16" spans="1:19" s="22" customFormat="1" ht="17.45" customHeight="1">
      <c r="A16" s="78"/>
      <c r="B16" s="96"/>
      <c r="C16" s="26"/>
      <c r="D16" s="28"/>
      <c r="E16" s="28" t="s">
        <v>107</v>
      </c>
      <c r="F16" s="1151" t="s">
        <v>136</v>
      </c>
      <c r="G16" s="1151"/>
      <c r="H16" s="1151"/>
      <c r="I16" s="1151"/>
      <c r="J16" s="1151"/>
      <c r="K16" s="1151"/>
      <c r="L16" s="1151"/>
      <c r="M16" s="1151"/>
      <c r="N16" s="1151"/>
      <c r="O16" s="1151"/>
      <c r="P16" s="1151"/>
    </row>
    <row r="17" spans="1:16" s="22" customFormat="1" ht="17.45" customHeight="1">
      <c r="A17" s="78"/>
      <c r="B17" s="78"/>
      <c r="C17" s="97"/>
      <c r="D17" s="28"/>
      <c r="E17" s="28"/>
      <c r="F17" s="1156"/>
      <c r="G17" s="1156"/>
      <c r="H17" s="1156"/>
      <c r="I17" s="1156"/>
      <c r="J17" s="1156"/>
      <c r="K17" s="1156"/>
      <c r="L17" s="1156"/>
      <c r="M17" s="1156"/>
      <c r="N17" s="1156"/>
      <c r="O17" s="1156"/>
      <c r="P17" s="1156"/>
    </row>
    <row r="18" spans="1:16" s="22" customFormat="1" ht="17.45" customHeight="1">
      <c r="A18" s="78"/>
      <c r="B18" s="96" t="s">
        <v>137</v>
      </c>
      <c r="C18" s="26" t="s">
        <v>138</v>
      </c>
      <c r="D18" s="28" t="s">
        <v>62</v>
      </c>
      <c r="E18" s="28" t="s">
        <v>104</v>
      </c>
      <c r="F18" s="1151" t="s">
        <v>139</v>
      </c>
      <c r="G18" s="1157"/>
      <c r="H18" s="1157"/>
      <c r="I18" s="1157"/>
      <c r="J18" s="1157"/>
      <c r="K18" s="1157"/>
      <c r="L18" s="1157"/>
      <c r="M18" s="1157"/>
      <c r="N18" s="1157"/>
      <c r="O18" s="1157"/>
      <c r="P18" s="1157"/>
    </row>
    <row r="19" spans="1:16" s="22" customFormat="1" ht="17.45" customHeight="1">
      <c r="A19" s="78"/>
      <c r="B19" s="78"/>
      <c r="C19" s="97"/>
      <c r="D19" s="28"/>
      <c r="E19" s="28"/>
      <c r="F19" s="1151"/>
      <c r="G19" s="1151"/>
      <c r="H19" s="1151"/>
      <c r="I19" s="1151"/>
      <c r="J19" s="1151"/>
      <c r="K19" s="1151"/>
      <c r="L19" s="1151"/>
      <c r="M19" s="1151"/>
      <c r="N19" s="1151"/>
      <c r="O19" s="1151"/>
      <c r="P19" s="1151"/>
    </row>
    <row r="20" spans="1:16" s="22" customFormat="1" ht="17.45" customHeight="1">
      <c r="A20" s="78"/>
      <c r="B20" s="96" t="s">
        <v>140</v>
      </c>
      <c r="C20" s="26" t="s">
        <v>141</v>
      </c>
      <c r="D20" s="28" t="s">
        <v>62</v>
      </c>
      <c r="E20" s="28" t="s">
        <v>104</v>
      </c>
      <c r="F20" s="1151" t="s">
        <v>142</v>
      </c>
      <c r="G20" s="1157"/>
      <c r="H20" s="1157"/>
      <c r="I20" s="1157"/>
      <c r="J20" s="1157"/>
      <c r="K20" s="1157"/>
      <c r="L20" s="1157"/>
      <c r="M20" s="1157"/>
      <c r="N20" s="1157"/>
      <c r="O20" s="1157"/>
      <c r="P20" s="1157"/>
    </row>
    <row r="21" spans="1:16" s="22" customFormat="1" ht="17.45" customHeight="1">
      <c r="A21" s="78"/>
      <c r="B21" s="78"/>
      <c r="C21" s="97"/>
      <c r="D21" s="28"/>
      <c r="E21" s="28"/>
      <c r="F21" s="1151" t="s">
        <v>143</v>
      </c>
      <c r="G21" s="1151"/>
      <c r="H21" s="1151"/>
      <c r="I21" s="1151"/>
      <c r="J21" s="1151"/>
      <c r="K21" s="1151"/>
      <c r="L21" s="1151"/>
      <c r="M21" s="1151"/>
      <c r="N21" s="1151"/>
      <c r="O21" s="1151"/>
      <c r="P21" s="1151"/>
    </row>
    <row r="22" spans="1:16" s="22" customFormat="1" ht="17.45" customHeight="1">
      <c r="A22" s="78"/>
      <c r="B22" s="78"/>
      <c r="C22" s="97"/>
      <c r="D22" s="28"/>
      <c r="E22" s="28"/>
      <c r="F22" s="1156"/>
      <c r="G22" s="1156"/>
      <c r="H22" s="1156"/>
      <c r="I22" s="1156"/>
      <c r="J22" s="1156"/>
      <c r="K22" s="1156"/>
      <c r="L22" s="1156"/>
      <c r="M22" s="1156"/>
      <c r="N22" s="1156"/>
      <c r="O22" s="1156"/>
      <c r="P22" s="1156"/>
    </row>
    <row r="23" spans="1:16" s="22" customFormat="1" ht="17.45" customHeight="1">
      <c r="A23" s="78"/>
      <c r="B23" s="78"/>
      <c r="C23" s="97"/>
      <c r="D23" s="28"/>
      <c r="E23" s="28" t="s">
        <v>107</v>
      </c>
      <c r="F23" s="1151" t="s">
        <v>144</v>
      </c>
      <c r="G23" s="1151"/>
      <c r="H23" s="1151"/>
      <c r="I23" s="1151"/>
      <c r="J23" s="1151"/>
      <c r="K23" s="1151"/>
      <c r="L23" s="1151"/>
      <c r="M23" s="1151"/>
      <c r="N23" s="1151"/>
      <c r="O23" s="1151"/>
      <c r="P23" s="1151"/>
    </row>
    <row r="24" spans="1:16" s="22" customFormat="1" ht="17.45" customHeight="1">
      <c r="A24" s="78"/>
      <c r="B24" s="78"/>
      <c r="C24" s="27"/>
      <c r="D24" s="28"/>
      <c r="E24" s="28"/>
      <c r="F24" s="1151" t="s">
        <v>145</v>
      </c>
      <c r="G24" s="1151"/>
      <c r="H24" s="1151"/>
      <c r="I24" s="1151"/>
      <c r="J24" s="1151"/>
      <c r="K24" s="1151"/>
      <c r="L24" s="1151"/>
      <c r="M24" s="1151"/>
      <c r="N24" s="1151"/>
      <c r="O24" s="1151"/>
      <c r="P24" s="1151"/>
    </row>
    <row r="25" spans="1:16" s="22" customFormat="1" ht="17.45" customHeight="1">
      <c r="A25" s="78"/>
      <c r="B25" s="78"/>
      <c r="C25" s="27"/>
      <c r="D25" s="28"/>
      <c r="E25" s="28"/>
      <c r="F25" s="1151" t="s">
        <v>146</v>
      </c>
      <c r="G25" s="1151"/>
      <c r="H25" s="1151"/>
      <c r="I25" s="1151"/>
      <c r="J25" s="1151"/>
      <c r="K25" s="1151"/>
      <c r="L25" s="1151"/>
      <c r="M25" s="1151"/>
      <c r="N25" s="1151"/>
      <c r="O25" s="1151"/>
      <c r="P25" s="1151"/>
    </row>
    <row r="26" spans="1:16" s="22" customFormat="1" ht="17.45" customHeight="1">
      <c r="A26" s="78"/>
      <c r="B26" s="78"/>
      <c r="C26" s="27"/>
      <c r="D26" s="28"/>
      <c r="E26" s="28"/>
      <c r="F26" s="1151" t="s">
        <v>147</v>
      </c>
      <c r="G26" s="1151"/>
      <c r="H26" s="1151"/>
      <c r="I26" s="1151"/>
      <c r="J26" s="1151"/>
      <c r="K26" s="1151"/>
      <c r="L26" s="1151"/>
      <c r="M26" s="1151"/>
      <c r="N26" s="1151"/>
      <c r="O26" s="1151"/>
      <c r="P26" s="1151"/>
    </row>
    <row r="27" spans="1:16" s="22" customFormat="1" ht="17.45" customHeight="1">
      <c r="A27" s="78"/>
      <c r="B27" s="78"/>
      <c r="C27" s="27"/>
      <c r="D27" s="28"/>
      <c r="E27" s="28"/>
      <c r="F27" s="1151" t="s">
        <v>148</v>
      </c>
      <c r="G27" s="1151"/>
      <c r="H27" s="1151"/>
      <c r="I27" s="1151"/>
      <c r="J27" s="1151"/>
      <c r="K27" s="1151"/>
      <c r="L27" s="1151"/>
      <c r="M27" s="1151"/>
      <c r="N27" s="1151"/>
      <c r="O27" s="1151"/>
      <c r="P27" s="1151"/>
    </row>
    <row r="28" spans="1:16" s="22" customFormat="1" ht="17.45" customHeight="1">
      <c r="A28" s="78"/>
      <c r="B28" s="78"/>
      <c r="C28" s="27"/>
      <c r="D28" s="28"/>
      <c r="E28" s="28"/>
      <c r="F28" s="1151"/>
      <c r="G28" s="1151"/>
      <c r="H28" s="1151"/>
      <c r="I28" s="1151"/>
      <c r="J28" s="1151"/>
      <c r="K28" s="1151"/>
      <c r="L28" s="1151"/>
      <c r="M28" s="1151"/>
      <c r="N28" s="1151"/>
      <c r="O28" s="1151"/>
      <c r="P28" s="1151"/>
    </row>
    <row r="29" spans="1:16" s="22" customFormat="1" ht="17.45" customHeight="1">
      <c r="A29" s="78"/>
      <c r="B29" s="96" t="s">
        <v>149</v>
      </c>
      <c r="C29" s="26" t="s">
        <v>150</v>
      </c>
      <c r="D29" s="28" t="s">
        <v>62</v>
      </c>
      <c r="E29" s="28" t="s">
        <v>104</v>
      </c>
      <c r="F29" s="1084" t="s">
        <v>151</v>
      </c>
      <c r="G29" s="1083"/>
      <c r="H29" s="1083"/>
      <c r="I29" s="1083"/>
      <c r="J29" s="1083"/>
      <c r="K29" s="1083"/>
      <c r="L29" s="1083"/>
      <c r="M29" s="1083"/>
      <c r="N29" s="1083"/>
      <c r="O29" s="1083"/>
      <c r="P29" s="1083"/>
    </row>
    <row r="30" spans="1:16" s="22" customFormat="1" ht="17.45" customHeight="1">
      <c r="A30" s="78"/>
      <c r="B30" s="96"/>
      <c r="C30" s="26"/>
      <c r="D30" s="28"/>
      <c r="E30" s="28"/>
      <c r="F30" s="1151" t="s">
        <v>152</v>
      </c>
      <c r="G30" s="1151"/>
      <c r="H30" s="1151"/>
      <c r="I30" s="1151"/>
      <c r="J30" s="1151"/>
      <c r="K30" s="1151"/>
      <c r="L30" s="1151"/>
      <c r="M30" s="1151"/>
      <c r="N30" s="1151"/>
      <c r="O30" s="1151"/>
      <c r="P30" s="1151"/>
    </row>
    <row r="31" spans="1:16" s="22" customFormat="1" ht="17.45" customHeight="1">
      <c r="A31" s="78"/>
      <c r="B31" s="78"/>
      <c r="C31" s="27"/>
      <c r="D31" s="98"/>
      <c r="E31" s="28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</row>
    <row r="32" spans="1:16" s="22" customFormat="1" ht="17.45" customHeight="1">
      <c r="A32" s="78"/>
      <c r="B32" s="96" t="s">
        <v>153</v>
      </c>
      <c r="C32" s="26" t="s">
        <v>154</v>
      </c>
      <c r="D32" s="28" t="s">
        <v>62</v>
      </c>
      <c r="E32" s="28" t="s">
        <v>104</v>
      </c>
      <c r="F32" s="1084" t="s">
        <v>155</v>
      </c>
      <c r="G32" s="1084"/>
      <c r="H32" s="1084"/>
      <c r="I32" s="1084"/>
      <c r="J32" s="1084"/>
      <c r="K32" s="1084"/>
      <c r="L32" s="1084"/>
      <c r="M32" s="1084"/>
      <c r="N32" s="1084"/>
      <c r="O32" s="1084"/>
      <c r="P32" s="1084"/>
    </row>
    <row r="33" spans="1:16" s="22" customFormat="1" ht="17.45" customHeight="1">
      <c r="A33" s="78"/>
      <c r="B33" s="78"/>
      <c r="C33" s="27" t="s">
        <v>156</v>
      </c>
      <c r="D33" s="28"/>
      <c r="E33" s="28"/>
      <c r="F33" s="1151" t="s">
        <v>157</v>
      </c>
      <c r="G33" s="1151"/>
      <c r="H33" s="1151"/>
      <c r="I33" s="1151"/>
      <c r="J33" s="1151"/>
      <c r="K33" s="1151"/>
      <c r="L33" s="1151"/>
      <c r="M33" s="1151"/>
      <c r="N33" s="1151"/>
      <c r="O33" s="1151"/>
      <c r="P33" s="1151"/>
    </row>
    <row r="34" spans="1:16" s="22" customFormat="1" ht="17.45" customHeight="1">
      <c r="A34" s="78"/>
      <c r="B34" s="78"/>
      <c r="C34" s="27"/>
      <c r="D34" s="28"/>
      <c r="E34" s="28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</row>
    <row r="35" spans="1:16" s="22" customFormat="1" ht="17.45" customHeight="1">
      <c r="A35" s="78"/>
      <c r="B35" s="78"/>
      <c r="C35" s="27"/>
      <c r="D35" s="28"/>
      <c r="E35" s="28" t="s">
        <v>107</v>
      </c>
      <c r="F35" s="1084" t="s">
        <v>158</v>
      </c>
      <c r="G35" s="1084"/>
      <c r="H35" s="1084"/>
      <c r="I35" s="1084"/>
      <c r="J35" s="1084"/>
      <c r="K35" s="1084"/>
      <c r="L35" s="1084"/>
      <c r="M35" s="1084"/>
      <c r="N35" s="1084"/>
      <c r="O35" s="1084"/>
      <c r="P35" s="1084"/>
    </row>
    <row r="36" spans="1:16" s="22" customFormat="1" ht="17.45" customHeight="1">
      <c r="A36" s="78"/>
      <c r="B36" s="78"/>
      <c r="C36" s="91"/>
      <c r="D36" s="28"/>
      <c r="E36" s="28"/>
      <c r="F36" s="1151" t="s">
        <v>159</v>
      </c>
      <c r="G36" s="1151"/>
      <c r="H36" s="1151"/>
      <c r="I36" s="1151"/>
      <c r="J36" s="1151"/>
      <c r="K36" s="1151"/>
      <c r="L36" s="1151"/>
      <c r="M36" s="1151"/>
      <c r="N36" s="1151"/>
      <c r="O36" s="1151"/>
      <c r="P36" s="1151"/>
    </row>
    <row r="37" spans="1:16" s="22" customFormat="1" ht="17.45" customHeight="1">
      <c r="A37" s="78"/>
      <c r="B37" s="78"/>
      <c r="C37" s="91"/>
      <c r="D37" s="28"/>
      <c r="E37" s="28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</row>
    <row r="38" spans="1:16" s="22" customFormat="1" ht="17.45" customHeight="1">
      <c r="A38" s="78"/>
      <c r="B38" s="78"/>
      <c r="C38" s="27"/>
      <c r="D38" s="28"/>
      <c r="E38" s="28" t="s">
        <v>108</v>
      </c>
      <c r="F38" s="1151" t="s">
        <v>160</v>
      </c>
      <c r="G38" s="1151"/>
      <c r="H38" s="1151"/>
      <c r="I38" s="1151"/>
      <c r="J38" s="1151"/>
      <c r="K38" s="1151"/>
      <c r="L38" s="1151"/>
      <c r="M38" s="1151"/>
      <c r="N38" s="1151"/>
      <c r="O38" s="1151"/>
      <c r="P38" s="1151"/>
    </row>
    <row r="39" spans="1:16" s="22" customFormat="1" ht="17.45" customHeight="1">
      <c r="A39" s="78"/>
      <c r="B39" s="78"/>
      <c r="C39" s="91"/>
      <c r="D39" s="28"/>
      <c r="E39" s="28"/>
      <c r="F39" s="1151"/>
      <c r="G39" s="1151"/>
      <c r="H39" s="1151"/>
      <c r="I39" s="1151"/>
      <c r="J39" s="1151"/>
      <c r="K39" s="1151"/>
      <c r="L39" s="1151"/>
      <c r="M39" s="1151"/>
      <c r="N39" s="1151"/>
      <c r="O39" s="1151"/>
      <c r="P39" s="1151"/>
    </row>
    <row r="40" spans="1:16" s="22" customFormat="1" ht="17.45" customHeight="1">
      <c r="A40" s="78" t="s">
        <v>93</v>
      </c>
      <c r="B40" s="1153" t="s">
        <v>161</v>
      </c>
      <c r="C40" s="1153"/>
      <c r="D40" s="28" t="s">
        <v>62</v>
      </c>
      <c r="E40" s="28" t="s">
        <v>104</v>
      </c>
      <c r="F40" s="1151" t="s">
        <v>2039</v>
      </c>
      <c r="G40" s="1151"/>
      <c r="H40" s="1151"/>
      <c r="I40" s="1151"/>
      <c r="J40" s="1151"/>
      <c r="K40" s="1151"/>
      <c r="L40" s="1151"/>
      <c r="M40" s="1151"/>
      <c r="N40" s="1151"/>
      <c r="O40" s="1151"/>
      <c r="P40" s="1151"/>
    </row>
    <row r="41" spans="1:16" s="22" customFormat="1" ht="17.45" hidden="1" customHeight="1">
      <c r="A41" s="78"/>
      <c r="B41" s="79"/>
      <c r="C41" s="79"/>
      <c r="D41" s="28"/>
      <c r="E41" s="28" t="s">
        <v>107</v>
      </c>
      <c r="F41" s="1151" t="s">
        <v>162</v>
      </c>
      <c r="G41" s="1151"/>
      <c r="H41" s="1151"/>
      <c r="I41" s="1151"/>
      <c r="J41" s="1151"/>
      <c r="K41" s="1151"/>
      <c r="L41" s="1151"/>
      <c r="M41" s="1151"/>
      <c r="N41" s="1151"/>
      <c r="O41" s="1151"/>
      <c r="P41" s="1151"/>
    </row>
    <row r="42" spans="1:16" s="22" customFormat="1" ht="17.45" hidden="1" customHeight="1">
      <c r="A42" s="78"/>
      <c r="B42" s="79"/>
      <c r="C42" s="79"/>
      <c r="D42" s="28"/>
      <c r="E42" s="28" t="s">
        <v>108</v>
      </c>
      <c r="F42" s="1151" t="s">
        <v>163</v>
      </c>
      <c r="G42" s="1151"/>
      <c r="H42" s="1151"/>
      <c r="I42" s="1151"/>
      <c r="J42" s="1151"/>
      <c r="K42" s="1151"/>
      <c r="L42" s="1151"/>
      <c r="M42" s="1151"/>
      <c r="N42" s="1151"/>
      <c r="O42" s="1151"/>
      <c r="P42" s="1151"/>
    </row>
    <row r="43" spans="1:16" s="22" customFormat="1" ht="17.45" hidden="1" customHeight="1">
      <c r="A43" s="78"/>
      <c r="B43" s="78"/>
      <c r="C43" s="26"/>
      <c r="D43" s="28"/>
      <c r="E43" s="28" t="s">
        <v>110</v>
      </c>
      <c r="F43" s="1151" t="s">
        <v>164</v>
      </c>
      <c r="G43" s="1151"/>
      <c r="H43" s="1151"/>
      <c r="I43" s="1151"/>
      <c r="J43" s="1151"/>
      <c r="K43" s="1151"/>
      <c r="L43" s="1151"/>
      <c r="M43" s="1151"/>
      <c r="N43" s="1151"/>
      <c r="O43" s="1151"/>
      <c r="P43" s="1151"/>
    </row>
    <row r="44" spans="1:16" s="22" customFormat="1" ht="17.45" hidden="1" customHeight="1">
      <c r="A44" s="78"/>
      <c r="B44" s="78"/>
      <c r="C44" s="26"/>
      <c r="D44" s="28"/>
      <c r="E44" s="28" t="s">
        <v>107</v>
      </c>
      <c r="F44" s="1151" t="s">
        <v>165</v>
      </c>
      <c r="G44" s="1151"/>
      <c r="H44" s="1151"/>
      <c r="I44" s="1151"/>
      <c r="J44" s="1151"/>
      <c r="K44" s="1151"/>
      <c r="L44" s="1151"/>
      <c r="M44" s="1151"/>
      <c r="N44" s="1151"/>
      <c r="O44" s="1151"/>
      <c r="P44" s="1151"/>
    </row>
    <row r="45" spans="1:16" s="22" customFormat="1" ht="17.45" hidden="1" customHeight="1">
      <c r="A45" s="78"/>
      <c r="B45" s="78"/>
      <c r="C45" s="26"/>
      <c r="D45" s="28"/>
      <c r="E45" s="28" t="s">
        <v>108</v>
      </c>
      <c r="F45" s="80" t="s">
        <v>166</v>
      </c>
      <c r="G45" s="80"/>
      <c r="H45" s="80"/>
      <c r="I45" s="80"/>
      <c r="J45" s="80"/>
      <c r="K45" s="80"/>
      <c r="L45" s="80"/>
      <c r="M45" s="80"/>
      <c r="N45" s="80"/>
      <c r="O45" s="80"/>
      <c r="P45" s="80"/>
    </row>
    <row r="46" spans="1:16" s="22" customFormat="1" ht="17.45" hidden="1" customHeight="1">
      <c r="A46" s="78"/>
      <c r="B46" s="78"/>
      <c r="C46" s="26"/>
      <c r="D46" s="28"/>
      <c r="E46" s="28" t="s">
        <v>110</v>
      </c>
      <c r="F46" s="80" t="s">
        <v>167</v>
      </c>
      <c r="G46" s="80"/>
      <c r="H46" s="80"/>
      <c r="I46" s="80"/>
      <c r="J46" s="80"/>
      <c r="K46" s="80"/>
      <c r="L46" s="80"/>
      <c r="M46" s="80"/>
      <c r="N46" s="80"/>
      <c r="O46" s="80"/>
      <c r="P46" s="80"/>
    </row>
    <row r="47" spans="1:16" s="22" customFormat="1" ht="17.45" hidden="1" customHeight="1">
      <c r="A47" s="78"/>
      <c r="B47" s="78"/>
      <c r="C47" s="26"/>
      <c r="D47" s="28"/>
      <c r="E47" s="28" t="s">
        <v>114</v>
      </c>
      <c r="F47" s="1151" t="s">
        <v>168</v>
      </c>
      <c r="G47" s="1151"/>
      <c r="H47" s="1151"/>
      <c r="I47" s="1151"/>
      <c r="J47" s="1151"/>
      <c r="K47" s="1151"/>
      <c r="L47" s="1151"/>
      <c r="M47" s="1151"/>
      <c r="N47" s="1151"/>
      <c r="O47" s="1151"/>
      <c r="P47" s="1151"/>
    </row>
    <row r="48" spans="1:16" s="22" customFormat="1" ht="17.45" hidden="1" customHeight="1">
      <c r="A48" s="78"/>
      <c r="B48" s="78"/>
      <c r="C48" s="26"/>
      <c r="D48" s="28"/>
      <c r="E48" s="28" t="s">
        <v>114</v>
      </c>
      <c r="F48" s="1151" t="s">
        <v>169</v>
      </c>
      <c r="G48" s="1151"/>
      <c r="H48" s="1151"/>
      <c r="I48" s="1151"/>
      <c r="J48" s="1151"/>
      <c r="K48" s="1151"/>
      <c r="L48" s="1151"/>
      <c r="M48" s="1151"/>
      <c r="N48" s="1151"/>
      <c r="O48" s="1151"/>
      <c r="P48" s="1151"/>
    </row>
    <row r="49" spans="1:16" s="22" customFormat="1" ht="17.45" customHeight="1">
      <c r="A49" s="78"/>
      <c r="B49" s="78"/>
      <c r="C49" s="26"/>
      <c r="D49" s="28"/>
      <c r="E49" s="28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</row>
    <row r="50" spans="1:16" s="22" customFormat="1" ht="17.45" customHeight="1">
      <c r="A50" s="78" t="s">
        <v>69</v>
      </c>
      <c r="B50" s="1153" t="s">
        <v>170</v>
      </c>
      <c r="C50" s="1153"/>
      <c r="D50" s="28" t="s">
        <v>62</v>
      </c>
      <c r="E50" s="28" t="s">
        <v>104</v>
      </c>
      <c r="F50" s="1151" t="s">
        <v>171</v>
      </c>
      <c r="G50" s="1151"/>
      <c r="H50" s="1151"/>
      <c r="I50" s="1151"/>
      <c r="J50" s="1151"/>
      <c r="K50" s="1151"/>
      <c r="L50" s="1151"/>
      <c r="M50" s="1151"/>
      <c r="N50" s="1151"/>
      <c r="O50" s="1151"/>
      <c r="P50" s="1151"/>
    </row>
    <row r="51" spans="1:16" s="22" customFormat="1" ht="17.45" hidden="1" customHeight="1">
      <c r="A51" s="78"/>
      <c r="B51" s="78"/>
      <c r="C51" s="91"/>
      <c r="D51" s="28"/>
      <c r="E51" s="28" t="s">
        <v>107</v>
      </c>
      <c r="F51" s="1151" t="s">
        <v>172</v>
      </c>
      <c r="G51" s="1151"/>
      <c r="H51" s="1151"/>
      <c r="I51" s="1151"/>
      <c r="J51" s="1151"/>
      <c r="K51" s="1151"/>
      <c r="L51" s="1151"/>
      <c r="M51" s="1151"/>
      <c r="N51" s="1151"/>
      <c r="O51" s="1151"/>
      <c r="P51" s="1151"/>
    </row>
    <row r="52" spans="1:16" s="22" customFormat="1" ht="17.45" customHeight="1">
      <c r="A52" s="78"/>
      <c r="B52" s="78"/>
      <c r="D52" s="28"/>
      <c r="E52" s="28"/>
      <c r="F52" s="94"/>
      <c r="G52" s="94"/>
      <c r="H52" s="94"/>
      <c r="I52" s="94"/>
      <c r="J52" s="94"/>
      <c r="K52" s="94"/>
      <c r="L52" s="94"/>
      <c r="M52" s="94"/>
      <c r="N52" s="94"/>
      <c r="O52" s="94"/>
    </row>
    <row r="53" spans="1:16" s="22" customFormat="1" ht="17.45" customHeight="1">
      <c r="A53" s="78"/>
      <c r="B53" s="78"/>
      <c r="D53" s="28"/>
      <c r="E53" s="28"/>
      <c r="F53" s="94"/>
      <c r="G53" s="94"/>
      <c r="H53" s="94"/>
      <c r="I53" s="94"/>
      <c r="J53" s="94"/>
      <c r="K53" s="94"/>
      <c r="L53" s="94"/>
      <c r="M53" s="94"/>
      <c r="N53" s="94"/>
      <c r="O53" s="94"/>
    </row>
    <row r="54" spans="1:16" s="22" customFormat="1" ht="17.45" customHeight="1">
      <c r="A54" s="78"/>
      <c r="B54" s="78"/>
      <c r="C54" s="23"/>
      <c r="D54" s="28"/>
      <c r="E54" s="28"/>
    </row>
    <row r="55" spans="1:16" s="22" customFormat="1" ht="17.45" customHeight="1">
      <c r="A55" s="78"/>
      <c r="B55" s="78"/>
      <c r="C55" s="23"/>
      <c r="D55" s="28"/>
      <c r="E55" s="28"/>
    </row>
    <row r="56" spans="1:16" s="22" customFormat="1" ht="17.45" customHeight="1">
      <c r="A56" s="78"/>
      <c r="B56" s="78"/>
      <c r="C56" s="23"/>
      <c r="D56" s="28"/>
      <c r="E56" s="28"/>
    </row>
    <row r="57" spans="1:16" s="22" customFormat="1" ht="17.45" customHeight="1">
      <c r="A57" s="78"/>
      <c r="B57" s="78"/>
      <c r="D57" s="28"/>
      <c r="E57" s="28"/>
    </row>
    <row r="58" spans="1:16" s="22" customFormat="1" ht="17.45" customHeight="1">
      <c r="A58" s="78"/>
      <c r="B58" s="78"/>
      <c r="D58" s="28"/>
      <c r="E58" s="28"/>
    </row>
    <row r="59" spans="1:16" s="22" customFormat="1" ht="17.45" customHeight="1">
      <c r="A59" s="78"/>
      <c r="B59" s="78"/>
      <c r="D59" s="28"/>
      <c r="E59" s="28"/>
    </row>
    <row r="60" spans="1:16" s="22" customFormat="1" ht="17.45" customHeight="1">
      <c r="A60" s="78"/>
      <c r="B60" s="78"/>
      <c r="D60" s="28"/>
      <c r="E60" s="28"/>
    </row>
    <row r="61" spans="1:16" s="22" customFormat="1" ht="17.45" customHeight="1">
      <c r="A61" s="78"/>
      <c r="B61" s="78"/>
      <c r="D61" s="28"/>
      <c r="E61" s="28"/>
    </row>
    <row r="62" spans="1:16" s="22" customFormat="1" ht="17.45" customHeight="1">
      <c r="A62" s="78"/>
      <c r="B62" s="78"/>
      <c r="D62" s="28"/>
      <c r="E62" s="28"/>
    </row>
    <row r="63" spans="1:16" s="22" customFormat="1" ht="17.45" customHeight="1">
      <c r="A63" s="78"/>
      <c r="B63" s="78"/>
      <c r="D63" s="28"/>
      <c r="E63" s="28"/>
    </row>
    <row r="64" spans="1:16" s="22" customFormat="1" ht="17.45" customHeight="1">
      <c r="A64" s="78"/>
      <c r="B64" s="78"/>
      <c r="D64" s="28"/>
      <c r="E64" s="28"/>
    </row>
    <row r="65" spans="1:27" s="22" customFormat="1" ht="17.45" customHeight="1">
      <c r="A65" s="78"/>
      <c r="B65" s="78"/>
      <c r="D65" s="28"/>
      <c r="E65" s="28"/>
    </row>
    <row r="66" spans="1:27" s="22" customFormat="1" ht="17.45" customHeight="1">
      <c r="A66" s="78"/>
      <c r="B66" s="78"/>
      <c r="D66" s="28"/>
      <c r="E66" s="28"/>
    </row>
    <row r="67" spans="1:27" s="22" customFormat="1" ht="17.45" customHeight="1">
      <c r="A67" s="78"/>
      <c r="B67" s="78"/>
      <c r="D67" s="28"/>
      <c r="E67" s="28"/>
    </row>
    <row r="68" spans="1:27" s="22" customFormat="1" ht="17.45" customHeight="1">
      <c r="A68" s="78"/>
      <c r="B68" s="78"/>
      <c r="D68" s="28"/>
      <c r="E68" s="28"/>
    </row>
    <row r="69" spans="1:27" s="22" customFormat="1" ht="17.45" customHeight="1">
      <c r="A69" s="78"/>
      <c r="B69" s="78"/>
      <c r="D69" s="28"/>
      <c r="E69" s="28"/>
    </row>
    <row r="70" spans="1:27" s="22" customFormat="1" ht="17.45" customHeight="1">
      <c r="A70" s="78"/>
      <c r="B70" s="78"/>
      <c r="D70" s="28"/>
      <c r="E70" s="28"/>
    </row>
    <row r="71" spans="1:27" s="22" customFormat="1" ht="17.45" customHeight="1">
      <c r="A71" s="78"/>
      <c r="B71" s="78"/>
      <c r="D71" s="28"/>
      <c r="E71" s="28"/>
    </row>
    <row r="72" spans="1:27" s="78" customFormat="1" ht="17.45" customHeight="1">
      <c r="C72" s="22"/>
      <c r="D72" s="28"/>
      <c r="E72" s="28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</row>
    <row r="73" spans="1:27" s="78" customFormat="1" ht="17.45" customHeight="1">
      <c r="C73" s="22"/>
      <c r="D73" s="28"/>
      <c r="E73" s="28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</row>
    <row r="74" spans="1:27" s="78" customFormat="1" ht="17.45" customHeight="1">
      <c r="C74" s="22"/>
      <c r="D74" s="28"/>
      <c r="E74" s="28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s="78" customFormat="1" ht="17.45" customHeight="1">
      <c r="C75" s="22"/>
      <c r="D75" s="28"/>
      <c r="E75" s="28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</row>
    <row r="76" spans="1:27" s="78" customFormat="1" ht="17.45" customHeight="1">
      <c r="C76" s="22"/>
      <c r="D76" s="28"/>
      <c r="E76" s="28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</row>
    <row r="77" spans="1:27" s="78" customFormat="1" ht="17.45" customHeight="1">
      <c r="C77" s="22"/>
      <c r="D77" s="28"/>
      <c r="E77" s="28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</row>
    <row r="78" spans="1:27" s="78" customFormat="1" ht="17.45" customHeight="1">
      <c r="C78" s="22"/>
      <c r="D78" s="28"/>
      <c r="E78" s="28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</row>
    <row r="79" spans="1:27" s="78" customFormat="1" ht="17.45" customHeight="1">
      <c r="C79" s="22"/>
      <c r="D79" s="28"/>
      <c r="E79" s="28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</row>
    <row r="80" spans="1:27" s="78" customFormat="1" ht="17.45" customHeight="1">
      <c r="C80" s="22"/>
      <c r="D80" s="28"/>
      <c r="E80" s="28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</row>
    <row r="81" spans="3:27" s="78" customFormat="1" ht="17.45" customHeight="1">
      <c r="C81" s="22"/>
      <c r="D81" s="28"/>
      <c r="E81" s="28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</row>
    <row r="82" spans="3:27" s="78" customFormat="1" ht="17.45" customHeight="1">
      <c r="C82" s="22"/>
      <c r="D82" s="28"/>
      <c r="E82" s="28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</row>
    <row r="83" spans="3:27" s="78" customFormat="1" ht="17.45" customHeight="1">
      <c r="C83" s="22"/>
      <c r="D83" s="28"/>
      <c r="E83" s="28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</row>
    <row r="84" spans="3:27" s="78" customFormat="1" ht="17.45" customHeight="1">
      <c r="C84" s="22"/>
      <c r="D84" s="28"/>
      <c r="E84" s="28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</row>
    <row r="85" spans="3:27" s="78" customFormat="1" ht="17.45" customHeight="1">
      <c r="C85" s="22"/>
      <c r="D85" s="28"/>
      <c r="E85" s="28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</row>
    <row r="86" spans="3:27" s="78" customFormat="1" ht="17.45" customHeight="1">
      <c r="C86" s="22"/>
      <c r="D86" s="28"/>
      <c r="E86" s="28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</row>
    <row r="87" spans="3:27" s="78" customFormat="1" ht="17.45" customHeight="1">
      <c r="C87" s="22"/>
      <c r="D87" s="28"/>
      <c r="E87" s="28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</row>
    <row r="88" spans="3:27" s="78" customFormat="1" ht="17.45" customHeight="1">
      <c r="C88" s="22"/>
      <c r="D88" s="28"/>
      <c r="E88" s="28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</row>
    <row r="89" spans="3:27" s="78" customFormat="1" ht="17.45" customHeight="1">
      <c r="C89" s="22"/>
      <c r="D89" s="28"/>
      <c r="E89" s="28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</row>
    <row r="90" spans="3:27" s="78" customFormat="1" ht="17.45" customHeight="1">
      <c r="C90" s="22"/>
      <c r="D90" s="28"/>
      <c r="E90" s="28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</row>
    <row r="91" spans="3:27" s="78" customFormat="1" ht="17.45" customHeight="1">
      <c r="C91" s="22"/>
      <c r="D91" s="28"/>
      <c r="E91" s="28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</row>
    <row r="92" spans="3:27" s="78" customFormat="1" ht="17.45" customHeight="1">
      <c r="C92" s="22"/>
      <c r="D92" s="28"/>
      <c r="E92" s="28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</row>
    <row r="93" spans="3:27" s="78" customFormat="1" ht="17.45" customHeight="1">
      <c r="C93" s="22"/>
      <c r="D93" s="28"/>
      <c r="E93" s="28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</row>
    <row r="94" spans="3:27" s="78" customFormat="1" ht="17.45" customHeight="1">
      <c r="C94" s="22"/>
      <c r="D94" s="28"/>
      <c r="E94" s="28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</row>
    <row r="95" spans="3:27" s="78" customFormat="1" ht="17.45" customHeight="1">
      <c r="C95" s="22"/>
      <c r="D95" s="28"/>
      <c r="E95" s="28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</row>
    <row r="96" spans="3:27" s="78" customFormat="1" ht="17.45" customHeight="1">
      <c r="C96" s="22"/>
      <c r="D96" s="28"/>
      <c r="E96" s="28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</row>
    <row r="97" spans="3:27" s="103" customFormat="1" ht="15" customHeight="1">
      <c r="C97" s="99"/>
      <c r="D97" s="100"/>
      <c r="E97" s="100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101"/>
      <c r="S97" s="101"/>
      <c r="T97" s="101"/>
      <c r="U97" s="101"/>
      <c r="V97" s="101"/>
      <c r="W97" s="102"/>
      <c r="X97" s="102"/>
      <c r="Y97" s="102"/>
      <c r="Z97" s="99"/>
      <c r="AA97" s="99"/>
    </row>
    <row r="98" spans="3:27" s="103" customFormat="1" ht="15" customHeight="1">
      <c r="C98" s="99"/>
      <c r="D98" s="100"/>
      <c r="E98" s="100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101"/>
      <c r="S98" s="101"/>
      <c r="T98" s="101"/>
      <c r="U98" s="101"/>
      <c r="V98" s="101"/>
      <c r="W98" s="102"/>
      <c r="X98" s="102"/>
      <c r="Y98" s="102"/>
      <c r="Z98" s="99"/>
      <c r="AA98" s="99"/>
    </row>
    <row r="99" spans="3:27" s="103" customFormat="1" ht="15" customHeight="1">
      <c r="C99" s="99"/>
      <c r="D99" s="100"/>
      <c r="E99" s="100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101"/>
      <c r="S99" s="101"/>
      <c r="T99" s="101"/>
      <c r="U99" s="101"/>
      <c r="V99" s="101"/>
      <c r="W99" s="102"/>
      <c r="X99" s="102"/>
      <c r="Y99" s="102"/>
      <c r="Z99" s="99"/>
      <c r="AA99" s="99"/>
    </row>
    <row r="100" spans="3:27" s="103" customFormat="1" ht="15" customHeight="1">
      <c r="C100" s="99"/>
      <c r="D100" s="100"/>
      <c r="E100" s="100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101"/>
      <c r="S100" s="101"/>
      <c r="T100" s="101"/>
      <c r="U100" s="101"/>
      <c r="V100" s="101"/>
      <c r="W100" s="102"/>
      <c r="X100" s="102"/>
      <c r="Y100" s="102"/>
      <c r="Z100" s="99"/>
      <c r="AA100" s="99"/>
    </row>
    <row r="101" spans="3:27" s="103" customFormat="1" ht="15" customHeight="1">
      <c r="C101" s="99"/>
      <c r="D101" s="100"/>
      <c r="E101" s="100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101"/>
      <c r="S101" s="101"/>
      <c r="T101" s="101"/>
      <c r="U101" s="101"/>
      <c r="V101" s="101"/>
      <c r="W101" s="102"/>
      <c r="X101" s="102"/>
      <c r="Y101" s="102"/>
      <c r="Z101" s="99"/>
      <c r="AA101" s="99"/>
    </row>
    <row r="102" spans="3:27" s="103" customFormat="1" ht="15" customHeight="1">
      <c r="C102" s="99"/>
      <c r="D102" s="100"/>
      <c r="E102" s="100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101"/>
      <c r="S102" s="101"/>
      <c r="T102" s="101"/>
      <c r="U102" s="101"/>
      <c r="V102" s="101"/>
      <c r="W102" s="102"/>
      <c r="X102" s="102"/>
      <c r="Y102" s="102"/>
      <c r="Z102" s="99"/>
      <c r="AA102" s="99"/>
    </row>
    <row r="103" spans="3:27" s="103" customFormat="1" ht="15" customHeight="1">
      <c r="C103" s="99"/>
      <c r="D103" s="100"/>
      <c r="E103" s="100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101"/>
      <c r="S103" s="101"/>
      <c r="T103" s="101"/>
      <c r="U103" s="101"/>
      <c r="V103" s="101"/>
      <c r="W103" s="102"/>
      <c r="X103" s="102"/>
      <c r="Y103" s="102"/>
      <c r="Z103" s="99"/>
      <c r="AA103" s="99"/>
    </row>
    <row r="104" spans="3:27" s="103" customFormat="1" ht="15" customHeight="1">
      <c r="C104" s="99"/>
      <c r="D104" s="100"/>
      <c r="E104" s="100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101"/>
      <c r="S104" s="101"/>
      <c r="T104" s="101"/>
      <c r="U104" s="101"/>
      <c r="V104" s="101"/>
      <c r="W104" s="102"/>
      <c r="X104" s="102"/>
      <c r="Y104" s="102"/>
      <c r="Z104" s="99"/>
      <c r="AA104" s="99"/>
    </row>
    <row r="105" spans="3:27" s="103" customFormat="1" ht="15" customHeight="1">
      <c r="C105" s="99"/>
      <c r="D105" s="100"/>
      <c r="E105" s="100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101"/>
      <c r="S105" s="101"/>
      <c r="T105" s="101"/>
      <c r="U105" s="101"/>
      <c r="V105" s="101"/>
      <c r="W105" s="102"/>
      <c r="X105" s="102"/>
      <c r="Y105" s="102"/>
      <c r="Z105" s="99"/>
      <c r="AA105" s="99"/>
    </row>
    <row r="106" spans="3:27" s="103" customFormat="1" ht="15" customHeight="1">
      <c r="C106" s="99"/>
      <c r="D106" s="100"/>
      <c r="E106" s="100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101"/>
      <c r="S106" s="101"/>
      <c r="T106" s="101"/>
      <c r="U106" s="101"/>
      <c r="V106" s="101"/>
      <c r="W106" s="102"/>
      <c r="X106" s="102"/>
      <c r="Y106" s="102"/>
      <c r="Z106" s="99"/>
      <c r="AA106" s="99"/>
    </row>
    <row r="107" spans="3:27" s="103" customFormat="1" ht="15" customHeight="1">
      <c r="C107" s="99"/>
      <c r="D107" s="100"/>
      <c r="E107" s="100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101"/>
      <c r="S107" s="101"/>
      <c r="T107" s="101"/>
      <c r="U107" s="101"/>
      <c r="V107" s="101"/>
      <c r="W107" s="102"/>
      <c r="X107" s="102"/>
      <c r="Y107" s="102"/>
      <c r="Z107" s="99"/>
      <c r="AA107" s="99"/>
    </row>
    <row r="108" spans="3:27" s="103" customFormat="1" ht="15" customHeight="1">
      <c r="C108" s="99"/>
      <c r="D108" s="100"/>
      <c r="E108" s="100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101"/>
      <c r="S108" s="101"/>
      <c r="T108" s="101"/>
      <c r="U108" s="101"/>
      <c r="V108" s="101"/>
      <c r="W108" s="102"/>
      <c r="X108" s="102"/>
      <c r="Y108" s="102"/>
      <c r="Z108" s="99"/>
      <c r="AA108" s="99"/>
    </row>
    <row r="109" spans="3:27" s="103" customFormat="1" ht="15" customHeight="1">
      <c r="C109" s="99"/>
      <c r="D109" s="100"/>
      <c r="E109" s="100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101"/>
      <c r="S109" s="101"/>
      <c r="T109" s="101"/>
      <c r="U109" s="101"/>
      <c r="V109" s="101"/>
      <c r="W109" s="102"/>
      <c r="X109" s="102"/>
      <c r="Y109" s="102"/>
      <c r="Z109" s="99"/>
      <c r="AA109" s="99"/>
    </row>
    <row r="110" spans="3:27" s="103" customFormat="1" ht="15" customHeight="1">
      <c r="C110" s="99"/>
      <c r="D110" s="100"/>
      <c r="E110" s="100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101"/>
      <c r="S110" s="101"/>
      <c r="T110" s="101"/>
      <c r="U110" s="101"/>
      <c r="V110" s="101"/>
      <c r="W110" s="102"/>
      <c r="X110" s="102"/>
      <c r="Y110" s="102"/>
      <c r="Z110" s="99"/>
      <c r="AA110" s="99"/>
    </row>
    <row r="111" spans="3:27" s="103" customFormat="1" ht="15" customHeight="1">
      <c r="C111" s="99"/>
      <c r="D111" s="100"/>
      <c r="E111" s="100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101"/>
      <c r="S111" s="101"/>
      <c r="T111" s="101"/>
      <c r="U111" s="101"/>
      <c r="V111" s="101"/>
      <c r="W111" s="102"/>
      <c r="X111" s="102"/>
      <c r="Y111" s="102"/>
      <c r="Z111" s="99"/>
      <c r="AA111" s="99"/>
    </row>
    <row r="112" spans="3:27" s="103" customFormat="1" ht="15" customHeight="1">
      <c r="C112" s="99"/>
      <c r="D112" s="100"/>
      <c r="E112" s="100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101"/>
      <c r="S112" s="101"/>
      <c r="T112" s="101"/>
      <c r="U112" s="101"/>
      <c r="V112" s="101"/>
      <c r="W112" s="102"/>
      <c r="X112" s="102"/>
      <c r="Y112" s="102"/>
      <c r="Z112" s="99"/>
      <c r="AA112" s="99"/>
    </row>
    <row r="113" spans="3:27" s="103" customFormat="1" ht="15" customHeight="1">
      <c r="C113" s="99"/>
      <c r="D113" s="100"/>
      <c r="E113" s="100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101"/>
      <c r="S113" s="101"/>
      <c r="T113" s="101"/>
      <c r="U113" s="101"/>
      <c r="V113" s="101"/>
      <c r="W113" s="102"/>
      <c r="X113" s="102"/>
      <c r="Y113" s="102"/>
      <c r="Z113" s="99"/>
      <c r="AA113" s="99"/>
    </row>
    <row r="114" spans="3:27" s="103" customFormat="1" ht="15" customHeight="1">
      <c r="C114" s="99"/>
      <c r="D114" s="100"/>
      <c r="E114" s="100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101"/>
      <c r="S114" s="101"/>
      <c r="T114" s="101"/>
      <c r="U114" s="101"/>
      <c r="V114" s="101"/>
      <c r="W114" s="102"/>
      <c r="X114" s="102"/>
      <c r="Y114" s="102"/>
      <c r="Z114" s="99"/>
      <c r="AA114" s="99"/>
    </row>
    <row r="115" spans="3:27" s="103" customFormat="1" ht="15" customHeight="1">
      <c r="C115" s="99"/>
      <c r="D115" s="100"/>
      <c r="E115" s="100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101"/>
      <c r="S115" s="101"/>
      <c r="T115" s="101"/>
      <c r="U115" s="101"/>
      <c r="V115" s="101"/>
      <c r="W115" s="102"/>
      <c r="X115" s="102"/>
      <c r="Y115" s="102"/>
      <c r="Z115" s="99"/>
      <c r="AA115" s="99"/>
    </row>
    <row r="116" spans="3:27" s="103" customFormat="1" ht="15" customHeight="1">
      <c r="C116" s="99"/>
      <c r="D116" s="100"/>
      <c r="E116" s="100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101"/>
      <c r="S116" s="101"/>
      <c r="T116" s="101"/>
      <c r="U116" s="101"/>
      <c r="V116" s="101"/>
      <c r="W116" s="102"/>
      <c r="X116" s="102"/>
      <c r="Y116" s="102"/>
      <c r="Z116" s="99"/>
      <c r="AA116" s="99"/>
    </row>
    <row r="117" spans="3:27" s="103" customFormat="1" ht="15" customHeight="1">
      <c r="C117" s="99"/>
      <c r="D117" s="100"/>
      <c r="E117" s="100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101"/>
      <c r="S117" s="101"/>
      <c r="T117" s="101"/>
      <c r="U117" s="101"/>
      <c r="V117" s="101"/>
      <c r="W117" s="102"/>
      <c r="X117" s="102"/>
      <c r="Y117" s="102"/>
      <c r="Z117" s="99"/>
      <c r="AA117" s="99"/>
    </row>
    <row r="118" spans="3:27" s="103" customFormat="1" ht="15" customHeight="1">
      <c r="C118" s="99"/>
      <c r="D118" s="100"/>
      <c r="E118" s="100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101"/>
      <c r="S118" s="101"/>
      <c r="T118" s="101"/>
      <c r="U118" s="101"/>
      <c r="V118" s="101"/>
      <c r="W118" s="102"/>
      <c r="X118" s="102"/>
      <c r="Y118" s="102"/>
      <c r="Z118" s="99"/>
      <c r="AA118" s="99"/>
    </row>
  </sheetData>
  <mergeCells count="44">
    <mergeCell ref="F26:P26"/>
    <mergeCell ref="F15:P15"/>
    <mergeCell ref="A2:P4"/>
    <mergeCell ref="B6:C6"/>
    <mergeCell ref="E6:P6"/>
    <mergeCell ref="E7:P7"/>
    <mergeCell ref="F8:P8"/>
    <mergeCell ref="F9:P9"/>
    <mergeCell ref="F10:P10"/>
    <mergeCell ref="F11:P11"/>
    <mergeCell ref="F12:P12"/>
    <mergeCell ref="F13:P13"/>
    <mergeCell ref="F14:P14"/>
    <mergeCell ref="F21:P21"/>
    <mergeCell ref="F22:P22"/>
    <mergeCell ref="F23:P23"/>
    <mergeCell ref="F24:P24"/>
    <mergeCell ref="F25:P25"/>
    <mergeCell ref="F16:P16"/>
    <mergeCell ref="F17:P17"/>
    <mergeCell ref="F18:P18"/>
    <mergeCell ref="F19:P19"/>
    <mergeCell ref="F20:P20"/>
    <mergeCell ref="F35:P35"/>
    <mergeCell ref="F36:P36"/>
    <mergeCell ref="F38:P38"/>
    <mergeCell ref="F39:P39"/>
    <mergeCell ref="F27:P27"/>
    <mergeCell ref="F28:P28"/>
    <mergeCell ref="F29:P29"/>
    <mergeCell ref="F30:P30"/>
    <mergeCell ref="F32:P32"/>
    <mergeCell ref="F33:P33"/>
    <mergeCell ref="B40:C40"/>
    <mergeCell ref="F40:P40"/>
    <mergeCell ref="B50:C50"/>
    <mergeCell ref="F50:P50"/>
    <mergeCell ref="F51:P51"/>
    <mergeCell ref="F42:P42"/>
    <mergeCell ref="F43:P43"/>
    <mergeCell ref="F44:P44"/>
    <mergeCell ref="F47:P47"/>
    <mergeCell ref="F48:P48"/>
    <mergeCell ref="F41:P41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firstPageNumber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2F305-88B3-49BB-AF17-A959A4B09834}">
  <dimension ref="A1:AE260"/>
  <sheetViews>
    <sheetView view="pageBreakPreview" zoomScaleSheetLayoutView="100" workbookViewId="0">
      <selection activeCell="AB39" sqref="AB39"/>
    </sheetView>
  </sheetViews>
  <sheetFormatPr defaultColWidth="8.88671875" defaultRowHeight="16.5"/>
  <cols>
    <col min="1" max="1" width="1.77734375" style="4" customWidth="1"/>
    <col min="2" max="4" width="2.44140625" style="4" customWidth="1"/>
    <col min="5" max="5" width="1.77734375" style="4" customWidth="1"/>
    <col min="6" max="8" width="2.44140625" style="4" customWidth="1"/>
    <col min="9" max="9" width="1.77734375" style="4" customWidth="1"/>
    <col min="10" max="22" width="4.77734375" style="4" customWidth="1"/>
    <col min="23" max="24" width="4.109375" style="4" customWidth="1"/>
    <col min="25" max="26" width="4.5546875" style="4" hidden="1" customWidth="1"/>
    <col min="27" max="28" width="6.33203125" style="4" customWidth="1"/>
    <col min="29" max="16384" width="8.88671875" style="4"/>
  </cols>
  <sheetData>
    <row r="1" spans="1:31" ht="16.5" customHeight="1">
      <c r="A1" s="1106" t="s">
        <v>27</v>
      </c>
      <c r="B1" s="1106"/>
      <c r="C1" s="1106"/>
      <c r="D1" s="1106"/>
      <c r="E1" s="1106"/>
      <c r="F1" s="1106"/>
      <c r="G1" s="1106"/>
      <c r="H1" s="1106"/>
      <c r="I1" s="1106"/>
      <c r="J1" s="1106"/>
      <c r="K1" s="1106"/>
      <c r="L1" s="1106"/>
      <c r="M1" s="1106"/>
      <c r="N1" s="1106"/>
      <c r="O1" s="1106"/>
      <c r="P1" s="1106"/>
      <c r="Q1" s="1106"/>
      <c r="R1" s="1106"/>
      <c r="S1" s="1106"/>
      <c r="T1" s="1106"/>
      <c r="U1" s="1106"/>
      <c r="V1" s="1106"/>
      <c r="W1" s="1106"/>
      <c r="X1" s="1106"/>
      <c r="Y1" s="1106"/>
      <c r="Z1" s="1106"/>
      <c r="AA1" s="1106"/>
      <c r="AB1" s="1106"/>
      <c r="AC1" s="77"/>
    </row>
    <row r="2" spans="1:31" ht="16.5" customHeight="1">
      <c r="A2" s="1106"/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  <c r="O2" s="1106"/>
      <c r="P2" s="1106"/>
      <c r="Q2" s="1106"/>
      <c r="R2" s="1106"/>
      <c r="S2" s="1106"/>
      <c r="T2" s="1106"/>
      <c r="U2" s="1106"/>
      <c r="V2" s="1106"/>
      <c r="W2" s="1106"/>
      <c r="X2" s="1106"/>
      <c r="Y2" s="1106"/>
      <c r="Z2" s="1106"/>
      <c r="AA2" s="1106"/>
      <c r="AB2" s="1106"/>
      <c r="AC2" s="77"/>
    </row>
    <row r="3" spans="1:31" ht="20.100000000000001" customHeight="1">
      <c r="A3" s="1173" t="s">
        <v>912</v>
      </c>
      <c r="B3" s="1173"/>
      <c r="C3" s="1173"/>
      <c r="D3" s="1173"/>
      <c r="E3" s="1173"/>
      <c r="F3" s="1173"/>
      <c r="G3" s="1173"/>
      <c r="H3" s="1173"/>
      <c r="I3" s="1173"/>
      <c r="J3" s="1173"/>
      <c r="K3" s="1173"/>
      <c r="L3" s="1173"/>
      <c r="M3" s="1173"/>
      <c r="N3" s="1173"/>
      <c r="O3" s="1173"/>
      <c r="P3" s="1173"/>
      <c r="Q3" s="1173"/>
      <c r="R3" s="1173"/>
      <c r="S3" s="1173"/>
      <c r="T3" s="1173"/>
      <c r="U3" s="1173"/>
      <c r="V3" s="1173"/>
      <c r="W3" s="1173"/>
      <c r="X3" s="1173"/>
      <c r="Y3" s="1173"/>
      <c r="Z3" s="1173"/>
      <c r="AA3" s="1173"/>
      <c r="AB3" s="1173"/>
      <c r="AC3" s="104"/>
    </row>
    <row r="4" spans="1:31" ht="20.100000000000001" customHeight="1">
      <c r="A4" s="1174" t="s">
        <v>173</v>
      </c>
      <c r="B4" s="1174"/>
      <c r="C4" s="1174"/>
      <c r="D4" s="1174"/>
      <c r="E4" s="1174"/>
      <c r="F4" s="1174"/>
      <c r="G4" s="1174"/>
      <c r="H4" s="1174"/>
      <c r="I4" s="1174"/>
      <c r="J4" s="1176" t="s">
        <v>174</v>
      </c>
      <c r="K4" s="1176"/>
      <c r="L4" s="1176"/>
      <c r="M4" s="1176"/>
      <c r="N4" s="1176"/>
      <c r="O4" s="1176" t="s">
        <v>914</v>
      </c>
      <c r="P4" s="1176"/>
      <c r="Q4" s="1176"/>
      <c r="R4" s="1176"/>
      <c r="S4" s="1176"/>
      <c r="T4" s="1176" t="s">
        <v>913</v>
      </c>
      <c r="U4" s="1176"/>
      <c r="V4" s="1176"/>
      <c r="W4" s="1176"/>
      <c r="X4" s="1176"/>
      <c r="Y4" s="1176"/>
      <c r="Z4" s="1176"/>
      <c r="AA4" s="1177" t="s">
        <v>175</v>
      </c>
      <c r="AB4" s="1178"/>
    </row>
    <row r="5" spans="1:31" ht="20.100000000000001" customHeight="1">
      <c r="A5" s="1175"/>
      <c r="B5" s="1175"/>
      <c r="C5" s="1175"/>
      <c r="D5" s="1175"/>
      <c r="E5" s="1175"/>
      <c r="F5" s="1175"/>
      <c r="G5" s="1175"/>
      <c r="H5" s="1175"/>
      <c r="I5" s="1175"/>
      <c r="J5" s="108">
        <v>2</v>
      </c>
      <c r="K5" s="108">
        <v>4</v>
      </c>
      <c r="L5" s="108">
        <v>6</v>
      </c>
      <c r="M5" s="108">
        <v>8</v>
      </c>
      <c r="N5" s="108">
        <v>10</v>
      </c>
      <c r="O5" s="108">
        <v>12</v>
      </c>
      <c r="P5" s="108">
        <v>14</v>
      </c>
      <c r="Q5" s="108">
        <v>16</v>
      </c>
      <c r="R5" s="108">
        <v>18</v>
      </c>
      <c r="S5" s="108">
        <v>20</v>
      </c>
      <c r="T5" s="108">
        <v>22</v>
      </c>
      <c r="U5" s="108">
        <v>24</v>
      </c>
      <c r="V5" s="108">
        <v>26</v>
      </c>
      <c r="W5" s="108">
        <v>28</v>
      </c>
      <c r="X5" s="108">
        <v>29</v>
      </c>
      <c r="Y5" s="108">
        <v>25</v>
      </c>
      <c r="Z5" s="108">
        <v>20</v>
      </c>
      <c r="AA5" s="1179"/>
      <c r="AB5" s="1180"/>
    </row>
    <row r="6" spans="1:31" ht="14.1" customHeight="1">
      <c r="A6" s="1181" t="s">
        <v>176</v>
      </c>
      <c r="B6" s="1159"/>
      <c r="C6" s="1159"/>
      <c r="D6" s="1159"/>
      <c r="E6" s="1159"/>
      <c r="F6" s="1159"/>
      <c r="G6" s="1159"/>
      <c r="H6" s="1159"/>
      <c r="I6" s="1160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166"/>
      <c r="AB6" s="1167"/>
    </row>
    <row r="7" spans="1:31" ht="14.1" customHeight="1">
      <c r="A7" s="1161"/>
      <c r="B7" s="1156"/>
      <c r="C7" s="1156"/>
      <c r="D7" s="1156"/>
      <c r="E7" s="1156"/>
      <c r="F7" s="1156"/>
      <c r="G7" s="1156"/>
      <c r="H7" s="1156"/>
      <c r="I7" s="1162"/>
      <c r="J7" s="110">
        <v>1</v>
      </c>
      <c r="K7" s="110">
        <v>2</v>
      </c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68"/>
      <c r="AB7" s="1169"/>
    </row>
    <row r="8" spans="1:31" ht="14.1" customHeight="1">
      <c r="A8" s="1163"/>
      <c r="B8" s="1164"/>
      <c r="C8" s="1164"/>
      <c r="D8" s="1164"/>
      <c r="E8" s="1164"/>
      <c r="F8" s="1164"/>
      <c r="G8" s="1164"/>
      <c r="H8" s="1164"/>
      <c r="I8" s="1165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70"/>
      <c r="AB8" s="1171"/>
    </row>
    <row r="9" spans="1:31" ht="14.1" hidden="1" customHeight="1">
      <c r="A9" s="1158" t="s">
        <v>177</v>
      </c>
      <c r="B9" s="1159"/>
      <c r="C9" s="1159"/>
      <c r="D9" s="1159"/>
      <c r="E9" s="1159"/>
      <c r="F9" s="1159"/>
      <c r="G9" s="1159"/>
      <c r="H9" s="1159"/>
      <c r="I9" s="1160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166"/>
      <c r="AB9" s="1167"/>
      <c r="AC9" s="1172"/>
      <c r="AE9" s="39"/>
    </row>
    <row r="10" spans="1:31" ht="14.1" hidden="1" customHeight="1">
      <c r="A10" s="1161"/>
      <c r="B10" s="1156"/>
      <c r="C10" s="1156"/>
      <c r="D10" s="1156"/>
      <c r="E10" s="1156"/>
      <c r="F10" s="1156"/>
      <c r="G10" s="1156"/>
      <c r="H10" s="1156"/>
      <c r="I10" s="1162"/>
      <c r="J10" s="111"/>
      <c r="K10" s="110">
        <v>1</v>
      </c>
      <c r="L10" s="110">
        <v>2</v>
      </c>
      <c r="M10" s="110">
        <v>3</v>
      </c>
      <c r="N10" s="110">
        <v>4</v>
      </c>
      <c r="O10" s="110">
        <v>5</v>
      </c>
      <c r="P10" s="110">
        <v>6</v>
      </c>
      <c r="Q10" s="110">
        <v>7</v>
      </c>
      <c r="R10" s="110">
        <v>8</v>
      </c>
      <c r="S10" s="110">
        <v>9</v>
      </c>
      <c r="T10" s="110">
        <v>10</v>
      </c>
      <c r="U10" s="110">
        <v>11</v>
      </c>
      <c r="V10" s="110">
        <v>12</v>
      </c>
      <c r="W10" s="111"/>
      <c r="X10" s="111"/>
      <c r="Y10" s="111"/>
      <c r="Z10" s="111"/>
      <c r="AA10" s="1168"/>
      <c r="AB10" s="1169"/>
      <c r="AC10" s="1172"/>
    </row>
    <row r="11" spans="1:31" ht="14.1" hidden="1" customHeight="1">
      <c r="A11" s="1163"/>
      <c r="B11" s="1164"/>
      <c r="C11" s="1164"/>
      <c r="D11" s="1164"/>
      <c r="E11" s="1164"/>
      <c r="F11" s="1164"/>
      <c r="G11" s="1164"/>
      <c r="H11" s="1164"/>
      <c r="I11" s="1165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70"/>
      <c r="AB11" s="1171"/>
      <c r="AC11" s="1172"/>
    </row>
    <row r="12" spans="1:31" ht="14.1" hidden="1" customHeight="1">
      <c r="A12" s="1158" t="s">
        <v>178</v>
      </c>
      <c r="B12" s="1159"/>
      <c r="C12" s="1159"/>
      <c r="D12" s="1159"/>
      <c r="E12" s="1159"/>
      <c r="F12" s="1159"/>
      <c r="G12" s="1159"/>
      <c r="H12" s="1159"/>
      <c r="I12" s="1160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166"/>
      <c r="AB12" s="1167"/>
      <c r="AC12" s="1172"/>
    </row>
    <row r="13" spans="1:31" ht="14.1" hidden="1" customHeight="1">
      <c r="A13" s="1161"/>
      <c r="B13" s="1156"/>
      <c r="C13" s="1156"/>
      <c r="D13" s="1156"/>
      <c r="E13" s="1156"/>
      <c r="F13" s="1156"/>
      <c r="G13" s="1156"/>
      <c r="H13" s="1156"/>
      <c r="I13" s="1162"/>
      <c r="J13" s="111"/>
      <c r="K13" s="111"/>
      <c r="L13" s="110">
        <v>1</v>
      </c>
      <c r="M13" s="110">
        <v>2</v>
      </c>
      <c r="N13" s="110">
        <v>3</v>
      </c>
      <c r="O13" s="110">
        <v>4</v>
      </c>
      <c r="P13" s="110">
        <v>5</v>
      </c>
      <c r="Q13" s="110">
        <v>6</v>
      </c>
      <c r="R13" s="110">
        <v>7</v>
      </c>
      <c r="S13" s="110">
        <v>8</v>
      </c>
      <c r="T13" s="111"/>
      <c r="U13" s="111"/>
      <c r="V13" s="111"/>
      <c r="W13" s="111"/>
      <c r="X13" s="111"/>
      <c r="Y13" s="110">
        <v>75</v>
      </c>
      <c r="Z13" s="111"/>
      <c r="AA13" s="1168"/>
      <c r="AB13" s="1169"/>
      <c r="AC13" s="1172"/>
    </row>
    <row r="14" spans="1:31" ht="14.1" hidden="1" customHeight="1">
      <c r="A14" s="1163"/>
      <c r="B14" s="1164"/>
      <c r="C14" s="1164"/>
      <c r="D14" s="1164"/>
      <c r="E14" s="1164"/>
      <c r="F14" s="1164"/>
      <c r="G14" s="1164"/>
      <c r="H14" s="1164"/>
      <c r="I14" s="1165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70"/>
      <c r="AB14" s="1171"/>
      <c r="AC14" s="1172"/>
    </row>
    <row r="15" spans="1:31" ht="14.1" customHeight="1">
      <c r="A15" s="1158" t="s">
        <v>2033</v>
      </c>
      <c r="B15" s="1159"/>
      <c r="C15" s="1159"/>
      <c r="D15" s="1159"/>
      <c r="E15" s="1159"/>
      <c r="F15" s="1159"/>
      <c r="G15" s="1159"/>
      <c r="H15" s="1159"/>
      <c r="I15" s="1160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166"/>
      <c r="AB15" s="1167"/>
      <c r="AC15" s="1172"/>
    </row>
    <row r="16" spans="1:31" ht="14.1" customHeight="1">
      <c r="A16" s="1161"/>
      <c r="B16" s="1156"/>
      <c r="C16" s="1156"/>
      <c r="D16" s="1156"/>
      <c r="E16" s="1156"/>
      <c r="F16" s="1156"/>
      <c r="G16" s="1156"/>
      <c r="H16" s="1156"/>
      <c r="I16" s="1162"/>
      <c r="J16" s="111"/>
      <c r="K16" s="111"/>
      <c r="L16" s="111"/>
      <c r="M16" s="110">
        <v>1</v>
      </c>
      <c r="N16" s="110">
        <v>2</v>
      </c>
      <c r="O16" s="110">
        <v>3</v>
      </c>
      <c r="P16" s="110">
        <v>4</v>
      </c>
      <c r="Q16" s="110">
        <v>5</v>
      </c>
      <c r="R16" s="110">
        <v>6</v>
      </c>
      <c r="S16" s="110">
        <v>7</v>
      </c>
      <c r="T16" s="110">
        <v>8</v>
      </c>
      <c r="U16" s="110">
        <v>9</v>
      </c>
      <c r="V16" s="110">
        <v>10</v>
      </c>
      <c r="W16" s="110">
        <v>11</v>
      </c>
      <c r="X16" s="111"/>
      <c r="Y16" s="110">
        <v>70</v>
      </c>
      <c r="Z16" s="110">
        <v>75</v>
      </c>
      <c r="AA16" s="1168"/>
      <c r="AB16" s="1169"/>
      <c r="AC16" s="1172"/>
    </row>
    <row r="17" spans="1:29" ht="14.1" customHeight="1">
      <c r="A17" s="1163"/>
      <c r="B17" s="1164"/>
      <c r="C17" s="1164"/>
      <c r="D17" s="1164"/>
      <c r="E17" s="1164"/>
      <c r="F17" s="1164"/>
      <c r="G17" s="1164"/>
      <c r="H17" s="1164"/>
      <c r="I17" s="1165"/>
      <c r="J17" s="112"/>
      <c r="K17" s="112"/>
      <c r="L17" s="112"/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70"/>
      <c r="AB17" s="1171"/>
      <c r="AC17" s="1172"/>
    </row>
    <row r="18" spans="1:29" ht="14.1" customHeight="1">
      <c r="A18" s="1158" t="s">
        <v>179</v>
      </c>
      <c r="B18" s="1159"/>
      <c r="C18" s="1159"/>
      <c r="D18" s="1159"/>
      <c r="E18" s="1159"/>
      <c r="F18" s="1159"/>
      <c r="G18" s="1159"/>
      <c r="H18" s="1159"/>
      <c r="I18" s="1160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166"/>
      <c r="AB18" s="1167"/>
      <c r="AC18" s="1172"/>
    </row>
    <row r="19" spans="1:29" ht="14.1" customHeight="1">
      <c r="A19" s="1161"/>
      <c r="B19" s="1156"/>
      <c r="C19" s="1156"/>
      <c r="D19" s="1156"/>
      <c r="E19" s="1156"/>
      <c r="F19" s="1156"/>
      <c r="G19" s="1156"/>
      <c r="H19" s="1156"/>
      <c r="I19" s="1162"/>
      <c r="J19" s="111"/>
      <c r="K19" s="111"/>
      <c r="L19" s="111"/>
      <c r="M19" s="110">
        <v>1</v>
      </c>
      <c r="N19" s="110">
        <v>2</v>
      </c>
      <c r="O19" s="110">
        <v>3</v>
      </c>
      <c r="P19" s="110">
        <v>4</v>
      </c>
      <c r="Q19" s="110">
        <v>5</v>
      </c>
      <c r="R19" s="110">
        <v>6</v>
      </c>
      <c r="S19" s="110">
        <v>7</v>
      </c>
      <c r="T19" s="110">
        <v>8</v>
      </c>
      <c r="U19" s="110">
        <v>9</v>
      </c>
      <c r="V19" s="110">
        <v>10</v>
      </c>
      <c r="W19" s="110">
        <v>11</v>
      </c>
      <c r="X19" s="111"/>
      <c r="Y19" s="110">
        <v>70</v>
      </c>
      <c r="Z19" s="111"/>
      <c r="AA19" s="1168"/>
      <c r="AB19" s="1169"/>
      <c r="AC19" s="1172"/>
    </row>
    <row r="20" spans="1:29" ht="14.1" customHeight="1">
      <c r="A20" s="1163"/>
      <c r="B20" s="1164"/>
      <c r="C20" s="1164"/>
      <c r="D20" s="1164"/>
      <c r="E20" s="1164"/>
      <c r="F20" s="1164"/>
      <c r="G20" s="1164"/>
      <c r="H20" s="1164"/>
      <c r="I20" s="1165"/>
      <c r="J20" s="112"/>
      <c r="K20" s="112"/>
      <c r="L20" s="112"/>
      <c r="M20" s="112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70"/>
      <c r="AB20" s="1171"/>
      <c r="AC20" s="1172"/>
    </row>
    <row r="21" spans="1:29" ht="14.1" customHeight="1">
      <c r="A21" s="1158" t="s">
        <v>180</v>
      </c>
      <c r="B21" s="1159"/>
      <c r="C21" s="1159"/>
      <c r="D21" s="1159"/>
      <c r="E21" s="1159"/>
      <c r="F21" s="1159"/>
      <c r="G21" s="1159"/>
      <c r="H21" s="1159"/>
      <c r="I21" s="1160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166"/>
      <c r="AB21" s="1167"/>
      <c r="AC21" s="39"/>
    </row>
    <row r="22" spans="1:29" ht="14.1" customHeight="1">
      <c r="A22" s="1161"/>
      <c r="B22" s="1156"/>
      <c r="C22" s="1156"/>
      <c r="D22" s="1156"/>
      <c r="E22" s="1156"/>
      <c r="F22" s="1156"/>
      <c r="G22" s="1156"/>
      <c r="H22" s="1156"/>
      <c r="I22" s="1162"/>
      <c r="J22" s="111"/>
      <c r="K22" s="111"/>
      <c r="L22" s="111"/>
      <c r="M22" s="111"/>
      <c r="N22" s="110">
        <v>5</v>
      </c>
      <c r="O22" s="110">
        <v>15</v>
      </c>
      <c r="P22" s="110">
        <v>20</v>
      </c>
      <c r="Q22" s="110">
        <v>25</v>
      </c>
      <c r="R22" s="110">
        <v>30</v>
      </c>
      <c r="S22" s="110">
        <v>35</v>
      </c>
      <c r="T22" s="111"/>
      <c r="U22" s="110">
        <v>15</v>
      </c>
      <c r="V22" s="110">
        <v>20</v>
      </c>
      <c r="W22" s="110">
        <v>25</v>
      </c>
      <c r="X22" s="110">
        <v>30</v>
      </c>
      <c r="Y22" s="110">
        <v>35</v>
      </c>
      <c r="Z22" s="111"/>
      <c r="AA22" s="1168"/>
      <c r="AB22" s="1169"/>
      <c r="AC22" s="39"/>
    </row>
    <row r="23" spans="1:29" ht="14.1" customHeight="1">
      <c r="A23" s="1163"/>
      <c r="B23" s="1164"/>
      <c r="C23" s="1164"/>
      <c r="D23" s="1164"/>
      <c r="E23" s="1164"/>
      <c r="F23" s="1164"/>
      <c r="G23" s="1164"/>
      <c r="H23" s="1164"/>
      <c r="I23" s="1165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70"/>
      <c r="AB23" s="1171"/>
      <c r="AC23" s="39"/>
    </row>
    <row r="24" spans="1:29" ht="14.1" customHeight="1">
      <c r="A24" s="1158" t="s">
        <v>181</v>
      </c>
      <c r="B24" s="1159"/>
      <c r="C24" s="1159"/>
      <c r="D24" s="1159"/>
      <c r="E24" s="1159"/>
      <c r="F24" s="1159"/>
      <c r="G24" s="1159"/>
      <c r="H24" s="1159"/>
      <c r="I24" s="1160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166"/>
      <c r="AB24" s="1167"/>
      <c r="AC24" s="1172"/>
    </row>
    <row r="25" spans="1:29" ht="14.1" customHeight="1">
      <c r="A25" s="1161"/>
      <c r="B25" s="1156"/>
      <c r="C25" s="1156"/>
      <c r="D25" s="1156"/>
      <c r="E25" s="1156"/>
      <c r="F25" s="1156"/>
      <c r="G25" s="1156"/>
      <c r="H25" s="1156"/>
      <c r="I25" s="1162"/>
      <c r="J25" s="111"/>
      <c r="K25" s="111"/>
      <c r="L25" s="111"/>
      <c r="M25" s="111"/>
      <c r="N25" s="110">
        <v>5</v>
      </c>
      <c r="O25" s="110">
        <v>15</v>
      </c>
      <c r="P25" s="110">
        <v>20</v>
      </c>
      <c r="Q25" s="110">
        <v>25</v>
      </c>
      <c r="R25" s="110">
        <v>30</v>
      </c>
      <c r="S25" s="110">
        <v>35</v>
      </c>
      <c r="T25" s="110">
        <v>40</v>
      </c>
      <c r="U25" s="110">
        <v>45</v>
      </c>
      <c r="V25" s="110">
        <v>50</v>
      </c>
      <c r="W25" s="110">
        <v>55</v>
      </c>
      <c r="X25" s="110">
        <v>60</v>
      </c>
      <c r="Y25" s="110">
        <v>65</v>
      </c>
      <c r="Z25" s="111"/>
      <c r="AA25" s="1168"/>
      <c r="AB25" s="1169"/>
      <c r="AC25" s="1172"/>
    </row>
    <row r="26" spans="1:29" ht="14.1" customHeight="1">
      <c r="A26" s="1163"/>
      <c r="B26" s="1164"/>
      <c r="C26" s="1164"/>
      <c r="D26" s="1164"/>
      <c r="E26" s="1164"/>
      <c r="F26" s="1164"/>
      <c r="G26" s="1164"/>
      <c r="H26" s="1164"/>
      <c r="I26" s="1165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70"/>
      <c r="AB26" s="1171"/>
      <c r="AC26" s="1172"/>
    </row>
    <row r="27" spans="1:29" ht="12" hidden="1" customHeight="1">
      <c r="A27" s="1158" t="s">
        <v>182</v>
      </c>
      <c r="B27" s="1159"/>
      <c r="C27" s="1159"/>
      <c r="D27" s="1159"/>
      <c r="E27" s="1159"/>
      <c r="F27" s="1159"/>
      <c r="G27" s="1159"/>
      <c r="H27" s="1159"/>
      <c r="I27" s="1160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166"/>
      <c r="AB27" s="1167"/>
    </row>
    <row r="28" spans="1:29" ht="12" hidden="1" customHeight="1">
      <c r="A28" s="1161"/>
      <c r="B28" s="1156"/>
      <c r="C28" s="1156"/>
      <c r="D28" s="1156"/>
      <c r="E28" s="1156"/>
      <c r="F28" s="1156"/>
      <c r="G28" s="1156"/>
      <c r="H28" s="1156"/>
      <c r="I28" s="1162"/>
      <c r="J28" s="111"/>
      <c r="K28" s="111"/>
      <c r="L28" s="111"/>
      <c r="M28" s="111"/>
      <c r="N28" s="111"/>
      <c r="O28" s="111"/>
      <c r="P28" s="111"/>
      <c r="Q28" s="110">
        <v>5</v>
      </c>
      <c r="R28" s="110">
        <v>10</v>
      </c>
      <c r="S28" s="110">
        <v>15</v>
      </c>
      <c r="T28" s="110">
        <v>20</v>
      </c>
      <c r="U28" s="110">
        <v>25</v>
      </c>
      <c r="V28" s="110">
        <v>30</v>
      </c>
      <c r="W28" s="110">
        <v>35</v>
      </c>
      <c r="X28" s="110">
        <v>40</v>
      </c>
      <c r="Y28" s="110">
        <v>70</v>
      </c>
      <c r="Z28" s="110">
        <v>75</v>
      </c>
      <c r="AA28" s="1168"/>
      <c r="AB28" s="1169"/>
    </row>
    <row r="29" spans="1:29" ht="12" hidden="1" customHeight="1">
      <c r="A29" s="1163"/>
      <c r="B29" s="1164"/>
      <c r="C29" s="1164"/>
      <c r="D29" s="1164"/>
      <c r="E29" s="1164"/>
      <c r="F29" s="1164"/>
      <c r="G29" s="1164"/>
      <c r="H29" s="1164"/>
      <c r="I29" s="1165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70"/>
      <c r="AB29" s="1171"/>
    </row>
    <row r="30" spans="1:29" ht="12" hidden="1" customHeight="1">
      <c r="A30" s="1158" t="s">
        <v>183</v>
      </c>
      <c r="B30" s="1159"/>
      <c r="C30" s="1159"/>
      <c r="D30" s="1159"/>
      <c r="E30" s="1159"/>
      <c r="F30" s="1159"/>
      <c r="G30" s="1159"/>
      <c r="H30" s="1159"/>
      <c r="I30" s="1160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166"/>
      <c r="AB30" s="1167"/>
    </row>
    <row r="31" spans="1:29" ht="12" hidden="1" customHeight="1">
      <c r="A31" s="1161"/>
      <c r="B31" s="1156"/>
      <c r="C31" s="1156"/>
      <c r="D31" s="1156"/>
      <c r="E31" s="1156"/>
      <c r="F31" s="1156"/>
      <c r="G31" s="1156"/>
      <c r="H31" s="1156"/>
      <c r="I31" s="1162"/>
      <c r="J31" s="111"/>
      <c r="K31" s="111"/>
      <c r="L31" s="111"/>
      <c r="M31" s="111"/>
      <c r="N31" s="111"/>
      <c r="O31" s="111"/>
      <c r="P31" s="111"/>
      <c r="Q31" s="110">
        <v>5</v>
      </c>
      <c r="R31" s="110">
        <v>10</v>
      </c>
      <c r="S31" s="110">
        <v>15</v>
      </c>
      <c r="T31" s="110">
        <v>20</v>
      </c>
      <c r="U31" s="111"/>
      <c r="V31" s="111"/>
      <c r="W31" s="110">
        <v>5</v>
      </c>
      <c r="X31" s="110">
        <v>10</v>
      </c>
      <c r="Y31" s="110">
        <v>15</v>
      </c>
      <c r="Z31" s="110">
        <v>20</v>
      </c>
      <c r="AA31" s="1168"/>
      <c r="AB31" s="1169"/>
    </row>
    <row r="32" spans="1:29" ht="12" hidden="1" customHeight="1">
      <c r="A32" s="1163"/>
      <c r="B32" s="1164"/>
      <c r="C32" s="1164"/>
      <c r="D32" s="1164"/>
      <c r="E32" s="1164"/>
      <c r="F32" s="1164"/>
      <c r="G32" s="1164"/>
      <c r="H32" s="1164"/>
      <c r="I32" s="1165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  <c r="Z32" s="112"/>
      <c r="AA32" s="1170"/>
      <c r="AB32" s="1171"/>
    </row>
    <row r="33" spans="1:28" ht="14.1" customHeight="1">
      <c r="A33" s="1158" t="s">
        <v>184</v>
      </c>
      <c r="B33" s="1159"/>
      <c r="C33" s="1159"/>
      <c r="D33" s="1159"/>
      <c r="E33" s="1159"/>
      <c r="F33" s="1159"/>
      <c r="G33" s="1159"/>
      <c r="H33" s="1159"/>
      <c r="I33" s="1160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166"/>
      <c r="AB33" s="1167"/>
    </row>
    <row r="34" spans="1:28" ht="14.1" customHeight="1">
      <c r="A34" s="1161"/>
      <c r="B34" s="1156"/>
      <c r="C34" s="1156"/>
      <c r="D34" s="1156"/>
      <c r="E34" s="1156"/>
      <c r="F34" s="1156"/>
      <c r="G34" s="1156"/>
      <c r="H34" s="1156"/>
      <c r="I34" s="1162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0">
        <v>1</v>
      </c>
      <c r="V34" s="110">
        <v>2</v>
      </c>
      <c r="W34" s="110">
        <v>3</v>
      </c>
      <c r="X34" s="110">
        <v>4</v>
      </c>
      <c r="Y34" s="110">
        <v>5</v>
      </c>
      <c r="Z34" s="110">
        <v>10</v>
      </c>
      <c r="AA34" s="1168"/>
      <c r="AB34" s="1169"/>
    </row>
    <row r="35" spans="1:28" ht="14.1" customHeight="1">
      <c r="A35" s="1163"/>
      <c r="B35" s="1164"/>
      <c r="C35" s="1164"/>
      <c r="D35" s="1164"/>
      <c r="E35" s="1164"/>
      <c r="F35" s="1164"/>
      <c r="G35" s="1164"/>
      <c r="H35" s="1164"/>
      <c r="I35" s="1165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70"/>
      <c r="AB35" s="1171"/>
    </row>
    <row r="36" spans="1:28" ht="18" customHeight="1"/>
    <row r="37" spans="1:28" ht="18" customHeight="1"/>
    <row r="38" spans="1:28" ht="18" customHeight="1"/>
    <row r="39" spans="1:28" ht="18" customHeight="1"/>
    <row r="40" spans="1:28" ht="18" customHeight="1"/>
    <row r="41" spans="1:28" ht="18" customHeight="1"/>
    <row r="42" spans="1:28" ht="18" customHeight="1"/>
    <row r="43" spans="1:28" ht="18" customHeight="1"/>
    <row r="44" spans="1:28" ht="18" customHeight="1"/>
    <row r="45" spans="1:28" ht="18" customHeight="1"/>
    <row r="46" spans="1:28" ht="18" customHeight="1"/>
    <row r="47" spans="1:28" ht="18" customHeight="1"/>
    <row r="48" spans="1:2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</sheetData>
  <mergeCells count="32">
    <mergeCell ref="A12:I14"/>
    <mergeCell ref="AA12:AB14"/>
    <mergeCell ref="AC12:AC14"/>
    <mergeCell ref="A1:AB2"/>
    <mergeCell ref="A3:AB3"/>
    <mergeCell ref="A4:I5"/>
    <mergeCell ref="J4:N4"/>
    <mergeCell ref="O4:S4"/>
    <mergeCell ref="T4:Z4"/>
    <mergeCell ref="AA4:AB5"/>
    <mergeCell ref="A6:I8"/>
    <mergeCell ref="AA6:AB8"/>
    <mergeCell ref="A9:I11"/>
    <mergeCell ref="AA9:AB11"/>
    <mergeCell ref="AC9:AC11"/>
    <mergeCell ref="A15:I17"/>
    <mergeCell ref="AA15:AB17"/>
    <mergeCell ref="AC15:AC17"/>
    <mergeCell ref="A18:I20"/>
    <mergeCell ref="AA18:AB20"/>
    <mergeCell ref="AC18:AC20"/>
    <mergeCell ref="A21:I23"/>
    <mergeCell ref="AA21:AB23"/>
    <mergeCell ref="A24:I26"/>
    <mergeCell ref="AA24:AB26"/>
    <mergeCell ref="AC24:AC26"/>
    <mergeCell ref="A27:I29"/>
    <mergeCell ref="AA27:AB29"/>
    <mergeCell ref="A30:I32"/>
    <mergeCell ref="AA30:AB32"/>
    <mergeCell ref="A33:I35"/>
    <mergeCell ref="AA33:AB35"/>
  </mergeCells>
  <phoneticPr fontId="4" type="noConversion"/>
  <printOptions horizontalCentered="1"/>
  <pageMargins left="0.78740157480314965" right="0.39370078740157483" top="0.64" bottom="0.59055118110236227" header="0.51181102362204722" footer="0.31496062992125984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7EFA-8EE9-44F7-A2C5-C457D8BC9AD9}">
  <dimension ref="A1:I37"/>
  <sheetViews>
    <sheetView view="pageBreakPreview" zoomScale="90" zoomScaleNormal="100" zoomScaleSheetLayoutView="90" workbookViewId="0">
      <pane xSplit="1" ySplit="2" topLeftCell="B3" activePane="bottomRight" state="frozen"/>
      <selection pane="topRight"/>
      <selection pane="bottomLeft"/>
      <selection pane="bottomRight" sqref="A1:G32"/>
    </sheetView>
  </sheetViews>
  <sheetFormatPr defaultRowHeight="13.5"/>
  <cols>
    <col min="1" max="1" width="5.21875" style="699" customWidth="1"/>
    <col min="2" max="2" width="35.21875" style="699" customWidth="1"/>
    <col min="3" max="3" width="10" style="699" customWidth="1"/>
    <col min="4" max="4" width="12.21875" style="699" customWidth="1"/>
    <col min="5" max="5" width="14.33203125" style="699" customWidth="1"/>
    <col min="6" max="6" width="11" style="699" customWidth="1"/>
    <col min="7" max="7" width="8.6640625" style="699" customWidth="1"/>
    <col min="8" max="247" width="8.88671875" style="699"/>
    <col min="248" max="248" width="5.21875" style="699" customWidth="1"/>
    <col min="249" max="251" width="12.5546875" style="699" customWidth="1"/>
    <col min="252" max="252" width="11.5546875" style="699" customWidth="1"/>
    <col min="253" max="253" width="10" style="699" customWidth="1"/>
    <col min="254" max="256" width="0" style="699" hidden="1" customWidth="1"/>
    <col min="257" max="257" width="14.33203125" style="699" customWidth="1"/>
    <col min="258" max="258" width="11" style="699" customWidth="1"/>
    <col min="259" max="260" width="0" style="699" hidden="1" customWidth="1"/>
    <col min="261" max="261" width="8.6640625" style="699" customWidth="1"/>
    <col min="262" max="503" width="8.88671875" style="699"/>
    <col min="504" max="504" width="5.21875" style="699" customWidth="1"/>
    <col min="505" max="507" width="12.5546875" style="699" customWidth="1"/>
    <col min="508" max="508" width="11.5546875" style="699" customWidth="1"/>
    <col min="509" max="509" width="10" style="699" customWidth="1"/>
    <col min="510" max="512" width="0" style="699" hidden="1" customWidth="1"/>
    <col min="513" max="513" width="14.33203125" style="699" customWidth="1"/>
    <col min="514" max="514" width="11" style="699" customWidth="1"/>
    <col min="515" max="516" width="0" style="699" hidden="1" customWidth="1"/>
    <col min="517" max="517" width="8.6640625" style="699" customWidth="1"/>
    <col min="518" max="759" width="8.88671875" style="699"/>
    <col min="760" max="760" width="5.21875" style="699" customWidth="1"/>
    <col min="761" max="763" width="12.5546875" style="699" customWidth="1"/>
    <col min="764" max="764" width="11.5546875" style="699" customWidth="1"/>
    <col min="765" max="765" width="10" style="699" customWidth="1"/>
    <col min="766" max="768" width="0" style="699" hidden="1" customWidth="1"/>
    <col min="769" max="769" width="14.33203125" style="699" customWidth="1"/>
    <col min="770" max="770" width="11" style="699" customWidth="1"/>
    <col min="771" max="772" width="0" style="699" hidden="1" customWidth="1"/>
    <col min="773" max="773" width="8.6640625" style="699" customWidth="1"/>
    <col min="774" max="1015" width="8.88671875" style="699"/>
    <col min="1016" max="1016" width="5.21875" style="699" customWidth="1"/>
    <col min="1017" max="1019" width="12.5546875" style="699" customWidth="1"/>
    <col min="1020" max="1020" width="11.5546875" style="699" customWidth="1"/>
    <col min="1021" max="1021" width="10" style="699" customWidth="1"/>
    <col min="1022" max="1024" width="0" style="699" hidden="1" customWidth="1"/>
    <col min="1025" max="1025" width="14.33203125" style="699" customWidth="1"/>
    <col min="1026" max="1026" width="11" style="699" customWidth="1"/>
    <col min="1027" max="1028" width="0" style="699" hidden="1" customWidth="1"/>
    <col min="1029" max="1029" width="8.6640625" style="699" customWidth="1"/>
    <col min="1030" max="1271" width="8.88671875" style="699"/>
    <col min="1272" max="1272" width="5.21875" style="699" customWidth="1"/>
    <col min="1273" max="1275" width="12.5546875" style="699" customWidth="1"/>
    <col min="1276" max="1276" width="11.5546875" style="699" customWidth="1"/>
    <col min="1277" max="1277" width="10" style="699" customWidth="1"/>
    <col min="1278" max="1280" width="0" style="699" hidden="1" customWidth="1"/>
    <col min="1281" max="1281" width="14.33203125" style="699" customWidth="1"/>
    <col min="1282" max="1282" width="11" style="699" customWidth="1"/>
    <col min="1283" max="1284" width="0" style="699" hidden="1" customWidth="1"/>
    <col min="1285" max="1285" width="8.6640625" style="699" customWidth="1"/>
    <col min="1286" max="1527" width="8.88671875" style="699"/>
    <col min="1528" max="1528" width="5.21875" style="699" customWidth="1"/>
    <col min="1529" max="1531" width="12.5546875" style="699" customWidth="1"/>
    <col min="1532" max="1532" width="11.5546875" style="699" customWidth="1"/>
    <col min="1533" max="1533" width="10" style="699" customWidth="1"/>
    <col min="1534" max="1536" width="0" style="699" hidden="1" customWidth="1"/>
    <col min="1537" max="1537" width="14.33203125" style="699" customWidth="1"/>
    <col min="1538" max="1538" width="11" style="699" customWidth="1"/>
    <col min="1539" max="1540" width="0" style="699" hidden="1" customWidth="1"/>
    <col min="1541" max="1541" width="8.6640625" style="699" customWidth="1"/>
    <col min="1542" max="1783" width="8.88671875" style="699"/>
    <col min="1784" max="1784" width="5.21875" style="699" customWidth="1"/>
    <col min="1785" max="1787" width="12.5546875" style="699" customWidth="1"/>
    <col min="1788" max="1788" width="11.5546875" style="699" customWidth="1"/>
    <col min="1789" max="1789" width="10" style="699" customWidth="1"/>
    <col min="1790" max="1792" width="0" style="699" hidden="1" customWidth="1"/>
    <col min="1793" max="1793" width="14.33203125" style="699" customWidth="1"/>
    <col min="1794" max="1794" width="11" style="699" customWidth="1"/>
    <col min="1795" max="1796" width="0" style="699" hidden="1" customWidth="1"/>
    <col min="1797" max="1797" width="8.6640625" style="699" customWidth="1"/>
    <col min="1798" max="2039" width="8.88671875" style="699"/>
    <col min="2040" max="2040" width="5.21875" style="699" customWidth="1"/>
    <col min="2041" max="2043" width="12.5546875" style="699" customWidth="1"/>
    <col min="2044" max="2044" width="11.5546875" style="699" customWidth="1"/>
    <col min="2045" max="2045" width="10" style="699" customWidth="1"/>
    <col min="2046" max="2048" width="0" style="699" hidden="1" customWidth="1"/>
    <col min="2049" max="2049" width="14.33203125" style="699" customWidth="1"/>
    <col min="2050" max="2050" width="11" style="699" customWidth="1"/>
    <col min="2051" max="2052" width="0" style="699" hidden="1" customWidth="1"/>
    <col min="2053" max="2053" width="8.6640625" style="699" customWidth="1"/>
    <col min="2054" max="2295" width="8.88671875" style="699"/>
    <col min="2296" max="2296" width="5.21875" style="699" customWidth="1"/>
    <col min="2297" max="2299" width="12.5546875" style="699" customWidth="1"/>
    <col min="2300" max="2300" width="11.5546875" style="699" customWidth="1"/>
    <col min="2301" max="2301" width="10" style="699" customWidth="1"/>
    <col min="2302" max="2304" width="0" style="699" hidden="1" customWidth="1"/>
    <col min="2305" max="2305" width="14.33203125" style="699" customWidth="1"/>
    <col min="2306" max="2306" width="11" style="699" customWidth="1"/>
    <col min="2307" max="2308" width="0" style="699" hidden="1" customWidth="1"/>
    <col min="2309" max="2309" width="8.6640625" style="699" customWidth="1"/>
    <col min="2310" max="2551" width="8.88671875" style="699"/>
    <col min="2552" max="2552" width="5.21875" style="699" customWidth="1"/>
    <col min="2553" max="2555" width="12.5546875" style="699" customWidth="1"/>
    <col min="2556" max="2556" width="11.5546875" style="699" customWidth="1"/>
    <col min="2557" max="2557" width="10" style="699" customWidth="1"/>
    <col min="2558" max="2560" width="0" style="699" hidden="1" customWidth="1"/>
    <col min="2561" max="2561" width="14.33203125" style="699" customWidth="1"/>
    <col min="2562" max="2562" width="11" style="699" customWidth="1"/>
    <col min="2563" max="2564" width="0" style="699" hidden="1" customWidth="1"/>
    <col min="2565" max="2565" width="8.6640625" style="699" customWidth="1"/>
    <col min="2566" max="2807" width="8.88671875" style="699"/>
    <col min="2808" max="2808" width="5.21875" style="699" customWidth="1"/>
    <col min="2809" max="2811" width="12.5546875" style="699" customWidth="1"/>
    <col min="2812" max="2812" width="11.5546875" style="699" customWidth="1"/>
    <col min="2813" max="2813" width="10" style="699" customWidth="1"/>
    <col min="2814" max="2816" width="0" style="699" hidden="1" customWidth="1"/>
    <col min="2817" max="2817" width="14.33203125" style="699" customWidth="1"/>
    <col min="2818" max="2818" width="11" style="699" customWidth="1"/>
    <col min="2819" max="2820" width="0" style="699" hidden="1" customWidth="1"/>
    <col min="2821" max="2821" width="8.6640625" style="699" customWidth="1"/>
    <col min="2822" max="3063" width="8.88671875" style="699"/>
    <col min="3064" max="3064" width="5.21875" style="699" customWidth="1"/>
    <col min="3065" max="3067" width="12.5546875" style="699" customWidth="1"/>
    <col min="3068" max="3068" width="11.5546875" style="699" customWidth="1"/>
    <col min="3069" max="3069" width="10" style="699" customWidth="1"/>
    <col min="3070" max="3072" width="0" style="699" hidden="1" customWidth="1"/>
    <col min="3073" max="3073" width="14.33203125" style="699" customWidth="1"/>
    <col min="3074" max="3074" width="11" style="699" customWidth="1"/>
    <col min="3075" max="3076" width="0" style="699" hidden="1" customWidth="1"/>
    <col min="3077" max="3077" width="8.6640625" style="699" customWidth="1"/>
    <col min="3078" max="3319" width="8.88671875" style="699"/>
    <col min="3320" max="3320" width="5.21875" style="699" customWidth="1"/>
    <col min="3321" max="3323" width="12.5546875" style="699" customWidth="1"/>
    <col min="3324" max="3324" width="11.5546875" style="699" customWidth="1"/>
    <col min="3325" max="3325" width="10" style="699" customWidth="1"/>
    <col min="3326" max="3328" width="0" style="699" hidden="1" customWidth="1"/>
    <col min="3329" max="3329" width="14.33203125" style="699" customWidth="1"/>
    <col min="3330" max="3330" width="11" style="699" customWidth="1"/>
    <col min="3331" max="3332" width="0" style="699" hidden="1" customWidth="1"/>
    <col min="3333" max="3333" width="8.6640625" style="699" customWidth="1"/>
    <col min="3334" max="3575" width="8.88671875" style="699"/>
    <col min="3576" max="3576" width="5.21875" style="699" customWidth="1"/>
    <col min="3577" max="3579" width="12.5546875" style="699" customWidth="1"/>
    <col min="3580" max="3580" width="11.5546875" style="699" customWidth="1"/>
    <col min="3581" max="3581" width="10" style="699" customWidth="1"/>
    <col min="3582" max="3584" width="0" style="699" hidden="1" customWidth="1"/>
    <col min="3585" max="3585" width="14.33203125" style="699" customWidth="1"/>
    <col min="3586" max="3586" width="11" style="699" customWidth="1"/>
    <col min="3587" max="3588" width="0" style="699" hidden="1" customWidth="1"/>
    <col min="3589" max="3589" width="8.6640625" style="699" customWidth="1"/>
    <col min="3590" max="3831" width="8.88671875" style="699"/>
    <col min="3832" max="3832" width="5.21875" style="699" customWidth="1"/>
    <col min="3833" max="3835" width="12.5546875" style="699" customWidth="1"/>
    <col min="3836" max="3836" width="11.5546875" style="699" customWidth="1"/>
    <col min="3837" max="3837" width="10" style="699" customWidth="1"/>
    <col min="3838" max="3840" width="0" style="699" hidden="1" customWidth="1"/>
    <col min="3841" max="3841" width="14.33203125" style="699" customWidth="1"/>
    <col min="3842" max="3842" width="11" style="699" customWidth="1"/>
    <col min="3843" max="3844" width="0" style="699" hidden="1" customWidth="1"/>
    <col min="3845" max="3845" width="8.6640625" style="699" customWidth="1"/>
    <col min="3846" max="4087" width="8.88671875" style="699"/>
    <col min="4088" max="4088" width="5.21875" style="699" customWidth="1"/>
    <col min="4089" max="4091" width="12.5546875" style="699" customWidth="1"/>
    <col min="4092" max="4092" width="11.5546875" style="699" customWidth="1"/>
    <col min="4093" max="4093" width="10" style="699" customWidth="1"/>
    <col min="4094" max="4096" width="0" style="699" hidden="1" customWidth="1"/>
    <col min="4097" max="4097" width="14.33203125" style="699" customWidth="1"/>
    <col min="4098" max="4098" width="11" style="699" customWidth="1"/>
    <col min="4099" max="4100" width="0" style="699" hidden="1" customWidth="1"/>
    <col min="4101" max="4101" width="8.6640625" style="699" customWidth="1"/>
    <col min="4102" max="4343" width="8.88671875" style="699"/>
    <col min="4344" max="4344" width="5.21875" style="699" customWidth="1"/>
    <col min="4345" max="4347" width="12.5546875" style="699" customWidth="1"/>
    <col min="4348" max="4348" width="11.5546875" style="699" customWidth="1"/>
    <col min="4349" max="4349" width="10" style="699" customWidth="1"/>
    <col min="4350" max="4352" width="0" style="699" hidden="1" customWidth="1"/>
    <col min="4353" max="4353" width="14.33203125" style="699" customWidth="1"/>
    <col min="4354" max="4354" width="11" style="699" customWidth="1"/>
    <col min="4355" max="4356" width="0" style="699" hidden="1" customWidth="1"/>
    <col min="4357" max="4357" width="8.6640625" style="699" customWidth="1"/>
    <col min="4358" max="4599" width="8.88671875" style="699"/>
    <col min="4600" max="4600" width="5.21875" style="699" customWidth="1"/>
    <col min="4601" max="4603" width="12.5546875" style="699" customWidth="1"/>
    <col min="4604" max="4604" width="11.5546875" style="699" customWidth="1"/>
    <col min="4605" max="4605" width="10" style="699" customWidth="1"/>
    <col min="4606" max="4608" width="0" style="699" hidden="1" customWidth="1"/>
    <col min="4609" max="4609" width="14.33203125" style="699" customWidth="1"/>
    <col min="4610" max="4610" width="11" style="699" customWidth="1"/>
    <col min="4611" max="4612" width="0" style="699" hidden="1" customWidth="1"/>
    <col min="4613" max="4613" width="8.6640625" style="699" customWidth="1"/>
    <col min="4614" max="4855" width="8.88671875" style="699"/>
    <col min="4856" max="4856" width="5.21875" style="699" customWidth="1"/>
    <col min="4857" max="4859" width="12.5546875" style="699" customWidth="1"/>
    <col min="4860" max="4860" width="11.5546875" style="699" customWidth="1"/>
    <col min="4861" max="4861" width="10" style="699" customWidth="1"/>
    <col min="4862" max="4864" width="0" style="699" hidden="1" customWidth="1"/>
    <col min="4865" max="4865" width="14.33203125" style="699" customWidth="1"/>
    <col min="4866" max="4866" width="11" style="699" customWidth="1"/>
    <col min="4867" max="4868" width="0" style="699" hidden="1" customWidth="1"/>
    <col min="4869" max="4869" width="8.6640625" style="699" customWidth="1"/>
    <col min="4870" max="5111" width="8.88671875" style="699"/>
    <col min="5112" max="5112" width="5.21875" style="699" customWidth="1"/>
    <col min="5113" max="5115" width="12.5546875" style="699" customWidth="1"/>
    <col min="5116" max="5116" width="11.5546875" style="699" customWidth="1"/>
    <col min="5117" max="5117" width="10" style="699" customWidth="1"/>
    <col min="5118" max="5120" width="0" style="699" hidden="1" customWidth="1"/>
    <col min="5121" max="5121" width="14.33203125" style="699" customWidth="1"/>
    <col min="5122" max="5122" width="11" style="699" customWidth="1"/>
    <col min="5123" max="5124" width="0" style="699" hidden="1" customWidth="1"/>
    <col min="5125" max="5125" width="8.6640625" style="699" customWidth="1"/>
    <col min="5126" max="5367" width="8.88671875" style="699"/>
    <col min="5368" max="5368" width="5.21875" style="699" customWidth="1"/>
    <col min="5369" max="5371" width="12.5546875" style="699" customWidth="1"/>
    <col min="5372" max="5372" width="11.5546875" style="699" customWidth="1"/>
    <col min="5373" max="5373" width="10" style="699" customWidth="1"/>
    <col min="5374" max="5376" width="0" style="699" hidden="1" customWidth="1"/>
    <col min="5377" max="5377" width="14.33203125" style="699" customWidth="1"/>
    <col min="5378" max="5378" width="11" style="699" customWidth="1"/>
    <col min="5379" max="5380" width="0" style="699" hidden="1" customWidth="1"/>
    <col min="5381" max="5381" width="8.6640625" style="699" customWidth="1"/>
    <col min="5382" max="5623" width="8.88671875" style="699"/>
    <col min="5624" max="5624" width="5.21875" style="699" customWidth="1"/>
    <col min="5625" max="5627" width="12.5546875" style="699" customWidth="1"/>
    <col min="5628" max="5628" width="11.5546875" style="699" customWidth="1"/>
    <col min="5629" max="5629" width="10" style="699" customWidth="1"/>
    <col min="5630" max="5632" width="0" style="699" hidden="1" customWidth="1"/>
    <col min="5633" max="5633" width="14.33203125" style="699" customWidth="1"/>
    <col min="5634" max="5634" width="11" style="699" customWidth="1"/>
    <col min="5635" max="5636" width="0" style="699" hidden="1" customWidth="1"/>
    <col min="5637" max="5637" width="8.6640625" style="699" customWidth="1"/>
    <col min="5638" max="5879" width="8.88671875" style="699"/>
    <col min="5880" max="5880" width="5.21875" style="699" customWidth="1"/>
    <col min="5881" max="5883" width="12.5546875" style="699" customWidth="1"/>
    <col min="5884" max="5884" width="11.5546875" style="699" customWidth="1"/>
    <col min="5885" max="5885" width="10" style="699" customWidth="1"/>
    <col min="5886" max="5888" width="0" style="699" hidden="1" customWidth="1"/>
    <col min="5889" max="5889" width="14.33203125" style="699" customWidth="1"/>
    <col min="5890" max="5890" width="11" style="699" customWidth="1"/>
    <col min="5891" max="5892" width="0" style="699" hidden="1" customWidth="1"/>
    <col min="5893" max="5893" width="8.6640625" style="699" customWidth="1"/>
    <col min="5894" max="6135" width="8.88671875" style="699"/>
    <col min="6136" max="6136" width="5.21875" style="699" customWidth="1"/>
    <col min="6137" max="6139" width="12.5546875" style="699" customWidth="1"/>
    <col min="6140" max="6140" width="11.5546875" style="699" customWidth="1"/>
    <col min="6141" max="6141" width="10" style="699" customWidth="1"/>
    <col min="6142" max="6144" width="0" style="699" hidden="1" customWidth="1"/>
    <col min="6145" max="6145" width="14.33203125" style="699" customWidth="1"/>
    <col min="6146" max="6146" width="11" style="699" customWidth="1"/>
    <col min="6147" max="6148" width="0" style="699" hidden="1" customWidth="1"/>
    <col min="6149" max="6149" width="8.6640625" style="699" customWidth="1"/>
    <col min="6150" max="6391" width="8.88671875" style="699"/>
    <col min="6392" max="6392" width="5.21875" style="699" customWidth="1"/>
    <col min="6393" max="6395" width="12.5546875" style="699" customWidth="1"/>
    <col min="6396" max="6396" width="11.5546875" style="699" customWidth="1"/>
    <col min="6397" max="6397" width="10" style="699" customWidth="1"/>
    <col min="6398" max="6400" width="0" style="699" hidden="1" customWidth="1"/>
    <col min="6401" max="6401" width="14.33203125" style="699" customWidth="1"/>
    <col min="6402" max="6402" width="11" style="699" customWidth="1"/>
    <col min="6403" max="6404" width="0" style="699" hidden="1" customWidth="1"/>
    <col min="6405" max="6405" width="8.6640625" style="699" customWidth="1"/>
    <col min="6406" max="6647" width="8.88671875" style="699"/>
    <col min="6648" max="6648" width="5.21875" style="699" customWidth="1"/>
    <col min="6649" max="6651" width="12.5546875" style="699" customWidth="1"/>
    <col min="6652" max="6652" width="11.5546875" style="699" customWidth="1"/>
    <col min="6653" max="6653" width="10" style="699" customWidth="1"/>
    <col min="6654" max="6656" width="0" style="699" hidden="1" customWidth="1"/>
    <col min="6657" max="6657" width="14.33203125" style="699" customWidth="1"/>
    <col min="6658" max="6658" width="11" style="699" customWidth="1"/>
    <col min="6659" max="6660" width="0" style="699" hidden="1" customWidth="1"/>
    <col min="6661" max="6661" width="8.6640625" style="699" customWidth="1"/>
    <col min="6662" max="6903" width="8.88671875" style="699"/>
    <col min="6904" max="6904" width="5.21875" style="699" customWidth="1"/>
    <col min="6905" max="6907" width="12.5546875" style="699" customWidth="1"/>
    <col min="6908" max="6908" width="11.5546875" style="699" customWidth="1"/>
    <col min="6909" max="6909" width="10" style="699" customWidth="1"/>
    <col min="6910" max="6912" width="0" style="699" hidden="1" customWidth="1"/>
    <col min="6913" max="6913" width="14.33203125" style="699" customWidth="1"/>
    <col min="6914" max="6914" width="11" style="699" customWidth="1"/>
    <col min="6915" max="6916" width="0" style="699" hidden="1" customWidth="1"/>
    <col min="6917" max="6917" width="8.6640625" style="699" customWidth="1"/>
    <col min="6918" max="7159" width="8.88671875" style="699"/>
    <col min="7160" max="7160" width="5.21875" style="699" customWidth="1"/>
    <col min="7161" max="7163" width="12.5546875" style="699" customWidth="1"/>
    <col min="7164" max="7164" width="11.5546875" style="699" customWidth="1"/>
    <col min="7165" max="7165" width="10" style="699" customWidth="1"/>
    <col min="7166" max="7168" width="0" style="699" hidden="1" customWidth="1"/>
    <col min="7169" max="7169" width="14.33203125" style="699" customWidth="1"/>
    <col min="7170" max="7170" width="11" style="699" customWidth="1"/>
    <col min="7171" max="7172" width="0" style="699" hidden="1" customWidth="1"/>
    <col min="7173" max="7173" width="8.6640625" style="699" customWidth="1"/>
    <col min="7174" max="7415" width="8.88671875" style="699"/>
    <col min="7416" max="7416" width="5.21875" style="699" customWidth="1"/>
    <col min="7417" max="7419" width="12.5546875" style="699" customWidth="1"/>
    <col min="7420" max="7420" width="11.5546875" style="699" customWidth="1"/>
    <col min="7421" max="7421" width="10" style="699" customWidth="1"/>
    <col min="7422" max="7424" width="0" style="699" hidden="1" customWidth="1"/>
    <col min="7425" max="7425" width="14.33203125" style="699" customWidth="1"/>
    <col min="7426" max="7426" width="11" style="699" customWidth="1"/>
    <col min="7427" max="7428" width="0" style="699" hidden="1" customWidth="1"/>
    <col min="7429" max="7429" width="8.6640625" style="699" customWidth="1"/>
    <col min="7430" max="7671" width="8.88671875" style="699"/>
    <col min="7672" max="7672" width="5.21875" style="699" customWidth="1"/>
    <col min="7673" max="7675" width="12.5546875" style="699" customWidth="1"/>
    <col min="7676" max="7676" width="11.5546875" style="699" customWidth="1"/>
    <col min="7677" max="7677" width="10" style="699" customWidth="1"/>
    <col min="7678" max="7680" width="0" style="699" hidden="1" customWidth="1"/>
    <col min="7681" max="7681" width="14.33203125" style="699" customWidth="1"/>
    <col min="7682" max="7682" width="11" style="699" customWidth="1"/>
    <col min="7683" max="7684" width="0" style="699" hidden="1" customWidth="1"/>
    <col min="7685" max="7685" width="8.6640625" style="699" customWidth="1"/>
    <col min="7686" max="7927" width="8.88671875" style="699"/>
    <col min="7928" max="7928" width="5.21875" style="699" customWidth="1"/>
    <col min="7929" max="7931" width="12.5546875" style="699" customWidth="1"/>
    <col min="7932" max="7932" width="11.5546875" style="699" customWidth="1"/>
    <col min="7933" max="7933" width="10" style="699" customWidth="1"/>
    <col min="7934" max="7936" width="0" style="699" hidden="1" customWidth="1"/>
    <col min="7937" max="7937" width="14.33203125" style="699" customWidth="1"/>
    <col min="7938" max="7938" width="11" style="699" customWidth="1"/>
    <col min="7939" max="7940" width="0" style="699" hidden="1" customWidth="1"/>
    <col min="7941" max="7941" width="8.6640625" style="699" customWidth="1"/>
    <col min="7942" max="8183" width="8.88671875" style="699"/>
    <col min="8184" max="8184" width="5.21875" style="699" customWidth="1"/>
    <col min="8185" max="8187" width="12.5546875" style="699" customWidth="1"/>
    <col min="8188" max="8188" width="11.5546875" style="699" customWidth="1"/>
    <col min="8189" max="8189" width="10" style="699" customWidth="1"/>
    <col min="8190" max="8192" width="0" style="699" hidden="1" customWidth="1"/>
    <col min="8193" max="8193" width="14.33203125" style="699" customWidth="1"/>
    <col min="8194" max="8194" width="11" style="699" customWidth="1"/>
    <col min="8195" max="8196" width="0" style="699" hidden="1" customWidth="1"/>
    <col min="8197" max="8197" width="8.6640625" style="699" customWidth="1"/>
    <col min="8198" max="8439" width="8.88671875" style="699"/>
    <col min="8440" max="8440" width="5.21875" style="699" customWidth="1"/>
    <col min="8441" max="8443" width="12.5546875" style="699" customWidth="1"/>
    <col min="8444" max="8444" width="11.5546875" style="699" customWidth="1"/>
    <col min="8445" max="8445" width="10" style="699" customWidth="1"/>
    <col min="8446" max="8448" width="0" style="699" hidden="1" customWidth="1"/>
    <col min="8449" max="8449" width="14.33203125" style="699" customWidth="1"/>
    <col min="8450" max="8450" width="11" style="699" customWidth="1"/>
    <col min="8451" max="8452" width="0" style="699" hidden="1" customWidth="1"/>
    <col min="8453" max="8453" width="8.6640625" style="699" customWidth="1"/>
    <col min="8454" max="8695" width="8.88671875" style="699"/>
    <col min="8696" max="8696" width="5.21875" style="699" customWidth="1"/>
    <col min="8697" max="8699" width="12.5546875" style="699" customWidth="1"/>
    <col min="8700" max="8700" width="11.5546875" style="699" customWidth="1"/>
    <col min="8701" max="8701" width="10" style="699" customWidth="1"/>
    <col min="8702" max="8704" width="0" style="699" hidden="1" customWidth="1"/>
    <col min="8705" max="8705" width="14.33203125" style="699" customWidth="1"/>
    <col min="8706" max="8706" width="11" style="699" customWidth="1"/>
    <col min="8707" max="8708" width="0" style="699" hidden="1" customWidth="1"/>
    <col min="8709" max="8709" width="8.6640625" style="699" customWidth="1"/>
    <col min="8710" max="8951" width="8.88671875" style="699"/>
    <col min="8952" max="8952" width="5.21875" style="699" customWidth="1"/>
    <col min="8953" max="8955" width="12.5546875" style="699" customWidth="1"/>
    <col min="8956" max="8956" width="11.5546875" style="699" customWidth="1"/>
    <col min="8957" max="8957" width="10" style="699" customWidth="1"/>
    <col min="8958" max="8960" width="0" style="699" hidden="1" customWidth="1"/>
    <col min="8961" max="8961" width="14.33203125" style="699" customWidth="1"/>
    <col min="8962" max="8962" width="11" style="699" customWidth="1"/>
    <col min="8963" max="8964" width="0" style="699" hidden="1" customWidth="1"/>
    <col min="8965" max="8965" width="8.6640625" style="699" customWidth="1"/>
    <col min="8966" max="9207" width="8.88671875" style="699"/>
    <col min="9208" max="9208" width="5.21875" style="699" customWidth="1"/>
    <col min="9209" max="9211" width="12.5546875" style="699" customWidth="1"/>
    <col min="9212" max="9212" width="11.5546875" style="699" customWidth="1"/>
    <col min="9213" max="9213" width="10" style="699" customWidth="1"/>
    <col min="9214" max="9216" width="0" style="699" hidden="1" customWidth="1"/>
    <col min="9217" max="9217" width="14.33203125" style="699" customWidth="1"/>
    <col min="9218" max="9218" width="11" style="699" customWidth="1"/>
    <col min="9219" max="9220" width="0" style="699" hidden="1" customWidth="1"/>
    <col min="9221" max="9221" width="8.6640625" style="699" customWidth="1"/>
    <col min="9222" max="9463" width="8.88671875" style="699"/>
    <col min="9464" max="9464" width="5.21875" style="699" customWidth="1"/>
    <col min="9465" max="9467" width="12.5546875" style="699" customWidth="1"/>
    <col min="9468" max="9468" width="11.5546875" style="699" customWidth="1"/>
    <col min="9469" max="9469" width="10" style="699" customWidth="1"/>
    <col min="9470" max="9472" width="0" style="699" hidden="1" customWidth="1"/>
    <col min="9473" max="9473" width="14.33203125" style="699" customWidth="1"/>
    <col min="9474" max="9474" width="11" style="699" customWidth="1"/>
    <col min="9475" max="9476" width="0" style="699" hidden="1" customWidth="1"/>
    <col min="9477" max="9477" width="8.6640625" style="699" customWidth="1"/>
    <col min="9478" max="9719" width="8.88671875" style="699"/>
    <col min="9720" max="9720" width="5.21875" style="699" customWidth="1"/>
    <col min="9721" max="9723" width="12.5546875" style="699" customWidth="1"/>
    <col min="9724" max="9724" width="11.5546875" style="699" customWidth="1"/>
    <col min="9725" max="9725" width="10" style="699" customWidth="1"/>
    <col min="9726" max="9728" width="0" style="699" hidden="1" customWidth="1"/>
    <col min="9729" max="9729" width="14.33203125" style="699" customWidth="1"/>
    <col min="9730" max="9730" width="11" style="699" customWidth="1"/>
    <col min="9731" max="9732" width="0" style="699" hidden="1" customWidth="1"/>
    <col min="9733" max="9733" width="8.6640625" style="699" customWidth="1"/>
    <col min="9734" max="9975" width="8.88671875" style="699"/>
    <col min="9976" max="9976" width="5.21875" style="699" customWidth="1"/>
    <col min="9977" max="9979" width="12.5546875" style="699" customWidth="1"/>
    <col min="9980" max="9980" width="11.5546875" style="699" customWidth="1"/>
    <col min="9981" max="9981" width="10" style="699" customWidth="1"/>
    <col min="9982" max="9984" width="0" style="699" hidden="1" customWidth="1"/>
    <col min="9985" max="9985" width="14.33203125" style="699" customWidth="1"/>
    <col min="9986" max="9986" width="11" style="699" customWidth="1"/>
    <col min="9987" max="9988" width="0" style="699" hidden="1" customWidth="1"/>
    <col min="9989" max="9989" width="8.6640625" style="699" customWidth="1"/>
    <col min="9990" max="10231" width="8.88671875" style="699"/>
    <col min="10232" max="10232" width="5.21875" style="699" customWidth="1"/>
    <col min="10233" max="10235" width="12.5546875" style="699" customWidth="1"/>
    <col min="10236" max="10236" width="11.5546875" style="699" customWidth="1"/>
    <col min="10237" max="10237" width="10" style="699" customWidth="1"/>
    <col min="10238" max="10240" width="0" style="699" hidden="1" customWidth="1"/>
    <col min="10241" max="10241" width="14.33203125" style="699" customWidth="1"/>
    <col min="10242" max="10242" width="11" style="699" customWidth="1"/>
    <col min="10243" max="10244" width="0" style="699" hidden="1" customWidth="1"/>
    <col min="10245" max="10245" width="8.6640625" style="699" customWidth="1"/>
    <col min="10246" max="10487" width="8.88671875" style="699"/>
    <col min="10488" max="10488" width="5.21875" style="699" customWidth="1"/>
    <col min="10489" max="10491" width="12.5546875" style="699" customWidth="1"/>
    <col min="10492" max="10492" width="11.5546875" style="699" customWidth="1"/>
    <col min="10493" max="10493" width="10" style="699" customWidth="1"/>
    <col min="10494" max="10496" width="0" style="699" hidden="1" customWidth="1"/>
    <col min="10497" max="10497" width="14.33203125" style="699" customWidth="1"/>
    <col min="10498" max="10498" width="11" style="699" customWidth="1"/>
    <col min="10499" max="10500" width="0" style="699" hidden="1" customWidth="1"/>
    <col min="10501" max="10501" width="8.6640625" style="699" customWidth="1"/>
    <col min="10502" max="10743" width="8.88671875" style="699"/>
    <col min="10744" max="10744" width="5.21875" style="699" customWidth="1"/>
    <col min="10745" max="10747" width="12.5546875" style="699" customWidth="1"/>
    <col min="10748" max="10748" width="11.5546875" style="699" customWidth="1"/>
    <col min="10749" max="10749" width="10" style="699" customWidth="1"/>
    <col min="10750" max="10752" width="0" style="699" hidden="1" customWidth="1"/>
    <col min="10753" max="10753" width="14.33203125" style="699" customWidth="1"/>
    <col min="10754" max="10754" width="11" style="699" customWidth="1"/>
    <col min="10755" max="10756" width="0" style="699" hidden="1" customWidth="1"/>
    <col min="10757" max="10757" width="8.6640625" style="699" customWidth="1"/>
    <col min="10758" max="10999" width="8.88671875" style="699"/>
    <col min="11000" max="11000" width="5.21875" style="699" customWidth="1"/>
    <col min="11001" max="11003" width="12.5546875" style="699" customWidth="1"/>
    <col min="11004" max="11004" width="11.5546875" style="699" customWidth="1"/>
    <col min="11005" max="11005" width="10" style="699" customWidth="1"/>
    <col min="11006" max="11008" width="0" style="699" hidden="1" customWidth="1"/>
    <col min="11009" max="11009" width="14.33203125" style="699" customWidth="1"/>
    <col min="11010" max="11010" width="11" style="699" customWidth="1"/>
    <col min="11011" max="11012" width="0" style="699" hidden="1" customWidth="1"/>
    <col min="11013" max="11013" width="8.6640625" style="699" customWidth="1"/>
    <col min="11014" max="11255" width="8.88671875" style="699"/>
    <col min="11256" max="11256" width="5.21875" style="699" customWidth="1"/>
    <col min="11257" max="11259" width="12.5546875" style="699" customWidth="1"/>
    <col min="11260" max="11260" width="11.5546875" style="699" customWidth="1"/>
    <col min="11261" max="11261" width="10" style="699" customWidth="1"/>
    <col min="11262" max="11264" width="0" style="699" hidden="1" customWidth="1"/>
    <col min="11265" max="11265" width="14.33203125" style="699" customWidth="1"/>
    <col min="11266" max="11266" width="11" style="699" customWidth="1"/>
    <col min="11267" max="11268" width="0" style="699" hidden="1" customWidth="1"/>
    <col min="11269" max="11269" width="8.6640625" style="699" customWidth="1"/>
    <col min="11270" max="11511" width="8.88671875" style="699"/>
    <col min="11512" max="11512" width="5.21875" style="699" customWidth="1"/>
    <col min="11513" max="11515" width="12.5546875" style="699" customWidth="1"/>
    <col min="11516" max="11516" width="11.5546875" style="699" customWidth="1"/>
    <col min="11517" max="11517" width="10" style="699" customWidth="1"/>
    <col min="11518" max="11520" width="0" style="699" hidden="1" customWidth="1"/>
    <col min="11521" max="11521" width="14.33203125" style="699" customWidth="1"/>
    <col min="11522" max="11522" width="11" style="699" customWidth="1"/>
    <col min="11523" max="11524" width="0" style="699" hidden="1" customWidth="1"/>
    <col min="11525" max="11525" width="8.6640625" style="699" customWidth="1"/>
    <col min="11526" max="11767" width="8.88671875" style="699"/>
    <col min="11768" max="11768" width="5.21875" style="699" customWidth="1"/>
    <col min="11769" max="11771" width="12.5546875" style="699" customWidth="1"/>
    <col min="11772" max="11772" width="11.5546875" style="699" customWidth="1"/>
    <col min="11773" max="11773" width="10" style="699" customWidth="1"/>
    <col min="11774" max="11776" width="0" style="699" hidden="1" customWidth="1"/>
    <col min="11777" max="11777" width="14.33203125" style="699" customWidth="1"/>
    <col min="11778" max="11778" width="11" style="699" customWidth="1"/>
    <col min="11779" max="11780" width="0" style="699" hidden="1" customWidth="1"/>
    <col min="11781" max="11781" width="8.6640625" style="699" customWidth="1"/>
    <col min="11782" max="12023" width="8.88671875" style="699"/>
    <col min="12024" max="12024" width="5.21875" style="699" customWidth="1"/>
    <col min="12025" max="12027" width="12.5546875" style="699" customWidth="1"/>
    <col min="12028" max="12028" width="11.5546875" style="699" customWidth="1"/>
    <col min="12029" max="12029" width="10" style="699" customWidth="1"/>
    <col min="12030" max="12032" width="0" style="699" hidden="1" customWidth="1"/>
    <col min="12033" max="12033" width="14.33203125" style="699" customWidth="1"/>
    <col min="12034" max="12034" width="11" style="699" customWidth="1"/>
    <col min="12035" max="12036" width="0" style="699" hidden="1" customWidth="1"/>
    <col min="12037" max="12037" width="8.6640625" style="699" customWidth="1"/>
    <col min="12038" max="12279" width="8.88671875" style="699"/>
    <col min="12280" max="12280" width="5.21875" style="699" customWidth="1"/>
    <col min="12281" max="12283" width="12.5546875" style="699" customWidth="1"/>
    <col min="12284" max="12284" width="11.5546875" style="699" customWidth="1"/>
    <col min="12285" max="12285" width="10" style="699" customWidth="1"/>
    <col min="12286" max="12288" width="0" style="699" hidden="1" customWidth="1"/>
    <col min="12289" max="12289" width="14.33203125" style="699" customWidth="1"/>
    <col min="12290" max="12290" width="11" style="699" customWidth="1"/>
    <col min="12291" max="12292" width="0" style="699" hidden="1" customWidth="1"/>
    <col min="12293" max="12293" width="8.6640625" style="699" customWidth="1"/>
    <col min="12294" max="12535" width="8.88671875" style="699"/>
    <col min="12536" max="12536" width="5.21875" style="699" customWidth="1"/>
    <col min="12537" max="12539" width="12.5546875" style="699" customWidth="1"/>
    <col min="12540" max="12540" width="11.5546875" style="699" customWidth="1"/>
    <col min="12541" max="12541" width="10" style="699" customWidth="1"/>
    <col min="12542" max="12544" width="0" style="699" hidden="1" customWidth="1"/>
    <col min="12545" max="12545" width="14.33203125" style="699" customWidth="1"/>
    <col min="12546" max="12546" width="11" style="699" customWidth="1"/>
    <col min="12547" max="12548" width="0" style="699" hidden="1" customWidth="1"/>
    <col min="12549" max="12549" width="8.6640625" style="699" customWidth="1"/>
    <col min="12550" max="12791" width="8.88671875" style="699"/>
    <col min="12792" max="12792" width="5.21875" style="699" customWidth="1"/>
    <col min="12793" max="12795" width="12.5546875" style="699" customWidth="1"/>
    <col min="12796" max="12796" width="11.5546875" style="699" customWidth="1"/>
    <col min="12797" max="12797" width="10" style="699" customWidth="1"/>
    <col min="12798" max="12800" width="0" style="699" hidden="1" customWidth="1"/>
    <col min="12801" max="12801" width="14.33203125" style="699" customWidth="1"/>
    <col min="12802" max="12802" width="11" style="699" customWidth="1"/>
    <col min="12803" max="12804" width="0" style="699" hidden="1" customWidth="1"/>
    <col min="12805" max="12805" width="8.6640625" style="699" customWidth="1"/>
    <col min="12806" max="13047" width="8.88671875" style="699"/>
    <col min="13048" max="13048" width="5.21875" style="699" customWidth="1"/>
    <col min="13049" max="13051" width="12.5546875" style="699" customWidth="1"/>
    <col min="13052" max="13052" width="11.5546875" style="699" customWidth="1"/>
    <col min="13053" max="13053" width="10" style="699" customWidth="1"/>
    <col min="13054" max="13056" width="0" style="699" hidden="1" customWidth="1"/>
    <col min="13057" max="13057" width="14.33203125" style="699" customWidth="1"/>
    <col min="13058" max="13058" width="11" style="699" customWidth="1"/>
    <col min="13059" max="13060" width="0" style="699" hidden="1" customWidth="1"/>
    <col min="13061" max="13061" width="8.6640625" style="699" customWidth="1"/>
    <col min="13062" max="13303" width="8.88671875" style="699"/>
    <col min="13304" max="13304" width="5.21875" style="699" customWidth="1"/>
    <col min="13305" max="13307" width="12.5546875" style="699" customWidth="1"/>
    <col min="13308" max="13308" width="11.5546875" style="699" customWidth="1"/>
    <col min="13309" max="13309" width="10" style="699" customWidth="1"/>
    <col min="13310" max="13312" width="0" style="699" hidden="1" customWidth="1"/>
    <col min="13313" max="13313" width="14.33203125" style="699" customWidth="1"/>
    <col min="13314" max="13314" width="11" style="699" customWidth="1"/>
    <col min="13315" max="13316" width="0" style="699" hidden="1" customWidth="1"/>
    <col min="13317" max="13317" width="8.6640625" style="699" customWidth="1"/>
    <col min="13318" max="13559" width="8.88671875" style="699"/>
    <col min="13560" max="13560" width="5.21875" style="699" customWidth="1"/>
    <col min="13561" max="13563" width="12.5546875" style="699" customWidth="1"/>
    <col min="13564" max="13564" width="11.5546875" style="699" customWidth="1"/>
    <col min="13565" max="13565" width="10" style="699" customWidth="1"/>
    <col min="13566" max="13568" width="0" style="699" hidden="1" customWidth="1"/>
    <col min="13569" max="13569" width="14.33203125" style="699" customWidth="1"/>
    <col min="13570" max="13570" width="11" style="699" customWidth="1"/>
    <col min="13571" max="13572" width="0" style="699" hidden="1" customWidth="1"/>
    <col min="13573" max="13573" width="8.6640625" style="699" customWidth="1"/>
    <col min="13574" max="13815" width="8.88671875" style="699"/>
    <col min="13816" max="13816" width="5.21875" style="699" customWidth="1"/>
    <col min="13817" max="13819" width="12.5546875" style="699" customWidth="1"/>
    <col min="13820" max="13820" width="11.5546875" style="699" customWidth="1"/>
    <col min="13821" max="13821" width="10" style="699" customWidth="1"/>
    <col min="13822" max="13824" width="0" style="699" hidden="1" customWidth="1"/>
    <col min="13825" max="13825" width="14.33203125" style="699" customWidth="1"/>
    <col min="13826" max="13826" width="11" style="699" customWidth="1"/>
    <col min="13827" max="13828" width="0" style="699" hidden="1" customWidth="1"/>
    <col min="13829" max="13829" width="8.6640625" style="699" customWidth="1"/>
    <col min="13830" max="14071" width="8.88671875" style="699"/>
    <col min="14072" max="14072" width="5.21875" style="699" customWidth="1"/>
    <col min="14073" max="14075" width="12.5546875" style="699" customWidth="1"/>
    <col min="14076" max="14076" width="11.5546875" style="699" customWidth="1"/>
    <col min="14077" max="14077" width="10" style="699" customWidth="1"/>
    <col min="14078" max="14080" width="0" style="699" hidden="1" customWidth="1"/>
    <col min="14081" max="14081" width="14.33203125" style="699" customWidth="1"/>
    <col min="14082" max="14082" width="11" style="699" customWidth="1"/>
    <col min="14083" max="14084" width="0" style="699" hidden="1" customWidth="1"/>
    <col min="14085" max="14085" width="8.6640625" style="699" customWidth="1"/>
    <col min="14086" max="14327" width="8.88671875" style="699"/>
    <col min="14328" max="14328" width="5.21875" style="699" customWidth="1"/>
    <col min="14329" max="14331" width="12.5546875" style="699" customWidth="1"/>
    <col min="14332" max="14332" width="11.5546875" style="699" customWidth="1"/>
    <col min="14333" max="14333" width="10" style="699" customWidth="1"/>
    <col min="14334" max="14336" width="0" style="699" hidden="1" customWidth="1"/>
    <col min="14337" max="14337" width="14.33203125" style="699" customWidth="1"/>
    <col min="14338" max="14338" width="11" style="699" customWidth="1"/>
    <col min="14339" max="14340" width="0" style="699" hidden="1" customWidth="1"/>
    <col min="14341" max="14341" width="8.6640625" style="699" customWidth="1"/>
    <col min="14342" max="14583" width="8.88671875" style="699"/>
    <col min="14584" max="14584" width="5.21875" style="699" customWidth="1"/>
    <col min="14585" max="14587" width="12.5546875" style="699" customWidth="1"/>
    <col min="14588" max="14588" width="11.5546875" style="699" customWidth="1"/>
    <col min="14589" max="14589" width="10" style="699" customWidth="1"/>
    <col min="14590" max="14592" width="0" style="699" hidden="1" customWidth="1"/>
    <col min="14593" max="14593" width="14.33203125" style="699" customWidth="1"/>
    <col min="14594" max="14594" width="11" style="699" customWidth="1"/>
    <col min="14595" max="14596" width="0" style="699" hidden="1" customWidth="1"/>
    <col min="14597" max="14597" width="8.6640625" style="699" customWidth="1"/>
    <col min="14598" max="14839" width="8.88671875" style="699"/>
    <col min="14840" max="14840" width="5.21875" style="699" customWidth="1"/>
    <col min="14841" max="14843" width="12.5546875" style="699" customWidth="1"/>
    <col min="14844" max="14844" width="11.5546875" style="699" customWidth="1"/>
    <col min="14845" max="14845" width="10" style="699" customWidth="1"/>
    <col min="14846" max="14848" width="0" style="699" hidden="1" customWidth="1"/>
    <col min="14849" max="14849" width="14.33203125" style="699" customWidth="1"/>
    <col min="14850" max="14850" width="11" style="699" customWidth="1"/>
    <col min="14851" max="14852" width="0" style="699" hidden="1" customWidth="1"/>
    <col min="14853" max="14853" width="8.6640625" style="699" customWidth="1"/>
    <col min="14854" max="15095" width="8.88671875" style="699"/>
    <col min="15096" max="15096" width="5.21875" style="699" customWidth="1"/>
    <col min="15097" max="15099" width="12.5546875" style="699" customWidth="1"/>
    <col min="15100" max="15100" width="11.5546875" style="699" customWidth="1"/>
    <col min="15101" max="15101" width="10" style="699" customWidth="1"/>
    <col min="15102" max="15104" width="0" style="699" hidden="1" customWidth="1"/>
    <col min="15105" max="15105" width="14.33203125" style="699" customWidth="1"/>
    <col min="15106" max="15106" width="11" style="699" customWidth="1"/>
    <col min="15107" max="15108" width="0" style="699" hidden="1" customWidth="1"/>
    <col min="15109" max="15109" width="8.6640625" style="699" customWidth="1"/>
    <col min="15110" max="15351" width="8.88671875" style="699"/>
    <col min="15352" max="15352" width="5.21875" style="699" customWidth="1"/>
    <col min="15353" max="15355" width="12.5546875" style="699" customWidth="1"/>
    <col min="15356" max="15356" width="11.5546875" style="699" customWidth="1"/>
    <col min="15357" max="15357" width="10" style="699" customWidth="1"/>
    <col min="15358" max="15360" width="0" style="699" hidden="1" customWidth="1"/>
    <col min="15361" max="15361" width="14.33203125" style="699" customWidth="1"/>
    <col min="15362" max="15362" width="11" style="699" customWidth="1"/>
    <col min="15363" max="15364" width="0" style="699" hidden="1" customWidth="1"/>
    <col min="15365" max="15365" width="8.6640625" style="699" customWidth="1"/>
    <col min="15366" max="15607" width="8.88671875" style="699"/>
    <col min="15608" max="15608" width="5.21875" style="699" customWidth="1"/>
    <col min="15609" max="15611" width="12.5546875" style="699" customWidth="1"/>
    <col min="15612" max="15612" width="11.5546875" style="699" customWidth="1"/>
    <col min="15613" max="15613" width="10" style="699" customWidth="1"/>
    <col min="15614" max="15616" width="0" style="699" hidden="1" customWidth="1"/>
    <col min="15617" max="15617" width="14.33203125" style="699" customWidth="1"/>
    <col min="15618" max="15618" width="11" style="699" customWidth="1"/>
    <col min="15619" max="15620" width="0" style="699" hidden="1" customWidth="1"/>
    <col min="15621" max="15621" width="8.6640625" style="699" customWidth="1"/>
    <col min="15622" max="15863" width="8.88671875" style="699"/>
    <col min="15864" max="15864" width="5.21875" style="699" customWidth="1"/>
    <col min="15865" max="15867" width="12.5546875" style="699" customWidth="1"/>
    <col min="15868" max="15868" width="11.5546875" style="699" customWidth="1"/>
    <col min="15869" max="15869" width="10" style="699" customWidth="1"/>
    <col min="15870" max="15872" width="0" style="699" hidden="1" customWidth="1"/>
    <col min="15873" max="15873" width="14.33203125" style="699" customWidth="1"/>
    <col min="15874" max="15874" width="11" style="699" customWidth="1"/>
    <col min="15875" max="15876" width="0" style="699" hidden="1" customWidth="1"/>
    <col min="15877" max="15877" width="8.6640625" style="699" customWidth="1"/>
    <col min="15878" max="16119" width="8.88671875" style="699"/>
    <col min="16120" max="16120" width="5.21875" style="699" customWidth="1"/>
    <col min="16121" max="16123" width="12.5546875" style="699" customWidth="1"/>
    <col min="16124" max="16124" width="11.5546875" style="699" customWidth="1"/>
    <col min="16125" max="16125" width="10" style="699" customWidth="1"/>
    <col min="16126" max="16128" width="0" style="699" hidden="1" customWidth="1"/>
    <col min="16129" max="16129" width="14.33203125" style="699" customWidth="1"/>
    <col min="16130" max="16130" width="11" style="699" customWidth="1"/>
    <col min="16131" max="16132" width="0" style="699" hidden="1" customWidth="1"/>
    <col min="16133" max="16133" width="8.6640625" style="699" customWidth="1"/>
    <col min="16134" max="16384" width="8.88671875" style="699"/>
  </cols>
  <sheetData>
    <row r="1" spans="1:9" ht="39.75" customHeight="1">
      <c r="A1" s="1182" t="s">
        <v>978</v>
      </c>
      <c r="B1" s="1183"/>
      <c r="C1" s="1183"/>
      <c r="D1" s="1183"/>
      <c r="E1" s="1183"/>
      <c r="F1" s="1183"/>
      <c r="G1" s="1184"/>
    </row>
    <row r="2" spans="1:9" ht="15" customHeight="1">
      <c r="A2" s="700" t="s">
        <v>433</v>
      </c>
      <c r="B2" s="701" t="s">
        <v>979</v>
      </c>
      <c r="C2" s="701" t="s">
        <v>2037</v>
      </c>
      <c r="D2" s="701" t="s">
        <v>63</v>
      </c>
      <c r="E2" s="701" t="s">
        <v>980</v>
      </c>
      <c r="F2" s="701" t="s">
        <v>981</v>
      </c>
      <c r="G2" s="801" t="s">
        <v>431</v>
      </c>
    </row>
    <row r="3" spans="1:9" ht="15" customHeight="1">
      <c r="A3" s="702"/>
      <c r="B3" s="709">
        <f>COUNTA(B4:B32)</f>
        <v>28</v>
      </c>
      <c r="C3" s="703">
        <f>SUM(C4:C32)</f>
        <v>158</v>
      </c>
      <c r="D3" s="800">
        <f>SUM(D4:D32)</f>
        <v>0</v>
      </c>
      <c r="E3" s="703"/>
      <c r="F3" s="703"/>
      <c r="G3" s="802"/>
    </row>
    <row r="4" spans="1:9" ht="15" customHeight="1">
      <c r="A4" s="702">
        <v>1</v>
      </c>
      <c r="B4" s="703" t="s">
        <v>1759</v>
      </c>
      <c r="C4" s="703">
        <v>1</v>
      </c>
      <c r="D4" s="704"/>
      <c r="E4" s="703" t="s">
        <v>982</v>
      </c>
      <c r="F4" s="703" t="s">
        <v>983</v>
      </c>
      <c r="G4" s="802" t="s">
        <v>430</v>
      </c>
      <c r="I4" s="699" t="str">
        <f>B4&amp;"외 27필지"</f>
        <v>전라남도 나주시 남평읍 상곡리 산 132외 27필지</v>
      </c>
    </row>
    <row r="5" spans="1:9" ht="15" customHeight="1">
      <c r="A5" s="702">
        <v>2</v>
      </c>
      <c r="B5" s="703" t="s">
        <v>1760</v>
      </c>
      <c r="C5" s="703">
        <v>3</v>
      </c>
      <c r="D5" s="704"/>
      <c r="E5" s="703" t="s">
        <v>982</v>
      </c>
      <c r="F5" s="703" t="s">
        <v>983</v>
      </c>
      <c r="G5" s="802" t="s">
        <v>430</v>
      </c>
    </row>
    <row r="6" spans="1:9" ht="15" customHeight="1">
      <c r="A6" s="702">
        <v>3</v>
      </c>
      <c r="B6" s="703" t="s">
        <v>1491</v>
      </c>
      <c r="C6" s="703">
        <v>1</v>
      </c>
      <c r="D6" s="704"/>
      <c r="E6" s="703" t="s">
        <v>982</v>
      </c>
      <c r="F6" s="703" t="s">
        <v>983</v>
      </c>
      <c r="G6" s="802" t="s">
        <v>430</v>
      </c>
    </row>
    <row r="7" spans="1:9" ht="15" customHeight="1">
      <c r="A7" s="702">
        <v>4</v>
      </c>
      <c r="B7" s="703" t="s">
        <v>1758</v>
      </c>
      <c r="C7" s="703">
        <v>1</v>
      </c>
      <c r="D7" s="704"/>
      <c r="E7" s="703" t="s">
        <v>982</v>
      </c>
      <c r="F7" s="703" t="s">
        <v>983</v>
      </c>
      <c r="G7" s="802" t="s">
        <v>430</v>
      </c>
    </row>
    <row r="8" spans="1:9" ht="15" customHeight="1">
      <c r="A8" s="702">
        <v>5</v>
      </c>
      <c r="B8" s="703" t="s">
        <v>1754</v>
      </c>
      <c r="C8" s="703">
        <v>2</v>
      </c>
      <c r="D8" s="704"/>
      <c r="E8" s="703" t="s">
        <v>982</v>
      </c>
      <c r="F8" s="703" t="s">
        <v>983</v>
      </c>
      <c r="G8" s="802" t="s">
        <v>430</v>
      </c>
    </row>
    <row r="9" spans="1:9" ht="15" customHeight="1">
      <c r="A9" s="702">
        <v>6</v>
      </c>
      <c r="B9" s="703" t="s">
        <v>1480</v>
      </c>
      <c r="C9" s="703">
        <v>3</v>
      </c>
      <c r="D9" s="800"/>
      <c r="E9" s="703" t="s">
        <v>982</v>
      </c>
      <c r="F9" s="703" t="s">
        <v>983</v>
      </c>
      <c r="G9" s="802"/>
    </row>
    <row r="10" spans="1:9" ht="15" customHeight="1">
      <c r="A10" s="702">
        <v>7</v>
      </c>
      <c r="B10" s="703" t="s">
        <v>1492</v>
      </c>
      <c r="C10" s="703">
        <v>2</v>
      </c>
      <c r="D10" s="704"/>
      <c r="E10" s="703" t="s">
        <v>982</v>
      </c>
      <c r="F10" s="703" t="s">
        <v>983</v>
      </c>
      <c r="G10" s="802"/>
    </row>
    <row r="11" spans="1:9" ht="15" customHeight="1">
      <c r="A11" s="702">
        <v>8</v>
      </c>
      <c r="B11" s="703" t="s">
        <v>1493</v>
      </c>
      <c r="C11" s="703">
        <v>1</v>
      </c>
      <c r="D11" s="704"/>
      <c r="E11" s="703" t="s">
        <v>982</v>
      </c>
      <c r="F11" s="703" t="s">
        <v>983</v>
      </c>
      <c r="G11" s="802"/>
    </row>
    <row r="12" spans="1:9" ht="15" customHeight="1">
      <c r="A12" s="702">
        <v>9</v>
      </c>
      <c r="B12" s="703" t="s">
        <v>1497</v>
      </c>
      <c r="C12" s="703">
        <v>6</v>
      </c>
      <c r="D12" s="704"/>
      <c r="E12" s="703" t="s">
        <v>982</v>
      </c>
      <c r="F12" s="703" t="s">
        <v>983</v>
      </c>
      <c r="G12" s="802"/>
    </row>
    <row r="13" spans="1:9" ht="15" customHeight="1">
      <c r="A13" s="702">
        <v>10</v>
      </c>
      <c r="B13" s="703" t="s">
        <v>1496</v>
      </c>
      <c r="C13" s="703">
        <v>1</v>
      </c>
      <c r="D13" s="704"/>
      <c r="E13" s="703" t="s">
        <v>982</v>
      </c>
      <c r="F13" s="703" t="s">
        <v>983</v>
      </c>
      <c r="G13" s="802"/>
    </row>
    <row r="14" spans="1:9" ht="15" customHeight="1">
      <c r="A14" s="702">
        <v>11</v>
      </c>
      <c r="B14" s="703" t="s">
        <v>1498</v>
      </c>
      <c r="C14" s="703">
        <v>36</v>
      </c>
      <c r="D14" s="704"/>
      <c r="E14" s="703" t="s">
        <v>982</v>
      </c>
      <c r="F14" s="703" t="s">
        <v>983</v>
      </c>
      <c r="G14" s="802"/>
    </row>
    <row r="15" spans="1:9" ht="15" customHeight="1">
      <c r="A15" s="702">
        <v>12</v>
      </c>
      <c r="B15" s="703" t="s">
        <v>1499</v>
      </c>
      <c r="C15" s="703">
        <v>9</v>
      </c>
      <c r="D15" s="800"/>
      <c r="E15" s="703" t="s">
        <v>982</v>
      </c>
      <c r="F15" s="703" t="s">
        <v>983</v>
      </c>
      <c r="G15" s="802"/>
    </row>
    <row r="16" spans="1:9" ht="15" customHeight="1">
      <c r="A16" s="702">
        <v>13</v>
      </c>
      <c r="B16" s="703" t="s">
        <v>1502</v>
      </c>
      <c r="C16" s="703">
        <v>5</v>
      </c>
      <c r="D16" s="704"/>
      <c r="E16" s="703" t="s">
        <v>982</v>
      </c>
      <c r="F16" s="703" t="s">
        <v>983</v>
      </c>
      <c r="G16" s="802"/>
    </row>
    <row r="17" spans="1:7" ht="15" customHeight="1">
      <c r="A17" s="702">
        <v>14</v>
      </c>
      <c r="B17" s="703" t="s">
        <v>1501</v>
      </c>
      <c r="C17" s="703">
        <v>5</v>
      </c>
      <c r="D17" s="704"/>
      <c r="E17" s="703" t="s">
        <v>982</v>
      </c>
      <c r="F17" s="703" t="s">
        <v>983</v>
      </c>
      <c r="G17" s="802"/>
    </row>
    <row r="18" spans="1:7" ht="15" customHeight="1">
      <c r="A18" s="702">
        <v>15</v>
      </c>
      <c r="B18" s="703" t="s">
        <v>1503</v>
      </c>
      <c r="C18" s="703">
        <v>1</v>
      </c>
      <c r="D18" s="704"/>
      <c r="E18" s="703" t="s">
        <v>982</v>
      </c>
      <c r="F18" s="703" t="s">
        <v>983</v>
      </c>
      <c r="G18" s="802"/>
    </row>
    <row r="19" spans="1:7" ht="15" customHeight="1">
      <c r="A19" s="702">
        <v>16</v>
      </c>
      <c r="B19" s="703" t="s">
        <v>1508</v>
      </c>
      <c r="C19" s="703">
        <v>11</v>
      </c>
      <c r="D19" s="704"/>
      <c r="E19" s="703" t="s">
        <v>982</v>
      </c>
      <c r="F19" s="703" t="s">
        <v>983</v>
      </c>
      <c r="G19" s="802"/>
    </row>
    <row r="20" spans="1:7" ht="15" customHeight="1">
      <c r="A20" s="702">
        <v>17</v>
      </c>
      <c r="B20" s="703" t="s">
        <v>1506</v>
      </c>
      <c r="C20" s="703">
        <v>2</v>
      </c>
      <c r="D20" s="704"/>
      <c r="E20" s="703" t="s">
        <v>982</v>
      </c>
      <c r="F20" s="703" t="s">
        <v>983</v>
      </c>
      <c r="G20" s="802"/>
    </row>
    <row r="21" spans="1:7" ht="15" customHeight="1">
      <c r="A21" s="702">
        <v>18</v>
      </c>
      <c r="B21" s="703" t="s">
        <v>1483</v>
      </c>
      <c r="C21" s="703">
        <v>3</v>
      </c>
      <c r="D21" s="800"/>
      <c r="E21" s="703" t="s">
        <v>982</v>
      </c>
      <c r="F21" s="703" t="s">
        <v>983</v>
      </c>
      <c r="G21" s="802"/>
    </row>
    <row r="22" spans="1:7" ht="15" customHeight="1">
      <c r="A22" s="702">
        <v>19</v>
      </c>
      <c r="B22" s="703" t="s">
        <v>1484</v>
      </c>
      <c r="C22" s="703">
        <v>1</v>
      </c>
      <c r="D22" s="704"/>
      <c r="E22" s="703" t="s">
        <v>982</v>
      </c>
      <c r="F22" s="703" t="s">
        <v>983</v>
      </c>
      <c r="G22" s="802" t="s">
        <v>430</v>
      </c>
    </row>
    <row r="23" spans="1:7" ht="15" customHeight="1">
      <c r="A23" s="702">
        <v>20</v>
      </c>
      <c r="B23" s="703" t="s">
        <v>1481</v>
      </c>
      <c r="C23" s="703">
        <v>2</v>
      </c>
      <c r="D23" s="704"/>
      <c r="E23" s="703" t="s">
        <v>982</v>
      </c>
      <c r="F23" s="703" t="s">
        <v>983</v>
      </c>
      <c r="G23" s="802" t="s">
        <v>430</v>
      </c>
    </row>
    <row r="24" spans="1:7" ht="15" customHeight="1">
      <c r="A24" s="702">
        <v>21</v>
      </c>
      <c r="B24" s="703" t="s">
        <v>1487</v>
      </c>
      <c r="C24" s="703">
        <v>3</v>
      </c>
      <c r="D24" s="704"/>
      <c r="E24" s="703" t="s">
        <v>982</v>
      </c>
      <c r="F24" s="703" t="s">
        <v>983</v>
      </c>
      <c r="G24" s="802" t="s">
        <v>430</v>
      </c>
    </row>
    <row r="25" spans="1:7" ht="15" customHeight="1">
      <c r="A25" s="702">
        <v>22</v>
      </c>
      <c r="B25" s="703" t="s">
        <v>1486</v>
      </c>
      <c r="C25" s="703">
        <v>3</v>
      </c>
      <c r="D25" s="704"/>
      <c r="E25" s="703" t="s">
        <v>982</v>
      </c>
      <c r="F25" s="703" t="s">
        <v>983</v>
      </c>
      <c r="G25" s="802" t="s">
        <v>430</v>
      </c>
    </row>
    <row r="26" spans="1:7" ht="15" customHeight="1">
      <c r="A26" s="702">
        <v>23</v>
      </c>
      <c r="B26" s="703" t="s">
        <v>1757</v>
      </c>
      <c r="C26" s="703">
        <v>2</v>
      </c>
      <c r="D26" s="800"/>
      <c r="E26" s="703" t="s">
        <v>982</v>
      </c>
      <c r="F26" s="703" t="s">
        <v>983</v>
      </c>
      <c r="G26" s="802"/>
    </row>
    <row r="27" spans="1:7" ht="15" customHeight="1">
      <c r="A27" s="702">
        <v>24</v>
      </c>
      <c r="B27" s="703" t="s">
        <v>1482</v>
      </c>
      <c r="C27" s="703">
        <v>49</v>
      </c>
      <c r="D27" s="704"/>
      <c r="E27" s="703" t="s">
        <v>982</v>
      </c>
      <c r="F27" s="703" t="s">
        <v>983</v>
      </c>
      <c r="G27" s="802" t="s">
        <v>430</v>
      </c>
    </row>
    <row r="28" spans="1:7" ht="15" customHeight="1">
      <c r="A28" s="702">
        <v>25</v>
      </c>
      <c r="B28" s="703" t="s">
        <v>1755</v>
      </c>
      <c r="C28" s="703">
        <v>1</v>
      </c>
      <c r="D28" s="704"/>
      <c r="E28" s="703" t="s">
        <v>982</v>
      </c>
      <c r="F28" s="703" t="s">
        <v>983</v>
      </c>
      <c r="G28" s="802" t="s">
        <v>430</v>
      </c>
    </row>
    <row r="29" spans="1:7" ht="15" customHeight="1">
      <c r="A29" s="702">
        <v>26</v>
      </c>
      <c r="B29" s="703" t="s">
        <v>1756</v>
      </c>
      <c r="C29" s="703">
        <v>1</v>
      </c>
      <c r="D29" s="704"/>
      <c r="E29" s="703" t="s">
        <v>982</v>
      </c>
      <c r="F29" s="703" t="s">
        <v>983</v>
      </c>
      <c r="G29" s="802" t="s">
        <v>430</v>
      </c>
    </row>
    <row r="30" spans="1:7" ht="15" customHeight="1">
      <c r="A30" s="702">
        <v>27</v>
      </c>
      <c r="B30" s="703" t="s">
        <v>1752</v>
      </c>
      <c r="C30" s="703">
        <v>1</v>
      </c>
      <c r="D30" s="704"/>
      <c r="E30" s="703" t="s">
        <v>982</v>
      </c>
      <c r="F30" s="703" t="s">
        <v>983</v>
      </c>
      <c r="G30" s="802" t="s">
        <v>430</v>
      </c>
    </row>
    <row r="31" spans="1:7" ht="15" customHeight="1">
      <c r="A31" s="702">
        <v>28</v>
      </c>
      <c r="B31" s="703" t="s">
        <v>1753</v>
      </c>
      <c r="C31" s="703">
        <v>2</v>
      </c>
      <c r="D31" s="704"/>
      <c r="E31" s="703" t="s">
        <v>982</v>
      </c>
      <c r="F31" s="703" t="s">
        <v>983</v>
      </c>
      <c r="G31" s="802" t="s">
        <v>430</v>
      </c>
    </row>
    <row r="32" spans="1:7" ht="15" customHeight="1">
      <c r="A32" s="705"/>
      <c r="B32" s="706"/>
      <c r="C32" s="706"/>
      <c r="D32" s="707"/>
      <c r="E32" s="706"/>
      <c r="F32" s="706"/>
      <c r="G32" s="708" t="s">
        <v>430</v>
      </c>
    </row>
    <row r="36" spans="4:5">
      <c r="D36" s="1185" t="s">
        <v>1186</v>
      </c>
      <c r="E36" s="1185"/>
    </row>
    <row r="37" spans="4:5" ht="24.75" customHeight="1">
      <c r="D37" s="712" t="e">
        <f>C3/D3</f>
        <v>#DIV/0!</v>
      </c>
      <c r="E37" s="713" t="s">
        <v>1185</v>
      </c>
    </row>
  </sheetData>
  <mergeCells count="2">
    <mergeCell ref="A1:G1"/>
    <mergeCell ref="D36:E36"/>
  </mergeCells>
  <phoneticPr fontId="4" type="noConversion"/>
  <dataValidations count="4">
    <dataValidation type="list" showInputMessage="1" showErrorMessage="1" errorTitle="입력 오류" error="허용되지 않은 문자를 입력하셨습니다." sqref="IT65527:IT65568 SP65527:SP65568 ACL65527:ACL65568 AMH65527:AMH65568 AWD65527:AWD65568 BFZ65527:BFZ65568 BPV65527:BPV65568 BZR65527:BZR65568 CJN65527:CJN65568 CTJ65527:CTJ65568 DDF65527:DDF65568 DNB65527:DNB65568 DWX65527:DWX65568 EGT65527:EGT65568 EQP65527:EQP65568 FAL65527:FAL65568 FKH65527:FKH65568 FUD65527:FUD65568 GDZ65527:GDZ65568 GNV65527:GNV65568 GXR65527:GXR65568 HHN65527:HHN65568 HRJ65527:HRJ65568 IBF65527:IBF65568 ILB65527:ILB65568 IUX65527:IUX65568 JET65527:JET65568 JOP65527:JOP65568 JYL65527:JYL65568 KIH65527:KIH65568 KSD65527:KSD65568 LBZ65527:LBZ65568 LLV65527:LLV65568 LVR65527:LVR65568 MFN65527:MFN65568 MPJ65527:MPJ65568 MZF65527:MZF65568 NJB65527:NJB65568 NSX65527:NSX65568 OCT65527:OCT65568 OMP65527:OMP65568 OWL65527:OWL65568 PGH65527:PGH65568 PQD65527:PQD65568 PZZ65527:PZZ65568 QJV65527:QJV65568 QTR65527:QTR65568 RDN65527:RDN65568 RNJ65527:RNJ65568 RXF65527:RXF65568 SHB65527:SHB65568 SQX65527:SQX65568 TAT65527:TAT65568 TKP65527:TKP65568 TUL65527:TUL65568 UEH65527:UEH65568 UOD65527:UOD65568 UXZ65527:UXZ65568 VHV65527:VHV65568 VRR65527:VRR65568 WBN65527:WBN65568 WLJ65527:WLJ65568 WVF65527:WVF65568 IT131063:IT131104 SP131063:SP131104 ACL131063:ACL131104 AMH131063:AMH131104 AWD131063:AWD131104 BFZ131063:BFZ131104 BPV131063:BPV131104 BZR131063:BZR131104 CJN131063:CJN131104 CTJ131063:CTJ131104 DDF131063:DDF131104 DNB131063:DNB131104 DWX131063:DWX131104 EGT131063:EGT131104 EQP131063:EQP131104 FAL131063:FAL131104 FKH131063:FKH131104 FUD131063:FUD131104 GDZ131063:GDZ131104 GNV131063:GNV131104 GXR131063:GXR131104 HHN131063:HHN131104 HRJ131063:HRJ131104 IBF131063:IBF131104 ILB131063:ILB131104 IUX131063:IUX131104 JET131063:JET131104 JOP131063:JOP131104 JYL131063:JYL131104 KIH131063:KIH131104 KSD131063:KSD131104 LBZ131063:LBZ131104 LLV131063:LLV131104 LVR131063:LVR131104 MFN131063:MFN131104 MPJ131063:MPJ131104 MZF131063:MZF131104 NJB131063:NJB131104 NSX131063:NSX131104 OCT131063:OCT131104 OMP131063:OMP131104 OWL131063:OWL131104 PGH131063:PGH131104 PQD131063:PQD131104 PZZ131063:PZZ131104 QJV131063:QJV131104 QTR131063:QTR131104 RDN131063:RDN131104 RNJ131063:RNJ131104 RXF131063:RXF131104 SHB131063:SHB131104 SQX131063:SQX131104 TAT131063:TAT131104 TKP131063:TKP131104 TUL131063:TUL131104 UEH131063:UEH131104 UOD131063:UOD131104 UXZ131063:UXZ131104 VHV131063:VHV131104 VRR131063:VRR131104 WBN131063:WBN131104 WLJ131063:WLJ131104 WVF131063:WVF131104 IT196599:IT196640 SP196599:SP196640 ACL196599:ACL196640 AMH196599:AMH196640 AWD196599:AWD196640 BFZ196599:BFZ196640 BPV196599:BPV196640 BZR196599:BZR196640 CJN196599:CJN196640 CTJ196599:CTJ196640 DDF196599:DDF196640 DNB196599:DNB196640 DWX196599:DWX196640 EGT196599:EGT196640 EQP196599:EQP196640 FAL196599:FAL196640 FKH196599:FKH196640 FUD196599:FUD196640 GDZ196599:GDZ196640 GNV196599:GNV196640 GXR196599:GXR196640 HHN196599:HHN196640 HRJ196599:HRJ196640 IBF196599:IBF196640 ILB196599:ILB196640 IUX196599:IUX196640 JET196599:JET196640 JOP196599:JOP196640 JYL196599:JYL196640 KIH196599:KIH196640 KSD196599:KSD196640 LBZ196599:LBZ196640 LLV196599:LLV196640 LVR196599:LVR196640 MFN196599:MFN196640 MPJ196599:MPJ196640 MZF196599:MZF196640 NJB196599:NJB196640 NSX196599:NSX196640 OCT196599:OCT196640 OMP196599:OMP196640 OWL196599:OWL196640 PGH196599:PGH196640 PQD196599:PQD196640 PZZ196599:PZZ196640 QJV196599:QJV196640 QTR196599:QTR196640 RDN196599:RDN196640 RNJ196599:RNJ196640 RXF196599:RXF196640 SHB196599:SHB196640 SQX196599:SQX196640 TAT196599:TAT196640 TKP196599:TKP196640 TUL196599:TUL196640 UEH196599:UEH196640 UOD196599:UOD196640 UXZ196599:UXZ196640 VHV196599:VHV196640 VRR196599:VRR196640 WBN196599:WBN196640 WLJ196599:WLJ196640 WVF196599:WVF196640 IT262135:IT262176 SP262135:SP262176 ACL262135:ACL262176 AMH262135:AMH262176 AWD262135:AWD262176 BFZ262135:BFZ262176 BPV262135:BPV262176 BZR262135:BZR262176 CJN262135:CJN262176 CTJ262135:CTJ262176 DDF262135:DDF262176 DNB262135:DNB262176 DWX262135:DWX262176 EGT262135:EGT262176 EQP262135:EQP262176 FAL262135:FAL262176 FKH262135:FKH262176 FUD262135:FUD262176 GDZ262135:GDZ262176 GNV262135:GNV262176 GXR262135:GXR262176 HHN262135:HHN262176 HRJ262135:HRJ262176 IBF262135:IBF262176 ILB262135:ILB262176 IUX262135:IUX262176 JET262135:JET262176 JOP262135:JOP262176 JYL262135:JYL262176 KIH262135:KIH262176 KSD262135:KSD262176 LBZ262135:LBZ262176 LLV262135:LLV262176 LVR262135:LVR262176 MFN262135:MFN262176 MPJ262135:MPJ262176 MZF262135:MZF262176 NJB262135:NJB262176 NSX262135:NSX262176 OCT262135:OCT262176 OMP262135:OMP262176 OWL262135:OWL262176 PGH262135:PGH262176 PQD262135:PQD262176 PZZ262135:PZZ262176 QJV262135:QJV262176 QTR262135:QTR262176 RDN262135:RDN262176 RNJ262135:RNJ262176 RXF262135:RXF262176 SHB262135:SHB262176 SQX262135:SQX262176 TAT262135:TAT262176 TKP262135:TKP262176 TUL262135:TUL262176 UEH262135:UEH262176 UOD262135:UOD262176 UXZ262135:UXZ262176 VHV262135:VHV262176 VRR262135:VRR262176 WBN262135:WBN262176 WLJ262135:WLJ262176 WVF262135:WVF262176 IT327671:IT327712 SP327671:SP327712 ACL327671:ACL327712 AMH327671:AMH327712 AWD327671:AWD327712 BFZ327671:BFZ327712 BPV327671:BPV327712 BZR327671:BZR327712 CJN327671:CJN327712 CTJ327671:CTJ327712 DDF327671:DDF327712 DNB327671:DNB327712 DWX327671:DWX327712 EGT327671:EGT327712 EQP327671:EQP327712 FAL327671:FAL327712 FKH327671:FKH327712 FUD327671:FUD327712 GDZ327671:GDZ327712 GNV327671:GNV327712 GXR327671:GXR327712 HHN327671:HHN327712 HRJ327671:HRJ327712 IBF327671:IBF327712 ILB327671:ILB327712 IUX327671:IUX327712 JET327671:JET327712 JOP327671:JOP327712 JYL327671:JYL327712 KIH327671:KIH327712 KSD327671:KSD327712 LBZ327671:LBZ327712 LLV327671:LLV327712 LVR327671:LVR327712 MFN327671:MFN327712 MPJ327671:MPJ327712 MZF327671:MZF327712 NJB327671:NJB327712 NSX327671:NSX327712 OCT327671:OCT327712 OMP327671:OMP327712 OWL327671:OWL327712 PGH327671:PGH327712 PQD327671:PQD327712 PZZ327671:PZZ327712 QJV327671:QJV327712 QTR327671:QTR327712 RDN327671:RDN327712 RNJ327671:RNJ327712 RXF327671:RXF327712 SHB327671:SHB327712 SQX327671:SQX327712 TAT327671:TAT327712 TKP327671:TKP327712 TUL327671:TUL327712 UEH327671:UEH327712 UOD327671:UOD327712 UXZ327671:UXZ327712 VHV327671:VHV327712 VRR327671:VRR327712 WBN327671:WBN327712 WLJ327671:WLJ327712 WVF327671:WVF327712 IT393207:IT393248 SP393207:SP393248 ACL393207:ACL393248 AMH393207:AMH393248 AWD393207:AWD393248 BFZ393207:BFZ393248 BPV393207:BPV393248 BZR393207:BZR393248 CJN393207:CJN393248 CTJ393207:CTJ393248 DDF393207:DDF393248 DNB393207:DNB393248 DWX393207:DWX393248 EGT393207:EGT393248 EQP393207:EQP393248 FAL393207:FAL393248 FKH393207:FKH393248 FUD393207:FUD393248 GDZ393207:GDZ393248 GNV393207:GNV393248 GXR393207:GXR393248 HHN393207:HHN393248 HRJ393207:HRJ393248 IBF393207:IBF393248 ILB393207:ILB393248 IUX393207:IUX393248 JET393207:JET393248 JOP393207:JOP393248 JYL393207:JYL393248 KIH393207:KIH393248 KSD393207:KSD393248 LBZ393207:LBZ393248 LLV393207:LLV393248 LVR393207:LVR393248 MFN393207:MFN393248 MPJ393207:MPJ393248 MZF393207:MZF393248 NJB393207:NJB393248 NSX393207:NSX393248 OCT393207:OCT393248 OMP393207:OMP393248 OWL393207:OWL393248 PGH393207:PGH393248 PQD393207:PQD393248 PZZ393207:PZZ393248 QJV393207:QJV393248 QTR393207:QTR393248 RDN393207:RDN393248 RNJ393207:RNJ393248 RXF393207:RXF393248 SHB393207:SHB393248 SQX393207:SQX393248 TAT393207:TAT393248 TKP393207:TKP393248 TUL393207:TUL393248 UEH393207:UEH393248 UOD393207:UOD393248 UXZ393207:UXZ393248 VHV393207:VHV393248 VRR393207:VRR393248 WBN393207:WBN393248 WLJ393207:WLJ393248 WVF393207:WVF393248 IT458743:IT458784 SP458743:SP458784 ACL458743:ACL458784 AMH458743:AMH458784 AWD458743:AWD458784 BFZ458743:BFZ458784 BPV458743:BPV458784 BZR458743:BZR458784 CJN458743:CJN458784 CTJ458743:CTJ458784 DDF458743:DDF458784 DNB458743:DNB458784 DWX458743:DWX458784 EGT458743:EGT458784 EQP458743:EQP458784 FAL458743:FAL458784 FKH458743:FKH458784 FUD458743:FUD458784 GDZ458743:GDZ458784 GNV458743:GNV458784 GXR458743:GXR458784 HHN458743:HHN458784 HRJ458743:HRJ458784 IBF458743:IBF458784 ILB458743:ILB458784 IUX458743:IUX458784 JET458743:JET458784 JOP458743:JOP458784 JYL458743:JYL458784 KIH458743:KIH458784 KSD458743:KSD458784 LBZ458743:LBZ458784 LLV458743:LLV458784 LVR458743:LVR458784 MFN458743:MFN458784 MPJ458743:MPJ458784 MZF458743:MZF458784 NJB458743:NJB458784 NSX458743:NSX458784 OCT458743:OCT458784 OMP458743:OMP458784 OWL458743:OWL458784 PGH458743:PGH458784 PQD458743:PQD458784 PZZ458743:PZZ458784 QJV458743:QJV458784 QTR458743:QTR458784 RDN458743:RDN458784 RNJ458743:RNJ458784 RXF458743:RXF458784 SHB458743:SHB458784 SQX458743:SQX458784 TAT458743:TAT458784 TKP458743:TKP458784 TUL458743:TUL458784 UEH458743:UEH458784 UOD458743:UOD458784 UXZ458743:UXZ458784 VHV458743:VHV458784 VRR458743:VRR458784 WBN458743:WBN458784 WLJ458743:WLJ458784 WVF458743:WVF458784 IT524279:IT524320 SP524279:SP524320 ACL524279:ACL524320 AMH524279:AMH524320 AWD524279:AWD524320 BFZ524279:BFZ524320 BPV524279:BPV524320 BZR524279:BZR524320 CJN524279:CJN524320 CTJ524279:CTJ524320 DDF524279:DDF524320 DNB524279:DNB524320 DWX524279:DWX524320 EGT524279:EGT524320 EQP524279:EQP524320 FAL524279:FAL524320 FKH524279:FKH524320 FUD524279:FUD524320 GDZ524279:GDZ524320 GNV524279:GNV524320 GXR524279:GXR524320 HHN524279:HHN524320 HRJ524279:HRJ524320 IBF524279:IBF524320 ILB524279:ILB524320 IUX524279:IUX524320 JET524279:JET524320 JOP524279:JOP524320 JYL524279:JYL524320 KIH524279:KIH524320 KSD524279:KSD524320 LBZ524279:LBZ524320 LLV524279:LLV524320 LVR524279:LVR524320 MFN524279:MFN524320 MPJ524279:MPJ524320 MZF524279:MZF524320 NJB524279:NJB524320 NSX524279:NSX524320 OCT524279:OCT524320 OMP524279:OMP524320 OWL524279:OWL524320 PGH524279:PGH524320 PQD524279:PQD524320 PZZ524279:PZZ524320 QJV524279:QJV524320 QTR524279:QTR524320 RDN524279:RDN524320 RNJ524279:RNJ524320 RXF524279:RXF524320 SHB524279:SHB524320 SQX524279:SQX524320 TAT524279:TAT524320 TKP524279:TKP524320 TUL524279:TUL524320 UEH524279:UEH524320 UOD524279:UOD524320 UXZ524279:UXZ524320 VHV524279:VHV524320 VRR524279:VRR524320 WBN524279:WBN524320 WLJ524279:WLJ524320 WVF524279:WVF524320 IT589815:IT589856 SP589815:SP589856 ACL589815:ACL589856 AMH589815:AMH589856 AWD589815:AWD589856 BFZ589815:BFZ589856 BPV589815:BPV589856 BZR589815:BZR589856 CJN589815:CJN589856 CTJ589815:CTJ589856 DDF589815:DDF589856 DNB589815:DNB589856 DWX589815:DWX589856 EGT589815:EGT589856 EQP589815:EQP589856 FAL589815:FAL589856 FKH589815:FKH589856 FUD589815:FUD589856 GDZ589815:GDZ589856 GNV589815:GNV589856 GXR589815:GXR589856 HHN589815:HHN589856 HRJ589815:HRJ589856 IBF589815:IBF589856 ILB589815:ILB589856 IUX589815:IUX589856 JET589815:JET589856 JOP589815:JOP589856 JYL589815:JYL589856 KIH589815:KIH589856 KSD589815:KSD589856 LBZ589815:LBZ589856 LLV589815:LLV589856 LVR589815:LVR589856 MFN589815:MFN589856 MPJ589815:MPJ589856 MZF589815:MZF589856 NJB589815:NJB589856 NSX589815:NSX589856 OCT589815:OCT589856 OMP589815:OMP589856 OWL589815:OWL589856 PGH589815:PGH589856 PQD589815:PQD589856 PZZ589815:PZZ589856 QJV589815:QJV589856 QTR589815:QTR589856 RDN589815:RDN589856 RNJ589815:RNJ589856 RXF589815:RXF589856 SHB589815:SHB589856 SQX589815:SQX589856 TAT589815:TAT589856 TKP589815:TKP589856 TUL589815:TUL589856 UEH589815:UEH589856 UOD589815:UOD589856 UXZ589815:UXZ589856 VHV589815:VHV589856 VRR589815:VRR589856 WBN589815:WBN589856 WLJ589815:WLJ589856 WVF589815:WVF589856 IT655351:IT655392 SP655351:SP655392 ACL655351:ACL655392 AMH655351:AMH655392 AWD655351:AWD655392 BFZ655351:BFZ655392 BPV655351:BPV655392 BZR655351:BZR655392 CJN655351:CJN655392 CTJ655351:CTJ655392 DDF655351:DDF655392 DNB655351:DNB655392 DWX655351:DWX655392 EGT655351:EGT655392 EQP655351:EQP655392 FAL655351:FAL655392 FKH655351:FKH655392 FUD655351:FUD655392 GDZ655351:GDZ655392 GNV655351:GNV655392 GXR655351:GXR655392 HHN655351:HHN655392 HRJ655351:HRJ655392 IBF655351:IBF655392 ILB655351:ILB655392 IUX655351:IUX655392 JET655351:JET655392 JOP655351:JOP655392 JYL655351:JYL655392 KIH655351:KIH655392 KSD655351:KSD655392 LBZ655351:LBZ655392 LLV655351:LLV655392 LVR655351:LVR655392 MFN655351:MFN655392 MPJ655351:MPJ655392 MZF655351:MZF655392 NJB655351:NJB655392 NSX655351:NSX655392 OCT655351:OCT655392 OMP655351:OMP655392 OWL655351:OWL655392 PGH655351:PGH655392 PQD655351:PQD655392 PZZ655351:PZZ655392 QJV655351:QJV655392 QTR655351:QTR655392 RDN655351:RDN655392 RNJ655351:RNJ655392 RXF655351:RXF655392 SHB655351:SHB655392 SQX655351:SQX655392 TAT655351:TAT655392 TKP655351:TKP655392 TUL655351:TUL655392 UEH655351:UEH655392 UOD655351:UOD655392 UXZ655351:UXZ655392 VHV655351:VHV655392 VRR655351:VRR655392 WBN655351:WBN655392 WLJ655351:WLJ655392 WVF655351:WVF655392 IT720887:IT720928 SP720887:SP720928 ACL720887:ACL720928 AMH720887:AMH720928 AWD720887:AWD720928 BFZ720887:BFZ720928 BPV720887:BPV720928 BZR720887:BZR720928 CJN720887:CJN720928 CTJ720887:CTJ720928 DDF720887:DDF720928 DNB720887:DNB720928 DWX720887:DWX720928 EGT720887:EGT720928 EQP720887:EQP720928 FAL720887:FAL720928 FKH720887:FKH720928 FUD720887:FUD720928 GDZ720887:GDZ720928 GNV720887:GNV720928 GXR720887:GXR720928 HHN720887:HHN720928 HRJ720887:HRJ720928 IBF720887:IBF720928 ILB720887:ILB720928 IUX720887:IUX720928 JET720887:JET720928 JOP720887:JOP720928 JYL720887:JYL720928 KIH720887:KIH720928 KSD720887:KSD720928 LBZ720887:LBZ720928 LLV720887:LLV720928 LVR720887:LVR720928 MFN720887:MFN720928 MPJ720887:MPJ720928 MZF720887:MZF720928 NJB720887:NJB720928 NSX720887:NSX720928 OCT720887:OCT720928 OMP720887:OMP720928 OWL720887:OWL720928 PGH720887:PGH720928 PQD720887:PQD720928 PZZ720887:PZZ720928 QJV720887:QJV720928 QTR720887:QTR720928 RDN720887:RDN720928 RNJ720887:RNJ720928 RXF720887:RXF720928 SHB720887:SHB720928 SQX720887:SQX720928 TAT720887:TAT720928 TKP720887:TKP720928 TUL720887:TUL720928 UEH720887:UEH720928 UOD720887:UOD720928 UXZ720887:UXZ720928 VHV720887:VHV720928 VRR720887:VRR720928 WBN720887:WBN720928 WLJ720887:WLJ720928 WVF720887:WVF720928 IT786423:IT786464 SP786423:SP786464 ACL786423:ACL786464 AMH786423:AMH786464 AWD786423:AWD786464 BFZ786423:BFZ786464 BPV786423:BPV786464 BZR786423:BZR786464 CJN786423:CJN786464 CTJ786423:CTJ786464 DDF786423:DDF786464 DNB786423:DNB786464 DWX786423:DWX786464 EGT786423:EGT786464 EQP786423:EQP786464 FAL786423:FAL786464 FKH786423:FKH786464 FUD786423:FUD786464 GDZ786423:GDZ786464 GNV786423:GNV786464 GXR786423:GXR786464 HHN786423:HHN786464 HRJ786423:HRJ786464 IBF786423:IBF786464 ILB786423:ILB786464 IUX786423:IUX786464 JET786423:JET786464 JOP786423:JOP786464 JYL786423:JYL786464 KIH786423:KIH786464 KSD786423:KSD786464 LBZ786423:LBZ786464 LLV786423:LLV786464 LVR786423:LVR786464 MFN786423:MFN786464 MPJ786423:MPJ786464 MZF786423:MZF786464 NJB786423:NJB786464 NSX786423:NSX786464 OCT786423:OCT786464 OMP786423:OMP786464 OWL786423:OWL786464 PGH786423:PGH786464 PQD786423:PQD786464 PZZ786423:PZZ786464 QJV786423:QJV786464 QTR786423:QTR786464 RDN786423:RDN786464 RNJ786423:RNJ786464 RXF786423:RXF786464 SHB786423:SHB786464 SQX786423:SQX786464 TAT786423:TAT786464 TKP786423:TKP786464 TUL786423:TUL786464 UEH786423:UEH786464 UOD786423:UOD786464 UXZ786423:UXZ786464 VHV786423:VHV786464 VRR786423:VRR786464 WBN786423:WBN786464 WLJ786423:WLJ786464 WVF786423:WVF786464 IT851959:IT852000 SP851959:SP852000 ACL851959:ACL852000 AMH851959:AMH852000 AWD851959:AWD852000 BFZ851959:BFZ852000 BPV851959:BPV852000 BZR851959:BZR852000 CJN851959:CJN852000 CTJ851959:CTJ852000 DDF851959:DDF852000 DNB851959:DNB852000 DWX851959:DWX852000 EGT851959:EGT852000 EQP851959:EQP852000 FAL851959:FAL852000 FKH851959:FKH852000 FUD851959:FUD852000 GDZ851959:GDZ852000 GNV851959:GNV852000 GXR851959:GXR852000 HHN851959:HHN852000 HRJ851959:HRJ852000 IBF851959:IBF852000 ILB851959:ILB852000 IUX851959:IUX852000 JET851959:JET852000 JOP851959:JOP852000 JYL851959:JYL852000 KIH851959:KIH852000 KSD851959:KSD852000 LBZ851959:LBZ852000 LLV851959:LLV852000 LVR851959:LVR852000 MFN851959:MFN852000 MPJ851959:MPJ852000 MZF851959:MZF852000 NJB851959:NJB852000 NSX851959:NSX852000 OCT851959:OCT852000 OMP851959:OMP852000 OWL851959:OWL852000 PGH851959:PGH852000 PQD851959:PQD852000 PZZ851959:PZZ852000 QJV851959:QJV852000 QTR851959:QTR852000 RDN851959:RDN852000 RNJ851959:RNJ852000 RXF851959:RXF852000 SHB851959:SHB852000 SQX851959:SQX852000 TAT851959:TAT852000 TKP851959:TKP852000 TUL851959:TUL852000 UEH851959:UEH852000 UOD851959:UOD852000 UXZ851959:UXZ852000 VHV851959:VHV852000 VRR851959:VRR852000 WBN851959:WBN852000 WLJ851959:WLJ852000 WVF851959:WVF852000 IT917495:IT917536 SP917495:SP917536 ACL917495:ACL917536 AMH917495:AMH917536 AWD917495:AWD917536 BFZ917495:BFZ917536 BPV917495:BPV917536 BZR917495:BZR917536 CJN917495:CJN917536 CTJ917495:CTJ917536 DDF917495:DDF917536 DNB917495:DNB917536 DWX917495:DWX917536 EGT917495:EGT917536 EQP917495:EQP917536 FAL917495:FAL917536 FKH917495:FKH917536 FUD917495:FUD917536 GDZ917495:GDZ917536 GNV917495:GNV917536 GXR917495:GXR917536 HHN917495:HHN917536 HRJ917495:HRJ917536 IBF917495:IBF917536 ILB917495:ILB917536 IUX917495:IUX917536 JET917495:JET917536 JOP917495:JOP917536 JYL917495:JYL917536 KIH917495:KIH917536 KSD917495:KSD917536 LBZ917495:LBZ917536 LLV917495:LLV917536 LVR917495:LVR917536 MFN917495:MFN917536 MPJ917495:MPJ917536 MZF917495:MZF917536 NJB917495:NJB917536 NSX917495:NSX917536 OCT917495:OCT917536 OMP917495:OMP917536 OWL917495:OWL917536 PGH917495:PGH917536 PQD917495:PQD917536 PZZ917495:PZZ917536 QJV917495:QJV917536 QTR917495:QTR917536 RDN917495:RDN917536 RNJ917495:RNJ917536 RXF917495:RXF917536 SHB917495:SHB917536 SQX917495:SQX917536 TAT917495:TAT917536 TKP917495:TKP917536 TUL917495:TUL917536 UEH917495:UEH917536 UOD917495:UOD917536 UXZ917495:UXZ917536 VHV917495:VHV917536 VRR917495:VRR917536 WBN917495:WBN917536 WLJ917495:WLJ917536 WVF917495:WVF917536 IT983031:IT983072 SP983031:SP983072 ACL983031:ACL983072 AMH983031:AMH983072 AWD983031:AWD983072 BFZ983031:BFZ983072 BPV983031:BPV983072 BZR983031:BZR983072 CJN983031:CJN983072 CTJ983031:CTJ983072 DDF983031:DDF983072 DNB983031:DNB983072 DWX983031:DWX983072 EGT983031:EGT983072 EQP983031:EQP983072 FAL983031:FAL983072 FKH983031:FKH983072 FUD983031:FUD983072 GDZ983031:GDZ983072 GNV983031:GNV983072 GXR983031:GXR983072 HHN983031:HHN983072 HRJ983031:HRJ983072 IBF983031:IBF983072 ILB983031:ILB983072 IUX983031:IUX983072 JET983031:JET983072 JOP983031:JOP983072 JYL983031:JYL983072 KIH983031:KIH983072 KSD983031:KSD983072 LBZ983031:LBZ983072 LLV983031:LLV983072 LVR983031:LVR983072 MFN983031:MFN983072 MPJ983031:MPJ983072 MZF983031:MZF983072 NJB983031:NJB983072 NSX983031:NSX983072 OCT983031:OCT983072 OMP983031:OMP983072 OWL983031:OWL983072 PGH983031:PGH983072 PQD983031:PQD983072 PZZ983031:PZZ983072 QJV983031:QJV983072 QTR983031:QTR983072 RDN983031:RDN983072 RNJ983031:RNJ983072 RXF983031:RXF983072 SHB983031:SHB983072 SQX983031:SQX983072 TAT983031:TAT983072 TKP983031:TKP983072 TUL983031:TUL983072 UEH983031:UEH983072 UOD983031:UOD983072 UXZ983031:UXZ983072 VHV983031:VHV983072 VRR983031:VRR983072 WBN983031:WBN983072 WLJ983031:WLJ983072 WVF983031:WVF983072 IT4:IT32 SP4:SP32 ACL4:ACL32 AMH4:AMH32 AWD4:AWD32 BFZ4:BFZ32 BPV4:BPV32 BZR4:BZR32 CJN4:CJN32 CTJ4:CTJ32 DDF4:DDF32 DNB4:DNB32 DWX4:DWX32 EGT4:EGT32 EQP4:EQP32 FAL4:FAL32 FKH4:FKH32 FUD4:FUD32 GDZ4:GDZ32 GNV4:GNV32 GXR4:GXR32 HHN4:HHN32 HRJ4:HRJ32 IBF4:IBF32 ILB4:ILB32 IUX4:IUX32 JET4:JET32 JOP4:JOP32 JYL4:JYL32 KIH4:KIH32 KSD4:KSD32 LBZ4:LBZ32 LLV4:LLV32 LVR4:LVR32 MFN4:MFN32 MPJ4:MPJ32 MZF4:MZF32 NJB4:NJB32 NSX4:NSX32 OCT4:OCT32 OMP4:OMP32 OWL4:OWL32 PGH4:PGH32 PQD4:PQD32 PZZ4:PZZ32 QJV4:QJV32 QTR4:QTR32 RDN4:RDN32 RNJ4:RNJ32 RXF4:RXF32 SHB4:SHB32 SQX4:SQX32 TAT4:TAT32 TKP4:TKP32 TUL4:TUL32 UEH4:UEH32 UOD4:UOD32 UXZ4:UXZ32 VHV4:VHV32 VRR4:VRR32 WBN4:WBN32 WLJ4:WLJ32 WVF4:WVF32" xr:uid="{72354EED-40D9-47BB-93E6-FE13AFA754C5}">
      <formula1>"피해고사목,비병징목,기타고사목"</formula1>
    </dataValidation>
    <dataValidation type="list" showInputMessage="1" showErrorMessage="1" errorTitle="입력 오류" error="허용되지 않은 문자를 입력하셨습니다." sqref="IY65527:IY65568 SU65527:SU65568 ACQ65527:ACQ65568 AMM65527:AMM65568 AWI65527:AWI65568 BGE65527:BGE65568 BQA65527:BQA65568 BZW65527:BZW65568 CJS65527:CJS65568 CTO65527:CTO65568 DDK65527:DDK65568 DNG65527:DNG65568 DXC65527:DXC65568 EGY65527:EGY65568 EQU65527:EQU65568 FAQ65527:FAQ65568 FKM65527:FKM65568 FUI65527:FUI65568 GEE65527:GEE65568 GOA65527:GOA65568 GXW65527:GXW65568 HHS65527:HHS65568 HRO65527:HRO65568 IBK65527:IBK65568 ILG65527:ILG65568 IVC65527:IVC65568 JEY65527:JEY65568 JOU65527:JOU65568 JYQ65527:JYQ65568 KIM65527:KIM65568 KSI65527:KSI65568 LCE65527:LCE65568 LMA65527:LMA65568 LVW65527:LVW65568 MFS65527:MFS65568 MPO65527:MPO65568 MZK65527:MZK65568 NJG65527:NJG65568 NTC65527:NTC65568 OCY65527:OCY65568 OMU65527:OMU65568 OWQ65527:OWQ65568 PGM65527:PGM65568 PQI65527:PQI65568 QAE65527:QAE65568 QKA65527:QKA65568 QTW65527:QTW65568 RDS65527:RDS65568 RNO65527:RNO65568 RXK65527:RXK65568 SHG65527:SHG65568 SRC65527:SRC65568 TAY65527:TAY65568 TKU65527:TKU65568 TUQ65527:TUQ65568 UEM65527:UEM65568 UOI65527:UOI65568 UYE65527:UYE65568 VIA65527:VIA65568 VRW65527:VRW65568 WBS65527:WBS65568 WLO65527:WLO65568 WVK65527:WVK65568 IY131063:IY131104 SU131063:SU131104 ACQ131063:ACQ131104 AMM131063:AMM131104 AWI131063:AWI131104 BGE131063:BGE131104 BQA131063:BQA131104 BZW131063:BZW131104 CJS131063:CJS131104 CTO131063:CTO131104 DDK131063:DDK131104 DNG131063:DNG131104 DXC131063:DXC131104 EGY131063:EGY131104 EQU131063:EQU131104 FAQ131063:FAQ131104 FKM131063:FKM131104 FUI131063:FUI131104 GEE131063:GEE131104 GOA131063:GOA131104 GXW131063:GXW131104 HHS131063:HHS131104 HRO131063:HRO131104 IBK131063:IBK131104 ILG131063:ILG131104 IVC131063:IVC131104 JEY131063:JEY131104 JOU131063:JOU131104 JYQ131063:JYQ131104 KIM131063:KIM131104 KSI131063:KSI131104 LCE131063:LCE131104 LMA131063:LMA131104 LVW131063:LVW131104 MFS131063:MFS131104 MPO131063:MPO131104 MZK131063:MZK131104 NJG131063:NJG131104 NTC131063:NTC131104 OCY131063:OCY131104 OMU131063:OMU131104 OWQ131063:OWQ131104 PGM131063:PGM131104 PQI131063:PQI131104 QAE131063:QAE131104 QKA131063:QKA131104 QTW131063:QTW131104 RDS131063:RDS131104 RNO131063:RNO131104 RXK131063:RXK131104 SHG131063:SHG131104 SRC131063:SRC131104 TAY131063:TAY131104 TKU131063:TKU131104 TUQ131063:TUQ131104 UEM131063:UEM131104 UOI131063:UOI131104 UYE131063:UYE131104 VIA131063:VIA131104 VRW131063:VRW131104 WBS131063:WBS131104 WLO131063:WLO131104 WVK131063:WVK131104 IY196599:IY196640 SU196599:SU196640 ACQ196599:ACQ196640 AMM196599:AMM196640 AWI196599:AWI196640 BGE196599:BGE196640 BQA196599:BQA196640 BZW196599:BZW196640 CJS196599:CJS196640 CTO196599:CTO196640 DDK196599:DDK196640 DNG196599:DNG196640 DXC196599:DXC196640 EGY196599:EGY196640 EQU196599:EQU196640 FAQ196599:FAQ196640 FKM196599:FKM196640 FUI196599:FUI196640 GEE196599:GEE196640 GOA196599:GOA196640 GXW196599:GXW196640 HHS196599:HHS196640 HRO196599:HRO196640 IBK196599:IBK196640 ILG196599:ILG196640 IVC196599:IVC196640 JEY196599:JEY196640 JOU196599:JOU196640 JYQ196599:JYQ196640 KIM196599:KIM196640 KSI196599:KSI196640 LCE196599:LCE196640 LMA196599:LMA196640 LVW196599:LVW196640 MFS196599:MFS196640 MPO196599:MPO196640 MZK196599:MZK196640 NJG196599:NJG196640 NTC196599:NTC196640 OCY196599:OCY196640 OMU196599:OMU196640 OWQ196599:OWQ196640 PGM196599:PGM196640 PQI196599:PQI196640 QAE196599:QAE196640 QKA196599:QKA196640 QTW196599:QTW196640 RDS196599:RDS196640 RNO196599:RNO196640 RXK196599:RXK196640 SHG196599:SHG196640 SRC196599:SRC196640 TAY196599:TAY196640 TKU196599:TKU196640 TUQ196599:TUQ196640 UEM196599:UEM196640 UOI196599:UOI196640 UYE196599:UYE196640 VIA196599:VIA196640 VRW196599:VRW196640 WBS196599:WBS196640 WLO196599:WLO196640 WVK196599:WVK196640 IY262135:IY262176 SU262135:SU262176 ACQ262135:ACQ262176 AMM262135:AMM262176 AWI262135:AWI262176 BGE262135:BGE262176 BQA262135:BQA262176 BZW262135:BZW262176 CJS262135:CJS262176 CTO262135:CTO262176 DDK262135:DDK262176 DNG262135:DNG262176 DXC262135:DXC262176 EGY262135:EGY262176 EQU262135:EQU262176 FAQ262135:FAQ262176 FKM262135:FKM262176 FUI262135:FUI262176 GEE262135:GEE262176 GOA262135:GOA262176 GXW262135:GXW262176 HHS262135:HHS262176 HRO262135:HRO262176 IBK262135:IBK262176 ILG262135:ILG262176 IVC262135:IVC262176 JEY262135:JEY262176 JOU262135:JOU262176 JYQ262135:JYQ262176 KIM262135:KIM262176 KSI262135:KSI262176 LCE262135:LCE262176 LMA262135:LMA262176 LVW262135:LVW262176 MFS262135:MFS262176 MPO262135:MPO262176 MZK262135:MZK262176 NJG262135:NJG262176 NTC262135:NTC262176 OCY262135:OCY262176 OMU262135:OMU262176 OWQ262135:OWQ262176 PGM262135:PGM262176 PQI262135:PQI262176 QAE262135:QAE262176 QKA262135:QKA262176 QTW262135:QTW262176 RDS262135:RDS262176 RNO262135:RNO262176 RXK262135:RXK262176 SHG262135:SHG262176 SRC262135:SRC262176 TAY262135:TAY262176 TKU262135:TKU262176 TUQ262135:TUQ262176 UEM262135:UEM262176 UOI262135:UOI262176 UYE262135:UYE262176 VIA262135:VIA262176 VRW262135:VRW262176 WBS262135:WBS262176 WLO262135:WLO262176 WVK262135:WVK262176 IY327671:IY327712 SU327671:SU327712 ACQ327671:ACQ327712 AMM327671:AMM327712 AWI327671:AWI327712 BGE327671:BGE327712 BQA327671:BQA327712 BZW327671:BZW327712 CJS327671:CJS327712 CTO327671:CTO327712 DDK327671:DDK327712 DNG327671:DNG327712 DXC327671:DXC327712 EGY327671:EGY327712 EQU327671:EQU327712 FAQ327671:FAQ327712 FKM327671:FKM327712 FUI327671:FUI327712 GEE327671:GEE327712 GOA327671:GOA327712 GXW327671:GXW327712 HHS327671:HHS327712 HRO327671:HRO327712 IBK327671:IBK327712 ILG327671:ILG327712 IVC327671:IVC327712 JEY327671:JEY327712 JOU327671:JOU327712 JYQ327671:JYQ327712 KIM327671:KIM327712 KSI327671:KSI327712 LCE327671:LCE327712 LMA327671:LMA327712 LVW327671:LVW327712 MFS327671:MFS327712 MPO327671:MPO327712 MZK327671:MZK327712 NJG327671:NJG327712 NTC327671:NTC327712 OCY327671:OCY327712 OMU327671:OMU327712 OWQ327671:OWQ327712 PGM327671:PGM327712 PQI327671:PQI327712 QAE327671:QAE327712 QKA327671:QKA327712 QTW327671:QTW327712 RDS327671:RDS327712 RNO327671:RNO327712 RXK327671:RXK327712 SHG327671:SHG327712 SRC327671:SRC327712 TAY327671:TAY327712 TKU327671:TKU327712 TUQ327671:TUQ327712 UEM327671:UEM327712 UOI327671:UOI327712 UYE327671:UYE327712 VIA327671:VIA327712 VRW327671:VRW327712 WBS327671:WBS327712 WLO327671:WLO327712 WVK327671:WVK327712 IY393207:IY393248 SU393207:SU393248 ACQ393207:ACQ393248 AMM393207:AMM393248 AWI393207:AWI393248 BGE393207:BGE393248 BQA393207:BQA393248 BZW393207:BZW393248 CJS393207:CJS393248 CTO393207:CTO393248 DDK393207:DDK393248 DNG393207:DNG393248 DXC393207:DXC393248 EGY393207:EGY393248 EQU393207:EQU393248 FAQ393207:FAQ393248 FKM393207:FKM393248 FUI393207:FUI393248 GEE393207:GEE393248 GOA393207:GOA393248 GXW393207:GXW393248 HHS393207:HHS393248 HRO393207:HRO393248 IBK393207:IBK393248 ILG393207:ILG393248 IVC393207:IVC393248 JEY393207:JEY393248 JOU393207:JOU393248 JYQ393207:JYQ393248 KIM393207:KIM393248 KSI393207:KSI393248 LCE393207:LCE393248 LMA393207:LMA393248 LVW393207:LVW393248 MFS393207:MFS393248 MPO393207:MPO393248 MZK393207:MZK393248 NJG393207:NJG393248 NTC393207:NTC393248 OCY393207:OCY393248 OMU393207:OMU393248 OWQ393207:OWQ393248 PGM393207:PGM393248 PQI393207:PQI393248 QAE393207:QAE393248 QKA393207:QKA393248 QTW393207:QTW393248 RDS393207:RDS393248 RNO393207:RNO393248 RXK393207:RXK393248 SHG393207:SHG393248 SRC393207:SRC393248 TAY393207:TAY393248 TKU393207:TKU393248 TUQ393207:TUQ393248 UEM393207:UEM393248 UOI393207:UOI393248 UYE393207:UYE393248 VIA393207:VIA393248 VRW393207:VRW393248 WBS393207:WBS393248 WLO393207:WLO393248 WVK393207:WVK393248 IY458743:IY458784 SU458743:SU458784 ACQ458743:ACQ458784 AMM458743:AMM458784 AWI458743:AWI458784 BGE458743:BGE458784 BQA458743:BQA458784 BZW458743:BZW458784 CJS458743:CJS458784 CTO458743:CTO458784 DDK458743:DDK458784 DNG458743:DNG458784 DXC458743:DXC458784 EGY458743:EGY458784 EQU458743:EQU458784 FAQ458743:FAQ458784 FKM458743:FKM458784 FUI458743:FUI458784 GEE458743:GEE458784 GOA458743:GOA458784 GXW458743:GXW458784 HHS458743:HHS458784 HRO458743:HRO458784 IBK458743:IBK458784 ILG458743:ILG458784 IVC458743:IVC458784 JEY458743:JEY458784 JOU458743:JOU458784 JYQ458743:JYQ458784 KIM458743:KIM458784 KSI458743:KSI458784 LCE458743:LCE458784 LMA458743:LMA458784 LVW458743:LVW458784 MFS458743:MFS458784 MPO458743:MPO458784 MZK458743:MZK458784 NJG458743:NJG458784 NTC458743:NTC458784 OCY458743:OCY458784 OMU458743:OMU458784 OWQ458743:OWQ458784 PGM458743:PGM458784 PQI458743:PQI458784 QAE458743:QAE458784 QKA458743:QKA458784 QTW458743:QTW458784 RDS458743:RDS458784 RNO458743:RNO458784 RXK458743:RXK458784 SHG458743:SHG458784 SRC458743:SRC458784 TAY458743:TAY458784 TKU458743:TKU458784 TUQ458743:TUQ458784 UEM458743:UEM458784 UOI458743:UOI458784 UYE458743:UYE458784 VIA458743:VIA458784 VRW458743:VRW458784 WBS458743:WBS458784 WLO458743:WLO458784 WVK458743:WVK458784 IY524279:IY524320 SU524279:SU524320 ACQ524279:ACQ524320 AMM524279:AMM524320 AWI524279:AWI524320 BGE524279:BGE524320 BQA524279:BQA524320 BZW524279:BZW524320 CJS524279:CJS524320 CTO524279:CTO524320 DDK524279:DDK524320 DNG524279:DNG524320 DXC524279:DXC524320 EGY524279:EGY524320 EQU524279:EQU524320 FAQ524279:FAQ524320 FKM524279:FKM524320 FUI524279:FUI524320 GEE524279:GEE524320 GOA524279:GOA524320 GXW524279:GXW524320 HHS524279:HHS524320 HRO524279:HRO524320 IBK524279:IBK524320 ILG524279:ILG524320 IVC524279:IVC524320 JEY524279:JEY524320 JOU524279:JOU524320 JYQ524279:JYQ524320 KIM524279:KIM524320 KSI524279:KSI524320 LCE524279:LCE524320 LMA524279:LMA524320 LVW524279:LVW524320 MFS524279:MFS524320 MPO524279:MPO524320 MZK524279:MZK524320 NJG524279:NJG524320 NTC524279:NTC524320 OCY524279:OCY524320 OMU524279:OMU524320 OWQ524279:OWQ524320 PGM524279:PGM524320 PQI524279:PQI524320 QAE524279:QAE524320 QKA524279:QKA524320 QTW524279:QTW524320 RDS524279:RDS524320 RNO524279:RNO524320 RXK524279:RXK524320 SHG524279:SHG524320 SRC524279:SRC524320 TAY524279:TAY524320 TKU524279:TKU524320 TUQ524279:TUQ524320 UEM524279:UEM524320 UOI524279:UOI524320 UYE524279:UYE524320 VIA524279:VIA524320 VRW524279:VRW524320 WBS524279:WBS524320 WLO524279:WLO524320 WVK524279:WVK524320 IY589815:IY589856 SU589815:SU589856 ACQ589815:ACQ589856 AMM589815:AMM589856 AWI589815:AWI589856 BGE589815:BGE589856 BQA589815:BQA589856 BZW589815:BZW589856 CJS589815:CJS589856 CTO589815:CTO589856 DDK589815:DDK589856 DNG589815:DNG589856 DXC589815:DXC589856 EGY589815:EGY589856 EQU589815:EQU589856 FAQ589815:FAQ589856 FKM589815:FKM589856 FUI589815:FUI589856 GEE589815:GEE589856 GOA589815:GOA589856 GXW589815:GXW589856 HHS589815:HHS589856 HRO589815:HRO589856 IBK589815:IBK589856 ILG589815:ILG589856 IVC589815:IVC589856 JEY589815:JEY589856 JOU589815:JOU589856 JYQ589815:JYQ589856 KIM589815:KIM589856 KSI589815:KSI589856 LCE589815:LCE589856 LMA589815:LMA589856 LVW589815:LVW589856 MFS589815:MFS589856 MPO589815:MPO589856 MZK589815:MZK589856 NJG589815:NJG589856 NTC589815:NTC589856 OCY589815:OCY589856 OMU589815:OMU589856 OWQ589815:OWQ589856 PGM589815:PGM589856 PQI589815:PQI589856 QAE589815:QAE589856 QKA589815:QKA589856 QTW589815:QTW589856 RDS589815:RDS589856 RNO589815:RNO589856 RXK589815:RXK589856 SHG589815:SHG589856 SRC589815:SRC589856 TAY589815:TAY589856 TKU589815:TKU589856 TUQ589815:TUQ589856 UEM589815:UEM589856 UOI589815:UOI589856 UYE589815:UYE589856 VIA589815:VIA589856 VRW589815:VRW589856 WBS589815:WBS589856 WLO589815:WLO589856 WVK589815:WVK589856 IY655351:IY655392 SU655351:SU655392 ACQ655351:ACQ655392 AMM655351:AMM655392 AWI655351:AWI655392 BGE655351:BGE655392 BQA655351:BQA655392 BZW655351:BZW655392 CJS655351:CJS655392 CTO655351:CTO655392 DDK655351:DDK655392 DNG655351:DNG655392 DXC655351:DXC655392 EGY655351:EGY655392 EQU655351:EQU655392 FAQ655351:FAQ655392 FKM655351:FKM655392 FUI655351:FUI655392 GEE655351:GEE655392 GOA655351:GOA655392 GXW655351:GXW655392 HHS655351:HHS655392 HRO655351:HRO655392 IBK655351:IBK655392 ILG655351:ILG655392 IVC655351:IVC655392 JEY655351:JEY655392 JOU655351:JOU655392 JYQ655351:JYQ655392 KIM655351:KIM655392 KSI655351:KSI655392 LCE655351:LCE655392 LMA655351:LMA655392 LVW655351:LVW655392 MFS655351:MFS655392 MPO655351:MPO655392 MZK655351:MZK655392 NJG655351:NJG655392 NTC655351:NTC655392 OCY655351:OCY655392 OMU655351:OMU655392 OWQ655351:OWQ655392 PGM655351:PGM655392 PQI655351:PQI655392 QAE655351:QAE655392 QKA655351:QKA655392 QTW655351:QTW655392 RDS655351:RDS655392 RNO655351:RNO655392 RXK655351:RXK655392 SHG655351:SHG655392 SRC655351:SRC655392 TAY655351:TAY655392 TKU655351:TKU655392 TUQ655351:TUQ655392 UEM655351:UEM655392 UOI655351:UOI655392 UYE655351:UYE655392 VIA655351:VIA655392 VRW655351:VRW655392 WBS655351:WBS655392 WLO655351:WLO655392 WVK655351:WVK655392 IY720887:IY720928 SU720887:SU720928 ACQ720887:ACQ720928 AMM720887:AMM720928 AWI720887:AWI720928 BGE720887:BGE720928 BQA720887:BQA720928 BZW720887:BZW720928 CJS720887:CJS720928 CTO720887:CTO720928 DDK720887:DDK720928 DNG720887:DNG720928 DXC720887:DXC720928 EGY720887:EGY720928 EQU720887:EQU720928 FAQ720887:FAQ720928 FKM720887:FKM720928 FUI720887:FUI720928 GEE720887:GEE720928 GOA720887:GOA720928 GXW720887:GXW720928 HHS720887:HHS720928 HRO720887:HRO720928 IBK720887:IBK720928 ILG720887:ILG720928 IVC720887:IVC720928 JEY720887:JEY720928 JOU720887:JOU720928 JYQ720887:JYQ720928 KIM720887:KIM720928 KSI720887:KSI720928 LCE720887:LCE720928 LMA720887:LMA720928 LVW720887:LVW720928 MFS720887:MFS720928 MPO720887:MPO720928 MZK720887:MZK720928 NJG720887:NJG720928 NTC720887:NTC720928 OCY720887:OCY720928 OMU720887:OMU720928 OWQ720887:OWQ720928 PGM720887:PGM720928 PQI720887:PQI720928 QAE720887:QAE720928 QKA720887:QKA720928 QTW720887:QTW720928 RDS720887:RDS720928 RNO720887:RNO720928 RXK720887:RXK720928 SHG720887:SHG720928 SRC720887:SRC720928 TAY720887:TAY720928 TKU720887:TKU720928 TUQ720887:TUQ720928 UEM720887:UEM720928 UOI720887:UOI720928 UYE720887:UYE720928 VIA720887:VIA720928 VRW720887:VRW720928 WBS720887:WBS720928 WLO720887:WLO720928 WVK720887:WVK720928 IY786423:IY786464 SU786423:SU786464 ACQ786423:ACQ786464 AMM786423:AMM786464 AWI786423:AWI786464 BGE786423:BGE786464 BQA786423:BQA786464 BZW786423:BZW786464 CJS786423:CJS786464 CTO786423:CTO786464 DDK786423:DDK786464 DNG786423:DNG786464 DXC786423:DXC786464 EGY786423:EGY786464 EQU786423:EQU786464 FAQ786423:FAQ786464 FKM786423:FKM786464 FUI786423:FUI786464 GEE786423:GEE786464 GOA786423:GOA786464 GXW786423:GXW786464 HHS786423:HHS786464 HRO786423:HRO786464 IBK786423:IBK786464 ILG786423:ILG786464 IVC786423:IVC786464 JEY786423:JEY786464 JOU786423:JOU786464 JYQ786423:JYQ786464 KIM786423:KIM786464 KSI786423:KSI786464 LCE786423:LCE786464 LMA786423:LMA786464 LVW786423:LVW786464 MFS786423:MFS786464 MPO786423:MPO786464 MZK786423:MZK786464 NJG786423:NJG786464 NTC786423:NTC786464 OCY786423:OCY786464 OMU786423:OMU786464 OWQ786423:OWQ786464 PGM786423:PGM786464 PQI786423:PQI786464 QAE786423:QAE786464 QKA786423:QKA786464 QTW786423:QTW786464 RDS786423:RDS786464 RNO786423:RNO786464 RXK786423:RXK786464 SHG786423:SHG786464 SRC786423:SRC786464 TAY786423:TAY786464 TKU786423:TKU786464 TUQ786423:TUQ786464 UEM786423:UEM786464 UOI786423:UOI786464 UYE786423:UYE786464 VIA786423:VIA786464 VRW786423:VRW786464 WBS786423:WBS786464 WLO786423:WLO786464 WVK786423:WVK786464 IY851959:IY852000 SU851959:SU852000 ACQ851959:ACQ852000 AMM851959:AMM852000 AWI851959:AWI852000 BGE851959:BGE852000 BQA851959:BQA852000 BZW851959:BZW852000 CJS851959:CJS852000 CTO851959:CTO852000 DDK851959:DDK852000 DNG851959:DNG852000 DXC851959:DXC852000 EGY851959:EGY852000 EQU851959:EQU852000 FAQ851959:FAQ852000 FKM851959:FKM852000 FUI851959:FUI852000 GEE851959:GEE852000 GOA851959:GOA852000 GXW851959:GXW852000 HHS851959:HHS852000 HRO851959:HRO852000 IBK851959:IBK852000 ILG851959:ILG852000 IVC851959:IVC852000 JEY851959:JEY852000 JOU851959:JOU852000 JYQ851959:JYQ852000 KIM851959:KIM852000 KSI851959:KSI852000 LCE851959:LCE852000 LMA851959:LMA852000 LVW851959:LVW852000 MFS851959:MFS852000 MPO851959:MPO852000 MZK851959:MZK852000 NJG851959:NJG852000 NTC851959:NTC852000 OCY851959:OCY852000 OMU851959:OMU852000 OWQ851959:OWQ852000 PGM851959:PGM852000 PQI851959:PQI852000 QAE851959:QAE852000 QKA851959:QKA852000 QTW851959:QTW852000 RDS851959:RDS852000 RNO851959:RNO852000 RXK851959:RXK852000 SHG851959:SHG852000 SRC851959:SRC852000 TAY851959:TAY852000 TKU851959:TKU852000 TUQ851959:TUQ852000 UEM851959:UEM852000 UOI851959:UOI852000 UYE851959:UYE852000 VIA851959:VIA852000 VRW851959:VRW852000 WBS851959:WBS852000 WLO851959:WLO852000 WVK851959:WVK852000 IY917495:IY917536 SU917495:SU917536 ACQ917495:ACQ917536 AMM917495:AMM917536 AWI917495:AWI917536 BGE917495:BGE917536 BQA917495:BQA917536 BZW917495:BZW917536 CJS917495:CJS917536 CTO917495:CTO917536 DDK917495:DDK917536 DNG917495:DNG917536 DXC917495:DXC917536 EGY917495:EGY917536 EQU917495:EQU917536 FAQ917495:FAQ917536 FKM917495:FKM917536 FUI917495:FUI917536 GEE917495:GEE917536 GOA917495:GOA917536 GXW917495:GXW917536 HHS917495:HHS917536 HRO917495:HRO917536 IBK917495:IBK917536 ILG917495:ILG917536 IVC917495:IVC917536 JEY917495:JEY917536 JOU917495:JOU917536 JYQ917495:JYQ917536 KIM917495:KIM917536 KSI917495:KSI917536 LCE917495:LCE917536 LMA917495:LMA917536 LVW917495:LVW917536 MFS917495:MFS917536 MPO917495:MPO917536 MZK917495:MZK917536 NJG917495:NJG917536 NTC917495:NTC917536 OCY917495:OCY917536 OMU917495:OMU917536 OWQ917495:OWQ917536 PGM917495:PGM917536 PQI917495:PQI917536 QAE917495:QAE917536 QKA917495:QKA917536 QTW917495:QTW917536 RDS917495:RDS917536 RNO917495:RNO917536 RXK917495:RXK917536 SHG917495:SHG917536 SRC917495:SRC917536 TAY917495:TAY917536 TKU917495:TKU917536 TUQ917495:TUQ917536 UEM917495:UEM917536 UOI917495:UOI917536 UYE917495:UYE917536 VIA917495:VIA917536 VRW917495:VRW917536 WBS917495:WBS917536 WLO917495:WLO917536 WVK917495:WVK917536 IY983031:IY983072 SU983031:SU983072 ACQ983031:ACQ983072 AMM983031:AMM983072 AWI983031:AWI983072 BGE983031:BGE983072 BQA983031:BQA983072 BZW983031:BZW983072 CJS983031:CJS983072 CTO983031:CTO983072 DDK983031:DDK983072 DNG983031:DNG983072 DXC983031:DXC983072 EGY983031:EGY983072 EQU983031:EQU983072 FAQ983031:FAQ983072 FKM983031:FKM983072 FUI983031:FUI983072 GEE983031:GEE983072 GOA983031:GOA983072 GXW983031:GXW983072 HHS983031:HHS983072 HRO983031:HRO983072 IBK983031:IBK983072 ILG983031:ILG983072 IVC983031:IVC983072 JEY983031:JEY983072 JOU983031:JOU983072 JYQ983031:JYQ983072 KIM983031:KIM983072 KSI983031:KSI983072 LCE983031:LCE983072 LMA983031:LMA983072 LVW983031:LVW983072 MFS983031:MFS983072 MPO983031:MPO983072 MZK983031:MZK983072 NJG983031:NJG983072 NTC983031:NTC983072 OCY983031:OCY983072 OMU983031:OMU983072 OWQ983031:OWQ983072 PGM983031:PGM983072 PQI983031:PQI983072 QAE983031:QAE983072 QKA983031:QKA983072 QTW983031:QTW983072 RDS983031:RDS983072 RNO983031:RNO983072 RXK983031:RXK983072 SHG983031:SHG983072 SRC983031:SRC983072 TAY983031:TAY983072 TKU983031:TKU983072 TUQ983031:TUQ983072 UEM983031:UEM983072 UOI983031:UOI983072 UYE983031:UYE983072 VIA983031:VIA983072 VRW983031:VRW983072 WBS983031:WBS983072 WLO983031:WLO983072 WVK983031:WVK983072 IY4:IY32 SU4:SU32 ACQ4:ACQ32 AMM4:AMM32 AWI4:AWI32 BGE4:BGE32 BQA4:BQA32 BZW4:BZW32 CJS4:CJS32 CTO4:CTO32 DDK4:DDK32 DNG4:DNG32 DXC4:DXC32 EGY4:EGY32 EQU4:EQU32 FAQ4:FAQ32 FKM4:FKM32 FUI4:FUI32 GEE4:GEE32 GOA4:GOA32 GXW4:GXW32 HHS4:HHS32 HRO4:HRO32 IBK4:IBK32 ILG4:ILG32 IVC4:IVC32 JEY4:JEY32 JOU4:JOU32 JYQ4:JYQ32 KIM4:KIM32 KSI4:KSI32 LCE4:LCE32 LMA4:LMA32 LVW4:LVW32 MFS4:MFS32 MPO4:MPO32 MZK4:MZK32 NJG4:NJG32 NTC4:NTC32 OCY4:OCY32 OMU4:OMU32 OWQ4:OWQ32 PGM4:PGM32 PQI4:PQI32 QAE4:QAE32 QKA4:QKA32 QTW4:QTW32 RDS4:RDS32 RNO4:RNO32 RXK4:RXK32 SHG4:SHG32 SRC4:SRC32 TAY4:TAY32 TKU4:TKU32 TUQ4:TUQ32 UEM4:UEM32 UOI4:UOI32 UYE4:UYE32 VIA4:VIA32 VRW4:VRW32 WBS4:WBS32 WLO4:WLO32 WVK4:WVK32" xr:uid="{3AE2039A-1F88-4A65-9639-1F2931D0BEF3}">
      <formula1>"일반목,위험목"</formula1>
    </dataValidation>
    <dataValidation type="list" showInputMessage="1" showErrorMessage="1" errorTitle="입력 오류" error="허용되지 않은 문자를 입력하셨습니다." sqref="F65527:F65568 IX65527:IX65568 ST65527:ST65568 ACP65527:ACP65568 AML65527:AML65568 AWH65527:AWH65568 BGD65527:BGD65568 BPZ65527:BPZ65568 BZV65527:BZV65568 CJR65527:CJR65568 CTN65527:CTN65568 DDJ65527:DDJ65568 DNF65527:DNF65568 DXB65527:DXB65568 EGX65527:EGX65568 EQT65527:EQT65568 FAP65527:FAP65568 FKL65527:FKL65568 FUH65527:FUH65568 GED65527:GED65568 GNZ65527:GNZ65568 GXV65527:GXV65568 HHR65527:HHR65568 HRN65527:HRN65568 IBJ65527:IBJ65568 ILF65527:ILF65568 IVB65527:IVB65568 JEX65527:JEX65568 JOT65527:JOT65568 JYP65527:JYP65568 KIL65527:KIL65568 KSH65527:KSH65568 LCD65527:LCD65568 LLZ65527:LLZ65568 LVV65527:LVV65568 MFR65527:MFR65568 MPN65527:MPN65568 MZJ65527:MZJ65568 NJF65527:NJF65568 NTB65527:NTB65568 OCX65527:OCX65568 OMT65527:OMT65568 OWP65527:OWP65568 PGL65527:PGL65568 PQH65527:PQH65568 QAD65527:QAD65568 QJZ65527:QJZ65568 QTV65527:QTV65568 RDR65527:RDR65568 RNN65527:RNN65568 RXJ65527:RXJ65568 SHF65527:SHF65568 SRB65527:SRB65568 TAX65527:TAX65568 TKT65527:TKT65568 TUP65527:TUP65568 UEL65527:UEL65568 UOH65527:UOH65568 UYD65527:UYD65568 VHZ65527:VHZ65568 VRV65527:VRV65568 WBR65527:WBR65568 WLN65527:WLN65568 WVJ65527:WVJ65568 F131063:F131104 IX131063:IX131104 ST131063:ST131104 ACP131063:ACP131104 AML131063:AML131104 AWH131063:AWH131104 BGD131063:BGD131104 BPZ131063:BPZ131104 BZV131063:BZV131104 CJR131063:CJR131104 CTN131063:CTN131104 DDJ131063:DDJ131104 DNF131063:DNF131104 DXB131063:DXB131104 EGX131063:EGX131104 EQT131063:EQT131104 FAP131063:FAP131104 FKL131063:FKL131104 FUH131063:FUH131104 GED131063:GED131104 GNZ131063:GNZ131104 GXV131063:GXV131104 HHR131063:HHR131104 HRN131063:HRN131104 IBJ131063:IBJ131104 ILF131063:ILF131104 IVB131063:IVB131104 JEX131063:JEX131104 JOT131063:JOT131104 JYP131063:JYP131104 KIL131063:KIL131104 KSH131063:KSH131104 LCD131063:LCD131104 LLZ131063:LLZ131104 LVV131063:LVV131104 MFR131063:MFR131104 MPN131063:MPN131104 MZJ131063:MZJ131104 NJF131063:NJF131104 NTB131063:NTB131104 OCX131063:OCX131104 OMT131063:OMT131104 OWP131063:OWP131104 PGL131063:PGL131104 PQH131063:PQH131104 QAD131063:QAD131104 QJZ131063:QJZ131104 QTV131063:QTV131104 RDR131063:RDR131104 RNN131063:RNN131104 RXJ131063:RXJ131104 SHF131063:SHF131104 SRB131063:SRB131104 TAX131063:TAX131104 TKT131063:TKT131104 TUP131063:TUP131104 UEL131063:UEL131104 UOH131063:UOH131104 UYD131063:UYD131104 VHZ131063:VHZ131104 VRV131063:VRV131104 WBR131063:WBR131104 WLN131063:WLN131104 WVJ131063:WVJ131104 F196599:F196640 IX196599:IX196640 ST196599:ST196640 ACP196599:ACP196640 AML196599:AML196640 AWH196599:AWH196640 BGD196599:BGD196640 BPZ196599:BPZ196640 BZV196599:BZV196640 CJR196599:CJR196640 CTN196599:CTN196640 DDJ196599:DDJ196640 DNF196599:DNF196640 DXB196599:DXB196640 EGX196599:EGX196640 EQT196599:EQT196640 FAP196599:FAP196640 FKL196599:FKL196640 FUH196599:FUH196640 GED196599:GED196640 GNZ196599:GNZ196640 GXV196599:GXV196640 HHR196599:HHR196640 HRN196599:HRN196640 IBJ196599:IBJ196640 ILF196599:ILF196640 IVB196599:IVB196640 JEX196599:JEX196640 JOT196599:JOT196640 JYP196599:JYP196640 KIL196599:KIL196640 KSH196599:KSH196640 LCD196599:LCD196640 LLZ196599:LLZ196640 LVV196599:LVV196640 MFR196599:MFR196640 MPN196599:MPN196640 MZJ196599:MZJ196640 NJF196599:NJF196640 NTB196599:NTB196640 OCX196599:OCX196640 OMT196599:OMT196640 OWP196599:OWP196640 PGL196599:PGL196640 PQH196599:PQH196640 QAD196599:QAD196640 QJZ196599:QJZ196640 QTV196599:QTV196640 RDR196599:RDR196640 RNN196599:RNN196640 RXJ196599:RXJ196640 SHF196599:SHF196640 SRB196599:SRB196640 TAX196599:TAX196640 TKT196599:TKT196640 TUP196599:TUP196640 UEL196599:UEL196640 UOH196599:UOH196640 UYD196599:UYD196640 VHZ196599:VHZ196640 VRV196599:VRV196640 WBR196599:WBR196640 WLN196599:WLN196640 WVJ196599:WVJ196640 F262135:F262176 IX262135:IX262176 ST262135:ST262176 ACP262135:ACP262176 AML262135:AML262176 AWH262135:AWH262176 BGD262135:BGD262176 BPZ262135:BPZ262176 BZV262135:BZV262176 CJR262135:CJR262176 CTN262135:CTN262176 DDJ262135:DDJ262176 DNF262135:DNF262176 DXB262135:DXB262176 EGX262135:EGX262176 EQT262135:EQT262176 FAP262135:FAP262176 FKL262135:FKL262176 FUH262135:FUH262176 GED262135:GED262176 GNZ262135:GNZ262176 GXV262135:GXV262176 HHR262135:HHR262176 HRN262135:HRN262176 IBJ262135:IBJ262176 ILF262135:ILF262176 IVB262135:IVB262176 JEX262135:JEX262176 JOT262135:JOT262176 JYP262135:JYP262176 KIL262135:KIL262176 KSH262135:KSH262176 LCD262135:LCD262176 LLZ262135:LLZ262176 LVV262135:LVV262176 MFR262135:MFR262176 MPN262135:MPN262176 MZJ262135:MZJ262176 NJF262135:NJF262176 NTB262135:NTB262176 OCX262135:OCX262176 OMT262135:OMT262176 OWP262135:OWP262176 PGL262135:PGL262176 PQH262135:PQH262176 QAD262135:QAD262176 QJZ262135:QJZ262176 QTV262135:QTV262176 RDR262135:RDR262176 RNN262135:RNN262176 RXJ262135:RXJ262176 SHF262135:SHF262176 SRB262135:SRB262176 TAX262135:TAX262176 TKT262135:TKT262176 TUP262135:TUP262176 UEL262135:UEL262176 UOH262135:UOH262176 UYD262135:UYD262176 VHZ262135:VHZ262176 VRV262135:VRV262176 WBR262135:WBR262176 WLN262135:WLN262176 WVJ262135:WVJ262176 F327671:F327712 IX327671:IX327712 ST327671:ST327712 ACP327671:ACP327712 AML327671:AML327712 AWH327671:AWH327712 BGD327671:BGD327712 BPZ327671:BPZ327712 BZV327671:BZV327712 CJR327671:CJR327712 CTN327671:CTN327712 DDJ327671:DDJ327712 DNF327671:DNF327712 DXB327671:DXB327712 EGX327671:EGX327712 EQT327671:EQT327712 FAP327671:FAP327712 FKL327671:FKL327712 FUH327671:FUH327712 GED327671:GED327712 GNZ327671:GNZ327712 GXV327671:GXV327712 HHR327671:HHR327712 HRN327671:HRN327712 IBJ327671:IBJ327712 ILF327671:ILF327712 IVB327671:IVB327712 JEX327671:JEX327712 JOT327671:JOT327712 JYP327671:JYP327712 KIL327671:KIL327712 KSH327671:KSH327712 LCD327671:LCD327712 LLZ327671:LLZ327712 LVV327671:LVV327712 MFR327671:MFR327712 MPN327671:MPN327712 MZJ327671:MZJ327712 NJF327671:NJF327712 NTB327671:NTB327712 OCX327671:OCX327712 OMT327671:OMT327712 OWP327671:OWP327712 PGL327671:PGL327712 PQH327671:PQH327712 QAD327671:QAD327712 QJZ327671:QJZ327712 QTV327671:QTV327712 RDR327671:RDR327712 RNN327671:RNN327712 RXJ327671:RXJ327712 SHF327671:SHF327712 SRB327671:SRB327712 TAX327671:TAX327712 TKT327671:TKT327712 TUP327671:TUP327712 UEL327671:UEL327712 UOH327671:UOH327712 UYD327671:UYD327712 VHZ327671:VHZ327712 VRV327671:VRV327712 WBR327671:WBR327712 WLN327671:WLN327712 WVJ327671:WVJ327712 F393207:F393248 IX393207:IX393248 ST393207:ST393248 ACP393207:ACP393248 AML393207:AML393248 AWH393207:AWH393248 BGD393207:BGD393248 BPZ393207:BPZ393248 BZV393207:BZV393248 CJR393207:CJR393248 CTN393207:CTN393248 DDJ393207:DDJ393248 DNF393207:DNF393248 DXB393207:DXB393248 EGX393207:EGX393248 EQT393207:EQT393248 FAP393207:FAP393248 FKL393207:FKL393248 FUH393207:FUH393248 GED393207:GED393248 GNZ393207:GNZ393248 GXV393207:GXV393248 HHR393207:HHR393248 HRN393207:HRN393248 IBJ393207:IBJ393248 ILF393207:ILF393248 IVB393207:IVB393248 JEX393207:JEX393248 JOT393207:JOT393248 JYP393207:JYP393248 KIL393207:KIL393248 KSH393207:KSH393248 LCD393207:LCD393248 LLZ393207:LLZ393248 LVV393207:LVV393248 MFR393207:MFR393248 MPN393207:MPN393248 MZJ393207:MZJ393248 NJF393207:NJF393248 NTB393207:NTB393248 OCX393207:OCX393248 OMT393207:OMT393248 OWP393207:OWP393248 PGL393207:PGL393248 PQH393207:PQH393248 QAD393207:QAD393248 QJZ393207:QJZ393248 QTV393207:QTV393248 RDR393207:RDR393248 RNN393207:RNN393248 RXJ393207:RXJ393248 SHF393207:SHF393248 SRB393207:SRB393248 TAX393207:TAX393248 TKT393207:TKT393248 TUP393207:TUP393248 UEL393207:UEL393248 UOH393207:UOH393248 UYD393207:UYD393248 VHZ393207:VHZ393248 VRV393207:VRV393248 WBR393207:WBR393248 WLN393207:WLN393248 WVJ393207:WVJ393248 F458743:F458784 IX458743:IX458784 ST458743:ST458784 ACP458743:ACP458784 AML458743:AML458784 AWH458743:AWH458784 BGD458743:BGD458784 BPZ458743:BPZ458784 BZV458743:BZV458784 CJR458743:CJR458784 CTN458743:CTN458784 DDJ458743:DDJ458784 DNF458743:DNF458784 DXB458743:DXB458784 EGX458743:EGX458784 EQT458743:EQT458784 FAP458743:FAP458784 FKL458743:FKL458784 FUH458743:FUH458784 GED458743:GED458784 GNZ458743:GNZ458784 GXV458743:GXV458784 HHR458743:HHR458784 HRN458743:HRN458784 IBJ458743:IBJ458784 ILF458743:ILF458784 IVB458743:IVB458784 JEX458743:JEX458784 JOT458743:JOT458784 JYP458743:JYP458784 KIL458743:KIL458784 KSH458743:KSH458784 LCD458743:LCD458784 LLZ458743:LLZ458784 LVV458743:LVV458784 MFR458743:MFR458784 MPN458743:MPN458784 MZJ458743:MZJ458784 NJF458743:NJF458784 NTB458743:NTB458784 OCX458743:OCX458784 OMT458743:OMT458784 OWP458743:OWP458784 PGL458743:PGL458784 PQH458743:PQH458784 QAD458743:QAD458784 QJZ458743:QJZ458784 QTV458743:QTV458784 RDR458743:RDR458784 RNN458743:RNN458784 RXJ458743:RXJ458784 SHF458743:SHF458784 SRB458743:SRB458784 TAX458743:TAX458784 TKT458743:TKT458784 TUP458743:TUP458784 UEL458743:UEL458784 UOH458743:UOH458784 UYD458743:UYD458784 VHZ458743:VHZ458784 VRV458743:VRV458784 WBR458743:WBR458784 WLN458743:WLN458784 WVJ458743:WVJ458784 F524279:F524320 IX524279:IX524320 ST524279:ST524320 ACP524279:ACP524320 AML524279:AML524320 AWH524279:AWH524320 BGD524279:BGD524320 BPZ524279:BPZ524320 BZV524279:BZV524320 CJR524279:CJR524320 CTN524279:CTN524320 DDJ524279:DDJ524320 DNF524279:DNF524320 DXB524279:DXB524320 EGX524279:EGX524320 EQT524279:EQT524320 FAP524279:FAP524320 FKL524279:FKL524320 FUH524279:FUH524320 GED524279:GED524320 GNZ524279:GNZ524320 GXV524279:GXV524320 HHR524279:HHR524320 HRN524279:HRN524320 IBJ524279:IBJ524320 ILF524279:ILF524320 IVB524279:IVB524320 JEX524279:JEX524320 JOT524279:JOT524320 JYP524279:JYP524320 KIL524279:KIL524320 KSH524279:KSH524320 LCD524279:LCD524320 LLZ524279:LLZ524320 LVV524279:LVV524320 MFR524279:MFR524320 MPN524279:MPN524320 MZJ524279:MZJ524320 NJF524279:NJF524320 NTB524279:NTB524320 OCX524279:OCX524320 OMT524279:OMT524320 OWP524279:OWP524320 PGL524279:PGL524320 PQH524279:PQH524320 QAD524279:QAD524320 QJZ524279:QJZ524320 QTV524279:QTV524320 RDR524279:RDR524320 RNN524279:RNN524320 RXJ524279:RXJ524320 SHF524279:SHF524320 SRB524279:SRB524320 TAX524279:TAX524320 TKT524279:TKT524320 TUP524279:TUP524320 UEL524279:UEL524320 UOH524279:UOH524320 UYD524279:UYD524320 VHZ524279:VHZ524320 VRV524279:VRV524320 WBR524279:WBR524320 WLN524279:WLN524320 WVJ524279:WVJ524320 F589815:F589856 IX589815:IX589856 ST589815:ST589856 ACP589815:ACP589856 AML589815:AML589856 AWH589815:AWH589856 BGD589815:BGD589856 BPZ589815:BPZ589856 BZV589815:BZV589856 CJR589815:CJR589856 CTN589815:CTN589856 DDJ589815:DDJ589856 DNF589815:DNF589856 DXB589815:DXB589856 EGX589815:EGX589856 EQT589815:EQT589856 FAP589815:FAP589856 FKL589815:FKL589856 FUH589815:FUH589856 GED589815:GED589856 GNZ589815:GNZ589856 GXV589815:GXV589856 HHR589815:HHR589856 HRN589815:HRN589856 IBJ589815:IBJ589856 ILF589815:ILF589856 IVB589815:IVB589856 JEX589815:JEX589856 JOT589815:JOT589856 JYP589815:JYP589856 KIL589815:KIL589856 KSH589815:KSH589856 LCD589815:LCD589856 LLZ589815:LLZ589856 LVV589815:LVV589856 MFR589815:MFR589856 MPN589815:MPN589856 MZJ589815:MZJ589856 NJF589815:NJF589856 NTB589815:NTB589856 OCX589815:OCX589856 OMT589815:OMT589856 OWP589815:OWP589856 PGL589815:PGL589856 PQH589815:PQH589856 QAD589815:QAD589856 QJZ589815:QJZ589856 QTV589815:QTV589856 RDR589815:RDR589856 RNN589815:RNN589856 RXJ589815:RXJ589856 SHF589815:SHF589856 SRB589815:SRB589856 TAX589815:TAX589856 TKT589815:TKT589856 TUP589815:TUP589856 UEL589815:UEL589856 UOH589815:UOH589856 UYD589815:UYD589856 VHZ589815:VHZ589856 VRV589815:VRV589856 WBR589815:WBR589856 WLN589815:WLN589856 WVJ589815:WVJ589856 F655351:F655392 IX655351:IX655392 ST655351:ST655392 ACP655351:ACP655392 AML655351:AML655392 AWH655351:AWH655392 BGD655351:BGD655392 BPZ655351:BPZ655392 BZV655351:BZV655392 CJR655351:CJR655392 CTN655351:CTN655392 DDJ655351:DDJ655392 DNF655351:DNF655392 DXB655351:DXB655392 EGX655351:EGX655392 EQT655351:EQT655392 FAP655351:FAP655392 FKL655351:FKL655392 FUH655351:FUH655392 GED655351:GED655392 GNZ655351:GNZ655392 GXV655351:GXV655392 HHR655351:HHR655392 HRN655351:HRN655392 IBJ655351:IBJ655392 ILF655351:ILF655392 IVB655351:IVB655392 JEX655351:JEX655392 JOT655351:JOT655392 JYP655351:JYP655392 KIL655351:KIL655392 KSH655351:KSH655392 LCD655351:LCD655392 LLZ655351:LLZ655392 LVV655351:LVV655392 MFR655351:MFR655392 MPN655351:MPN655392 MZJ655351:MZJ655392 NJF655351:NJF655392 NTB655351:NTB655392 OCX655351:OCX655392 OMT655351:OMT655392 OWP655351:OWP655392 PGL655351:PGL655392 PQH655351:PQH655392 QAD655351:QAD655392 QJZ655351:QJZ655392 QTV655351:QTV655392 RDR655351:RDR655392 RNN655351:RNN655392 RXJ655351:RXJ655392 SHF655351:SHF655392 SRB655351:SRB655392 TAX655351:TAX655392 TKT655351:TKT655392 TUP655351:TUP655392 UEL655351:UEL655392 UOH655351:UOH655392 UYD655351:UYD655392 VHZ655351:VHZ655392 VRV655351:VRV655392 WBR655351:WBR655392 WLN655351:WLN655392 WVJ655351:WVJ655392 F720887:F720928 IX720887:IX720928 ST720887:ST720928 ACP720887:ACP720928 AML720887:AML720928 AWH720887:AWH720928 BGD720887:BGD720928 BPZ720887:BPZ720928 BZV720887:BZV720928 CJR720887:CJR720928 CTN720887:CTN720928 DDJ720887:DDJ720928 DNF720887:DNF720928 DXB720887:DXB720928 EGX720887:EGX720928 EQT720887:EQT720928 FAP720887:FAP720928 FKL720887:FKL720928 FUH720887:FUH720928 GED720887:GED720928 GNZ720887:GNZ720928 GXV720887:GXV720928 HHR720887:HHR720928 HRN720887:HRN720928 IBJ720887:IBJ720928 ILF720887:ILF720928 IVB720887:IVB720928 JEX720887:JEX720928 JOT720887:JOT720928 JYP720887:JYP720928 KIL720887:KIL720928 KSH720887:KSH720928 LCD720887:LCD720928 LLZ720887:LLZ720928 LVV720887:LVV720928 MFR720887:MFR720928 MPN720887:MPN720928 MZJ720887:MZJ720928 NJF720887:NJF720928 NTB720887:NTB720928 OCX720887:OCX720928 OMT720887:OMT720928 OWP720887:OWP720928 PGL720887:PGL720928 PQH720887:PQH720928 QAD720887:QAD720928 QJZ720887:QJZ720928 QTV720887:QTV720928 RDR720887:RDR720928 RNN720887:RNN720928 RXJ720887:RXJ720928 SHF720887:SHF720928 SRB720887:SRB720928 TAX720887:TAX720928 TKT720887:TKT720928 TUP720887:TUP720928 UEL720887:UEL720928 UOH720887:UOH720928 UYD720887:UYD720928 VHZ720887:VHZ720928 VRV720887:VRV720928 WBR720887:WBR720928 WLN720887:WLN720928 WVJ720887:WVJ720928 F786423:F786464 IX786423:IX786464 ST786423:ST786464 ACP786423:ACP786464 AML786423:AML786464 AWH786423:AWH786464 BGD786423:BGD786464 BPZ786423:BPZ786464 BZV786423:BZV786464 CJR786423:CJR786464 CTN786423:CTN786464 DDJ786423:DDJ786464 DNF786423:DNF786464 DXB786423:DXB786464 EGX786423:EGX786464 EQT786423:EQT786464 FAP786423:FAP786464 FKL786423:FKL786464 FUH786423:FUH786464 GED786423:GED786464 GNZ786423:GNZ786464 GXV786423:GXV786464 HHR786423:HHR786464 HRN786423:HRN786464 IBJ786423:IBJ786464 ILF786423:ILF786464 IVB786423:IVB786464 JEX786423:JEX786464 JOT786423:JOT786464 JYP786423:JYP786464 KIL786423:KIL786464 KSH786423:KSH786464 LCD786423:LCD786464 LLZ786423:LLZ786464 LVV786423:LVV786464 MFR786423:MFR786464 MPN786423:MPN786464 MZJ786423:MZJ786464 NJF786423:NJF786464 NTB786423:NTB786464 OCX786423:OCX786464 OMT786423:OMT786464 OWP786423:OWP786464 PGL786423:PGL786464 PQH786423:PQH786464 QAD786423:QAD786464 QJZ786423:QJZ786464 QTV786423:QTV786464 RDR786423:RDR786464 RNN786423:RNN786464 RXJ786423:RXJ786464 SHF786423:SHF786464 SRB786423:SRB786464 TAX786423:TAX786464 TKT786423:TKT786464 TUP786423:TUP786464 UEL786423:UEL786464 UOH786423:UOH786464 UYD786423:UYD786464 VHZ786423:VHZ786464 VRV786423:VRV786464 WBR786423:WBR786464 WLN786423:WLN786464 WVJ786423:WVJ786464 F851959:F852000 IX851959:IX852000 ST851959:ST852000 ACP851959:ACP852000 AML851959:AML852000 AWH851959:AWH852000 BGD851959:BGD852000 BPZ851959:BPZ852000 BZV851959:BZV852000 CJR851959:CJR852000 CTN851959:CTN852000 DDJ851959:DDJ852000 DNF851959:DNF852000 DXB851959:DXB852000 EGX851959:EGX852000 EQT851959:EQT852000 FAP851959:FAP852000 FKL851959:FKL852000 FUH851959:FUH852000 GED851959:GED852000 GNZ851959:GNZ852000 GXV851959:GXV852000 HHR851959:HHR852000 HRN851959:HRN852000 IBJ851959:IBJ852000 ILF851959:ILF852000 IVB851959:IVB852000 JEX851959:JEX852000 JOT851959:JOT852000 JYP851959:JYP852000 KIL851959:KIL852000 KSH851959:KSH852000 LCD851959:LCD852000 LLZ851959:LLZ852000 LVV851959:LVV852000 MFR851959:MFR852000 MPN851959:MPN852000 MZJ851959:MZJ852000 NJF851959:NJF852000 NTB851959:NTB852000 OCX851959:OCX852000 OMT851959:OMT852000 OWP851959:OWP852000 PGL851959:PGL852000 PQH851959:PQH852000 QAD851959:QAD852000 QJZ851959:QJZ852000 QTV851959:QTV852000 RDR851959:RDR852000 RNN851959:RNN852000 RXJ851959:RXJ852000 SHF851959:SHF852000 SRB851959:SRB852000 TAX851959:TAX852000 TKT851959:TKT852000 TUP851959:TUP852000 UEL851959:UEL852000 UOH851959:UOH852000 UYD851959:UYD852000 VHZ851959:VHZ852000 VRV851959:VRV852000 WBR851959:WBR852000 WLN851959:WLN852000 WVJ851959:WVJ852000 F917495:F917536 IX917495:IX917536 ST917495:ST917536 ACP917495:ACP917536 AML917495:AML917536 AWH917495:AWH917536 BGD917495:BGD917536 BPZ917495:BPZ917536 BZV917495:BZV917536 CJR917495:CJR917536 CTN917495:CTN917536 DDJ917495:DDJ917536 DNF917495:DNF917536 DXB917495:DXB917536 EGX917495:EGX917536 EQT917495:EQT917536 FAP917495:FAP917536 FKL917495:FKL917536 FUH917495:FUH917536 GED917495:GED917536 GNZ917495:GNZ917536 GXV917495:GXV917536 HHR917495:HHR917536 HRN917495:HRN917536 IBJ917495:IBJ917536 ILF917495:ILF917536 IVB917495:IVB917536 JEX917495:JEX917536 JOT917495:JOT917536 JYP917495:JYP917536 KIL917495:KIL917536 KSH917495:KSH917536 LCD917495:LCD917536 LLZ917495:LLZ917536 LVV917495:LVV917536 MFR917495:MFR917536 MPN917495:MPN917536 MZJ917495:MZJ917536 NJF917495:NJF917536 NTB917495:NTB917536 OCX917495:OCX917536 OMT917495:OMT917536 OWP917495:OWP917536 PGL917495:PGL917536 PQH917495:PQH917536 QAD917495:QAD917536 QJZ917495:QJZ917536 QTV917495:QTV917536 RDR917495:RDR917536 RNN917495:RNN917536 RXJ917495:RXJ917536 SHF917495:SHF917536 SRB917495:SRB917536 TAX917495:TAX917536 TKT917495:TKT917536 TUP917495:TUP917536 UEL917495:UEL917536 UOH917495:UOH917536 UYD917495:UYD917536 VHZ917495:VHZ917536 VRV917495:VRV917536 WBR917495:WBR917536 WLN917495:WLN917536 WVJ917495:WVJ917536 F983031:F983072 IX983031:IX983072 ST983031:ST983072 ACP983031:ACP983072 AML983031:AML983072 AWH983031:AWH983072 BGD983031:BGD983072 BPZ983031:BPZ983072 BZV983031:BZV983072 CJR983031:CJR983072 CTN983031:CTN983072 DDJ983031:DDJ983072 DNF983031:DNF983072 DXB983031:DXB983072 EGX983031:EGX983072 EQT983031:EQT983072 FAP983031:FAP983072 FKL983031:FKL983072 FUH983031:FUH983072 GED983031:GED983072 GNZ983031:GNZ983072 GXV983031:GXV983072 HHR983031:HHR983072 HRN983031:HRN983072 IBJ983031:IBJ983072 ILF983031:ILF983072 IVB983031:IVB983072 JEX983031:JEX983072 JOT983031:JOT983072 JYP983031:JYP983072 KIL983031:KIL983072 KSH983031:KSH983072 LCD983031:LCD983072 LLZ983031:LLZ983072 LVV983031:LVV983072 MFR983031:MFR983072 MPN983031:MPN983072 MZJ983031:MZJ983072 NJF983031:NJF983072 NTB983031:NTB983072 OCX983031:OCX983072 OMT983031:OMT983072 OWP983031:OWP983072 PGL983031:PGL983072 PQH983031:PQH983072 QAD983031:QAD983072 QJZ983031:QJZ983072 QTV983031:QTV983072 RDR983031:RDR983072 RNN983031:RNN983072 RXJ983031:RXJ983072 SHF983031:SHF983072 SRB983031:SRB983072 TAX983031:TAX983072 TKT983031:TKT983072 TUP983031:TUP983072 UEL983031:UEL983072 UOH983031:UOH983072 UYD983031:UYD983072 VHZ983031:VHZ983072 VRV983031:VRV983072 WBR983031:WBR983072 WLN983031:WLN983072 WVJ983031:WVJ983072 F4:F32 IX4:IX32 ST4:ST32 ACP4:ACP32 AML4:AML32 AWH4:AWH32 BGD4:BGD32 BPZ4:BPZ32 BZV4:BZV32 CJR4:CJR32 CTN4:CTN32 DDJ4:DDJ32 DNF4:DNF32 DXB4:DXB32 EGX4:EGX32 EQT4:EQT32 FAP4:FAP32 FKL4:FKL32 FUH4:FUH32 GED4:GED32 GNZ4:GNZ32 GXV4:GXV32 HHR4:HHR32 HRN4:HRN32 IBJ4:IBJ32 ILF4:ILF32 IVB4:IVB32 JEX4:JEX32 JOT4:JOT32 JYP4:JYP32 KIL4:KIL32 KSH4:KSH32 LCD4:LCD32 LLZ4:LLZ32 LVV4:LVV32 MFR4:MFR32 MPN4:MPN32 MZJ4:MZJ32 NJF4:NJF32 NTB4:NTB32 OCX4:OCX32 OMT4:OMT32 OWP4:OWP32 PGL4:PGL32 PQH4:PQH32 QAD4:QAD32 QJZ4:QJZ32 QTV4:QTV32 RDR4:RDR32 RNN4:RNN32 RXJ4:RXJ32 SHF4:SHF32 SRB4:SRB32 TAX4:TAX32 TKT4:TKT32 TUP4:TUP32 UEL4:UEL32 UOH4:UOH32 UYD4:UYD32 VHZ4:VHZ32 VRV4:VRV32 WBR4:WBR32 WLN4:WLN32 WVJ4:WVJ32" xr:uid="{B0849511-1FF0-47E6-9FDF-57BB498B5AA0}">
      <formula1>"현장,운반"</formula1>
    </dataValidation>
    <dataValidation type="list" showInputMessage="1" showErrorMessage="1" errorTitle="입력 오류" error="허용되지 않은 문자를 입력하셨습니다." sqref="E65527:E65568 IW65527:IW65568 SS65527:SS65568 ACO65527:ACO65568 AMK65527:AMK65568 AWG65527:AWG65568 BGC65527:BGC65568 BPY65527:BPY65568 BZU65527:BZU65568 CJQ65527:CJQ65568 CTM65527:CTM65568 DDI65527:DDI65568 DNE65527:DNE65568 DXA65527:DXA65568 EGW65527:EGW65568 EQS65527:EQS65568 FAO65527:FAO65568 FKK65527:FKK65568 FUG65527:FUG65568 GEC65527:GEC65568 GNY65527:GNY65568 GXU65527:GXU65568 HHQ65527:HHQ65568 HRM65527:HRM65568 IBI65527:IBI65568 ILE65527:ILE65568 IVA65527:IVA65568 JEW65527:JEW65568 JOS65527:JOS65568 JYO65527:JYO65568 KIK65527:KIK65568 KSG65527:KSG65568 LCC65527:LCC65568 LLY65527:LLY65568 LVU65527:LVU65568 MFQ65527:MFQ65568 MPM65527:MPM65568 MZI65527:MZI65568 NJE65527:NJE65568 NTA65527:NTA65568 OCW65527:OCW65568 OMS65527:OMS65568 OWO65527:OWO65568 PGK65527:PGK65568 PQG65527:PQG65568 QAC65527:QAC65568 QJY65527:QJY65568 QTU65527:QTU65568 RDQ65527:RDQ65568 RNM65527:RNM65568 RXI65527:RXI65568 SHE65527:SHE65568 SRA65527:SRA65568 TAW65527:TAW65568 TKS65527:TKS65568 TUO65527:TUO65568 UEK65527:UEK65568 UOG65527:UOG65568 UYC65527:UYC65568 VHY65527:VHY65568 VRU65527:VRU65568 WBQ65527:WBQ65568 WLM65527:WLM65568 WVI65527:WVI65568 E131063:E131104 IW131063:IW131104 SS131063:SS131104 ACO131063:ACO131104 AMK131063:AMK131104 AWG131063:AWG131104 BGC131063:BGC131104 BPY131063:BPY131104 BZU131063:BZU131104 CJQ131063:CJQ131104 CTM131063:CTM131104 DDI131063:DDI131104 DNE131063:DNE131104 DXA131063:DXA131104 EGW131063:EGW131104 EQS131063:EQS131104 FAO131063:FAO131104 FKK131063:FKK131104 FUG131063:FUG131104 GEC131063:GEC131104 GNY131063:GNY131104 GXU131063:GXU131104 HHQ131063:HHQ131104 HRM131063:HRM131104 IBI131063:IBI131104 ILE131063:ILE131104 IVA131063:IVA131104 JEW131063:JEW131104 JOS131063:JOS131104 JYO131063:JYO131104 KIK131063:KIK131104 KSG131063:KSG131104 LCC131063:LCC131104 LLY131063:LLY131104 LVU131063:LVU131104 MFQ131063:MFQ131104 MPM131063:MPM131104 MZI131063:MZI131104 NJE131063:NJE131104 NTA131063:NTA131104 OCW131063:OCW131104 OMS131063:OMS131104 OWO131063:OWO131104 PGK131063:PGK131104 PQG131063:PQG131104 QAC131063:QAC131104 QJY131063:QJY131104 QTU131063:QTU131104 RDQ131063:RDQ131104 RNM131063:RNM131104 RXI131063:RXI131104 SHE131063:SHE131104 SRA131063:SRA131104 TAW131063:TAW131104 TKS131063:TKS131104 TUO131063:TUO131104 UEK131063:UEK131104 UOG131063:UOG131104 UYC131063:UYC131104 VHY131063:VHY131104 VRU131063:VRU131104 WBQ131063:WBQ131104 WLM131063:WLM131104 WVI131063:WVI131104 E196599:E196640 IW196599:IW196640 SS196599:SS196640 ACO196599:ACO196640 AMK196599:AMK196640 AWG196599:AWG196640 BGC196599:BGC196640 BPY196599:BPY196640 BZU196599:BZU196640 CJQ196599:CJQ196640 CTM196599:CTM196640 DDI196599:DDI196640 DNE196599:DNE196640 DXA196599:DXA196640 EGW196599:EGW196640 EQS196599:EQS196640 FAO196599:FAO196640 FKK196599:FKK196640 FUG196599:FUG196640 GEC196599:GEC196640 GNY196599:GNY196640 GXU196599:GXU196640 HHQ196599:HHQ196640 HRM196599:HRM196640 IBI196599:IBI196640 ILE196599:ILE196640 IVA196599:IVA196640 JEW196599:JEW196640 JOS196599:JOS196640 JYO196599:JYO196640 KIK196599:KIK196640 KSG196599:KSG196640 LCC196599:LCC196640 LLY196599:LLY196640 LVU196599:LVU196640 MFQ196599:MFQ196640 MPM196599:MPM196640 MZI196599:MZI196640 NJE196599:NJE196640 NTA196599:NTA196640 OCW196599:OCW196640 OMS196599:OMS196640 OWO196599:OWO196640 PGK196599:PGK196640 PQG196599:PQG196640 QAC196599:QAC196640 QJY196599:QJY196640 QTU196599:QTU196640 RDQ196599:RDQ196640 RNM196599:RNM196640 RXI196599:RXI196640 SHE196599:SHE196640 SRA196599:SRA196640 TAW196599:TAW196640 TKS196599:TKS196640 TUO196599:TUO196640 UEK196599:UEK196640 UOG196599:UOG196640 UYC196599:UYC196640 VHY196599:VHY196640 VRU196599:VRU196640 WBQ196599:WBQ196640 WLM196599:WLM196640 WVI196599:WVI196640 E262135:E262176 IW262135:IW262176 SS262135:SS262176 ACO262135:ACO262176 AMK262135:AMK262176 AWG262135:AWG262176 BGC262135:BGC262176 BPY262135:BPY262176 BZU262135:BZU262176 CJQ262135:CJQ262176 CTM262135:CTM262176 DDI262135:DDI262176 DNE262135:DNE262176 DXA262135:DXA262176 EGW262135:EGW262176 EQS262135:EQS262176 FAO262135:FAO262176 FKK262135:FKK262176 FUG262135:FUG262176 GEC262135:GEC262176 GNY262135:GNY262176 GXU262135:GXU262176 HHQ262135:HHQ262176 HRM262135:HRM262176 IBI262135:IBI262176 ILE262135:ILE262176 IVA262135:IVA262176 JEW262135:JEW262176 JOS262135:JOS262176 JYO262135:JYO262176 KIK262135:KIK262176 KSG262135:KSG262176 LCC262135:LCC262176 LLY262135:LLY262176 LVU262135:LVU262176 MFQ262135:MFQ262176 MPM262135:MPM262176 MZI262135:MZI262176 NJE262135:NJE262176 NTA262135:NTA262176 OCW262135:OCW262176 OMS262135:OMS262176 OWO262135:OWO262176 PGK262135:PGK262176 PQG262135:PQG262176 QAC262135:QAC262176 QJY262135:QJY262176 QTU262135:QTU262176 RDQ262135:RDQ262176 RNM262135:RNM262176 RXI262135:RXI262176 SHE262135:SHE262176 SRA262135:SRA262176 TAW262135:TAW262176 TKS262135:TKS262176 TUO262135:TUO262176 UEK262135:UEK262176 UOG262135:UOG262176 UYC262135:UYC262176 VHY262135:VHY262176 VRU262135:VRU262176 WBQ262135:WBQ262176 WLM262135:WLM262176 WVI262135:WVI262176 E327671:E327712 IW327671:IW327712 SS327671:SS327712 ACO327671:ACO327712 AMK327671:AMK327712 AWG327671:AWG327712 BGC327671:BGC327712 BPY327671:BPY327712 BZU327671:BZU327712 CJQ327671:CJQ327712 CTM327671:CTM327712 DDI327671:DDI327712 DNE327671:DNE327712 DXA327671:DXA327712 EGW327671:EGW327712 EQS327671:EQS327712 FAO327671:FAO327712 FKK327671:FKK327712 FUG327671:FUG327712 GEC327671:GEC327712 GNY327671:GNY327712 GXU327671:GXU327712 HHQ327671:HHQ327712 HRM327671:HRM327712 IBI327671:IBI327712 ILE327671:ILE327712 IVA327671:IVA327712 JEW327671:JEW327712 JOS327671:JOS327712 JYO327671:JYO327712 KIK327671:KIK327712 KSG327671:KSG327712 LCC327671:LCC327712 LLY327671:LLY327712 LVU327671:LVU327712 MFQ327671:MFQ327712 MPM327671:MPM327712 MZI327671:MZI327712 NJE327671:NJE327712 NTA327671:NTA327712 OCW327671:OCW327712 OMS327671:OMS327712 OWO327671:OWO327712 PGK327671:PGK327712 PQG327671:PQG327712 QAC327671:QAC327712 QJY327671:QJY327712 QTU327671:QTU327712 RDQ327671:RDQ327712 RNM327671:RNM327712 RXI327671:RXI327712 SHE327671:SHE327712 SRA327671:SRA327712 TAW327671:TAW327712 TKS327671:TKS327712 TUO327671:TUO327712 UEK327671:UEK327712 UOG327671:UOG327712 UYC327671:UYC327712 VHY327671:VHY327712 VRU327671:VRU327712 WBQ327671:WBQ327712 WLM327671:WLM327712 WVI327671:WVI327712 E393207:E393248 IW393207:IW393248 SS393207:SS393248 ACO393207:ACO393248 AMK393207:AMK393248 AWG393207:AWG393248 BGC393207:BGC393248 BPY393207:BPY393248 BZU393207:BZU393248 CJQ393207:CJQ393248 CTM393207:CTM393248 DDI393207:DDI393248 DNE393207:DNE393248 DXA393207:DXA393248 EGW393207:EGW393248 EQS393207:EQS393248 FAO393207:FAO393248 FKK393207:FKK393248 FUG393207:FUG393248 GEC393207:GEC393248 GNY393207:GNY393248 GXU393207:GXU393248 HHQ393207:HHQ393248 HRM393207:HRM393248 IBI393207:IBI393248 ILE393207:ILE393248 IVA393207:IVA393248 JEW393207:JEW393248 JOS393207:JOS393248 JYO393207:JYO393248 KIK393207:KIK393248 KSG393207:KSG393248 LCC393207:LCC393248 LLY393207:LLY393248 LVU393207:LVU393248 MFQ393207:MFQ393248 MPM393207:MPM393248 MZI393207:MZI393248 NJE393207:NJE393248 NTA393207:NTA393248 OCW393207:OCW393248 OMS393207:OMS393248 OWO393207:OWO393248 PGK393207:PGK393248 PQG393207:PQG393248 QAC393207:QAC393248 QJY393207:QJY393248 QTU393207:QTU393248 RDQ393207:RDQ393248 RNM393207:RNM393248 RXI393207:RXI393248 SHE393207:SHE393248 SRA393207:SRA393248 TAW393207:TAW393248 TKS393207:TKS393248 TUO393207:TUO393248 UEK393207:UEK393248 UOG393207:UOG393248 UYC393207:UYC393248 VHY393207:VHY393248 VRU393207:VRU393248 WBQ393207:WBQ393248 WLM393207:WLM393248 WVI393207:WVI393248 E458743:E458784 IW458743:IW458784 SS458743:SS458784 ACO458743:ACO458784 AMK458743:AMK458784 AWG458743:AWG458784 BGC458743:BGC458784 BPY458743:BPY458784 BZU458743:BZU458784 CJQ458743:CJQ458784 CTM458743:CTM458784 DDI458743:DDI458784 DNE458743:DNE458784 DXA458743:DXA458784 EGW458743:EGW458784 EQS458743:EQS458784 FAO458743:FAO458784 FKK458743:FKK458784 FUG458743:FUG458784 GEC458743:GEC458784 GNY458743:GNY458784 GXU458743:GXU458784 HHQ458743:HHQ458784 HRM458743:HRM458784 IBI458743:IBI458784 ILE458743:ILE458784 IVA458743:IVA458784 JEW458743:JEW458784 JOS458743:JOS458784 JYO458743:JYO458784 KIK458743:KIK458784 KSG458743:KSG458784 LCC458743:LCC458784 LLY458743:LLY458784 LVU458743:LVU458784 MFQ458743:MFQ458784 MPM458743:MPM458784 MZI458743:MZI458784 NJE458743:NJE458784 NTA458743:NTA458784 OCW458743:OCW458784 OMS458743:OMS458784 OWO458743:OWO458784 PGK458743:PGK458784 PQG458743:PQG458784 QAC458743:QAC458784 QJY458743:QJY458784 QTU458743:QTU458784 RDQ458743:RDQ458784 RNM458743:RNM458784 RXI458743:RXI458784 SHE458743:SHE458784 SRA458743:SRA458784 TAW458743:TAW458784 TKS458743:TKS458784 TUO458743:TUO458784 UEK458743:UEK458784 UOG458743:UOG458784 UYC458743:UYC458784 VHY458743:VHY458784 VRU458743:VRU458784 WBQ458743:WBQ458784 WLM458743:WLM458784 WVI458743:WVI458784 E524279:E524320 IW524279:IW524320 SS524279:SS524320 ACO524279:ACO524320 AMK524279:AMK524320 AWG524279:AWG524320 BGC524279:BGC524320 BPY524279:BPY524320 BZU524279:BZU524320 CJQ524279:CJQ524320 CTM524279:CTM524320 DDI524279:DDI524320 DNE524279:DNE524320 DXA524279:DXA524320 EGW524279:EGW524320 EQS524279:EQS524320 FAO524279:FAO524320 FKK524279:FKK524320 FUG524279:FUG524320 GEC524279:GEC524320 GNY524279:GNY524320 GXU524279:GXU524320 HHQ524279:HHQ524320 HRM524279:HRM524320 IBI524279:IBI524320 ILE524279:ILE524320 IVA524279:IVA524320 JEW524279:JEW524320 JOS524279:JOS524320 JYO524279:JYO524320 KIK524279:KIK524320 KSG524279:KSG524320 LCC524279:LCC524320 LLY524279:LLY524320 LVU524279:LVU524320 MFQ524279:MFQ524320 MPM524279:MPM524320 MZI524279:MZI524320 NJE524279:NJE524320 NTA524279:NTA524320 OCW524279:OCW524320 OMS524279:OMS524320 OWO524279:OWO524320 PGK524279:PGK524320 PQG524279:PQG524320 QAC524279:QAC524320 QJY524279:QJY524320 QTU524279:QTU524320 RDQ524279:RDQ524320 RNM524279:RNM524320 RXI524279:RXI524320 SHE524279:SHE524320 SRA524279:SRA524320 TAW524279:TAW524320 TKS524279:TKS524320 TUO524279:TUO524320 UEK524279:UEK524320 UOG524279:UOG524320 UYC524279:UYC524320 VHY524279:VHY524320 VRU524279:VRU524320 WBQ524279:WBQ524320 WLM524279:WLM524320 WVI524279:WVI524320 E589815:E589856 IW589815:IW589856 SS589815:SS589856 ACO589815:ACO589856 AMK589815:AMK589856 AWG589815:AWG589856 BGC589815:BGC589856 BPY589815:BPY589856 BZU589815:BZU589856 CJQ589815:CJQ589856 CTM589815:CTM589856 DDI589815:DDI589856 DNE589815:DNE589856 DXA589815:DXA589856 EGW589815:EGW589856 EQS589815:EQS589856 FAO589815:FAO589856 FKK589815:FKK589856 FUG589815:FUG589856 GEC589815:GEC589856 GNY589815:GNY589856 GXU589815:GXU589856 HHQ589815:HHQ589856 HRM589815:HRM589856 IBI589815:IBI589856 ILE589815:ILE589856 IVA589815:IVA589856 JEW589815:JEW589856 JOS589815:JOS589856 JYO589815:JYO589856 KIK589815:KIK589856 KSG589815:KSG589856 LCC589815:LCC589856 LLY589815:LLY589856 LVU589815:LVU589856 MFQ589815:MFQ589856 MPM589815:MPM589856 MZI589815:MZI589856 NJE589815:NJE589856 NTA589815:NTA589856 OCW589815:OCW589856 OMS589815:OMS589856 OWO589815:OWO589856 PGK589815:PGK589856 PQG589815:PQG589856 QAC589815:QAC589856 QJY589815:QJY589856 QTU589815:QTU589856 RDQ589815:RDQ589856 RNM589815:RNM589856 RXI589815:RXI589856 SHE589815:SHE589856 SRA589815:SRA589856 TAW589815:TAW589856 TKS589815:TKS589856 TUO589815:TUO589856 UEK589815:UEK589856 UOG589815:UOG589856 UYC589815:UYC589856 VHY589815:VHY589856 VRU589815:VRU589856 WBQ589815:WBQ589856 WLM589815:WLM589856 WVI589815:WVI589856 E655351:E655392 IW655351:IW655392 SS655351:SS655392 ACO655351:ACO655392 AMK655351:AMK655392 AWG655351:AWG655392 BGC655351:BGC655392 BPY655351:BPY655392 BZU655351:BZU655392 CJQ655351:CJQ655392 CTM655351:CTM655392 DDI655351:DDI655392 DNE655351:DNE655392 DXA655351:DXA655392 EGW655351:EGW655392 EQS655351:EQS655392 FAO655351:FAO655392 FKK655351:FKK655392 FUG655351:FUG655392 GEC655351:GEC655392 GNY655351:GNY655392 GXU655351:GXU655392 HHQ655351:HHQ655392 HRM655351:HRM655392 IBI655351:IBI655392 ILE655351:ILE655392 IVA655351:IVA655392 JEW655351:JEW655392 JOS655351:JOS655392 JYO655351:JYO655392 KIK655351:KIK655392 KSG655351:KSG655392 LCC655351:LCC655392 LLY655351:LLY655392 LVU655351:LVU655392 MFQ655351:MFQ655392 MPM655351:MPM655392 MZI655351:MZI655392 NJE655351:NJE655392 NTA655351:NTA655392 OCW655351:OCW655392 OMS655351:OMS655392 OWO655351:OWO655392 PGK655351:PGK655392 PQG655351:PQG655392 QAC655351:QAC655392 QJY655351:QJY655392 QTU655351:QTU655392 RDQ655351:RDQ655392 RNM655351:RNM655392 RXI655351:RXI655392 SHE655351:SHE655392 SRA655351:SRA655392 TAW655351:TAW655392 TKS655351:TKS655392 TUO655351:TUO655392 UEK655351:UEK655392 UOG655351:UOG655392 UYC655351:UYC655392 VHY655351:VHY655392 VRU655351:VRU655392 WBQ655351:WBQ655392 WLM655351:WLM655392 WVI655351:WVI655392 E720887:E720928 IW720887:IW720928 SS720887:SS720928 ACO720887:ACO720928 AMK720887:AMK720928 AWG720887:AWG720928 BGC720887:BGC720928 BPY720887:BPY720928 BZU720887:BZU720928 CJQ720887:CJQ720928 CTM720887:CTM720928 DDI720887:DDI720928 DNE720887:DNE720928 DXA720887:DXA720928 EGW720887:EGW720928 EQS720887:EQS720928 FAO720887:FAO720928 FKK720887:FKK720928 FUG720887:FUG720928 GEC720887:GEC720928 GNY720887:GNY720928 GXU720887:GXU720928 HHQ720887:HHQ720928 HRM720887:HRM720928 IBI720887:IBI720928 ILE720887:ILE720928 IVA720887:IVA720928 JEW720887:JEW720928 JOS720887:JOS720928 JYO720887:JYO720928 KIK720887:KIK720928 KSG720887:KSG720928 LCC720887:LCC720928 LLY720887:LLY720928 LVU720887:LVU720928 MFQ720887:MFQ720928 MPM720887:MPM720928 MZI720887:MZI720928 NJE720887:NJE720928 NTA720887:NTA720928 OCW720887:OCW720928 OMS720887:OMS720928 OWO720887:OWO720928 PGK720887:PGK720928 PQG720887:PQG720928 QAC720887:QAC720928 QJY720887:QJY720928 QTU720887:QTU720928 RDQ720887:RDQ720928 RNM720887:RNM720928 RXI720887:RXI720928 SHE720887:SHE720928 SRA720887:SRA720928 TAW720887:TAW720928 TKS720887:TKS720928 TUO720887:TUO720928 UEK720887:UEK720928 UOG720887:UOG720928 UYC720887:UYC720928 VHY720887:VHY720928 VRU720887:VRU720928 WBQ720887:WBQ720928 WLM720887:WLM720928 WVI720887:WVI720928 E786423:E786464 IW786423:IW786464 SS786423:SS786464 ACO786423:ACO786464 AMK786423:AMK786464 AWG786423:AWG786464 BGC786423:BGC786464 BPY786423:BPY786464 BZU786423:BZU786464 CJQ786423:CJQ786464 CTM786423:CTM786464 DDI786423:DDI786464 DNE786423:DNE786464 DXA786423:DXA786464 EGW786423:EGW786464 EQS786423:EQS786464 FAO786423:FAO786464 FKK786423:FKK786464 FUG786423:FUG786464 GEC786423:GEC786464 GNY786423:GNY786464 GXU786423:GXU786464 HHQ786423:HHQ786464 HRM786423:HRM786464 IBI786423:IBI786464 ILE786423:ILE786464 IVA786423:IVA786464 JEW786423:JEW786464 JOS786423:JOS786464 JYO786423:JYO786464 KIK786423:KIK786464 KSG786423:KSG786464 LCC786423:LCC786464 LLY786423:LLY786464 LVU786423:LVU786464 MFQ786423:MFQ786464 MPM786423:MPM786464 MZI786423:MZI786464 NJE786423:NJE786464 NTA786423:NTA786464 OCW786423:OCW786464 OMS786423:OMS786464 OWO786423:OWO786464 PGK786423:PGK786464 PQG786423:PQG786464 QAC786423:QAC786464 QJY786423:QJY786464 QTU786423:QTU786464 RDQ786423:RDQ786464 RNM786423:RNM786464 RXI786423:RXI786464 SHE786423:SHE786464 SRA786423:SRA786464 TAW786423:TAW786464 TKS786423:TKS786464 TUO786423:TUO786464 UEK786423:UEK786464 UOG786423:UOG786464 UYC786423:UYC786464 VHY786423:VHY786464 VRU786423:VRU786464 WBQ786423:WBQ786464 WLM786423:WLM786464 WVI786423:WVI786464 E851959:E852000 IW851959:IW852000 SS851959:SS852000 ACO851959:ACO852000 AMK851959:AMK852000 AWG851959:AWG852000 BGC851959:BGC852000 BPY851959:BPY852000 BZU851959:BZU852000 CJQ851959:CJQ852000 CTM851959:CTM852000 DDI851959:DDI852000 DNE851959:DNE852000 DXA851959:DXA852000 EGW851959:EGW852000 EQS851959:EQS852000 FAO851959:FAO852000 FKK851959:FKK852000 FUG851959:FUG852000 GEC851959:GEC852000 GNY851959:GNY852000 GXU851959:GXU852000 HHQ851959:HHQ852000 HRM851959:HRM852000 IBI851959:IBI852000 ILE851959:ILE852000 IVA851959:IVA852000 JEW851959:JEW852000 JOS851959:JOS852000 JYO851959:JYO852000 KIK851959:KIK852000 KSG851959:KSG852000 LCC851959:LCC852000 LLY851959:LLY852000 LVU851959:LVU852000 MFQ851959:MFQ852000 MPM851959:MPM852000 MZI851959:MZI852000 NJE851959:NJE852000 NTA851959:NTA852000 OCW851959:OCW852000 OMS851959:OMS852000 OWO851959:OWO852000 PGK851959:PGK852000 PQG851959:PQG852000 QAC851959:QAC852000 QJY851959:QJY852000 QTU851959:QTU852000 RDQ851959:RDQ852000 RNM851959:RNM852000 RXI851959:RXI852000 SHE851959:SHE852000 SRA851959:SRA852000 TAW851959:TAW852000 TKS851959:TKS852000 TUO851959:TUO852000 UEK851959:UEK852000 UOG851959:UOG852000 UYC851959:UYC852000 VHY851959:VHY852000 VRU851959:VRU852000 WBQ851959:WBQ852000 WLM851959:WLM852000 WVI851959:WVI852000 E917495:E917536 IW917495:IW917536 SS917495:SS917536 ACO917495:ACO917536 AMK917495:AMK917536 AWG917495:AWG917536 BGC917495:BGC917536 BPY917495:BPY917536 BZU917495:BZU917536 CJQ917495:CJQ917536 CTM917495:CTM917536 DDI917495:DDI917536 DNE917495:DNE917536 DXA917495:DXA917536 EGW917495:EGW917536 EQS917495:EQS917536 FAO917495:FAO917536 FKK917495:FKK917536 FUG917495:FUG917536 GEC917495:GEC917536 GNY917495:GNY917536 GXU917495:GXU917536 HHQ917495:HHQ917536 HRM917495:HRM917536 IBI917495:IBI917536 ILE917495:ILE917536 IVA917495:IVA917536 JEW917495:JEW917536 JOS917495:JOS917536 JYO917495:JYO917536 KIK917495:KIK917536 KSG917495:KSG917536 LCC917495:LCC917536 LLY917495:LLY917536 LVU917495:LVU917536 MFQ917495:MFQ917536 MPM917495:MPM917536 MZI917495:MZI917536 NJE917495:NJE917536 NTA917495:NTA917536 OCW917495:OCW917536 OMS917495:OMS917536 OWO917495:OWO917536 PGK917495:PGK917536 PQG917495:PQG917536 QAC917495:QAC917536 QJY917495:QJY917536 QTU917495:QTU917536 RDQ917495:RDQ917536 RNM917495:RNM917536 RXI917495:RXI917536 SHE917495:SHE917536 SRA917495:SRA917536 TAW917495:TAW917536 TKS917495:TKS917536 TUO917495:TUO917536 UEK917495:UEK917536 UOG917495:UOG917536 UYC917495:UYC917536 VHY917495:VHY917536 VRU917495:VRU917536 WBQ917495:WBQ917536 WLM917495:WLM917536 WVI917495:WVI917536 E983031:E983072 IW983031:IW983072 SS983031:SS983072 ACO983031:ACO983072 AMK983031:AMK983072 AWG983031:AWG983072 BGC983031:BGC983072 BPY983031:BPY983072 BZU983031:BZU983072 CJQ983031:CJQ983072 CTM983031:CTM983072 DDI983031:DDI983072 DNE983031:DNE983072 DXA983031:DXA983072 EGW983031:EGW983072 EQS983031:EQS983072 FAO983031:FAO983072 FKK983031:FKK983072 FUG983031:FUG983072 GEC983031:GEC983072 GNY983031:GNY983072 GXU983031:GXU983072 HHQ983031:HHQ983072 HRM983031:HRM983072 IBI983031:IBI983072 ILE983031:ILE983072 IVA983031:IVA983072 JEW983031:JEW983072 JOS983031:JOS983072 JYO983031:JYO983072 KIK983031:KIK983072 KSG983031:KSG983072 LCC983031:LCC983072 LLY983031:LLY983072 LVU983031:LVU983072 MFQ983031:MFQ983072 MPM983031:MPM983072 MZI983031:MZI983072 NJE983031:NJE983072 NTA983031:NTA983072 OCW983031:OCW983072 OMS983031:OMS983072 OWO983031:OWO983072 PGK983031:PGK983072 PQG983031:PQG983072 QAC983031:QAC983072 QJY983031:QJY983072 QTU983031:QTU983072 RDQ983031:RDQ983072 RNM983031:RNM983072 RXI983031:RXI983072 SHE983031:SHE983072 SRA983031:SRA983072 TAW983031:TAW983072 TKS983031:TKS983072 TUO983031:TUO983072 UEK983031:UEK983072 UOG983031:UOG983072 UYC983031:UYC983072 VHY983031:VHY983072 VRU983031:VRU983072 WBQ983031:WBQ983072 WLM983031:WLM983072 WVI983031:WVI983072 E4:E32 IW4:IW32 SS4:SS32 ACO4:ACO32 AMK4:AMK32 AWG4:AWG32 BGC4:BGC32 BPY4:BPY32 BZU4:BZU32 CJQ4:CJQ32 CTM4:CTM32 DDI4:DDI32 DNE4:DNE32 DXA4:DXA32 EGW4:EGW32 EQS4:EQS32 FAO4:FAO32 FKK4:FKK32 FUG4:FUG32 GEC4:GEC32 GNY4:GNY32 GXU4:GXU32 HHQ4:HHQ32 HRM4:HRM32 IBI4:IBI32 ILE4:ILE32 IVA4:IVA32 JEW4:JEW32 JOS4:JOS32 JYO4:JYO32 KIK4:KIK32 KSG4:KSG32 LCC4:LCC32 LLY4:LLY32 LVU4:LVU32 MFQ4:MFQ32 MPM4:MPM32 MZI4:MZI32 NJE4:NJE32 NTA4:NTA32 OCW4:OCW32 OMS4:OMS32 OWO4:OWO32 PGK4:PGK32 PQG4:PQG32 QAC4:QAC32 QJY4:QJY32 QTU4:QTU32 RDQ4:RDQ32 RNM4:RNM32 RXI4:RXI32 SHE4:SHE32 SRA4:SRA32 TAW4:TAW32 TKS4:TKS32 TUO4:TUO32 UEK4:UEK32 UOG4:UOG32 UYC4:UYC32 VHY4:VHY32 VRU4:VRU32 WBQ4:WBQ32 WLM4:WLM32 WVI4:WVI32" xr:uid="{CC619152-275A-461C-9356-FCED8F554DD0}">
      <formula1>"파쇄(인력),파쇄(기계),소각,매몰,그물망,훈증처리,대용량훈증,열처리"</formula1>
    </dataValidation>
  </dataValidations>
  <printOptions horizontalCentered="1"/>
  <pageMargins left="0.31496062992125984" right="0.39370078740157483" top="0.78740157480314965" bottom="0.39370078740157483" header="0.39370078740157483" footer="0.39370078740157483"/>
  <pageSetup scale="95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1F628-EFAA-4126-88CE-E9F95F1B9C4E}">
  <dimension ref="A1:R760"/>
  <sheetViews>
    <sheetView view="pageBreakPreview" topLeftCell="A394" zoomScale="85" zoomScaleNormal="100" zoomScaleSheetLayoutView="85" workbookViewId="0">
      <selection activeCell="P79" sqref="P79"/>
    </sheetView>
  </sheetViews>
  <sheetFormatPr defaultRowHeight="13.5"/>
  <cols>
    <col min="1" max="9" width="8.88671875" style="692"/>
    <col min="10" max="10" width="8.88671875" style="692" customWidth="1"/>
    <col min="11" max="12" width="8.88671875" style="692"/>
    <col min="13" max="16384" width="8.88671875" style="693"/>
  </cols>
  <sheetData>
    <row r="1" spans="1:18" s="690" customFormat="1" ht="25.5">
      <c r="A1" s="1186" t="s">
        <v>971</v>
      </c>
      <c r="B1" s="1186"/>
      <c r="C1" s="1186"/>
      <c r="D1" s="1186"/>
      <c r="E1" s="1186"/>
      <c r="F1" s="1186"/>
      <c r="G1" s="1186"/>
      <c r="H1" s="1186"/>
      <c r="I1" s="1186"/>
      <c r="J1" s="1186"/>
      <c r="K1" s="1186"/>
      <c r="L1" s="1186"/>
      <c r="M1" s="689"/>
      <c r="N1" s="689"/>
      <c r="O1" s="689"/>
      <c r="P1" s="689"/>
      <c r="Q1" s="689"/>
      <c r="R1" s="689"/>
    </row>
    <row r="2" spans="1:18">
      <c r="A2" s="691"/>
      <c r="B2" s="691"/>
      <c r="C2" s="691"/>
      <c r="D2" s="691"/>
      <c r="E2" s="691"/>
      <c r="F2" s="691"/>
      <c r="G2" s="691"/>
      <c r="H2" s="691"/>
    </row>
    <row r="3" spans="1:18">
      <c r="A3" s="691"/>
      <c r="B3" s="691"/>
      <c r="C3" s="691"/>
      <c r="D3" s="691"/>
      <c r="E3" s="691"/>
      <c r="F3" s="691"/>
      <c r="G3" s="691"/>
      <c r="H3" s="691"/>
    </row>
    <row r="4" spans="1:18">
      <c r="A4" s="691"/>
      <c r="B4" s="691"/>
      <c r="C4" s="691"/>
      <c r="D4" s="691"/>
      <c r="E4" s="691"/>
      <c r="F4" s="691"/>
      <c r="G4" s="691"/>
      <c r="H4" s="691"/>
    </row>
    <row r="5" spans="1:18">
      <c r="A5" s="691"/>
      <c r="B5" s="691"/>
      <c r="C5" s="691"/>
      <c r="D5" s="691"/>
      <c r="E5" s="691"/>
      <c r="F5" s="691"/>
      <c r="G5" s="691"/>
      <c r="H5" s="691"/>
    </row>
    <row r="6" spans="1:18">
      <c r="A6" s="691"/>
      <c r="B6" s="691"/>
      <c r="C6" s="691"/>
      <c r="D6" s="691"/>
      <c r="E6" s="691"/>
      <c r="F6" s="691"/>
      <c r="G6" s="691"/>
      <c r="H6" s="691"/>
    </row>
    <row r="7" spans="1:18">
      <c r="A7" s="691"/>
      <c r="B7" s="691"/>
      <c r="C7" s="691"/>
      <c r="D7" s="691"/>
      <c r="E7" s="691"/>
      <c r="F7" s="691"/>
      <c r="G7" s="691"/>
      <c r="H7" s="691"/>
    </row>
    <row r="8" spans="1:18">
      <c r="A8" s="691"/>
      <c r="B8" s="691"/>
      <c r="C8" s="691"/>
      <c r="D8" s="691"/>
      <c r="E8" s="691"/>
      <c r="F8" s="691"/>
      <c r="G8" s="691"/>
      <c r="H8" s="691"/>
    </row>
    <row r="9" spans="1:18">
      <c r="A9" s="691"/>
      <c r="B9" s="691"/>
      <c r="C9" s="691"/>
      <c r="D9" s="691"/>
      <c r="E9" s="691"/>
      <c r="F9" s="691"/>
      <c r="G9" s="691"/>
      <c r="H9" s="691"/>
    </row>
    <row r="10" spans="1:18">
      <c r="A10" s="691"/>
      <c r="B10" s="691"/>
      <c r="C10" s="691"/>
      <c r="D10" s="691"/>
      <c r="E10" s="691"/>
      <c r="F10" s="691"/>
      <c r="G10" s="691"/>
      <c r="H10" s="691"/>
    </row>
    <row r="11" spans="1:18">
      <c r="A11" s="691"/>
      <c r="B11" s="691"/>
      <c r="C11" s="691"/>
      <c r="D11" s="691"/>
      <c r="E11" s="691"/>
      <c r="F11" s="691"/>
      <c r="G11" s="691"/>
      <c r="H11" s="691"/>
    </row>
    <row r="12" spans="1:18">
      <c r="A12" s="691"/>
      <c r="B12" s="691"/>
      <c r="C12" s="691"/>
      <c r="D12" s="691"/>
      <c r="E12" s="691"/>
      <c r="F12" s="691"/>
      <c r="G12" s="691"/>
      <c r="H12" s="691"/>
    </row>
    <row r="13" spans="1:18">
      <c r="A13" s="691"/>
      <c r="B13" s="691"/>
      <c r="C13" s="691"/>
      <c r="D13" s="691"/>
      <c r="E13" s="691"/>
      <c r="F13" s="691"/>
      <c r="G13" s="691"/>
      <c r="H13" s="691"/>
    </row>
    <row r="14" spans="1:18">
      <c r="A14" s="691"/>
      <c r="B14" s="691"/>
      <c r="C14" s="691"/>
      <c r="D14" s="691"/>
      <c r="E14" s="691"/>
      <c r="F14" s="691"/>
      <c r="G14" s="691"/>
      <c r="H14" s="691"/>
    </row>
    <row r="15" spans="1:18">
      <c r="A15" s="691"/>
      <c r="B15" s="691"/>
      <c r="C15" s="691"/>
      <c r="D15" s="691"/>
      <c r="E15" s="691"/>
      <c r="F15" s="691"/>
      <c r="G15" s="691"/>
      <c r="H15" s="691"/>
      <c r="J15" s="692" t="s">
        <v>972</v>
      </c>
    </row>
    <row r="16" spans="1:18">
      <c r="A16" s="691"/>
      <c r="B16" s="691"/>
      <c r="C16" s="691"/>
      <c r="D16" s="691"/>
      <c r="E16" s="691"/>
      <c r="F16" s="691"/>
      <c r="G16" s="691"/>
      <c r="H16" s="691"/>
    </row>
    <row r="17" spans="1:10">
      <c r="A17" s="691"/>
      <c r="B17" s="691"/>
      <c r="C17" s="691"/>
      <c r="D17" s="691"/>
      <c r="E17" s="691"/>
      <c r="F17" s="691"/>
      <c r="G17" s="691"/>
      <c r="H17" s="691"/>
    </row>
    <row r="18" spans="1:10">
      <c r="A18" s="691"/>
      <c r="B18" s="691"/>
      <c r="C18" s="691"/>
      <c r="D18" s="691"/>
      <c r="E18" s="691"/>
      <c r="F18" s="691"/>
      <c r="G18" s="691"/>
      <c r="H18" s="691"/>
    </row>
    <row r="19" spans="1:10">
      <c r="A19" s="691"/>
      <c r="B19" s="691"/>
      <c r="C19" s="691"/>
      <c r="D19" s="691"/>
      <c r="E19" s="691"/>
      <c r="F19" s="691"/>
      <c r="G19" s="691"/>
      <c r="H19" s="691"/>
    </row>
    <row r="20" spans="1:10">
      <c r="A20" s="691"/>
      <c r="B20" s="691"/>
      <c r="C20" s="691"/>
      <c r="D20" s="691"/>
      <c r="E20" s="691"/>
      <c r="F20" s="691"/>
      <c r="G20" s="691"/>
      <c r="H20" s="691"/>
    </row>
    <row r="21" spans="1:10">
      <c r="A21" s="691"/>
      <c r="B21" s="691"/>
      <c r="C21" s="691"/>
      <c r="D21" s="691"/>
      <c r="E21" s="691"/>
      <c r="F21" s="691"/>
      <c r="G21" s="691"/>
      <c r="H21" s="691"/>
    </row>
    <row r="22" spans="1:10">
      <c r="A22" s="691"/>
      <c r="B22" s="691"/>
      <c r="C22" s="691"/>
      <c r="D22" s="691"/>
      <c r="E22" s="691"/>
      <c r="F22" s="691"/>
      <c r="G22" s="691"/>
      <c r="H22" s="691"/>
      <c r="J22" s="694"/>
    </row>
    <row r="23" spans="1:10">
      <c r="A23" s="691"/>
      <c r="B23" s="691"/>
      <c r="C23" s="691"/>
      <c r="D23" s="691"/>
      <c r="E23" s="691"/>
      <c r="F23" s="691"/>
      <c r="G23" s="691"/>
      <c r="H23" s="691"/>
    </row>
    <row r="24" spans="1:10">
      <c r="A24" s="691"/>
      <c r="B24" s="691"/>
      <c r="C24" s="691"/>
      <c r="D24" s="691"/>
      <c r="E24" s="691"/>
      <c r="F24" s="691"/>
      <c r="G24" s="691"/>
      <c r="H24" s="691"/>
    </row>
    <row r="25" spans="1:10">
      <c r="A25" s="691"/>
      <c r="B25" s="691"/>
      <c r="C25" s="691"/>
      <c r="D25" s="691"/>
      <c r="E25" s="691"/>
      <c r="F25" s="691"/>
      <c r="G25" s="691"/>
      <c r="H25" s="691"/>
    </row>
    <row r="26" spans="1:10">
      <c r="A26" s="691"/>
      <c r="B26" s="691"/>
      <c r="C26" s="691"/>
      <c r="D26" s="691"/>
      <c r="E26" s="691"/>
      <c r="F26" s="691"/>
      <c r="G26" s="691"/>
      <c r="H26" s="691"/>
      <c r="J26" s="692" t="s">
        <v>973</v>
      </c>
    </row>
    <row r="27" spans="1:10">
      <c r="A27" s="691"/>
      <c r="B27" s="691"/>
      <c r="C27" s="691"/>
      <c r="D27" s="691"/>
      <c r="E27" s="691"/>
      <c r="F27" s="691"/>
      <c r="G27" s="691"/>
      <c r="H27" s="691"/>
    </row>
    <row r="28" spans="1:10">
      <c r="A28" s="691"/>
      <c r="B28" s="691"/>
      <c r="C28" s="691"/>
      <c r="D28" s="691"/>
      <c r="E28" s="691"/>
      <c r="F28" s="691"/>
      <c r="G28" s="691"/>
      <c r="H28" s="691"/>
    </row>
    <row r="29" spans="1:10">
      <c r="A29" s="691"/>
      <c r="B29" s="691"/>
      <c r="C29" s="691"/>
      <c r="D29" s="691"/>
      <c r="E29" s="691"/>
      <c r="F29" s="691"/>
      <c r="G29" s="691"/>
      <c r="H29" s="691"/>
    </row>
    <row r="30" spans="1:10">
      <c r="A30" s="691"/>
      <c r="B30" s="691"/>
      <c r="C30" s="691"/>
      <c r="D30" s="691"/>
      <c r="E30" s="691"/>
      <c r="F30" s="691"/>
      <c r="G30" s="691"/>
      <c r="H30" s="691"/>
    </row>
    <row r="31" spans="1:10">
      <c r="A31" s="691"/>
      <c r="B31" s="691"/>
      <c r="C31" s="691"/>
      <c r="D31" s="691"/>
      <c r="E31" s="691"/>
      <c r="F31" s="691"/>
      <c r="G31" s="691"/>
      <c r="H31" s="691"/>
    </row>
    <row r="32" spans="1:10">
      <c r="A32" s="691"/>
      <c r="B32" s="691"/>
      <c r="C32" s="691"/>
      <c r="D32" s="691"/>
      <c r="E32" s="691"/>
      <c r="F32" s="691"/>
      <c r="G32" s="691"/>
      <c r="H32" s="691"/>
    </row>
    <row r="33" spans="1:10">
      <c r="A33" s="691"/>
      <c r="B33" s="691"/>
      <c r="C33" s="691"/>
      <c r="D33" s="691"/>
      <c r="E33" s="691"/>
      <c r="F33" s="691"/>
      <c r="G33" s="691"/>
      <c r="H33" s="691"/>
    </row>
    <row r="34" spans="1:10">
      <c r="A34" s="691"/>
      <c r="B34" s="691"/>
      <c r="C34" s="691"/>
      <c r="D34" s="691"/>
      <c r="E34" s="691"/>
      <c r="F34" s="691"/>
      <c r="G34" s="691"/>
      <c r="H34" s="691"/>
    </row>
    <row r="35" spans="1:10">
      <c r="A35" s="691"/>
      <c r="B35" s="691"/>
      <c r="C35" s="691"/>
      <c r="D35" s="691"/>
      <c r="E35" s="691"/>
      <c r="F35" s="691"/>
      <c r="G35" s="691"/>
      <c r="H35" s="691"/>
    </row>
    <row r="36" spans="1:10">
      <c r="A36" s="691"/>
      <c r="B36" s="691"/>
      <c r="C36" s="691"/>
      <c r="D36" s="691"/>
      <c r="E36" s="691"/>
      <c r="F36" s="691"/>
      <c r="G36" s="691"/>
      <c r="H36" s="691"/>
    </row>
    <row r="37" spans="1:10">
      <c r="A37" s="691"/>
      <c r="B37" s="691"/>
      <c r="C37" s="691"/>
      <c r="D37" s="691"/>
      <c r="E37" s="691"/>
      <c r="F37" s="691"/>
      <c r="G37" s="691"/>
      <c r="H37" s="691"/>
      <c r="J37" s="692" t="s">
        <v>974</v>
      </c>
    </row>
    <row r="38" spans="1:10">
      <c r="A38" s="691"/>
      <c r="B38" s="691"/>
      <c r="C38" s="691"/>
      <c r="D38" s="691"/>
      <c r="E38" s="691"/>
      <c r="F38" s="691"/>
      <c r="G38" s="691"/>
      <c r="H38" s="691"/>
    </row>
    <row r="39" spans="1:10">
      <c r="A39" s="691"/>
      <c r="B39" s="691"/>
      <c r="C39" s="691"/>
      <c r="D39" s="691"/>
      <c r="E39" s="691"/>
      <c r="F39" s="691"/>
      <c r="G39" s="691"/>
      <c r="H39" s="691"/>
    </row>
    <row r="40" spans="1:10">
      <c r="A40" s="691"/>
      <c r="B40" s="691"/>
      <c r="C40" s="691"/>
      <c r="D40" s="691"/>
      <c r="E40" s="691"/>
      <c r="F40" s="691"/>
      <c r="G40" s="691"/>
      <c r="H40" s="691"/>
    </row>
    <row r="41" spans="1:10">
      <c r="A41" s="691"/>
      <c r="B41" s="691"/>
      <c r="C41" s="691"/>
      <c r="D41" s="691"/>
      <c r="E41" s="691"/>
      <c r="F41" s="691"/>
      <c r="G41" s="691"/>
      <c r="H41" s="691"/>
    </row>
    <row r="42" spans="1:10">
      <c r="A42" s="691"/>
      <c r="B42" s="691"/>
      <c r="C42" s="691"/>
      <c r="D42" s="691"/>
      <c r="E42" s="691"/>
      <c r="F42" s="691"/>
      <c r="G42" s="691"/>
      <c r="H42" s="691"/>
    </row>
    <row r="43" spans="1:10">
      <c r="A43" s="691"/>
      <c r="B43" s="691"/>
      <c r="C43" s="691"/>
      <c r="D43" s="691"/>
      <c r="E43" s="691"/>
      <c r="F43" s="691"/>
      <c r="G43" s="691"/>
      <c r="H43" s="691"/>
    </row>
    <row r="44" spans="1:10">
      <c r="A44" s="691"/>
      <c r="B44" s="691"/>
      <c r="C44" s="691"/>
      <c r="D44" s="691"/>
      <c r="E44" s="691"/>
      <c r="F44" s="691"/>
      <c r="G44" s="691"/>
      <c r="H44" s="691"/>
    </row>
    <row r="45" spans="1:10">
      <c r="A45" s="691"/>
      <c r="B45" s="691"/>
      <c r="C45" s="691"/>
      <c r="D45" s="691"/>
      <c r="E45" s="691"/>
      <c r="F45" s="691"/>
      <c r="G45" s="691"/>
      <c r="H45" s="691"/>
    </row>
    <row r="46" spans="1:10">
      <c r="A46" s="691"/>
      <c r="B46" s="691"/>
      <c r="C46" s="691"/>
      <c r="D46" s="691"/>
      <c r="E46" s="691"/>
      <c r="F46" s="691"/>
      <c r="G46" s="691"/>
      <c r="H46" s="691"/>
    </row>
    <row r="47" spans="1:10">
      <c r="A47" s="691"/>
      <c r="B47" s="691"/>
      <c r="C47" s="691"/>
      <c r="D47" s="691"/>
      <c r="E47" s="691"/>
      <c r="F47" s="691"/>
      <c r="G47" s="691"/>
      <c r="H47" s="691"/>
    </row>
    <row r="48" spans="1:10">
      <c r="A48" s="691"/>
      <c r="B48" s="691"/>
      <c r="C48" s="691"/>
      <c r="D48" s="691"/>
      <c r="E48" s="691"/>
      <c r="F48" s="691"/>
      <c r="G48" s="691"/>
      <c r="H48" s="691"/>
    </row>
    <row r="49" spans="1:8">
      <c r="A49" s="691"/>
      <c r="B49" s="691"/>
      <c r="C49" s="691"/>
      <c r="D49" s="691"/>
      <c r="E49" s="691"/>
      <c r="F49" s="691"/>
      <c r="G49" s="691"/>
      <c r="H49" s="691"/>
    </row>
    <row r="50" spans="1:8">
      <c r="A50" s="691"/>
      <c r="B50" s="691"/>
      <c r="C50" s="691"/>
      <c r="D50" s="691"/>
      <c r="E50" s="691"/>
      <c r="F50" s="691"/>
      <c r="G50" s="691"/>
      <c r="H50" s="691"/>
    </row>
    <row r="51" spans="1:8">
      <c r="A51" s="691"/>
      <c r="B51" s="691"/>
      <c r="C51" s="691"/>
      <c r="D51" s="691"/>
      <c r="E51" s="691"/>
      <c r="F51" s="691"/>
      <c r="G51" s="691"/>
      <c r="H51" s="691"/>
    </row>
    <row r="52" spans="1:8">
      <c r="A52" s="691"/>
      <c r="B52" s="691"/>
      <c r="C52" s="691"/>
      <c r="D52" s="691"/>
      <c r="E52" s="691"/>
      <c r="F52" s="691"/>
      <c r="G52" s="691"/>
      <c r="H52" s="691"/>
    </row>
    <row r="53" spans="1:8">
      <c r="A53" s="691"/>
      <c r="B53" s="691"/>
      <c r="C53" s="691"/>
      <c r="D53" s="691"/>
      <c r="E53" s="691"/>
      <c r="F53" s="691"/>
      <c r="G53" s="691"/>
      <c r="H53" s="691"/>
    </row>
    <row r="54" spans="1:8">
      <c r="A54" s="691"/>
      <c r="B54" s="691"/>
      <c r="C54" s="691"/>
      <c r="D54" s="691"/>
      <c r="E54" s="691"/>
      <c r="F54" s="691"/>
      <c r="G54" s="691"/>
      <c r="H54" s="691"/>
    </row>
    <row r="55" spans="1:8">
      <c r="A55" s="691"/>
      <c r="B55" s="691"/>
      <c r="C55" s="691"/>
      <c r="D55" s="691"/>
      <c r="E55" s="691"/>
      <c r="F55" s="691"/>
      <c r="G55" s="691"/>
      <c r="H55" s="691"/>
    </row>
    <row r="56" spans="1:8">
      <c r="A56" s="691"/>
      <c r="B56" s="691"/>
      <c r="C56" s="691"/>
      <c r="D56" s="691"/>
      <c r="E56" s="691"/>
      <c r="F56" s="691"/>
      <c r="G56" s="691"/>
      <c r="H56" s="691"/>
    </row>
    <row r="57" spans="1:8">
      <c r="A57" s="691"/>
      <c r="B57" s="694"/>
      <c r="C57" s="691"/>
      <c r="D57" s="691"/>
      <c r="E57" s="691"/>
      <c r="F57" s="691"/>
      <c r="G57" s="691"/>
      <c r="H57" s="691"/>
    </row>
    <row r="58" spans="1:8">
      <c r="A58" s="691"/>
      <c r="B58" s="691"/>
      <c r="C58" s="691"/>
      <c r="D58" s="691"/>
      <c r="E58" s="691"/>
      <c r="F58" s="691"/>
      <c r="G58" s="691"/>
      <c r="H58" s="691"/>
    </row>
    <row r="59" spans="1:8">
      <c r="A59" s="691"/>
      <c r="B59" s="691"/>
      <c r="C59" s="691"/>
      <c r="D59" s="691"/>
      <c r="E59" s="691"/>
      <c r="F59" s="691"/>
      <c r="G59" s="691"/>
      <c r="H59" s="691"/>
    </row>
    <row r="60" spans="1:8">
      <c r="A60" s="691"/>
      <c r="B60" s="691"/>
      <c r="C60" s="691"/>
      <c r="D60" s="691"/>
      <c r="E60" s="691"/>
      <c r="F60" s="691"/>
      <c r="G60" s="691"/>
      <c r="H60" s="691"/>
    </row>
    <row r="61" spans="1:8">
      <c r="A61" s="691"/>
      <c r="B61" s="691"/>
      <c r="C61" s="691"/>
      <c r="D61" s="691"/>
      <c r="E61" s="691"/>
      <c r="F61" s="691"/>
      <c r="G61" s="691"/>
      <c r="H61" s="691"/>
    </row>
    <row r="62" spans="1:8">
      <c r="A62" s="691"/>
      <c r="B62" s="691"/>
      <c r="C62" s="691"/>
      <c r="D62" s="691"/>
      <c r="E62" s="691"/>
      <c r="F62" s="691"/>
      <c r="G62" s="691"/>
      <c r="H62" s="691"/>
    </row>
    <row r="63" spans="1:8">
      <c r="A63" s="691"/>
      <c r="B63" s="691"/>
      <c r="C63" s="691"/>
      <c r="D63" s="691"/>
      <c r="E63" s="691"/>
      <c r="F63" s="691"/>
      <c r="G63" s="691"/>
      <c r="H63" s="691"/>
    </row>
    <row r="64" spans="1:8">
      <c r="A64" s="691"/>
      <c r="B64" s="691"/>
      <c r="C64" s="691"/>
      <c r="D64" s="691"/>
      <c r="E64" s="691"/>
      <c r="F64" s="691"/>
      <c r="G64" s="691"/>
      <c r="H64" s="691"/>
    </row>
    <row r="65" spans="1:8">
      <c r="A65" s="691"/>
      <c r="B65" s="691"/>
      <c r="C65" s="691"/>
      <c r="D65" s="691"/>
      <c r="E65" s="691"/>
      <c r="F65" s="691"/>
      <c r="G65" s="691"/>
      <c r="H65" s="691"/>
    </row>
    <row r="66" spans="1:8">
      <c r="A66" s="691"/>
      <c r="B66" s="691"/>
      <c r="C66" s="691"/>
      <c r="D66" s="691"/>
      <c r="E66" s="691"/>
      <c r="F66" s="691"/>
      <c r="G66" s="691"/>
      <c r="H66" s="691"/>
    </row>
    <row r="67" spans="1:8">
      <c r="A67" s="691"/>
      <c r="B67" s="691"/>
      <c r="C67" s="691"/>
      <c r="D67" s="691"/>
      <c r="E67" s="691"/>
      <c r="F67" s="691"/>
      <c r="G67" s="691"/>
      <c r="H67" s="691"/>
    </row>
    <row r="68" spans="1:8">
      <c r="A68" s="691"/>
      <c r="B68" s="691"/>
      <c r="C68" s="691"/>
      <c r="D68" s="691"/>
      <c r="E68" s="691"/>
      <c r="F68" s="691"/>
      <c r="G68" s="691"/>
      <c r="H68" s="691"/>
    </row>
    <row r="69" spans="1:8">
      <c r="A69" s="691"/>
      <c r="B69" s="691"/>
      <c r="C69" s="691"/>
      <c r="D69" s="691"/>
      <c r="E69" s="691"/>
      <c r="F69" s="691"/>
      <c r="G69" s="691"/>
      <c r="H69" s="691"/>
    </row>
    <row r="70" spans="1:8">
      <c r="A70" s="691"/>
      <c r="B70" s="691"/>
      <c r="C70" s="691"/>
      <c r="D70" s="691"/>
      <c r="E70" s="691"/>
      <c r="F70" s="691"/>
      <c r="G70" s="691"/>
      <c r="H70" s="691"/>
    </row>
    <row r="71" spans="1:8">
      <c r="A71" s="691"/>
      <c r="B71" s="691"/>
      <c r="C71" s="691"/>
      <c r="D71" s="691"/>
      <c r="E71" s="691"/>
      <c r="F71" s="691"/>
      <c r="G71" s="691"/>
      <c r="H71" s="691"/>
    </row>
    <row r="72" spans="1:8">
      <c r="A72" s="691"/>
      <c r="B72" s="691"/>
      <c r="C72" s="691"/>
      <c r="D72" s="691"/>
      <c r="E72" s="691"/>
      <c r="F72" s="691"/>
      <c r="G72" s="691"/>
      <c r="H72" s="691"/>
    </row>
    <row r="73" spans="1:8">
      <c r="A73" s="691"/>
      <c r="B73" s="691"/>
      <c r="C73" s="691"/>
      <c r="D73" s="691"/>
      <c r="E73" s="691"/>
      <c r="F73" s="691"/>
      <c r="G73" s="691"/>
      <c r="H73" s="691"/>
    </row>
    <row r="74" spans="1:8">
      <c r="A74" s="691"/>
      <c r="B74" s="691"/>
      <c r="C74" s="691"/>
      <c r="D74" s="691"/>
      <c r="E74" s="691"/>
      <c r="F74" s="691"/>
      <c r="G74" s="691"/>
      <c r="H74" s="691"/>
    </row>
    <row r="75" spans="1:8">
      <c r="A75" s="691"/>
      <c r="B75" s="691"/>
      <c r="C75" s="691"/>
      <c r="D75" s="691"/>
      <c r="E75" s="691"/>
      <c r="F75" s="691"/>
      <c r="G75" s="691"/>
      <c r="H75" s="691"/>
    </row>
    <row r="76" spans="1:8">
      <c r="A76" s="691"/>
      <c r="B76" s="691"/>
      <c r="C76" s="691"/>
      <c r="D76" s="691"/>
      <c r="E76" s="691"/>
      <c r="F76" s="691"/>
      <c r="G76" s="691"/>
      <c r="H76" s="691"/>
    </row>
    <row r="77" spans="1:8">
      <c r="A77" s="691"/>
      <c r="B77" s="691"/>
      <c r="C77" s="691"/>
      <c r="D77" s="691"/>
      <c r="E77" s="691"/>
      <c r="F77" s="691"/>
      <c r="G77" s="691"/>
      <c r="H77" s="691"/>
    </row>
    <row r="78" spans="1:8">
      <c r="A78" s="691"/>
      <c r="B78" s="691"/>
      <c r="C78" s="691"/>
      <c r="D78" s="691"/>
      <c r="E78" s="691"/>
      <c r="F78" s="691"/>
      <c r="G78" s="691"/>
      <c r="H78" s="691"/>
    </row>
    <row r="79" spans="1:8">
      <c r="A79" s="691"/>
      <c r="B79" s="691"/>
      <c r="C79" s="691"/>
      <c r="D79" s="691"/>
      <c r="E79" s="691"/>
      <c r="F79" s="691"/>
      <c r="G79" s="691"/>
      <c r="H79" s="691"/>
    </row>
    <row r="80" spans="1:8">
      <c r="A80" s="691"/>
      <c r="B80" s="691"/>
      <c r="C80" s="691"/>
      <c r="D80" s="691"/>
      <c r="E80" s="691"/>
      <c r="F80" s="691"/>
      <c r="G80" s="691"/>
      <c r="H80" s="691"/>
    </row>
    <row r="81" spans="1:8">
      <c r="A81" s="691"/>
      <c r="B81" s="691"/>
      <c r="C81" s="691"/>
      <c r="D81" s="691"/>
      <c r="E81" s="691"/>
      <c r="F81" s="691"/>
      <c r="G81" s="691"/>
      <c r="H81" s="691"/>
    </row>
    <row r="82" spans="1:8">
      <c r="A82" s="691"/>
      <c r="B82" s="691"/>
      <c r="C82" s="691"/>
      <c r="D82" s="691"/>
      <c r="E82" s="691"/>
      <c r="F82" s="691"/>
      <c r="G82" s="691"/>
      <c r="H82" s="691"/>
    </row>
    <row r="83" spans="1:8">
      <c r="A83" s="691"/>
      <c r="B83" s="691"/>
      <c r="C83" s="691"/>
      <c r="D83" s="691"/>
      <c r="E83" s="691"/>
      <c r="F83" s="691"/>
      <c r="G83" s="691"/>
      <c r="H83" s="691"/>
    </row>
    <row r="84" spans="1:8">
      <c r="A84" s="691"/>
      <c r="B84" s="691"/>
      <c r="C84" s="691"/>
      <c r="D84" s="691"/>
      <c r="E84" s="691"/>
      <c r="F84" s="691"/>
      <c r="G84" s="691"/>
      <c r="H84" s="691"/>
    </row>
    <row r="85" spans="1:8">
      <c r="A85" s="691"/>
      <c r="B85" s="691"/>
      <c r="C85" s="691"/>
      <c r="D85" s="691"/>
      <c r="E85" s="691"/>
      <c r="F85" s="691"/>
      <c r="G85" s="691"/>
      <c r="H85" s="691"/>
    </row>
    <row r="86" spans="1:8">
      <c r="A86" s="691"/>
      <c r="B86" s="691"/>
      <c r="C86" s="691"/>
      <c r="D86" s="691"/>
      <c r="E86" s="691"/>
      <c r="F86" s="691"/>
      <c r="G86" s="691"/>
      <c r="H86" s="691"/>
    </row>
    <row r="87" spans="1:8">
      <c r="A87" s="691"/>
      <c r="B87" s="691"/>
      <c r="C87" s="691"/>
      <c r="D87" s="691"/>
      <c r="E87" s="691"/>
      <c r="F87" s="691"/>
      <c r="G87" s="691"/>
      <c r="H87" s="691"/>
    </row>
    <row r="88" spans="1:8">
      <c r="A88" s="691"/>
      <c r="B88" s="691"/>
      <c r="C88" s="691"/>
      <c r="D88" s="691"/>
      <c r="E88" s="691"/>
      <c r="F88" s="691"/>
      <c r="G88" s="691"/>
      <c r="H88" s="691"/>
    </row>
    <row r="89" spans="1:8">
      <c r="A89" s="694"/>
      <c r="B89" s="691"/>
      <c r="C89" s="691"/>
      <c r="D89" s="691"/>
      <c r="E89" s="691"/>
      <c r="F89" s="691"/>
      <c r="G89" s="691"/>
      <c r="H89" s="691"/>
    </row>
    <row r="90" spans="1:8">
      <c r="A90" s="691"/>
      <c r="B90" s="691"/>
      <c r="C90" s="691"/>
      <c r="D90" s="691"/>
      <c r="E90" s="691"/>
      <c r="F90" s="691"/>
      <c r="G90" s="691"/>
      <c r="H90" s="691"/>
    </row>
    <row r="91" spans="1:8">
      <c r="A91" s="691"/>
      <c r="B91" s="691"/>
      <c r="C91" s="691"/>
      <c r="D91" s="691"/>
      <c r="E91" s="691"/>
      <c r="F91" s="691"/>
      <c r="G91" s="691"/>
      <c r="H91" s="691"/>
    </row>
    <row r="92" spans="1:8">
      <c r="A92" s="691"/>
      <c r="B92" s="691"/>
      <c r="C92" s="691"/>
      <c r="D92" s="691"/>
      <c r="E92" s="691"/>
      <c r="F92" s="691"/>
      <c r="G92" s="691"/>
      <c r="H92" s="691"/>
    </row>
    <row r="93" spans="1:8">
      <c r="A93" s="691"/>
      <c r="B93" s="691"/>
      <c r="C93" s="691"/>
      <c r="D93" s="691"/>
      <c r="E93" s="691"/>
      <c r="F93" s="691"/>
      <c r="G93" s="691"/>
      <c r="H93" s="691"/>
    </row>
    <row r="94" spans="1:8">
      <c r="A94" s="691"/>
      <c r="B94" s="691"/>
      <c r="C94" s="691"/>
      <c r="D94" s="691"/>
      <c r="E94" s="691"/>
      <c r="F94" s="691"/>
      <c r="G94" s="691"/>
      <c r="H94" s="691"/>
    </row>
    <row r="95" spans="1:8">
      <c r="A95" s="691"/>
      <c r="B95" s="691"/>
      <c r="C95" s="691"/>
      <c r="D95" s="691"/>
      <c r="E95" s="691"/>
      <c r="F95" s="691"/>
      <c r="G95" s="691"/>
      <c r="H95" s="691"/>
    </row>
    <row r="96" spans="1:8">
      <c r="A96" s="691"/>
      <c r="B96" s="691"/>
      <c r="C96" s="691"/>
      <c r="D96" s="691"/>
      <c r="E96" s="691"/>
      <c r="F96" s="691"/>
      <c r="G96" s="691"/>
      <c r="H96" s="691"/>
    </row>
    <row r="97" spans="1:8">
      <c r="A97" s="691"/>
      <c r="B97" s="691"/>
      <c r="C97" s="691"/>
      <c r="D97" s="691"/>
      <c r="E97" s="691"/>
      <c r="F97" s="691"/>
      <c r="G97" s="691"/>
      <c r="H97" s="691"/>
    </row>
    <row r="98" spans="1:8">
      <c r="A98" s="691"/>
      <c r="B98" s="691"/>
      <c r="C98" s="691"/>
      <c r="D98" s="691"/>
      <c r="E98" s="691"/>
      <c r="F98" s="691"/>
      <c r="G98" s="691"/>
      <c r="H98" s="691"/>
    </row>
    <row r="99" spans="1:8">
      <c r="A99" s="691"/>
      <c r="B99" s="691"/>
      <c r="C99" s="691"/>
      <c r="D99" s="691"/>
      <c r="E99" s="691"/>
      <c r="F99" s="691"/>
      <c r="G99" s="691"/>
      <c r="H99" s="691"/>
    </row>
    <row r="100" spans="1:8">
      <c r="A100" s="691"/>
      <c r="B100" s="691"/>
      <c r="C100" s="691"/>
      <c r="D100" s="691"/>
      <c r="E100" s="691"/>
      <c r="F100" s="691"/>
      <c r="G100" s="691"/>
      <c r="H100" s="691"/>
    </row>
    <row r="101" spans="1:8">
      <c r="A101" s="691"/>
      <c r="B101" s="691"/>
      <c r="C101" s="691"/>
      <c r="D101" s="691"/>
      <c r="E101" s="691"/>
      <c r="F101" s="691"/>
      <c r="G101" s="691"/>
      <c r="H101" s="691"/>
    </row>
    <row r="102" spans="1:8">
      <c r="A102" s="691"/>
      <c r="B102" s="691"/>
      <c r="C102" s="691"/>
      <c r="D102" s="691"/>
      <c r="E102" s="691"/>
      <c r="F102" s="691"/>
      <c r="G102" s="691"/>
      <c r="H102" s="691"/>
    </row>
    <row r="103" spans="1:8">
      <c r="A103" s="691"/>
      <c r="B103" s="691"/>
      <c r="C103" s="691"/>
      <c r="D103" s="691"/>
      <c r="E103" s="691"/>
      <c r="F103" s="691"/>
      <c r="G103" s="691"/>
      <c r="H103" s="691"/>
    </row>
    <row r="104" spans="1:8">
      <c r="A104" s="691"/>
      <c r="B104" s="691"/>
      <c r="C104" s="691"/>
      <c r="D104" s="691"/>
      <c r="E104" s="691"/>
      <c r="F104" s="691"/>
      <c r="G104" s="691"/>
      <c r="H104" s="691"/>
    </row>
    <row r="105" spans="1:8">
      <c r="A105" s="691"/>
      <c r="B105" s="691"/>
      <c r="C105" s="691"/>
      <c r="D105" s="691"/>
      <c r="E105" s="691"/>
      <c r="F105" s="691"/>
      <c r="G105" s="691"/>
      <c r="H105" s="691"/>
    </row>
    <row r="106" spans="1:8">
      <c r="A106" s="691"/>
      <c r="B106" s="691"/>
      <c r="C106" s="691"/>
      <c r="D106" s="691"/>
      <c r="E106" s="691"/>
      <c r="F106" s="691"/>
      <c r="G106" s="691"/>
      <c r="H106" s="691"/>
    </row>
    <row r="107" spans="1:8">
      <c r="A107" s="691"/>
      <c r="B107" s="691"/>
      <c r="C107" s="691"/>
      <c r="D107" s="691"/>
      <c r="E107" s="691"/>
      <c r="F107" s="691"/>
      <c r="G107" s="691"/>
      <c r="H107" s="691"/>
    </row>
    <row r="108" spans="1:8">
      <c r="A108" s="691"/>
      <c r="B108" s="691"/>
      <c r="C108" s="691"/>
      <c r="D108" s="691"/>
      <c r="E108" s="691"/>
      <c r="F108" s="691"/>
      <c r="G108" s="691"/>
      <c r="H108" s="691"/>
    </row>
    <row r="109" spans="1:8">
      <c r="A109" s="691"/>
      <c r="B109" s="691"/>
      <c r="C109" s="691"/>
      <c r="D109" s="691"/>
      <c r="E109" s="691"/>
      <c r="F109" s="691"/>
      <c r="G109" s="691"/>
      <c r="H109" s="691"/>
    </row>
    <row r="110" spans="1:8">
      <c r="A110" s="691"/>
      <c r="B110" s="691"/>
      <c r="C110" s="691"/>
      <c r="D110" s="691"/>
      <c r="E110" s="691"/>
      <c r="F110" s="691"/>
      <c r="G110" s="691"/>
      <c r="H110" s="691"/>
    </row>
    <row r="111" spans="1:8">
      <c r="A111" s="691"/>
      <c r="B111" s="691"/>
      <c r="C111" s="691"/>
      <c r="D111" s="691"/>
      <c r="E111" s="691"/>
      <c r="F111" s="691"/>
      <c r="G111" s="691"/>
      <c r="H111" s="691"/>
    </row>
    <row r="112" spans="1:8">
      <c r="A112" s="691"/>
      <c r="B112" s="691"/>
      <c r="C112" s="691"/>
      <c r="D112" s="691"/>
      <c r="E112" s="691"/>
      <c r="F112" s="691"/>
      <c r="G112" s="691"/>
      <c r="H112" s="691"/>
    </row>
    <row r="113" spans="1:8">
      <c r="A113" s="691"/>
      <c r="B113" s="691"/>
      <c r="C113" s="691"/>
      <c r="D113" s="691"/>
      <c r="E113" s="691"/>
      <c r="F113" s="691"/>
      <c r="G113" s="691"/>
      <c r="H113" s="691"/>
    </row>
    <row r="114" spans="1:8">
      <c r="A114" s="691"/>
      <c r="B114" s="691"/>
      <c r="C114" s="691"/>
      <c r="D114" s="691"/>
      <c r="E114" s="691"/>
      <c r="F114" s="691"/>
      <c r="G114" s="691"/>
      <c r="H114" s="691"/>
    </row>
    <row r="115" spans="1:8">
      <c r="A115" s="691"/>
      <c r="B115" s="691"/>
      <c r="C115" s="691"/>
      <c r="D115" s="691"/>
      <c r="E115" s="691"/>
      <c r="F115" s="691"/>
      <c r="G115" s="691"/>
      <c r="H115" s="691"/>
    </row>
    <row r="116" spans="1:8">
      <c r="A116" s="691"/>
      <c r="B116" s="691"/>
      <c r="C116" s="691"/>
      <c r="D116" s="691"/>
      <c r="E116" s="691"/>
      <c r="F116" s="691"/>
      <c r="G116" s="691"/>
      <c r="H116" s="691"/>
    </row>
    <row r="117" spans="1:8">
      <c r="A117" s="691"/>
      <c r="B117" s="691"/>
      <c r="C117" s="691"/>
      <c r="D117" s="691"/>
      <c r="E117" s="691"/>
      <c r="F117" s="691"/>
      <c r="G117" s="691"/>
      <c r="H117" s="691"/>
    </row>
    <row r="118" spans="1:8">
      <c r="A118" s="691"/>
      <c r="B118" s="691"/>
      <c r="C118" s="691"/>
      <c r="D118" s="691"/>
      <c r="E118" s="691"/>
      <c r="F118" s="691"/>
      <c r="G118" s="691"/>
      <c r="H118" s="691"/>
    </row>
    <row r="119" spans="1:8">
      <c r="A119" s="691"/>
      <c r="B119" s="691"/>
      <c r="C119" s="691"/>
      <c r="D119" s="691"/>
      <c r="E119" s="691"/>
      <c r="F119" s="691"/>
      <c r="G119" s="691"/>
      <c r="H119" s="691"/>
    </row>
    <row r="120" spans="1:8">
      <c r="A120" s="691"/>
      <c r="B120" s="691"/>
      <c r="C120" s="691"/>
      <c r="D120" s="691"/>
      <c r="E120" s="691"/>
      <c r="F120" s="691"/>
      <c r="G120" s="691"/>
      <c r="H120" s="691"/>
    </row>
    <row r="121" spans="1:8">
      <c r="A121" s="691"/>
      <c r="B121" s="691"/>
      <c r="C121" s="691"/>
      <c r="D121" s="691"/>
      <c r="E121" s="691"/>
      <c r="F121" s="691"/>
      <c r="G121" s="691"/>
      <c r="H121" s="691"/>
    </row>
    <row r="122" spans="1:8">
      <c r="A122" s="691"/>
      <c r="B122" s="691"/>
      <c r="C122" s="691"/>
      <c r="D122" s="691"/>
      <c r="E122" s="691"/>
      <c r="F122" s="691"/>
      <c r="G122" s="691"/>
      <c r="H122" s="691"/>
    </row>
    <row r="123" spans="1:8">
      <c r="A123" s="691"/>
      <c r="B123" s="691"/>
      <c r="C123" s="691"/>
      <c r="D123" s="691"/>
      <c r="E123" s="691"/>
      <c r="F123" s="691"/>
      <c r="G123" s="691"/>
      <c r="H123" s="691"/>
    </row>
    <row r="124" spans="1:8">
      <c r="A124" s="691"/>
      <c r="B124" s="691"/>
      <c r="C124" s="691"/>
      <c r="D124" s="691"/>
      <c r="E124" s="691"/>
      <c r="F124" s="691"/>
      <c r="G124" s="691"/>
      <c r="H124" s="691"/>
    </row>
    <row r="125" spans="1:8">
      <c r="A125" s="691"/>
      <c r="B125" s="691"/>
      <c r="C125" s="691"/>
      <c r="D125" s="691"/>
      <c r="E125" s="691"/>
      <c r="F125" s="691"/>
      <c r="G125" s="691"/>
      <c r="H125" s="691"/>
    </row>
    <row r="126" spans="1:8">
      <c r="A126" s="691"/>
      <c r="B126" s="691"/>
      <c r="C126" s="691"/>
      <c r="D126" s="691"/>
      <c r="E126" s="691"/>
      <c r="F126" s="691"/>
      <c r="G126" s="691"/>
      <c r="H126" s="691"/>
    </row>
    <row r="127" spans="1:8">
      <c r="A127" s="691"/>
      <c r="B127" s="691"/>
      <c r="C127" s="691"/>
      <c r="D127" s="691"/>
      <c r="E127" s="691"/>
      <c r="F127" s="691"/>
      <c r="G127" s="691"/>
      <c r="H127" s="691"/>
    </row>
    <row r="128" spans="1:8">
      <c r="A128" s="691"/>
      <c r="B128" s="691"/>
      <c r="C128" s="691"/>
      <c r="D128" s="691"/>
      <c r="E128" s="691"/>
      <c r="F128" s="691"/>
      <c r="G128" s="691"/>
      <c r="H128" s="691"/>
    </row>
    <row r="129" spans="1:8">
      <c r="A129" s="691"/>
      <c r="B129" s="691"/>
      <c r="C129" s="691"/>
      <c r="D129" s="691"/>
      <c r="E129" s="691"/>
      <c r="F129" s="691"/>
      <c r="G129" s="691"/>
      <c r="H129" s="691"/>
    </row>
    <row r="130" spans="1:8">
      <c r="A130" s="691"/>
      <c r="B130" s="691"/>
      <c r="C130" s="691"/>
      <c r="D130" s="691"/>
      <c r="E130" s="691"/>
      <c r="F130" s="691"/>
      <c r="G130" s="691"/>
      <c r="H130" s="691"/>
    </row>
    <row r="131" spans="1:8">
      <c r="A131" s="691"/>
      <c r="B131" s="691"/>
      <c r="C131" s="691"/>
      <c r="D131" s="691"/>
      <c r="E131" s="691"/>
      <c r="F131" s="691"/>
      <c r="G131" s="691"/>
      <c r="H131" s="691"/>
    </row>
    <row r="132" spans="1:8">
      <c r="A132" s="691"/>
      <c r="B132" s="691"/>
      <c r="C132" s="691"/>
      <c r="D132" s="691"/>
      <c r="E132" s="694"/>
      <c r="F132" s="691"/>
      <c r="G132" s="691"/>
      <c r="H132" s="691"/>
    </row>
    <row r="133" spans="1:8">
      <c r="A133" s="691"/>
      <c r="B133" s="691"/>
      <c r="C133" s="691"/>
      <c r="D133" s="691"/>
      <c r="E133" s="691"/>
      <c r="F133" s="691"/>
      <c r="G133" s="691"/>
      <c r="H133" s="691"/>
    </row>
    <row r="134" spans="1:8">
      <c r="A134" s="691"/>
      <c r="B134" s="691"/>
      <c r="C134" s="691"/>
      <c r="D134" s="691"/>
      <c r="E134" s="691"/>
      <c r="F134" s="691"/>
      <c r="G134" s="691"/>
      <c r="H134" s="691"/>
    </row>
    <row r="135" spans="1:8">
      <c r="A135" s="691"/>
      <c r="B135" s="691"/>
      <c r="C135" s="691"/>
      <c r="D135" s="691"/>
      <c r="E135" s="691"/>
      <c r="F135" s="691"/>
      <c r="G135" s="691"/>
      <c r="H135" s="691"/>
    </row>
    <row r="136" spans="1:8">
      <c r="A136" s="691"/>
      <c r="B136" s="691"/>
      <c r="C136" s="691"/>
      <c r="D136" s="691"/>
      <c r="E136" s="691"/>
      <c r="F136" s="691"/>
      <c r="G136" s="691"/>
      <c r="H136" s="691"/>
    </row>
    <row r="137" spans="1:8">
      <c r="A137" s="691"/>
      <c r="B137" s="691"/>
      <c r="C137" s="691"/>
      <c r="D137" s="691"/>
      <c r="E137" s="691"/>
      <c r="F137" s="691"/>
      <c r="G137" s="691"/>
      <c r="H137" s="691"/>
    </row>
    <row r="138" spans="1:8">
      <c r="A138" s="691"/>
      <c r="B138" s="691"/>
      <c r="C138" s="691"/>
      <c r="D138" s="691"/>
      <c r="E138" s="691"/>
      <c r="F138" s="691"/>
      <c r="G138" s="691"/>
      <c r="H138" s="691"/>
    </row>
    <row r="139" spans="1:8">
      <c r="A139" s="691"/>
      <c r="B139" s="691"/>
      <c r="C139" s="691"/>
      <c r="D139" s="691"/>
      <c r="E139" s="691"/>
      <c r="F139" s="691"/>
      <c r="G139" s="691"/>
      <c r="H139" s="691"/>
    </row>
    <row r="140" spans="1:8">
      <c r="A140" s="691"/>
      <c r="B140" s="691"/>
      <c r="C140" s="691"/>
      <c r="D140" s="691"/>
      <c r="E140" s="691"/>
      <c r="F140" s="691"/>
      <c r="G140" s="691"/>
      <c r="H140" s="691"/>
    </row>
    <row r="141" spans="1:8">
      <c r="A141" s="691"/>
      <c r="B141" s="691"/>
      <c r="C141" s="691"/>
      <c r="D141" s="691"/>
      <c r="E141" s="691"/>
      <c r="F141" s="691"/>
      <c r="G141" s="691"/>
      <c r="H141" s="691"/>
    </row>
    <row r="142" spans="1:8">
      <c r="A142" s="691"/>
      <c r="B142" s="691"/>
      <c r="C142" s="691"/>
      <c r="D142" s="691"/>
      <c r="E142" s="691"/>
      <c r="F142" s="691"/>
      <c r="G142" s="691"/>
      <c r="H142" s="691"/>
    </row>
    <row r="143" spans="1:8">
      <c r="A143" s="691"/>
      <c r="B143" s="691"/>
      <c r="C143" s="691"/>
      <c r="D143" s="691"/>
      <c r="E143" s="691"/>
      <c r="F143" s="691"/>
      <c r="G143" s="691"/>
      <c r="H143" s="691"/>
    </row>
    <row r="144" spans="1:8">
      <c r="A144" s="691"/>
      <c r="B144" s="691"/>
      <c r="C144" s="691"/>
      <c r="D144" s="691"/>
      <c r="E144" s="691"/>
      <c r="F144" s="691"/>
      <c r="G144" s="691"/>
      <c r="H144" s="691"/>
    </row>
    <row r="145" spans="1:11">
      <c r="A145" s="691"/>
      <c r="B145" s="691"/>
      <c r="C145" s="691"/>
      <c r="D145" s="691"/>
      <c r="E145" s="691"/>
      <c r="F145" s="691"/>
      <c r="G145" s="691"/>
      <c r="H145" s="691"/>
    </row>
    <row r="146" spans="1:11">
      <c r="A146" s="691"/>
      <c r="B146" s="691"/>
      <c r="C146" s="691"/>
      <c r="D146" s="691"/>
      <c r="E146" s="691"/>
      <c r="F146" s="691"/>
      <c r="G146" s="691"/>
      <c r="H146" s="691"/>
    </row>
    <row r="147" spans="1:11">
      <c r="A147" s="691"/>
      <c r="B147" s="691"/>
      <c r="C147" s="691"/>
      <c r="D147" s="691"/>
      <c r="E147" s="691"/>
      <c r="F147" s="691"/>
      <c r="G147" s="691"/>
      <c r="H147" s="691"/>
    </row>
    <row r="148" spans="1:11">
      <c r="A148" s="691"/>
      <c r="B148" s="691"/>
      <c r="C148" s="691"/>
      <c r="D148" s="691"/>
      <c r="E148" s="691"/>
      <c r="F148" s="691"/>
      <c r="G148" s="691"/>
      <c r="H148" s="691"/>
    </row>
    <row r="149" spans="1:11">
      <c r="A149" s="691"/>
      <c r="B149" s="691"/>
      <c r="C149" s="691"/>
      <c r="D149" s="691"/>
      <c r="E149" s="691"/>
      <c r="F149" s="691"/>
      <c r="G149" s="691"/>
      <c r="H149" s="691"/>
    </row>
    <row r="150" spans="1:11">
      <c r="A150" s="691"/>
      <c r="B150" s="691"/>
      <c r="C150" s="691"/>
      <c r="D150" s="691"/>
      <c r="E150" s="691"/>
      <c r="F150" s="691"/>
      <c r="G150" s="691"/>
      <c r="H150" s="691"/>
    </row>
    <row r="151" spans="1:11">
      <c r="A151" s="691"/>
      <c r="B151" s="691"/>
      <c r="C151" s="691"/>
      <c r="D151" s="691"/>
      <c r="E151" s="691"/>
      <c r="F151" s="691"/>
      <c r="G151" s="691"/>
      <c r="H151" s="691"/>
    </row>
    <row r="152" spans="1:11">
      <c r="A152" s="691"/>
      <c r="B152" s="691"/>
      <c r="C152" s="691"/>
      <c r="D152" s="691"/>
      <c r="E152" s="691"/>
      <c r="F152" s="691"/>
      <c r="G152" s="691"/>
      <c r="H152" s="691"/>
      <c r="K152" s="694"/>
    </row>
    <row r="153" spans="1:11">
      <c r="A153" s="691"/>
      <c r="B153" s="691"/>
      <c r="C153" s="691"/>
      <c r="D153" s="691"/>
      <c r="E153" s="691"/>
      <c r="F153" s="691"/>
      <c r="G153" s="691"/>
      <c r="H153" s="691"/>
      <c r="I153" s="694"/>
    </row>
    <row r="154" spans="1:11">
      <c r="A154" s="691"/>
      <c r="B154" s="691"/>
      <c r="C154" s="691"/>
      <c r="D154" s="691"/>
      <c r="E154" s="691"/>
      <c r="F154" s="691"/>
      <c r="G154" s="691"/>
      <c r="H154" s="691"/>
    </row>
    <row r="155" spans="1:11">
      <c r="A155" s="691"/>
      <c r="B155" s="691"/>
      <c r="C155" s="691"/>
      <c r="D155" s="691"/>
      <c r="E155" s="691"/>
      <c r="F155" s="691"/>
      <c r="G155" s="691"/>
      <c r="H155" s="691"/>
    </row>
    <row r="156" spans="1:11">
      <c r="A156" s="691"/>
      <c r="B156" s="691"/>
      <c r="C156" s="691"/>
      <c r="D156" s="691"/>
      <c r="E156" s="691"/>
      <c r="F156" s="691"/>
      <c r="G156" s="691"/>
      <c r="H156" s="691"/>
    </row>
    <row r="157" spans="1:11">
      <c r="A157" s="691"/>
      <c r="B157" s="691"/>
      <c r="C157" s="691"/>
      <c r="D157" s="691"/>
      <c r="E157" s="691"/>
      <c r="F157" s="691"/>
      <c r="G157" s="691"/>
      <c r="H157" s="691"/>
    </row>
    <row r="158" spans="1:11">
      <c r="A158" s="691"/>
      <c r="B158" s="691"/>
      <c r="C158" s="691"/>
      <c r="D158" s="691"/>
      <c r="E158" s="691"/>
      <c r="F158" s="691"/>
      <c r="G158" s="691"/>
      <c r="H158" s="691"/>
    </row>
    <row r="159" spans="1:11">
      <c r="A159" s="691"/>
      <c r="B159" s="691"/>
      <c r="C159" s="691"/>
      <c r="D159" s="691"/>
      <c r="E159" s="691"/>
      <c r="F159" s="691"/>
      <c r="G159" s="691"/>
      <c r="H159" s="691"/>
    </row>
    <row r="160" spans="1:11">
      <c r="A160" s="691"/>
      <c r="B160" s="691"/>
      <c r="C160" s="691"/>
      <c r="D160" s="691"/>
      <c r="E160" s="691"/>
      <c r="F160" s="691"/>
      <c r="G160" s="691"/>
      <c r="H160" s="691"/>
    </row>
    <row r="161" spans="1:9">
      <c r="A161" s="691"/>
      <c r="B161" s="691"/>
      <c r="C161" s="691"/>
      <c r="D161" s="691"/>
      <c r="E161" s="691"/>
      <c r="F161" s="691"/>
      <c r="G161" s="691"/>
      <c r="H161" s="691"/>
    </row>
    <row r="162" spans="1:9">
      <c r="A162" s="691"/>
      <c r="B162" s="691"/>
      <c r="C162" s="691"/>
      <c r="D162" s="691"/>
      <c r="E162" s="691"/>
      <c r="F162" s="691"/>
      <c r="G162" s="691"/>
      <c r="H162" s="691"/>
    </row>
    <row r="163" spans="1:9">
      <c r="A163" s="691"/>
      <c r="B163" s="691"/>
      <c r="C163" s="691"/>
      <c r="D163" s="691"/>
      <c r="E163" s="691"/>
      <c r="F163" s="691"/>
      <c r="G163" s="691"/>
      <c r="H163" s="691"/>
      <c r="I163" s="694"/>
    </row>
    <row r="164" spans="1:9">
      <c r="A164" s="691"/>
      <c r="B164" s="691"/>
      <c r="C164" s="691"/>
      <c r="D164" s="691"/>
      <c r="E164" s="691"/>
      <c r="F164" s="691"/>
      <c r="G164" s="691"/>
      <c r="H164" s="691"/>
    </row>
    <row r="165" spans="1:9">
      <c r="A165" s="691"/>
      <c r="B165" s="691"/>
      <c r="C165" s="691"/>
      <c r="D165" s="691"/>
      <c r="E165" s="691"/>
      <c r="F165" s="691"/>
      <c r="G165" s="691"/>
      <c r="H165" s="691"/>
    </row>
    <row r="166" spans="1:9">
      <c r="A166" s="691"/>
      <c r="B166" s="691"/>
      <c r="C166" s="691"/>
      <c r="D166" s="691"/>
      <c r="E166" s="691"/>
      <c r="F166" s="691"/>
      <c r="G166" s="691"/>
      <c r="H166" s="691"/>
    </row>
    <row r="167" spans="1:9">
      <c r="A167" s="691"/>
      <c r="B167" s="691"/>
      <c r="C167" s="691"/>
      <c r="D167" s="691"/>
      <c r="E167" s="691"/>
      <c r="F167" s="691"/>
      <c r="G167" s="691"/>
      <c r="H167" s="691"/>
    </row>
    <row r="168" spans="1:9">
      <c r="A168" s="691"/>
      <c r="B168" s="691"/>
      <c r="C168" s="691"/>
      <c r="D168" s="691"/>
      <c r="E168" s="691"/>
      <c r="F168" s="691"/>
      <c r="G168" s="691"/>
      <c r="H168" s="691"/>
    </row>
    <row r="169" spans="1:9">
      <c r="A169" s="691"/>
      <c r="B169" s="691"/>
      <c r="C169" s="691"/>
      <c r="D169" s="691"/>
      <c r="E169" s="691"/>
      <c r="F169" s="691"/>
      <c r="G169" s="691"/>
      <c r="H169" s="691"/>
    </row>
    <row r="170" spans="1:9">
      <c r="A170" s="691"/>
      <c r="B170" s="691"/>
      <c r="C170" s="691"/>
      <c r="D170" s="691"/>
      <c r="E170" s="691"/>
      <c r="F170" s="691"/>
      <c r="G170" s="691"/>
      <c r="H170" s="691"/>
    </row>
    <row r="171" spans="1:9">
      <c r="A171" s="691"/>
      <c r="B171" s="691"/>
      <c r="C171" s="691"/>
      <c r="D171" s="691"/>
      <c r="E171" s="691"/>
      <c r="F171" s="691"/>
      <c r="G171" s="691"/>
      <c r="H171" s="691"/>
    </row>
    <row r="172" spans="1:9">
      <c r="A172" s="691"/>
      <c r="B172" s="691"/>
      <c r="C172" s="691"/>
      <c r="D172" s="691"/>
      <c r="E172" s="691"/>
      <c r="F172" s="691"/>
      <c r="G172" s="691"/>
      <c r="H172" s="691"/>
    </row>
    <row r="173" spans="1:9">
      <c r="A173" s="691"/>
      <c r="B173" s="691"/>
      <c r="C173" s="691"/>
      <c r="D173" s="691"/>
      <c r="E173" s="691"/>
      <c r="F173" s="691"/>
      <c r="G173" s="691"/>
      <c r="H173" s="691"/>
    </row>
    <row r="174" spans="1:9">
      <c r="A174" s="691"/>
      <c r="B174" s="691"/>
      <c r="C174" s="691"/>
      <c r="D174" s="691"/>
      <c r="E174" s="691"/>
      <c r="F174" s="691"/>
      <c r="G174" s="691"/>
      <c r="H174" s="691"/>
    </row>
    <row r="175" spans="1:9">
      <c r="A175" s="691"/>
      <c r="B175" s="691"/>
      <c r="C175" s="691"/>
      <c r="D175" s="691"/>
      <c r="E175" s="691"/>
      <c r="F175" s="691"/>
      <c r="G175" s="691"/>
      <c r="H175" s="691"/>
    </row>
    <row r="176" spans="1:9">
      <c r="A176" s="691"/>
      <c r="B176" s="691"/>
      <c r="C176" s="691"/>
      <c r="D176" s="691"/>
      <c r="E176" s="691"/>
      <c r="F176" s="691"/>
      <c r="G176" s="691"/>
      <c r="H176" s="691"/>
    </row>
    <row r="177" spans="1:8">
      <c r="A177" s="691"/>
      <c r="B177" s="691"/>
      <c r="C177" s="691"/>
      <c r="D177" s="691"/>
      <c r="E177" s="691"/>
      <c r="F177" s="691"/>
      <c r="G177" s="691"/>
      <c r="H177" s="691"/>
    </row>
    <row r="178" spans="1:8">
      <c r="A178" s="691"/>
      <c r="B178" s="691"/>
      <c r="C178" s="691"/>
      <c r="D178" s="691"/>
      <c r="E178" s="691"/>
      <c r="F178" s="691"/>
      <c r="G178" s="691"/>
      <c r="H178" s="691"/>
    </row>
    <row r="179" spans="1:8">
      <c r="A179" s="691"/>
      <c r="B179" s="691"/>
      <c r="C179" s="691"/>
      <c r="D179" s="691"/>
      <c r="E179" s="691"/>
      <c r="F179" s="691"/>
      <c r="G179" s="691"/>
      <c r="H179" s="691"/>
    </row>
    <row r="180" spans="1:8">
      <c r="A180" s="691"/>
      <c r="B180" s="691"/>
      <c r="C180" s="691"/>
      <c r="D180" s="691"/>
      <c r="E180" s="691"/>
      <c r="F180" s="691"/>
      <c r="G180" s="691"/>
      <c r="H180" s="691"/>
    </row>
    <row r="181" spans="1:8">
      <c r="A181" s="691"/>
      <c r="B181" s="691"/>
      <c r="C181" s="691"/>
      <c r="D181" s="691"/>
      <c r="E181" s="691"/>
      <c r="F181" s="691"/>
      <c r="G181" s="691"/>
      <c r="H181" s="691"/>
    </row>
    <row r="182" spans="1:8">
      <c r="A182" s="691"/>
      <c r="B182" s="691"/>
      <c r="C182" s="691"/>
      <c r="D182" s="691"/>
      <c r="E182" s="691"/>
      <c r="F182" s="691"/>
      <c r="G182" s="691"/>
      <c r="H182" s="691"/>
    </row>
    <row r="183" spans="1:8">
      <c r="A183" s="691"/>
      <c r="B183" s="691"/>
      <c r="C183" s="691"/>
      <c r="D183" s="691"/>
      <c r="E183" s="691"/>
      <c r="F183" s="691"/>
      <c r="G183" s="691"/>
      <c r="H183" s="691"/>
    </row>
    <row r="184" spans="1:8">
      <c r="A184" s="691"/>
      <c r="B184" s="691"/>
      <c r="C184" s="691"/>
      <c r="D184" s="691"/>
      <c r="E184" s="691"/>
      <c r="F184" s="691"/>
      <c r="G184" s="691"/>
      <c r="H184" s="691"/>
    </row>
    <row r="185" spans="1:8">
      <c r="A185" s="691"/>
      <c r="B185" s="691"/>
      <c r="C185" s="691"/>
      <c r="D185" s="691"/>
      <c r="E185" s="691"/>
      <c r="F185" s="691"/>
      <c r="G185" s="691"/>
      <c r="H185" s="691"/>
    </row>
    <row r="186" spans="1:8">
      <c r="A186" s="691"/>
      <c r="B186" s="691"/>
      <c r="C186" s="691"/>
      <c r="D186" s="691"/>
      <c r="E186" s="691"/>
      <c r="F186" s="691"/>
      <c r="G186" s="691"/>
      <c r="H186" s="691"/>
    </row>
    <row r="187" spans="1:8">
      <c r="A187" s="691"/>
      <c r="B187" s="691"/>
      <c r="C187" s="691"/>
      <c r="D187" s="691"/>
      <c r="E187" s="691"/>
      <c r="F187" s="691"/>
      <c r="G187" s="691"/>
      <c r="H187" s="691"/>
    </row>
    <row r="188" spans="1:8">
      <c r="A188" s="691"/>
      <c r="B188" s="691"/>
      <c r="C188" s="691"/>
      <c r="D188" s="691"/>
      <c r="E188" s="691"/>
      <c r="F188" s="691"/>
      <c r="G188" s="691"/>
      <c r="H188" s="691"/>
    </row>
    <row r="189" spans="1:8">
      <c r="A189" s="691"/>
      <c r="B189" s="691"/>
      <c r="C189" s="691"/>
      <c r="D189" s="691"/>
      <c r="E189" s="691"/>
      <c r="F189" s="691"/>
      <c r="G189" s="691"/>
      <c r="H189" s="691"/>
    </row>
    <row r="190" spans="1:8">
      <c r="A190" s="691"/>
      <c r="B190" s="691"/>
      <c r="C190" s="691"/>
      <c r="D190" s="691"/>
      <c r="E190" s="691"/>
      <c r="F190" s="691"/>
      <c r="G190" s="691"/>
      <c r="H190" s="691"/>
    </row>
    <row r="191" spans="1:8">
      <c r="A191" s="691"/>
      <c r="B191" s="691"/>
      <c r="C191" s="691"/>
      <c r="D191" s="691"/>
      <c r="E191" s="691"/>
      <c r="F191" s="691"/>
      <c r="G191" s="691"/>
      <c r="H191" s="691"/>
    </row>
    <row r="192" spans="1:8">
      <c r="A192" s="691"/>
      <c r="B192" s="691"/>
      <c r="C192" s="691"/>
      <c r="D192" s="691"/>
      <c r="E192" s="691"/>
      <c r="F192" s="691"/>
      <c r="G192" s="691"/>
      <c r="H192" s="691"/>
    </row>
    <row r="193" spans="1:8">
      <c r="A193" s="691"/>
      <c r="B193" s="691"/>
      <c r="C193" s="691"/>
      <c r="D193" s="691"/>
      <c r="E193" s="691"/>
      <c r="F193" s="691"/>
      <c r="G193" s="691"/>
      <c r="H193" s="691"/>
    </row>
    <row r="194" spans="1:8">
      <c r="A194" s="691"/>
      <c r="B194" s="691"/>
      <c r="C194" s="691"/>
      <c r="D194" s="691"/>
      <c r="E194" s="691"/>
      <c r="F194" s="691"/>
      <c r="G194" s="691"/>
      <c r="H194" s="691"/>
    </row>
    <row r="195" spans="1:8">
      <c r="A195" s="691"/>
      <c r="B195" s="691"/>
      <c r="C195" s="691"/>
      <c r="D195" s="691"/>
      <c r="E195" s="691"/>
      <c r="F195" s="691"/>
      <c r="G195" s="691"/>
      <c r="H195" s="691"/>
    </row>
    <row r="196" spans="1:8">
      <c r="A196" s="691"/>
      <c r="B196" s="691"/>
      <c r="C196" s="691"/>
      <c r="D196" s="691"/>
      <c r="E196" s="691"/>
      <c r="F196" s="691"/>
      <c r="G196" s="691"/>
      <c r="H196" s="691"/>
    </row>
    <row r="197" spans="1:8">
      <c r="A197" s="691"/>
      <c r="B197" s="691"/>
      <c r="C197" s="691"/>
      <c r="D197" s="691"/>
      <c r="E197" s="691"/>
      <c r="F197" s="691"/>
      <c r="G197" s="691"/>
      <c r="H197" s="691"/>
    </row>
    <row r="198" spans="1:8">
      <c r="A198" s="691"/>
      <c r="B198" s="691"/>
      <c r="C198" s="691"/>
      <c r="D198" s="691"/>
      <c r="E198" s="691"/>
      <c r="F198" s="691"/>
      <c r="G198" s="691"/>
      <c r="H198" s="691"/>
    </row>
    <row r="199" spans="1:8">
      <c r="A199" s="691"/>
      <c r="B199" s="691"/>
      <c r="C199" s="691"/>
      <c r="D199" s="691"/>
      <c r="E199" s="691"/>
      <c r="F199" s="691"/>
      <c r="G199" s="691"/>
      <c r="H199" s="691"/>
    </row>
    <row r="200" spans="1:8">
      <c r="A200" s="691"/>
      <c r="B200" s="691"/>
      <c r="C200" s="691"/>
      <c r="D200" s="691"/>
      <c r="E200" s="691"/>
      <c r="F200" s="691"/>
      <c r="G200" s="691"/>
      <c r="H200" s="691"/>
    </row>
    <row r="201" spans="1:8">
      <c r="A201" s="691"/>
      <c r="B201" s="691"/>
      <c r="C201" s="691"/>
      <c r="D201" s="691"/>
      <c r="E201" s="691"/>
      <c r="F201" s="691"/>
      <c r="G201" s="691"/>
      <c r="H201" s="691"/>
    </row>
    <row r="202" spans="1:8">
      <c r="A202" s="691"/>
      <c r="B202" s="691"/>
      <c r="C202" s="691"/>
      <c r="D202" s="691"/>
      <c r="E202" s="691"/>
      <c r="F202" s="691"/>
      <c r="G202" s="691"/>
      <c r="H202" s="691"/>
    </row>
    <row r="203" spans="1:8">
      <c r="A203" s="691"/>
      <c r="B203" s="691"/>
      <c r="C203" s="691"/>
      <c r="D203" s="691"/>
      <c r="E203" s="691"/>
      <c r="F203" s="691"/>
      <c r="G203" s="691"/>
      <c r="H203" s="691"/>
    </row>
    <row r="204" spans="1:8">
      <c r="A204" s="691"/>
      <c r="B204" s="691"/>
      <c r="C204" s="691"/>
      <c r="D204" s="691"/>
      <c r="E204" s="691"/>
      <c r="F204" s="691"/>
      <c r="G204" s="691"/>
      <c r="H204" s="691"/>
    </row>
    <row r="205" spans="1:8">
      <c r="A205" s="691"/>
      <c r="B205" s="691"/>
      <c r="C205" s="691"/>
      <c r="D205" s="691"/>
      <c r="E205" s="691"/>
      <c r="F205" s="691"/>
      <c r="G205" s="691"/>
      <c r="H205" s="691"/>
    </row>
    <row r="206" spans="1:8">
      <c r="A206" s="691"/>
      <c r="B206" s="691"/>
      <c r="C206" s="691"/>
      <c r="D206" s="691"/>
      <c r="E206" s="691"/>
      <c r="F206" s="691"/>
      <c r="G206" s="691"/>
      <c r="H206" s="691"/>
    </row>
    <row r="207" spans="1:8">
      <c r="A207" s="691"/>
      <c r="B207" s="691"/>
      <c r="C207" s="691"/>
      <c r="D207" s="691"/>
      <c r="E207" s="691"/>
      <c r="F207" s="691"/>
      <c r="G207" s="691"/>
      <c r="H207" s="691"/>
    </row>
    <row r="208" spans="1:8">
      <c r="A208" s="691"/>
      <c r="B208" s="691"/>
      <c r="C208" s="691"/>
      <c r="D208" s="691"/>
      <c r="E208" s="691"/>
      <c r="F208" s="691"/>
      <c r="G208" s="691"/>
      <c r="H208" s="691"/>
    </row>
    <row r="209" spans="1:8">
      <c r="A209" s="691"/>
      <c r="B209" s="691"/>
      <c r="C209" s="691"/>
      <c r="D209" s="691"/>
      <c r="E209" s="691"/>
      <c r="F209" s="691"/>
      <c r="G209" s="691"/>
      <c r="H209" s="691"/>
    </row>
    <row r="210" spans="1:8">
      <c r="A210" s="691"/>
      <c r="B210" s="691"/>
      <c r="C210" s="691"/>
      <c r="D210" s="691"/>
      <c r="E210" s="691"/>
      <c r="F210" s="691"/>
      <c r="G210" s="691"/>
      <c r="H210" s="691"/>
    </row>
    <row r="211" spans="1:8">
      <c r="A211" s="691"/>
      <c r="B211" s="691"/>
      <c r="C211" s="691"/>
      <c r="D211" s="691"/>
      <c r="E211" s="691"/>
      <c r="F211" s="691"/>
      <c r="G211" s="691"/>
      <c r="H211" s="691"/>
    </row>
    <row r="212" spans="1:8">
      <c r="A212" s="691"/>
      <c r="B212" s="691"/>
      <c r="C212" s="691"/>
      <c r="D212" s="691"/>
      <c r="E212" s="691"/>
      <c r="F212" s="691"/>
      <c r="G212" s="691"/>
      <c r="H212" s="691"/>
    </row>
    <row r="213" spans="1:8">
      <c r="A213" s="691"/>
      <c r="B213" s="691"/>
      <c r="C213" s="691"/>
      <c r="D213" s="691"/>
      <c r="E213" s="691"/>
      <c r="F213" s="691"/>
      <c r="G213" s="691"/>
      <c r="H213" s="691"/>
    </row>
    <row r="214" spans="1:8">
      <c r="A214" s="691"/>
      <c r="B214" s="691"/>
      <c r="C214" s="691"/>
      <c r="D214" s="691"/>
      <c r="E214" s="691"/>
      <c r="F214" s="691"/>
      <c r="G214" s="691"/>
      <c r="H214" s="691"/>
    </row>
    <row r="215" spans="1:8">
      <c r="A215" s="691"/>
      <c r="B215" s="691"/>
      <c r="C215" s="691"/>
      <c r="D215" s="691"/>
      <c r="E215" s="691"/>
      <c r="F215" s="691"/>
      <c r="G215" s="691"/>
      <c r="H215" s="691"/>
    </row>
    <row r="216" spans="1:8">
      <c r="A216" s="691"/>
      <c r="B216" s="694"/>
      <c r="C216" s="691"/>
      <c r="D216" s="691"/>
      <c r="E216" s="691"/>
      <c r="F216" s="691"/>
      <c r="G216" s="691"/>
      <c r="H216" s="691"/>
    </row>
    <row r="217" spans="1:8">
      <c r="A217" s="691"/>
      <c r="B217" s="691"/>
      <c r="C217" s="691"/>
      <c r="D217" s="691"/>
      <c r="E217" s="691"/>
      <c r="F217" s="691"/>
      <c r="G217" s="691"/>
      <c r="H217" s="691"/>
    </row>
    <row r="218" spans="1:8">
      <c r="A218" s="691"/>
      <c r="B218" s="691"/>
      <c r="C218" s="691"/>
      <c r="D218" s="691"/>
      <c r="E218" s="691"/>
      <c r="F218" s="691"/>
      <c r="G218" s="691"/>
      <c r="H218" s="691"/>
    </row>
    <row r="219" spans="1:8">
      <c r="A219" s="691"/>
      <c r="B219" s="691"/>
      <c r="C219" s="691"/>
      <c r="D219" s="691"/>
      <c r="E219" s="691"/>
      <c r="F219" s="691"/>
      <c r="G219" s="691"/>
      <c r="H219" s="691"/>
    </row>
    <row r="220" spans="1:8">
      <c r="A220" s="691"/>
      <c r="B220" s="691"/>
      <c r="C220" s="691"/>
      <c r="D220" s="691"/>
      <c r="E220" s="691"/>
      <c r="F220" s="691"/>
      <c r="G220" s="691"/>
      <c r="H220" s="691"/>
    </row>
    <row r="221" spans="1:8">
      <c r="A221" s="691"/>
      <c r="B221" s="691"/>
      <c r="C221" s="691"/>
      <c r="D221" s="691"/>
      <c r="E221" s="691"/>
      <c r="F221" s="691"/>
      <c r="G221" s="691"/>
      <c r="H221" s="691"/>
    </row>
    <row r="222" spans="1:8">
      <c r="A222" s="691"/>
      <c r="B222" s="691"/>
      <c r="C222" s="691"/>
      <c r="D222" s="691"/>
      <c r="E222" s="691"/>
      <c r="F222" s="691"/>
      <c r="G222" s="691"/>
      <c r="H222" s="691"/>
    </row>
    <row r="223" spans="1:8">
      <c r="A223" s="691"/>
      <c r="B223" s="691"/>
      <c r="C223" s="691"/>
      <c r="D223" s="691"/>
      <c r="E223" s="691"/>
      <c r="F223" s="691"/>
      <c r="G223" s="691"/>
      <c r="H223" s="691"/>
    </row>
    <row r="224" spans="1:8">
      <c r="A224" s="691"/>
      <c r="B224" s="691"/>
      <c r="C224" s="691"/>
      <c r="D224" s="691"/>
      <c r="E224" s="691"/>
      <c r="F224" s="691"/>
      <c r="G224" s="691"/>
      <c r="H224" s="691"/>
    </row>
    <row r="225" spans="1:8">
      <c r="A225" s="691"/>
      <c r="B225" s="691"/>
      <c r="C225" s="691"/>
      <c r="D225" s="691"/>
      <c r="E225" s="691"/>
      <c r="F225" s="691"/>
      <c r="G225" s="691"/>
      <c r="H225" s="691"/>
    </row>
    <row r="226" spans="1:8">
      <c r="A226" s="691"/>
      <c r="B226" s="691"/>
      <c r="C226" s="691"/>
      <c r="D226" s="691"/>
      <c r="E226" s="691"/>
      <c r="F226" s="691"/>
      <c r="G226" s="691"/>
      <c r="H226" s="691"/>
    </row>
    <row r="227" spans="1:8">
      <c r="A227" s="691"/>
      <c r="B227" s="691"/>
      <c r="C227" s="691"/>
      <c r="D227" s="691"/>
      <c r="E227" s="691"/>
      <c r="F227" s="691"/>
      <c r="G227" s="691"/>
      <c r="H227" s="691"/>
    </row>
    <row r="228" spans="1:8">
      <c r="A228" s="691"/>
      <c r="B228" s="691"/>
      <c r="C228" s="691"/>
      <c r="D228" s="691"/>
      <c r="E228" s="691"/>
      <c r="F228" s="691"/>
      <c r="G228" s="691"/>
      <c r="H228" s="691"/>
    </row>
    <row r="229" spans="1:8">
      <c r="A229" s="691"/>
      <c r="B229" s="691"/>
      <c r="C229" s="691"/>
      <c r="D229" s="691"/>
      <c r="E229" s="691"/>
      <c r="F229" s="691"/>
      <c r="G229" s="691"/>
      <c r="H229" s="691"/>
    </row>
    <row r="230" spans="1:8">
      <c r="A230" s="691"/>
      <c r="B230" s="691"/>
      <c r="C230" s="691"/>
      <c r="D230" s="691"/>
      <c r="E230" s="691"/>
      <c r="F230" s="691"/>
      <c r="G230" s="691"/>
      <c r="H230" s="691"/>
    </row>
    <row r="231" spans="1:8">
      <c r="A231" s="691"/>
      <c r="B231" s="691"/>
      <c r="C231" s="691"/>
      <c r="D231" s="691"/>
      <c r="E231" s="691"/>
      <c r="F231" s="691"/>
      <c r="G231" s="691"/>
      <c r="H231" s="691"/>
    </row>
    <row r="232" spans="1:8">
      <c r="A232" s="691"/>
      <c r="B232" s="691"/>
      <c r="C232" s="691"/>
      <c r="D232" s="691"/>
      <c r="E232" s="691"/>
      <c r="F232" s="691"/>
      <c r="G232" s="691"/>
      <c r="H232" s="691"/>
    </row>
    <row r="233" spans="1:8">
      <c r="A233" s="691"/>
      <c r="B233" s="691"/>
      <c r="C233" s="691"/>
      <c r="D233" s="691"/>
      <c r="E233" s="691"/>
      <c r="F233" s="691"/>
      <c r="G233" s="691"/>
      <c r="H233" s="691"/>
    </row>
    <row r="234" spans="1:8">
      <c r="A234" s="691"/>
      <c r="B234" s="691"/>
      <c r="C234" s="691"/>
      <c r="D234" s="691"/>
      <c r="E234" s="691"/>
      <c r="F234" s="691"/>
      <c r="G234" s="691"/>
      <c r="H234" s="691"/>
    </row>
    <row r="235" spans="1:8">
      <c r="A235" s="691"/>
      <c r="B235" s="691"/>
      <c r="C235" s="691"/>
      <c r="D235" s="691"/>
      <c r="E235" s="691"/>
      <c r="F235" s="691"/>
      <c r="G235" s="691"/>
      <c r="H235" s="691"/>
    </row>
    <row r="236" spans="1:8">
      <c r="A236" s="691"/>
      <c r="B236" s="691"/>
      <c r="C236" s="691"/>
      <c r="D236" s="691"/>
      <c r="E236" s="691"/>
      <c r="F236" s="691"/>
      <c r="G236" s="691"/>
      <c r="H236" s="691"/>
    </row>
    <row r="237" spans="1:8">
      <c r="A237" s="691"/>
      <c r="B237" s="691"/>
      <c r="C237" s="691"/>
      <c r="D237" s="691"/>
      <c r="E237" s="691"/>
      <c r="F237" s="691"/>
      <c r="G237" s="691"/>
      <c r="H237" s="691"/>
    </row>
    <row r="238" spans="1:8">
      <c r="A238" s="691"/>
      <c r="B238" s="691"/>
      <c r="C238" s="691"/>
      <c r="D238" s="691"/>
      <c r="E238" s="691"/>
      <c r="F238" s="691"/>
      <c r="G238" s="691"/>
      <c r="H238" s="691"/>
    </row>
    <row r="239" spans="1:8">
      <c r="A239" s="691"/>
      <c r="B239" s="691"/>
      <c r="C239" s="691"/>
      <c r="D239" s="691"/>
      <c r="E239" s="691"/>
      <c r="F239" s="691"/>
      <c r="G239" s="691"/>
      <c r="H239" s="691"/>
    </row>
    <row r="240" spans="1:8">
      <c r="A240" s="691"/>
      <c r="B240" s="691"/>
      <c r="C240" s="691"/>
      <c r="D240" s="691"/>
      <c r="E240" s="691"/>
      <c r="F240" s="691"/>
      <c r="G240" s="691"/>
      <c r="H240" s="691"/>
    </row>
    <row r="241" spans="1:8">
      <c r="A241" s="691"/>
      <c r="B241" s="691"/>
      <c r="C241" s="691"/>
      <c r="D241" s="691"/>
      <c r="E241" s="691"/>
      <c r="F241" s="691"/>
      <c r="G241" s="691"/>
      <c r="H241" s="691"/>
    </row>
    <row r="242" spans="1:8">
      <c r="A242" s="691"/>
      <c r="B242" s="691"/>
      <c r="C242" s="691"/>
      <c r="D242" s="691"/>
      <c r="E242" s="691"/>
      <c r="F242" s="691"/>
      <c r="G242" s="691"/>
      <c r="H242" s="691"/>
    </row>
    <row r="243" spans="1:8">
      <c r="A243" s="691"/>
      <c r="B243" s="691"/>
      <c r="C243" s="691"/>
      <c r="D243" s="691"/>
      <c r="E243" s="691"/>
      <c r="F243" s="691"/>
      <c r="G243" s="691"/>
      <c r="H243" s="691"/>
    </row>
    <row r="244" spans="1:8">
      <c r="A244" s="691"/>
      <c r="B244" s="691"/>
      <c r="C244" s="691"/>
      <c r="D244" s="691"/>
      <c r="E244" s="691"/>
      <c r="F244" s="691"/>
      <c r="G244" s="691"/>
      <c r="H244" s="691"/>
    </row>
    <row r="245" spans="1:8">
      <c r="A245" s="691"/>
      <c r="B245" s="691"/>
      <c r="C245" s="691"/>
      <c r="D245" s="691"/>
      <c r="E245" s="691"/>
      <c r="F245" s="691"/>
      <c r="G245" s="691"/>
      <c r="H245" s="691"/>
    </row>
    <row r="246" spans="1:8">
      <c r="A246" s="691"/>
      <c r="B246" s="691"/>
      <c r="C246" s="691"/>
      <c r="D246" s="691"/>
      <c r="E246" s="691"/>
      <c r="F246" s="691"/>
      <c r="G246" s="691"/>
      <c r="H246" s="691"/>
    </row>
    <row r="247" spans="1:8">
      <c r="A247" s="691"/>
      <c r="B247" s="691"/>
      <c r="C247" s="691"/>
      <c r="D247" s="691"/>
      <c r="E247" s="691"/>
      <c r="F247" s="691"/>
      <c r="G247" s="691"/>
      <c r="H247" s="691"/>
    </row>
    <row r="248" spans="1:8">
      <c r="A248" s="691"/>
      <c r="B248" s="691"/>
      <c r="C248" s="691"/>
      <c r="D248" s="691"/>
      <c r="E248" s="691"/>
      <c r="F248" s="691"/>
      <c r="G248" s="691"/>
      <c r="H248" s="691"/>
    </row>
    <row r="249" spans="1:8">
      <c r="A249" s="691"/>
      <c r="B249" s="691"/>
      <c r="C249" s="691"/>
      <c r="D249" s="691"/>
      <c r="E249" s="691"/>
      <c r="F249" s="691"/>
      <c r="G249" s="691"/>
      <c r="H249" s="691"/>
    </row>
    <row r="250" spans="1:8">
      <c r="A250" s="691"/>
      <c r="B250" s="691"/>
      <c r="C250" s="691"/>
      <c r="D250" s="691"/>
      <c r="E250" s="691"/>
      <c r="F250" s="691"/>
      <c r="G250" s="691"/>
      <c r="H250" s="691"/>
    </row>
    <row r="251" spans="1:8">
      <c r="A251" s="691"/>
      <c r="B251" s="691"/>
      <c r="C251" s="691"/>
      <c r="D251" s="691"/>
      <c r="E251" s="691"/>
      <c r="F251" s="691"/>
      <c r="G251" s="691"/>
      <c r="H251" s="691"/>
    </row>
    <row r="252" spans="1:8">
      <c r="A252" s="691"/>
      <c r="B252" s="691"/>
      <c r="C252" s="691"/>
      <c r="D252" s="691"/>
      <c r="E252" s="691"/>
      <c r="F252" s="691"/>
      <c r="G252" s="691"/>
      <c r="H252" s="691"/>
    </row>
    <row r="253" spans="1:8">
      <c r="A253" s="691"/>
      <c r="B253" s="691"/>
      <c r="C253" s="691"/>
      <c r="D253" s="691"/>
      <c r="E253" s="691"/>
      <c r="F253" s="691"/>
      <c r="G253" s="691"/>
      <c r="H253" s="691"/>
    </row>
    <row r="254" spans="1:8">
      <c r="A254" s="691"/>
      <c r="B254" s="691"/>
      <c r="C254" s="691"/>
      <c r="D254" s="691"/>
      <c r="E254" s="691"/>
      <c r="F254" s="691"/>
      <c r="G254" s="691"/>
      <c r="H254" s="691"/>
    </row>
    <row r="255" spans="1:8">
      <c r="A255" s="691"/>
      <c r="B255" s="691"/>
      <c r="C255" s="691"/>
      <c r="D255" s="694"/>
      <c r="E255" s="691"/>
      <c r="F255" s="691"/>
      <c r="G255" s="691"/>
      <c r="H255" s="691"/>
    </row>
    <row r="256" spans="1:8">
      <c r="A256" s="691"/>
      <c r="B256" s="691"/>
      <c r="C256" s="691"/>
      <c r="D256" s="691"/>
      <c r="E256" s="691"/>
      <c r="F256" s="691"/>
      <c r="G256" s="691"/>
      <c r="H256" s="691"/>
    </row>
    <row r="257" spans="1:8">
      <c r="A257" s="691"/>
      <c r="B257" s="691"/>
      <c r="C257" s="691"/>
      <c r="D257" s="691"/>
      <c r="E257" s="691"/>
      <c r="F257" s="691"/>
      <c r="G257" s="691"/>
      <c r="H257" s="691"/>
    </row>
    <row r="258" spans="1:8">
      <c r="A258" s="691"/>
      <c r="B258" s="691"/>
      <c r="C258" s="691"/>
      <c r="D258" s="691"/>
      <c r="E258" s="691"/>
      <c r="F258" s="691"/>
      <c r="G258" s="691"/>
      <c r="H258" s="691"/>
    </row>
    <row r="259" spans="1:8">
      <c r="A259" s="691"/>
      <c r="B259" s="691"/>
      <c r="C259" s="691"/>
      <c r="D259" s="691"/>
      <c r="E259" s="691"/>
      <c r="F259" s="691"/>
      <c r="G259" s="691"/>
      <c r="H259" s="691"/>
    </row>
    <row r="260" spans="1:8">
      <c r="A260" s="691"/>
      <c r="B260" s="691"/>
      <c r="C260" s="691"/>
      <c r="D260" s="691"/>
      <c r="E260" s="691"/>
      <c r="F260" s="691"/>
      <c r="G260" s="691"/>
      <c r="H260" s="691"/>
    </row>
    <row r="261" spans="1:8">
      <c r="A261" s="691"/>
      <c r="B261" s="691"/>
      <c r="C261" s="691"/>
      <c r="D261" s="691"/>
      <c r="E261" s="691"/>
      <c r="F261" s="691"/>
      <c r="G261" s="691"/>
      <c r="H261" s="691"/>
    </row>
    <row r="262" spans="1:8">
      <c r="A262" s="691"/>
      <c r="B262" s="691"/>
      <c r="C262" s="691"/>
      <c r="D262" s="691"/>
      <c r="E262" s="691"/>
      <c r="F262" s="691"/>
      <c r="G262" s="691"/>
      <c r="H262" s="691"/>
    </row>
    <row r="263" spans="1:8">
      <c r="A263" s="691"/>
      <c r="B263" s="691"/>
      <c r="C263" s="691"/>
      <c r="D263" s="691"/>
      <c r="E263" s="691"/>
      <c r="F263" s="691"/>
      <c r="G263" s="691"/>
      <c r="H263" s="691"/>
    </row>
    <row r="264" spans="1:8">
      <c r="A264" s="691"/>
      <c r="B264" s="691"/>
      <c r="C264" s="691"/>
      <c r="D264" s="691"/>
      <c r="E264" s="691"/>
      <c r="F264" s="691"/>
      <c r="G264" s="691"/>
      <c r="H264" s="691"/>
    </row>
    <row r="265" spans="1:8">
      <c r="A265" s="691"/>
      <c r="B265" s="691"/>
      <c r="C265" s="691"/>
      <c r="D265" s="691"/>
      <c r="E265" s="691"/>
      <c r="F265" s="691"/>
      <c r="G265" s="691"/>
      <c r="H265" s="691"/>
    </row>
    <row r="266" spans="1:8">
      <c r="A266" s="691"/>
      <c r="B266" s="691"/>
      <c r="C266" s="691"/>
      <c r="D266" s="691"/>
      <c r="E266" s="691"/>
      <c r="F266" s="691"/>
      <c r="G266" s="691"/>
      <c r="H266" s="691"/>
    </row>
    <row r="267" spans="1:8">
      <c r="A267" s="691"/>
      <c r="B267" s="691"/>
      <c r="C267" s="691"/>
      <c r="D267" s="691"/>
      <c r="E267" s="691"/>
      <c r="F267" s="691"/>
      <c r="G267" s="691"/>
      <c r="H267" s="691"/>
    </row>
    <row r="268" spans="1:8">
      <c r="A268" s="691"/>
      <c r="B268" s="691"/>
      <c r="C268" s="691"/>
      <c r="D268" s="691"/>
      <c r="E268" s="691"/>
      <c r="F268" s="691"/>
      <c r="G268" s="691"/>
      <c r="H268" s="691"/>
    </row>
    <row r="269" spans="1:8">
      <c r="A269" s="691"/>
      <c r="B269" s="691"/>
      <c r="C269" s="691"/>
      <c r="D269" s="691"/>
      <c r="E269" s="691"/>
      <c r="F269" s="691"/>
      <c r="G269" s="691"/>
      <c r="H269" s="691"/>
    </row>
    <row r="270" spans="1:8">
      <c r="A270" s="691"/>
      <c r="B270" s="691"/>
      <c r="C270" s="691"/>
      <c r="D270" s="691"/>
      <c r="E270" s="691"/>
      <c r="F270" s="691"/>
      <c r="G270" s="691"/>
      <c r="H270" s="691"/>
    </row>
    <row r="271" spans="1:8">
      <c r="A271" s="691"/>
      <c r="B271" s="691"/>
      <c r="C271" s="691"/>
      <c r="D271" s="691"/>
      <c r="E271" s="691"/>
      <c r="F271" s="691"/>
      <c r="G271" s="691"/>
      <c r="H271" s="691"/>
    </row>
    <row r="272" spans="1:8">
      <c r="A272" s="691"/>
      <c r="B272" s="691"/>
      <c r="C272" s="691"/>
      <c r="D272" s="691"/>
      <c r="E272" s="691"/>
      <c r="F272" s="691"/>
      <c r="G272" s="691"/>
      <c r="H272" s="691"/>
    </row>
    <row r="273" spans="1:8">
      <c r="A273" s="691"/>
      <c r="B273" s="691"/>
      <c r="C273" s="691"/>
      <c r="D273" s="691"/>
      <c r="E273" s="691"/>
      <c r="F273" s="691"/>
      <c r="G273" s="691"/>
      <c r="H273" s="691"/>
    </row>
    <row r="274" spans="1:8">
      <c r="A274" s="691"/>
      <c r="B274" s="691"/>
      <c r="C274" s="691"/>
      <c r="D274" s="691"/>
      <c r="E274" s="691"/>
      <c r="F274" s="691"/>
      <c r="G274" s="691"/>
      <c r="H274" s="691"/>
    </row>
    <row r="275" spans="1:8">
      <c r="A275" s="691"/>
      <c r="B275" s="691"/>
      <c r="C275" s="691"/>
      <c r="D275" s="691"/>
      <c r="E275" s="691"/>
      <c r="F275" s="691"/>
      <c r="G275" s="691"/>
      <c r="H275" s="691"/>
    </row>
    <row r="276" spans="1:8">
      <c r="A276" s="691"/>
      <c r="B276" s="691"/>
      <c r="C276" s="691"/>
      <c r="D276" s="691"/>
      <c r="E276" s="691"/>
      <c r="F276" s="691"/>
      <c r="G276" s="691"/>
      <c r="H276" s="691"/>
    </row>
    <row r="277" spans="1:8">
      <c r="A277" s="691"/>
      <c r="B277" s="691"/>
      <c r="C277" s="691"/>
      <c r="D277" s="691"/>
      <c r="E277" s="691"/>
      <c r="F277" s="691"/>
      <c r="G277" s="691"/>
      <c r="H277" s="691"/>
    </row>
    <row r="278" spans="1:8">
      <c r="A278" s="691"/>
      <c r="B278" s="691"/>
      <c r="C278" s="691"/>
      <c r="D278" s="691"/>
      <c r="E278" s="691"/>
      <c r="F278" s="691"/>
      <c r="G278" s="691"/>
      <c r="H278" s="691"/>
    </row>
    <row r="279" spans="1:8">
      <c r="A279" s="691"/>
      <c r="B279" s="691"/>
      <c r="C279" s="691"/>
      <c r="D279" s="691"/>
      <c r="E279" s="691"/>
      <c r="F279" s="691"/>
      <c r="G279" s="691"/>
      <c r="H279" s="691"/>
    </row>
    <row r="280" spans="1:8">
      <c r="A280" s="691"/>
      <c r="B280" s="691"/>
      <c r="C280" s="691"/>
      <c r="D280" s="691"/>
      <c r="E280" s="691"/>
      <c r="F280" s="691"/>
      <c r="G280" s="691"/>
      <c r="H280" s="691"/>
    </row>
    <row r="281" spans="1:8">
      <c r="A281" s="691"/>
      <c r="B281" s="691"/>
      <c r="C281" s="691"/>
      <c r="D281" s="691"/>
      <c r="E281" s="691"/>
      <c r="F281" s="691"/>
      <c r="G281" s="691"/>
      <c r="H281" s="691"/>
    </row>
    <row r="282" spans="1:8">
      <c r="A282" s="691"/>
      <c r="B282" s="691"/>
      <c r="C282" s="691"/>
      <c r="D282" s="691"/>
      <c r="E282" s="691"/>
      <c r="F282" s="691"/>
      <c r="G282" s="691"/>
      <c r="H282" s="691"/>
    </row>
    <row r="283" spans="1:8">
      <c r="A283" s="691"/>
      <c r="B283" s="691"/>
      <c r="C283" s="691"/>
      <c r="D283" s="691"/>
      <c r="E283" s="691"/>
      <c r="F283" s="691"/>
      <c r="G283" s="691"/>
      <c r="H283" s="691"/>
    </row>
    <row r="284" spans="1:8">
      <c r="A284" s="691"/>
      <c r="B284" s="691"/>
      <c r="C284" s="691"/>
      <c r="D284" s="691"/>
      <c r="E284" s="691"/>
      <c r="F284" s="691"/>
      <c r="G284" s="691"/>
      <c r="H284" s="691"/>
    </row>
    <row r="285" spans="1:8">
      <c r="A285" s="691"/>
      <c r="B285" s="691"/>
      <c r="C285" s="691"/>
      <c r="D285" s="691"/>
      <c r="E285" s="691"/>
      <c r="F285" s="691"/>
      <c r="G285" s="691"/>
      <c r="H285" s="691"/>
    </row>
    <row r="286" spans="1:8">
      <c r="A286" s="691"/>
      <c r="B286" s="691"/>
      <c r="C286" s="691"/>
      <c r="D286" s="691"/>
      <c r="E286" s="691"/>
      <c r="F286" s="691"/>
      <c r="G286" s="691"/>
      <c r="H286" s="691"/>
    </row>
    <row r="287" spans="1:8">
      <c r="A287" s="691"/>
      <c r="B287" s="691"/>
      <c r="C287" s="691"/>
      <c r="D287" s="691"/>
      <c r="E287" s="691"/>
      <c r="F287" s="691"/>
      <c r="G287" s="691"/>
      <c r="H287" s="691"/>
    </row>
    <row r="288" spans="1:8">
      <c r="A288" s="691"/>
      <c r="B288" s="691"/>
      <c r="C288" s="691"/>
      <c r="D288" s="691"/>
      <c r="E288" s="691"/>
      <c r="F288" s="691"/>
      <c r="G288" s="691"/>
      <c r="H288" s="691"/>
    </row>
    <row r="289" spans="1:8">
      <c r="A289" s="691"/>
      <c r="B289" s="691"/>
      <c r="C289" s="691"/>
      <c r="D289" s="691"/>
      <c r="E289" s="691"/>
      <c r="F289" s="691"/>
      <c r="G289" s="691"/>
      <c r="H289" s="691"/>
    </row>
    <row r="290" spans="1:8">
      <c r="A290" s="691"/>
      <c r="B290" s="691"/>
      <c r="C290" s="691"/>
      <c r="D290" s="691"/>
      <c r="E290" s="691"/>
      <c r="F290" s="691"/>
      <c r="G290" s="691"/>
      <c r="H290" s="691"/>
    </row>
    <row r="291" spans="1:8">
      <c r="A291" s="691"/>
      <c r="B291" s="691"/>
      <c r="C291" s="691"/>
      <c r="D291" s="691"/>
      <c r="E291" s="691"/>
      <c r="F291" s="691"/>
      <c r="G291" s="691"/>
      <c r="H291" s="691"/>
    </row>
    <row r="292" spans="1:8">
      <c r="A292" s="691"/>
      <c r="B292" s="691"/>
      <c r="C292" s="691"/>
      <c r="D292" s="691"/>
      <c r="E292" s="691"/>
      <c r="F292" s="691"/>
      <c r="G292" s="691"/>
      <c r="H292" s="691"/>
    </row>
    <row r="293" spans="1:8">
      <c r="A293" s="691"/>
      <c r="B293" s="691"/>
      <c r="C293" s="691"/>
      <c r="D293" s="691"/>
      <c r="E293" s="691"/>
      <c r="F293" s="691"/>
      <c r="G293" s="691"/>
      <c r="H293" s="691"/>
    </row>
    <row r="294" spans="1:8">
      <c r="A294" s="691"/>
      <c r="B294" s="691"/>
      <c r="C294" s="691"/>
      <c r="D294" s="691"/>
      <c r="E294" s="691"/>
      <c r="F294" s="691"/>
      <c r="G294" s="691"/>
      <c r="H294" s="691"/>
    </row>
    <row r="295" spans="1:8">
      <c r="A295" s="691"/>
      <c r="B295" s="691"/>
      <c r="C295" s="691"/>
      <c r="D295" s="691"/>
      <c r="E295" s="691"/>
      <c r="F295" s="691"/>
      <c r="G295" s="691"/>
      <c r="H295" s="691"/>
    </row>
    <row r="296" spans="1:8">
      <c r="A296" s="691"/>
      <c r="B296" s="691"/>
      <c r="C296" s="691"/>
      <c r="D296" s="691"/>
      <c r="E296" s="691"/>
      <c r="F296" s="691"/>
      <c r="G296" s="691"/>
      <c r="H296" s="691"/>
    </row>
    <row r="297" spans="1:8" hidden="1">
      <c r="A297" s="691"/>
      <c r="B297" s="691"/>
      <c r="C297" s="691"/>
      <c r="D297" s="691"/>
      <c r="E297" s="691"/>
      <c r="F297" s="691"/>
      <c r="G297" s="691"/>
      <c r="H297" s="691"/>
    </row>
    <row r="298" spans="1:8" hidden="1">
      <c r="A298" s="691"/>
      <c r="B298" s="691"/>
      <c r="C298" s="691"/>
      <c r="D298" s="691"/>
      <c r="E298" s="691"/>
      <c r="F298" s="691"/>
      <c r="G298" s="691"/>
      <c r="H298" s="691"/>
    </row>
    <row r="299" spans="1:8" hidden="1">
      <c r="A299" s="691"/>
      <c r="B299" s="691"/>
      <c r="C299" s="691"/>
      <c r="D299" s="691"/>
      <c r="E299" s="691"/>
      <c r="F299" s="691"/>
      <c r="G299" s="691"/>
      <c r="H299" s="691"/>
    </row>
    <row r="300" spans="1:8" hidden="1">
      <c r="A300" s="691"/>
      <c r="B300" s="691"/>
      <c r="C300" s="691"/>
      <c r="D300" s="691"/>
      <c r="E300" s="691"/>
      <c r="F300" s="691"/>
      <c r="G300" s="691"/>
      <c r="H300" s="691"/>
    </row>
    <row r="301" spans="1:8" hidden="1">
      <c r="A301" s="691"/>
      <c r="B301" s="691"/>
      <c r="C301" s="691"/>
      <c r="D301" s="691"/>
      <c r="E301" s="691"/>
      <c r="F301" s="691"/>
      <c r="G301" s="691"/>
      <c r="H301" s="691"/>
    </row>
    <row r="302" spans="1:8" hidden="1">
      <c r="A302" s="691"/>
      <c r="B302" s="691"/>
      <c r="C302" s="691"/>
      <c r="D302" s="691"/>
      <c r="E302" s="691"/>
      <c r="F302" s="691"/>
      <c r="G302" s="691"/>
      <c r="H302" s="691"/>
    </row>
    <row r="303" spans="1:8" hidden="1">
      <c r="A303" s="691"/>
      <c r="B303" s="691"/>
      <c r="C303" s="691"/>
      <c r="D303" s="691"/>
      <c r="E303" s="691"/>
      <c r="F303" s="691"/>
      <c r="G303" s="691"/>
      <c r="H303" s="691"/>
    </row>
    <row r="304" spans="1:8" hidden="1">
      <c r="A304" s="691"/>
      <c r="B304" s="691"/>
      <c r="C304" s="691"/>
      <c r="D304" s="691"/>
      <c r="E304" s="691"/>
      <c r="F304" s="691"/>
      <c r="G304" s="691"/>
      <c r="H304" s="691"/>
    </row>
    <row r="305" spans="1:8" hidden="1">
      <c r="A305" s="691"/>
      <c r="B305" s="691"/>
      <c r="C305" s="691"/>
      <c r="D305" s="691"/>
      <c r="E305" s="691"/>
      <c r="F305" s="691"/>
      <c r="G305" s="691"/>
      <c r="H305" s="691"/>
    </row>
    <row r="306" spans="1:8" hidden="1">
      <c r="A306" s="691"/>
      <c r="B306" s="691"/>
      <c r="C306" s="691"/>
      <c r="D306" s="691"/>
      <c r="E306" s="691"/>
      <c r="F306" s="691"/>
      <c r="G306" s="691"/>
      <c r="H306" s="691"/>
    </row>
    <row r="307" spans="1:8" hidden="1">
      <c r="A307" s="691"/>
      <c r="B307" s="691"/>
      <c r="C307" s="691"/>
      <c r="D307" s="691"/>
      <c r="E307" s="691"/>
      <c r="F307" s="691"/>
      <c r="G307" s="691"/>
      <c r="H307" s="691"/>
    </row>
    <row r="308" spans="1:8" hidden="1">
      <c r="A308" s="691"/>
      <c r="B308" s="691"/>
      <c r="C308" s="691"/>
      <c r="D308" s="691"/>
      <c r="E308" s="691"/>
      <c r="F308" s="691"/>
      <c r="G308" s="691"/>
      <c r="H308" s="691"/>
    </row>
    <row r="309" spans="1:8" hidden="1">
      <c r="A309" s="691"/>
      <c r="B309" s="691"/>
      <c r="C309" s="691"/>
      <c r="D309" s="691"/>
      <c r="E309" s="691"/>
      <c r="F309" s="691"/>
      <c r="G309" s="691"/>
      <c r="H309" s="691"/>
    </row>
    <row r="310" spans="1:8" hidden="1">
      <c r="A310" s="691"/>
      <c r="B310" s="691"/>
      <c r="C310" s="691"/>
      <c r="D310" s="691"/>
      <c r="E310" s="691"/>
      <c r="F310" s="691"/>
      <c r="G310" s="691"/>
      <c r="H310" s="691"/>
    </row>
    <row r="311" spans="1:8" hidden="1">
      <c r="A311" s="691"/>
      <c r="B311" s="691"/>
      <c r="C311" s="691"/>
      <c r="D311" s="691"/>
      <c r="E311" s="691"/>
      <c r="F311" s="691"/>
      <c r="G311" s="691"/>
      <c r="H311" s="691"/>
    </row>
    <row r="312" spans="1:8" hidden="1">
      <c r="A312" s="691"/>
      <c r="B312" s="691"/>
      <c r="C312" s="691"/>
      <c r="D312" s="691"/>
      <c r="E312" s="691"/>
      <c r="F312" s="691"/>
      <c r="G312" s="691"/>
      <c r="H312" s="691"/>
    </row>
    <row r="313" spans="1:8" hidden="1">
      <c r="A313" s="691"/>
      <c r="B313" s="691"/>
      <c r="C313" s="691"/>
      <c r="D313" s="691"/>
      <c r="E313" s="691"/>
      <c r="F313" s="691"/>
      <c r="G313" s="691"/>
      <c r="H313" s="691"/>
    </row>
    <row r="314" spans="1:8" hidden="1">
      <c r="A314" s="691"/>
      <c r="B314" s="691"/>
      <c r="C314" s="691"/>
      <c r="D314" s="691"/>
      <c r="E314" s="691"/>
      <c r="F314" s="691"/>
      <c r="G314" s="691"/>
      <c r="H314" s="691"/>
    </row>
    <row r="315" spans="1:8" hidden="1">
      <c r="A315" s="691"/>
      <c r="B315" s="691"/>
      <c r="C315" s="691"/>
      <c r="D315" s="691"/>
      <c r="E315" s="691"/>
      <c r="F315" s="691"/>
      <c r="G315" s="691"/>
      <c r="H315" s="691"/>
    </row>
    <row r="316" spans="1:8" hidden="1">
      <c r="A316" s="691"/>
      <c r="B316" s="691"/>
      <c r="C316" s="691"/>
      <c r="D316" s="691"/>
      <c r="E316" s="691"/>
      <c r="F316" s="691"/>
      <c r="G316" s="691"/>
      <c r="H316" s="691"/>
    </row>
    <row r="317" spans="1:8" hidden="1">
      <c r="A317" s="691"/>
      <c r="B317" s="691"/>
      <c r="C317" s="691"/>
      <c r="D317" s="691"/>
      <c r="E317" s="691"/>
      <c r="F317" s="691"/>
      <c r="G317" s="691"/>
      <c r="H317" s="691"/>
    </row>
    <row r="318" spans="1:8" hidden="1">
      <c r="A318" s="691"/>
      <c r="B318" s="691"/>
      <c r="C318" s="691"/>
      <c r="D318" s="691"/>
      <c r="E318" s="691"/>
      <c r="F318" s="691"/>
      <c r="G318" s="691"/>
      <c r="H318" s="691"/>
    </row>
    <row r="319" spans="1:8" hidden="1">
      <c r="A319" s="691"/>
      <c r="B319" s="691"/>
      <c r="C319" s="691"/>
      <c r="D319" s="691"/>
      <c r="E319" s="691"/>
      <c r="F319" s="691"/>
      <c r="G319" s="691"/>
      <c r="H319" s="691"/>
    </row>
    <row r="320" spans="1:8" hidden="1">
      <c r="A320" s="691"/>
      <c r="B320" s="691"/>
      <c r="C320" s="691"/>
      <c r="D320" s="691"/>
      <c r="E320" s="691"/>
      <c r="F320" s="691"/>
      <c r="G320" s="691"/>
      <c r="H320" s="691"/>
    </row>
    <row r="321" spans="1:8" hidden="1">
      <c r="A321" s="691"/>
      <c r="B321" s="691"/>
      <c r="C321" s="691"/>
      <c r="D321" s="691"/>
      <c r="E321" s="691"/>
      <c r="F321" s="691"/>
      <c r="G321" s="691"/>
      <c r="H321" s="691"/>
    </row>
    <row r="322" spans="1:8" hidden="1">
      <c r="A322" s="691"/>
      <c r="B322" s="691"/>
      <c r="C322" s="691"/>
      <c r="D322" s="691"/>
      <c r="E322" s="691"/>
      <c r="F322" s="691"/>
      <c r="G322" s="691"/>
      <c r="H322" s="691"/>
    </row>
    <row r="323" spans="1:8" hidden="1">
      <c r="A323" s="691"/>
      <c r="B323" s="691"/>
      <c r="C323" s="691"/>
      <c r="D323" s="691"/>
      <c r="E323" s="691"/>
      <c r="F323" s="691"/>
      <c r="G323" s="691"/>
      <c r="H323" s="691"/>
    </row>
    <row r="324" spans="1:8" hidden="1">
      <c r="A324" s="691"/>
      <c r="B324" s="691"/>
      <c r="C324" s="691"/>
      <c r="D324" s="691"/>
      <c r="E324" s="691"/>
      <c r="F324" s="691"/>
      <c r="G324" s="691"/>
      <c r="H324" s="691"/>
    </row>
    <row r="325" spans="1:8" hidden="1">
      <c r="A325" s="691"/>
      <c r="B325" s="691"/>
      <c r="C325" s="691"/>
      <c r="D325" s="691"/>
      <c r="E325" s="691"/>
      <c r="F325" s="691"/>
      <c r="G325" s="691"/>
      <c r="H325" s="691"/>
    </row>
    <row r="326" spans="1:8" hidden="1">
      <c r="A326" s="691"/>
      <c r="B326" s="691"/>
      <c r="C326" s="691"/>
      <c r="D326" s="691"/>
      <c r="E326" s="691"/>
      <c r="F326" s="691"/>
      <c r="G326" s="691"/>
      <c r="H326" s="691"/>
    </row>
    <row r="327" spans="1:8" hidden="1">
      <c r="A327" s="691"/>
      <c r="B327" s="691"/>
      <c r="C327" s="691"/>
      <c r="D327" s="691"/>
      <c r="E327" s="691"/>
      <c r="F327" s="691"/>
      <c r="G327" s="691"/>
      <c r="H327" s="691"/>
    </row>
    <row r="328" spans="1:8" hidden="1">
      <c r="A328" s="691"/>
      <c r="B328" s="691"/>
      <c r="C328" s="691"/>
      <c r="D328" s="691"/>
      <c r="E328" s="691"/>
      <c r="F328" s="691"/>
      <c r="G328" s="691"/>
      <c r="H328" s="691"/>
    </row>
    <row r="329" spans="1:8" hidden="1">
      <c r="A329" s="691"/>
      <c r="B329" s="691"/>
      <c r="C329" s="691"/>
      <c r="D329" s="691"/>
      <c r="E329" s="691"/>
      <c r="F329" s="691"/>
      <c r="G329" s="691"/>
      <c r="H329" s="691"/>
    </row>
    <row r="330" spans="1:8" hidden="1">
      <c r="A330" s="691"/>
      <c r="B330" s="691"/>
      <c r="C330" s="691"/>
      <c r="D330" s="691"/>
      <c r="E330" s="691"/>
      <c r="F330" s="691"/>
      <c r="G330" s="691"/>
      <c r="H330" s="691"/>
    </row>
    <row r="331" spans="1:8" hidden="1">
      <c r="A331" s="691"/>
      <c r="B331" s="691"/>
      <c r="C331" s="691"/>
      <c r="D331" s="691"/>
      <c r="E331" s="691"/>
      <c r="F331" s="691"/>
      <c r="G331" s="691"/>
      <c r="H331" s="691"/>
    </row>
    <row r="332" spans="1:8" hidden="1">
      <c r="A332" s="691"/>
      <c r="B332" s="691"/>
      <c r="C332" s="691"/>
      <c r="D332" s="691"/>
      <c r="E332" s="691"/>
      <c r="F332" s="691"/>
      <c r="G332" s="691"/>
      <c r="H332" s="691"/>
    </row>
    <row r="333" spans="1:8" hidden="1">
      <c r="A333" s="691"/>
      <c r="B333" s="691"/>
      <c r="C333" s="691"/>
      <c r="D333" s="691"/>
      <c r="E333" s="691"/>
      <c r="F333" s="691"/>
      <c r="G333" s="691"/>
      <c r="H333" s="691"/>
    </row>
    <row r="334" spans="1:8" hidden="1">
      <c r="A334" s="691"/>
      <c r="B334" s="691"/>
      <c r="C334" s="691"/>
      <c r="D334" s="691"/>
      <c r="E334" s="691"/>
      <c r="F334" s="691"/>
      <c r="G334" s="691"/>
      <c r="H334" s="691"/>
    </row>
    <row r="335" spans="1:8" hidden="1">
      <c r="A335" s="691"/>
      <c r="B335" s="691"/>
      <c r="C335" s="691"/>
      <c r="D335" s="691"/>
      <c r="E335" s="691"/>
      <c r="F335" s="691"/>
      <c r="G335" s="691"/>
      <c r="H335" s="691"/>
    </row>
    <row r="336" spans="1:8" hidden="1">
      <c r="A336" s="691"/>
      <c r="B336" s="691"/>
      <c r="C336" s="691"/>
      <c r="D336" s="691"/>
      <c r="E336" s="691"/>
      <c r="F336" s="691"/>
      <c r="G336" s="691"/>
      <c r="H336" s="691"/>
    </row>
    <row r="337" spans="1:8" hidden="1">
      <c r="A337" s="691"/>
      <c r="B337" s="691"/>
      <c r="C337" s="691"/>
      <c r="D337" s="691"/>
      <c r="E337" s="691"/>
      <c r="F337" s="691"/>
      <c r="G337" s="691"/>
      <c r="H337" s="691"/>
    </row>
    <row r="338" spans="1:8" hidden="1">
      <c r="A338" s="691"/>
      <c r="B338" s="691"/>
      <c r="C338" s="691"/>
      <c r="D338" s="691"/>
      <c r="E338" s="691"/>
      <c r="F338" s="691"/>
      <c r="G338" s="691"/>
      <c r="H338" s="691"/>
    </row>
    <row r="339" spans="1:8" hidden="1">
      <c r="A339" s="691"/>
      <c r="B339" s="691"/>
      <c r="C339" s="691"/>
      <c r="D339" s="691"/>
      <c r="E339" s="691"/>
      <c r="F339" s="691"/>
      <c r="G339" s="691"/>
      <c r="H339" s="691"/>
    </row>
    <row r="340" spans="1:8" hidden="1">
      <c r="A340" s="691"/>
      <c r="B340" s="691"/>
      <c r="C340" s="691"/>
      <c r="D340" s="691"/>
      <c r="E340" s="691"/>
      <c r="F340" s="691"/>
      <c r="G340" s="691"/>
      <c r="H340" s="691"/>
    </row>
    <row r="341" spans="1:8" hidden="1">
      <c r="A341" s="691"/>
      <c r="B341" s="691"/>
      <c r="C341" s="691"/>
      <c r="D341" s="691"/>
      <c r="E341" s="691"/>
      <c r="F341" s="691"/>
      <c r="G341" s="691"/>
      <c r="H341" s="691"/>
    </row>
    <row r="342" spans="1:8" hidden="1">
      <c r="A342" s="691"/>
      <c r="B342" s="691"/>
      <c r="C342" s="691"/>
      <c r="D342" s="691"/>
      <c r="E342" s="691"/>
      <c r="F342" s="691"/>
      <c r="G342" s="691"/>
      <c r="H342" s="691"/>
    </row>
    <row r="343" spans="1:8" hidden="1">
      <c r="A343" s="691"/>
      <c r="B343" s="691"/>
      <c r="C343" s="691"/>
      <c r="D343" s="691"/>
      <c r="E343" s="691"/>
      <c r="F343" s="691"/>
      <c r="G343" s="691"/>
      <c r="H343" s="691"/>
    </row>
    <row r="344" spans="1:8" hidden="1">
      <c r="A344" s="691"/>
      <c r="B344" s="691"/>
      <c r="C344" s="691"/>
      <c r="D344" s="691"/>
      <c r="E344" s="691"/>
      <c r="F344" s="691"/>
      <c r="G344" s="691"/>
      <c r="H344" s="691"/>
    </row>
    <row r="345" spans="1:8" hidden="1">
      <c r="A345" s="691"/>
      <c r="B345" s="691"/>
      <c r="C345" s="691"/>
      <c r="D345" s="691"/>
      <c r="E345" s="691"/>
      <c r="F345" s="691"/>
      <c r="G345" s="691"/>
      <c r="H345" s="691"/>
    </row>
    <row r="346" spans="1:8" hidden="1">
      <c r="A346" s="691"/>
      <c r="B346" s="691"/>
      <c r="C346" s="691"/>
      <c r="D346" s="691"/>
      <c r="E346" s="691"/>
      <c r="F346" s="691"/>
      <c r="G346" s="691"/>
      <c r="H346" s="691"/>
    </row>
    <row r="347" spans="1:8" hidden="1">
      <c r="A347" s="691"/>
      <c r="B347" s="691"/>
      <c r="C347" s="691"/>
      <c r="D347" s="691"/>
      <c r="E347" s="691"/>
      <c r="F347" s="691"/>
      <c r="G347" s="691"/>
      <c r="H347" s="691"/>
    </row>
    <row r="348" spans="1:8" hidden="1">
      <c r="A348" s="691"/>
      <c r="B348" s="691"/>
      <c r="C348" s="691"/>
      <c r="D348" s="691"/>
      <c r="E348" s="691"/>
      <c r="F348" s="691"/>
      <c r="G348" s="691"/>
      <c r="H348" s="691"/>
    </row>
    <row r="349" spans="1:8" hidden="1">
      <c r="A349" s="691"/>
      <c r="B349" s="691"/>
      <c r="C349" s="691"/>
      <c r="D349" s="691"/>
      <c r="E349" s="691"/>
      <c r="F349" s="691"/>
      <c r="G349" s="691"/>
      <c r="H349" s="691"/>
    </row>
    <row r="350" spans="1:8" hidden="1">
      <c r="A350" s="691"/>
      <c r="B350" s="691"/>
      <c r="C350" s="691"/>
      <c r="D350" s="691"/>
      <c r="E350" s="691"/>
      <c r="F350" s="691"/>
      <c r="G350" s="691"/>
      <c r="H350" s="691"/>
    </row>
    <row r="351" spans="1:8" hidden="1">
      <c r="A351" s="691"/>
      <c r="B351" s="691"/>
      <c r="C351" s="691"/>
      <c r="D351" s="691"/>
      <c r="E351" s="691"/>
      <c r="F351" s="691"/>
      <c r="G351" s="691"/>
      <c r="H351" s="691"/>
    </row>
    <row r="352" spans="1:8" hidden="1">
      <c r="A352" s="691"/>
      <c r="B352" s="691"/>
      <c r="C352" s="691"/>
      <c r="D352" s="691"/>
      <c r="E352" s="691"/>
      <c r="F352" s="691"/>
      <c r="G352" s="691"/>
      <c r="H352" s="691"/>
    </row>
    <row r="353" spans="1:8" hidden="1">
      <c r="A353" s="691"/>
      <c r="B353" s="691"/>
      <c r="C353" s="691"/>
      <c r="D353" s="691"/>
      <c r="E353" s="691"/>
      <c r="F353" s="691"/>
      <c r="G353" s="691"/>
      <c r="H353" s="691"/>
    </row>
    <row r="354" spans="1:8" hidden="1">
      <c r="A354" s="691"/>
      <c r="B354" s="691"/>
      <c r="C354" s="691"/>
      <c r="D354" s="691"/>
      <c r="E354" s="691"/>
      <c r="F354" s="691"/>
      <c r="G354" s="691"/>
      <c r="H354" s="691"/>
    </row>
    <row r="355" spans="1:8" hidden="1">
      <c r="A355" s="691"/>
      <c r="B355" s="691"/>
      <c r="C355" s="691"/>
      <c r="D355" s="691"/>
      <c r="E355" s="691"/>
      <c r="F355" s="691"/>
      <c r="G355" s="691"/>
      <c r="H355" s="691"/>
    </row>
    <row r="356" spans="1:8" hidden="1">
      <c r="A356" s="691"/>
      <c r="B356" s="691"/>
      <c r="C356" s="691"/>
      <c r="D356" s="691"/>
      <c r="E356" s="691"/>
      <c r="F356" s="691"/>
      <c r="G356" s="691"/>
      <c r="H356" s="691"/>
    </row>
    <row r="357" spans="1:8" hidden="1">
      <c r="A357" s="691"/>
      <c r="B357" s="691"/>
      <c r="C357" s="691"/>
      <c r="D357" s="691"/>
      <c r="E357" s="691"/>
      <c r="F357" s="691"/>
      <c r="G357" s="691"/>
      <c r="H357" s="691"/>
    </row>
    <row r="358" spans="1:8" hidden="1">
      <c r="A358" s="691"/>
      <c r="B358" s="691"/>
      <c r="C358" s="691"/>
      <c r="D358" s="691"/>
      <c r="E358" s="691"/>
      <c r="F358" s="691"/>
      <c r="G358" s="691"/>
      <c r="H358" s="691"/>
    </row>
    <row r="359" spans="1:8" hidden="1">
      <c r="A359" s="691"/>
      <c r="B359" s="691"/>
      <c r="C359" s="691"/>
      <c r="D359" s="691"/>
      <c r="E359" s="691"/>
      <c r="F359" s="691"/>
      <c r="G359" s="691"/>
      <c r="H359" s="691"/>
    </row>
    <row r="360" spans="1:8" hidden="1">
      <c r="A360" s="691"/>
      <c r="B360" s="691"/>
      <c r="C360" s="691"/>
      <c r="D360" s="691"/>
      <c r="E360" s="691"/>
      <c r="F360" s="691"/>
      <c r="G360" s="691"/>
      <c r="H360" s="691"/>
    </row>
    <row r="361" spans="1:8" hidden="1">
      <c r="A361" s="691"/>
      <c r="B361" s="691"/>
      <c r="C361" s="691"/>
      <c r="D361" s="691"/>
      <c r="E361" s="691"/>
      <c r="F361" s="691"/>
      <c r="G361" s="691"/>
      <c r="H361" s="691"/>
    </row>
    <row r="362" spans="1:8" hidden="1">
      <c r="A362" s="691"/>
      <c r="B362" s="691"/>
      <c r="C362" s="691"/>
      <c r="D362" s="691"/>
      <c r="E362" s="691"/>
      <c r="F362" s="691"/>
      <c r="G362" s="691"/>
      <c r="H362" s="691"/>
    </row>
    <row r="363" spans="1:8" hidden="1">
      <c r="A363" s="691"/>
      <c r="B363" s="691"/>
      <c r="C363" s="691"/>
      <c r="D363" s="691"/>
      <c r="E363" s="691"/>
      <c r="F363" s="691"/>
      <c r="G363" s="691"/>
      <c r="H363" s="691"/>
    </row>
    <row r="364" spans="1:8" hidden="1">
      <c r="A364" s="691"/>
      <c r="B364" s="691"/>
      <c r="C364" s="691"/>
      <c r="D364" s="691"/>
      <c r="E364" s="691"/>
      <c r="F364" s="691"/>
      <c r="G364" s="691"/>
      <c r="H364" s="691"/>
    </row>
    <row r="365" spans="1:8" hidden="1">
      <c r="A365" s="691"/>
      <c r="B365" s="691"/>
      <c r="C365" s="691"/>
      <c r="D365" s="691"/>
      <c r="E365" s="691"/>
      <c r="F365" s="691"/>
      <c r="G365" s="691"/>
      <c r="H365" s="691"/>
    </row>
    <row r="366" spans="1:8" hidden="1">
      <c r="A366" s="691"/>
      <c r="B366" s="691"/>
      <c r="C366" s="691"/>
      <c r="D366" s="691"/>
      <c r="E366" s="691"/>
      <c r="F366" s="691"/>
      <c r="G366" s="691"/>
      <c r="H366" s="691"/>
    </row>
    <row r="367" spans="1:8" hidden="1">
      <c r="A367" s="691"/>
      <c r="B367" s="691"/>
      <c r="C367" s="691"/>
      <c r="D367" s="691"/>
      <c r="E367" s="691"/>
      <c r="F367" s="691"/>
      <c r="G367" s="691"/>
      <c r="H367" s="691"/>
    </row>
    <row r="368" spans="1:8" hidden="1">
      <c r="A368" s="691"/>
      <c r="B368" s="691"/>
      <c r="C368" s="691"/>
      <c r="D368" s="691"/>
      <c r="E368" s="691"/>
      <c r="F368" s="691"/>
      <c r="G368" s="691"/>
      <c r="H368" s="691"/>
    </row>
    <row r="369" spans="1:12" hidden="1">
      <c r="A369" s="691"/>
      <c r="B369" s="691"/>
      <c r="C369" s="691"/>
      <c r="D369" s="691"/>
      <c r="E369" s="691"/>
      <c r="F369" s="691"/>
      <c r="G369" s="691"/>
      <c r="H369" s="691"/>
    </row>
    <row r="370" spans="1:12" hidden="1">
      <c r="A370" s="691"/>
      <c r="B370" s="691"/>
      <c r="C370" s="691"/>
      <c r="D370" s="691"/>
      <c r="E370" s="691"/>
      <c r="F370" s="691"/>
      <c r="G370" s="691"/>
      <c r="H370" s="691"/>
    </row>
    <row r="371" spans="1:12" hidden="1">
      <c r="A371" s="691"/>
      <c r="B371" s="691"/>
      <c r="C371" s="691"/>
      <c r="D371" s="691"/>
      <c r="E371" s="691"/>
      <c r="F371" s="691"/>
      <c r="G371" s="691"/>
      <c r="H371" s="691"/>
    </row>
    <row r="372" spans="1:12" hidden="1">
      <c r="A372" s="691"/>
      <c r="B372" s="691"/>
      <c r="C372" s="691"/>
      <c r="D372" s="691"/>
      <c r="E372" s="691"/>
      <c r="F372" s="691"/>
      <c r="G372" s="691"/>
      <c r="H372" s="691"/>
    </row>
    <row r="373" spans="1:12" hidden="1">
      <c r="A373" s="691"/>
      <c r="B373" s="691"/>
      <c r="C373" s="691"/>
      <c r="D373" s="691"/>
      <c r="E373" s="691"/>
      <c r="F373" s="691"/>
      <c r="G373" s="691"/>
      <c r="H373" s="691"/>
    </row>
    <row r="374" spans="1:12" hidden="1">
      <c r="A374" s="691"/>
      <c r="B374" s="691"/>
      <c r="C374" s="691"/>
      <c r="D374" s="691"/>
      <c r="E374" s="691"/>
      <c r="F374" s="691"/>
      <c r="G374" s="691"/>
      <c r="H374" s="691"/>
    </row>
    <row r="375" spans="1:12" hidden="1">
      <c r="A375" s="691"/>
      <c r="B375" s="691"/>
      <c r="C375" s="691"/>
      <c r="D375" s="691"/>
      <c r="E375" s="691"/>
      <c r="F375" s="691"/>
      <c r="G375" s="691"/>
      <c r="H375" s="694"/>
    </row>
    <row r="376" spans="1:12">
      <c r="A376" s="691"/>
      <c r="B376" s="691"/>
      <c r="C376" s="691"/>
      <c r="D376" s="691"/>
      <c r="E376" s="691"/>
      <c r="F376" s="691"/>
      <c r="G376" s="691"/>
      <c r="H376" s="691"/>
    </row>
    <row r="377" spans="1:12">
      <c r="A377" s="691"/>
      <c r="B377" s="691"/>
      <c r="C377" s="691"/>
      <c r="D377" s="691"/>
      <c r="E377" s="691"/>
      <c r="F377" s="691"/>
      <c r="G377" s="691"/>
      <c r="H377" s="691"/>
    </row>
    <row r="378" spans="1:12">
      <c r="A378" s="691"/>
      <c r="B378" s="691"/>
      <c r="C378" s="691"/>
      <c r="D378" s="691"/>
      <c r="E378" s="691"/>
      <c r="F378" s="691"/>
      <c r="G378" s="691"/>
      <c r="H378" s="691"/>
      <c r="L378" s="694"/>
    </row>
    <row r="379" spans="1:12">
      <c r="A379" s="691"/>
      <c r="B379" s="691"/>
      <c r="C379" s="691"/>
      <c r="D379" s="691"/>
      <c r="E379" s="691"/>
      <c r="F379" s="691"/>
      <c r="G379" s="691"/>
      <c r="H379" s="691"/>
    </row>
    <row r="380" spans="1:12">
      <c r="A380" s="691"/>
      <c r="B380" s="691"/>
      <c r="C380" s="691"/>
      <c r="D380" s="691"/>
      <c r="E380" s="691"/>
      <c r="F380" s="691"/>
      <c r="G380" s="691"/>
      <c r="H380" s="691"/>
    </row>
    <row r="381" spans="1:12">
      <c r="A381" s="691"/>
      <c r="B381" s="691"/>
      <c r="C381" s="691"/>
      <c r="D381" s="691"/>
      <c r="E381" s="691"/>
      <c r="F381" s="691"/>
      <c r="G381" s="691"/>
      <c r="H381" s="691"/>
    </row>
    <row r="382" spans="1:12">
      <c r="A382" s="691"/>
      <c r="B382" s="691"/>
      <c r="C382" s="691"/>
      <c r="D382" s="691"/>
      <c r="E382" s="691"/>
      <c r="F382" s="691"/>
      <c r="G382" s="691"/>
      <c r="H382" s="691"/>
    </row>
    <row r="383" spans="1:12">
      <c r="A383" s="691"/>
      <c r="B383" s="691"/>
      <c r="C383" s="691"/>
      <c r="D383" s="691"/>
      <c r="E383" s="691"/>
      <c r="F383" s="691"/>
      <c r="G383" s="691"/>
      <c r="H383" s="691"/>
    </row>
    <row r="384" spans="1:12">
      <c r="A384" s="691"/>
      <c r="B384" s="691"/>
      <c r="C384" s="691"/>
      <c r="D384" s="691"/>
      <c r="E384" s="691"/>
      <c r="F384" s="691"/>
      <c r="G384" s="691"/>
      <c r="H384" s="691"/>
    </row>
    <row r="385" spans="1:8">
      <c r="A385" s="691"/>
      <c r="B385" s="691"/>
      <c r="C385" s="691"/>
      <c r="D385" s="691"/>
      <c r="E385" s="691"/>
      <c r="F385" s="691"/>
      <c r="G385" s="691"/>
      <c r="H385" s="691"/>
    </row>
    <row r="386" spans="1:8">
      <c r="A386" s="691"/>
      <c r="B386" s="691"/>
      <c r="C386" s="691"/>
      <c r="D386" s="691"/>
      <c r="E386" s="691"/>
      <c r="F386" s="691"/>
      <c r="G386" s="691"/>
      <c r="H386" s="691"/>
    </row>
    <row r="387" spans="1:8">
      <c r="A387" s="691"/>
      <c r="B387" s="691"/>
      <c r="C387" s="691"/>
      <c r="D387" s="691"/>
      <c r="E387" s="691"/>
      <c r="F387" s="691"/>
      <c r="G387" s="691"/>
      <c r="H387" s="691"/>
    </row>
    <row r="388" spans="1:8">
      <c r="A388" s="691"/>
      <c r="B388" s="691"/>
      <c r="C388" s="691"/>
      <c r="D388" s="691"/>
      <c r="E388" s="691"/>
      <c r="F388" s="691"/>
      <c r="G388" s="691"/>
      <c r="H388" s="691"/>
    </row>
    <row r="389" spans="1:8">
      <c r="A389" s="691"/>
      <c r="B389" s="691"/>
      <c r="C389" s="691"/>
      <c r="D389" s="691"/>
      <c r="E389" s="691"/>
      <c r="F389" s="691"/>
      <c r="G389" s="691"/>
      <c r="H389" s="691"/>
    </row>
    <row r="390" spans="1:8">
      <c r="A390" s="691"/>
      <c r="B390" s="691"/>
      <c r="C390" s="691"/>
      <c r="D390" s="691"/>
      <c r="E390" s="691"/>
      <c r="F390" s="691"/>
      <c r="G390" s="691"/>
      <c r="H390" s="691"/>
    </row>
    <row r="391" spans="1:8">
      <c r="A391" s="691"/>
      <c r="B391" s="691"/>
      <c r="C391" s="691"/>
      <c r="D391" s="691"/>
      <c r="E391" s="691"/>
      <c r="F391" s="691"/>
      <c r="G391" s="691"/>
      <c r="H391" s="691"/>
    </row>
    <row r="392" spans="1:8">
      <c r="A392" s="691"/>
      <c r="B392" s="691"/>
      <c r="C392" s="691"/>
      <c r="D392" s="691"/>
      <c r="E392" s="691"/>
      <c r="F392" s="691"/>
      <c r="G392" s="691"/>
      <c r="H392" s="691"/>
    </row>
    <row r="393" spans="1:8">
      <c r="A393" s="691"/>
      <c r="B393" s="691"/>
      <c r="C393" s="691"/>
      <c r="D393" s="691"/>
      <c r="E393" s="691"/>
      <c r="F393" s="691"/>
      <c r="G393" s="691"/>
      <c r="H393" s="691"/>
    </row>
    <row r="394" spans="1:8">
      <c r="A394" s="691"/>
      <c r="B394" s="691"/>
      <c r="C394" s="691"/>
      <c r="D394" s="691"/>
      <c r="E394" s="691"/>
      <c r="F394" s="691"/>
      <c r="G394" s="691"/>
      <c r="H394" s="691"/>
    </row>
    <row r="395" spans="1:8">
      <c r="A395" s="691"/>
      <c r="B395" s="691"/>
      <c r="C395" s="691"/>
      <c r="D395" s="691"/>
      <c r="E395" s="691"/>
      <c r="F395" s="691"/>
      <c r="G395" s="691"/>
      <c r="H395" s="691"/>
    </row>
    <row r="396" spans="1:8">
      <c r="A396" s="691"/>
      <c r="B396" s="691"/>
      <c r="C396" s="691"/>
      <c r="D396" s="691"/>
      <c r="E396" s="691"/>
      <c r="F396" s="691"/>
      <c r="G396" s="691"/>
      <c r="H396" s="691"/>
    </row>
    <row r="397" spans="1:8">
      <c r="A397" s="691"/>
      <c r="B397" s="691"/>
      <c r="C397" s="691"/>
      <c r="D397" s="691"/>
      <c r="E397" s="691"/>
      <c r="F397" s="691"/>
      <c r="G397" s="691"/>
      <c r="H397" s="691"/>
    </row>
    <row r="398" spans="1:8">
      <c r="A398" s="691"/>
      <c r="B398" s="691"/>
      <c r="C398" s="691"/>
      <c r="D398" s="691"/>
      <c r="E398" s="691"/>
      <c r="F398" s="691"/>
      <c r="G398" s="691"/>
      <c r="H398" s="691"/>
    </row>
    <row r="399" spans="1:8">
      <c r="A399" s="691"/>
      <c r="B399" s="691"/>
      <c r="C399" s="691"/>
      <c r="D399" s="691"/>
      <c r="E399" s="691"/>
      <c r="F399" s="691"/>
      <c r="G399" s="691"/>
      <c r="H399" s="691"/>
    </row>
    <row r="400" spans="1:8">
      <c r="A400" s="691"/>
      <c r="B400" s="691"/>
      <c r="C400" s="691"/>
      <c r="D400" s="691"/>
      <c r="E400" s="691"/>
      <c r="F400" s="691"/>
      <c r="G400" s="691"/>
      <c r="H400" s="691"/>
    </row>
    <row r="401" spans="1:10">
      <c r="A401" s="691"/>
      <c r="B401" s="691"/>
      <c r="C401" s="691"/>
      <c r="D401" s="691"/>
      <c r="E401" s="691"/>
      <c r="F401" s="691"/>
      <c r="G401" s="691"/>
      <c r="H401" s="691"/>
    </row>
    <row r="402" spans="1:10">
      <c r="A402" s="691"/>
      <c r="B402" s="691"/>
      <c r="C402" s="691"/>
      <c r="D402" s="691"/>
      <c r="E402" s="691"/>
      <c r="F402" s="691"/>
      <c r="G402" s="691"/>
      <c r="H402" s="691"/>
    </row>
    <row r="403" spans="1:10">
      <c r="A403" s="691"/>
      <c r="B403" s="691"/>
      <c r="C403" s="691"/>
      <c r="D403" s="691"/>
      <c r="E403" s="691"/>
      <c r="F403" s="691"/>
      <c r="G403" s="691"/>
      <c r="H403" s="691"/>
      <c r="J403" s="694"/>
    </row>
    <row r="404" spans="1:10">
      <c r="A404" s="691"/>
      <c r="B404" s="691"/>
      <c r="C404" s="691"/>
      <c r="D404" s="691"/>
      <c r="E404" s="691"/>
      <c r="F404" s="691"/>
      <c r="G404" s="691"/>
      <c r="H404" s="691"/>
    </row>
    <row r="405" spans="1:10">
      <c r="A405" s="691"/>
      <c r="B405" s="691"/>
      <c r="C405" s="691"/>
      <c r="D405" s="691"/>
      <c r="E405" s="691"/>
      <c r="F405" s="691"/>
      <c r="G405" s="691"/>
      <c r="H405" s="691"/>
    </row>
    <row r="406" spans="1:10">
      <c r="A406" s="691"/>
      <c r="B406" s="691"/>
      <c r="C406" s="691"/>
      <c r="D406" s="691"/>
      <c r="E406" s="691"/>
      <c r="F406" s="691"/>
      <c r="G406" s="691"/>
      <c r="H406" s="691"/>
    </row>
    <row r="407" spans="1:10">
      <c r="A407" s="691"/>
      <c r="B407" s="691"/>
      <c r="C407" s="691"/>
      <c r="D407" s="691"/>
      <c r="E407" s="691"/>
      <c r="F407" s="691"/>
      <c r="G407" s="691"/>
      <c r="H407" s="691"/>
    </row>
    <row r="408" spans="1:10" hidden="1">
      <c r="A408" s="691"/>
      <c r="B408" s="691"/>
      <c r="C408" s="691"/>
      <c r="D408" s="691"/>
      <c r="E408" s="691"/>
      <c r="F408" s="691"/>
      <c r="G408" s="691"/>
      <c r="H408" s="691"/>
    </row>
    <row r="409" spans="1:10" hidden="1">
      <c r="A409" s="691"/>
      <c r="B409" s="691"/>
      <c r="C409" s="691"/>
      <c r="D409" s="691"/>
      <c r="E409" s="691"/>
      <c r="F409" s="691"/>
      <c r="G409" s="691"/>
      <c r="H409" s="691"/>
    </row>
    <row r="410" spans="1:10" hidden="1">
      <c r="A410" s="691"/>
      <c r="B410" s="691"/>
      <c r="C410" s="691"/>
      <c r="D410" s="691"/>
      <c r="E410" s="691"/>
      <c r="F410" s="691"/>
      <c r="G410" s="691"/>
      <c r="H410" s="691"/>
    </row>
    <row r="411" spans="1:10" hidden="1">
      <c r="A411" s="691"/>
      <c r="B411" s="691"/>
      <c r="C411" s="691"/>
      <c r="D411" s="691"/>
      <c r="E411" s="691"/>
      <c r="F411" s="691"/>
      <c r="G411" s="691"/>
      <c r="H411" s="691"/>
    </row>
    <row r="412" spans="1:10" hidden="1">
      <c r="A412" s="691"/>
      <c r="B412" s="691"/>
      <c r="C412" s="691"/>
      <c r="D412" s="691"/>
      <c r="E412" s="691"/>
      <c r="F412" s="691"/>
      <c r="G412" s="691"/>
      <c r="H412" s="691"/>
    </row>
    <row r="413" spans="1:10" hidden="1">
      <c r="A413" s="691"/>
      <c r="B413" s="691"/>
      <c r="C413" s="691"/>
      <c r="D413" s="691"/>
      <c r="E413" s="691"/>
      <c r="F413" s="691"/>
      <c r="G413" s="691"/>
      <c r="H413" s="691"/>
    </row>
    <row r="414" spans="1:10" hidden="1">
      <c r="A414" s="691"/>
      <c r="B414" s="691"/>
      <c r="C414" s="691"/>
      <c r="D414" s="691"/>
      <c r="E414" s="691"/>
      <c r="F414" s="691"/>
      <c r="G414" s="691"/>
      <c r="H414" s="691"/>
    </row>
    <row r="415" spans="1:10" hidden="1">
      <c r="A415" s="691"/>
      <c r="B415" s="691"/>
      <c r="C415" s="691"/>
      <c r="D415" s="691"/>
      <c r="E415" s="691"/>
      <c r="F415" s="691"/>
      <c r="G415" s="691"/>
      <c r="H415" s="691"/>
    </row>
    <row r="416" spans="1:10" hidden="1">
      <c r="A416" s="691"/>
      <c r="B416" s="691"/>
      <c r="C416" s="691"/>
      <c r="D416" s="691"/>
      <c r="E416" s="691"/>
      <c r="F416" s="691"/>
      <c r="G416" s="691"/>
      <c r="H416" s="691"/>
    </row>
    <row r="417" spans="1:8" hidden="1">
      <c r="A417" s="691"/>
      <c r="B417" s="691"/>
      <c r="C417" s="691"/>
      <c r="D417" s="691"/>
      <c r="E417" s="691"/>
      <c r="F417" s="691"/>
      <c r="G417" s="691"/>
      <c r="H417" s="691"/>
    </row>
    <row r="418" spans="1:8" hidden="1">
      <c r="A418" s="691"/>
      <c r="B418" s="691"/>
      <c r="C418" s="691"/>
      <c r="D418" s="691"/>
      <c r="E418" s="691"/>
      <c r="F418" s="691"/>
      <c r="G418" s="691"/>
      <c r="H418" s="691"/>
    </row>
    <row r="419" spans="1:8" hidden="1">
      <c r="A419" s="691"/>
      <c r="B419" s="691"/>
      <c r="C419" s="691"/>
      <c r="D419" s="691"/>
      <c r="E419" s="691"/>
      <c r="F419" s="691"/>
      <c r="G419" s="691"/>
      <c r="H419" s="691"/>
    </row>
    <row r="420" spans="1:8" hidden="1">
      <c r="A420" s="691"/>
      <c r="B420" s="691"/>
      <c r="C420" s="691"/>
      <c r="D420" s="691"/>
      <c r="E420" s="691"/>
      <c r="F420" s="691"/>
      <c r="G420" s="691"/>
      <c r="H420" s="691"/>
    </row>
    <row r="421" spans="1:8" hidden="1">
      <c r="A421" s="691"/>
      <c r="B421" s="691"/>
      <c r="C421" s="691"/>
      <c r="D421" s="691"/>
      <c r="E421" s="691"/>
      <c r="F421" s="691"/>
      <c r="G421" s="691"/>
      <c r="H421" s="691"/>
    </row>
    <row r="422" spans="1:8" hidden="1">
      <c r="A422" s="691"/>
      <c r="B422" s="691"/>
      <c r="C422" s="691"/>
      <c r="D422" s="691"/>
      <c r="E422" s="691"/>
      <c r="F422" s="691"/>
      <c r="G422" s="691"/>
      <c r="H422" s="691"/>
    </row>
    <row r="423" spans="1:8" hidden="1">
      <c r="A423" s="691"/>
      <c r="B423" s="691"/>
      <c r="C423" s="691"/>
      <c r="D423" s="691"/>
      <c r="E423" s="691"/>
      <c r="F423" s="691"/>
      <c r="G423" s="691"/>
      <c r="H423" s="691"/>
    </row>
    <row r="424" spans="1:8" hidden="1">
      <c r="A424" s="691"/>
      <c r="B424" s="691"/>
      <c r="C424" s="691"/>
      <c r="D424" s="691"/>
      <c r="E424" s="691"/>
      <c r="F424" s="691"/>
      <c r="G424" s="691"/>
      <c r="H424" s="691"/>
    </row>
    <row r="425" spans="1:8" hidden="1">
      <c r="A425" s="691"/>
      <c r="B425" s="691"/>
      <c r="C425" s="691"/>
      <c r="D425" s="691"/>
      <c r="E425" s="691"/>
      <c r="F425" s="691"/>
      <c r="G425" s="691"/>
      <c r="H425" s="691"/>
    </row>
    <row r="426" spans="1:8" hidden="1">
      <c r="A426" s="691"/>
      <c r="B426" s="691"/>
      <c r="C426" s="691"/>
      <c r="D426" s="691"/>
      <c r="E426" s="691"/>
      <c r="F426" s="691"/>
      <c r="G426" s="691"/>
      <c r="H426" s="691"/>
    </row>
    <row r="427" spans="1:8" hidden="1">
      <c r="A427" s="691"/>
      <c r="B427" s="691"/>
      <c r="C427" s="691"/>
      <c r="D427" s="691"/>
      <c r="E427" s="691"/>
      <c r="F427" s="691"/>
      <c r="G427" s="691"/>
      <c r="H427" s="691"/>
    </row>
    <row r="428" spans="1:8" hidden="1">
      <c r="A428" s="691"/>
      <c r="B428" s="691"/>
      <c r="C428" s="691"/>
      <c r="D428" s="691"/>
      <c r="E428" s="691"/>
      <c r="F428" s="691"/>
      <c r="G428" s="691"/>
      <c r="H428" s="691"/>
    </row>
    <row r="429" spans="1:8" hidden="1">
      <c r="A429" s="691"/>
      <c r="B429" s="691"/>
      <c r="C429" s="691"/>
      <c r="D429" s="691"/>
      <c r="E429" s="691"/>
      <c r="F429" s="691"/>
      <c r="G429" s="691"/>
      <c r="H429" s="691"/>
    </row>
    <row r="430" spans="1:8" hidden="1">
      <c r="A430" s="691"/>
      <c r="B430" s="691"/>
      <c r="C430" s="691"/>
      <c r="D430" s="691"/>
      <c r="E430" s="691"/>
      <c r="F430" s="691"/>
      <c r="G430" s="691"/>
      <c r="H430" s="691"/>
    </row>
    <row r="431" spans="1:8" hidden="1">
      <c r="A431" s="691"/>
      <c r="B431" s="691"/>
      <c r="C431" s="691"/>
      <c r="D431" s="691"/>
      <c r="E431" s="691"/>
      <c r="F431" s="691"/>
      <c r="G431" s="691"/>
      <c r="H431" s="691"/>
    </row>
    <row r="432" spans="1:8" hidden="1">
      <c r="A432" s="691"/>
      <c r="B432" s="691"/>
      <c r="C432" s="691"/>
      <c r="D432" s="691"/>
      <c r="E432" s="691"/>
      <c r="F432" s="691"/>
      <c r="G432" s="691"/>
      <c r="H432" s="691"/>
    </row>
    <row r="433" spans="1:10" hidden="1">
      <c r="A433" s="691"/>
      <c r="B433" s="691"/>
      <c r="C433" s="691"/>
      <c r="D433" s="691"/>
      <c r="E433" s="691"/>
      <c r="F433" s="691"/>
      <c r="G433" s="691"/>
      <c r="H433" s="691"/>
    </row>
    <row r="434" spans="1:10" hidden="1">
      <c r="A434" s="691"/>
      <c r="B434" s="691"/>
      <c r="C434" s="691"/>
      <c r="D434" s="691"/>
      <c r="E434" s="691"/>
      <c r="F434" s="691"/>
      <c r="G434" s="691"/>
      <c r="H434" s="691"/>
    </row>
    <row r="435" spans="1:10" hidden="1">
      <c r="A435" s="691"/>
      <c r="B435" s="691"/>
      <c r="C435" s="691"/>
      <c r="D435" s="691"/>
      <c r="E435" s="691"/>
      <c r="F435" s="691"/>
      <c r="G435" s="691"/>
      <c r="H435" s="691"/>
    </row>
    <row r="436" spans="1:10" hidden="1">
      <c r="A436" s="691"/>
      <c r="B436" s="691"/>
      <c r="C436" s="691"/>
      <c r="D436" s="691"/>
      <c r="E436" s="691"/>
      <c r="F436" s="691"/>
      <c r="G436" s="691"/>
      <c r="H436" s="691"/>
    </row>
    <row r="437" spans="1:10" hidden="1">
      <c r="A437" s="691"/>
      <c r="B437" s="691"/>
      <c r="C437" s="691"/>
      <c r="D437" s="691"/>
      <c r="E437" s="691"/>
      <c r="F437" s="691"/>
      <c r="G437" s="691"/>
      <c r="H437" s="691"/>
      <c r="J437" s="694"/>
    </row>
    <row r="438" spans="1:10" hidden="1">
      <c r="A438" s="691"/>
      <c r="B438" s="691"/>
      <c r="C438" s="691"/>
      <c r="D438" s="691"/>
      <c r="E438" s="691"/>
      <c r="F438" s="691"/>
      <c r="G438" s="691"/>
      <c r="H438" s="691"/>
    </row>
    <row r="439" spans="1:10" hidden="1">
      <c r="A439" s="691"/>
      <c r="B439" s="691"/>
      <c r="C439" s="691"/>
      <c r="D439" s="691"/>
      <c r="E439" s="691"/>
      <c r="F439" s="691"/>
      <c r="G439" s="691"/>
      <c r="H439" s="691"/>
    </row>
    <row r="440" spans="1:10" hidden="1">
      <c r="A440" s="691"/>
      <c r="B440" s="691"/>
      <c r="C440" s="691"/>
      <c r="D440" s="691"/>
      <c r="E440" s="691"/>
      <c r="F440" s="691"/>
      <c r="G440" s="691"/>
      <c r="H440" s="691"/>
    </row>
    <row r="441" spans="1:10" hidden="1">
      <c r="A441" s="691"/>
      <c r="B441" s="691"/>
      <c r="C441" s="691"/>
      <c r="D441" s="691"/>
      <c r="E441" s="691"/>
      <c r="F441" s="691"/>
      <c r="G441" s="691"/>
      <c r="H441" s="691"/>
    </row>
    <row r="442" spans="1:10" hidden="1">
      <c r="A442" s="691"/>
      <c r="B442" s="691"/>
      <c r="C442" s="691"/>
      <c r="D442" s="691"/>
      <c r="E442" s="691"/>
      <c r="F442" s="691"/>
      <c r="G442" s="691"/>
      <c r="H442" s="691"/>
      <c r="J442" s="694"/>
    </row>
    <row r="443" spans="1:10" hidden="1">
      <c r="A443" s="691"/>
      <c r="B443" s="691"/>
      <c r="C443" s="691"/>
      <c r="D443" s="691"/>
      <c r="E443" s="691"/>
      <c r="F443" s="691"/>
      <c r="G443" s="691"/>
      <c r="H443" s="691"/>
    </row>
    <row r="444" spans="1:10" hidden="1">
      <c r="A444" s="691"/>
      <c r="B444" s="691"/>
      <c r="C444" s="691"/>
      <c r="D444" s="691"/>
      <c r="E444" s="691"/>
      <c r="F444" s="691"/>
      <c r="G444" s="691"/>
      <c r="H444" s="691"/>
    </row>
    <row r="445" spans="1:10">
      <c r="A445" s="691"/>
      <c r="B445" s="691"/>
      <c r="C445" s="691"/>
      <c r="D445" s="691"/>
      <c r="E445" s="691"/>
      <c r="F445" s="691"/>
      <c r="G445" s="691"/>
      <c r="H445" s="691"/>
    </row>
    <row r="446" spans="1:10">
      <c r="A446" s="691"/>
      <c r="B446" s="691"/>
      <c r="C446" s="691"/>
      <c r="D446" s="691"/>
      <c r="E446" s="691"/>
      <c r="F446" s="691"/>
      <c r="G446" s="691"/>
      <c r="H446" s="691"/>
    </row>
    <row r="447" spans="1:10">
      <c r="A447" s="691"/>
      <c r="B447" s="691"/>
      <c r="C447" s="691"/>
      <c r="D447" s="691"/>
      <c r="E447" s="691"/>
      <c r="F447" s="691"/>
      <c r="G447" s="691"/>
      <c r="H447" s="691"/>
    </row>
    <row r="448" spans="1:10">
      <c r="A448" s="691"/>
      <c r="B448" s="691"/>
      <c r="C448" s="691"/>
      <c r="D448" s="691"/>
      <c r="E448" s="691"/>
      <c r="F448" s="691"/>
      <c r="G448" s="691"/>
      <c r="H448" s="691"/>
    </row>
    <row r="449" spans="1:8">
      <c r="A449" s="691"/>
      <c r="B449" s="691"/>
      <c r="C449" s="691"/>
      <c r="D449" s="691"/>
      <c r="E449" s="691"/>
      <c r="F449" s="691"/>
      <c r="G449" s="691"/>
      <c r="H449" s="691"/>
    </row>
    <row r="450" spans="1:8">
      <c r="A450" s="691"/>
      <c r="B450" s="691"/>
      <c r="C450" s="691"/>
      <c r="D450" s="691"/>
      <c r="E450" s="691"/>
      <c r="F450" s="691"/>
      <c r="G450" s="691"/>
      <c r="H450" s="691"/>
    </row>
    <row r="451" spans="1:8">
      <c r="A451" s="691"/>
      <c r="B451" s="691"/>
      <c r="C451" s="691"/>
      <c r="D451" s="691"/>
      <c r="E451" s="691"/>
      <c r="F451" s="691"/>
      <c r="G451" s="691"/>
      <c r="H451" s="691"/>
    </row>
    <row r="452" spans="1:8">
      <c r="A452" s="691"/>
      <c r="B452" s="691"/>
      <c r="C452" s="691"/>
      <c r="D452" s="691"/>
      <c r="E452" s="691"/>
      <c r="F452" s="691"/>
      <c r="G452" s="691"/>
      <c r="H452" s="691"/>
    </row>
    <row r="453" spans="1:8">
      <c r="A453" s="691"/>
      <c r="B453" s="691"/>
      <c r="C453" s="691"/>
      <c r="D453" s="691"/>
      <c r="E453" s="691"/>
      <c r="F453" s="691"/>
      <c r="G453" s="691"/>
      <c r="H453" s="691"/>
    </row>
    <row r="454" spans="1:8">
      <c r="A454" s="691"/>
      <c r="B454" s="691"/>
      <c r="C454" s="691"/>
      <c r="D454" s="691"/>
      <c r="E454" s="691"/>
      <c r="F454" s="691"/>
      <c r="G454" s="691"/>
      <c r="H454" s="691"/>
    </row>
    <row r="455" spans="1:8">
      <c r="A455" s="691"/>
      <c r="B455" s="691"/>
      <c r="C455" s="691"/>
      <c r="D455" s="691"/>
      <c r="E455" s="691"/>
      <c r="F455" s="691"/>
      <c r="G455" s="691"/>
      <c r="H455" s="691"/>
    </row>
    <row r="456" spans="1:8">
      <c r="A456" s="691"/>
      <c r="B456" s="691"/>
      <c r="C456" s="691"/>
      <c r="D456" s="691"/>
      <c r="E456" s="691"/>
      <c r="F456" s="691"/>
      <c r="G456" s="691"/>
      <c r="H456" s="691"/>
    </row>
    <row r="457" spans="1:8">
      <c r="A457" s="691"/>
      <c r="B457" s="691"/>
      <c r="C457" s="691"/>
      <c r="D457" s="691"/>
      <c r="E457" s="691"/>
      <c r="F457" s="691"/>
      <c r="G457" s="691"/>
      <c r="H457" s="691"/>
    </row>
    <row r="458" spans="1:8">
      <c r="A458" s="691"/>
      <c r="B458" s="691"/>
      <c r="C458" s="691"/>
      <c r="D458" s="691"/>
      <c r="E458" s="691"/>
      <c r="F458" s="691"/>
      <c r="G458" s="691"/>
      <c r="H458" s="691"/>
    </row>
    <row r="459" spans="1:8">
      <c r="A459" s="691"/>
      <c r="B459" s="691"/>
      <c r="C459" s="691"/>
      <c r="D459" s="691"/>
      <c r="E459" s="691"/>
      <c r="F459" s="691"/>
      <c r="G459" s="691"/>
      <c r="H459" s="691"/>
    </row>
    <row r="460" spans="1:8">
      <c r="A460" s="691"/>
      <c r="B460" s="691"/>
      <c r="C460" s="691"/>
      <c r="D460" s="691"/>
      <c r="E460" s="691"/>
      <c r="F460" s="691"/>
      <c r="G460" s="691"/>
      <c r="H460" s="691"/>
    </row>
    <row r="461" spans="1:8">
      <c r="A461" s="691"/>
      <c r="B461" s="691"/>
      <c r="C461" s="691"/>
      <c r="D461" s="691"/>
      <c r="E461" s="691"/>
      <c r="F461" s="691"/>
      <c r="G461" s="691"/>
      <c r="H461" s="691"/>
    </row>
    <row r="462" spans="1:8">
      <c r="A462" s="691"/>
      <c r="B462" s="691"/>
      <c r="C462" s="691"/>
      <c r="D462" s="691"/>
      <c r="E462" s="691"/>
      <c r="F462" s="691"/>
      <c r="G462" s="691"/>
      <c r="H462" s="691"/>
    </row>
    <row r="463" spans="1:8">
      <c r="A463" s="691"/>
      <c r="B463" s="691"/>
      <c r="C463" s="691"/>
      <c r="D463" s="691"/>
      <c r="E463" s="691"/>
      <c r="F463" s="691"/>
      <c r="G463" s="691"/>
      <c r="H463" s="691"/>
    </row>
    <row r="464" spans="1:8">
      <c r="A464" s="691"/>
      <c r="B464" s="691"/>
      <c r="C464" s="691"/>
      <c r="D464" s="691"/>
      <c r="E464" s="691"/>
      <c r="F464" s="691"/>
      <c r="G464" s="691"/>
      <c r="H464" s="691"/>
    </row>
    <row r="465" spans="1:8">
      <c r="A465" s="691"/>
      <c r="B465" s="691"/>
      <c r="C465" s="691"/>
      <c r="D465" s="691"/>
      <c r="E465" s="691"/>
      <c r="F465" s="691"/>
      <c r="G465" s="691"/>
      <c r="H465" s="691"/>
    </row>
    <row r="466" spans="1:8">
      <c r="A466" s="691"/>
      <c r="B466" s="691"/>
      <c r="C466" s="691"/>
      <c r="D466" s="691"/>
      <c r="E466" s="691"/>
      <c r="F466" s="691"/>
      <c r="G466" s="691"/>
      <c r="H466" s="691"/>
    </row>
    <row r="467" spans="1:8">
      <c r="A467" s="691"/>
      <c r="B467" s="691"/>
      <c r="C467" s="691"/>
      <c r="D467" s="691"/>
      <c r="E467" s="691"/>
      <c r="F467" s="691"/>
      <c r="G467" s="691"/>
      <c r="H467" s="691"/>
    </row>
    <row r="468" spans="1:8">
      <c r="A468" s="691"/>
      <c r="B468" s="691"/>
      <c r="C468" s="691"/>
      <c r="D468" s="691"/>
      <c r="E468" s="691"/>
      <c r="F468" s="691"/>
      <c r="G468" s="691"/>
      <c r="H468" s="691"/>
    </row>
    <row r="469" spans="1:8">
      <c r="A469" s="691"/>
      <c r="B469" s="691"/>
      <c r="C469" s="691"/>
      <c r="D469" s="691"/>
      <c r="E469" s="691"/>
      <c r="F469" s="691"/>
      <c r="G469" s="691"/>
      <c r="H469" s="691"/>
    </row>
    <row r="470" spans="1:8">
      <c r="A470" s="691"/>
      <c r="B470" s="691"/>
      <c r="C470" s="691"/>
      <c r="D470" s="691"/>
      <c r="E470" s="691"/>
      <c r="F470" s="691"/>
      <c r="G470" s="691"/>
      <c r="H470" s="691"/>
    </row>
    <row r="471" spans="1:8">
      <c r="A471" s="691"/>
      <c r="B471" s="691"/>
      <c r="C471" s="691"/>
      <c r="D471" s="691"/>
      <c r="E471" s="691"/>
      <c r="F471" s="691"/>
      <c r="G471" s="691"/>
      <c r="H471" s="691"/>
    </row>
    <row r="472" spans="1:8">
      <c r="A472" s="691"/>
      <c r="B472" s="691"/>
      <c r="C472" s="691"/>
      <c r="D472" s="691"/>
      <c r="E472" s="691"/>
      <c r="F472" s="691"/>
      <c r="G472" s="691"/>
      <c r="H472" s="691"/>
    </row>
    <row r="473" spans="1:8">
      <c r="A473" s="691"/>
      <c r="B473" s="691"/>
      <c r="C473" s="691"/>
      <c r="D473" s="691"/>
      <c r="E473" s="691"/>
      <c r="F473" s="691"/>
      <c r="G473" s="691"/>
      <c r="H473" s="691"/>
    </row>
    <row r="474" spans="1:8">
      <c r="A474" s="691"/>
      <c r="B474" s="691"/>
      <c r="C474" s="691"/>
      <c r="D474" s="691"/>
      <c r="E474" s="691"/>
      <c r="F474" s="691"/>
      <c r="G474" s="691"/>
      <c r="H474" s="691"/>
    </row>
    <row r="475" spans="1:8">
      <c r="A475" s="691"/>
      <c r="B475" s="691"/>
      <c r="C475" s="691"/>
      <c r="D475" s="691"/>
      <c r="E475" s="691"/>
      <c r="F475" s="691"/>
      <c r="G475" s="691"/>
      <c r="H475" s="691"/>
    </row>
    <row r="476" spans="1:8">
      <c r="A476" s="691"/>
      <c r="B476" s="691"/>
      <c r="C476" s="691"/>
      <c r="D476" s="691"/>
      <c r="E476" s="691"/>
      <c r="F476" s="691"/>
      <c r="G476" s="691"/>
      <c r="H476" s="691"/>
    </row>
    <row r="477" spans="1:8">
      <c r="A477" s="691"/>
      <c r="B477" s="691"/>
      <c r="C477" s="691"/>
      <c r="D477" s="691"/>
      <c r="E477" s="691"/>
      <c r="F477" s="691"/>
      <c r="G477" s="691"/>
      <c r="H477" s="691"/>
    </row>
    <row r="478" spans="1:8">
      <c r="A478" s="691"/>
      <c r="B478" s="691"/>
      <c r="C478" s="691"/>
      <c r="D478" s="691"/>
      <c r="E478" s="691"/>
      <c r="F478" s="691"/>
      <c r="G478" s="691"/>
      <c r="H478" s="691"/>
    </row>
    <row r="479" spans="1:8">
      <c r="A479" s="691"/>
      <c r="B479" s="691"/>
      <c r="C479" s="691"/>
      <c r="D479" s="691"/>
      <c r="E479" s="691"/>
      <c r="F479" s="691"/>
      <c r="G479" s="691"/>
      <c r="H479" s="691"/>
    </row>
    <row r="480" spans="1:8">
      <c r="A480" s="691"/>
      <c r="B480" s="691"/>
      <c r="C480" s="691"/>
      <c r="D480" s="691"/>
      <c r="E480" s="691"/>
      <c r="F480" s="691"/>
      <c r="G480" s="691"/>
      <c r="H480" s="691"/>
    </row>
    <row r="481" spans="1:8">
      <c r="A481" s="691"/>
      <c r="B481" s="691"/>
      <c r="C481" s="691"/>
      <c r="D481" s="691"/>
      <c r="E481" s="691"/>
      <c r="F481" s="691"/>
      <c r="G481" s="691"/>
      <c r="H481" s="691"/>
    </row>
    <row r="482" spans="1:8">
      <c r="A482" s="691"/>
      <c r="B482" s="691"/>
      <c r="C482" s="691"/>
      <c r="D482" s="691"/>
      <c r="E482" s="691"/>
      <c r="F482" s="691"/>
      <c r="G482" s="691"/>
      <c r="H482" s="691"/>
    </row>
    <row r="483" spans="1:8">
      <c r="A483" s="691"/>
      <c r="B483" s="691"/>
      <c r="C483" s="691"/>
      <c r="D483" s="691"/>
      <c r="E483" s="691"/>
      <c r="F483" s="691"/>
      <c r="G483" s="691"/>
      <c r="H483" s="691"/>
    </row>
    <row r="484" spans="1:8">
      <c r="A484" s="691"/>
      <c r="B484" s="691"/>
      <c r="C484" s="691"/>
      <c r="D484" s="691"/>
      <c r="E484" s="691"/>
      <c r="F484" s="691"/>
      <c r="G484" s="691"/>
      <c r="H484" s="691"/>
    </row>
    <row r="485" spans="1:8">
      <c r="A485" s="691"/>
      <c r="B485" s="691"/>
      <c r="C485" s="691"/>
      <c r="D485" s="691"/>
      <c r="E485" s="691"/>
      <c r="F485" s="691"/>
      <c r="G485" s="691"/>
      <c r="H485" s="691"/>
    </row>
    <row r="486" spans="1:8">
      <c r="A486" s="691"/>
      <c r="B486" s="691"/>
      <c r="C486" s="691"/>
      <c r="D486" s="691"/>
      <c r="E486" s="691"/>
      <c r="F486" s="691"/>
      <c r="G486" s="691"/>
      <c r="H486" s="691"/>
    </row>
    <row r="487" spans="1:8">
      <c r="A487" s="691"/>
      <c r="B487" s="691"/>
      <c r="C487" s="691"/>
      <c r="D487" s="691"/>
      <c r="E487" s="691"/>
      <c r="F487" s="691"/>
      <c r="G487" s="691"/>
      <c r="H487" s="691"/>
    </row>
    <row r="488" spans="1:8">
      <c r="A488" s="691"/>
      <c r="B488" s="691"/>
      <c r="C488" s="691"/>
      <c r="D488" s="691"/>
      <c r="E488" s="691"/>
      <c r="F488" s="691"/>
      <c r="G488" s="691"/>
      <c r="H488" s="691"/>
    </row>
    <row r="489" spans="1:8">
      <c r="A489" s="691"/>
      <c r="B489" s="691"/>
      <c r="C489" s="691"/>
      <c r="D489" s="691"/>
      <c r="E489" s="691"/>
      <c r="F489" s="691"/>
      <c r="G489" s="691"/>
      <c r="H489" s="691"/>
    </row>
    <row r="490" spans="1:8">
      <c r="A490" s="691"/>
      <c r="B490" s="691"/>
      <c r="C490" s="691"/>
      <c r="D490" s="691"/>
      <c r="E490" s="691"/>
      <c r="F490" s="691"/>
      <c r="G490" s="691"/>
      <c r="H490" s="691"/>
    </row>
    <row r="491" spans="1:8">
      <c r="A491" s="691"/>
      <c r="B491" s="691"/>
      <c r="C491" s="691"/>
      <c r="D491" s="691"/>
      <c r="E491" s="691"/>
      <c r="F491" s="691"/>
      <c r="G491" s="691"/>
      <c r="H491" s="691"/>
    </row>
    <row r="492" spans="1:8">
      <c r="A492" s="691"/>
      <c r="B492" s="691"/>
      <c r="C492" s="691"/>
      <c r="D492" s="691"/>
      <c r="E492" s="691"/>
      <c r="F492" s="691"/>
      <c r="G492" s="691"/>
      <c r="H492" s="691"/>
    </row>
    <row r="493" spans="1:8">
      <c r="A493" s="691"/>
      <c r="B493" s="691"/>
      <c r="C493" s="691"/>
      <c r="D493" s="691"/>
      <c r="E493" s="691"/>
      <c r="F493" s="691"/>
      <c r="G493" s="691"/>
      <c r="H493" s="691"/>
    </row>
    <row r="494" spans="1:8">
      <c r="A494" s="691"/>
      <c r="B494" s="691"/>
      <c r="C494" s="691"/>
      <c r="D494" s="691"/>
      <c r="E494" s="691"/>
      <c r="F494" s="691"/>
      <c r="G494" s="691"/>
      <c r="H494" s="691"/>
    </row>
    <row r="495" spans="1:8">
      <c r="A495" s="691"/>
      <c r="B495" s="691"/>
      <c r="C495" s="691"/>
      <c r="D495" s="691"/>
      <c r="E495" s="691"/>
      <c r="F495" s="691"/>
      <c r="G495" s="691"/>
      <c r="H495" s="691"/>
    </row>
    <row r="496" spans="1:8">
      <c r="A496" s="691"/>
      <c r="B496" s="691"/>
      <c r="C496" s="691"/>
      <c r="D496" s="691"/>
      <c r="E496" s="691"/>
      <c r="F496" s="691"/>
      <c r="G496" s="691"/>
      <c r="H496" s="691"/>
    </row>
    <row r="497" spans="1:8">
      <c r="A497" s="691"/>
      <c r="B497" s="691"/>
      <c r="C497" s="691"/>
      <c r="D497" s="691"/>
      <c r="E497" s="691"/>
      <c r="F497" s="691"/>
      <c r="G497" s="691"/>
      <c r="H497" s="691"/>
    </row>
    <row r="498" spans="1:8">
      <c r="A498" s="691"/>
      <c r="B498" s="691"/>
      <c r="C498" s="691"/>
      <c r="D498" s="691"/>
      <c r="E498" s="691"/>
      <c r="F498" s="691"/>
      <c r="G498" s="691"/>
      <c r="H498" s="691"/>
    </row>
    <row r="499" spans="1:8">
      <c r="A499" s="691"/>
      <c r="B499" s="691"/>
      <c r="C499" s="691"/>
      <c r="D499" s="691"/>
      <c r="E499" s="691"/>
      <c r="F499" s="691"/>
      <c r="G499" s="691"/>
      <c r="H499" s="691"/>
    </row>
    <row r="500" spans="1:8">
      <c r="A500" s="691"/>
      <c r="B500" s="691"/>
      <c r="C500" s="691"/>
      <c r="D500" s="691"/>
      <c r="E500" s="691"/>
      <c r="F500" s="691"/>
      <c r="G500" s="691"/>
      <c r="H500" s="691"/>
    </row>
    <row r="501" spans="1:8">
      <c r="A501" s="691"/>
      <c r="B501" s="691"/>
      <c r="C501" s="691"/>
      <c r="D501" s="691"/>
      <c r="E501" s="691"/>
      <c r="F501" s="691"/>
      <c r="G501" s="691"/>
      <c r="H501" s="691"/>
    </row>
    <row r="502" spans="1:8">
      <c r="A502" s="691"/>
      <c r="B502" s="691"/>
      <c r="C502" s="691"/>
      <c r="D502" s="691"/>
      <c r="E502" s="691"/>
      <c r="F502" s="691"/>
      <c r="G502" s="691"/>
      <c r="H502" s="691"/>
    </row>
    <row r="503" spans="1:8">
      <c r="A503" s="691"/>
      <c r="B503" s="691"/>
      <c r="C503" s="691"/>
      <c r="D503" s="691"/>
      <c r="E503" s="691"/>
      <c r="F503" s="691"/>
      <c r="G503" s="691"/>
      <c r="H503" s="691"/>
    </row>
    <row r="504" spans="1:8">
      <c r="A504" s="691"/>
      <c r="B504" s="691"/>
      <c r="C504" s="691"/>
      <c r="D504" s="691"/>
      <c r="E504" s="691"/>
      <c r="F504" s="691"/>
      <c r="G504" s="691"/>
      <c r="H504" s="691"/>
    </row>
    <row r="505" spans="1:8">
      <c r="A505" s="691"/>
      <c r="B505" s="691"/>
      <c r="C505" s="691"/>
      <c r="D505" s="691"/>
      <c r="E505" s="691"/>
      <c r="F505" s="691"/>
      <c r="G505" s="691"/>
      <c r="H505" s="691"/>
    </row>
    <row r="506" spans="1:8">
      <c r="A506" s="691"/>
      <c r="B506" s="691"/>
      <c r="C506" s="691"/>
      <c r="D506" s="691"/>
      <c r="E506" s="691"/>
      <c r="F506" s="691"/>
      <c r="G506" s="691"/>
      <c r="H506" s="691"/>
    </row>
    <row r="507" spans="1:8">
      <c r="A507" s="691"/>
      <c r="B507" s="691"/>
      <c r="C507" s="691"/>
      <c r="D507" s="691"/>
      <c r="E507" s="691"/>
      <c r="F507" s="691"/>
      <c r="G507" s="691"/>
      <c r="H507" s="691"/>
    </row>
    <row r="508" spans="1:8">
      <c r="A508" s="691"/>
      <c r="B508" s="691"/>
      <c r="C508" s="691"/>
      <c r="D508" s="691"/>
      <c r="E508" s="691"/>
      <c r="F508" s="691"/>
      <c r="G508" s="691"/>
      <c r="H508" s="691"/>
    </row>
    <row r="509" spans="1:8">
      <c r="A509" s="691"/>
      <c r="B509" s="691"/>
      <c r="C509" s="691"/>
      <c r="D509" s="691"/>
      <c r="E509" s="691"/>
      <c r="F509" s="691"/>
      <c r="G509" s="691"/>
      <c r="H509" s="691"/>
    </row>
    <row r="510" spans="1:8">
      <c r="A510" s="691"/>
      <c r="B510" s="691"/>
      <c r="C510" s="691"/>
      <c r="D510" s="691"/>
      <c r="E510" s="691"/>
      <c r="F510" s="691"/>
      <c r="G510" s="691"/>
      <c r="H510" s="691"/>
    </row>
    <row r="511" spans="1:8">
      <c r="A511" s="691"/>
      <c r="B511" s="691"/>
      <c r="C511" s="691"/>
      <c r="D511" s="691"/>
      <c r="E511" s="691"/>
      <c r="F511" s="691"/>
      <c r="G511" s="691"/>
      <c r="H511" s="691"/>
    </row>
    <row r="512" spans="1:8">
      <c r="A512" s="691"/>
      <c r="B512" s="691"/>
      <c r="C512" s="691"/>
      <c r="D512" s="691"/>
      <c r="E512" s="691"/>
      <c r="F512" s="691"/>
      <c r="G512" s="691"/>
      <c r="H512" s="691"/>
    </row>
    <row r="513" spans="1:8">
      <c r="A513" s="691"/>
      <c r="B513" s="691"/>
      <c r="C513" s="691"/>
      <c r="D513" s="691"/>
      <c r="E513" s="691"/>
      <c r="F513" s="691"/>
      <c r="G513" s="691"/>
      <c r="H513" s="691"/>
    </row>
    <row r="514" spans="1:8">
      <c r="A514" s="691"/>
      <c r="B514" s="691"/>
      <c r="C514" s="691"/>
      <c r="D514" s="691"/>
      <c r="E514" s="691"/>
      <c r="F514" s="691"/>
      <c r="G514" s="691"/>
      <c r="H514" s="691"/>
    </row>
    <row r="515" spans="1:8">
      <c r="A515" s="691"/>
      <c r="B515" s="691"/>
      <c r="C515" s="691"/>
      <c r="D515" s="691"/>
      <c r="E515" s="691"/>
      <c r="F515" s="691"/>
      <c r="G515" s="691"/>
      <c r="H515" s="691"/>
    </row>
    <row r="516" spans="1:8">
      <c r="A516" s="691"/>
      <c r="B516" s="691"/>
      <c r="C516" s="691"/>
      <c r="D516" s="691"/>
      <c r="E516" s="691"/>
      <c r="F516" s="691"/>
      <c r="G516" s="691"/>
      <c r="H516" s="691"/>
    </row>
    <row r="517" spans="1:8">
      <c r="A517" s="691"/>
      <c r="B517" s="691"/>
      <c r="C517" s="691"/>
      <c r="D517" s="691"/>
      <c r="E517" s="691"/>
      <c r="F517" s="691"/>
      <c r="G517" s="691"/>
      <c r="H517" s="691"/>
    </row>
    <row r="518" spans="1:8">
      <c r="A518" s="691"/>
      <c r="B518" s="691"/>
      <c r="C518" s="691"/>
      <c r="D518" s="691"/>
      <c r="E518" s="691"/>
      <c r="F518" s="691"/>
      <c r="G518" s="691"/>
      <c r="H518" s="691"/>
    </row>
    <row r="519" spans="1:8">
      <c r="A519" s="691"/>
      <c r="B519" s="691"/>
      <c r="C519" s="691"/>
      <c r="D519" s="691"/>
      <c r="E519" s="691"/>
      <c r="F519" s="691"/>
      <c r="G519" s="691"/>
      <c r="H519" s="691"/>
    </row>
    <row r="520" spans="1:8">
      <c r="A520" s="691"/>
      <c r="B520" s="691"/>
      <c r="C520" s="691"/>
      <c r="D520" s="691"/>
      <c r="E520" s="691"/>
      <c r="F520" s="691"/>
      <c r="G520" s="691"/>
      <c r="H520" s="691"/>
    </row>
    <row r="521" spans="1:8">
      <c r="A521" s="691"/>
      <c r="B521" s="691"/>
      <c r="C521" s="691"/>
      <c r="D521" s="691"/>
      <c r="E521" s="691"/>
      <c r="F521" s="691"/>
      <c r="G521" s="691"/>
      <c r="H521" s="691"/>
    </row>
    <row r="522" spans="1:8">
      <c r="A522" s="691"/>
      <c r="B522" s="691"/>
      <c r="C522" s="691"/>
      <c r="D522" s="691"/>
      <c r="E522" s="691"/>
      <c r="F522" s="691"/>
      <c r="G522" s="691"/>
      <c r="H522" s="691"/>
    </row>
    <row r="523" spans="1:8">
      <c r="A523" s="691"/>
      <c r="B523" s="691"/>
      <c r="C523" s="691"/>
      <c r="D523" s="691"/>
      <c r="E523" s="691"/>
      <c r="F523" s="691"/>
      <c r="G523" s="691"/>
      <c r="H523" s="691"/>
    </row>
    <row r="524" spans="1:8">
      <c r="A524" s="691"/>
      <c r="B524" s="691"/>
      <c r="C524" s="691"/>
      <c r="D524" s="691"/>
      <c r="E524" s="691"/>
      <c r="F524" s="691"/>
      <c r="G524" s="691"/>
      <c r="H524" s="691"/>
    </row>
    <row r="525" spans="1:8">
      <c r="A525" s="691"/>
      <c r="B525" s="691"/>
      <c r="C525" s="691"/>
      <c r="D525" s="691"/>
      <c r="E525" s="691"/>
      <c r="F525" s="691"/>
      <c r="G525" s="691"/>
      <c r="H525" s="691"/>
    </row>
    <row r="526" spans="1:8">
      <c r="A526" s="691"/>
      <c r="B526" s="691"/>
      <c r="C526" s="691"/>
      <c r="D526" s="691"/>
      <c r="E526" s="691"/>
      <c r="F526" s="691"/>
      <c r="G526" s="691"/>
      <c r="H526" s="691"/>
    </row>
    <row r="527" spans="1:8">
      <c r="A527" s="691"/>
      <c r="B527" s="691"/>
      <c r="C527" s="691"/>
      <c r="D527" s="691"/>
      <c r="E527" s="691"/>
      <c r="F527" s="691"/>
      <c r="G527" s="691"/>
      <c r="H527" s="691"/>
    </row>
    <row r="528" spans="1:8">
      <c r="A528" s="691"/>
      <c r="B528" s="691"/>
      <c r="C528" s="691"/>
      <c r="D528" s="691"/>
      <c r="E528" s="691"/>
      <c r="F528" s="691"/>
      <c r="G528" s="691"/>
      <c r="H528" s="691"/>
    </row>
    <row r="529" spans="1:8">
      <c r="A529" s="691"/>
      <c r="B529" s="691"/>
      <c r="C529" s="691"/>
      <c r="D529" s="691"/>
      <c r="E529" s="691"/>
      <c r="F529" s="691"/>
      <c r="G529" s="691"/>
      <c r="H529" s="691"/>
    </row>
    <row r="530" spans="1:8">
      <c r="A530" s="691"/>
      <c r="B530" s="691"/>
      <c r="C530" s="691"/>
      <c r="D530" s="691"/>
      <c r="E530" s="691"/>
      <c r="F530" s="691"/>
      <c r="G530" s="691"/>
      <c r="H530" s="691"/>
    </row>
    <row r="531" spans="1:8">
      <c r="A531" s="691"/>
      <c r="B531" s="691"/>
      <c r="C531" s="691"/>
      <c r="D531" s="691"/>
      <c r="E531" s="691"/>
      <c r="F531" s="691"/>
      <c r="G531" s="691"/>
      <c r="H531" s="691"/>
    </row>
    <row r="532" spans="1:8">
      <c r="A532" s="691"/>
      <c r="B532" s="691"/>
      <c r="C532" s="691"/>
      <c r="D532" s="691"/>
      <c r="E532" s="691"/>
      <c r="F532" s="691"/>
      <c r="G532" s="691"/>
      <c r="H532" s="691"/>
    </row>
    <row r="533" spans="1:8">
      <c r="A533" s="691"/>
      <c r="B533" s="691"/>
      <c r="C533" s="691"/>
      <c r="D533" s="691"/>
      <c r="E533" s="691"/>
      <c r="F533" s="691"/>
      <c r="G533" s="691"/>
      <c r="H533" s="691"/>
    </row>
    <row r="534" spans="1:8">
      <c r="A534" s="691"/>
      <c r="B534" s="691"/>
      <c r="C534" s="691"/>
      <c r="D534" s="691"/>
      <c r="E534" s="691"/>
      <c r="F534" s="691"/>
      <c r="G534" s="691"/>
      <c r="H534" s="691"/>
    </row>
    <row r="535" spans="1:8">
      <c r="A535" s="691"/>
      <c r="B535" s="691"/>
      <c r="C535" s="691"/>
      <c r="D535" s="691"/>
      <c r="E535" s="691"/>
      <c r="F535" s="691"/>
      <c r="G535" s="691"/>
      <c r="H535" s="691"/>
    </row>
    <row r="536" spans="1:8">
      <c r="A536" s="691"/>
      <c r="B536" s="691"/>
      <c r="C536" s="691"/>
      <c r="D536" s="691"/>
      <c r="E536" s="691"/>
      <c r="F536" s="691"/>
      <c r="G536" s="691"/>
      <c r="H536" s="691"/>
    </row>
    <row r="537" spans="1:8">
      <c r="A537" s="691"/>
      <c r="B537" s="691"/>
      <c r="C537" s="691"/>
      <c r="D537" s="691"/>
      <c r="E537" s="691"/>
      <c r="F537" s="691"/>
      <c r="G537" s="691"/>
      <c r="H537" s="691"/>
    </row>
    <row r="538" spans="1:8">
      <c r="A538" s="691"/>
      <c r="B538" s="691"/>
      <c r="C538" s="691"/>
      <c r="D538" s="691"/>
      <c r="E538" s="691"/>
      <c r="F538" s="691"/>
      <c r="G538" s="691"/>
      <c r="H538" s="691"/>
    </row>
    <row r="539" spans="1:8">
      <c r="A539" s="691"/>
      <c r="B539" s="691"/>
      <c r="C539" s="691"/>
      <c r="D539" s="691"/>
      <c r="E539" s="691"/>
      <c r="F539" s="691"/>
      <c r="G539" s="691"/>
      <c r="H539" s="691"/>
    </row>
    <row r="540" spans="1:8">
      <c r="A540" s="691"/>
      <c r="B540" s="691"/>
      <c r="C540" s="691"/>
      <c r="D540" s="691"/>
      <c r="E540" s="691"/>
      <c r="F540" s="691"/>
      <c r="G540" s="691"/>
      <c r="H540" s="691"/>
    </row>
    <row r="541" spans="1:8">
      <c r="A541" s="691"/>
      <c r="B541" s="691"/>
      <c r="C541" s="691"/>
      <c r="D541" s="691"/>
      <c r="E541" s="691"/>
      <c r="F541" s="691"/>
      <c r="G541" s="691"/>
      <c r="H541" s="691"/>
    </row>
    <row r="542" spans="1:8">
      <c r="A542" s="691"/>
      <c r="B542" s="691"/>
      <c r="C542" s="691"/>
      <c r="D542" s="691"/>
      <c r="E542" s="691"/>
      <c r="F542" s="691"/>
      <c r="G542" s="691"/>
      <c r="H542" s="691"/>
    </row>
    <row r="543" spans="1:8">
      <c r="A543" s="691"/>
      <c r="B543" s="691"/>
      <c r="C543" s="691"/>
      <c r="D543" s="691"/>
      <c r="E543" s="691"/>
      <c r="F543" s="691"/>
      <c r="G543" s="691"/>
      <c r="H543" s="691"/>
    </row>
    <row r="544" spans="1:8">
      <c r="A544" s="691"/>
      <c r="B544" s="691"/>
      <c r="C544" s="691"/>
      <c r="D544" s="691"/>
      <c r="E544" s="691"/>
      <c r="F544" s="691"/>
      <c r="G544" s="691"/>
      <c r="H544" s="691"/>
    </row>
    <row r="545" spans="1:8">
      <c r="A545" s="691"/>
      <c r="B545" s="691"/>
      <c r="C545" s="691"/>
      <c r="D545" s="691"/>
      <c r="E545" s="691"/>
      <c r="F545" s="691"/>
      <c r="G545" s="691"/>
      <c r="H545" s="691"/>
    </row>
    <row r="546" spans="1:8">
      <c r="A546" s="691"/>
      <c r="B546" s="691"/>
      <c r="C546" s="691"/>
      <c r="D546" s="691"/>
      <c r="E546" s="691"/>
      <c r="F546" s="691"/>
      <c r="G546" s="691"/>
      <c r="H546" s="691"/>
    </row>
    <row r="547" spans="1:8">
      <c r="A547" s="691"/>
      <c r="B547" s="691"/>
      <c r="C547" s="691"/>
      <c r="D547" s="691"/>
      <c r="E547" s="691"/>
      <c r="F547" s="691"/>
      <c r="G547" s="691"/>
      <c r="H547" s="691"/>
    </row>
    <row r="548" spans="1:8">
      <c r="A548" s="691"/>
      <c r="B548" s="691"/>
      <c r="C548" s="691"/>
      <c r="D548" s="691"/>
      <c r="E548" s="691"/>
      <c r="F548" s="691"/>
      <c r="G548" s="691"/>
      <c r="H548" s="691"/>
    </row>
    <row r="549" spans="1:8">
      <c r="A549" s="691"/>
      <c r="B549" s="691"/>
      <c r="C549" s="691"/>
      <c r="D549" s="691"/>
      <c r="E549" s="691"/>
      <c r="F549" s="691"/>
      <c r="G549" s="691"/>
      <c r="H549" s="691"/>
    </row>
    <row r="550" spans="1:8">
      <c r="A550" s="691"/>
      <c r="B550" s="691"/>
      <c r="C550" s="691"/>
      <c r="D550" s="691"/>
      <c r="E550" s="691"/>
      <c r="F550" s="691"/>
      <c r="G550" s="691"/>
      <c r="H550" s="691"/>
    </row>
    <row r="551" spans="1:8">
      <c r="A551" s="691"/>
      <c r="B551" s="691"/>
      <c r="C551" s="691"/>
      <c r="D551" s="691"/>
      <c r="E551" s="691"/>
      <c r="F551" s="691"/>
      <c r="G551" s="691"/>
      <c r="H551" s="691"/>
    </row>
    <row r="552" spans="1:8">
      <c r="A552" s="691"/>
      <c r="B552" s="691"/>
      <c r="C552" s="691"/>
      <c r="D552" s="691"/>
      <c r="E552" s="691"/>
      <c r="F552" s="691"/>
      <c r="G552" s="691"/>
      <c r="H552" s="691"/>
    </row>
    <row r="553" spans="1:8">
      <c r="A553" s="691"/>
      <c r="B553" s="691"/>
      <c r="C553" s="691"/>
      <c r="D553" s="691"/>
      <c r="E553" s="691"/>
      <c r="F553" s="691"/>
      <c r="G553" s="691"/>
      <c r="H553" s="691"/>
    </row>
    <row r="554" spans="1:8">
      <c r="A554" s="691"/>
      <c r="B554" s="691"/>
      <c r="C554" s="691"/>
      <c r="D554" s="691"/>
      <c r="E554" s="691"/>
      <c r="F554" s="691"/>
      <c r="G554" s="691"/>
      <c r="H554" s="691"/>
    </row>
    <row r="555" spans="1:8">
      <c r="A555" s="691"/>
      <c r="B555" s="691"/>
      <c r="C555" s="691"/>
      <c r="D555" s="691"/>
      <c r="E555" s="691"/>
      <c r="F555" s="691"/>
      <c r="G555" s="691"/>
      <c r="H555" s="691"/>
    </row>
    <row r="556" spans="1:8">
      <c r="A556" s="691"/>
      <c r="B556" s="691"/>
      <c r="C556" s="691"/>
      <c r="D556" s="691"/>
      <c r="E556" s="691"/>
      <c r="F556" s="691"/>
      <c r="G556" s="691"/>
      <c r="H556" s="691"/>
    </row>
    <row r="557" spans="1:8">
      <c r="A557" s="691"/>
      <c r="B557" s="691"/>
      <c r="C557" s="691"/>
      <c r="D557" s="691"/>
      <c r="E557" s="691"/>
      <c r="F557" s="691"/>
      <c r="G557" s="691"/>
      <c r="H557" s="691"/>
    </row>
    <row r="558" spans="1:8">
      <c r="A558" s="691"/>
      <c r="B558" s="691"/>
      <c r="C558" s="691"/>
      <c r="D558" s="691"/>
      <c r="E558" s="691"/>
      <c r="F558" s="691"/>
      <c r="G558" s="691"/>
      <c r="H558" s="691"/>
    </row>
    <row r="559" spans="1:8">
      <c r="A559" s="691"/>
      <c r="B559" s="691"/>
      <c r="C559" s="691"/>
      <c r="D559" s="691"/>
      <c r="E559" s="691"/>
      <c r="F559" s="691"/>
      <c r="G559" s="691"/>
      <c r="H559" s="691"/>
    </row>
    <row r="560" spans="1:8">
      <c r="A560" s="691"/>
      <c r="B560" s="691"/>
      <c r="C560" s="691"/>
      <c r="D560" s="691"/>
      <c r="E560" s="691"/>
      <c r="F560" s="691"/>
      <c r="G560" s="691"/>
      <c r="H560" s="691"/>
    </row>
    <row r="561" spans="1:8">
      <c r="A561" s="691"/>
      <c r="B561" s="691"/>
      <c r="C561" s="691"/>
      <c r="D561" s="691"/>
      <c r="E561" s="691"/>
      <c r="F561" s="691"/>
      <c r="G561" s="691"/>
      <c r="H561" s="691"/>
    </row>
    <row r="562" spans="1:8">
      <c r="A562" s="691"/>
      <c r="B562" s="691"/>
      <c r="C562" s="691"/>
      <c r="D562" s="691"/>
      <c r="E562" s="691"/>
      <c r="F562" s="691"/>
      <c r="G562" s="691"/>
      <c r="H562" s="691"/>
    </row>
    <row r="563" spans="1:8">
      <c r="A563" s="691"/>
      <c r="B563" s="691"/>
      <c r="C563" s="691"/>
      <c r="D563" s="691"/>
      <c r="E563" s="691"/>
      <c r="F563" s="691"/>
      <c r="G563" s="691"/>
      <c r="H563" s="691"/>
    </row>
    <row r="564" spans="1:8">
      <c r="A564" s="691"/>
      <c r="B564" s="691"/>
      <c r="C564" s="691"/>
      <c r="D564" s="691"/>
      <c r="E564" s="691"/>
      <c r="F564" s="691"/>
      <c r="G564" s="691"/>
      <c r="H564" s="691"/>
    </row>
    <row r="565" spans="1:8">
      <c r="A565" s="691"/>
      <c r="B565" s="691"/>
      <c r="C565" s="691"/>
      <c r="D565" s="691"/>
      <c r="E565" s="691"/>
      <c r="F565" s="691"/>
      <c r="G565" s="691"/>
      <c r="H565" s="691"/>
    </row>
    <row r="566" spans="1:8">
      <c r="A566" s="691"/>
      <c r="B566" s="691"/>
      <c r="C566" s="691"/>
      <c r="D566" s="691"/>
      <c r="E566" s="691"/>
      <c r="F566" s="691"/>
      <c r="G566" s="691"/>
      <c r="H566" s="691"/>
    </row>
    <row r="567" spans="1:8">
      <c r="A567" s="691"/>
      <c r="B567" s="691"/>
      <c r="C567" s="691"/>
      <c r="D567" s="691"/>
      <c r="E567" s="691"/>
      <c r="F567" s="691"/>
      <c r="G567" s="691"/>
      <c r="H567" s="691"/>
    </row>
    <row r="568" spans="1:8">
      <c r="A568" s="691"/>
      <c r="B568" s="691"/>
      <c r="C568" s="691"/>
      <c r="D568" s="691"/>
      <c r="E568" s="691"/>
      <c r="F568" s="691"/>
      <c r="G568" s="691"/>
      <c r="H568" s="691"/>
    </row>
    <row r="569" spans="1:8">
      <c r="A569" s="691"/>
      <c r="B569" s="691"/>
      <c r="C569" s="691"/>
      <c r="D569" s="691"/>
      <c r="E569" s="691"/>
      <c r="F569" s="691"/>
      <c r="G569" s="691"/>
      <c r="H569" s="691"/>
    </row>
    <row r="570" spans="1:8">
      <c r="A570" s="691"/>
      <c r="B570" s="691"/>
      <c r="C570" s="691"/>
      <c r="D570" s="691"/>
      <c r="E570" s="691"/>
      <c r="F570" s="691"/>
      <c r="G570" s="691"/>
      <c r="H570" s="691"/>
    </row>
    <row r="571" spans="1:8">
      <c r="A571" s="691"/>
      <c r="B571" s="691"/>
      <c r="C571" s="691"/>
      <c r="D571" s="691"/>
      <c r="E571" s="691"/>
      <c r="F571" s="691"/>
      <c r="G571" s="691"/>
      <c r="H571" s="691"/>
    </row>
    <row r="572" spans="1:8">
      <c r="A572" s="691"/>
      <c r="B572" s="691"/>
      <c r="C572" s="691"/>
      <c r="D572" s="691"/>
      <c r="E572" s="691"/>
      <c r="F572" s="691"/>
      <c r="G572" s="691"/>
      <c r="H572" s="691"/>
    </row>
    <row r="573" spans="1:8">
      <c r="A573" s="691"/>
      <c r="B573" s="691"/>
      <c r="C573" s="691"/>
      <c r="D573" s="691"/>
      <c r="E573" s="691"/>
      <c r="F573" s="691"/>
      <c r="G573" s="691"/>
      <c r="H573" s="691"/>
    </row>
    <row r="574" spans="1:8">
      <c r="A574" s="691"/>
      <c r="B574" s="691"/>
      <c r="C574" s="691"/>
      <c r="D574" s="691"/>
      <c r="E574" s="691"/>
      <c r="F574" s="691"/>
      <c r="G574" s="691"/>
      <c r="H574" s="691"/>
    </row>
    <row r="575" spans="1:8">
      <c r="A575" s="691"/>
      <c r="B575" s="691"/>
      <c r="C575" s="691"/>
      <c r="D575" s="691"/>
      <c r="E575" s="691"/>
      <c r="F575" s="691"/>
      <c r="G575" s="691"/>
      <c r="H575" s="691"/>
    </row>
    <row r="576" spans="1:8">
      <c r="A576" s="691"/>
      <c r="B576" s="691"/>
      <c r="C576" s="691"/>
      <c r="D576" s="691"/>
      <c r="E576" s="691"/>
      <c r="F576" s="691"/>
      <c r="G576" s="691"/>
      <c r="H576" s="691"/>
    </row>
    <row r="577" spans="1:8">
      <c r="A577" s="691"/>
      <c r="B577" s="691"/>
      <c r="C577" s="691"/>
      <c r="D577" s="691"/>
      <c r="E577" s="691"/>
      <c r="F577" s="691"/>
      <c r="G577" s="691"/>
      <c r="H577" s="691"/>
    </row>
    <row r="578" spans="1:8">
      <c r="A578" s="691"/>
      <c r="B578" s="691"/>
      <c r="C578" s="691"/>
      <c r="D578" s="691"/>
      <c r="E578" s="691"/>
      <c r="F578" s="691"/>
      <c r="G578" s="691"/>
      <c r="H578" s="691"/>
    </row>
    <row r="579" spans="1:8">
      <c r="A579" s="691"/>
      <c r="B579" s="691"/>
      <c r="C579" s="691"/>
      <c r="D579" s="691"/>
      <c r="E579" s="691"/>
      <c r="F579" s="691"/>
      <c r="G579" s="691"/>
      <c r="H579" s="691"/>
    </row>
    <row r="580" spans="1:8">
      <c r="A580" s="691"/>
      <c r="B580" s="691"/>
      <c r="C580" s="691"/>
      <c r="D580" s="691"/>
      <c r="E580" s="691"/>
      <c r="F580" s="691"/>
      <c r="G580" s="691"/>
      <c r="H580" s="691"/>
    </row>
    <row r="581" spans="1:8">
      <c r="A581" s="691"/>
      <c r="B581" s="691"/>
      <c r="C581" s="691"/>
      <c r="D581" s="691"/>
      <c r="E581" s="691"/>
      <c r="F581" s="691"/>
      <c r="G581" s="691"/>
      <c r="H581" s="691"/>
    </row>
    <row r="582" spans="1:8">
      <c r="A582" s="691"/>
      <c r="B582" s="691"/>
      <c r="C582" s="691"/>
      <c r="D582" s="691"/>
      <c r="E582" s="691"/>
      <c r="F582" s="691"/>
      <c r="G582" s="691"/>
      <c r="H582" s="691"/>
    </row>
    <row r="583" spans="1:8">
      <c r="A583" s="691"/>
      <c r="B583" s="691"/>
      <c r="C583" s="691"/>
      <c r="D583" s="691"/>
      <c r="E583" s="691"/>
      <c r="F583" s="691"/>
      <c r="G583" s="691"/>
      <c r="H583" s="691"/>
    </row>
    <row r="584" spans="1:8">
      <c r="A584" s="691"/>
      <c r="B584" s="691"/>
      <c r="C584" s="691"/>
      <c r="D584" s="691"/>
      <c r="E584" s="691"/>
      <c r="F584" s="691"/>
      <c r="G584" s="691"/>
      <c r="H584" s="691"/>
    </row>
    <row r="585" spans="1:8">
      <c r="A585" s="691"/>
      <c r="B585" s="691"/>
      <c r="C585" s="691"/>
      <c r="D585" s="691"/>
      <c r="E585" s="691"/>
      <c r="F585" s="691"/>
      <c r="G585" s="691"/>
      <c r="H585" s="691"/>
    </row>
    <row r="586" spans="1:8">
      <c r="A586" s="691"/>
      <c r="B586" s="691"/>
      <c r="C586" s="691"/>
      <c r="D586" s="691"/>
      <c r="E586" s="691"/>
      <c r="F586" s="691"/>
      <c r="G586" s="691"/>
      <c r="H586" s="691"/>
    </row>
    <row r="587" spans="1:8">
      <c r="A587" s="691"/>
      <c r="B587" s="691"/>
      <c r="C587" s="691"/>
      <c r="D587" s="691"/>
      <c r="E587" s="691"/>
      <c r="F587" s="691"/>
      <c r="G587" s="691"/>
      <c r="H587" s="691"/>
    </row>
    <row r="588" spans="1:8">
      <c r="A588" s="691"/>
      <c r="B588" s="691"/>
      <c r="C588" s="691"/>
      <c r="D588" s="691"/>
      <c r="E588" s="691"/>
      <c r="F588" s="691"/>
      <c r="G588" s="691"/>
      <c r="H588" s="691"/>
    </row>
    <row r="589" spans="1:8">
      <c r="A589" s="691"/>
      <c r="B589" s="691"/>
      <c r="C589" s="691"/>
      <c r="D589" s="691"/>
      <c r="E589" s="691"/>
      <c r="F589" s="691"/>
      <c r="G589" s="691"/>
      <c r="H589" s="691"/>
    </row>
    <row r="590" spans="1:8">
      <c r="A590" s="691"/>
      <c r="B590" s="691"/>
      <c r="C590" s="691"/>
      <c r="D590" s="691"/>
      <c r="E590" s="691"/>
      <c r="F590" s="691"/>
      <c r="G590" s="691"/>
      <c r="H590" s="691"/>
    </row>
    <row r="591" spans="1:8">
      <c r="A591" s="691"/>
      <c r="B591" s="691"/>
      <c r="C591" s="691"/>
      <c r="D591" s="691"/>
      <c r="E591" s="691"/>
      <c r="F591" s="691"/>
      <c r="G591" s="691"/>
      <c r="H591" s="691"/>
    </row>
    <row r="592" spans="1:8">
      <c r="A592" s="691"/>
      <c r="B592" s="691"/>
      <c r="C592" s="691"/>
      <c r="D592" s="691"/>
      <c r="E592" s="691"/>
      <c r="F592" s="691"/>
      <c r="G592" s="691"/>
      <c r="H592" s="691"/>
    </row>
    <row r="593" spans="1:8">
      <c r="A593" s="691"/>
      <c r="B593" s="691"/>
      <c r="C593" s="691"/>
      <c r="D593" s="691"/>
      <c r="E593" s="691"/>
      <c r="F593" s="691"/>
      <c r="G593" s="691"/>
      <c r="H593" s="691"/>
    </row>
    <row r="594" spans="1:8">
      <c r="A594" s="691"/>
      <c r="B594" s="691"/>
      <c r="C594" s="691"/>
      <c r="D594" s="691"/>
      <c r="E594" s="691"/>
      <c r="F594" s="691"/>
      <c r="G594" s="691"/>
      <c r="H594" s="691"/>
    </row>
    <row r="595" spans="1:8">
      <c r="A595" s="691"/>
      <c r="B595" s="691"/>
      <c r="C595" s="691"/>
      <c r="D595" s="691"/>
      <c r="E595" s="691"/>
      <c r="F595" s="691"/>
      <c r="G595" s="691"/>
      <c r="H595" s="691"/>
    </row>
    <row r="596" spans="1:8">
      <c r="A596" s="691"/>
      <c r="B596" s="691"/>
      <c r="C596" s="691"/>
      <c r="D596" s="691"/>
      <c r="E596" s="691"/>
      <c r="F596" s="691"/>
      <c r="G596" s="691"/>
      <c r="H596" s="691"/>
    </row>
    <row r="597" spans="1:8">
      <c r="A597" s="691"/>
      <c r="B597" s="691"/>
      <c r="C597" s="691"/>
      <c r="D597" s="691"/>
      <c r="E597" s="691"/>
      <c r="F597" s="691"/>
      <c r="G597" s="691"/>
      <c r="H597" s="691"/>
    </row>
    <row r="598" spans="1:8">
      <c r="A598" s="691"/>
      <c r="B598" s="691"/>
      <c r="C598" s="691"/>
      <c r="D598" s="691"/>
      <c r="E598" s="691"/>
      <c r="F598" s="691"/>
      <c r="G598" s="691"/>
      <c r="H598" s="691"/>
    </row>
    <row r="599" spans="1:8">
      <c r="A599" s="691"/>
      <c r="B599" s="691"/>
      <c r="C599" s="691"/>
      <c r="D599" s="691"/>
      <c r="E599" s="691"/>
      <c r="F599" s="691"/>
      <c r="G599" s="691"/>
      <c r="H599" s="691"/>
    </row>
    <row r="600" spans="1:8">
      <c r="A600" s="691"/>
      <c r="B600" s="691"/>
      <c r="C600" s="691"/>
      <c r="D600" s="691"/>
      <c r="E600" s="691"/>
      <c r="F600" s="691"/>
      <c r="G600" s="691"/>
      <c r="H600" s="691"/>
    </row>
    <row r="601" spans="1:8">
      <c r="A601" s="691"/>
      <c r="B601" s="691"/>
      <c r="C601" s="691"/>
      <c r="D601" s="691"/>
      <c r="E601" s="691"/>
      <c r="F601" s="691"/>
      <c r="G601" s="691"/>
      <c r="H601" s="691"/>
    </row>
    <row r="602" spans="1:8">
      <c r="A602" s="691"/>
      <c r="B602" s="691"/>
      <c r="C602" s="691"/>
      <c r="D602" s="691"/>
      <c r="E602" s="691"/>
      <c r="F602" s="691"/>
      <c r="G602" s="691"/>
      <c r="H602" s="691"/>
    </row>
    <row r="603" spans="1:8">
      <c r="A603" s="691"/>
      <c r="B603" s="691"/>
      <c r="C603" s="691"/>
      <c r="D603" s="691"/>
      <c r="E603" s="691"/>
      <c r="F603" s="691"/>
      <c r="G603" s="691"/>
      <c r="H603" s="691"/>
    </row>
    <row r="604" spans="1:8">
      <c r="A604" s="691"/>
      <c r="B604" s="691"/>
      <c r="C604" s="691"/>
      <c r="D604" s="691"/>
      <c r="E604" s="691"/>
      <c r="F604" s="691"/>
      <c r="G604" s="691"/>
      <c r="H604" s="691"/>
    </row>
    <row r="605" spans="1:8">
      <c r="A605" s="691"/>
      <c r="B605" s="691"/>
      <c r="C605" s="691"/>
      <c r="D605" s="691"/>
      <c r="E605" s="691"/>
      <c r="F605" s="691"/>
      <c r="G605" s="691"/>
      <c r="H605" s="691"/>
    </row>
    <row r="606" spans="1:8">
      <c r="A606" s="691"/>
      <c r="B606" s="691"/>
      <c r="C606" s="691"/>
      <c r="D606" s="691"/>
      <c r="E606" s="691"/>
      <c r="F606" s="691"/>
      <c r="G606" s="691"/>
      <c r="H606" s="691"/>
    </row>
    <row r="607" spans="1:8">
      <c r="A607" s="691"/>
      <c r="B607" s="691"/>
      <c r="C607" s="691"/>
      <c r="D607" s="691"/>
      <c r="E607" s="691"/>
      <c r="F607" s="691"/>
      <c r="G607" s="691"/>
      <c r="H607" s="691"/>
    </row>
    <row r="608" spans="1:8">
      <c r="A608" s="691"/>
      <c r="B608" s="691"/>
      <c r="C608" s="691"/>
      <c r="D608" s="691"/>
      <c r="E608" s="691"/>
      <c r="F608" s="691"/>
      <c r="G608" s="691"/>
      <c r="H608" s="691"/>
    </row>
    <row r="609" spans="1:8">
      <c r="A609" s="691"/>
      <c r="B609" s="691"/>
      <c r="C609" s="691"/>
      <c r="D609" s="691"/>
      <c r="E609" s="691"/>
      <c r="F609" s="691"/>
      <c r="G609" s="691"/>
      <c r="H609" s="691"/>
    </row>
    <row r="610" spans="1:8">
      <c r="A610" s="691"/>
      <c r="B610" s="691"/>
      <c r="C610" s="691"/>
      <c r="D610" s="691"/>
      <c r="E610" s="691"/>
      <c r="F610" s="691"/>
      <c r="G610" s="691"/>
      <c r="H610" s="691"/>
    </row>
    <row r="611" spans="1:8">
      <c r="A611" s="691"/>
      <c r="B611" s="691"/>
      <c r="C611" s="691"/>
      <c r="D611" s="691"/>
      <c r="E611" s="691"/>
      <c r="F611" s="691"/>
      <c r="G611" s="691"/>
      <c r="H611" s="691"/>
    </row>
    <row r="612" spans="1:8">
      <c r="A612" s="691"/>
      <c r="B612" s="691"/>
      <c r="C612" s="691"/>
      <c r="D612" s="691"/>
      <c r="E612" s="691"/>
      <c r="F612" s="691"/>
      <c r="G612" s="691"/>
      <c r="H612" s="691"/>
    </row>
    <row r="613" spans="1:8">
      <c r="A613" s="691"/>
      <c r="B613" s="691"/>
      <c r="C613" s="691"/>
      <c r="D613" s="691"/>
      <c r="E613" s="691"/>
      <c r="F613" s="691"/>
      <c r="G613" s="691"/>
      <c r="H613" s="691"/>
    </row>
    <row r="614" spans="1:8">
      <c r="A614" s="691"/>
      <c r="B614" s="691"/>
      <c r="C614" s="691"/>
      <c r="D614" s="691"/>
      <c r="E614" s="691"/>
      <c r="F614" s="691"/>
      <c r="G614" s="691"/>
      <c r="H614" s="691"/>
    </row>
    <row r="615" spans="1:8">
      <c r="A615" s="691"/>
      <c r="B615" s="691"/>
      <c r="C615" s="691"/>
      <c r="D615" s="691"/>
      <c r="E615" s="691"/>
      <c r="F615" s="691"/>
      <c r="G615" s="691"/>
      <c r="H615" s="691"/>
    </row>
    <row r="616" spans="1:8">
      <c r="A616" s="691"/>
      <c r="B616" s="691"/>
      <c r="C616" s="691"/>
      <c r="D616" s="691"/>
      <c r="E616" s="691"/>
      <c r="F616" s="691"/>
      <c r="G616" s="691"/>
      <c r="H616" s="691"/>
    </row>
    <row r="617" spans="1:8">
      <c r="A617" s="691"/>
      <c r="B617" s="691"/>
      <c r="C617" s="691"/>
      <c r="D617" s="691"/>
      <c r="E617" s="691"/>
      <c r="F617" s="691"/>
      <c r="G617" s="691"/>
      <c r="H617" s="691"/>
    </row>
    <row r="618" spans="1:8">
      <c r="A618" s="691"/>
      <c r="B618" s="691"/>
      <c r="C618" s="691"/>
      <c r="D618" s="691"/>
      <c r="E618" s="691"/>
      <c r="F618" s="691"/>
      <c r="G618" s="691"/>
      <c r="H618" s="691"/>
    </row>
    <row r="619" spans="1:8">
      <c r="A619" s="691"/>
      <c r="B619" s="691"/>
      <c r="C619" s="691"/>
      <c r="D619" s="691"/>
      <c r="E619" s="691"/>
      <c r="F619" s="691"/>
      <c r="G619" s="691"/>
      <c r="H619" s="691"/>
    </row>
    <row r="620" spans="1:8">
      <c r="A620" s="691"/>
      <c r="B620" s="691"/>
      <c r="C620" s="691"/>
      <c r="D620" s="691"/>
      <c r="E620" s="691"/>
      <c r="F620" s="691"/>
      <c r="G620" s="691"/>
      <c r="H620" s="691"/>
    </row>
    <row r="621" spans="1:8">
      <c r="A621" s="691"/>
      <c r="B621" s="691"/>
      <c r="C621" s="691"/>
      <c r="D621" s="691"/>
      <c r="E621" s="691"/>
      <c r="F621" s="691"/>
      <c r="G621" s="691"/>
      <c r="H621" s="691"/>
    </row>
    <row r="622" spans="1:8">
      <c r="A622" s="691"/>
      <c r="B622" s="691"/>
      <c r="C622" s="691"/>
      <c r="D622" s="691"/>
      <c r="E622" s="691"/>
      <c r="F622" s="691"/>
      <c r="G622" s="691"/>
      <c r="H622" s="691"/>
    </row>
    <row r="623" spans="1:8">
      <c r="A623" s="691"/>
      <c r="B623" s="691"/>
      <c r="C623" s="691"/>
      <c r="D623" s="691"/>
      <c r="E623" s="691"/>
      <c r="F623" s="691"/>
      <c r="G623" s="691"/>
      <c r="H623" s="691"/>
    </row>
    <row r="624" spans="1:8">
      <c r="A624" s="691"/>
      <c r="B624" s="691"/>
      <c r="C624" s="691"/>
      <c r="D624" s="691"/>
      <c r="E624" s="691"/>
      <c r="F624" s="691"/>
      <c r="G624" s="691"/>
      <c r="H624" s="691"/>
    </row>
    <row r="625" spans="1:8">
      <c r="A625" s="691"/>
      <c r="B625" s="691"/>
      <c r="C625" s="691"/>
      <c r="D625" s="691"/>
      <c r="E625" s="691"/>
      <c r="F625" s="691"/>
      <c r="G625" s="691"/>
      <c r="H625" s="691"/>
    </row>
    <row r="626" spans="1:8">
      <c r="A626" s="691"/>
      <c r="B626" s="691"/>
      <c r="C626" s="691"/>
      <c r="D626" s="691"/>
      <c r="E626" s="691"/>
      <c r="F626" s="691"/>
      <c r="G626" s="691"/>
      <c r="H626" s="691"/>
    </row>
    <row r="627" spans="1:8">
      <c r="A627" s="691"/>
      <c r="B627" s="691"/>
      <c r="C627" s="691"/>
      <c r="D627" s="691"/>
      <c r="E627" s="691"/>
      <c r="F627" s="691"/>
      <c r="G627" s="691"/>
      <c r="H627" s="691"/>
    </row>
    <row r="628" spans="1:8">
      <c r="A628" s="691"/>
      <c r="B628" s="691"/>
      <c r="C628" s="691"/>
      <c r="D628" s="691"/>
      <c r="E628" s="691"/>
      <c r="F628" s="691"/>
      <c r="G628" s="691"/>
      <c r="H628" s="691"/>
    </row>
    <row r="629" spans="1:8">
      <c r="A629" s="691"/>
      <c r="B629" s="691"/>
      <c r="C629" s="691"/>
      <c r="D629" s="691"/>
      <c r="E629" s="691"/>
      <c r="F629" s="691"/>
      <c r="G629" s="691"/>
      <c r="H629" s="691"/>
    </row>
    <row r="630" spans="1:8">
      <c r="A630" s="691"/>
      <c r="B630" s="691"/>
      <c r="C630" s="691"/>
      <c r="D630" s="691"/>
      <c r="E630" s="691"/>
      <c r="F630" s="691"/>
      <c r="G630" s="691"/>
      <c r="H630" s="691"/>
    </row>
    <row r="631" spans="1:8">
      <c r="A631" s="691"/>
      <c r="B631" s="691"/>
      <c r="C631" s="691"/>
      <c r="D631" s="691"/>
      <c r="E631" s="691"/>
      <c r="F631" s="691"/>
      <c r="G631" s="691"/>
      <c r="H631" s="691"/>
    </row>
    <row r="632" spans="1:8">
      <c r="A632" s="691"/>
      <c r="B632" s="691"/>
      <c r="C632" s="691"/>
      <c r="D632" s="691"/>
      <c r="E632" s="691"/>
      <c r="F632" s="691"/>
      <c r="G632" s="691"/>
      <c r="H632" s="691"/>
    </row>
    <row r="633" spans="1:8">
      <c r="A633" s="691"/>
      <c r="B633" s="691"/>
      <c r="C633" s="691"/>
      <c r="D633" s="691"/>
      <c r="E633" s="691"/>
      <c r="F633" s="691"/>
      <c r="G633" s="691"/>
      <c r="H633" s="691"/>
    </row>
    <row r="634" spans="1:8">
      <c r="A634" s="691"/>
      <c r="B634" s="691"/>
      <c r="C634" s="691"/>
      <c r="D634" s="691"/>
      <c r="E634" s="691"/>
      <c r="F634" s="691"/>
      <c r="G634" s="691"/>
      <c r="H634" s="691"/>
    </row>
    <row r="635" spans="1:8">
      <c r="A635" s="691"/>
      <c r="B635" s="691"/>
      <c r="C635" s="691"/>
      <c r="D635" s="691"/>
      <c r="E635" s="691"/>
      <c r="F635" s="691"/>
      <c r="G635" s="691"/>
      <c r="H635" s="691"/>
    </row>
    <row r="636" spans="1:8">
      <c r="A636" s="691"/>
      <c r="B636" s="691"/>
      <c r="C636" s="691"/>
      <c r="D636" s="691"/>
      <c r="E636" s="691"/>
      <c r="F636" s="691"/>
      <c r="G636" s="691"/>
      <c r="H636" s="691"/>
    </row>
    <row r="637" spans="1:8">
      <c r="A637" s="691"/>
      <c r="B637" s="691"/>
      <c r="C637" s="691"/>
      <c r="D637" s="691"/>
      <c r="E637" s="691"/>
      <c r="F637" s="691"/>
      <c r="G637" s="691"/>
      <c r="H637" s="691"/>
    </row>
    <row r="638" spans="1:8">
      <c r="A638" s="691"/>
      <c r="B638" s="691"/>
      <c r="C638" s="691"/>
      <c r="D638" s="691"/>
      <c r="E638" s="691"/>
      <c r="F638" s="691"/>
      <c r="G638" s="691"/>
      <c r="H638" s="691"/>
    </row>
    <row r="639" spans="1:8">
      <c r="A639" s="691"/>
      <c r="B639" s="691"/>
      <c r="C639" s="691"/>
      <c r="D639" s="691"/>
      <c r="E639" s="691"/>
      <c r="F639" s="691"/>
      <c r="G639" s="691"/>
      <c r="H639" s="691"/>
    </row>
    <row r="640" spans="1:8">
      <c r="A640" s="691"/>
      <c r="B640" s="691"/>
      <c r="C640" s="691"/>
      <c r="D640" s="691"/>
      <c r="E640" s="691"/>
      <c r="F640" s="691"/>
      <c r="G640" s="691"/>
      <c r="H640" s="691"/>
    </row>
    <row r="641" spans="1:8">
      <c r="A641" s="691"/>
      <c r="B641" s="691"/>
      <c r="C641" s="691"/>
      <c r="D641" s="691"/>
      <c r="E641" s="691"/>
      <c r="F641" s="691"/>
      <c r="G641" s="691"/>
      <c r="H641" s="691"/>
    </row>
    <row r="642" spans="1:8">
      <c r="A642" s="691"/>
      <c r="B642" s="691"/>
      <c r="C642" s="691"/>
      <c r="D642" s="691"/>
      <c r="E642" s="691"/>
      <c r="F642" s="691"/>
      <c r="G642" s="691"/>
      <c r="H642" s="691"/>
    </row>
    <row r="643" spans="1:8">
      <c r="A643" s="691"/>
      <c r="B643" s="691"/>
      <c r="C643" s="691"/>
      <c r="D643" s="691"/>
      <c r="E643" s="691"/>
      <c r="F643" s="691"/>
      <c r="G643" s="691"/>
      <c r="H643" s="691"/>
    </row>
    <row r="644" spans="1:8">
      <c r="A644" s="691"/>
      <c r="B644" s="691"/>
      <c r="C644" s="691"/>
      <c r="D644" s="691"/>
      <c r="E644" s="691"/>
      <c r="F644" s="691"/>
      <c r="G644" s="691"/>
      <c r="H644" s="691"/>
    </row>
    <row r="645" spans="1:8">
      <c r="A645" s="691"/>
      <c r="B645" s="691"/>
      <c r="C645" s="691"/>
      <c r="D645" s="691"/>
      <c r="E645" s="691"/>
      <c r="F645" s="691"/>
      <c r="G645" s="691"/>
      <c r="H645" s="691"/>
    </row>
    <row r="646" spans="1:8">
      <c r="A646" s="691"/>
      <c r="B646" s="691"/>
      <c r="C646" s="691"/>
      <c r="D646" s="691"/>
      <c r="E646" s="691"/>
      <c r="F646" s="691"/>
      <c r="G646" s="691"/>
      <c r="H646" s="691"/>
    </row>
    <row r="647" spans="1:8">
      <c r="A647" s="691"/>
      <c r="B647" s="691"/>
      <c r="C647" s="691"/>
      <c r="D647" s="691"/>
      <c r="E647" s="691"/>
      <c r="F647" s="691"/>
      <c r="G647" s="691"/>
      <c r="H647" s="691"/>
    </row>
    <row r="648" spans="1:8">
      <c r="A648" s="691"/>
      <c r="B648" s="691"/>
      <c r="C648" s="691"/>
      <c r="D648" s="691"/>
      <c r="E648" s="691"/>
      <c r="F648" s="691"/>
      <c r="G648" s="691"/>
      <c r="H648" s="691"/>
    </row>
    <row r="649" spans="1:8">
      <c r="A649" s="691"/>
      <c r="B649" s="691"/>
      <c r="C649" s="691"/>
      <c r="D649" s="691"/>
      <c r="E649" s="691"/>
      <c r="F649" s="691"/>
      <c r="G649" s="691"/>
      <c r="H649" s="691"/>
    </row>
    <row r="650" spans="1:8">
      <c r="A650" s="691"/>
      <c r="B650" s="691"/>
      <c r="C650" s="691"/>
      <c r="D650" s="691"/>
      <c r="E650" s="691"/>
      <c r="F650" s="691"/>
      <c r="G650" s="691"/>
      <c r="H650" s="691"/>
    </row>
    <row r="651" spans="1:8">
      <c r="A651" s="691"/>
      <c r="B651" s="691"/>
      <c r="C651" s="691"/>
      <c r="D651" s="691"/>
      <c r="E651" s="691"/>
      <c r="F651" s="691"/>
      <c r="G651" s="691"/>
      <c r="H651" s="691"/>
    </row>
    <row r="652" spans="1:8">
      <c r="A652" s="691"/>
      <c r="B652" s="691"/>
      <c r="C652" s="691"/>
      <c r="D652" s="691"/>
      <c r="E652" s="691"/>
      <c r="F652" s="691"/>
      <c r="G652" s="691"/>
      <c r="H652" s="691"/>
    </row>
    <row r="653" spans="1:8">
      <c r="A653" s="691"/>
      <c r="B653" s="691"/>
      <c r="C653" s="691"/>
      <c r="D653" s="691"/>
      <c r="E653" s="691"/>
      <c r="F653" s="691"/>
      <c r="G653" s="691"/>
      <c r="H653" s="691"/>
    </row>
    <row r="654" spans="1:8">
      <c r="A654" s="691"/>
      <c r="B654" s="691"/>
      <c r="C654" s="691"/>
      <c r="D654" s="691"/>
      <c r="E654" s="691"/>
      <c r="F654" s="691"/>
      <c r="G654" s="691"/>
      <c r="H654" s="691"/>
    </row>
    <row r="655" spans="1:8">
      <c r="A655" s="691"/>
      <c r="B655" s="691"/>
      <c r="C655" s="691"/>
      <c r="D655" s="691"/>
      <c r="E655" s="691"/>
      <c r="F655" s="691"/>
      <c r="G655" s="691"/>
      <c r="H655" s="691"/>
    </row>
    <row r="656" spans="1:8">
      <c r="A656" s="691"/>
      <c r="B656" s="691"/>
      <c r="C656" s="691"/>
      <c r="D656" s="691"/>
      <c r="E656" s="691"/>
      <c r="F656" s="691"/>
      <c r="G656" s="691"/>
      <c r="H656" s="691"/>
    </row>
    <row r="657" spans="1:8">
      <c r="A657" s="691"/>
      <c r="B657" s="691"/>
      <c r="C657" s="691"/>
      <c r="D657" s="691"/>
      <c r="E657" s="691"/>
      <c r="F657" s="691"/>
      <c r="G657" s="691"/>
      <c r="H657" s="691"/>
    </row>
    <row r="658" spans="1:8">
      <c r="A658" s="691"/>
      <c r="B658" s="691"/>
      <c r="C658" s="691"/>
      <c r="D658" s="691"/>
      <c r="E658" s="691"/>
      <c r="F658" s="691"/>
      <c r="G658" s="691"/>
      <c r="H658" s="691"/>
    </row>
    <row r="659" spans="1:8">
      <c r="A659" s="691"/>
      <c r="B659" s="691"/>
      <c r="C659" s="691"/>
      <c r="D659" s="691"/>
      <c r="E659" s="691"/>
      <c r="F659" s="691"/>
      <c r="G659" s="691"/>
      <c r="H659" s="691"/>
    </row>
    <row r="660" spans="1:8">
      <c r="A660" s="691"/>
      <c r="B660" s="691"/>
      <c r="C660" s="691"/>
      <c r="D660" s="691"/>
      <c r="E660" s="691"/>
      <c r="F660" s="691"/>
      <c r="G660" s="691"/>
      <c r="H660" s="691"/>
    </row>
    <row r="661" spans="1:8">
      <c r="A661" s="691"/>
      <c r="B661" s="691"/>
      <c r="C661" s="691"/>
      <c r="D661" s="691"/>
      <c r="E661" s="691"/>
      <c r="F661" s="691"/>
      <c r="G661" s="691"/>
      <c r="H661" s="691"/>
    </row>
    <row r="662" spans="1:8">
      <c r="A662" s="691"/>
      <c r="B662" s="691"/>
      <c r="C662" s="691"/>
      <c r="D662" s="691"/>
      <c r="E662" s="691"/>
      <c r="F662" s="691"/>
      <c r="G662" s="691"/>
      <c r="H662" s="691"/>
    </row>
    <row r="663" spans="1:8">
      <c r="A663" s="691"/>
      <c r="B663" s="691"/>
      <c r="C663" s="691"/>
      <c r="D663" s="691"/>
      <c r="E663" s="691"/>
      <c r="F663" s="691"/>
      <c r="G663" s="691"/>
      <c r="H663" s="691"/>
    </row>
    <row r="664" spans="1:8">
      <c r="A664" s="691"/>
      <c r="B664" s="691"/>
      <c r="C664" s="691"/>
      <c r="D664" s="691"/>
      <c r="E664" s="691"/>
      <c r="F664" s="691"/>
      <c r="G664" s="691"/>
      <c r="H664" s="691"/>
    </row>
    <row r="665" spans="1:8">
      <c r="A665" s="691"/>
      <c r="B665" s="691"/>
      <c r="C665" s="691"/>
      <c r="D665" s="691"/>
      <c r="E665" s="691"/>
      <c r="F665" s="691"/>
      <c r="G665" s="691"/>
      <c r="H665" s="691"/>
    </row>
    <row r="666" spans="1:8">
      <c r="A666" s="691"/>
      <c r="B666" s="691"/>
      <c r="C666" s="691"/>
      <c r="D666" s="691"/>
      <c r="E666" s="691"/>
      <c r="F666" s="691"/>
      <c r="G666" s="691"/>
      <c r="H666" s="691"/>
    </row>
    <row r="667" spans="1:8">
      <c r="A667" s="691"/>
      <c r="B667" s="691"/>
      <c r="C667" s="691"/>
      <c r="D667" s="691"/>
      <c r="E667" s="691"/>
      <c r="F667" s="691"/>
      <c r="G667" s="691"/>
      <c r="H667" s="691"/>
    </row>
    <row r="668" spans="1:8">
      <c r="A668" s="691"/>
      <c r="B668" s="691"/>
      <c r="C668" s="691"/>
      <c r="D668" s="691"/>
      <c r="E668" s="691"/>
      <c r="F668" s="691"/>
      <c r="G668" s="691"/>
      <c r="H668" s="691"/>
    </row>
    <row r="669" spans="1:8">
      <c r="A669" s="691"/>
      <c r="B669" s="691"/>
      <c r="C669" s="691"/>
      <c r="D669" s="691"/>
      <c r="E669" s="691"/>
      <c r="F669" s="691"/>
      <c r="G669" s="691"/>
      <c r="H669" s="691"/>
    </row>
    <row r="670" spans="1:8">
      <c r="A670" s="691"/>
      <c r="B670" s="691"/>
      <c r="C670" s="691"/>
      <c r="D670" s="691"/>
      <c r="E670" s="691"/>
      <c r="F670" s="691"/>
      <c r="G670" s="691"/>
      <c r="H670" s="691"/>
    </row>
    <row r="671" spans="1:8">
      <c r="A671" s="691"/>
      <c r="B671" s="691"/>
      <c r="C671" s="691"/>
      <c r="D671" s="691"/>
      <c r="E671" s="691"/>
      <c r="F671" s="691"/>
      <c r="G671" s="691"/>
      <c r="H671" s="691"/>
    </row>
    <row r="672" spans="1:8">
      <c r="A672" s="691"/>
      <c r="B672" s="691"/>
      <c r="C672" s="691"/>
      <c r="D672" s="691"/>
      <c r="E672" s="691"/>
      <c r="F672" s="691"/>
      <c r="G672" s="691"/>
      <c r="H672" s="691"/>
    </row>
    <row r="673" spans="1:8">
      <c r="A673" s="691"/>
      <c r="B673" s="691"/>
      <c r="C673" s="691"/>
      <c r="D673" s="691"/>
      <c r="E673" s="691"/>
      <c r="F673" s="691"/>
      <c r="G673" s="691"/>
      <c r="H673" s="691"/>
    </row>
    <row r="674" spans="1:8">
      <c r="A674" s="691"/>
      <c r="B674" s="691"/>
      <c r="C674" s="691"/>
      <c r="D674" s="691"/>
      <c r="E674" s="691"/>
      <c r="F674" s="691"/>
      <c r="G674" s="691"/>
      <c r="H674" s="691"/>
    </row>
    <row r="675" spans="1:8">
      <c r="A675" s="691"/>
      <c r="B675" s="691"/>
      <c r="C675" s="691"/>
      <c r="D675" s="691"/>
      <c r="E675" s="691"/>
      <c r="F675" s="691"/>
      <c r="G675" s="691"/>
      <c r="H675" s="691"/>
    </row>
    <row r="676" spans="1:8">
      <c r="A676" s="691"/>
      <c r="B676" s="691"/>
      <c r="C676" s="691"/>
      <c r="D676" s="691"/>
      <c r="E676" s="691"/>
      <c r="F676" s="691"/>
      <c r="G676" s="691"/>
      <c r="H676" s="691"/>
    </row>
    <row r="677" spans="1:8">
      <c r="A677" s="691"/>
      <c r="B677" s="691"/>
      <c r="C677" s="691"/>
      <c r="D677" s="691"/>
      <c r="E677" s="691"/>
      <c r="F677" s="691"/>
      <c r="G677" s="691"/>
      <c r="H677" s="691"/>
    </row>
    <row r="678" spans="1:8">
      <c r="A678" s="691"/>
      <c r="B678" s="691"/>
      <c r="C678" s="691"/>
      <c r="D678" s="691"/>
      <c r="E678" s="691"/>
      <c r="F678" s="691"/>
      <c r="G678" s="691"/>
      <c r="H678" s="691"/>
    </row>
    <row r="679" spans="1:8">
      <c r="A679" s="691"/>
      <c r="B679" s="691"/>
      <c r="C679" s="691"/>
      <c r="D679" s="691"/>
      <c r="E679" s="691"/>
      <c r="F679" s="691"/>
      <c r="G679" s="691"/>
      <c r="H679" s="691"/>
    </row>
    <row r="680" spans="1:8">
      <c r="A680" s="691"/>
      <c r="B680" s="691"/>
      <c r="C680" s="691"/>
      <c r="D680" s="691"/>
      <c r="E680" s="691"/>
      <c r="F680" s="691"/>
      <c r="G680" s="691"/>
      <c r="H680" s="691"/>
    </row>
    <row r="681" spans="1:8">
      <c r="A681" s="691"/>
      <c r="B681" s="691"/>
      <c r="C681" s="691"/>
      <c r="D681" s="691"/>
      <c r="E681" s="691"/>
      <c r="F681" s="691"/>
      <c r="G681" s="691"/>
      <c r="H681" s="691"/>
    </row>
    <row r="682" spans="1:8">
      <c r="A682" s="691"/>
      <c r="B682" s="691"/>
      <c r="C682" s="691"/>
      <c r="D682" s="691"/>
      <c r="E682" s="691"/>
      <c r="F682" s="691"/>
      <c r="G682" s="691"/>
      <c r="H682" s="691"/>
    </row>
    <row r="683" spans="1:8">
      <c r="A683" s="691"/>
      <c r="B683" s="691"/>
      <c r="C683" s="691"/>
      <c r="D683" s="691"/>
      <c r="E683" s="691"/>
      <c r="F683" s="691"/>
      <c r="G683" s="691"/>
      <c r="H683" s="691"/>
    </row>
    <row r="684" spans="1:8">
      <c r="A684" s="691"/>
      <c r="B684" s="691"/>
      <c r="C684" s="691"/>
      <c r="D684" s="691"/>
      <c r="E684" s="691"/>
      <c r="F684" s="691"/>
      <c r="G684" s="691"/>
      <c r="H684" s="691"/>
    </row>
    <row r="685" spans="1:8">
      <c r="A685" s="691"/>
      <c r="B685" s="691"/>
      <c r="C685" s="691"/>
      <c r="D685" s="691"/>
      <c r="E685" s="691"/>
      <c r="F685" s="691"/>
      <c r="G685" s="691"/>
      <c r="H685" s="691"/>
    </row>
    <row r="686" spans="1:8">
      <c r="A686" s="691"/>
      <c r="B686" s="691"/>
      <c r="C686" s="691"/>
      <c r="D686" s="691"/>
      <c r="E686" s="691"/>
      <c r="F686" s="691"/>
      <c r="G686" s="691"/>
      <c r="H686" s="691"/>
    </row>
    <row r="687" spans="1:8">
      <c r="A687" s="691"/>
      <c r="B687" s="691"/>
      <c r="C687" s="691"/>
      <c r="D687" s="691"/>
      <c r="E687" s="691"/>
      <c r="F687" s="691"/>
      <c r="G687" s="691"/>
      <c r="H687" s="691"/>
    </row>
    <row r="688" spans="1:8">
      <c r="A688" s="691"/>
      <c r="B688" s="691"/>
      <c r="C688" s="691"/>
      <c r="D688" s="691"/>
      <c r="E688" s="691"/>
      <c r="F688" s="691"/>
      <c r="G688" s="691"/>
      <c r="H688" s="691"/>
    </row>
    <row r="689" spans="1:8">
      <c r="A689" s="691"/>
      <c r="B689" s="691"/>
      <c r="C689" s="691"/>
      <c r="D689" s="691"/>
      <c r="E689" s="691"/>
      <c r="F689" s="691"/>
      <c r="G689" s="691"/>
      <c r="H689" s="691"/>
    </row>
    <row r="690" spans="1:8">
      <c r="A690" s="691"/>
      <c r="B690" s="691"/>
      <c r="C690" s="691"/>
      <c r="D690" s="691"/>
      <c r="E690" s="691"/>
      <c r="F690" s="691"/>
      <c r="G690" s="691"/>
      <c r="H690" s="691"/>
    </row>
    <row r="691" spans="1:8">
      <c r="A691" s="691"/>
      <c r="B691" s="691"/>
      <c r="C691" s="691"/>
      <c r="D691" s="691"/>
      <c r="E691" s="691"/>
      <c r="F691" s="691"/>
      <c r="G691" s="691"/>
      <c r="H691" s="691"/>
    </row>
    <row r="692" spans="1:8">
      <c r="A692" s="691"/>
      <c r="B692" s="691"/>
      <c r="C692" s="691"/>
      <c r="D692" s="691"/>
      <c r="E692" s="691"/>
      <c r="F692" s="691"/>
      <c r="G692" s="691"/>
      <c r="H692" s="691"/>
    </row>
    <row r="693" spans="1:8">
      <c r="A693" s="691"/>
      <c r="B693" s="691"/>
      <c r="C693" s="691"/>
      <c r="D693" s="691"/>
      <c r="E693" s="691"/>
      <c r="F693" s="691"/>
      <c r="G693" s="691"/>
      <c r="H693" s="691"/>
    </row>
    <row r="694" spans="1:8">
      <c r="A694" s="691"/>
      <c r="B694" s="691"/>
      <c r="C694" s="691"/>
      <c r="D694" s="691"/>
      <c r="E694" s="691"/>
      <c r="F694" s="691"/>
      <c r="G694" s="691"/>
      <c r="H694" s="691"/>
    </row>
    <row r="695" spans="1:8">
      <c r="A695" s="691"/>
      <c r="B695" s="691"/>
      <c r="C695" s="691"/>
      <c r="D695" s="691"/>
      <c r="E695" s="691"/>
      <c r="F695" s="691"/>
      <c r="G695" s="691"/>
      <c r="H695" s="691"/>
    </row>
    <row r="696" spans="1:8">
      <c r="A696" s="691"/>
      <c r="B696" s="691"/>
      <c r="C696" s="691"/>
      <c r="D696" s="691"/>
      <c r="E696" s="691"/>
      <c r="F696" s="691"/>
      <c r="G696" s="691"/>
      <c r="H696" s="691"/>
    </row>
    <row r="697" spans="1:8">
      <c r="A697" s="691"/>
      <c r="B697" s="691"/>
      <c r="C697" s="691"/>
      <c r="D697" s="691"/>
      <c r="E697" s="691"/>
      <c r="F697" s="691"/>
      <c r="G697" s="691"/>
      <c r="H697" s="691"/>
    </row>
    <row r="698" spans="1:8">
      <c r="A698" s="691"/>
      <c r="B698" s="691"/>
      <c r="C698" s="691"/>
      <c r="D698" s="691"/>
      <c r="E698" s="691"/>
      <c r="F698" s="691"/>
      <c r="G698" s="691"/>
      <c r="H698" s="691"/>
    </row>
    <row r="699" spans="1:8">
      <c r="A699" s="691"/>
      <c r="B699" s="691"/>
      <c r="C699" s="691"/>
      <c r="D699" s="691"/>
      <c r="E699" s="691"/>
      <c r="F699" s="691"/>
      <c r="G699" s="691"/>
      <c r="H699" s="691"/>
    </row>
    <row r="700" spans="1:8">
      <c r="A700" s="691"/>
      <c r="B700" s="691"/>
      <c r="C700" s="691"/>
      <c r="D700" s="691"/>
      <c r="E700" s="691"/>
      <c r="F700" s="691"/>
      <c r="G700" s="691"/>
      <c r="H700" s="691"/>
    </row>
    <row r="701" spans="1:8">
      <c r="A701" s="691"/>
      <c r="B701" s="691"/>
      <c r="C701" s="691"/>
      <c r="D701" s="691"/>
      <c r="E701" s="691"/>
      <c r="F701" s="691"/>
      <c r="G701" s="691"/>
      <c r="H701" s="691"/>
    </row>
    <row r="702" spans="1:8">
      <c r="A702" s="691"/>
      <c r="B702" s="691"/>
      <c r="C702" s="691"/>
      <c r="D702" s="691"/>
      <c r="E702" s="691"/>
      <c r="F702" s="691"/>
      <c r="G702" s="691"/>
      <c r="H702" s="691"/>
    </row>
    <row r="703" spans="1:8">
      <c r="A703" s="691"/>
      <c r="B703" s="691"/>
      <c r="C703" s="691"/>
      <c r="D703" s="691"/>
      <c r="E703" s="691"/>
      <c r="F703" s="691"/>
      <c r="G703" s="691"/>
      <c r="H703" s="691"/>
    </row>
    <row r="704" spans="1:8">
      <c r="A704" s="691"/>
      <c r="B704" s="691"/>
      <c r="C704" s="691"/>
      <c r="D704" s="691"/>
      <c r="E704" s="691"/>
      <c r="F704" s="691"/>
      <c r="G704" s="691"/>
      <c r="H704" s="691"/>
    </row>
    <row r="705" spans="1:8">
      <c r="A705" s="691"/>
      <c r="B705" s="691"/>
      <c r="C705" s="691"/>
      <c r="D705" s="691"/>
      <c r="E705" s="691"/>
      <c r="F705" s="691"/>
      <c r="G705" s="691"/>
      <c r="H705" s="691"/>
    </row>
    <row r="706" spans="1:8">
      <c r="A706" s="691"/>
      <c r="B706" s="691"/>
      <c r="C706" s="691"/>
      <c r="D706" s="691"/>
      <c r="E706" s="691"/>
      <c r="F706" s="691"/>
      <c r="G706" s="691"/>
      <c r="H706" s="691"/>
    </row>
    <row r="707" spans="1:8">
      <c r="A707" s="691"/>
      <c r="B707" s="691"/>
      <c r="C707" s="691"/>
      <c r="D707" s="691"/>
      <c r="E707" s="691"/>
      <c r="F707" s="691"/>
      <c r="G707" s="691"/>
      <c r="H707" s="691"/>
    </row>
    <row r="708" spans="1:8">
      <c r="A708" s="691"/>
      <c r="B708" s="691"/>
      <c r="C708" s="691"/>
      <c r="D708" s="691"/>
      <c r="E708" s="691"/>
      <c r="F708" s="691"/>
      <c r="G708" s="691"/>
      <c r="H708" s="691"/>
    </row>
    <row r="709" spans="1:8">
      <c r="A709" s="691"/>
      <c r="B709" s="691"/>
      <c r="C709" s="691"/>
      <c r="D709" s="691"/>
      <c r="E709" s="691"/>
      <c r="F709" s="691"/>
      <c r="G709" s="691"/>
      <c r="H709" s="691"/>
    </row>
    <row r="710" spans="1:8">
      <c r="A710" s="691"/>
      <c r="B710" s="691"/>
      <c r="C710" s="691"/>
      <c r="D710" s="691"/>
      <c r="E710" s="691"/>
      <c r="F710" s="691"/>
      <c r="G710" s="691"/>
      <c r="H710" s="691"/>
    </row>
    <row r="711" spans="1:8">
      <c r="A711" s="691"/>
      <c r="B711" s="691"/>
      <c r="C711" s="691"/>
      <c r="D711" s="691"/>
      <c r="E711" s="691"/>
      <c r="F711" s="691"/>
      <c r="G711" s="691"/>
      <c r="H711" s="691"/>
    </row>
    <row r="712" spans="1:8">
      <c r="A712" s="691"/>
      <c r="B712" s="691"/>
      <c r="C712" s="691"/>
      <c r="D712" s="691"/>
      <c r="E712" s="691"/>
      <c r="F712" s="691"/>
      <c r="G712" s="691"/>
      <c r="H712" s="691"/>
    </row>
    <row r="713" spans="1:8">
      <c r="A713" s="691"/>
      <c r="B713" s="691"/>
      <c r="C713" s="691"/>
      <c r="D713" s="691"/>
      <c r="E713" s="691"/>
      <c r="F713" s="691"/>
      <c r="G713" s="691"/>
      <c r="H713" s="691"/>
    </row>
    <row r="714" spans="1:8">
      <c r="A714" s="691"/>
      <c r="B714" s="691"/>
      <c r="C714" s="691"/>
      <c r="D714" s="691"/>
      <c r="E714" s="691"/>
      <c r="F714" s="691"/>
      <c r="G714" s="691"/>
      <c r="H714" s="691"/>
    </row>
    <row r="715" spans="1:8">
      <c r="A715" s="691"/>
      <c r="B715" s="691"/>
      <c r="C715" s="691"/>
      <c r="D715" s="691"/>
      <c r="E715" s="691"/>
      <c r="F715" s="691"/>
      <c r="G715" s="691"/>
      <c r="H715" s="691"/>
    </row>
    <row r="716" spans="1:8">
      <c r="A716" s="691"/>
      <c r="B716" s="691"/>
      <c r="C716" s="691"/>
      <c r="D716" s="691"/>
      <c r="E716" s="691"/>
      <c r="F716" s="691"/>
      <c r="G716" s="691"/>
      <c r="H716" s="691"/>
    </row>
    <row r="717" spans="1:8">
      <c r="A717" s="691"/>
      <c r="B717" s="691"/>
      <c r="C717" s="691"/>
      <c r="D717" s="691"/>
      <c r="E717" s="691"/>
      <c r="F717" s="691"/>
      <c r="G717" s="691"/>
      <c r="H717" s="691"/>
    </row>
    <row r="718" spans="1:8">
      <c r="A718" s="691"/>
      <c r="B718" s="691"/>
      <c r="C718" s="691"/>
      <c r="D718" s="691"/>
      <c r="E718" s="691"/>
      <c r="F718" s="691"/>
      <c r="G718" s="691"/>
      <c r="H718" s="691"/>
    </row>
    <row r="719" spans="1:8">
      <c r="A719" s="691"/>
      <c r="B719" s="691"/>
      <c r="C719" s="691"/>
      <c r="D719" s="691"/>
      <c r="E719" s="691"/>
      <c r="F719" s="691"/>
      <c r="G719" s="691"/>
      <c r="H719" s="691"/>
    </row>
    <row r="720" spans="1:8">
      <c r="A720" s="691"/>
      <c r="B720" s="691"/>
      <c r="C720" s="691"/>
      <c r="D720" s="691"/>
      <c r="E720" s="691"/>
      <c r="F720" s="691"/>
      <c r="G720" s="691"/>
      <c r="H720" s="691"/>
    </row>
    <row r="721" spans="1:8">
      <c r="A721" s="691"/>
      <c r="B721" s="691"/>
      <c r="C721" s="691"/>
      <c r="D721" s="691"/>
      <c r="E721" s="691"/>
      <c r="F721" s="691"/>
      <c r="G721" s="691"/>
      <c r="H721" s="691"/>
    </row>
    <row r="722" spans="1:8">
      <c r="A722" s="691"/>
      <c r="B722" s="691"/>
      <c r="C722" s="691"/>
      <c r="D722" s="691"/>
      <c r="E722" s="691"/>
      <c r="F722" s="691"/>
      <c r="G722" s="691"/>
      <c r="H722" s="691"/>
    </row>
    <row r="723" spans="1:8">
      <c r="A723" s="691"/>
      <c r="B723" s="691"/>
      <c r="C723" s="691"/>
      <c r="D723" s="691"/>
      <c r="E723" s="691"/>
      <c r="F723" s="691"/>
      <c r="G723" s="691"/>
      <c r="H723" s="691"/>
    </row>
    <row r="724" spans="1:8">
      <c r="A724" s="691"/>
      <c r="B724" s="691"/>
      <c r="C724" s="691"/>
      <c r="D724" s="691"/>
      <c r="E724" s="691"/>
      <c r="F724" s="691"/>
      <c r="G724" s="691"/>
      <c r="H724" s="691"/>
    </row>
    <row r="725" spans="1:8">
      <c r="A725" s="691"/>
      <c r="B725" s="691"/>
      <c r="C725" s="691"/>
      <c r="D725" s="691"/>
      <c r="E725" s="691"/>
      <c r="F725" s="691"/>
      <c r="G725" s="691"/>
      <c r="H725" s="691"/>
    </row>
    <row r="726" spans="1:8">
      <c r="A726" s="691"/>
      <c r="B726" s="691"/>
      <c r="C726" s="691"/>
      <c r="D726" s="691"/>
      <c r="E726" s="691"/>
      <c r="F726" s="691"/>
      <c r="G726" s="691"/>
      <c r="H726" s="691"/>
    </row>
    <row r="727" spans="1:8">
      <c r="A727" s="691"/>
      <c r="B727" s="691"/>
      <c r="C727" s="691"/>
      <c r="D727" s="691"/>
      <c r="E727" s="691"/>
      <c r="F727" s="691"/>
      <c r="G727" s="691"/>
      <c r="H727" s="691"/>
    </row>
    <row r="728" spans="1:8">
      <c r="A728" s="691"/>
      <c r="B728" s="691"/>
      <c r="C728" s="691"/>
      <c r="D728" s="691"/>
      <c r="E728" s="691"/>
      <c r="F728" s="691"/>
      <c r="G728" s="691"/>
      <c r="H728" s="691"/>
    </row>
    <row r="729" spans="1:8">
      <c r="A729" s="691"/>
      <c r="B729" s="691"/>
      <c r="C729" s="691"/>
      <c r="D729" s="691"/>
      <c r="E729" s="691"/>
      <c r="F729" s="691"/>
      <c r="G729" s="691"/>
      <c r="H729" s="691"/>
    </row>
    <row r="730" spans="1:8">
      <c r="A730" s="691"/>
      <c r="B730" s="691"/>
      <c r="C730" s="691"/>
      <c r="D730" s="691"/>
      <c r="E730" s="691"/>
      <c r="F730" s="691"/>
      <c r="G730" s="691"/>
      <c r="H730" s="691"/>
    </row>
    <row r="731" spans="1:8">
      <c r="A731" s="691"/>
      <c r="B731" s="691"/>
      <c r="C731" s="691"/>
      <c r="D731" s="691"/>
      <c r="E731" s="691"/>
      <c r="F731" s="691"/>
      <c r="G731" s="691"/>
      <c r="H731" s="691"/>
    </row>
    <row r="732" spans="1:8">
      <c r="A732" s="691"/>
      <c r="B732" s="691"/>
      <c r="C732" s="691"/>
      <c r="D732" s="691"/>
      <c r="E732" s="691"/>
      <c r="F732" s="691"/>
      <c r="G732" s="691"/>
      <c r="H732" s="691"/>
    </row>
    <row r="733" spans="1:8">
      <c r="A733" s="691"/>
      <c r="B733" s="691"/>
      <c r="C733" s="691"/>
      <c r="D733" s="691"/>
      <c r="E733" s="691"/>
      <c r="F733" s="691"/>
      <c r="G733" s="691"/>
      <c r="H733" s="691"/>
    </row>
    <row r="734" spans="1:8">
      <c r="A734" s="691"/>
      <c r="B734" s="691"/>
      <c r="C734" s="691"/>
      <c r="D734" s="691"/>
      <c r="E734" s="691"/>
      <c r="F734" s="691"/>
      <c r="G734" s="691"/>
      <c r="H734" s="691"/>
    </row>
    <row r="735" spans="1:8">
      <c r="A735" s="691"/>
      <c r="B735" s="691"/>
      <c r="C735" s="691"/>
      <c r="D735" s="691"/>
      <c r="E735" s="691"/>
      <c r="F735" s="691"/>
      <c r="G735" s="691"/>
      <c r="H735" s="691"/>
    </row>
    <row r="736" spans="1:8">
      <c r="A736" s="691"/>
      <c r="B736" s="691"/>
      <c r="C736" s="691"/>
      <c r="D736" s="691"/>
      <c r="E736" s="691"/>
      <c r="F736" s="691"/>
      <c r="G736" s="691"/>
      <c r="H736" s="691"/>
    </row>
    <row r="737" spans="1:8">
      <c r="A737" s="691"/>
      <c r="B737" s="691"/>
      <c r="C737" s="691"/>
      <c r="D737" s="691"/>
      <c r="E737" s="691"/>
      <c r="F737" s="691"/>
      <c r="G737" s="691"/>
      <c r="H737" s="691"/>
    </row>
    <row r="738" spans="1:8">
      <c r="A738" s="691"/>
      <c r="B738" s="691"/>
      <c r="C738" s="691"/>
      <c r="D738" s="691"/>
      <c r="E738" s="691"/>
      <c r="F738" s="691"/>
      <c r="G738" s="691"/>
      <c r="H738" s="691"/>
    </row>
    <row r="739" spans="1:8">
      <c r="A739" s="691"/>
      <c r="B739" s="691"/>
      <c r="C739" s="691"/>
      <c r="D739" s="691"/>
      <c r="E739" s="691"/>
      <c r="F739" s="691"/>
      <c r="G739" s="691"/>
      <c r="H739" s="691"/>
    </row>
    <row r="740" spans="1:8">
      <c r="A740" s="691"/>
      <c r="B740" s="691"/>
      <c r="C740" s="691"/>
      <c r="D740" s="691"/>
      <c r="E740" s="691"/>
      <c r="F740" s="691"/>
      <c r="G740" s="691"/>
      <c r="H740" s="691"/>
    </row>
    <row r="741" spans="1:8">
      <c r="A741" s="691"/>
      <c r="B741" s="691"/>
      <c r="C741" s="691"/>
      <c r="D741" s="691"/>
      <c r="E741" s="691"/>
      <c r="F741" s="691"/>
      <c r="G741" s="691"/>
      <c r="H741" s="691"/>
    </row>
    <row r="742" spans="1:8">
      <c r="A742" s="691"/>
      <c r="B742" s="691"/>
      <c r="C742" s="691"/>
      <c r="D742" s="691"/>
      <c r="E742" s="691"/>
      <c r="F742" s="691"/>
      <c r="G742" s="691"/>
      <c r="H742" s="691"/>
    </row>
    <row r="743" spans="1:8">
      <c r="A743" s="691"/>
      <c r="B743" s="691"/>
      <c r="C743" s="691"/>
      <c r="D743" s="691"/>
      <c r="E743" s="691"/>
      <c r="F743" s="691"/>
      <c r="G743" s="691"/>
      <c r="H743" s="691"/>
    </row>
    <row r="744" spans="1:8">
      <c r="A744" s="691"/>
      <c r="B744" s="691"/>
      <c r="C744" s="691"/>
      <c r="D744" s="691"/>
      <c r="E744" s="691"/>
      <c r="F744" s="691"/>
      <c r="G744" s="691"/>
      <c r="H744" s="691"/>
    </row>
    <row r="745" spans="1:8">
      <c r="A745" s="691"/>
      <c r="B745" s="691"/>
      <c r="C745" s="691"/>
      <c r="D745" s="691"/>
      <c r="E745" s="691"/>
      <c r="F745" s="691"/>
      <c r="G745" s="691"/>
      <c r="H745" s="691"/>
    </row>
    <row r="746" spans="1:8">
      <c r="A746" s="691"/>
      <c r="B746" s="691"/>
      <c r="C746" s="691"/>
      <c r="D746" s="691"/>
      <c r="E746" s="691"/>
      <c r="F746" s="691"/>
      <c r="G746" s="691"/>
      <c r="H746" s="691"/>
    </row>
    <row r="747" spans="1:8">
      <c r="A747" s="691"/>
      <c r="B747" s="691"/>
      <c r="C747" s="691"/>
      <c r="D747" s="691"/>
      <c r="E747" s="691"/>
      <c r="F747" s="691"/>
      <c r="G747" s="691"/>
      <c r="H747" s="691"/>
    </row>
    <row r="748" spans="1:8">
      <c r="A748" s="691"/>
      <c r="B748" s="691"/>
      <c r="C748" s="691"/>
      <c r="D748" s="691"/>
      <c r="E748" s="691"/>
      <c r="F748" s="691"/>
      <c r="G748" s="691"/>
      <c r="H748" s="691"/>
    </row>
    <row r="749" spans="1:8">
      <c r="A749" s="691"/>
      <c r="B749" s="691"/>
      <c r="C749" s="691"/>
      <c r="D749" s="691"/>
      <c r="E749" s="691"/>
      <c r="F749" s="691"/>
      <c r="G749" s="691"/>
      <c r="H749" s="691"/>
    </row>
    <row r="750" spans="1:8">
      <c r="A750" s="691"/>
      <c r="B750" s="691"/>
      <c r="C750" s="691"/>
      <c r="D750" s="691"/>
      <c r="E750" s="691"/>
      <c r="F750" s="691"/>
      <c r="G750" s="691"/>
      <c r="H750" s="691"/>
    </row>
    <row r="751" spans="1:8">
      <c r="A751" s="691"/>
      <c r="B751" s="691"/>
      <c r="C751" s="691"/>
      <c r="D751" s="691"/>
      <c r="E751" s="691"/>
      <c r="F751" s="691"/>
      <c r="G751" s="691"/>
      <c r="H751" s="691"/>
    </row>
    <row r="752" spans="1:8">
      <c r="A752" s="691"/>
      <c r="B752" s="691"/>
      <c r="C752" s="691"/>
      <c r="D752" s="691"/>
      <c r="E752" s="691"/>
      <c r="F752" s="691"/>
      <c r="G752" s="691"/>
      <c r="H752" s="691"/>
    </row>
    <row r="753" spans="1:8">
      <c r="A753" s="691"/>
      <c r="B753" s="691"/>
      <c r="C753" s="691"/>
      <c r="D753" s="691"/>
      <c r="E753" s="691"/>
      <c r="F753" s="691"/>
      <c r="G753" s="691"/>
      <c r="H753" s="691"/>
    </row>
    <row r="754" spans="1:8">
      <c r="A754" s="691"/>
      <c r="B754" s="691"/>
      <c r="C754" s="691"/>
      <c r="D754" s="691"/>
      <c r="E754" s="691"/>
      <c r="F754" s="691"/>
      <c r="G754" s="691"/>
      <c r="H754" s="691"/>
    </row>
    <row r="755" spans="1:8">
      <c r="A755" s="691"/>
      <c r="B755" s="691"/>
      <c r="C755" s="691"/>
      <c r="D755" s="691"/>
      <c r="E755" s="691"/>
      <c r="F755" s="691"/>
      <c r="G755" s="691"/>
      <c r="H755" s="691"/>
    </row>
    <row r="756" spans="1:8">
      <c r="A756" s="691"/>
      <c r="B756" s="691"/>
      <c r="C756" s="691"/>
      <c r="D756" s="691"/>
      <c r="E756" s="691"/>
      <c r="F756" s="691"/>
      <c r="G756" s="691"/>
      <c r="H756" s="691"/>
    </row>
    <row r="757" spans="1:8">
      <c r="A757" s="691"/>
      <c r="B757" s="691"/>
      <c r="C757" s="691"/>
      <c r="D757" s="691"/>
      <c r="E757" s="691"/>
      <c r="F757" s="691"/>
      <c r="G757" s="691"/>
      <c r="H757" s="691"/>
    </row>
    <row r="758" spans="1:8">
      <c r="A758" s="691"/>
      <c r="B758" s="691"/>
      <c r="C758" s="691"/>
      <c r="D758" s="691"/>
      <c r="E758" s="691"/>
      <c r="F758" s="691"/>
      <c r="G758" s="691"/>
      <c r="H758" s="691"/>
    </row>
    <row r="759" spans="1:8">
      <c r="A759" s="691"/>
      <c r="B759" s="691"/>
      <c r="C759" s="691"/>
      <c r="D759" s="691"/>
      <c r="E759" s="691"/>
      <c r="F759" s="691"/>
      <c r="G759" s="691"/>
      <c r="H759" s="691"/>
    </row>
    <row r="760" spans="1:8">
      <c r="A760" s="691"/>
      <c r="B760" s="691"/>
      <c r="C760" s="691"/>
      <c r="D760" s="691"/>
      <c r="E760" s="691"/>
      <c r="F760" s="691"/>
      <c r="G760" s="691"/>
      <c r="H760" s="691"/>
    </row>
  </sheetData>
  <mergeCells count="1">
    <mergeCell ref="A1:L1"/>
  </mergeCells>
  <phoneticPr fontId="4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209CA-C8D0-4558-B6A5-666FC0B02EDA}">
  <sheetPr>
    <tabColor theme="0" tint="-0.34998626667073579"/>
  </sheetPr>
  <dimension ref="A1:Z208"/>
  <sheetViews>
    <sheetView tabSelected="1" view="pageBreakPreview" zoomScaleSheetLayoutView="100" workbookViewId="0">
      <selection activeCell="C19" sqref="C19:D19"/>
    </sheetView>
  </sheetViews>
  <sheetFormatPr defaultColWidth="8.88671875" defaultRowHeight="16.5"/>
  <cols>
    <col min="1" max="1" width="3.77734375" style="4" customWidth="1"/>
    <col min="2" max="3" width="7.77734375" style="4" customWidth="1"/>
    <col min="4" max="4" width="10.5546875" style="4" customWidth="1"/>
    <col min="5" max="5" width="19.109375" style="4" customWidth="1"/>
    <col min="6" max="11" width="6.5546875" style="4" customWidth="1"/>
    <col min="12" max="12" width="9.6640625" style="4" customWidth="1"/>
    <col min="13" max="13" width="6.5546875" style="4" customWidth="1"/>
    <col min="14" max="14" width="5.109375" style="4" customWidth="1"/>
    <col min="15" max="15" width="5.33203125" style="4" customWidth="1"/>
    <col min="16" max="16" width="8.88671875" style="4"/>
    <col min="17" max="17" width="12.5546875" style="4" bestFit="1" customWidth="1"/>
    <col min="18" max="18" width="10.21875" style="4" bestFit="1" customWidth="1"/>
    <col min="19" max="19" width="9.5546875" style="4" bestFit="1" customWidth="1"/>
    <col min="20" max="20" width="10.109375" style="4" bestFit="1" customWidth="1"/>
    <col min="21" max="21" width="18.21875" style="4" customWidth="1"/>
    <col min="22" max="22" width="13.44140625" style="4" customWidth="1"/>
    <col min="23" max="23" width="8.88671875" style="4"/>
    <col min="24" max="24" width="11.5546875" style="4" bestFit="1" customWidth="1"/>
    <col min="25" max="16384" width="8.88671875" style="4"/>
  </cols>
  <sheetData>
    <row r="1" spans="1:26" ht="12.75" customHeight="1">
      <c r="A1" s="1106" t="s">
        <v>185</v>
      </c>
      <c r="B1" s="1106"/>
      <c r="C1" s="1106"/>
      <c r="D1" s="1106"/>
      <c r="E1" s="1106"/>
      <c r="F1" s="1106"/>
      <c r="G1" s="1106"/>
      <c r="H1" s="1106"/>
      <c r="I1" s="1106"/>
      <c r="J1" s="1106"/>
      <c r="K1" s="1106"/>
      <c r="L1" s="1106"/>
      <c r="M1" s="1106"/>
      <c r="N1" s="1106"/>
      <c r="O1" s="1106"/>
    </row>
    <row r="2" spans="1:26" ht="12.75" customHeight="1">
      <c r="A2" s="1106"/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  <c r="O2" s="1106"/>
    </row>
    <row r="3" spans="1:26" ht="12.75" customHeight="1">
      <c r="A3" s="1106"/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106"/>
      <c r="O3" s="1106"/>
    </row>
    <row r="4" spans="1:26" ht="17.45" customHeight="1">
      <c r="N4" s="1231" t="s">
        <v>186</v>
      </c>
      <c r="O4" s="1231"/>
      <c r="S4" s="113">
        <f>TRUNC((E8+E9+E30)*L18/100)</f>
        <v>383536</v>
      </c>
    </row>
    <row r="5" spans="1:26" ht="24.95" customHeight="1">
      <c r="A5" s="1232" t="s">
        <v>187</v>
      </c>
      <c r="B5" s="1232"/>
      <c r="C5" s="1232"/>
      <c r="D5" s="1232"/>
      <c r="E5" s="114" t="s">
        <v>188</v>
      </c>
      <c r="F5" s="1232" t="s">
        <v>189</v>
      </c>
      <c r="G5" s="1232"/>
      <c r="H5" s="1232"/>
      <c r="I5" s="1232"/>
      <c r="J5" s="1232"/>
      <c r="K5" s="1232"/>
      <c r="L5" s="1232"/>
      <c r="M5" s="1232"/>
      <c r="N5" s="1232"/>
      <c r="O5" s="1232"/>
      <c r="Q5" s="39"/>
      <c r="S5" s="113">
        <f>TRUNC((E8+E9)*L18*1.2/100)</f>
        <v>460244</v>
      </c>
    </row>
    <row r="6" spans="1:26" ht="16.5" customHeight="1">
      <c r="A6" s="1233" t="s">
        <v>190</v>
      </c>
      <c r="B6" s="1220" t="s">
        <v>191</v>
      </c>
      <c r="C6" s="1236" t="s">
        <v>192</v>
      </c>
      <c r="D6" s="1236"/>
      <c r="E6" s="115">
        <f>나.총괄설계내역서!F7</f>
        <v>2916223</v>
      </c>
      <c r="F6" s="1237"/>
      <c r="G6" s="1237"/>
      <c r="H6" s="1237"/>
      <c r="I6" s="1237"/>
      <c r="J6" s="1237"/>
      <c r="K6" s="1237"/>
      <c r="L6" s="1237"/>
      <c r="M6" s="1237"/>
      <c r="N6" s="1237"/>
      <c r="O6" s="1237"/>
    </row>
    <row r="7" spans="1:26" ht="16.5" customHeight="1">
      <c r="A7" s="1234"/>
      <c r="B7" s="1221"/>
      <c r="C7" s="1217" t="s">
        <v>193</v>
      </c>
      <c r="D7" s="1217"/>
      <c r="E7" s="116"/>
      <c r="F7" s="1238"/>
      <c r="G7" s="1238"/>
      <c r="H7" s="1238"/>
      <c r="I7" s="1238"/>
      <c r="J7" s="1238"/>
      <c r="K7" s="1238"/>
      <c r="L7" s="1238"/>
      <c r="M7" s="1238"/>
      <c r="N7" s="1238"/>
      <c r="O7" s="1238"/>
    </row>
    <row r="8" spans="1:26" ht="16.5" customHeight="1">
      <c r="A8" s="1234"/>
      <c r="B8" s="1225"/>
      <c r="C8" s="1209" t="s">
        <v>194</v>
      </c>
      <c r="D8" s="1209"/>
      <c r="E8" s="117">
        <f>SUM(E6:E7)</f>
        <v>2916223</v>
      </c>
      <c r="F8" s="1239"/>
      <c r="G8" s="1239"/>
      <c r="H8" s="1239"/>
      <c r="I8" s="1239"/>
      <c r="J8" s="1239"/>
      <c r="K8" s="1239"/>
      <c r="L8" s="1239"/>
      <c r="M8" s="1239"/>
      <c r="N8" s="1239"/>
      <c r="O8" s="1239"/>
    </row>
    <row r="9" spans="1:26" ht="16.5" customHeight="1">
      <c r="A9" s="1234"/>
      <c r="B9" s="1220" t="s">
        <v>195</v>
      </c>
      <c r="C9" s="1236" t="s">
        <v>196</v>
      </c>
      <c r="D9" s="1236"/>
      <c r="E9" s="115">
        <f>나.총괄설계내역서!E7</f>
        <v>15612120</v>
      </c>
      <c r="F9" s="1227"/>
      <c r="G9" s="1228"/>
      <c r="H9" s="1228"/>
      <c r="I9" s="1228"/>
      <c r="J9" s="1228"/>
      <c r="K9" s="1228"/>
      <c r="L9" s="1228"/>
      <c r="M9" s="1228"/>
      <c r="N9" s="1228"/>
      <c r="O9" s="1229"/>
      <c r="V9" s="113"/>
    </row>
    <row r="10" spans="1:26" ht="16.5" customHeight="1">
      <c r="A10" s="1234"/>
      <c r="B10" s="1221"/>
      <c r="C10" s="1217" t="s">
        <v>197</v>
      </c>
      <c r="D10" s="1217"/>
      <c r="E10" s="116">
        <f>TRUNC(E9*L10/100)</f>
        <v>2872630</v>
      </c>
      <c r="F10" s="1218" t="s">
        <v>196</v>
      </c>
      <c r="G10" s="1219"/>
      <c r="H10" s="1219"/>
      <c r="I10" s="1219"/>
      <c r="J10" s="1219"/>
      <c r="K10" s="118" t="s">
        <v>198</v>
      </c>
      <c r="L10" s="119">
        <f>품셈적용기준!E5</f>
        <v>18.399999999999999</v>
      </c>
      <c r="M10" s="120" t="s">
        <v>199</v>
      </c>
      <c r="N10" s="121"/>
      <c r="O10" s="122"/>
    </row>
    <row r="11" spans="1:26" ht="16.5" customHeight="1">
      <c r="A11" s="1234"/>
      <c r="B11" s="1225"/>
      <c r="C11" s="1209" t="s">
        <v>194</v>
      </c>
      <c r="D11" s="1209"/>
      <c r="E11" s="117">
        <f>SUM(E9:E10)</f>
        <v>18484750</v>
      </c>
      <c r="F11" s="1210"/>
      <c r="G11" s="1211"/>
      <c r="H11" s="1211"/>
      <c r="I11" s="1211"/>
      <c r="J11" s="1211"/>
      <c r="K11" s="1211"/>
      <c r="L11" s="1211"/>
      <c r="M11" s="1211"/>
      <c r="N11" s="1211"/>
      <c r="O11" s="1212"/>
    </row>
    <row r="12" spans="1:26" ht="16.5" customHeight="1">
      <c r="A12" s="1234"/>
      <c r="B12" s="1220" t="s">
        <v>200</v>
      </c>
      <c r="C12" s="1226" t="s">
        <v>201</v>
      </c>
      <c r="D12" s="1226"/>
      <c r="E12" s="115">
        <f>나.총괄설계내역서!G7</f>
        <v>3695769</v>
      </c>
      <c r="F12" s="1227" t="s">
        <v>202</v>
      </c>
      <c r="G12" s="1228"/>
      <c r="H12" s="1228"/>
      <c r="I12" s="1228"/>
      <c r="J12" s="1228"/>
      <c r="K12" s="1228"/>
      <c r="L12" s="1228"/>
      <c r="M12" s="1228"/>
      <c r="N12" s="1228"/>
      <c r="O12" s="1229"/>
      <c r="R12" s="123"/>
      <c r="S12" s="123"/>
      <c r="T12" s="123"/>
      <c r="U12" s="123"/>
      <c r="V12" s="123"/>
      <c r="W12" s="123"/>
      <c r="X12" s="123"/>
      <c r="Y12" s="123"/>
      <c r="Z12" s="123"/>
    </row>
    <row r="13" spans="1:26" ht="16.5" customHeight="1">
      <c r="A13" s="1234"/>
      <c r="B13" s="1221"/>
      <c r="C13" s="1206" t="s">
        <v>203</v>
      </c>
      <c r="D13" s="1206"/>
      <c r="E13" s="116">
        <f>TRUNC(E11*L13/100)</f>
        <v>1083206</v>
      </c>
      <c r="F13" s="1207" t="s">
        <v>204</v>
      </c>
      <c r="G13" s="1208"/>
      <c r="H13" s="1208"/>
      <c r="I13" s="1208"/>
      <c r="J13" s="1208"/>
      <c r="K13" s="118" t="s">
        <v>198</v>
      </c>
      <c r="L13" s="124">
        <f>품셈적용기준!E6</f>
        <v>5.86</v>
      </c>
      <c r="M13" s="120" t="s">
        <v>199</v>
      </c>
      <c r="N13" s="125"/>
      <c r="O13" s="126"/>
      <c r="Q13" s="127" t="s">
        <v>205</v>
      </c>
      <c r="R13" s="123"/>
      <c r="S13" s="123"/>
      <c r="T13" s="123"/>
      <c r="U13" s="123"/>
      <c r="V13" s="123"/>
      <c r="W13" s="123"/>
      <c r="X13" s="123"/>
      <c r="Y13" s="123"/>
      <c r="Z13" s="123"/>
    </row>
    <row r="14" spans="1:26" ht="16.5" customHeight="1">
      <c r="A14" s="1234"/>
      <c r="B14" s="1221"/>
      <c r="C14" s="1206" t="s">
        <v>206</v>
      </c>
      <c r="D14" s="1206"/>
      <c r="E14" s="116">
        <f>TRUNC(E11*L14/100)</f>
        <v>212574</v>
      </c>
      <c r="F14" s="1207" t="s">
        <v>204</v>
      </c>
      <c r="G14" s="1208"/>
      <c r="H14" s="1208"/>
      <c r="I14" s="1208"/>
      <c r="J14" s="1208"/>
      <c r="K14" s="118" t="s">
        <v>198</v>
      </c>
      <c r="L14" s="124">
        <f>품셈적용기준!E7</f>
        <v>1.1499999999999999</v>
      </c>
      <c r="M14" s="120" t="s">
        <v>199</v>
      </c>
      <c r="N14" s="125"/>
      <c r="O14" s="126"/>
      <c r="Q14" s="127" t="s">
        <v>205</v>
      </c>
      <c r="R14" s="123"/>
      <c r="S14" s="123"/>
      <c r="T14" s="123"/>
      <c r="U14" s="123"/>
      <c r="V14" s="123"/>
      <c r="W14" s="123"/>
      <c r="X14" s="123"/>
      <c r="Y14" s="123"/>
      <c r="Z14" s="123"/>
    </row>
    <row r="15" spans="1:26" ht="16.5" customHeight="1">
      <c r="A15" s="1234"/>
      <c r="B15" s="1221"/>
      <c r="C15" s="1206" t="s">
        <v>207</v>
      </c>
      <c r="D15" s="1206"/>
      <c r="E15" s="116"/>
      <c r="F15" s="1207" t="s">
        <v>196</v>
      </c>
      <c r="G15" s="1208"/>
      <c r="H15" s="1208"/>
      <c r="I15" s="1208"/>
      <c r="J15" s="1208"/>
      <c r="K15" s="118" t="s">
        <v>198</v>
      </c>
      <c r="L15" s="128">
        <f>품셈적용기준!E8</f>
        <v>3.5950000000000002</v>
      </c>
      <c r="M15" s="120" t="s">
        <v>199</v>
      </c>
      <c r="N15" s="125"/>
      <c r="O15" s="126"/>
      <c r="Q15" s="127" t="s">
        <v>208</v>
      </c>
      <c r="R15" s="123"/>
      <c r="S15" s="123"/>
      <c r="T15" s="123"/>
      <c r="U15" s="123"/>
      <c r="V15" s="129"/>
      <c r="W15" s="123"/>
      <c r="X15" s="123"/>
      <c r="Y15" s="123"/>
      <c r="Z15" s="123"/>
    </row>
    <row r="16" spans="1:26" ht="16.5" customHeight="1">
      <c r="A16" s="1234"/>
      <c r="B16" s="1221"/>
      <c r="C16" s="1206" t="s">
        <v>209</v>
      </c>
      <c r="D16" s="1206"/>
      <c r="E16" s="116">
        <f>TRUNC(E15*L16/100)</f>
        <v>0</v>
      </c>
      <c r="F16" s="1207" t="s">
        <v>207</v>
      </c>
      <c r="G16" s="1208"/>
      <c r="H16" s="1208"/>
      <c r="I16" s="1208"/>
      <c r="J16" s="1208"/>
      <c r="K16" s="118" t="s">
        <v>198</v>
      </c>
      <c r="L16" s="130">
        <f>품셈적용기준!E10</f>
        <v>13.14</v>
      </c>
      <c r="M16" s="120" t="s">
        <v>199</v>
      </c>
      <c r="N16" s="125"/>
      <c r="O16" s="126"/>
      <c r="Q16" s="127" t="s">
        <v>208</v>
      </c>
      <c r="R16" s="123"/>
      <c r="S16" s="123"/>
      <c r="T16" s="131" t="s">
        <v>210</v>
      </c>
      <c r="U16" s="131"/>
      <c r="V16" s="132">
        <f>TRUNC((E8+E9)*L18/100)</f>
        <v>383536</v>
      </c>
      <c r="W16" s="131"/>
      <c r="X16" s="131" t="s">
        <v>211</v>
      </c>
      <c r="Y16" s="123"/>
      <c r="Z16" s="123"/>
    </row>
    <row r="17" spans="1:26" ht="16.5" customHeight="1">
      <c r="A17" s="1234"/>
      <c r="B17" s="1221"/>
      <c r="C17" s="1206" t="s">
        <v>212</v>
      </c>
      <c r="D17" s="1206"/>
      <c r="E17" s="116"/>
      <c r="F17" s="1207" t="s">
        <v>196</v>
      </c>
      <c r="G17" s="1208"/>
      <c r="H17" s="1208"/>
      <c r="I17" s="1208"/>
      <c r="J17" s="1208"/>
      <c r="K17" s="118" t="s">
        <v>198</v>
      </c>
      <c r="L17" s="130">
        <f>품셈적용기준!E9</f>
        <v>4.75</v>
      </c>
      <c r="M17" s="120" t="s">
        <v>199</v>
      </c>
      <c r="N17" s="125"/>
      <c r="O17" s="126"/>
      <c r="Q17" s="127" t="s">
        <v>208</v>
      </c>
      <c r="R17" s="123"/>
      <c r="S17" s="123"/>
      <c r="T17" s="131" t="s">
        <v>213</v>
      </c>
      <c r="U17" s="131"/>
      <c r="V17" s="132">
        <f>TRUNC((E8+E9+E30)*L18/100)</f>
        <v>383536</v>
      </c>
      <c r="W17" s="131"/>
      <c r="X17" s="1213" t="s">
        <v>214</v>
      </c>
      <c r="Y17" s="123"/>
      <c r="Z17" s="123"/>
    </row>
    <row r="18" spans="1:26" ht="16.5" customHeight="1">
      <c r="A18" s="1234"/>
      <c r="B18" s="1221"/>
      <c r="C18" s="1206" t="s">
        <v>215</v>
      </c>
      <c r="D18" s="1206"/>
      <c r="E18" s="116">
        <f>TRUNC((E8+E9)*L18/100)</f>
        <v>383536</v>
      </c>
      <c r="F18" s="1207" t="s">
        <v>216</v>
      </c>
      <c r="G18" s="1208"/>
      <c r="H18" s="1208"/>
      <c r="I18" s="1208"/>
      <c r="J18" s="1208"/>
      <c r="K18" s="118" t="s">
        <v>198</v>
      </c>
      <c r="L18" s="130">
        <f>품셈적용기준!E11</f>
        <v>2.0699999999999998</v>
      </c>
      <c r="M18" s="120" t="s">
        <v>199</v>
      </c>
      <c r="N18" s="1215"/>
      <c r="O18" s="1216"/>
      <c r="Q18" s="127" t="s">
        <v>217</v>
      </c>
      <c r="T18" s="133" t="s">
        <v>218</v>
      </c>
      <c r="U18" s="133"/>
      <c r="V18" s="132">
        <f>TRUNC((E8+E9)*L18/100*1.2)</f>
        <v>460244</v>
      </c>
      <c r="W18" s="133"/>
      <c r="X18" s="1214"/>
    </row>
    <row r="19" spans="1:26" ht="16.5" customHeight="1">
      <c r="A19" s="1234"/>
      <c r="B19" s="1222"/>
      <c r="C19" s="1206" t="s">
        <v>2050</v>
      </c>
      <c r="D19" s="1206"/>
      <c r="E19" s="116">
        <f>TRUNC((E10)*L19/100)</f>
        <v>172</v>
      </c>
      <c r="F19" s="1207" t="s">
        <v>1457</v>
      </c>
      <c r="G19" s="1208"/>
      <c r="H19" s="1208"/>
      <c r="I19" s="1208"/>
      <c r="J19" s="1208"/>
      <c r="K19" s="118" t="s">
        <v>198</v>
      </c>
      <c r="L19" s="128">
        <f>품셈적용기준!E12</f>
        <v>6.0000000000000001E-3</v>
      </c>
      <c r="M19" s="120" t="s">
        <v>199</v>
      </c>
      <c r="N19" s="929"/>
      <c r="O19" s="930"/>
      <c r="Q19" s="127"/>
      <c r="V19" s="129"/>
      <c r="X19" s="931"/>
    </row>
    <row r="20" spans="1:26" ht="16.5" customHeight="1">
      <c r="A20" s="1234"/>
      <c r="B20" s="1223"/>
      <c r="C20" s="1206" t="s">
        <v>1456</v>
      </c>
      <c r="D20" s="1206"/>
      <c r="E20" s="116">
        <f>TRUNC((E11)*L20/100)</f>
        <v>16636</v>
      </c>
      <c r="F20" s="1207" t="s">
        <v>1457</v>
      </c>
      <c r="G20" s="1208"/>
      <c r="H20" s="1208"/>
      <c r="I20" s="1208"/>
      <c r="J20" s="1208"/>
      <c r="K20" s="118" t="s">
        <v>198</v>
      </c>
      <c r="L20" s="130">
        <f>품셈적용기준!E13</f>
        <v>0.09</v>
      </c>
      <c r="M20" s="120" t="s">
        <v>199</v>
      </c>
      <c r="N20" s="929"/>
      <c r="O20" s="930"/>
      <c r="Q20" s="127"/>
      <c r="V20" s="129"/>
      <c r="X20" s="931"/>
    </row>
    <row r="21" spans="1:26" ht="16.5" customHeight="1">
      <c r="A21" s="1234"/>
      <c r="B21" s="1224"/>
      <c r="C21" s="1206" t="s">
        <v>219</v>
      </c>
      <c r="D21" s="1206"/>
      <c r="E21" s="116">
        <f>TRUNC((E8+E11)*L21/100)</f>
        <v>1048647</v>
      </c>
      <c r="F21" s="1207" t="s">
        <v>220</v>
      </c>
      <c r="G21" s="1208"/>
      <c r="H21" s="1208"/>
      <c r="I21" s="1208"/>
      <c r="J21" s="1208"/>
      <c r="K21" s="118" t="s">
        <v>198</v>
      </c>
      <c r="L21" s="124">
        <f>품셈적용기준!E14</f>
        <v>4.9000000000000004</v>
      </c>
      <c r="M21" s="120" t="s">
        <v>199</v>
      </c>
      <c r="N21" s="125"/>
      <c r="O21" s="126"/>
      <c r="Q21" s="127"/>
      <c r="V21" s="129"/>
      <c r="X21" s="113"/>
    </row>
    <row r="22" spans="1:26" ht="16.5" hidden="1" customHeight="1">
      <c r="A22" s="1234"/>
      <c r="B22" s="1224"/>
      <c r="C22" s="1206" t="s">
        <v>221</v>
      </c>
      <c r="D22" s="1206"/>
      <c r="E22" s="116">
        <f>TRUNC((E9)*L22/100)</f>
        <v>0</v>
      </c>
      <c r="F22" s="1207" t="s">
        <v>222</v>
      </c>
      <c r="G22" s="1208"/>
      <c r="H22" s="1208"/>
      <c r="I22" s="1208"/>
      <c r="J22" s="1208"/>
      <c r="K22" s="118" t="s">
        <v>198</v>
      </c>
      <c r="L22" s="130">
        <f>품셈적용기준!E15</f>
        <v>0</v>
      </c>
      <c r="M22" s="120" t="s">
        <v>199</v>
      </c>
      <c r="N22" s="125"/>
      <c r="O22" s="126"/>
      <c r="Q22" s="127"/>
      <c r="V22" s="129"/>
      <c r="X22" s="113"/>
    </row>
    <row r="23" spans="1:26" ht="16.5" customHeight="1">
      <c r="A23" s="1235"/>
      <c r="B23" s="1225"/>
      <c r="C23" s="1209" t="s">
        <v>194</v>
      </c>
      <c r="D23" s="1209"/>
      <c r="E23" s="117">
        <f>SUM(E12:E22)</f>
        <v>6440540</v>
      </c>
      <c r="F23" s="1210"/>
      <c r="G23" s="1211"/>
      <c r="H23" s="1211"/>
      <c r="I23" s="1211"/>
      <c r="J23" s="1211"/>
      <c r="K23" s="1211"/>
      <c r="L23" s="1211"/>
      <c r="M23" s="1211"/>
      <c r="N23" s="1211"/>
      <c r="O23" s="1212"/>
    </row>
    <row r="24" spans="1:26" ht="16.5" customHeight="1">
      <c r="A24" s="1197" t="s">
        <v>223</v>
      </c>
      <c r="B24" s="1197"/>
      <c r="C24" s="1197"/>
      <c r="D24" s="1197"/>
      <c r="E24" s="134">
        <f>TRUNC(SUM(E23,E11,E8)*L24/100)</f>
        <v>2227321</v>
      </c>
      <c r="F24" s="1201" t="s">
        <v>224</v>
      </c>
      <c r="G24" s="1202"/>
      <c r="H24" s="1202"/>
      <c r="I24" s="1202"/>
      <c r="J24" s="1202"/>
      <c r="K24" s="135" t="s">
        <v>198</v>
      </c>
      <c r="L24" s="136">
        <f>품셈적용기준!E16</f>
        <v>8</v>
      </c>
      <c r="M24" s="137" t="s">
        <v>199</v>
      </c>
      <c r="N24" s="138"/>
      <c r="O24" s="139"/>
      <c r="Q24" s="127" t="s">
        <v>225</v>
      </c>
    </row>
    <row r="25" spans="1:26" ht="16.5" customHeight="1">
      <c r="A25" s="1197" t="s">
        <v>194</v>
      </c>
      <c r="B25" s="1197"/>
      <c r="C25" s="1197"/>
      <c r="D25" s="1197"/>
      <c r="E25" s="134">
        <f>SUM(E8,E11,E23,E24)</f>
        <v>30068834</v>
      </c>
      <c r="F25" s="1198" t="s">
        <v>226</v>
      </c>
      <c r="G25" s="1199"/>
      <c r="H25" s="1199"/>
      <c r="I25" s="1199"/>
      <c r="J25" s="1199"/>
      <c r="K25" s="1199"/>
      <c r="L25" s="1199"/>
      <c r="M25" s="1199"/>
      <c r="N25" s="1199"/>
      <c r="O25" s="1200"/>
      <c r="Q25" s="127"/>
    </row>
    <row r="26" spans="1:26" ht="16.5" customHeight="1">
      <c r="A26" s="1197" t="s">
        <v>227</v>
      </c>
      <c r="B26" s="1197"/>
      <c r="C26" s="1197"/>
      <c r="D26" s="1197"/>
      <c r="E26" s="134">
        <f>TRUNC((E11+E23+E24)*L26)</f>
        <v>4072075</v>
      </c>
      <c r="F26" s="1201" t="s">
        <v>228</v>
      </c>
      <c r="G26" s="1202"/>
      <c r="H26" s="1202"/>
      <c r="I26" s="1202"/>
      <c r="J26" s="1202"/>
      <c r="K26" s="135" t="s">
        <v>198</v>
      </c>
      <c r="L26" s="136">
        <f>T28</f>
        <v>0.14996994379120834</v>
      </c>
      <c r="M26" s="137" t="s">
        <v>199</v>
      </c>
      <c r="N26" s="138"/>
      <c r="O26" s="139"/>
      <c r="Q26" s="141"/>
      <c r="S26" s="1230" t="s">
        <v>2051</v>
      </c>
      <c r="T26" s="1230"/>
      <c r="U26" s="1230"/>
      <c r="V26" s="1230"/>
    </row>
    <row r="27" spans="1:26" ht="16.5" customHeight="1">
      <c r="A27" s="1197" t="s">
        <v>229</v>
      </c>
      <c r="B27" s="1197"/>
      <c r="C27" s="1197"/>
      <c r="D27" s="1197"/>
      <c r="E27" s="134">
        <f>TRUNC(SUM(E25:E26))</f>
        <v>34140909</v>
      </c>
      <c r="F27" s="142"/>
      <c r="G27" s="22"/>
      <c r="H27" s="140"/>
      <c r="I27" s="1203"/>
      <c r="J27" s="1203"/>
      <c r="K27" s="28"/>
      <c r="L27" s="1203"/>
      <c r="M27" s="1203"/>
      <c r="N27" s="1204"/>
      <c r="O27" s="1205"/>
      <c r="Q27" s="141"/>
      <c r="S27" s="1069" t="s">
        <v>2052</v>
      </c>
      <c r="T27" s="1069">
        <f>E11+E23+E24</f>
        <v>27152611</v>
      </c>
      <c r="U27" s="1069">
        <v>4072891</v>
      </c>
      <c r="V27" s="1069" t="s">
        <v>2053</v>
      </c>
    </row>
    <row r="28" spans="1:26" ht="16.5" customHeight="1" thickBot="1">
      <c r="A28" s="1189" t="s">
        <v>230</v>
      </c>
      <c r="B28" s="1189"/>
      <c r="C28" s="1189"/>
      <c r="D28" s="1189"/>
      <c r="E28" s="143">
        <f>(E27*L28/100)</f>
        <v>3414090.9</v>
      </c>
      <c r="F28" s="1190" t="s">
        <v>71</v>
      </c>
      <c r="G28" s="1191"/>
      <c r="H28" s="1191"/>
      <c r="I28" s="1191"/>
      <c r="J28" s="1191"/>
      <c r="K28" s="144" t="s">
        <v>198</v>
      </c>
      <c r="L28" s="145">
        <f>품셈적용기준!E18</f>
        <v>10</v>
      </c>
      <c r="M28" s="146" t="s">
        <v>199</v>
      </c>
      <c r="N28" s="147"/>
      <c r="O28" s="148"/>
      <c r="S28" s="1070" t="s">
        <v>2054</v>
      </c>
      <c r="T28" s="1070">
        <f>U28/T27</f>
        <v>0.14996994379120834</v>
      </c>
      <c r="U28" s="1069">
        <f>U27-T29</f>
        <v>4072075.5454545454</v>
      </c>
      <c r="V28" s="1069" t="s">
        <v>2055</v>
      </c>
    </row>
    <row r="29" spans="1:26" ht="15.75" customHeight="1" thickTop="1">
      <c r="A29" s="1192" t="s">
        <v>71</v>
      </c>
      <c r="B29" s="1192"/>
      <c r="C29" s="1192"/>
      <c r="D29" s="1192"/>
      <c r="E29" s="149">
        <f>ROUND(E27+E28,0)</f>
        <v>37555000</v>
      </c>
      <c r="F29" s="1193" t="s">
        <v>231</v>
      </c>
      <c r="G29" s="1193"/>
      <c r="H29" s="1193"/>
      <c r="I29" s="1193"/>
      <c r="J29" s="1193"/>
      <c r="K29" s="1193"/>
      <c r="L29" s="1193"/>
      <c r="M29" s="1193"/>
      <c r="N29" s="1193"/>
      <c r="O29" s="1193"/>
      <c r="Q29" s="113"/>
      <c r="S29" s="1069"/>
      <c r="T29" s="1070">
        <f>897/1.1</f>
        <v>815.45454545454538</v>
      </c>
      <c r="U29" s="1070"/>
      <c r="V29" s="1071"/>
    </row>
    <row r="30" spans="1:26" ht="15.75" hidden="1" customHeight="1">
      <c r="A30" s="1187" t="s">
        <v>232</v>
      </c>
      <c r="B30" s="1187"/>
      <c r="C30" s="1187"/>
      <c r="D30" s="1187"/>
      <c r="E30" s="150"/>
      <c r="F30" s="1194" t="s">
        <v>233</v>
      </c>
      <c r="G30" s="1195"/>
      <c r="H30" s="1195"/>
      <c r="I30" s="1195"/>
      <c r="J30" s="1195"/>
      <c r="K30" s="1195"/>
      <c r="L30" s="1195"/>
      <c r="M30" s="1195"/>
      <c r="N30" s="1195"/>
      <c r="O30" s="1196"/>
      <c r="Q30" s="113"/>
    </row>
    <row r="31" spans="1:26" ht="15.75" customHeight="1">
      <c r="A31" s="1187" t="s">
        <v>234</v>
      </c>
      <c r="B31" s="1187"/>
      <c r="C31" s="1187"/>
      <c r="D31" s="1187"/>
      <c r="E31" s="150">
        <f>E29</f>
        <v>37555000</v>
      </c>
      <c r="F31" s="1188" t="s">
        <v>235</v>
      </c>
      <c r="G31" s="1188"/>
      <c r="H31" s="1188"/>
      <c r="I31" s="1188"/>
      <c r="J31" s="1188"/>
      <c r="K31" s="1188"/>
      <c r="L31" s="1188"/>
      <c r="M31" s="1188"/>
      <c r="N31" s="1188"/>
      <c r="O31" s="1188"/>
      <c r="Q31" s="113"/>
    </row>
    <row r="32" spans="1:26" ht="17.45" customHeight="1"/>
    <row r="33" ht="17.45" customHeight="1"/>
    <row r="34" ht="17.45" customHeight="1"/>
    <row r="35" ht="17.45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</sheetData>
  <mergeCells count="65">
    <mergeCell ref="S26:V26"/>
    <mergeCell ref="A1:O3"/>
    <mergeCell ref="N4:O4"/>
    <mergeCell ref="A5:D5"/>
    <mergeCell ref="F5:O5"/>
    <mergeCell ref="A6:A23"/>
    <mergeCell ref="B6:B8"/>
    <mergeCell ref="C6:D6"/>
    <mergeCell ref="F6:O6"/>
    <mergeCell ref="C7:D7"/>
    <mergeCell ref="F7:O7"/>
    <mergeCell ref="C8:D8"/>
    <mergeCell ref="F8:O8"/>
    <mergeCell ref="B9:B11"/>
    <mergeCell ref="C9:D9"/>
    <mergeCell ref="F9:O9"/>
    <mergeCell ref="C10:D10"/>
    <mergeCell ref="F10:J10"/>
    <mergeCell ref="C11:D11"/>
    <mergeCell ref="F11:O11"/>
    <mergeCell ref="B12:B23"/>
    <mergeCell ref="C12:D12"/>
    <mergeCell ref="F12:O12"/>
    <mergeCell ref="C13:D13"/>
    <mergeCell ref="F13:J13"/>
    <mergeCell ref="C14:D14"/>
    <mergeCell ref="F14:J14"/>
    <mergeCell ref="C15:D15"/>
    <mergeCell ref="F15:J15"/>
    <mergeCell ref="C16:D16"/>
    <mergeCell ref="F16:J16"/>
    <mergeCell ref="C17:D17"/>
    <mergeCell ref="F17:J17"/>
    <mergeCell ref="X17:X18"/>
    <mergeCell ref="C18:D18"/>
    <mergeCell ref="F18:J18"/>
    <mergeCell ref="N18:O18"/>
    <mergeCell ref="C21:D21"/>
    <mergeCell ref="F21:J21"/>
    <mergeCell ref="C20:D20"/>
    <mergeCell ref="F20:J20"/>
    <mergeCell ref="C19:D19"/>
    <mergeCell ref="F19:J19"/>
    <mergeCell ref="C22:D22"/>
    <mergeCell ref="F22:J22"/>
    <mergeCell ref="C23:D23"/>
    <mergeCell ref="F23:O23"/>
    <mergeCell ref="A24:D24"/>
    <mergeCell ref="F24:J24"/>
    <mergeCell ref="A25:D25"/>
    <mergeCell ref="F25:O25"/>
    <mergeCell ref="A26:D26"/>
    <mergeCell ref="F26:J26"/>
    <mergeCell ref="A27:D27"/>
    <mergeCell ref="I27:J27"/>
    <mergeCell ref="L27:M27"/>
    <mergeCell ref="N27:O27"/>
    <mergeCell ref="A31:D31"/>
    <mergeCell ref="F31:O31"/>
    <mergeCell ref="A28:D28"/>
    <mergeCell ref="F28:J28"/>
    <mergeCell ref="A29:D29"/>
    <mergeCell ref="F29:O29"/>
    <mergeCell ref="A30:D30"/>
    <mergeCell ref="F30:O30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37E79-960C-493D-85A7-9EC29254A876}">
  <sheetPr>
    <tabColor theme="0" tint="-0.34998626667073579"/>
  </sheetPr>
  <dimension ref="A1:M15"/>
  <sheetViews>
    <sheetView view="pageBreakPreview" zoomScaleSheetLayoutView="100" workbookViewId="0">
      <selection activeCell="D23" sqref="D23"/>
    </sheetView>
  </sheetViews>
  <sheetFormatPr defaultColWidth="8.88671875" defaultRowHeight="16.5"/>
  <cols>
    <col min="1" max="1" width="43.109375" style="4" customWidth="1"/>
    <col min="2" max="2" width="10.77734375" style="4" customWidth="1"/>
    <col min="3" max="3" width="4.77734375" style="4" customWidth="1"/>
    <col min="4" max="4" width="12.5546875" style="4" customWidth="1"/>
    <col min="5" max="8" width="11.44140625" style="4" customWidth="1"/>
    <col min="9" max="10" width="8.88671875" style="4"/>
    <col min="11" max="11" width="9.33203125" style="4" bestFit="1" customWidth="1"/>
    <col min="12" max="14" width="8.88671875" style="4"/>
    <col min="15" max="15" width="9.5546875" style="4" bestFit="1" customWidth="1"/>
    <col min="16" max="19" width="8.88671875" style="4"/>
    <col min="20" max="20" width="9.109375" style="4" bestFit="1" customWidth="1"/>
    <col min="21" max="16384" width="8.88671875" style="4"/>
  </cols>
  <sheetData>
    <row r="1" spans="1:13" ht="14.25" customHeight="1">
      <c r="A1" s="1106" t="s">
        <v>236</v>
      </c>
      <c r="B1" s="1106"/>
      <c r="C1" s="1106"/>
      <c r="D1" s="1106"/>
      <c r="E1" s="1106"/>
      <c r="F1" s="1106"/>
      <c r="G1" s="1106"/>
      <c r="H1" s="1106"/>
      <c r="I1" s="151"/>
    </row>
    <row r="2" spans="1:13" ht="14.25" customHeight="1">
      <c r="A2" s="1106"/>
      <c r="B2" s="1106"/>
      <c r="C2" s="1106"/>
      <c r="D2" s="1106"/>
      <c r="E2" s="1106"/>
      <c r="F2" s="1106"/>
      <c r="G2" s="1106"/>
      <c r="H2" s="1106"/>
      <c r="I2" s="151"/>
    </row>
    <row r="3" spans="1:13" ht="14.25" customHeight="1">
      <c r="A3" s="1106"/>
      <c r="B3" s="1106"/>
      <c r="C3" s="1106"/>
      <c r="D3" s="1106"/>
      <c r="E3" s="1106"/>
      <c r="F3" s="1106"/>
      <c r="G3" s="1106"/>
      <c r="H3" s="1106"/>
      <c r="I3" s="151"/>
    </row>
    <row r="4" spans="1:13" ht="17.25" customHeight="1">
      <c r="F4" s="1231" t="s">
        <v>186</v>
      </c>
      <c r="G4" s="1231"/>
      <c r="H4" s="1231"/>
    </row>
    <row r="5" spans="1:13" ht="50.1" customHeight="1">
      <c r="A5" s="152" t="s">
        <v>237</v>
      </c>
      <c r="B5" s="153" t="s">
        <v>238</v>
      </c>
      <c r="C5" s="154" t="s">
        <v>239</v>
      </c>
      <c r="D5" s="105" t="s">
        <v>240</v>
      </c>
      <c r="E5" s="105" t="s">
        <v>196</v>
      </c>
      <c r="F5" s="105" t="s">
        <v>191</v>
      </c>
      <c r="G5" s="155" t="s">
        <v>201</v>
      </c>
      <c r="H5" s="107" t="s">
        <v>241</v>
      </c>
    </row>
    <row r="6" spans="1:13" ht="50.1" customHeight="1" thickBot="1">
      <c r="A6" s="152" t="s">
        <v>2028</v>
      </c>
      <c r="B6" s="156">
        <v>1</v>
      </c>
      <c r="C6" s="157" t="s">
        <v>242</v>
      </c>
      <c r="D6" s="158">
        <f t="shared" ref="D6" si="0">SUM(E6:G6)</f>
        <v>22224112</v>
      </c>
      <c r="E6" s="158">
        <f>다.설계내역서!F15</f>
        <v>15612120</v>
      </c>
      <c r="F6" s="158">
        <f>다.설계내역서!H15</f>
        <v>2916223</v>
      </c>
      <c r="G6" s="158">
        <f>다.설계내역서!J15</f>
        <v>3695769</v>
      </c>
      <c r="H6" s="106"/>
      <c r="M6" s="113"/>
    </row>
    <row r="7" spans="1:13" s="164" customFormat="1" ht="50.1" customHeight="1" thickTop="1">
      <c r="A7" s="159" t="s">
        <v>240</v>
      </c>
      <c r="B7" s="160"/>
      <c r="C7" s="161"/>
      <c r="D7" s="162">
        <f>D6</f>
        <v>22224112</v>
      </c>
      <c r="E7" s="162">
        <f>E6</f>
        <v>15612120</v>
      </c>
      <c r="F7" s="162">
        <f>F6</f>
        <v>2916223</v>
      </c>
      <c r="G7" s="162">
        <f>G6</f>
        <v>3695769</v>
      </c>
      <c r="H7" s="163"/>
    </row>
    <row r="8" spans="1:13" ht="21.95" customHeight="1">
      <c r="A8" s="165"/>
      <c r="B8" s="166"/>
      <c r="C8" s="166"/>
      <c r="D8" s="167"/>
      <c r="E8" s="167"/>
      <c r="F8" s="167"/>
      <c r="G8" s="167"/>
      <c r="H8" s="168"/>
    </row>
    <row r="9" spans="1:13" ht="20.100000000000001" customHeight="1"/>
    <row r="10" spans="1:13" ht="20.100000000000001" customHeight="1"/>
    <row r="12" spans="1:13">
      <c r="E12" s="4" t="s">
        <v>51</v>
      </c>
    </row>
    <row r="14" spans="1:13">
      <c r="G14" s="113"/>
    </row>
    <row r="15" spans="1:13">
      <c r="H15" s="113"/>
    </row>
  </sheetData>
  <mergeCells count="2">
    <mergeCell ref="A1:H3"/>
    <mergeCell ref="F4:H4"/>
  </mergeCells>
  <phoneticPr fontId="4" type="noConversion"/>
  <printOptions horizontalCentered="1"/>
  <pageMargins left="0.59055118110236227" right="0.39370078740157483" top="0.55118110236220474" bottom="0.59055118110236227" header="0.39370078740157483" footer="0.31496062992125984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0B346-6F11-4DBA-8F96-FAA728ADFF70}">
  <sheetPr>
    <tabColor theme="0" tint="-0.34998626667073579"/>
  </sheetPr>
  <dimension ref="A2:K21"/>
  <sheetViews>
    <sheetView view="pageBreakPreview" zoomScaleSheetLayoutView="100" workbookViewId="0">
      <selection activeCell="O14" sqref="O14"/>
    </sheetView>
  </sheetViews>
  <sheetFormatPr defaultColWidth="8.88671875" defaultRowHeight="16.5"/>
  <cols>
    <col min="1" max="1" width="35" style="4" customWidth="1"/>
    <col min="2" max="2" width="6.6640625" style="4" customWidth="1"/>
    <col min="3" max="3" width="4.77734375" style="4" customWidth="1"/>
    <col min="4" max="10" width="8.77734375" style="4" customWidth="1"/>
    <col min="11" max="11" width="9.33203125" style="4" customWidth="1"/>
    <col min="12" max="12" width="8.88671875" style="4"/>
    <col min="13" max="13" width="9.5546875" style="4" bestFit="1" customWidth="1"/>
    <col min="14" max="14" width="10.44140625" style="4" bestFit="1" customWidth="1"/>
    <col min="15" max="15" width="11.44140625" style="4" bestFit="1" customWidth="1"/>
    <col min="16" max="16" width="10.44140625" style="4" bestFit="1" customWidth="1"/>
    <col min="17" max="16384" width="8.88671875" style="4"/>
  </cols>
  <sheetData>
    <row r="2" spans="1:11" ht="9" customHeight="1">
      <c r="A2" s="1106" t="s">
        <v>2045</v>
      </c>
      <c r="B2" s="1106"/>
      <c r="C2" s="1106"/>
      <c r="D2" s="1106"/>
      <c r="E2" s="1106"/>
      <c r="F2" s="1106"/>
      <c r="G2" s="1106"/>
      <c r="H2" s="1106"/>
      <c r="I2" s="1106"/>
      <c r="J2" s="1106"/>
      <c r="K2" s="1106"/>
    </row>
    <row r="3" spans="1:11" ht="9" customHeight="1">
      <c r="A3" s="1106"/>
      <c r="B3" s="1106"/>
      <c r="C3" s="1106"/>
      <c r="D3" s="1106"/>
      <c r="E3" s="1106"/>
      <c r="F3" s="1106"/>
      <c r="G3" s="1106"/>
      <c r="H3" s="1106"/>
      <c r="I3" s="1106"/>
      <c r="J3" s="1106"/>
      <c r="K3" s="1106"/>
    </row>
    <row r="4" spans="1:11" ht="9" customHeight="1">
      <c r="A4" s="1106"/>
      <c r="B4" s="1106"/>
      <c r="C4" s="1106"/>
      <c r="D4" s="1106"/>
      <c r="E4" s="1106"/>
      <c r="F4" s="1106"/>
      <c r="G4" s="1106"/>
      <c r="H4" s="1106"/>
      <c r="I4" s="1106"/>
      <c r="J4" s="1106"/>
      <c r="K4" s="1106"/>
    </row>
    <row r="5" spans="1:11" ht="17.100000000000001" customHeight="1">
      <c r="H5" s="1231" t="s">
        <v>186</v>
      </c>
      <c r="I5" s="1231"/>
      <c r="J5" s="1231"/>
      <c r="K5" s="1231"/>
    </row>
    <row r="6" spans="1:11" ht="30" customHeight="1">
      <c r="A6" s="1175" t="s">
        <v>245</v>
      </c>
      <c r="B6" s="1247" t="s">
        <v>238</v>
      </c>
      <c r="C6" s="1247" t="s">
        <v>239</v>
      </c>
      <c r="D6" s="1175" t="s">
        <v>240</v>
      </c>
      <c r="E6" s="1249" t="s">
        <v>196</v>
      </c>
      <c r="F6" s="1250"/>
      <c r="G6" s="1249" t="s">
        <v>191</v>
      </c>
      <c r="H6" s="1250"/>
      <c r="I6" s="1249" t="s">
        <v>201</v>
      </c>
      <c r="J6" s="1250"/>
      <c r="K6" s="107" t="s">
        <v>241</v>
      </c>
    </row>
    <row r="7" spans="1:11" ht="30" customHeight="1">
      <c r="A7" s="1246"/>
      <c r="B7" s="1248"/>
      <c r="C7" s="1248"/>
      <c r="D7" s="1246"/>
      <c r="E7" s="156" t="s">
        <v>246</v>
      </c>
      <c r="F7" s="156" t="s">
        <v>194</v>
      </c>
      <c r="G7" s="156" t="s">
        <v>246</v>
      </c>
      <c r="H7" s="156" t="s">
        <v>194</v>
      </c>
      <c r="I7" s="156" t="s">
        <v>246</v>
      </c>
      <c r="J7" s="156" t="s">
        <v>194</v>
      </c>
      <c r="K7" s="107"/>
    </row>
    <row r="8" spans="1:11" ht="30" customHeight="1">
      <c r="A8" s="1029" t="s">
        <v>2017</v>
      </c>
      <c r="B8" s="1240">
        <f>'2. 단가산출서(훈증더미제거-파쇄)'!C44</f>
        <v>158</v>
      </c>
      <c r="C8" s="1243" t="s">
        <v>68</v>
      </c>
      <c r="D8" s="1030">
        <f>SUM(F8,H8,J8)*2.12</f>
        <v>14476475.120000001</v>
      </c>
      <c r="E8" s="1031"/>
      <c r="F8" s="1031">
        <f>'2. 단가산출서(훈증더미제거-파쇄)'!N9</f>
        <v>6317266</v>
      </c>
      <c r="G8" s="1031"/>
      <c r="H8" s="1031">
        <f>'2. 단가산출서(훈증더미제거-파쇄)'!N12</f>
        <v>187053</v>
      </c>
      <c r="I8" s="1031"/>
      <c r="J8" s="1031">
        <f>'2. 단가산출서(훈증더미제거-파쇄)'!N15</f>
        <v>324207</v>
      </c>
      <c r="K8" s="1054">
        <f>'2. 단가산출서(훈증더미제거-파쇄)'!C44</f>
        <v>158</v>
      </c>
    </row>
    <row r="9" spans="1:11" ht="30" customHeight="1">
      <c r="A9" s="1029" t="s">
        <v>2018</v>
      </c>
      <c r="B9" s="1241"/>
      <c r="C9" s="1244"/>
      <c r="D9" s="1030">
        <f t="shared" ref="D9:D12" si="0">SUM(F9,H9,J9)</f>
        <v>2084509</v>
      </c>
      <c r="E9" s="1031"/>
      <c r="F9" s="1031">
        <f>'2. 단가산출서(훈증더미제거-파쇄)'!N17</f>
        <v>1660041</v>
      </c>
      <c r="G9" s="1031"/>
      <c r="H9" s="1031">
        <f>'2. 단가산출서(훈증더미제거-파쇄)'!N18</f>
        <v>168780</v>
      </c>
      <c r="I9" s="1031"/>
      <c r="J9" s="1031">
        <f>'2. 단가산출서(훈증더미제거-파쇄)'!N19</f>
        <v>255688</v>
      </c>
      <c r="K9" s="1055">
        <f>'2. 단가산출서(훈증더미제거-파쇄)'!C17</f>
        <v>117.12707182320442</v>
      </c>
    </row>
    <row r="10" spans="1:11" ht="30" customHeight="1">
      <c r="A10" s="169" t="s">
        <v>180</v>
      </c>
      <c r="B10" s="1241"/>
      <c r="C10" s="1244"/>
      <c r="D10" s="1030">
        <f t="shared" si="0"/>
        <v>2318060</v>
      </c>
      <c r="E10" s="1039"/>
      <c r="F10" s="1039">
        <f>'2. 단가산출서(훈증더미제거-파쇄)'!N21</f>
        <v>1627363</v>
      </c>
      <c r="G10" s="1039"/>
      <c r="H10" s="1039">
        <f>'2. 단가산출서(훈증더미제거-파쇄)'!N22</f>
        <v>369535</v>
      </c>
      <c r="I10" s="1039"/>
      <c r="J10" s="1039">
        <f>'2. 단가산출서(훈증더미제거-파쇄)'!N23</f>
        <v>321162</v>
      </c>
      <c r="K10" s="1055">
        <f>'2. 단가산출서(훈증더미제거-파쇄)'!C21</f>
        <v>117.12707182320442</v>
      </c>
    </row>
    <row r="11" spans="1:11" ht="30" customHeight="1">
      <c r="A11" s="169" t="s">
        <v>2032</v>
      </c>
      <c r="B11" s="1241"/>
      <c r="C11" s="1244"/>
      <c r="D11" s="1030">
        <f t="shared" si="0"/>
        <v>641889</v>
      </c>
      <c r="E11" s="1039"/>
      <c r="F11" s="1039">
        <f>'2. 단가산출서(훈증더미제거-파쇄)'!N25</f>
        <v>388116</v>
      </c>
      <c r="G11" s="1039"/>
      <c r="H11" s="1039">
        <f>'2. 단가산출서(훈증더미제거-파쇄)'!N27</f>
        <v>67541</v>
      </c>
      <c r="I11" s="1039"/>
      <c r="J11" s="1039">
        <f>'2. 단가산출서(훈증더미제거-파쇄)'!N30</f>
        <v>186232</v>
      </c>
      <c r="K11" s="1055">
        <f>K10</f>
        <v>117.12707182320442</v>
      </c>
    </row>
    <row r="12" spans="1:11" ht="30" customHeight="1">
      <c r="A12" s="169" t="s">
        <v>2019</v>
      </c>
      <c r="B12" s="1241"/>
      <c r="C12" s="1244"/>
      <c r="D12" s="1030">
        <f t="shared" si="0"/>
        <v>10061566</v>
      </c>
      <c r="E12" s="1031"/>
      <c r="F12" s="1031">
        <f>'2. 단가산출서(훈증더미제거-파쇄)'!N32</f>
        <v>5389719</v>
      </c>
      <c r="G12" s="1031"/>
      <c r="H12" s="1031">
        <f>'2. 단가산출서(훈증더미제거-파쇄)'!N33</f>
        <v>2088141</v>
      </c>
      <c r="I12" s="1031"/>
      <c r="J12" s="1031">
        <f>'2. 단가산출서(훈증더미제거-파쇄)'!N34</f>
        <v>2583706</v>
      </c>
      <c r="K12" s="1055">
        <f>K11</f>
        <v>117.12707182320442</v>
      </c>
    </row>
    <row r="13" spans="1:11" ht="30" customHeight="1">
      <c r="A13" s="169" t="s">
        <v>2022</v>
      </c>
      <c r="B13" s="1241"/>
      <c r="C13" s="1244"/>
      <c r="D13" s="1030">
        <f>F13+H13+J13</f>
        <v>153629</v>
      </c>
      <c r="E13" s="1020"/>
      <c r="F13" s="1037">
        <f>'2. 단가산출서(훈증더미제거-파쇄)'!N36</f>
        <v>93682</v>
      </c>
      <c r="G13" s="1037"/>
      <c r="H13" s="1037">
        <f>'2. 단가산출서(훈증더미제거-파쇄)'!N37</f>
        <v>35173</v>
      </c>
      <c r="I13" s="1037"/>
      <c r="J13" s="1037">
        <f>'2. 단가산출서(훈증더미제거-파쇄)'!N38</f>
        <v>24774</v>
      </c>
      <c r="K13" s="1021"/>
    </row>
    <row r="14" spans="1:11" ht="30" customHeight="1" thickBot="1">
      <c r="A14" s="1032" t="s">
        <v>2023</v>
      </c>
      <c r="B14" s="1242"/>
      <c r="C14" s="1245"/>
      <c r="D14" s="1033">
        <f>SUM(F14,H14,J14)</f>
        <v>135933</v>
      </c>
      <c r="E14" s="1034"/>
      <c r="F14" s="1034">
        <f>'2. 단가산출서(훈증더미제거-파쇄)'!N40</f>
        <v>135933</v>
      </c>
      <c r="G14" s="1034"/>
      <c r="H14" s="1034"/>
      <c r="I14" s="1034"/>
      <c r="J14" s="1034"/>
      <c r="K14" s="1035"/>
    </row>
    <row r="15" spans="1:11" s="164" customFormat="1" ht="30" customHeight="1" thickTop="1">
      <c r="A15" s="1026" t="s">
        <v>240</v>
      </c>
      <c r="B15" s="1022"/>
      <c r="C15" s="1023"/>
      <c r="D15" s="1027">
        <f>SUM(D8:D14)</f>
        <v>29872061.120000001</v>
      </c>
      <c r="E15" s="1027"/>
      <c r="F15" s="1027">
        <f>SUM(F8:F14)</f>
        <v>15612120</v>
      </c>
      <c r="G15" s="1027"/>
      <c r="H15" s="1027">
        <f>SUM(H8:H14)</f>
        <v>2916223</v>
      </c>
      <c r="I15" s="1027"/>
      <c r="J15" s="1027">
        <f>SUM(J8:J14)</f>
        <v>3695769</v>
      </c>
      <c r="K15" s="1028"/>
    </row>
    <row r="21" spans="4:4">
      <c r="D21" s="1036" t="e">
        <f>#REF!+D15</f>
        <v>#REF!</v>
      </c>
    </row>
  </sheetData>
  <mergeCells count="11">
    <mergeCell ref="B8:B14"/>
    <mergeCell ref="C8:C14"/>
    <mergeCell ref="A2:K4"/>
    <mergeCell ref="H5:K5"/>
    <mergeCell ref="A6:A7"/>
    <mergeCell ref="B6:B7"/>
    <mergeCell ref="C6:C7"/>
    <mergeCell ref="D6:D7"/>
    <mergeCell ref="E6:F6"/>
    <mergeCell ref="G6:H6"/>
    <mergeCell ref="I6:J6"/>
  </mergeCells>
  <phoneticPr fontId="4" type="noConversion"/>
  <printOptions horizontalCentered="1"/>
  <pageMargins left="0.65" right="0.39370078740157483" top="0.49" bottom="0.26" header="0.4" footer="0.18"/>
  <pageSetup paperSize="9" orientation="landscape" r:id="rId1"/>
  <headerFooter alignWithMargins="0"/>
  <ignoredErrors>
    <ignoredError sqref="D13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DDAE0-CB4D-41EC-819A-220366F72C4F}">
  <sheetPr>
    <tabColor rgb="FF92D050"/>
  </sheetPr>
  <dimension ref="A1:R244"/>
  <sheetViews>
    <sheetView view="pageBreakPreview" topLeftCell="A49" zoomScaleSheetLayoutView="100" workbookViewId="0">
      <selection activeCell="B60" sqref="A60:XFD63"/>
    </sheetView>
  </sheetViews>
  <sheetFormatPr defaultColWidth="8.88671875" defaultRowHeight="17.25"/>
  <cols>
    <col min="1" max="1" width="3.5546875" style="77" customWidth="1"/>
    <col min="2" max="2" width="20.109375" style="77" customWidth="1"/>
    <col min="3" max="3" width="7.77734375" style="77" customWidth="1"/>
    <col min="4" max="4" width="3.77734375" style="77" customWidth="1"/>
    <col min="5" max="5" width="7.77734375" style="77" customWidth="1"/>
    <col min="6" max="6" width="7.6640625" style="77" customWidth="1"/>
    <col min="7" max="8" width="7.77734375" style="77" customWidth="1"/>
    <col min="9" max="9" width="9" style="77" customWidth="1"/>
    <col min="10" max="10" width="6.21875" style="210" customWidth="1"/>
    <col min="11" max="13" width="8.77734375" style="210" customWidth="1"/>
    <col min="14" max="14" width="10.77734375" style="77" customWidth="1"/>
    <col min="15" max="15" width="10" style="77" customWidth="1"/>
    <col min="16" max="16384" width="8.88671875" style="77"/>
  </cols>
  <sheetData>
    <row r="1" spans="1:18" ht="21.75" customHeight="1">
      <c r="A1" s="1106" t="s">
        <v>939</v>
      </c>
      <c r="B1" s="1106"/>
      <c r="C1" s="1106"/>
      <c r="D1" s="1106"/>
      <c r="E1" s="1106"/>
      <c r="F1" s="1106"/>
      <c r="G1" s="1106"/>
      <c r="H1" s="1106"/>
      <c r="I1" s="1106"/>
      <c r="J1" s="1106"/>
      <c r="K1" s="1106"/>
      <c r="L1" s="1106"/>
      <c r="M1" s="1106"/>
      <c r="N1" s="1106"/>
    </row>
    <row r="2" spans="1:18" ht="17.25" customHeight="1">
      <c r="A2" s="1106"/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106"/>
    </row>
    <row r="3" spans="1:18" ht="6.75" customHeight="1">
      <c r="A3" s="1295"/>
      <c r="B3" s="1295"/>
      <c r="C3" s="1295"/>
      <c r="D3" s="1295"/>
      <c r="E3" s="1295"/>
      <c r="F3" s="1295"/>
      <c r="G3" s="1295"/>
      <c r="H3" s="1295"/>
      <c r="I3" s="1295"/>
      <c r="J3" s="1295"/>
      <c r="K3" s="1295"/>
      <c r="L3" s="1295"/>
      <c r="M3" s="1295"/>
      <c r="N3" s="1295"/>
    </row>
    <row r="4" spans="1:18" s="22" customFormat="1" ht="19.5" customHeight="1">
      <c r="A4" s="1296" t="s">
        <v>251</v>
      </c>
      <c r="B4" s="1297"/>
      <c r="C4" s="806" t="s">
        <v>51</v>
      </c>
      <c r="D4" s="807"/>
      <c r="E4" s="1298" t="s">
        <v>252</v>
      </c>
      <c r="F4" s="1298"/>
      <c r="G4" s="809">
        <f>C14+'마-1.1-0-1 수량산출(소구역-소나무-위험목)'!C42+'마-1.1-0-1 수량산출(소구역-해송-위험목)'!C42</f>
        <v>324</v>
      </c>
      <c r="H4" s="810"/>
      <c r="I4" s="808" t="s">
        <v>253</v>
      </c>
      <c r="J4" s="1283">
        <f>C105</f>
        <v>258.63011599999999</v>
      </c>
      <c r="K4" s="1283"/>
      <c r="L4" s="811">
        <f>적용품셈및면적!E48</f>
        <v>0</v>
      </c>
      <c r="M4" s="1299" t="s">
        <v>186</v>
      </c>
      <c r="N4" s="1300"/>
    </row>
    <row r="5" spans="1:18" s="22" customFormat="1" ht="15.95" customHeight="1">
      <c r="A5" s="1301" t="s">
        <v>237</v>
      </c>
      <c r="B5" s="1302"/>
      <c r="C5" s="1301" t="s">
        <v>251</v>
      </c>
      <c r="D5" s="1302"/>
      <c r="E5" s="1301" t="s">
        <v>254</v>
      </c>
      <c r="F5" s="1302"/>
      <c r="G5" s="1303" t="s">
        <v>255</v>
      </c>
      <c r="H5" s="1301" t="s">
        <v>256</v>
      </c>
      <c r="I5" s="1302"/>
      <c r="J5" s="1305" t="s">
        <v>942</v>
      </c>
      <c r="K5" s="1303" t="s">
        <v>196</v>
      </c>
      <c r="L5" s="1303" t="s">
        <v>191</v>
      </c>
      <c r="M5" s="1303" t="s">
        <v>257</v>
      </c>
      <c r="N5" s="1284" t="s">
        <v>240</v>
      </c>
    </row>
    <row r="6" spans="1:18" s="22" customFormat="1" ht="15.95" customHeight="1">
      <c r="A6" s="1287"/>
      <c r="B6" s="1288"/>
      <c r="C6" s="1287"/>
      <c r="D6" s="1288"/>
      <c r="E6" s="1287" t="s">
        <v>258</v>
      </c>
      <c r="F6" s="1288"/>
      <c r="G6" s="1304"/>
      <c r="H6" s="1287"/>
      <c r="I6" s="1288"/>
      <c r="J6" s="1304"/>
      <c r="K6" s="1304"/>
      <c r="L6" s="1304"/>
      <c r="M6" s="1304"/>
      <c r="N6" s="1285"/>
    </row>
    <row r="7" spans="1:18" s="22" customFormat="1" ht="15.95" customHeight="1">
      <c r="A7" s="170"/>
      <c r="B7" s="812" t="s">
        <v>259</v>
      </c>
      <c r="C7" s="171"/>
      <c r="D7" s="812" t="s">
        <v>239</v>
      </c>
      <c r="E7" s="170"/>
      <c r="F7" s="812" t="s">
        <v>239</v>
      </c>
      <c r="G7" s="1246"/>
      <c r="H7" s="170"/>
      <c r="I7" s="812" t="s">
        <v>260</v>
      </c>
      <c r="J7" s="1246"/>
      <c r="K7" s="1246"/>
      <c r="L7" s="1246"/>
      <c r="M7" s="1246"/>
      <c r="N7" s="1286"/>
    </row>
    <row r="8" spans="1:18" ht="12.6" customHeight="1">
      <c r="A8" s="1291" t="s">
        <v>259</v>
      </c>
      <c r="B8" s="381" t="s">
        <v>261</v>
      </c>
      <c r="C8" s="813"/>
      <c r="D8" s="814"/>
      <c r="E8" s="813"/>
      <c r="F8" s="815"/>
      <c r="G8" s="813"/>
      <c r="H8" s="816"/>
      <c r="I8" s="817"/>
      <c r="J8" s="818"/>
      <c r="K8" s="819"/>
      <c r="L8" s="819"/>
      <c r="M8" s="819"/>
      <c r="N8" s="688">
        <f>N9+N10</f>
        <v>0</v>
      </c>
    </row>
    <row r="9" spans="1:18" ht="12.6" customHeight="1">
      <c r="A9" s="1292"/>
      <c r="B9" s="820" t="s">
        <v>262</v>
      </c>
      <c r="C9" s="821">
        <f>L4</f>
        <v>0</v>
      </c>
      <c r="D9" s="822" t="s">
        <v>64</v>
      </c>
      <c r="E9" s="823">
        <v>0.2</v>
      </c>
      <c r="F9" s="824" t="s">
        <v>263</v>
      </c>
      <c r="G9" s="823">
        <f>ROUND((C9*E9),2)</f>
        <v>0</v>
      </c>
      <c r="H9" s="825">
        <f>적용품셈및면적!$E$4</f>
        <v>172068</v>
      </c>
      <c r="I9" s="826" t="s">
        <v>264</v>
      </c>
      <c r="J9" s="827">
        <f>K123</f>
        <v>0</v>
      </c>
      <c r="K9" s="828">
        <f>INT(H9*G9*(1+J9))</f>
        <v>0</v>
      </c>
      <c r="L9" s="829"/>
      <c r="M9" s="829"/>
      <c r="N9" s="830">
        <f>INT(SUM(K9:M9))</f>
        <v>0</v>
      </c>
    </row>
    <row r="10" spans="1:18" ht="12.6" customHeight="1">
      <c r="A10" s="1292"/>
      <c r="B10" s="820" t="s">
        <v>265</v>
      </c>
      <c r="C10" s="821"/>
      <c r="D10" s="822"/>
      <c r="E10" s="823"/>
      <c r="F10" s="824"/>
      <c r="G10" s="823"/>
      <c r="H10" s="825"/>
      <c r="I10" s="831"/>
      <c r="J10" s="832"/>
      <c r="K10" s="829"/>
      <c r="L10" s="829"/>
      <c r="M10" s="829"/>
      <c r="N10" s="830">
        <f>N11+N12</f>
        <v>0</v>
      </c>
    </row>
    <row r="11" spans="1:18" ht="12.6" customHeight="1">
      <c r="A11" s="1292"/>
      <c r="B11" s="833" t="s">
        <v>266</v>
      </c>
      <c r="C11" s="821">
        <f>C9</f>
        <v>0</v>
      </c>
      <c r="D11" s="822" t="s">
        <v>64</v>
      </c>
      <c r="E11" s="823">
        <v>0.2</v>
      </c>
      <c r="F11" s="824" t="s">
        <v>267</v>
      </c>
      <c r="G11" s="823">
        <f t="shared" ref="G11" si="0">ROUND((C11*E11),2)</f>
        <v>0</v>
      </c>
      <c r="H11" s="834">
        <f>적용품셈및면적!$E$13</f>
        <v>7300</v>
      </c>
      <c r="I11" s="835" t="s">
        <v>268</v>
      </c>
      <c r="J11" s="836"/>
      <c r="K11" s="837"/>
      <c r="L11" s="829">
        <f>INT(H11*G11)</f>
        <v>0</v>
      </c>
      <c r="M11" s="829"/>
      <c r="N11" s="828">
        <f>INT(SUM(K11:M11))</f>
        <v>0</v>
      </c>
    </row>
    <row r="12" spans="1:18" ht="12.6" customHeight="1">
      <c r="A12" s="1292"/>
      <c r="B12" s="838" t="s">
        <v>269</v>
      </c>
      <c r="C12" s="839">
        <f>N11</f>
        <v>0</v>
      </c>
      <c r="D12" s="372" t="s">
        <v>270</v>
      </c>
      <c r="E12" s="840">
        <v>5</v>
      </c>
      <c r="F12" s="776" t="s">
        <v>199</v>
      </c>
      <c r="G12" s="840"/>
      <c r="H12" s="176"/>
      <c r="I12" s="841"/>
      <c r="J12" s="836"/>
      <c r="K12" s="837"/>
      <c r="L12" s="837">
        <f>INT(C12*E12/100)</f>
        <v>0</v>
      </c>
      <c r="M12" s="837"/>
      <c r="N12" s="842">
        <f>INT(SUM(K12:M12))</f>
        <v>0</v>
      </c>
    </row>
    <row r="13" spans="1:18" s="22" customFormat="1" ht="12.6" customHeight="1">
      <c r="A13" s="1292"/>
      <c r="B13" s="381" t="s">
        <v>271</v>
      </c>
      <c r="C13" s="382"/>
      <c r="D13" s="383"/>
      <c r="E13" s="382"/>
      <c r="F13" s="383"/>
      <c r="G13" s="384"/>
      <c r="H13" s="385"/>
      <c r="I13" s="383"/>
      <c r="J13" s="386"/>
      <c r="K13" s="387"/>
      <c r="L13" s="387"/>
      <c r="M13" s="387"/>
      <c r="N13" s="688">
        <f>SUM(N14,N17,N21)</f>
        <v>15815622</v>
      </c>
    </row>
    <row r="14" spans="1:18" s="22" customFormat="1" ht="12.6" customHeight="1">
      <c r="A14" s="1292"/>
      <c r="B14" s="820" t="s">
        <v>262</v>
      </c>
      <c r="C14" s="839">
        <f>'다-1.1-0-1 수량산출(소구역-소나무)'!C42+'다-1.1-0-1 수량산출(소구역-해송)'!C42</f>
        <v>286</v>
      </c>
      <c r="D14" s="824" t="s">
        <v>66</v>
      </c>
      <c r="E14" s="821"/>
      <c r="F14" s="824"/>
      <c r="G14" s="823">
        <f>'나.1-0-1총수량산출(벌목+조재)'!G45</f>
        <v>70.070000000000007</v>
      </c>
      <c r="H14" s="843">
        <f>SUM(H15:H16)/2</f>
        <v>212655.5</v>
      </c>
      <c r="I14" s="844" t="s">
        <v>272</v>
      </c>
      <c r="J14" s="845">
        <f>E121</f>
        <v>0</v>
      </c>
      <c r="K14" s="846">
        <f>INT(H14*G14*(1+J14))</f>
        <v>14900770</v>
      </c>
      <c r="L14" s="846"/>
      <c r="M14" s="846"/>
      <c r="N14" s="830">
        <f>INT(SUM(K14:M14))</f>
        <v>14900770</v>
      </c>
      <c r="O14" s="178"/>
    </row>
    <row r="15" spans="1:18" s="22" customFormat="1" ht="12.6" customHeight="1">
      <c r="A15" s="1292"/>
      <c r="B15" s="820"/>
      <c r="C15" s="821"/>
      <c r="D15" s="824"/>
      <c r="E15" s="821"/>
      <c r="F15" s="824"/>
      <c r="G15" s="823"/>
      <c r="H15" s="847">
        <f>노임단가!L8</f>
        <v>253243</v>
      </c>
      <c r="I15" s="844" t="s">
        <v>273</v>
      </c>
      <c r="J15" s="848"/>
      <c r="K15" s="846"/>
      <c r="L15" s="846"/>
      <c r="M15" s="846"/>
      <c r="N15" s="830"/>
    </row>
    <row r="16" spans="1:18" s="22" customFormat="1" ht="12.6" customHeight="1">
      <c r="A16" s="1292"/>
      <c r="B16" s="820"/>
      <c r="C16" s="821"/>
      <c r="D16" s="824"/>
      <c r="E16" s="821"/>
      <c r="F16" s="824"/>
      <c r="G16" s="823"/>
      <c r="H16" s="847">
        <f>노임단가!L6</f>
        <v>172068</v>
      </c>
      <c r="I16" s="844" t="s">
        <v>274</v>
      </c>
      <c r="J16" s="848"/>
      <c r="K16" s="846"/>
      <c r="L16" s="846"/>
      <c r="M16" s="846"/>
      <c r="N16" s="830"/>
      <c r="R16" s="22">
        <f>649-688</f>
        <v>-39</v>
      </c>
    </row>
    <row r="17" spans="1:16" s="22" customFormat="1" ht="12.6" customHeight="1">
      <c r="A17" s="1292"/>
      <c r="B17" s="820" t="s">
        <v>275</v>
      </c>
      <c r="C17" s="833"/>
      <c r="D17" s="824"/>
      <c r="E17" s="833"/>
      <c r="F17" s="824"/>
      <c r="G17" s="823"/>
      <c r="H17" s="825"/>
      <c r="I17" s="844"/>
      <c r="J17" s="848"/>
      <c r="K17" s="846"/>
      <c r="L17" s="846"/>
      <c r="M17" s="846"/>
      <c r="N17" s="830">
        <f>N18+N19+N20</f>
        <v>667646</v>
      </c>
    </row>
    <row r="18" spans="1:16" s="22" customFormat="1" ht="12.6" customHeight="1">
      <c r="A18" s="1292"/>
      <c r="B18" s="833" t="s">
        <v>276</v>
      </c>
      <c r="C18" s="823">
        <f>G14</f>
        <v>70.070000000000007</v>
      </c>
      <c r="D18" s="824" t="s">
        <v>263</v>
      </c>
      <c r="E18" s="849">
        <v>5.6</v>
      </c>
      <c r="F18" s="850" t="s">
        <v>277</v>
      </c>
      <c r="G18" s="851">
        <f>ROUND((E18/2)*C18,2)</f>
        <v>196.2</v>
      </c>
      <c r="H18" s="825">
        <f>자재단가!R6</f>
        <v>1828</v>
      </c>
      <c r="I18" s="850" t="s">
        <v>278</v>
      </c>
      <c r="J18" s="848"/>
      <c r="K18" s="846"/>
      <c r="L18" s="846">
        <f>INT(H18*G18)</f>
        <v>358653</v>
      </c>
      <c r="M18" s="846"/>
      <c r="N18" s="828">
        <f>INT(SUM(K18:M18))</f>
        <v>358653</v>
      </c>
    </row>
    <row r="19" spans="1:16" s="22" customFormat="1" ht="12.6" customHeight="1">
      <c r="A19" s="1292"/>
      <c r="B19" s="833" t="s">
        <v>1189</v>
      </c>
      <c r="C19" s="823">
        <f>G14</f>
        <v>70.070000000000007</v>
      </c>
      <c r="D19" s="824" t="s">
        <v>263</v>
      </c>
      <c r="E19" s="849">
        <v>2.1</v>
      </c>
      <c r="F19" s="850" t="s">
        <v>277</v>
      </c>
      <c r="G19" s="851">
        <f>ROUND((E19/2)*C19,2)</f>
        <v>73.569999999999993</v>
      </c>
      <c r="H19" s="825">
        <v>2250</v>
      </c>
      <c r="I19" s="850" t="s">
        <v>1190</v>
      </c>
      <c r="J19" s="848"/>
      <c r="K19" s="846"/>
      <c r="L19" s="846">
        <f>INT(H19*G19)</f>
        <v>165532</v>
      </c>
      <c r="M19" s="846"/>
      <c r="N19" s="828">
        <f>INT(SUM(K19:M19))</f>
        <v>165532</v>
      </c>
    </row>
    <row r="20" spans="1:16" s="22" customFormat="1" ht="12.6" customHeight="1">
      <c r="A20" s="1292"/>
      <c r="B20" s="833" t="s">
        <v>269</v>
      </c>
      <c r="C20" s="839">
        <f>N18</f>
        <v>358653</v>
      </c>
      <c r="D20" s="824" t="s">
        <v>270</v>
      </c>
      <c r="E20" s="839">
        <v>40</v>
      </c>
      <c r="F20" s="824" t="s">
        <v>199</v>
      </c>
      <c r="G20" s="823"/>
      <c r="H20" s="825"/>
      <c r="I20" s="844"/>
      <c r="J20" s="848"/>
      <c r="K20" s="846"/>
      <c r="L20" s="846">
        <f>INT(C20*E20/100)</f>
        <v>143461</v>
      </c>
      <c r="M20" s="846"/>
      <c r="N20" s="828">
        <f>INT(SUM(K20:M20))</f>
        <v>143461</v>
      </c>
    </row>
    <row r="21" spans="1:16" s="22" customFormat="1" ht="12.6" customHeight="1">
      <c r="A21" s="1292"/>
      <c r="B21" s="852" t="s">
        <v>279</v>
      </c>
      <c r="C21" s="853">
        <f>G14</f>
        <v>70.070000000000007</v>
      </c>
      <c r="D21" s="792" t="s">
        <v>280</v>
      </c>
      <c r="E21" s="854">
        <v>8.3999999999999995E-3</v>
      </c>
      <c r="F21" s="855" t="s">
        <v>281</v>
      </c>
      <c r="G21" s="853"/>
      <c r="H21" s="856">
        <f>자재단가!R7</f>
        <v>840000</v>
      </c>
      <c r="I21" s="857" t="s">
        <v>282</v>
      </c>
      <c r="J21" s="858"/>
      <c r="K21" s="859"/>
      <c r="L21" s="859"/>
      <c r="M21" s="859">
        <f>INT((C21*E21*H21)/2)</f>
        <v>247206</v>
      </c>
      <c r="N21" s="799">
        <f>INT(SUM(K21:M21))</f>
        <v>247206</v>
      </c>
    </row>
    <row r="22" spans="1:16" s="179" customFormat="1" ht="13.5" customHeight="1">
      <c r="A22" s="1292"/>
      <c r="B22" s="860" t="s">
        <v>1289</v>
      </c>
      <c r="C22" s="861"/>
      <c r="D22" s="862"/>
      <c r="E22" s="813"/>
      <c r="F22" s="862"/>
      <c r="G22" s="863"/>
      <c r="H22" s="861"/>
      <c r="I22" s="862"/>
      <c r="J22" s="864"/>
      <c r="K22" s="865"/>
      <c r="L22" s="865"/>
      <c r="M22" s="865"/>
      <c r="N22" s="866">
        <f>SUM(N23:N25)</f>
        <v>350228</v>
      </c>
      <c r="O22" s="924">
        <f>C23+C27+C41+C45+C49</f>
        <v>38</v>
      </c>
      <c r="P22" s="925" t="s">
        <v>1295</v>
      </c>
    </row>
    <row r="23" spans="1:16" s="22" customFormat="1" ht="13.5" customHeight="1">
      <c r="A23" s="1292"/>
      <c r="B23" s="820" t="s">
        <v>262</v>
      </c>
      <c r="C23" s="839">
        <f>'바-1.1-0-1 GPS좌표 및 흉고(소구역-소나무위험목'!P4+'바-1.1-0-1 GPS좌표 및 흉고(소구역-해송 위험목'!P4</f>
        <v>2</v>
      </c>
      <c r="D23" s="867" t="s">
        <v>66</v>
      </c>
      <c r="E23" s="868">
        <v>1</v>
      </c>
      <c r="F23" s="867" t="s">
        <v>66</v>
      </c>
      <c r="G23" s="868">
        <f>C23*E23</f>
        <v>2</v>
      </c>
      <c r="H23" s="825">
        <f>일위대가총괄표!G7</f>
        <v>167269</v>
      </c>
      <c r="I23" s="844" t="s">
        <v>270</v>
      </c>
      <c r="J23" s="848"/>
      <c r="K23" s="839">
        <f>INT(H23*G23)</f>
        <v>334538</v>
      </c>
      <c r="L23" s="846"/>
      <c r="M23" s="846"/>
      <c r="N23" s="869">
        <f>INT(SUM(K23:M23))</f>
        <v>334538</v>
      </c>
      <c r="O23" s="924">
        <f>'바-1.1-0-1 GPS좌표 및 흉고(소구역-소나무위험목'!P9+'바-1.1-0-1 GPS좌표 및 흉고(소구역-해송 위험목'!P9</f>
        <v>38</v>
      </c>
      <c r="P23" s="925" t="s">
        <v>1296</v>
      </c>
    </row>
    <row r="24" spans="1:16" s="179" customFormat="1" ht="13.5" customHeight="1">
      <c r="A24" s="1292"/>
      <c r="B24" s="820" t="s">
        <v>265</v>
      </c>
      <c r="C24" s="839">
        <f>C23</f>
        <v>2</v>
      </c>
      <c r="D24" s="867" t="s">
        <v>66</v>
      </c>
      <c r="E24" s="868">
        <v>1</v>
      </c>
      <c r="F24" s="867" t="s">
        <v>66</v>
      </c>
      <c r="G24" s="868">
        <f>C24*E24</f>
        <v>2</v>
      </c>
      <c r="H24" s="825">
        <f>일위대가총괄표!H7</f>
        <v>3088</v>
      </c>
      <c r="I24" s="844" t="s">
        <v>270</v>
      </c>
      <c r="J24" s="848"/>
      <c r="K24" s="846"/>
      <c r="L24" s="839">
        <f>INT(H24*G24)</f>
        <v>6176</v>
      </c>
      <c r="M24" s="846"/>
      <c r="N24" s="869">
        <f>INT(SUM(K24:M24))</f>
        <v>6176</v>
      </c>
      <c r="O24" s="180"/>
    </row>
    <row r="25" spans="1:16" s="22" customFormat="1" ht="13.5" customHeight="1">
      <c r="A25" s="1292"/>
      <c r="B25" s="870" t="s">
        <v>283</v>
      </c>
      <c r="C25" s="871">
        <f>C23</f>
        <v>2</v>
      </c>
      <c r="D25" s="181" t="s">
        <v>66</v>
      </c>
      <c r="E25" s="872">
        <v>1</v>
      </c>
      <c r="F25" s="181" t="s">
        <v>66</v>
      </c>
      <c r="G25" s="872">
        <f>C25*E25</f>
        <v>2</v>
      </c>
      <c r="H25" s="176">
        <f>일위대가총괄표!I7</f>
        <v>4757</v>
      </c>
      <c r="I25" s="873" t="s">
        <v>270</v>
      </c>
      <c r="J25" s="874"/>
      <c r="K25" s="875"/>
      <c r="L25" s="875"/>
      <c r="M25" s="871">
        <f>INT(G25*H25)</f>
        <v>9514</v>
      </c>
      <c r="N25" s="876">
        <f>INT(SUM(K25:M25))</f>
        <v>9514</v>
      </c>
      <c r="O25" s="182"/>
    </row>
    <row r="26" spans="1:16" s="179" customFormat="1" ht="13.5" customHeight="1">
      <c r="A26" s="1292"/>
      <c r="B26" s="860" t="s">
        <v>1191</v>
      </c>
      <c r="C26" s="861"/>
      <c r="D26" s="862"/>
      <c r="E26" s="813"/>
      <c r="F26" s="862"/>
      <c r="G26" s="863"/>
      <c r="H26" s="861"/>
      <c r="I26" s="862"/>
      <c r="J26" s="864"/>
      <c r="K26" s="865"/>
      <c r="L26" s="865"/>
      <c r="M26" s="865"/>
      <c r="N26" s="866">
        <f>SUM(N27:N29)</f>
        <v>900588</v>
      </c>
      <c r="O26" s="22"/>
    </row>
    <row r="27" spans="1:16" s="22" customFormat="1" ht="13.5" customHeight="1">
      <c r="A27" s="1292"/>
      <c r="B27" s="820" t="s">
        <v>262</v>
      </c>
      <c r="C27" s="839">
        <f>'바-1.1-0-1 GPS좌표 및 흉고(소구역-소나무위험목'!P5+'바-1.1-0-1 GPS좌표 및 흉고(소구역-해송 위험목'!P5</f>
        <v>4</v>
      </c>
      <c r="D27" s="867" t="s">
        <v>66</v>
      </c>
      <c r="E27" s="868">
        <v>1</v>
      </c>
      <c r="F27" s="867" t="s">
        <v>66</v>
      </c>
      <c r="G27" s="868">
        <f>C27*E27</f>
        <v>4</v>
      </c>
      <c r="H27" s="825">
        <f>일위대가총괄표!G8</f>
        <v>215060</v>
      </c>
      <c r="I27" s="844" t="s">
        <v>270</v>
      </c>
      <c r="J27" s="848"/>
      <c r="K27" s="839">
        <f>INT(H27*G27)</f>
        <v>860240</v>
      </c>
      <c r="L27" s="846"/>
      <c r="M27" s="846"/>
      <c r="N27" s="869">
        <f>INT(SUM(K27:M27))</f>
        <v>860240</v>
      </c>
      <c r="O27" s="178"/>
      <c r="P27" s="714"/>
    </row>
    <row r="28" spans="1:16" s="179" customFormat="1" ht="13.5" customHeight="1">
      <c r="A28" s="1292"/>
      <c r="B28" s="820" t="s">
        <v>265</v>
      </c>
      <c r="C28" s="839">
        <f>C27</f>
        <v>4</v>
      </c>
      <c r="D28" s="867" t="s">
        <v>66</v>
      </c>
      <c r="E28" s="868">
        <v>1</v>
      </c>
      <c r="F28" s="867" t="s">
        <v>66</v>
      </c>
      <c r="G28" s="868">
        <f>C28*E28</f>
        <v>4</v>
      </c>
      <c r="H28" s="825">
        <f>일위대가총괄표!H8</f>
        <v>3970</v>
      </c>
      <c r="I28" s="844" t="s">
        <v>270</v>
      </c>
      <c r="J28" s="848"/>
      <c r="K28" s="846"/>
      <c r="L28" s="839">
        <f>INT(H28*G28)</f>
        <v>15880</v>
      </c>
      <c r="M28" s="846"/>
      <c r="N28" s="869">
        <f>INT(SUM(K28:M28))</f>
        <v>15880</v>
      </c>
      <c r="O28" s="180"/>
    </row>
    <row r="29" spans="1:16" s="22" customFormat="1" ht="13.5" customHeight="1">
      <c r="A29" s="1292"/>
      <c r="B29" s="870" t="s">
        <v>283</v>
      </c>
      <c r="C29" s="871">
        <f>C27</f>
        <v>4</v>
      </c>
      <c r="D29" s="181" t="s">
        <v>66</v>
      </c>
      <c r="E29" s="872">
        <v>1</v>
      </c>
      <c r="F29" s="181" t="s">
        <v>66</v>
      </c>
      <c r="G29" s="872">
        <f>C29*E29</f>
        <v>4</v>
      </c>
      <c r="H29" s="176">
        <f>일위대가총괄표!I8</f>
        <v>6117</v>
      </c>
      <c r="I29" s="873" t="s">
        <v>270</v>
      </c>
      <c r="J29" s="874"/>
      <c r="K29" s="875"/>
      <c r="L29" s="875"/>
      <c r="M29" s="871">
        <f>INT(G29*H29)</f>
        <v>24468</v>
      </c>
      <c r="N29" s="876">
        <f>INT(SUM(K29:M29))</f>
        <v>24468</v>
      </c>
      <c r="O29" s="182"/>
    </row>
    <row r="30" spans="1:16" s="22" customFormat="1" ht="12.6" hidden="1" customHeight="1">
      <c r="A30" s="1292"/>
      <c r="B30" s="381" t="s">
        <v>288</v>
      </c>
      <c r="C30" s="813"/>
      <c r="D30" s="877"/>
      <c r="E30" s="813"/>
      <c r="F30" s="877"/>
      <c r="G30" s="813"/>
      <c r="H30" s="816"/>
      <c r="I30" s="817"/>
      <c r="J30" s="818"/>
      <c r="K30" s="819"/>
      <c r="L30" s="819"/>
      <c r="M30" s="819"/>
      <c r="N30" s="688">
        <f>SUM(N31,N32,N35)</f>
        <v>0</v>
      </c>
    </row>
    <row r="31" spans="1:16" s="22" customFormat="1" ht="12.6" hidden="1" customHeight="1">
      <c r="A31" s="1292"/>
      <c r="B31" s="820" t="s">
        <v>289</v>
      </c>
      <c r="C31" s="821"/>
      <c r="D31" s="824" t="s">
        <v>285</v>
      </c>
      <c r="E31" s="823">
        <v>3</v>
      </c>
      <c r="F31" s="824" t="s">
        <v>290</v>
      </c>
      <c r="G31" s="823">
        <f>ROUND(E31*C31,2)</f>
        <v>0</v>
      </c>
      <c r="H31" s="825">
        <f>적용품셈및면적!$E$4</f>
        <v>172068</v>
      </c>
      <c r="I31" s="826" t="s">
        <v>264</v>
      </c>
      <c r="J31" s="827">
        <f>I121</f>
        <v>0.1</v>
      </c>
      <c r="K31" s="829">
        <f>INT(H31*G31*(1+J31))</f>
        <v>0</v>
      </c>
      <c r="L31" s="829"/>
      <c r="M31" s="829"/>
      <c r="N31" s="830">
        <f>INT(SUM(K31:M31))</f>
        <v>0</v>
      </c>
    </row>
    <row r="32" spans="1:16" s="22" customFormat="1" ht="12.6" hidden="1" customHeight="1">
      <c r="A32" s="1292"/>
      <c r="B32" s="820" t="s">
        <v>275</v>
      </c>
      <c r="C32" s="821"/>
      <c r="D32" s="824"/>
      <c r="E32" s="823"/>
      <c r="F32" s="824"/>
      <c r="G32" s="823"/>
      <c r="H32" s="825"/>
      <c r="I32" s="826"/>
      <c r="J32" s="832"/>
      <c r="K32" s="829"/>
      <c r="L32" s="829"/>
      <c r="M32" s="829"/>
      <c r="N32" s="830">
        <f>N33+N34</f>
        <v>0</v>
      </c>
    </row>
    <row r="33" spans="1:16" s="22" customFormat="1" ht="12.6" hidden="1" customHeight="1">
      <c r="A33" s="1292"/>
      <c r="B33" s="833" t="s">
        <v>276</v>
      </c>
      <c r="C33" s="823">
        <f>G31</f>
        <v>0</v>
      </c>
      <c r="D33" s="878" t="s">
        <v>280</v>
      </c>
      <c r="E33" s="823">
        <v>5.6</v>
      </c>
      <c r="F33" s="824" t="s">
        <v>291</v>
      </c>
      <c r="G33" s="823">
        <f>ROUND((E33*C33)/2,2)</f>
        <v>0</v>
      </c>
      <c r="H33" s="825">
        <f>적용품셈및면적!$E$15</f>
        <v>1558</v>
      </c>
      <c r="I33" s="879" t="s">
        <v>278</v>
      </c>
      <c r="J33" s="832"/>
      <c r="K33" s="829"/>
      <c r="L33" s="829">
        <f>INT(H33*G33)</f>
        <v>0</v>
      </c>
      <c r="M33" s="829"/>
      <c r="N33" s="828">
        <f>INT(SUM(K33:M33))</f>
        <v>0</v>
      </c>
      <c r="O33" s="22">
        <f>C33*E33</f>
        <v>0</v>
      </c>
    </row>
    <row r="34" spans="1:16" ht="12.6" hidden="1" customHeight="1">
      <c r="A34" s="1292"/>
      <c r="B34" s="833" t="s">
        <v>269</v>
      </c>
      <c r="C34" s="839">
        <f>N33</f>
        <v>0</v>
      </c>
      <c r="D34" s="878" t="s">
        <v>270</v>
      </c>
      <c r="E34" s="839">
        <v>95</v>
      </c>
      <c r="F34" s="824" t="s">
        <v>244</v>
      </c>
      <c r="G34" s="823"/>
      <c r="H34" s="825"/>
      <c r="I34" s="826"/>
      <c r="J34" s="832"/>
      <c r="K34" s="829"/>
      <c r="L34" s="829">
        <f>INT((C34*E34/2)/100)</f>
        <v>0</v>
      </c>
      <c r="M34" s="829"/>
      <c r="N34" s="828">
        <f>INT(SUM(K34:M34))</f>
        <v>0</v>
      </c>
    </row>
    <row r="35" spans="1:16" ht="12.6" hidden="1" customHeight="1">
      <c r="A35" s="1292"/>
      <c r="B35" s="852" t="s">
        <v>283</v>
      </c>
      <c r="C35" s="853">
        <f>G31</f>
        <v>0</v>
      </c>
      <c r="D35" s="880" t="s">
        <v>280</v>
      </c>
      <c r="E35" s="881">
        <v>8.3999999999999995E-3</v>
      </c>
      <c r="F35" s="792" t="s">
        <v>292</v>
      </c>
      <c r="G35" s="853"/>
      <c r="H35" s="856">
        <f>적용품셈및면적!$E$17</f>
        <v>840000</v>
      </c>
      <c r="I35" s="882" t="s">
        <v>282</v>
      </c>
      <c r="J35" s="883"/>
      <c r="K35" s="797"/>
      <c r="L35" s="797"/>
      <c r="M35" s="884">
        <f>INT((C35*E35/2)*H35)</f>
        <v>0</v>
      </c>
      <c r="N35" s="830">
        <f>INT(SUM(K35:M35))</f>
        <v>0</v>
      </c>
    </row>
    <row r="36" spans="1:16" ht="12.6" hidden="1" customHeight="1">
      <c r="A36" s="1292"/>
      <c r="B36" s="885" t="s">
        <v>293</v>
      </c>
      <c r="C36" s="813"/>
      <c r="D36" s="877"/>
      <c r="E36" s="813"/>
      <c r="F36" s="877"/>
      <c r="G36" s="813"/>
      <c r="H36" s="816"/>
      <c r="I36" s="817"/>
      <c r="J36" s="818"/>
      <c r="K36" s="819"/>
      <c r="L36" s="819"/>
      <c r="M36" s="819"/>
      <c r="N36" s="688">
        <f>SUM(N37:N39)</f>
        <v>0</v>
      </c>
    </row>
    <row r="37" spans="1:16" ht="12.6" hidden="1" customHeight="1">
      <c r="A37" s="1292"/>
      <c r="B37" s="820" t="s">
        <v>289</v>
      </c>
      <c r="C37" s="821">
        <f>C31</f>
        <v>0</v>
      </c>
      <c r="D37" s="824" t="s">
        <v>284</v>
      </c>
      <c r="E37" s="823">
        <v>1</v>
      </c>
      <c r="F37" s="824" t="s">
        <v>284</v>
      </c>
      <c r="G37" s="823">
        <f>C37/E37</f>
        <v>0</v>
      </c>
      <c r="H37" s="825">
        <f>단가산출총괄표!G9*1000</f>
        <v>4618000</v>
      </c>
      <c r="I37" s="826" t="s">
        <v>294</v>
      </c>
      <c r="J37" s="832"/>
      <c r="K37" s="828">
        <f>INT(H37*G37*(1+J37))</f>
        <v>0</v>
      </c>
      <c r="L37" s="829"/>
      <c r="M37" s="829"/>
      <c r="N37" s="830">
        <f>INT(SUM(K37:M37))</f>
        <v>0</v>
      </c>
    </row>
    <row r="38" spans="1:16" ht="12.6" hidden="1" customHeight="1">
      <c r="A38" s="1292"/>
      <c r="B38" s="820" t="s">
        <v>265</v>
      </c>
      <c r="C38" s="821">
        <f>C37</f>
        <v>0</v>
      </c>
      <c r="D38" s="824" t="s">
        <v>284</v>
      </c>
      <c r="E38" s="823">
        <v>1</v>
      </c>
      <c r="F38" s="824" t="s">
        <v>284</v>
      </c>
      <c r="G38" s="823">
        <f>C38/E38</f>
        <v>0</v>
      </c>
      <c r="H38" s="825">
        <f>단가산출총괄표!H9*1000</f>
        <v>863000</v>
      </c>
      <c r="I38" s="826" t="s">
        <v>294</v>
      </c>
      <c r="J38" s="832"/>
      <c r="K38" s="829"/>
      <c r="L38" s="828">
        <f>INT(H38*G38)</f>
        <v>0</v>
      </c>
      <c r="M38" s="829"/>
      <c r="N38" s="830">
        <f>INT(SUM(K38:M38))</f>
        <v>0</v>
      </c>
    </row>
    <row r="39" spans="1:16" ht="12.6" hidden="1" customHeight="1">
      <c r="A39" s="1292"/>
      <c r="B39" s="870" t="s">
        <v>283</v>
      </c>
      <c r="C39" s="886">
        <f>C37</f>
        <v>0</v>
      </c>
      <c r="D39" s="777" t="s">
        <v>284</v>
      </c>
      <c r="E39" s="840">
        <v>1</v>
      </c>
      <c r="F39" s="776" t="s">
        <v>284</v>
      </c>
      <c r="G39" s="840">
        <f>C39/E39</f>
        <v>0</v>
      </c>
      <c r="H39" s="176">
        <f>단가산출총괄표!I9*1000</f>
        <v>1048000</v>
      </c>
      <c r="I39" s="887" t="s">
        <v>294</v>
      </c>
      <c r="J39" s="836"/>
      <c r="K39" s="837"/>
      <c r="L39" s="837"/>
      <c r="M39" s="842">
        <f>INT(G39*H39)</f>
        <v>0</v>
      </c>
      <c r="N39" s="888">
        <f>INT(SUM(K39:M39))</f>
        <v>0</v>
      </c>
    </row>
    <row r="40" spans="1:16" s="179" customFormat="1" ht="13.5" customHeight="1">
      <c r="A40" s="1292"/>
      <c r="B40" s="860" t="s">
        <v>1290</v>
      </c>
      <c r="C40" s="861"/>
      <c r="D40" s="862"/>
      <c r="E40" s="813"/>
      <c r="F40" s="862"/>
      <c r="G40" s="863"/>
      <c r="H40" s="861"/>
      <c r="I40" s="862"/>
      <c r="J40" s="864"/>
      <c r="K40" s="865"/>
      <c r="L40" s="865"/>
      <c r="M40" s="865"/>
      <c r="N40" s="866">
        <f>SUM(N41:N43)</f>
        <v>3462820</v>
      </c>
      <c r="O40" s="22"/>
    </row>
    <row r="41" spans="1:16" s="22" customFormat="1" ht="13.5" customHeight="1">
      <c r="A41" s="1292"/>
      <c r="B41" s="820" t="s">
        <v>262</v>
      </c>
      <c r="C41" s="839">
        <f>'바-1.1-0-1 GPS좌표 및 흉고(소구역-소나무위험목'!P6+'바-1.1-0-1 GPS좌표 및 흉고(소구역-해송 위험목'!P6</f>
        <v>10</v>
      </c>
      <c r="D41" s="867" t="s">
        <v>66</v>
      </c>
      <c r="E41" s="868">
        <v>1</v>
      </c>
      <c r="F41" s="867" t="s">
        <v>66</v>
      </c>
      <c r="G41" s="868">
        <f>C41*E41</f>
        <v>10</v>
      </c>
      <c r="H41" s="825">
        <f>일위대가총괄표!G9</f>
        <v>317748</v>
      </c>
      <c r="I41" s="844" t="s">
        <v>270</v>
      </c>
      <c r="J41" s="848"/>
      <c r="K41" s="839">
        <f>INT(H41*G41)</f>
        <v>3177480</v>
      </c>
      <c r="L41" s="846"/>
      <c r="M41" s="846"/>
      <c r="N41" s="869">
        <f>INT(SUM(K41:M41))</f>
        <v>3177480</v>
      </c>
      <c r="O41" s="178"/>
      <c r="P41" s="714"/>
    </row>
    <row r="42" spans="1:16" s="179" customFormat="1" ht="13.5" customHeight="1">
      <c r="A42" s="1292"/>
      <c r="B42" s="820" t="s">
        <v>265</v>
      </c>
      <c r="C42" s="839">
        <f>C41</f>
        <v>10</v>
      </c>
      <c r="D42" s="867" t="s">
        <v>66</v>
      </c>
      <c r="E42" s="868">
        <v>1</v>
      </c>
      <c r="F42" s="867" t="s">
        <v>66</v>
      </c>
      <c r="G42" s="868">
        <f>C42*E42</f>
        <v>10</v>
      </c>
      <c r="H42" s="825">
        <f>일위대가총괄표!H9</f>
        <v>13673</v>
      </c>
      <c r="I42" s="844" t="s">
        <v>270</v>
      </c>
      <c r="J42" s="848"/>
      <c r="K42" s="846"/>
      <c r="L42" s="839">
        <f>INT(H42*G42)</f>
        <v>136730</v>
      </c>
      <c r="M42" s="846"/>
      <c r="N42" s="869">
        <f>INT(SUM(K42:M42))</f>
        <v>136730</v>
      </c>
      <c r="O42" s="180"/>
    </row>
    <row r="43" spans="1:16" s="22" customFormat="1" ht="13.5" customHeight="1">
      <c r="A43" s="1292"/>
      <c r="B43" s="870" t="s">
        <v>283</v>
      </c>
      <c r="C43" s="871">
        <f>C41</f>
        <v>10</v>
      </c>
      <c r="D43" s="181" t="s">
        <v>66</v>
      </c>
      <c r="E43" s="872">
        <v>1</v>
      </c>
      <c r="F43" s="181" t="s">
        <v>66</v>
      </c>
      <c r="G43" s="872">
        <f>C43*E43</f>
        <v>10</v>
      </c>
      <c r="H43" s="176">
        <f>일위대가총괄표!I9</f>
        <v>14861</v>
      </c>
      <c r="I43" s="873" t="s">
        <v>270</v>
      </c>
      <c r="J43" s="874"/>
      <c r="K43" s="875"/>
      <c r="L43" s="875"/>
      <c r="M43" s="871">
        <f>INT(G43*H43)</f>
        <v>148610</v>
      </c>
      <c r="N43" s="876">
        <f>INT(SUM(K43:M43))</f>
        <v>148610</v>
      </c>
      <c r="O43" s="182"/>
    </row>
    <row r="44" spans="1:16" s="179" customFormat="1" ht="13.5" customHeight="1">
      <c r="A44" s="1292"/>
      <c r="B44" s="860" t="s">
        <v>1291</v>
      </c>
      <c r="C44" s="861"/>
      <c r="D44" s="862"/>
      <c r="E44" s="813"/>
      <c r="F44" s="862"/>
      <c r="G44" s="863"/>
      <c r="H44" s="861"/>
      <c r="I44" s="862"/>
      <c r="J44" s="864"/>
      <c r="K44" s="865"/>
      <c r="L44" s="865"/>
      <c r="M44" s="865"/>
      <c r="N44" s="866">
        <f>SUM(N45:N47)</f>
        <v>5470332</v>
      </c>
      <c r="O44" s="22"/>
    </row>
    <row r="45" spans="1:16" s="22" customFormat="1" ht="13.5" customHeight="1">
      <c r="A45" s="1292"/>
      <c r="B45" s="820" t="s">
        <v>262</v>
      </c>
      <c r="C45" s="839">
        <f>'바-1.1-0-1 GPS좌표 및 흉고(소구역-소나무위험목'!P7+'바-1.1-0-1 GPS좌표 및 흉고(소구역-해송 위험목'!P7</f>
        <v>12</v>
      </c>
      <c r="D45" s="867" t="s">
        <v>66</v>
      </c>
      <c r="E45" s="868">
        <v>1</v>
      </c>
      <c r="F45" s="867" t="s">
        <v>66</v>
      </c>
      <c r="G45" s="868">
        <f>C45*E45</f>
        <v>12</v>
      </c>
      <c r="H45" s="825">
        <f>일위대가총괄표!G10</f>
        <v>418174</v>
      </c>
      <c r="I45" s="844" t="s">
        <v>270</v>
      </c>
      <c r="J45" s="848"/>
      <c r="K45" s="839">
        <f>INT(H45*G45)</f>
        <v>5018088</v>
      </c>
      <c r="L45" s="846"/>
      <c r="M45" s="846"/>
      <c r="N45" s="869">
        <f>INT(SUM(K45:M45))</f>
        <v>5018088</v>
      </c>
      <c r="O45" s="178"/>
      <c r="P45" s="714"/>
    </row>
    <row r="46" spans="1:16" s="179" customFormat="1" ht="13.5" customHeight="1">
      <c r="A46" s="1292"/>
      <c r="B46" s="820" t="s">
        <v>265</v>
      </c>
      <c r="C46" s="839">
        <f>C45</f>
        <v>12</v>
      </c>
      <c r="D46" s="867" t="s">
        <v>66</v>
      </c>
      <c r="E46" s="868">
        <v>1</v>
      </c>
      <c r="F46" s="867" t="s">
        <v>66</v>
      </c>
      <c r="G46" s="868">
        <f>C46*E46</f>
        <v>12</v>
      </c>
      <c r="H46" s="825">
        <f>일위대가총괄표!H10</f>
        <v>18059</v>
      </c>
      <c r="I46" s="844" t="s">
        <v>270</v>
      </c>
      <c r="J46" s="848"/>
      <c r="K46" s="846"/>
      <c r="L46" s="839">
        <f>INT(H46*G46)</f>
        <v>216708</v>
      </c>
      <c r="M46" s="846"/>
      <c r="N46" s="869">
        <f>INT(SUM(K46:M46))</f>
        <v>216708</v>
      </c>
      <c r="O46" s="180"/>
    </row>
    <row r="47" spans="1:16" s="22" customFormat="1" ht="13.5" customHeight="1">
      <c r="A47" s="1292"/>
      <c r="B47" s="870" t="s">
        <v>283</v>
      </c>
      <c r="C47" s="871">
        <f>C45</f>
        <v>12</v>
      </c>
      <c r="D47" s="181" t="s">
        <v>66</v>
      </c>
      <c r="E47" s="872">
        <v>1</v>
      </c>
      <c r="F47" s="181" t="s">
        <v>66</v>
      </c>
      <c r="G47" s="872">
        <f>C47*E47</f>
        <v>12</v>
      </c>
      <c r="H47" s="176">
        <f>일위대가총괄표!I10</f>
        <v>19628</v>
      </c>
      <c r="I47" s="873" t="s">
        <v>270</v>
      </c>
      <c r="J47" s="874"/>
      <c r="K47" s="875"/>
      <c r="L47" s="875"/>
      <c r="M47" s="871">
        <f>INT(G47*H47)</f>
        <v>235536</v>
      </c>
      <c r="N47" s="876">
        <f>INT(SUM(K47:M47))</f>
        <v>235536</v>
      </c>
      <c r="O47" s="182"/>
    </row>
    <row r="48" spans="1:16" s="179" customFormat="1" ht="13.5" customHeight="1">
      <c r="A48" s="1292"/>
      <c r="B48" s="860" t="s">
        <v>1292</v>
      </c>
      <c r="C48" s="861"/>
      <c r="D48" s="862"/>
      <c r="E48" s="813"/>
      <c r="F48" s="862"/>
      <c r="G48" s="863"/>
      <c r="H48" s="861"/>
      <c r="I48" s="862"/>
      <c r="J48" s="864"/>
      <c r="K48" s="865"/>
      <c r="L48" s="865"/>
      <c r="M48" s="865"/>
      <c r="N48" s="866">
        <f>SUM(N49:N51)</f>
        <v>4895530</v>
      </c>
      <c r="O48" s="22"/>
    </row>
    <row r="49" spans="1:16" s="22" customFormat="1" ht="13.5" customHeight="1">
      <c r="A49" s="1292"/>
      <c r="B49" s="820" t="s">
        <v>262</v>
      </c>
      <c r="C49" s="839">
        <f>'바-1.1-0-1 GPS좌표 및 흉고(소구역-소나무위험목'!P8+'바-1.1-0-1 GPS좌표 및 흉고(소구역-해송 위험목'!P8</f>
        <v>10</v>
      </c>
      <c r="D49" s="867" t="s">
        <v>66</v>
      </c>
      <c r="E49" s="868">
        <v>1</v>
      </c>
      <c r="F49" s="867" t="s">
        <v>66</v>
      </c>
      <c r="G49" s="868">
        <f>C49*E49</f>
        <v>10</v>
      </c>
      <c r="H49" s="825">
        <f>일위대가총괄표!G11</f>
        <v>449174</v>
      </c>
      <c r="I49" s="844" t="s">
        <v>270</v>
      </c>
      <c r="J49" s="848"/>
      <c r="K49" s="839">
        <f>INT(H49*G49)</f>
        <v>4491740</v>
      </c>
      <c r="L49" s="846"/>
      <c r="M49" s="846"/>
      <c r="N49" s="869">
        <f>INT(SUM(K49:M49))</f>
        <v>4491740</v>
      </c>
      <c r="O49" s="178"/>
      <c r="P49" s="714"/>
    </row>
    <row r="50" spans="1:16" s="179" customFormat="1" ht="13.5" customHeight="1">
      <c r="A50" s="1292"/>
      <c r="B50" s="820" t="s">
        <v>265</v>
      </c>
      <c r="C50" s="839">
        <f>C49</f>
        <v>10</v>
      </c>
      <c r="D50" s="867" t="s">
        <v>66</v>
      </c>
      <c r="E50" s="868">
        <v>1</v>
      </c>
      <c r="F50" s="867" t="s">
        <v>66</v>
      </c>
      <c r="G50" s="868">
        <f>C50*E50</f>
        <v>10</v>
      </c>
      <c r="H50" s="825">
        <f>일위대가총괄표!H11</f>
        <v>19349</v>
      </c>
      <c r="I50" s="844" t="s">
        <v>270</v>
      </c>
      <c r="J50" s="848"/>
      <c r="K50" s="846"/>
      <c r="L50" s="839">
        <f>INT(H50*G50)</f>
        <v>193490</v>
      </c>
      <c r="M50" s="846"/>
      <c r="N50" s="869">
        <f>INT(SUM(K50:M50))</f>
        <v>193490</v>
      </c>
      <c r="O50" s="180"/>
    </row>
    <row r="51" spans="1:16" s="22" customFormat="1" ht="13.5" customHeight="1">
      <c r="A51" s="1292"/>
      <c r="B51" s="870" t="s">
        <v>283</v>
      </c>
      <c r="C51" s="871">
        <f>C49</f>
        <v>10</v>
      </c>
      <c r="D51" s="181" t="s">
        <v>66</v>
      </c>
      <c r="E51" s="872">
        <v>1</v>
      </c>
      <c r="F51" s="181" t="s">
        <v>66</v>
      </c>
      <c r="G51" s="872">
        <f>C51*E51</f>
        <v>10</v>
      </c>
      <c r="H51" s="176">
        <f>일위대가총괄표!I11</f>
        <v>21030</v>
      </c>
      <c r="I51" s="873" t="s">
        <v>270</v>
      </c>
      <c r="J51" s="874"/>
      <c r="K51" s="875"/>
      <c r="L51" s="875"/>
      <c r="M51" s="871">
        <f>INT(G51*H51)</f>
        <v>210300</v>
      </c>
      <c r="N51" s="876">
        <f>INT(SUM(K51:M51))</f>
        <v>210300</v>
      </c>
      <c r="O51" s="182"/>
    </row>
    <row r="52" spans="1:16" ht="12.6" customHeight="1">
      <c r="A52" s="1292"/>
      <c r="B52" s="778" t="s">
        <v>1284</v>
      </c>
      <c r="C52" s="779"/>
      <c r="D52" s="780"/>
      <c r="E52" s="781"/>
      <c r="F52" s="782"/>
      <c r="G52" s="779"/>
      <c r="H52" s="783"/>
      <c r="I52" s="784"/>
      <c r="J52" s="785"/>
      <c r="K52" s="786"/>
      <c r="L52" s="786"/>
      <c r="M52" s="787"/>
      <c r="N52" s="788">
        <f>SUM(N53:N53)</f>
        <v>0</v>
      </c>
    </row>
    <row r="53" spans="1:16" ht="12.6" customHeight="1">
      <c r="A53" s="1292"/>
      <c r="B53" s="789" t="s">
        <v>262</v>
      </c>
      <c r="C53" s="821">
        <f>L4</f>
        <v>0</v>
      </c>
      <c r="D53" s="822" t="s">
        <v>64</v>
      </c>
      <c r="E53" s="791">
        <v>0.13</v>
      </c>
      <c r="F53" s="792" t="s">
        <v>263</v>
      </c>
      <c r="G53" s="793">
        <f>ROUND(C53*E53,2)</f>
        <v>0</v>
      </c>
      <c r="H53" s="794">
        <f>노임단가!L8</f>
        <v>253243</v>
      </c>
      <c r="I53" s="795" t="s">
        <v>799</v>
      </c>
      <c r="J53" s="796"/>
      <c r="K53" s="797">
        <f>INT(H53*G53*(1+J53))</f>
        <v>0</v>
      </c>
      <c r="L53" s="798"/>
      <c r="M53" s="798"/>
      <c r="N53" s="799">
        <f>INT(SUM(K53:M53))</f>
        <v>0</v>
      </c>
      <c r="O53" s="178"/>
    </row>
    <row r="54" spans="1:16" ht="12.6" customHeight="1">
      <c r="A54" s="1292"/>
      <c r="B54" s="778" t="s">
        <v>1285</v>
      </c>
      <c r="C54" s="779"/>
      <c r="D54" s="780"/>
      <c r="E54" s="781"/>
      <c r="F54" s="782"/>
      <c r="G54" s="779"/>
      <c r="H54" s="783"/>
      <c r="I54" s="784"/>
      <c r="J54" s="785"/>
      <c r="K54" s="786"/>
      <c r="L54" s="786"/>
      <c r="M54" s="787"/>
      <c r="N54" s="788">
        <f>SUM(N55:N55)</f>
        <v>1548612</v>
      </c>
      <c r="O54" s="804">
        <f>G14/2</f>
        <v>35.035000000000004</v>
      </c>
      <c r="P54" s="803" t="s">
        <v>1287</v>
      </c>
    </row>
    <row r="55" spans="1:16" ht="12.6" customHeight="1">
      <c r="A55" s="1292"/>
      <c r="B55" s="789" t="s">
        <v>262</v>
      </c>
      <c r="C55" s="821">
        <v>9</v>
      </c>
      <c r="D55" s="822" t="s">
        <v>280</v>
      </c>
      <c r="E55" s="791">
        <v>1</v>
      </c>
      <c r="F55" s="792" t="s">
        <v>1286</v>
      </c>
      <c r="G55" s="793">
        <f>ROUND(C55*E55,2)</f>
        <v>9</v>
      </c>
      <c r="H55" s="794">
        <f>노임단가!L6</f>
        <v>172068</v>
      </c>
      <c r="I55" s="826" t="s">
        <v>264</v>
      </c>
      <c r="J55" s="796"/>
      <c r="K55" s="797">
        <f>INT(H55*G55*(1+J55))</f>
        <v>1548612</v>
      </c>
      <c r="L55" s="798"/>
      <c r="M55" s="798"/>
      <c r="N55" s="799">
        <f>INT(SUM(K55:M55))</f>
        <v>1548612</v>
      </c>
      <c r="O55" s="805">
        <f>O54/4</f>
        <v>8.7587500000000009</v>
      </c>
      <c r="P55" s="803" t="s">
        <v>1288</v>
      </c>
    </row>
    <row r="56" spans="1:16" ht="12.6" customHeight="1">
      <c r="A56" s="1292"/>
      <c r="B56" s="381" t="s">
        <v>295</v>
      </c>
      <c r="C56" s="813"/>
      <c r="D56" s="877"/>
      <c r="E56" s="813"/>
      <c r="F56" s="877"/>
      <c r="G56" s="813"/>
      <c r="H56" s="816"/>
      <c r="I56" s="817"/>
      <c r="J56" s="818"/>
      <c r="K56" s="819"/>
      <c r="L56" s="819"/>
      <c r="M56" s="819"/>
      <c r="N56" s="688">
        <f>SUM(N57:N59)</f>
        <v>4602838</v>
      </c>
    </row>
    <row r="57" spans="1:16" ht="12.6" customHeight="1">
      <c r="A57" s="1292"/>
      <c r="B57" s="820" t="s">
        <v>262</v>
      </c>
      <c r="C57" s="821">
        <f>C109</f>
        <v>258.63011599999999</v>
      </c>
      <c r="D57" s="824" t="s">
        <v>296</v>
      </c>
      <c r="E57" s="821">
        <v>1</v>
      </c>
      <c r="F57" s="824" t="s">
        <v>296</v>
      </c>
      <c r="G57" s="823">
        <f>C57*E57</f>
        <v>258.63011599999999</v>
      </c>
      <c r="H57" s="889" t="str">
        <f>단가산출총괄표!G4</f>
        <v>14,173</v>
      </c>
      <c r="I57" s="826" t="s">
        <v>297</v>
      </c>
      <c r="J57" s="832"/>
      <c r="K57" s="828">
        <f>INT(H57*G57*(1+J57))</f>
        <v>3665564</v>
      </c>
      <c r="L57" s="829"/>
      <c r="M57" s="829"/>
      <c r="N57" s="830">
        <f>INT(SUM(K57:M57))</f>
        <v>3665564</v>
      </c>
      <c r="O57" s="178"/>
    </row>
    <row r="58" spans="1:16" ht="12.6" customHeight="1">
      <c r="A58" s="1292"/>
      <c r="B58" s="820" t="s">
        <v>265</v>
      </c>
      <c r="C58" s="821">
        <f>C57</f>
        <v>258.63011599999999</v>
      </c>
      <c r="D58" s="824" t="s">
        <v>296</v>
      </c>
      <c r="E58" s="821">
        <v>1</v>
      </c>
      <c r="F58" s="824" t="s">
        <v>296</v>
      </c>
      <c r="G58" s="823">
        <f>C58*E58</f>
        <v>258.63011599999999</v>
      </c>
      <c r="H58" s="889" t="str">
        <f>단가산출총괄표!H4</f>
        <v>1,441</v>
      </c>
      <c r="I58" s="826" t="s">
        <v>297</v>
      </c>
      <c r="J58" s="832"/>
      <c r="K58" s="829"/>
      <c r="L58" s="828">
        <f>INT(H58*G58)</f>
        <v>372685</v>
      </c>
      <c r="M58" s="829"/>
      <c r="N58" s="830">
        <f>INT(SUM(K58:M58))</f>
        <v>372685</v>
      </c>
    </row>
    <row r="59" spans="1:16" ht="12.6" customHeight="1">
      <c r="A59" s="1292"/>
      <c r="B59" s="852" t="s">
        <v>283</v>
      </c>
      <c r="C59" s="791">
        <f>C57</f>
        <v>258.63011599999999</v>
      </c>
      <c r="D59" s="792" t="s">
        <v>296</v>
      </c>
      <c r="E59" s="791">
        <v>1</v>
      </c>
      <c r="F59" s="792" t="s">
        <v>296</v>
      </c>
      <c r="G59" s="853">
        <f>C59*E59</f>
        <v>258.63011599999999</v>
      </c>
      <c r="H59" s="890" t="str">
        <f>단가산출총괄표!I4</f>
        <v>2,183</v>
      </c>
      <c r="I59" s="826" t="s">
        <v>297</v>
      </c>
      <c r="J59" s="883"/>
      <c r="K59" s="797"/>
      <c r="L59" s="797"/>
      <c r="M59" s="884">
        <f>INT(G59*H59)</f>
        <v>564589</v>
      </c>
      <c r="N59" s="799">
        <f>INT(SUM(K59:M59))</f>
        <v>564589</v>
      </c>
    </row>
    <row r="60" spans="1:16" ht="12.6" customHeight="1">
      <c r="A60" s="1292"/>
      <c r="B60" s="381" t="s">
        <v>962</v>
      </c>
      <c r="C60" s="813"/>
      <c r="D60" s="877"/>
      <c r="E60" s="813"/>
      <c r="F60" s="877"/>
      <c r="G60" s="813"/>
      <c r="H60" s="816"/>
      <c r="I60" s="817"/>
      <c r="J60" s="818"/>
      <c r="K60" s="819"/>
      <c r="L60" s="819"/>
      <c r="M60" s="819"/>
      <c r="N60" s="688">
        <f>SUM(N61:N63)</f>
        <v>5118547</v>
      </c>
    </row>
    <row r="61" spans="1:16" ht="12.6" customHeight="1">
      <c r="A61" s="1292"/>
      <c r="B61" s="820" t="s">
        <v>262</v>
      </c>
      <c r="C61" s="821">
        <f>C108</f>
        <v>258.63011599999999</v>
      </c>
      <c r="D61" s="824" t="s">
        <v>296</v>
      </c>
      <c r="E61" s="821">
        <v>1</v>
      </c>
      <c r="F61" s="824" t="s">
        <v>296</v>
      </c>
      <c r="G61" s="823">
        <f>C61*E61</f>
        <v>258.63011599999999</v>
      </c>
      <c r="H61" s="889" t="str">
        <f>단가산출총괄표!G5</f>
        <v>13,894</v>
      </c>
      <c r="I61" s="826" t="s">
        <v>298</v>
      </c>
      <c r="J61" s="832"/>
      <c r="K61" s="828">
        <f>INT(H61*G61*(1+J61))</f>
        <v>3593406</v>
      </c>
      <c r="L61" s="829"/>
      <c r="M61" s="829"/>
      <c r="N61" s="830">
        <f>INT(SUM(K61:M61))</f>
        <v>3593406</v>
      </c>
      <c r="O61" s="178"/>
    </row>
    <row r="62" spans="1:16" ht="12.6" customHeight="1">
      <c r="A62" s="1292"/>
      <c r="B62" s="820" t="s">
        <v>265</v>
      </c>
      <c r="C62" s="821">
        <f>C61</f>
        <v>258.63011599999999</v>
      </c>
      <c r="D62" s="824" t="s">
        <v>296</v>
      </c>
      <c r="E62" s="821">
        <v>1</v>
      </c>
      <c r="F62" s="824" t="s">
        <v>296</v>
      </c>
      <c r="G62" s="823">
        <f>C62*E62</f>
        <v>258.63011599999999</v>
      </c>
      <c r="H62" s="889" t="str">
        <f>단가산출총괄표!H5</f>
        <v>3,155</v>
      </c>
      <c r="I62" s="826" t="s">
        <v>298</v>
      </c>
      <c r="J62" s="832"/>
      <c r="K62" s="829"/>
      <c r="L62" s="828">
        <f>INT(H62*G62)</f>
        <v>815978</v>
      </c>
      <c r="M62" s="829"/>
      <c r="N62" s="830">
        <f>INT(SUM(K62:M62))</f>
        <v>815978</v>
      </c>
    </row>
    <row r="63" spans="1:16" ht="12.6" customHeight="1">
      <c r="A63" s="1292"/>
      <c r="B63" s="852" t="s">
        <v>283</v>
      </c>
      <c r="C63" s="791">
        <f>C61</f>
        <v>258.63011599999999</v>
      </c>
      <c r="D63" s="824" t="s">
        <v>296</v>
      </c>
      <c r="E63" s="791">
        <v>1</v>
      </c>
      <c r="F63" s="824" t="s">
        <v>296</v>
      </c>
      <c r="G63" s="823">
        <f>C63*E63</f>
        <v>258.63011599999999</v>
      </c>
      <c r="H63" s="890" t="str">
        <f>단가산출총괄표!I5</f>
        <v>2,742</v>
      </c>
      <c r="I63" s="882" t="s">
        <v>298</v>
      </c>
      <c r="J63" s="883"/>
      <c r="K63" s="797"/>
      <c r="L63" s="797"/>
      <c r="M63" s="884">
        <f>INT(G63*H63)</f>
        <v>709163</v>
      </c>
      <c r="N63" s="830">
        <f>INT(SUM(K63:M63))</f>
        <v>709163</v>
      </c>
    </row>
    <row r="64" spans="1:16" ht="12.6" customHeight="1">
      <c r="A64" s="1292"/>
      <c r="B64" s="936" t="s">
        <v>305</v>
      </c>
      <c r="C64" s="779"/>
      <c r="D64" s="782"/>
      <c r="E64" s="779"/>
      <c r="F64" s="782"/>
      <c r="G64" s="779"/>
      <c r="H64" s="783"/>
      <c r="I64" s="784"/>
      <c r="J64" s="785"/>
      <c r="K64" s="786"/>
      <c r="L64" s="786"/>
      <c r="M64" s="786"/>
      <c r="N64" s="788">
        <f>SUM(N65,N68,N71)</f>
        <v>2741735</v>
      </c>
      <c r="O64" s="183" t="e">
        <f>C65/$L$4</f>
        <v>#DIV/0!</v>
      </c>
    </row>
    <row r="65" spans="1:15" ht="12.6" customHeight="1">
      <c r="A65" s="1292"/>
      <c r="B65" s="891" t="s">
        <v>262</v>
      </c>
      <c r="C65" s="892">
        <f>C104</f>
        <v>174.84817380000001</v>
      </c>
      <c r="D65" s="867" t="s">
        <v>296</v>
      </c>
      <c r="E65" s="935">
        <v>40.89</v>
      </c>
      <c r="F65" s="867" t="s">
        <v>306</v>
      </c>
      <c r="G65" s="892">
        <f>ROUND(C65/E65,2)</f>
        <v>4.28</v>
      </c>
      <c r="H65" s="893">
        <f>SUM(H66:H67)</f>
        <v>455365</v>
      </c>
      <c r="I65" s="894" t="s">
        <v>307</v>
      </c>
      <c r="J65" s="832"/>
      <c r="K65" s="829">
        <f>INT(H65*G65*(1+J65))</f>
        <v>1948962</v>
      </c>
      <c r="L65" s="895"/>
      <c r="M65" s="895"/>
      <c r="N65" s="830">
        <f>INT(SUM(K65:M65))</f>
        <v>1948962</v>
      </c>
      <c r="O65" s="178"/>
    </row>
    <row r="66" spans="1:15" ht="12.6" customHeight="1">
      <c r="A66" s="1234" t="s">
        <v>259</v>
      </c>
      <c r="B66" s="896" t="s">
        <v>1461</v>
      </c>
      <c r="C66" s="897"/>
      <c r="D66" s="867"/>
      <c r="E66" s="892"/>
      <c r="F66" s="867"/>
      <c r="G66" s="892"/>
      <c r="H66" s="847">
        <f>노임단가!$L$4</f>
        <v>283297</v>
      </c>
      <c r="I66" s="894" t="s">
        <v>308</v>
      </c>
      <c r="J66" s="898"/>
      <c r="K66" s="895"/>
      <c r="L66" s="895"/>
      <c r="M66" s="895"/>
      <c r="N66" s="899"/>
    </row>
    <row r="67" spans="1:15" ht="12.6" customHeight="1">
      <c r="A67" s="1234"/>
      <c r="B67" s="891"/>
      <c r="C67" s="897"/>
      <c r="D67" s="867"/>
      <c r="E67" s="892"/>
      <c r="F67" s="867"/>
      <c r="G67" s="892"/>
      <c r="H67" s="847">
        <f>노임단가!$L$6</f>
        <v>172068</v>
      </c>
      <c r="I67" s="894" t="s">
        <v>309</v>
      </c>
      <c r="J67" s="898"/>
      <c r="K67" s="895"/>
      <c r="L67" s="895"/>
      <c r="M67" s="895"/>
      <c r="N67" s="899"/>
    </row>
    <row r="68" spans="1:15" ht="12.6" customHeight="1">
      <c r="A68" s="1234"/>
      <c r="B68" s="820" t="s">
        <v>265</v>
      </c>
      <c r="C68" s="897"/>
      <c r="D68" s="867"/>
      <c r="E68" s="892"/>
      <c r="F68" s="867"/>
      <c r="G68" s="892"/>
      <c r="H68" s="847"/>
      <c r="I68" s="894"/>
      <c r="J68" s="898"/>
      <c r="K68" s="895"/>
      <c r="L68" s="895"/>
      <c r="M68" s="895"/>
      <c r="N68" s="899">
        <f>N69+N70</f>
        <v>210967</v>
      </c>
    </row>
    <row r="69" spans="1:15" ht="12.6" customHeight="1">
      <c r="A69" s="1234"/>
      <c r="B69" s="833" t="s">
        <v>276</v>
      </c>
      <c r="C69" s="892">
        <f>G65</f>
        <v>4.28</v>
      </c>
      <c r="D69" s="900" t="s">
        <v>299</v>
      </c>
      <c r="E69" s="901">
        <v>20.8</v>
      </c>
      <c r="F69" s="867" t="s">
        <v>300</v>
      </c>
      <c r="G69" s="892">
        <f>ROUND((E69*C69),2)</f>
        <v>89.02</v>
      </c>
      <c r="H69" s="893">
        <f>자재단가!$R$5</f>
        <v>1823</v>
      </c>
      <c r="I69" s="902" t="s">
        <v>301</v>
      </c>
      <c r="J69" s="898"/>
      <c r="K69" s="895"/>
      <c r="L69" s="895">
        <f>INT(H69*G69)</f>
        <v>162283</v>
      </c>
      <c r="M69" s="895"/>
      <c r="N69" s="828">
        <f>INT(SUM(K69:M69))</f>
        <v>162283</v>
      </c>
    </row>
    <row r="70" spans="1:15" ht="12.6" customHeight="1">
      <c r="A70" s="1234"/>
      <c r="B70" s="833" t="s">
        <v>269</v>
      </c>
      <c r="C70" s="903">
        <f>N69</f>
        <v>162283</v>
      </c>
      <c r="D70" s="900" t="s">
        <v>270</v>
      </c>
      <c r="E70" s="903">
        <v>30</v>
      </c>
      <c r="F70" s="867" t="s">
        <v>302</v>
      </c>
      <c r="G70" s="892"/>
      <c r="H70" s="893"/>
      <c r="I70" s="894"/>
      <c r="J70" s="898"/>
      <c r="K70" s="895"/>
      <c r="L70" s="904">
        <f>INT(C70*E70/100)</f>
        <v>48684</v>
      </c>
      <c r="M70" s="895"/>
      <c r="N70" s="828">
        <f>INT(SUM(K70:M70))</f>
        <v>48684</v>
      </c>
    </row>
    <row r="71" spans="1:15" ht="12.6" customHeight="1">
      <c r="A71" s="1234"/>
      <c r="B71" s="789" t="s">
        <v>310</v>
      </c>
      <c r="C71" s="905">
        <f>C69</f>
        <v>4.28</v>
      </c>
      <c r="D71" s="906" t="s">
        <v>299</v>
      </c>
      <c r="E71" s="907">
        <v>8</v>
      </c>
      <c r="F71" s="790" t="s">
        <v>303</v>
      </c>
      <c r="G71" s="793"/>
      <c r="H71" s="794">
        <f>기계경비총괄표!$I$6</f>
        <v>16992</v>
      </c>
      <c r="I71" s="795" t="s">
        <v>304</v>
      </c>
      <c r="J71" s="908"/>
      <c r="K71" s="798"/>
      <c r="L71" s="798"/>
      <c r="M71" s="909">
        <f>INT(C71*E71*H71)</f>
        <v>581806</v>
      </c>
      <c r="N71" s="799">
        <f>INT(SUM(K71:M71))</f>
        <v>581806</v>
      </c>
    </row>
    <row r="72" spans="1:15" ht="12.6" customHeight="1">
      <c r="A72" s="1234"/>
      <c r="B72" s="778" t="s">
        <v>311</v>
      </c>
      <c r="C72" s="779"/>
      <c r="D72" s="910"/>
      <c r="E72" s="781"/>
      <c r="F72" s="782"/>
      <c r="G72" s="779"/>
      <c r="H72" s="783"/>
      <c r="I72" s="784"/>
      <c r="J72" s="785"/>
      <c r="K72" s="786"/>
      <c r="L72" s="786"/>
      <c r="M72" s="787"/>
      <c r="N72" s="788">
        <f>SUM(N73:N74)</f>
        <v>1601264</v>
      </c>
      <c r="O72" s="184" t="e">
        <f>C73/L4</f>
        <v>#DIV/0!</v>
      </c>
    </row>
    <row r="73" spans="1:15" ht="12.6" customHeight="1">
      <c r="A73" s="1234"/>
      <c r="B73" s="891" t="s">
        <v>262</v>
      </c>
      <c r="C73" s="892">
        <f>C106+C107</f>
        <v>83.781942200000003</v>
      </c>
      <c r="D73" s="867" t="s">
        <v>296</v>
      </c>
      <c r="E73" s="892">
        <v>9.9</v>
      </c>
      <c r="F73" s="867" t="s">
        <v>312</v>
      </c>
      <c r="G73" s="892">
        <f>ROUND(C73/E73,2)</f>
        <v>8.4600000000000009</v>
      </c>
      <c r="H73" s="893">
        <f>노임단가!$L$6</f>
        <v>172068</v>
      </c>
      <c r="I73" s="894" t="s">
        <v>264</v>
      </c>
      <c r="J73" s="827">
        <f>G121</f>
        <v>0.1</v>
      </c>
      <c r="K73" s="829">
        <f>INT(H73*G73*(1+J73))</f>
        <v>1601264</v>
      </c>
      <c r="L73" s="895"/>
      <c r="M73" s="895"/>
      <c r="N73" s="830">
        <f>INT(SUM(K73:M73))</f>
        <v>1601264</v>
      </c>
      <c r="O73" s="178"/>
    </row>
    <row r="74" spans="1:15" ht="12.6" customHeight="1">
      <c r="A74" s="1234"/>
      <c r="B74" s="911" t="s">
        <v>1300</v>
      </c>
      <c r="C74" s="912"/>
      <c r="D74" s="913"/>
      <c r="E74" s="793"/>
      <c r="F74" s="790"/>
      <c r="G74" s="793"/>
      <c r="H74" s="794"/>
      <c r="I74" s="795"/>
      <c r="J74" s="908"/>
      <c r="K74" s="798"/>
      <c r="L74" s="798"/>
      <c r="M74" s="798"/>
      <c r="N74" s="914"/>
    </row>
    <row r="75" spans="1:15" ht="12.6" customHeight="1">
      <c r="A75" s="1234"/>
      <c r="B75" s="778" t="s">
        <v>313</v>
      </c>
      <c r="C75" s="779"/>
      <c r="D75" s="780"/>
      <c r="E75" s="781"/>
      <c r="F75" s="782"/>
      <c r="G75" s="779"/>
      <c r="H75" s="783"/>
      <c r="I75" s="784"/>
      <c r="J75" s="785"/>
      <c r="K75" s="786"/>
      <c r="L75" s="786"/>
      <c r="M75" s="787"/>
      <c r="N75" s="788">
        <f>SUM(N76:N76)</f>
        <v>891312</v>
      </c>
      <c r="O75" s="184"/>
    </row>
    <row r="76" spans="1:15" ht="12.6" customHeight="1">
      <c r="A76" s="1234"/>
      <c r="B76" s="891" t="s">
        <v>262</v>
      </c>
      <c r="C76" s="915">
        <f>G4</f>
        <v>324</v>
      </c>
      <c r="D76" s="867" t="s">
        <v>66</v>
      </c>
      <c r="E76" s="897">
        <v>1.6E-2</v>
      </c>
      <c r="F76" s="867" t="s">
        <v>314</v>
      </c>
      <c r="G76" s="892">
        <f>ROUND(C76*E76,2)</f>
        <v>5.18</v>
      </c>
      <c r="H76" s="893">
        <f>노임단가!$L$6</f>
        <v>172068</v>
      </c>
      <c r="I76" s="894" t="s">
        <v>264</v>
      </c>
      <c r="J76" s="898"/>
      <c r="K76" s="829">
        <f>INT(H76*G76*(1+J76))</f>
        <v>891312</v>
      </c>
      <c r="L76" s="895"/>
      <c r="M76" s="895"/>
      <c r="N76" s="830">
        <f>INT(SUM(K76:M76))</f>
        <v>891312</v>
      </c>
      <c r="O76" s="178"/>
    </row>
    <row r="77" spans="1:15" ht="12.6" customHeight="1">
      <c r="A77" s="1234"/>
      <c r="B77" s="936" t="s">
        <v>315</v>
      </c>
      <c r="C77" s="779"/>
      <c r="D77" s="780"/>
      <c r="E77" s="781"/>
      <c r="F77" s="782"/>
      <c r="G77" s="779"/>
      <c r="H77" s="783"/>
      <c r="I77" s="784"/>
      <c r="J77" s="785"/>
      <c r="K77" s="786"/>
      <c r="L77" s="786"/>
      <c r="M77" s="787"/>
      <c r="N77" s="788">
        <f>SUM(N78,N80,N83)</f>
        <v>955787</v>
      </c>
      <c r="O77" s="183">
        <f>P103</f>
        <v>34</v>
      </c>
    </row>
    <row r="78" spans="1:15" ht="12.6" customHeight="1">
      <c r="A78" s="1234"/>
      <c r="B78" s="891" t="s">
        <v>1299</v>
      </c>
      <c r="C78" s="892">
        <f>C104</f>
        <v>174.84817380000001</v>
      </c>
      <c r="D78" s="867" t="s">
        <v>296</v>
      </c>
      <c r="E78" s="935">
        <f>48.33+(48.33*77%)</f>
        <v>85.5441</v>
      </c>
      <c r="F78" s="867" t="s">
        <v>312</v>
      </c>
      <c r="G78" s="892">
        <f>ROUND(C78/E78,2)</f>
        <v>2.04</v>
      </c>
      <c r="H78" s="893">
        <f>노임단가!$L$4</f>
        <v>283297</v>
      </c>
      <c r="I78" s="894" t="s">
        <v>308</v>
      </c>
      <c r="J78" s="898"/>
      <c r="K78" s="895">
        <f>INT(H78*G78)</f>
        <v>577925</v>
      </c>
      <c r="L78" s="895"/>
      <c r="M78" s="895"/>
      <c r="N78" s="830">
        <f>INT(SUM(K78:M78))</f>
        <v>577925</v>
      </c>
      <c r="O78" s="178"/>
    </row>
    <row r="79" spans="1:15" ht="12.6" customHeight="1">
      <c r="A79" s="1234"/>
      <c r="B79" s="926" t="s">
        <v>1460</v>
      </c>
      <c r="C79" s="897"/>
      <c r="D79" s="867"/>
      <c r="E79" s="892"/>
      <c r="F79" s="867"/>
      <c r="G79" s="892"/>
      <c r="H79" s="893"/>
      <c r="I79" s="894"/>
      <c r="J79" s="898"/>
      <c r="K79" s="895"/>
      <c r="L79" s="895"/>
      <c r="M79" s="895"/>
      <c r="N79" s="899"/>
    </row>
    <row r="80" spans="1:15" ht="12.6" customHeight="1">
      <c r="A80" s="1234"/>
      <c r="B80" s="820" t="s">
        <v>265</v>
      </c>
      <c r="C80" s="897"/>
      <c r="D80" s="867"/>
      <c r="E80" s="892"/>
      <c r="F80" s="867"/>
      <c r="G80" s="892"/>
      <c r="H80" s="893"/>
      <c r="I80" s="894"/>
      <c r="J80" s="898"/>
      <c r="K80" s="895"/>
      <c r="L80" s="895"/>
      <c r="M80" s="895"/>
      <c r="N80" s="899">
        <f>N81+N82</f>
        <v>100553</v>
      </c>
    </row>
    <row r="81" spans="1:15" ht="12.6" customHeight="1">
      <c r="A81" s="1234"/>
      <c r="B81" s="833" t="s">
        <v>276</v>
      </c>
      <c r="C81" s="892">
        <f>G78</f>
        <v>2.04</v>
      </c>
      <c r="D81" s="900" t="s">
        <v>299</v>
      </c>
      <c r="E81" s="901">
        <v>20.8</v>
      </c>
      <c r="F81" s="867" t="s">
        <v>300</v>
      </c>
      <c r="G81" s="892">
        <f>ROUND((E81*C81),2)</f>
        <v>42.43</v>
      </c>
      <c r="H81" s="893">
        <f>자재단가!$R$5</f>
        <v>1823</v>
      </c>
      <c r="I81" s="902" t="s">
        <v>301</v>
      </c>
      <c r="J81" s="898"/>
      <c r="K81" s="895"/>
      <c r="L81" s="895">
        <f>INT(H81*G81)</f>
        <v>77349</v>
      </c>
      <c r="M81" s="895"/>
      <c r="N81" s="828">
        <f>INT(SUM(K81:M81))</f>
        <v>77349</v>
      </c>
    </row>
    <row r="82" spans="1:15" ht="12.6" customHeight="1">
      <c r="A82" s="1234"/>
      <c r="B82" s="833" t="s">
        <v>269</v>
      </c>
      <c r="C82" s="903">
        <f>N81</f>
        <v>77349</v>
      </c>
      <c r="D82" s="900" t="s">
        <v>270</v>
      </c>
      <c r="E82" s="903">
        <v>30</v>
      </c>
      <c r="F82" s="867" t="s">
        <v>302</v>
      </c>
      <c r="G82" s="892"/>
      <c r="H82" s="893"/>
      <c r="I82" s="894"/>
      <c r="J82" s="898"/>
      <c r="K82" s="895"/>
      <c r="L82" s="904">
        <f>INT(C82*E82/100)</f>
        <v>23204</v>
      </c>
      <c r="M82" s="895"/>
      <c r="N82" s="828">
        <f>INT(SUM(K82:M82))</f>
        <v>23204</v>
      </c>
    </row>
    <row r="83" spans="1:15" ht="12.6" customHeight="1">
      <c r="A83" s="1234"/>
      <c r="B83" s="789" t="s">
        <v>310</v>
      </c>
      <c r="C83" s="905">
        <f>C81</f>
        <v>2.04</v>
      </c>
      <c r="D83" s="906" t="s">
        <v>299</v>
      </c>
      <c r="E83" s="907">
        <v>8</v>
      </c>
      <c r="F83" s="790" t="s">
        <v>303</v>
      </c>
      <c r="G83" s="793"/>
      <c r="H83" s="794">
        <f>기계경비총괄표!$I$6</f>
        <v>16992</v>
      </c>
      <c r="I83" s="795" t="s">
        <v>304</v>
      </c>
      <c r="J83" s="908"/>
      <c r="K83" s="798"/>
      <c r="L83" s="798"/>
      <c r="M83" s="909">
        <f>INT(C83*E83*H83)</f>
        <v>277309</v>
      </c>
      <c r="N83" s="799">
        <f>INT(SUM(K83:M83))</f>
        <v>277309</v>
      </c>
    </row>
    <row r="84" spans="1:15" ht="12.6" customHeight="1">
      <c r="A84" s="1234"/>
      <c r="B84" s="373" t="s">
        <v>915</v>
      </c>
      <c r="C84" s="185"/>
      <c r="D84" s="374"/>
      <c r="E84" s="375"/>
      <c r="F84" s="186"/>
      <c r="G84" s="185"/>
      <c r="H84" s="187"/>
      <c r="I84" s="367"/>
      <c r="J84" s="368"/>
      <c r="K84" s="369"/>
      <c r="L84" s="369"/>
      <c r="M84" s="370"/>
      <c r="N84" s="371">
        <f>SUM(N85:N85)</f>
        <v>278750</v>
      </c>
    </row>
    <row r="85" spans="1:15" ht="12.6" customHeight="1">
      <c r="A85" s="1234"/>
      <c r="B85" s="891" t="s">
        <v>262</v>
      </c>
      <c r="C85" s="915">
        <f>G4</f>
        <v>324</v>
      </c>
      <c r="D85" s="867" t="s">
        <v>66</v>
      </c>
      <c r="E85" s="916">
        <v>5.0000000000000001E-3</v>
      </c>
      <c r="F85" s="867" t="s">
        <v>314</v>
      </c>
      <c r="G85" s="892">
        <f>ROUND(C85*E85,2)</f>
        <v>1.62</v>
      </c>
      <c r="H85" s="893">
        <f>적용품셈및면적!$E$4</f>
        <v>172068</v>
      </c>
      <c r="I85" s="894" t="s">
        <v>264</v>
      </c>
      <c r="J85" s="917"/>
      <c r="K85" s="829">
        <f>INT(H85*G85*(1+J85))</f>
        <v>278750</v>
      </c>
      <c r="L85" s="895"/>
      <c r="M85" s="895"/>
      <c r="N85" s="830">
        <f>INT(SUM(K85:M85))</f>
        <v>278750</v>
      </c>
      <c r="O85" s="178"/>
    </row>
    <row r="86" spans="1:15" s="179" customFormat="1" ht="12.6" customHeight="1">
      <c r="A86" s="1234"/>
      <c r="B86" s="938" t="s">
        <v>316</v>
      </c>
      <c r="C86" s="813"/>
      <c r="D86" s="862"/>
      <c r="E86" s="813"/>
      <c r="F86" s="862"/>
      <c r="G86" s="813"/>
      <c r="H86" s="861"/>
      <c r="I86" s="817"/>
      <c r="J86" s="818"/>
      <c r="K86" s="819"/>
      <c r="L86" s="819"/>
      <c r="M86" s="819"/>
      <c r="N86" s="688">
        <f>SUM(N87:N89)</f>
        <v>22217101</v>
      </c>
      <c r="O86" s="22"/>
    </row>
    <row r="87" spans="1:15" s="22" customFormat="1" ht="12.6" customHeight="1">
      <c r="A87" s="1234"/>
      <c r="B87" s="820" t="s">
        <v>262</v>
      </c>
      <c r="C87" s="821">
        <f>C108</f>
        <v>258.63011599999999</v>
      </c>
      <c r="D87" s="867" t="s">
        <v>296</v>
      </c>
      <c r="E87" s="823">
        <v>1</v>
      </c>
      <c r="F87" s="867" t="s">
        <v>296</v>
      </c>
      <c r="G87" s="823">
        <f>C87*E87</f>
        <v>258.63011599999999</v>
      </c>
      <c r="H87" s="937" t="str">
        <f>단가산출총괄표!G6</f>
        <v>46,016</v>
      </c>
      <c r="I87" s="826" t="s">
        <v>317</v>
      </c>
      <c r="J87" s="832"/>
      <c r="K87" s="828">
        <f>INT(H87*G87)</f>
        <v>11901123</v>
      </c>
      <c r="L87" s="829"/>
      <c r="M87" s="829"/>
      <c r="N87" s="830">
        <f>INT(SUM(K87:M87))</f>
        <v>11901123</v>
      </c>
      <c r="O87" s="178"/>
    </row>
    <row r="88" spans="1:15" s="179" customFormat="1" ht="12.6" customHeight="1">
      <c r="A88" s="1234"/>
      <c r="B88" s="820" t="s">
        <v>265</v>
      </c>
      <c r="C88" s="821">
        <f>C87</f>
        <v>258.63011599999999</v>
      </c>
      <c r="D88" s="867" t="s">
        <v>296</v>
      </c>
      <c r="E88" s="823">
        <v>1</v>
      </c>
      <c r="F88" s="867" t="s">
        <v>296</v>
      </c>
      <c r="G88" s="823">
        <f>C88*E88</f>
        <v>258.63011599999999</v>
      </c>
      <c r="H88" s="937" t="str">
        <f>단가산출총괄표!H6</f>
        <v>17,828</v>
      </c>
      <c r="I88" s="826" t="s">
        <v>317</v>
      </c>
      <c r="J88" s="832"/>
      <c r="K88" s="829"/>
      <c r="L88" s="828">
        <f>INT(H88*G88)</f>
        <v>4610857</v>
      </c>
      <c r="M88" s="829"/>
      <c r="N88" s="830">
        <f>INT(SUM(K88:M88))</f>
        <v>4610857</v>
      </c>
      <c r="O88" s="180"/>
    </row>
    <row r="89" spans="1:15" s="22" customFormat="1" ht="12.6" customHeight="1">
      <c r="A89" s="1234"/>
      <c r="B89" s="870" t="s">
        <v>283</v>
      </c>
      <c r="C89" s="886">
        <f>C87</f>
        <v>258.63011599999999</v>
      </c>
      <c r="D89" s="181" t="s">
        <v>296</v>
      </c>
      <c r="E89" s="840">
        <v>1</v>
      </c>
      <c r="F89" s="181" t="s">
        <v>296</v>
      </c>
      <c r="G89" s="840">
        <f>C89*E89</f>
        <v>258.63011599999999</v>
      </c>
      <c r="H89" s="937" t="str">
        <f>단가산출총괄표!I6</f>
        <v>22,059</v>
      </c>
      <c r="I89" s="887" t="s">
        <v>317</v>
      </c>
      <c r="J89" s="836"/>
      <c r="K89" s="837"/>
      <c r="L89" s="837"/>
      <c r="M89" s="842">
        <f>INT(G89*H89)</f>
        <v>5705121</v>
      </c>
      <c r="N89" s="888">
        <f>INT(SUM(K89:M89))</f>
        <v>5705121</v>
      </c>
      <c r="O89" s="182"/>
    </row>
    <row r="90" spans="1:15" s="22" customFormat="1" ht="12.6" customHeight="1">
      <c r="A90" s="1234"/>
      <c r="B90" s="381" t="s">
        <v>943</v>
      </c>
      <c r="C90" s="813"/>
      <c r="D90" s="862"/>
      <c r="E90" s="813"/>
      <c r="F90" s="862"/>
      <c r="G90" s="813"/>
      <c r="H90" s="918"/>
      <c r="I90" s="817"/>
      <c r="J90" s="818"/>
      <c r="K90" s="819"/>
      <c r="L90" s="819"/>
      <c r="M90" s="819"/>
      <c r="N90" s="688">
        <f>SUM(N91:N93)</f>
        <v>0</v>
      </c>
      <c r="O90" s="182"/>
    </row>
    <row r="91" spans="1:15" s="22" customFormat="1" ht="12.6" customHeight="1">
      <c r="A91" s="1234"/>
      <c r="B91" s="820" t="s">
        <v>262</v>
      </c>
      <c r="C91" s="821">
        <v>1</v>
      </c>
      <c r="D91" s="867" t="s">
        <v>242</v>
      </c>
      <c r="E91" s="823"/>
      <c r="F91" s="867"/>
      <c r="G91" s="823"/>
      <c r="H91" s="889">
        <f>단가산출총괄표!G8</f>
        <v>0</v>
      </c>
      <c r="I91" s="826" t="s">
        <v>270</v>
      </c>
      <c r="J91" s="832"/>
      <c r="K91" s="828">
        <f>INT(H91*C91)</f>
        <v>0</v>
      </c>
      <c r="L91" s="829"/>
      <c r="M91" s="829"/>
      <c r="N91" s="830">
        <f>INT(SUM(K91:M91))</f>
        <v>0</v>
      </c>
      <c r="O91" s="182"/>
    </row>
    <row r="92" spans="1:15" s="22" customFormat="1" ht="12.6" customHeight="1">
      <c r="A92" s="1234"/>
      <c r="B92" s="820" t="s">
        <v>265</v>
      </c>
      <c r="C92" s="821">
        <v>1</v>
      </c>
      <c r="D92" s="867" t="s">
        <v>242</v>
      </c>
      <c r="E92" s="823"/>
      <c r="F92" s="867"/>
      <c r="G92" s="823"/>
      <c r="H92" s="889">
        <f>단가산출총괄표!H8</f>
        <v>0</v>
      </c>
      <c r="I92" s="826" t="s">
        <v>270</v>
      </c>
      <c r="J92" s="832"/>
      <c r="K92" s="829"/>
      <c r="L92" s="828">
        <f>INT(H92*C92)</f>
        <v>0</v>
      </c>
      <c r="M92" s="829"/>
      <c r="N92" s="830">
        <f>INT(SUM(K92:M92))</f>
        <v>0</v>
      </c>
      <c r="O92" s="182"/>
    </row>
    <row r="93" spans="1:15" s="22" customFormat="1" ht="12.6" customHeight="1">
      <c r="A93" s="1234"/>
      <c r="B93" s="852" t="s">
        <v>283</v>
      </c>
      <c r="C93" s="791">
        <v>1</v>
      </c>
      <c r="D93" s="790" t="s">
        <v>242</v>
      </c>
      <c r="E93" s="853"/>
      <c r="F93" s="790"/>
      <c r="G93" s="853"/>
      <c r="H93" s="890">
        <f>단가산출총괄표!I8</f>
        <v>0</v>
      </c>
      <c r="I93" s="882" t="s">
        <v>270</v>
      </c>
      <c r="J93" s="883"/>
      <c r="K93" s="797"/>
      <c r="L93" s="797"/>
      <c r="M93" s="884">
        <f>INT(H93*C93)</f>
        <v>0</v>
      </c>
      <c r="N93" s="799">
        <f>INT(SUM(K93:M93))</f>
        <v>0</v>
      </c>
      <c r="O93" s="182"/>
    </row>
    <row r="94" spans="1:15" s="22" customFormat="1" ht="12.6" customHeight="1">
      <c r="A94" s="1234"/>
      <c r="B94" s="381" t="s">
        <v>318</v>
      </c>
      <c r="C94" s="813"/>
      <c r="D94" s="862"/>
      <c r="E94" s="813"/>
      <c r="F94" s="862"/>
      <c r="G94" s="813"/>
      <c r="H94" s="918"/>
      <c r="I94" s="817"/>
      <c r="J94" s="818"/>
      <c r="K94" s="819"/>
      <c r="L94" s="819"/>
      <c r="M94" s="819"/>
      <c r="N94" s="688">
        <f>SUM(N95:N97)</f>
        <v>118456</v>
      </c>
      <c r="O94" s="182"/>
    </row>
    <row r="95" spans="1:15" s="22" customFormat="1" ht="12.6" customHeight="1">
      <c r="A95" s="1234"/>
      <c r="B95" s="820" t="s">
        <v>262</v>
      </c>
      <c r="C95" s="821">
        <v>1</v>
      </c>
      <c r="D95" s="867" t="s">
        <v>242</v>
      </c>
      <c r="E95" s="823"/>
      <c r="F95" s="867"/>
      <c r="G95" s="823"/>
      <c r="H95" s="889" t="str">
        <f>단가산출총괄표!G7</f>
        <v>93,682</v>
      </c>
      <c r="I95" s="826" t="s">
        <v>270</v>
      </c>
      <c r="J95" s="832"/>
      <c r="K95" s="828">
        <f>INT(H95*C95)</f>
        <v>93682</v>
      </c>
      <c r="L95" s="829"/>
      <c r="M95" s="829"/>
      <c r="N95" s="830">
        <f>INT(SUM(K95:M95))</f>
        <v>93682</v>
      </c>
      <c r="O95" s="182"/>
    </row>
    <row r="96" spans="1:15" s="22" customFormat="1" ht="12.6" customHeight="1">
      <c r="A96" s="1234"/>
      <c r="B96" s="820" t="s">
        <v>265</v>
      </c>
      <c r="C96" s="821">
        <f>C95</f>
        <v>1</v>
      </c>
      <c r="D96" s="867" t="s">
        <v>242</v>
      </c>
      <c r="E96" s="823"/>
      <c r="F96" s="867"/>
      <c r="G96" s="823"/>
      <c r="H96" s="889">
        <f>단가산출총괄표!H8</f>
        <v>0</v>
      </c>
      <c r="I96" s="826" t="s">
        <v>270</v>
      </c>
      <c r="J96" s="832"/>
      <c r="K96" s="829"/>
      <c r="L96" s="828">
        <f>INT(H96*C96)</f>
        <v>0</v>
      </c>
      <c r="M96" s="829"/>
      <c r="N96" s="830">
        <f>INT(SUM(K96:M96))</f>
        <v>0</v>
      </c>
      <c r="O96" s="182"/>
    </row>
    <row r="97" spans="1:16" s="22" customFormat="1" ht="12.6" customHeight="1">
      <c r="A97" s="1235"/>
      <c r="B97" s="852" t="s">
        <v>283</v>
      </c>
      <c r="C97" s="791">
        <f>C95</f>
        <v>1</v>
      </c>
      <c r="D97" s="790" t="s">
        <v>242</v>
      </c>
      <c r="E97" s="853"/>
      <c r="F97" s="790"/>
      <c r="G97" s="853"/>
      <c r="H97" s="890" t="str">
        <f>단가산출총괄표!I7</f>
        <v>24,774</v>
      </c>
      <c r="I97" s="882" t="s">
        <v>270</v>
      </c>
      <c r="J97" s="883"/>
      <c r="K97" s="797"/>
      <c r="L97" s="797"/>
      <c r="M97" s="884">
        <f>INT(H97*C97)</f>
        <v>24774</v>
      </c>
      <c r="N97" s="799">
        <f>INT(SUM(K97:M97))</f>
        <v>24774</v>
      </c>
      <c r="O97" s="182"/>
    </row>
    <row r="98" spans="1:16" s="189" customFormat="1" ht="12" customHeight="1">
      <c r="A98" s="1289" t="s">
        <v>240</v>
      </c>
      <c r="B98" s="1290"/>
      <c r="C98" s="919"/>
      <c r="D98" s="919"/>
      <c r="E98" s="919"/>
      <c r="F98" s="920"/>
      <c r="G98" s="921"/>
      <c r="H98" s="921"/>
      <c r="I98" s="922"/>
      <c r="J98" s="922"/>
      <c r="K98" s="923">
        <f>SUM(K8:K97)</f>
        <v>54883456</v>
      </c>
      <c r="L98" s="923">
        <f>SUM(L8:L97)</f>
        <v>7347670</v>
      </c>
      <c r="M98" s="923">
        <f>SUM(M8:M97)</f>
        <v>8738396</v>
      </c>
      <c r="N98" s="923">
        <f>N8+N13+N22+N26+N40+N44+N48+N52+N54+N30+N36+N56+N60+N64+N72+N75+N77+N84+N86+N90+N94</f>
        <v>70969522</v>
      </c>
    </row>
    <row r="99" spans="1:16" ht="7.5" customHeight="1">
      <c r="A99" s="376"/>
      <c r="B99" s="377"/>
      <c r="C99" s="190"/>
      <c r="D99" s="190"/>
      <c r="E99" s="190"/>
      <c r="F99" s="191"/>
      <c r="G99" s="190"/>
      <c r="H99" s="190"/>
      <c r="I99" s="192"/>
      <c r="J99" s="192"/>
      <c r="K99" s="192"/>
      <c r="L99" s="192"/>
      <c r="M99" s="192"/>
      <c r="N99" s="193"/>
    </row>
    <row r="100" spans="1:16" ht="12" customHeight="1">
      <c r="A100" s="194"/>
      <c r="B100" s="1268" t="s">
        <v>319</v>
      </c>
      <c r="C100" s="1268"/>
      <c r="D100" s="1268"/>
      <c r="E100" s="1268"/>
      <c r="F100" s="94"/>
      <c r="G100" s="22"/>
      <c r="H100" s="22"/>
      <c r="I100" s="28"/>
      <c r="J100" s="28"/>
      <c r="K100" s="28"/>
      <c r="L100" s="28"/>
      <c r="M100" s="28"/>
      <c r="N100" s="195"/>
    </row>
    <row r="101" spans="1:16" ht="12" customHeight="1">
      <c r="A101" s="194"/>
      <c r="B101" s="78" t="s">
        <v>320</v>
      </c>
      <c r="C101" s="378">
        <f>G4</f>
        <v>324</v>
      </c>
      <c r="D101" s="30" t="s">
        <v>66</v>
      </c>
      <c r="E101" s="366"/>
      <c r="F101" s="94"/>
      <c r="G101" s="22"/>
      <c r="H101" s="22"/>
      <c r="I101" s="28"/>
      <c r="J101" s="28"/>
      <c r="K101" s="28"/>
      <c r="L101" s="28"/>
      <c r="M101" s="28"/>
      <c r="N101" s="195"/>
      <c r="O101" s="77" t="s">
        <v>431</v>
      </c>
    </row>
    <row r="102" spans="1:16" ht="12" customHeight="1">
      <c r="A102" s="194"/>
      <c r="B102" s="78" t="s">
        <v>321</v>
      </c>
      <c r="C102" s="379">
        <f>P103</f>
        <v>34</v>
      </c>
      <c r="D102" s="380" t="s">
        <v>322</v>
      </c>
      <c r="E102" s="22"/>
      <c r="F102" s="695" t="e">
        <f>(C103-C104)/L4</f>
        <v>#DIV/0!</v>
      </c>
      <c r="G102" s="22" t="s">
        <v>977</v>
      </c>
      <c r="H102" s="22"/>
      <c r="I102" s="28"/>
      <c r="J102" s="28"/>
      <c r="K102" s="28"/>
      <c r="L102" s="28"/>
      <c r="M102" s="28"/>
      <c r="N102" s="195"/>
      <c r="O102" s="184">
        <f>P103</f>
        <v>34</v>
      </c>
      <c r="P102" s="77">
        <f>'라-1.1-0-1 GPS좌표 및 흉고(소구역-소나무)'!C140+'바-1.1-0-1 GPS좌표 및 흉고(소구역-소나무위험목'!C23+'라-1.1-0-1 GPS좌표 및 흉고(소구역-해송)'!C154+'바-1.1-0-1 GPS좌표 및 흉고(소구역-해송 위험목'!C23</f>
        <v>136</v>
      </c>
    </row>
    <row r="103" spans="1:16" ht="12" customHeight="1">
      <c r="A103" s="194"/>
      <c r="B103" s="78" t="s">
        <v>323</v>
      </c>
      <c r="C103" s="196">
        <f>C104+C106+C107</f>
        <v>258.63011599999999</v>
      </c>
      <c r="D103" s="30" t="s">
        <v>324</v>
      </c>
      <c r="E103" s="22"/>
      <c r="F103" s="94"/>
      <c r="G103" s="22"/>
      <c r="H103" s="179"/>
      <c r="I103" s="197"/>
      <c r="J103" s="28"/>
      <c r="K103" s="28"/>
      <c r="L103" s="198"/>
      <c r="M103" s="198"/>
      <c r="N103" s="195"/>
      <c r="O103" s="184">
        <f>ROUNDUP(O102,0)</f>
        <v>34</v>
      </c>
      <c r="P103" s="77">
        <f>P102/4</f>
        <v>34</v>
      </c>
    </row>
    <row r="104" spans="1:16" ht="12" customHeight="1">
      <c r="A104" s="194"/>
      <c r="B104" s="78" t="s">
        <v>325</v>
      </c>
      <c r="C104" s="196">
        <f>'다-1.1-0-1 수량산출(소구역-소나무)'!H42+'다-1.1-0-1 수량산출(소구역-해송)'!H42+'마-1.1-0-1 수량산출(소구역-소나무-위험목)'!H42+'마-1.1-0-1 수량산출(소구역-해송-위험목)'!H42</f>
        <v>174.84817380000001</v>
      </c>
      <c r="D104" s="30" t="s">
        <v>326</v>
      </c>
      <c r="E104" s="199"/>
      <c r="F104" s="200" t="e">
        <f>C104/L4</f>
        <v>#DIV/0!</v>
      </c>
      <c r="G104" s="22" t="s">
        <v>327</v>
      </c>
      <c r="H104" s="22"/>
      <c r="I104" s="199"/>
      <c r="J104" s="201"/>
      <c r="K104" s="28"/>
      <c r="L104" s="198"/>
      <c r="M104" s="198"/>
      <c r="N104" s="195"/>
    </row>
    <row r="105" spans="1:16" ht="12" customHeight="1">
      <c r="A105" s="194"/>
      <c r="B105" s="78" t="s">
        <v>328</v>
      </c>
      <c r="C105" s="196">
        <f>'다-1.1-0-1 수량산출(소구역-소나무)'!L42+'다-1.1-0-1 수량산출(소구역-해송)'!L42+'마-1.1-0-1 수량산출(소구역-소나무-위험목)'!L42+'마-1.1-0-1 수량산출(소구역-해송-위험목)'!L42</f>
        <v>258.63011599999999</v>
      </c>
      <c r="D105" s="30" t="s">
        <v>329</v>
      </c>
      <c r="E105" s="22"/>
      <c r="F105" s="94"/>
      <c r="G105" s="22"/>
      <c r="H105" s="202"/>
      <c r="I105" s="197"/>
      <c r="J105" s="28"/>
      <c r="K105" s="28"/>
      <c r="L105" s="198"/>
      <c r="M105" s="198"/>
      <c r="N105" s="195"/>
    </row>
    <row r="106" spans="1:16" ht="12" customHeight="1">
      <c r="A106" s="194"/>
      <c r="B106" s="78" t="s">
        <v>330</v>
      </c>
      <c r="C106" s="196">
        <f>'다-1.1-0-1 수량산출(소구역-소나무)'!J42+'다-1.1-0-1 수량산출(소구역-해송)'!J42+'마-1.1-0-1 수량산출(소구역-소나무-위험목)'!J42+'마-1.1-0-1 수량산출(소구역-해송-위험목)'!J42</f>
        <v>25.7958262</v>
      </c>
      <c r="D106" s="30" t="s">
        <v>331</v>
      </c>
      <c r="E106" s="22"/>
      <c r="F106" s="94"/>
      <c r="G106" s="22"/>
      <c r="H106" s="22"/>
      <c r="I106" s="197"/>
      <c r="J106" s="197"/>
      <c r="K106" s="197"/>
      <c r="L106" s="198"/>
      <c r="M106" s="198"/>
      <c r="N106" s="195"/>
    </row>
    <row r="107" spans="1:16" ht="12" customHeight="1">
      <c r="A107" s="194"/>
      <c r="B107" s="78" t="s">
        <v>332</v>
      </c>
      <c r="C107" s="196">
        <f>'다-1.1-0-1 수량산출(소구역-소나무)'!K42+'다-1.1-0-1 수량산출(소구역-해송)'!K42+'마-1.1-0-1 수량산출(소구역-소나무-위험목)'!K42+'마-1.1-0-1 수량산출(소구역-해송-위험목)'!K42</f>
        <v>57.986115999999996</v>
      </c>
      <c r="D107" s="30" t="s">
        <v>333</v>
      </c>
      <c r="E107" s="22"/>
      <c r="F107" s="94"/>
      <c r="G107" s="22"/>
      <c r="H107" s="22"/>
      <c r="I107" s="197"/>
      <c r="J107" s="28"/>
      <c r="K107" s="28"/>
      <c r="L107" s="28"/>
      <c r="M107" s="28"/>
      <c r="N107" s="195"/>
    </row>
    <row r="108" spans="1:16" ht="12" customHeight="1">
      <c r="A108" s="194"/>
      <c r="B108" s="78" t="s">
        <v>334</v>
      </c>
      <c r="C108" s="196">
        <f>C103</f>
        <v>258.63011599999999</v>
      </c>
      <c r="D108" s="30" t="s">
        <v>329</v>
      </c>
      <c r="E108" s="22"/>
      <c r="F108" s="200"/>
      <c r="G108" s="22"/>
      <c r="H108" s="22"/>
      <c r="I108" s="28"/>
      <c r="J108" s="28"/>
      <c r="K108" s="28"/>
      <c r="L108" s="197"/>
      <c r="M108" s="28"/>
      <c r="N108" s="195"/>
    </row>
    <row r="109" spans="1:16" ht="12" customHeight="1">
      <c r="A109" s="194"/>
      <c r="B109" s="78" t="s">
        <v>335</v>
      </c>
      <c r="C109" s="196">
        <f>C103</f>
        <v>258.63011599999999</v>
      </c>
      <c r="D109" s="30" t="s">
        <v>329</v>
      </c>
      <c r="E109" s="22"/>
      <c r="F109" s="94"/>
      <c r="G109" s="22"/>
      <c r="H109" s="22"/>
      <c r="I109" s="28"/>
      <c r="J109" s="28"/>
      <c r="K109" s="197"/>
      <c r="L109" s="197"/>
      <c r="M109" s="197"/>
      <c r="N109" s="195"/>
    </row>
    <row r="110" spans="1:16" ht="13.5" hidden="1" customHeight="1">
      <c r="A110" s="194"/>
      <c r="B110" s="78" t="s">
        <v>336</v>
      </c>
      <c r="C110" s="196">
        <f>C104</f>
        <v>174.84817380000001</v>
      </c>
      <c r="D110" s="30" t="s">
        <v>337</v>
      </c>
      <c r="E110" s="22"/>
      <c r="F110" s="94"/>
      <c r="G110" s="22"/>
      <c r="H110" s="22"/>
      <c r="I110" s="28"/>
      <c r="J110" s="28"/>
      <c r="K110" s="28"/>
      <c r="L110" s="28"/>
      <c r="M110" s="28"/>
      <c r="N110" s="195"/>
    </row>
    <row r="111" spans="1:16" ht="13.5" customHeight="1">
      <c r="A111" s="203"/>
      <c r="B111" s="1268" t="s">
        <v>338</v>
      </c>
      <c r="C111" s="1268"/>
      <c r="D111" s="1268"/>
      <c r="E111" s="1268"/>
      <c r="F111" s="22"/>
      <c r="G111" s="22"/>
      <c r="H111" s="22"/>
      <c r="I111" s="22"/>
      <c r="J111" s="28"/>
      <c r="K111" s="28"/>
      <c r="L111" s="28"/>
      <c r="M111" s="28"/>
      <c r="N111" s="204"/>
    </row>
    <row r="112" spans="1:16" ht="9.9499999999999993" customHeight="1">
      <c r="A112" s="1269" t="s">
        <v>339</v>
      </c>
      <c r="B112" s="1272" t="s">
        <v>340</v>
      </c>
      <c r="C112" s="1274" t="s">
        <v>341</v>
      </c>
      <c r="D112" s="1275"/>
      <c r="E112" s="1278" t="s">
        <v>342</v>
      </c>
      <c r="F112" s="1279"/>
      <c r="G112" s="1279"/>
      <c r="H112" s="1279"/>
      <c r="I112" s="1279"/>
      <c r="J112" s="1279"/>
      <c r="K112" s="1279"/>
      <c r="L112" s="1279"/>
      <c r="M112" s="1279"/>
      <c r="N112" s="1280"/>
    </row>
    <row r="113" spans="1:15" ht="9.9499999999999993" customHeight="1">
      <c r="A113" s="1270"/>
      <c r="B113" s="1273"/>
      <c r="C113" s="1276"/>
      <c r="D113" s="1277"/>
      <c r="E113" s="1281" t="s">
        <v>343</v>
      </c>
      <c r="F113" s="1282"/>
      <c r="G113" s="1281" t="s">
        <v>344</v>
      </c>
      <c r="H113" s="1282"/>
      <c r="I113" s="1281" t="s">
        <v>345</v>
      </c>
      <c r="J113" s="1282"/>
      <c r="K113" s="1281"/>
      <c r="L113" s="1282"/>
      <c r="M113" s="1281"/>
      <c r="N113" s="1293"/>
    </row>
    <row r="114" spans="1:15" ht="9.9499999999999993" customHeight="1">
      <c r="A114" s="1270"/>
      <c r="B114" s="205" t="s">
        <v>346</v>
      </c>
      <c r="C114" s="1264" t="s">
        <v>347</v>
      </c>
      <c r="D114" s="1265"/>
      <c r="E114" s="1256"/>
      <c r="F114" s="1257"/>
      <c r="G114" s="1256"/>
      <c r="H114" s="1257"/>
      <c r="I114" s="1261"/>
      <c r="J114" s="1262"/>
      <c r="K114" s="1256"/>
      <c r="L114" s="1257"/>
      <c r="M114" s="1261"/>
      <c r="N114" s="1294"/>
    </row>
    <row r="115" spans="1:15" ht="9.9499999999999993" customHeight="1">
      <c r="A115" s="1270"/>
      <c r="B115" s="205" t="s">
        <v>348</v>
      </c>
      <c r="C115" s="1264" t="s">
        <v>349</v>
      </c>
      <c r="D115" s="1265"/>
      <c r="E115" s="1261">
        <v>0</v>
      </c>
      <c r="F115" s="1262"/>
      <c r="G115" s="1256"/>
      <c r="H115" s="1257"/>
      <c r="I115" s="1256"/>
      <c r="J115" s="1257"/>
      <c r="K115" s="1256"/>
      <c r="L115" s="1257"/>
      <c r="M115" s="1256"/>
      <c r="N115" s="1267"/>
    </row>
    <row r="116" spans="1:15" ht="9.9499999999999993" customHeight="1">
      <c r="A116" s="1270"/>
      <c r="B116" s="205" t="s">
        <v>350</v>
      </c>
      <c r="C116" s="1264" t="s">
        <v>1187</v>
      </c>
      <c r="D116" s="1265"/>
      <c r="E116" s="1261">
        <v>0</v>
      </c>
      <c r="F116" s="1262"/>
      <c r="G116" s="1256"/>
      <c r="H116" s="1257"/>
      <c r="I116" s="1256"/>
      <c r="J116" s="1257"/>
      <c r="K116" s="1256"/>
      <c r="L116" s="1257"/>
      <c r="M116" s="1256"/>
      <c r="N116" s="1267"/>
      <c r="O116" s="77" t="e">
        <f>G4/L4</f>
        <v>#DIV/0!</v>
      </c>
    </row>
    <row r="117" spans="1:15" ht="9.9499999999999993" customHeight="1">
      <c r="A117" s="1270"/>
      <c r="B117" s="205" t="s">
        <v>1188</v>
      </c>
      <c r="C117" s="1264" t="s">
        <v>351</v>
      </c>
      <c r="D117" s="1265"/>
      <c r="E117" s="1256"/>
      <c r="F117" s="1257"/>
      <c r="G117" s="1261">
        <v>0.1</v>
      </c>
      <c r="H117" s="1262"/>
      <c r="I117" s="1256"/>
      <c r="J117" s="1257"/>
      <c r="K117" s="1256"/>
      <c r="L117" s="1257"/>
      <c r="M117" s="1253"/>
      <c r="N117" s="1263"/>
    </row>
    <row r="118" spans="1:15" ht="9.9499999999999993" customHeight="1">
      <c r="A118" s="1270"/>
      <c r="B118" s="205" t="s">
        <v>352</v>
      </c>
      <c r="C118" s="1264" t="s">
        <v>353</v>
      </c>
      <c r="D118" s="1265"/>
      <c r="E118" s="1256"/>
      <c r="F118" s="1257"/>
      <c r="G118" s="1261">
        <v>0</v>
      </c>
      <c r="H118" s="1262"/>
      <c r="I118" s="1256"/>
      <c r="J118" s="1257"/>
      <c r="K118" s="1253"/>
      <c r="L118" s="1254"/>
      <c r="M118" s="1253"/>
      <c r="N118" s="1263"/>
    </row>
    <row r="119" spans="1:15" ht="9.9499999999999993" customHeight="1">
      <c r="A119" s="1270"/>
      <c r="B119" s="205" t="s">
        <v>354</v>
      </c>
      <c r="C119" s="1264" t="s">
        <v>355</v>
      </c>
      <c r="D119" s="1265"/>
      <c r="E119" s="1255"/>
      <c r="F119" s="1255"/>
      <c r="G119" s="1256"/>
      <c r="H119" s="1257"/>
      <c r="I119" s="1266">
        <v>0.1</v>
      </c>
      <c r="J119" s="1266"/>
      <c r="K119" s="1256"/>
      <c r="L119" s="1257"/>
      <c r="M119" s="1253"/>
      <c r="N119" s="1263"/>
    </row>
    <row r="120" spans="1:15" ht="9.9499999999999993" customHeight="1">
      <c r="A120" s="1270"/>
      <c r="B120" s="205" t="s">
        <v>356</v>
      </c>
      <c r="C120" s="1253"/>
      <c r="D120" s="1254"/>
      <c r="E120" s="1255"/>
      <c r="F120" s="1255"/>
      <c r="G120" s="1256"/>
      <c r="H120" s="1257"/>
      <c r="I120" s="1256"/>
      <c r="J120" s="1257"/>
      <c r="K120" s="1256"/>
      <c r="L120" s="1257"/>
      <c r="M120" s="206"/>
      <c r="N120" s="207"/>
    </row>
    <row r="121" spans="1:15" s="209" customFormat="1" ht="9.9499999999999993" customHeight="1">
      <c r="A121" s="1271"/>
      <c r="B121" s="208" t="s">
        <v>357</v>
      </c>
      <c r="C121" s="1258"/>
      <c r="D121" s="1259"/>
      <c r="E121" s="1251">
        <f>SUM(E114:F119)</f>
        <v>0</v>
      </c>
      <c r="F121" s="1260"/>
      <c r="G121" s="1251">
        <f>SUM(G114:H119)</f>
        <v>0.1</v>
      </c>
      <c r="H121" s="1260"/>
      <c r="I121" s="1251">
        <f>SUM(I114:J119)</f>
        <v>0.1</v>
      </c>
      <c r="J121" s="1260"/>
      <c r="K121" s="1251"/>
      <c r="L121" s="1260"/>
      <c r="M121" s="1251"/>
      <c r="N121" s="1252"/>
    </row>
    <row r="122" spans="1:15" ht="20.100000000000001" customHeight="1"/>
    <row r="123" spans="1:15" ht="20.100000000000001" customHeight="1"/>
    <row r="124" spans="1:15" ht="20.100000000000001" customHeight="1">
      <c r="F124" s="77">
        <f>'다-1.1-0-1 수량산출(소구역-소나무)'!C42+'마-1.1-0-1 수량산출(소구역-소나무-위험목)'!C42+'다-1.1-0-1 수량산출(소구역-해송)'!C42+'마-1.1-0-1 수량산출(소구역-해송-위험목)'!C42</f>
        <v>324</v>
      </c>
      <c r="G124" s="77" t="s">
        <v>1283</v>
      </c>
    </row>
    <row r="125" spans="1:15" ht="20.100000000000001" customHeight="1">
      <c r="O125" s="77">
        <f>70.43/648</f>
        <v>0.10868827160493828</v>
      </c>
    </row>
    <row r="126" spans="1:15" ht="20.100000000000001" customHeight="1"/>
    <row r="127" spans="1:15" ht="20.100000000000001" customHeight="1">
      <c r="F127" s="77" t="e">
        <f>G4/L4</f>
        <v>#DIV/0!</v>
      </c>
    </row>
    <row r="128" spans="1:15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  <row r="209" ht="20.100000000000001" customHeight="1"/>
    <row r="210" ht="20.100000000000001" customHeight="1"/>
    <row r="211" ht="20.100000000000001" customHeight="1"/>
    <row r="212" ht="20.100000000000001" customHeight="1"/>
    <row r="213" ht="20.100000000000001" customHeight="1"/>
    <row r="214" ht="20.100000000000001" customHeight="1"/>
    <row r="215" ht="20.100000000000001" customHeight="1"/>
    <row r="216" ht="20.100000000000001" customHeight="1"/>
    <row r="217" ht="20.100000000000001" customHeight="1"/>
    <row r="218" ht="20.100000000000001" customHeight="1"/>
    <row r="219" ht="20.100000000000001" customHeight="1"/>
    <row r="220" ht="20.100000000000001" customHeight="1"/>
    <row r="221" ht="20.100000000000001" customHeight="1"/>
    <row r="222" ht="20.100000000000001" customHeight="1"/>
    <row r="223" ht="20.100000000000001" customHeight="1"/>
    <row r="224" ht="20.100000000000001" customHeight="1"/>
    <row r="225" ht="20.100000000000001" customHeight="1"/>
    <row r="226" ht="20.100000000000001" customHeight="1"/>
    <row r="227" ht="20.100000000000001" customHeight="1"/>
    <row r="228" ht="20.100000000000001" customHeight="1"/>
    <row r="229" ht="20.100000000000001" customHeight="1"/>
    <row r="230" ht="20.100000000000001" customHeight="1"/>
    <row r="231" ht="20.100000000000001" customHeight="1"/>
    <row r="232" ht="20.100000000000001" customHeight="1"/>
    <row r="233" ht="20.100000000000001" customHeight="1"/>
    <row r="234" ht="20.100000000000001" customHeight="1"/>
    <row r="235" ht="20.100000000000001" customHeight="1"/>
    <row r="236" ht="20.100000000000001" customHeight="1"/>
    <row r="237" ht="20.100000000000001" customHeight="1"/>
    <row r="238" ht="20.100000000000001" customHeight="1"/>
    <row r="239" ht="20.100000000000001" customHeight="1"/>
    <row r="240" ht="20.100000000000001" customHeight="1"/>
    <row r="241" ht="20.100000000000001" customHeight="1"/>
    <row r="242" ht="20.100000000000001" customHeight="1"/>
    <row r="243" ht="20.100000000000001" customHeight="1"/>
    <row r="244" ht="20.100000000000001" customHeight="1"/>
  </sheetData>
  <mergeCells count="77">
    <mergeCell ref="K113:L113"/>
    <mergeCell ref="M113:N113"/>
    <mergeCell ref="M114:N114"/>
    <mergeCell ref="A1:N3"/>
    <mergeCell ref="A4:B4"/>
    <mergeCell ref="E4:F4"/>
    <mergeCell ref="M4:N4"/>
    <mergeCell ref="A5:B6"/>
    <mergeCell ref="C5:D6"/>
    <mergeCell ref="E5:F5"/>
    <mergeCell ref="G5:G7"/>
    <mergeCell ref="H5:I6"/>
    <mergeCell ref="J5:J7"/>
    <mergeCell ref="K5:K7"/>
    <mergeCell ref="L5:L7"/>
    <mergeCell ref="M5:M7"/>
    <mergeCell ref="J4:K4"/>
    <mergeCell ref="N5:N7"/>
    <mergeCell ref="E6:F6"/>
    <mergeCell ref="A98:B98"/>
    <mergeCell ref="B100:E100"/>
    <mergeCell ref="A66:A97"/>
    <mergeCell ref="A8:A65"/>
    <mergeCell ref="B111:E111"/>
    <mergeCell ref="A112:A121"/>
    <mergeCell ref="B112:B113"/>
    <mergeCell ref="C112:D113"/>
    <mergeCell ref="E112:N112"/>
    <mergeCell ref="E113:F113"/>
    <mergeCell ref="C114:D114"/>
    <mergeCell ref="E114:F114"/>
    <mergeCell ref="G114:H114"/>
    <mergeCell ref="I114:J114"/>
    <mergeCell ref="K114:L114"/>
    <mergeCell ref="M115:N115"/>
    <mergeCell ref="G113:H113"/>
    <mergeCell ref="I113:J113"/>
    <mergeCell ref="C115:D115"/>
    <mergeCell ref="E115:F115"/>
    <mergeCell ref="G115:H115"/>
    <mergeCell ref="I115:J115"/>
    <mergeCell ref="K115:L115"/>
    <mergeCell ref="M117:N117"/>
    <mergeCell ref="C116:D116"/>
    <mergeCell ref="E116:F116"/>
    <mergeCell ref="G116:H116"/>
    <mergeCell ref="I116:J116"/>
    <mergeCell ref="K116:L116"/>
    <mergeCell ref="M116:N116"/>
    <mergeCell ref="C117:D117"/>
    <mergeCell ref="E117:F117"/>
    <mergeCell ref="G117:H117"/>
    <mergeCell ref="I117:J117"/>
    <mergeCell ref="K117:L117"/>
    <mergeCell ref="G118:H118"/>
    <mergeCell ref="I118:J118"/>
    <mergeCell ref="K118:L118"/>
    <mergeCell ref="M118:N118"/>
    <mergeCell ref="C119:D119"/>
    <mergeCell ref="E119:F119"/>
    <mergeCell ref="G119:H119"/>
    <mergeCell ref="I119:J119"/>
    <mergeCell ref="K119:L119"/>
    <mergeCell ref="M119:N119"/>
    <mergeCell ref="C118:D118"/>
    <mergeCell ref="E118:F118"/>
    <mergeCell ref="M121:N121"/>
    <mergeCell ref="C120:D120"/>
    <mergeCell ref="E120:F120"/>
    <mergeCell ref="G120:H120"/>
    <mergeCell ref="I120:J120"/>
    <mergeCell ref="K120:L120"/>
    <mergeCell ref="C121:D121"/>
    <mergeCell ref="E121:F121"/>
    <mergeCell ref="G121:H121"/>
    <mergeCell ref="I121:J121"/>
    <mergeCell ref="K121:L121"/>
  </mergeCells>
  <phoneticPr fontId="4" type="noConversion"/>
  <printOptions horizontalCentered="1"/>
  <pageMargins left="0.59055118110236227" right="0.39370078740157483" top="0.31496062992125984" bottom="0.18" header="0.27559055118110237" footer="0.1574803149606299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8682F-712A-4A15-B7E4-EA7EA8EAFFE1}">
  <sheetPr>
    <tabColor rgb="FF92D050"/>
  </sheetPr>
  <dimension ref="A1:O504"/>
  <sheetViews>
    <sheetView view="pageBreakPreview" zoomScaleSheetLayoutView="100" workbookViewId="0">
      <selection activeCell="Q40" sqref="Q40"/>
    </sheetView>
  </sheetViews>
  <sheetFormatPr defaultColWidth="8.88671875" defaultRowHeight="17.25"/>
  <cols>
    <col min="1" max="1" width="4.109375" style="77" customWidth="1"/>
    <col min="2" max="2" width="24.44140625" style="77" customWidth="1"/>
    <col min="3" max="3" width="14.5546875" style="77" customWidth="1"/>
    <col min="4" max="4" width="11.77734375" style="77" customWidth="1"/>
    <col min="5" max="5" width="16.44140625" style="77" customWidth="1"/>
    <col min="6" max="6" width="11.77734375" style="77" customWidth="1"/>
    <col min="7" max="7" width="20.5546875" style="77" customWidth="1"/>
    <col min="8" max="8" width="1.77734375" style="77" customWidth="1"/>
    <col min="9" max="16384" width="8.88671875" style="77"/>
  </cols>
  <sheetData>
    <row r="1" spans="1:14" ht="13.5" customHeight="1">
      <c r="A1" s="1308" t="s">
        <v>910</v>
      </c>
      <c r="B1" s="1309"/>
      <c r="C1" s="1309"/>
      <c r="D1" s="1309"/>
      <c r="E1" s="1309"/>
      <c r="F1" s="1309"/>
      <c r="G1" s="1310"/>
    </row>
    <row r="2" spans="1:14" ht="13.5" customHeight="1">
      <c r="A2" s="1311"/>
      <c r="B2" s="1106"/>
      <c r="C2" s="1106"/>
      <c r="D2" s="1106"/>
      <c r="E2" s="1106"/>
      <c r="F2" s="1106"/>
      <c r="G2" s="1312"/>
    </row>
    <row r="3" spans="1:14" ht="13.5" customHeight="1">
      <c r="A3" s="1313"/>
      <c r="B3" s="1295"/>
      <c r="C3" s="1295"/>
      <c r="D3" s="1295"/>
      <c r="E3" s="1295"/>
      <c r="F3" s="1295"/>
      <c r="G3" s="1314"/>
    </row>
    <row r="4" spans="1:14" s="22" customFormat="1" ht="14.25" customHeight="1">
      <c r="A4" s="1177" t="s">
        <v>358</v>
      </c>
      <c r="B4" s="1178"/>
      <c r="C4" s="1177" t="s">
        <v>251</v>
      </c>
      <c r="D4" s="1178"/>
      <c r="E4" s="1177" t="s">
        <v>254</v>
      </c>
      <c r="F4" s="1178"/>
      <c r="G4" s="1175" t="s">
        <v>255</v>
      </c>
    </row>
    <row r="5" spans="1:14" s="22" customFormat="1" ht="14.25" customHeight="1">
      <c r="A5" s="1287"/>
      <c r="B5" s="1288"/>
      <c r="C5" s="1287"/>
      <c r="D5" s="1288"/>
      <c r="E5" s="1287" t="s">
        <v>258</v>
      </c>
      <c r="F5" s="1288"/>
      <c r="G5" s="1304"/>
    </row>
    <row r="6" spans="1:14" s="22" customFormat="1" ht="14.25" customHeight="1">
      <c r="A6" s="170"/>
      <c r="B6" s="105" t="s">
        <v>359</v>
      </c>
      <c r="C6" s="171"/>
      <c r="D6" s="105" t="s">
        <v>239</v>
      </c>
      <c r="E6" s="170"/>
      <c r="F6" s="105" t="s">
        <v>239</v>
      </c>
      <c r="G6" s="1246"/>
    </row>
    <row r="7" spans="1:14" s="22" customFormat="1" ht="12" customHeight="1">
      <c r="A7" s="1233" t="s">
        <v>259</v>
      </c>
      <c r="B7" s="172" t="s">
        <v>360</v>
      </c>
      <c r="C7" s="211">
        <f>'다-1.1-0-1 수량산출(소구역-소나무)'!E4+'다-1.1-0-1 수량산출(소구역-해송)'!E4</f>
        <v>7.7999999999999996E-3</v>
      </c>
      <c r="D7" s="174" t="s">
        <v>296</v>
      </c>
      <c r="E7" s="173">
        <f>산출기초조사서!E6</f>
        <v>1.1299999999999999</v>
      </c>
      <c r="F7" s="174" t="s">
        <v>361</v>
      </c>
      <c r="G7" s="175">
        <f>ROUND(C7/E7,2)</f>
        <v>0.01</v>
      </c>
      <c r="L7" s="22">
        <v>35</v>
      </c>
      <c r="M7" s="22">
        <v>100</v>
      </c>
      <c r="N7" s="22">
        <f>L7/M7</f>
        <v>0.35</v>
      </c>
    </row>
    <row r="8" spans="1:14" s="22" customFormat="1" ht="12" customHeight="1">
      <c r="A8" s="1234"/>
      <c r="B8" s="172" t="s">
        <v>362</v>
      </c>
      <c r="C8" s="211">
        <f>'다-1.1-0-1 수량산출(소구역-소나무)'!E5+'다-1.1-0-1 수량산출(소구역-해송)'!E5</f>
        <v>0</v>
      </c>
      <c r="D8" s="174" t="s">
        <v>296</v>
      </c>
      <c r="E8" s="173">
        <f>산출기초조사서!E7</f>
        <v>1.18</v>
      </c>
      <c r="F8" s="174" t="s">
        <v>361</v>
      </c>
      <c r="G8" s="175">
        <f t="shared" ref="G8:G44" si="0">ROUND(C8/E8,2)</f>
        <v>0</v>
      </c>
      <c r="L8" s="22">
        <v>40</v>
      </c>
    </row>
    <row r="9" spans="1:14" s="22" customFormat="1" ht="12" customHeight="1">
      <c r="A9" s="1234"/>
      <c r="B9" s="172" t="s">
        <v>363</v>
      </c>
      <c r="C9" s="211">
        <f>'다-1.1-0-1 수량산출(소구역-소나무)'!E6+'다-1.1-0-1 수량산출(소구역-해송)'!E6</f>
        <v>6.4640000000000003E-2</v>
      </c>
      <c r="D9" s="174" t="s">
        <v>296</v>
      </c>
      <c r="E9" s="173">
        <f>산출기초조사서!E8</f>
        <v>1.24</v>
      </c>
      <c r="F9" s="174" t="s">
        <v>361</v>
      </c>
      <c r="G9" s="175">
        <f t="shared" si="0"/>
        <v>0.05</v>
      </c>
    </row>
    <row r="10" spans="1:14" s="22" customFormat="1" ht="12" customHeight="1">
      <c r="A10" s="1234"/>
      <c r="B10" s="172" t="s">
        <v>364</v>
      </c>
      <c r="C10" s="211">
        <f>'다-1.1-0-1 수량산출(소구역-소나무)'!E7+'다-1.1-0-1 수량산출(소구역-해송)'!E7</f>
        <v>0.36292000000000002</v>
      </c>
      <c r="D10" s="174" t="s">
        <v>296</v>
      </c>
      <c r="E10" s="173">
        <f>산출기초조사서!E9</f>
        <v>1.26</v>
      </c>
      <c r="F10" s="174" t="s">
        <v>361</v>
      </c>
      <c r="G10" s="175">
        <f t="shared" si="0"/>
        <v>0.28999999999999998</v>
      </c>
    </row>
    <row r="11" spans="1:14" s="22" customFormat="1" ht="12" customHeight="1">
      <c r="A11" s="1234"/>
      <c r="B11" s="172" t="s">
        <v>365</v>
      </c>
      <c r="C11" s="211">
        <f>'다-1.1-0-1 수량산출(소구역-소나무)'!E8+'다-1.1-0-1 수량산출(소구역-해송)'!E8</f>
        <v>0.88836999999999999</v>
      </c>
      <c r="D11" s="174" t="s">
        <v>296</v>
      </c>
      <c r="E11" s="173">
        <f>산출기초조사서!E10</f>
        <v>1.29</v>
      </c>
      <c r="F11" s="174" t="s">
        <v>361</v>
      </c>
      <c r="G11" s="175">
        <f t="shared" si="0"/>
        <v>0.69</v>
      </c>
    </row>
    <row r="12" spans="1:14" s="22" customFormat="1" ht="12" customHeight="1">
      <c r="A12" s="1234"/>
      <c r="B12" s="172" t="s">
        <v>366</v>
      </c>
      <c r="C12" s="211">
        <f>'다-1.1-0-1 수량산출(소구역-소나무)'!E9+'다-1.1-0-1 수량산출(소구역-해송)'!E9</f>
        <v>1.0542</v>
      </c>
      <c r="D12" s="174" t="s">
        <v>296</v>
      </c>
      <c r="E12" s="173">
        <f>산출기초조사서!E11</f>
        <v>1.32</v>
      </c>
      <c r="F12" s="174" t="s">
        <v>361</v>
      </c>
      <c r="G12" s="175">
        <f t="shared" si="0"/>
        <v>0.8</v>
      </c>
    </row>
    <row r="13" spans="1:14" s="22" customFormat="1" ht="12" customHeight="1">
      <c r="A13" s="1234"/>
      <c r="B13" s="172" t="s">
        <v>367</v>
      </c>
      <c r="C13" s="211">
        <f>'다-1.1-0-1 수량산출(소구역-소나무)'!E10+'다-1.1-0-1 수량산출(소구역-해송)'!E10</f>
        <v>2.26715</v>
      </c>
      <c r="D13" s="174" t="s">
        <v>296</v>
      </c>
      <c r="E13" s="173">
        <f>산출기초조사서!E12</f>
        <v>1.34</v>
      </c>
      <c r="F13" s="174" t="s">
        <v>361</v>
      </c>
      <c r="G13" s="175">
        <f t="shared" si="0"/>
        <v>1.69</v>
      </c>
    </row>
    <row r="14" spans="1:14" s="22" customFormat="1" ht="12" customHeight="1">
      <c r="A14" s="1234"/>
      <c r="B14" s="172" t="s">
        <v>368</v>
      </c>
      <c r="C14" s="211">
        <f>'다-1.1-0-1 수량산출(소구역-소나무)'!E11+'다-1.1-0-1 수량산출(소구역-해송)'!E11</f>
        <v>4.5880099999999997</v>
      </c>
      <c r="D14" s="174" t="s">
        <v>296</v>
      </c>
      <c r="E14" s="173">
        <f>산출기초조사서!E13</f>
        <v>1.51</v>
      </c>
      <c r="F14" s="174" t="s">
        <v>361</v>
      </c>
      <c r="G14" s="175">
        <f t="shared" si="0"/>
        <v>3.04</v>
      </c>
    </row>
    <row r="15" spans="1:14" s="22" customFormat="1" ht="12" customHeight="1">
      <c r="A15" s="1234"/>
      <c r="B15" s="172" t="s">
        <v>369</v>
      </c>
      <c r="C15" s="211">
        <f>'다-1.1-0-1 수량산출(소구역-소나무)'!E12+'다-1.1-0-1 수량산출(소구역-해송)'!E12</f>
        <v>4.3308800000000005</v>
      </c>
      <c r="D15" s="174" t="s">
        <v>296</v>
      </c>
      <c r="E15" s="173">
        <f>산출기초조사서!E14</f>
        <v>1.6</v>
      </c>
      <c r="F15" s="174" t="s">
        <v>361</v>
      </c>
      <c r="G15" s="175">
        <f t="shared" si="0"/>
        <v>2.71</v>
      </c>
    </row>
    <row r="16" spans="1:14" s="22" customFormat="1" ht="12" customHeight="1">
      <c r="A16" s="1234"/>
      <c r="B16" s="172" t="s">
        <v>370</v>
      </c>
      <c r="C16" s="211">
        <f>'다-1.1-0-1 수량산출(소구역-소나무)'!E13+'다-1.1-0-1 수량산출(소구역-해송)'!E13</f>
        <v>6.3384900000000002</v>
      </c>
      <c r="D16" s="174" t="s">
        <v>296</v>
      </c>
      <c r="E16" s="173">
        <f>산출기초조사서!E15</f>
        <v>1.74</v>
      </c>
      <c r="F16" s="174" t="s">
        <v>361</v>
      </c>
      <c r="G16" s="175">
        <f t="shared" si="0"/>
        <v>3.64</v>
      </c>
    </row>
    <row r="17" spans="1:7" s="22" customFormat="1" ht="12" customHeight="1">
      <c r="A17" s="1234"/>
      <c r="B17" s="172" t="s">
        <v>371</v>
      </c>
      <c r="C17" s="211">
        <f>'다-1.1-0-1 수량산출(소구역-소나무)'!E14+'다-1.1-0-1 수량산출(소구역-해송)'!E14</f>
        <v>7.5171600000000005</v>
      </c>
      <c r="D17" s="174" t="s">
        <v>296</v>
      </c>
      <c r="E17" s="173">
        <f>산출기초조사서!E16</f>
        <v>1.84</v>
      </c>
      <c r="F17" s="174" t="s">
        <v>361</v>
      </c>
      <c r="G17" s="175">
        <f t="shared" si="0"/>
        <v>4.09</v>
      </c>
    </row>
    <row r="18" spans="1:7" s="22" customFormat="1" ht="12" customHeight="1">
      <c r="A18" s="1234"/>
      <c r="B18" s="172" t="s">
        <v>372</v>
      </c>
      <c r="C18" s="211">
        <f>'다-1.1-0-1 수량산출(소구역-소나무)'!E15+'다-1.1-0-1 수량산출(소구역-해송)'!E15</f>
        <v>7.8340799999999993</v>
      </c>
      <c r="D18" s="174" t="s">
        <v>296</v>
      </c>
      <c r="E18" s="173">
        <f>산출기초조사서!E17</f>
        <v>1.94</v>
      </c>
      <c r="F18" s="174" t="s">
        <v>361</v>
      </c>
      <c r="G18" s="175">
        <f t="shared" si="0"/>
        <v>4.04</v>
      </c>
    </row>
    <row r="19" spans="1:7" s="22" customFormat="1" ht="12" customHeight="1">
      <c r="A19" s="1234"/>
      <c r="B19" s="172" t="s">
        <v>373</v>
      </c>
      <c r="C19" s="211">
        <f>'다-1.1-0-1 수량산출(소구역-소나무)'!E16+'다-1.1-0-1 수량산출(소구역-해송)'!E16</f>
        <v>14.7805</v>
      </c>
      <c r="D19" s="174" t="s">
        <v>296</v>
      </c>
      <c r="E19" s="173">
        <f>산출기초조사서!E18</f>
        <v>2.0499999999999998</v>
      </c>
      <c r="F19" s="174" t="s">
        <v>361</v>
      </c>
      <c r="G19" s="175">
        <f t="shared" si="0"/>
        <v>7.21</v>
      </c>
    </row>
    <row r="20" spans="1:7" s="22" customFormat="1" ht="12" customHeight="1">
      <c r="A20" s="1234"/>
      <c r="B20" s="172" t="s">
        <v>374</v>
      </c>
      <c r="C20" s="211">
        <f>'다-1.1-0-1 수량산출(소구역-소나무)'!E17+'다-1.1-0-1 수량산출(소구역-해송)'!E17</f>
        <v>8.9338800000000003</v>
      </c>
      <c r="D20" s="174" t="s">
        <v>296</v>
      </c>
      <c r="E20" s="173">
        <f>산출기초조사서!E19</f>
        <v>2.13</v>
      </c>
      <c r="F20" s="174" t="s">
        <v>361</v>
      </c>
      <c r="G20" s="175">
        <f t="shared" si="0"/>
        <v>4.1900000000000004</v>
      </c>
    </row>
    <row r="21" spans="1:7" s="22" customFormat="1" ht="12" customHeight="1">
      <c r="A21" s="1234"/>
      <c r="B21" s="172" t="s">
        <v>375</v>
      </c>
      <c r="C21" s="211">
        <f>'다-1.1-0-1 수량산출(소구역-소나무)'!E18+'다-1.1-0-1 수량산출(소구역-해송)'!E18</f>
        <v>7.7682199999999995</v>
      </c>
      <c r="D21" s="174" t="s">
        <v>296</v>
      </c>
      <c r="E21" s="173">
        <f>산출기초조사서!E20</f>
        <v>2.21</v>
      </c>
      <c r="F21" s="174" t="s">
        <v>361</v>
      </c>
      <c r="G21" s="175">
        <f t="shared" si="0"/>
        <v>3.52</v>
      </c>
    </row>
    <row r="22" spans="1:7" s="22" customFormat="1" ht="12" customHeight="1">
      <c r="A22" s="1234"/>
      <c r="B22" s="172" t="s">
        <v>376</v>
      </c>
      <c r="C22" s="211">
        <f>'다-1.1-0-1 수량산출(소구역-소나무)'!E19+'다-1.1-0-1 수량산출(소구역-해송)'!E19</f>
        <v>10.27003</v>
      </c>
      <c r="D22" s="174" t="s">
        <v>296</v>
      </c>
      <c r="E22" s="173">
        <f>산출기초조사서!E21</f>
        <v>2.29</v>
      </c>
      <c r="F22" s="174" t="s">
        <v>361</v>
      </c>
      <c r="G22" s="175">
        <f t="shared" si="0"/>
        <v>4.4800000000000004</v>
      </c>
    </row>
    <row r="23" spans="1:7" s="22" customFormat="1" ht="12" customHeight="1">
      <c r="A23" s="1234"/>
      <c r="B23" s="172" t="s">
        <v>377</v>
      </c>
      <c r="C23" s="211">
        <f>'다-1.1-0-1 수량산출(소구역-소나무)'!E20+'다-1.1-0-1 수량산출(소구역-해송)'!E20</f>
        <v>10.017810000000001</v>
      </c>
      <c r="D23" s="174" t="s">
        <v>296</v>
      </c>
      <c r="E23" s="173">
        <f>산출기초조사서!E22</f>
        <v>2.35</v>
      </c>
      <c r="F23" s="174" t="s">
        <v>361</v>
      </c>
      <c r="G23" s="175">
        <f t="shared" si="0"/>
        <v>4.26</v>
      </c>
    </row>
    <row r="24" spans="1:7" s="22" customFormat="1" ht="12" customHeight="1">
      <c r="A24" s="1234"/>
      <c r="B24" s="172" t="s">
        <v>378</v>
      </c>
      <c r="C24" s="211">
        <f>'다-1.1-0-1 수량산출(소구역-소나무)'!E21+'다-1.1-0-1 수량산출(소구역-해송)'!E21</f>
        <v>14.83755</v>
      </c>
      <c r="D24" s="174" t="s">
        <v>296</v>
      </c>
      <c r="E24" s="173">
        <f>산출기초조사서!E23</f>
        <v>2.48</v>
      </c>
      <c r="F24" s="174" t="s">
        <v>361</v>
      </c>
      <c r="G24" s="175">
        <f t="shared" si="0"/>
        <v>5.98</v>
      </c>
    </row>
    <row r="25" spans="1:7" s="22" customFormat="1" ht="12" customHeight="1">
      <c r="A25" s="1234"/>
      <c r="B25" s="172" t="s">
        <v>379</v>
      </c>
      <c r="C25" s="211">
        <f>'다-1.1-0-1 수량산출(소구역-소나무)'!E22+'다-1.1-0-1 수량산출(소구역-해송)'!E22</f>
        <v>15.182729999999999</v>
      </c>
      <c r="D25" s="174" t="s">
        <v>296</v>
      </c>
      <c r="E25" s="173">
        <f>산출기초조사서!E24</f>
        <v>2.5499999999999998</v>
      </c>
      <c r="F25" s="174" t="s">
        <v>361</v>
      </c>
      <c r="G25" s="175">
        <f t="shared" si="0"/>
        <v>5.95</v>
      </c>
    </row>
    <row r="26" spans="1:7" s="22" customFormat="1" ht="12" customHeight="1">
      <c r="A26" s="1234"/>
      <c r="B26" s="172" t="s">
        <v>380</v>
      </c>
      <c r="C26" s="211">
        <f>'다-1.1-0-1 수량산출(소구역-소나무)'!E23+'다-1.1-0-1 수량산출(소구역-해송)'!E23</f>
        <v>8.9992400000000004</v>
      </c>
      <c r="D26" s="174" t="s">
        <v>296</v>
      </c>
      <c r="E26" s="173">
        <f>산출기초조사서!E25</f>
        <v>2.62</v>
      </c>
      <c r="F26" s="174" t="s">
        <v>361</v>
      </c>
      <c r="G26" s="175">
        <f t="shared" si="0"/>
        <v>3.43</v>
      </c>
    </row>
    <row r="27" spans="1:7" s="22" customFormat="1" ht="12" customHeight="1">
      <c r="A27" s="1234"/>
      <c r="B27" s="172" t="s">
        <v>381</v>
      </c>
      <c r="C27" s="211">
        <f>'다-1.1-0-1 수량산출(소구역-소나무)'!E24+'다-1.1-0-1 수량산출(소구역-해송)'!E24</f>
        <v>9.2197600000000008</v>
      </c>
      <c r="D27" s="174" t="s">
        <v>296</v>
      </c>
      <c r="E27" s="173">
        <f>산출기초조사서!E26</f>
        <v>2.68</v>
      </c>
      <c r="F27" s="174" t="s">
        <v>361</v>
      </c>
      <c r="G27" s="175">
        <f t="shared" si="0"/>
        <v>3.44</v>
      </c>
    </row>
    <row r="28" spans="1:7" s="22" customFormat="1" ht="12" customHeight="1">
      <c r="A28" s="1234"/>
      <c r="B28" s="172" t="s">
        <v>382</v>
      </c>
      <c r="C28" s="211">
        <f>'다-1.1-0-1 수량산출(소구역-소나무)'!E25+'다-1.1-0-1 수량산출(소구역-해송)'!E25</f>
        <v>3.3889999999999998</v>
      </c>
      <c r="D28" s="174" t="s">
        <v>296</v>
      </c>
      <c r="E28" s="173">
        <f>산출기초조사서!E27</f>
        <v>2.74</v>
      </c>
      <c r="F28" s="174" t="s">
        <v>361</v>
      </c>
      <c r="G28" s="175">
        <f t="shared" si="0"/>
        <v>1.24</v>
      </c>
    </row>
    <row r="29" spans="1:7" s="22" customFormat="1" ht="12" customHeight="1">
      <c r="A29" s="1234"/>
      <c r="B29" s="172" t="s">
        <v>383</v>
      </c>
      <c r="C29" s="211">
        <f>'다-1.1-0-1 수량산출(소구역-소나무)'!E26+'다-1.1-0-1 수량산출(소구역-해송)'!E26</f>
        <v>3.5428800000000003</v>
      </c>
      <c r="D29" s="174" t="s">
        <v>296</v>
      </c>
      <c r="E29" s="173">
        <f>산출기초조사서!$E$28</f>
        <v>2.8</v>
      </c>
      <c r="F29" s="174" t="s">
        <v>361</v>
      </c>
      <c r="G29" s="175">
        <f t="shared" si="0"/>
        <v>1.27</v>
      </c>
    </row>
    <row r="30" spans="1:7" s="22" customFormat="1" ht="12" customHeight="1">
      <c r="A30" s="1234"/>
      <c r="B30" s="172" t="s">
        <v>384</v>
      </c>
      <c r="C30" s="211">
        <f>'다-1.1-0-1 수량산출(소구역-소나무)'!E27+'다-1.1-0-1 수량산출(소구역-해송)'!E27</f>
        <v>2.06778</v>
      </c>
      <c r="D30" s="174" t="s">
        <v>296</v>
      </c>
      <c r="E30" s="173">
        <f>산출기초조사서!$E$28</f>
        <v>2.8</v>
      </c>
      <c r="F30" s="174" t="s">
        <v>361</v>
      </c>
      <c r="G30" s="175">
        <f t="shared" si="0"/>
        <v>0.74</v>
      </c>
    </row>
    <row r="31" spans="1:7" s="22" customFormat="1" ht="12" customHeight="1">
      <c r="A31" s="1234"/>
      <c r="B31" s="172" t="s">
        <v>385</v>
      </c>
      <c r="C31" s="211">
        <f>'다-1.1-0-1 수량산출(소구역-소나무)'!E28+'다-1.1-0-1 수량산출(소구역-해송)'!E28</f>
        <v>2.2246999999999999</v>
      </c>
      <c r="D31" s="174" t="s">
        <v>296</v>
      </c>
      <c r="E31" s="173">
        <f>산출기초조사서!$E$28</f>
        <v>2.8</v>
      </c>
      <c r="F31" s="174" t="s">
        <v>361</v>
      </c>
      <c r="G31" s="175">
        <f t="shared" si="0"/>
        <v>0.79</v>
      </c>
    </row>
    <row r="32" spans="1:7" s="22" customFormat="1" ht="12" customHeight="1">
      <c r="A32" s="1234"/>
      <c r="B32" s="172" t="s">
        <v>386</v>
      </c>
      <c r="C32" s="211">
        <f>'다-1.1-0-1 수량산출(소구역-소나무)'!E29+'다-1.1-0-1 수량산출(소구역-해송)'!E29</f>
        <v>4.5393799999999995</v>
      </c>
      <c r="D32" s="174" t="s">
        <v>296</v>
      </c>
      <c r="E32" s="173">
        <f>산출기초조사서!$E$28</f>
        <v>2.8</v>
      </c>
      <c r="F32" s="174" t="s">
        <v>361</v>
      </c>
      <c r="G32" s="175">
        <f t="shared" si="0"/>
        <v>1.62</v>
      </c>
    </row>
    <row r="33" spans="1:15" s="22" customFormat="1" ht="12" customHeight="1">
      <c r="A33" s="1234"/>
      <c r="B33" s="172" t="s">
        <v>387</v>
      </c>
      <c r="C33" s="211">
        <f>'다-1.1-0-1 수량산출(소구역-소나무)'!E30+'다-1.1-0-1 수량산출(소구역-해송)'!E30</f>
        <v>0</v>
      </c>
      <c r="D33" s="174" t="s">
        <v>296</v>
      </c>
      <c r="E33" s="173">
        <f>산출기초조사서!$E$28</f>
        <v>2.8</v>
      </c>
      <c r="F33" s="174" t="s">
        <v>361</v>
      </c>
      <c r="G33" s="175">
        <f t="shared" si="0"/>
        <v>0</v>
      </c>
    </row>
    <row r="34" spans="1:15" s="22" customFormat="1" ht="12" customHeight="1">
      <c r="A34" s="1234"/>
      <c r="B34" s="172" t="s">
        <v>388</v>
      </c>
      <c r="C34" s="211">
        <f>'다-1.1-0-1 수량산출(소구역-소나무)'!E31+'다-1.1-0-1 수량산출(소구역-해송)'!E31</f>
        <v>0</v>
      </c>
      <c r="D34" s="174" t="s">
        <v>296</v>
      </c>
      <c r="E34" s="173">
        <f>산출기초조사서!$E$28</f>
        <v>2.8</v>
      </c>
      <c r="F34" s="174" t="s">
        <v>361</v>
      </c>
      <c r="G34" s="175">
        <f t="shared" si="0"/>
        <v>0</v>
      </c>
    </row>
    <row r="35" spans="1:15" s="22" customFormat="1" ht="12" customHeight="1">
      <c r="A35" s="1234"/>
      <c r="B35" s="172" t="s">
        <v>389</v>
      </c>
      <c r="C35" s="211">
        <f>'다-1.1-0-1 수량산출(소구역-소나무)'!E32+'다-1.1-0-1 수량산출(소구역-해송)'!E32</f>
        <v>2.5178199999999999</v>
      </c>
      <c r="D35" s="174" t="s">
        <v>296</v>
      </c>
      <c r="E35" s="173">
        <f>산출기초조사서!$E$28</f>
        <v>2.8</v>
      </c>
      <c r="F35" s="174" t="s">
        <v>361</v>
      </c>
      <c r="G35" s="175">
        <f t="shared" si="0"/>
        <v>0.9</v>
      </c>
    </row>
    <row r="36" spans="1:15" s="22" customFormat="1" ht="12" customHeight="1">
      <c r="A36" s="1234"/>
      <c r="B36" s="172" t="s">
        <v>390</v>
      </c>
      <c r="C36" s="211">
        <f>'다-1.1-0-1 수량산출(소구역-소나무)'!E33+'다-1.1-0-1 수량산출(소구역-해송)'!E33</f>
        <v>0</v>
      </c>
      <c r="D36" s="174" t="s">
        <v>296</v>
      </c>
      <c r="E36" s="173">
        <f>산출기초조사서!$E$28</f>
        <v>2.8</v>
      </c>
      <c r="F36" s="174" t="s">
        <v>361</v>
      </c>
      <c r="G36" s="175">
        <f t="shared" si="0"/>
        <v>0</v>
      </c>
    </row>
    <row r="37" spans="1:15" s="22" customFormat="1" ht="12" customHeight="1">
      <c r="A37" s="1234"/>
      <c r="B37" s="172" t="s">
        <v>391</v>
      </c>
      <c r="C37" s="211">
        <f>'다-1.1-0-1 수량산출(소구역-소나무)'!E34+'다-1.1-0-1 수량산출(소구역-해송)'!E34</f>
        <v>0</v>
      </c>
      <c r="D37" s="174" t="s">
        <v>296</v>
      </c>
      <c r="E37" s="173">
        <f>산출기초조사서!$E$28</f>
        <v>2.8</v>
      </c>
      <c r="F37" s="174" t="s">
        <v>361</v>
      </c>
      <c r="G37" s="175">
        <f t="shared" si="0"/>
        <v>0</v>
      </c>
    </row>
    <row r="38" spans="1:15" s="22" customFormat="1" ht="12" customHeight="1">
      <c r="A38" s="1234"/>
      <c r="B38" s="172" t="s">
        <v>392</v>
      </c>
      <c r="C38" s="211">
        <f>'다-1.1-0-1 수량산출(소구역-소나무)'!E35+'다-1.1-0-1 수량산출(소구역-해송)'!E35</f>
        <v>0</v>
      </c>
      <c r="D38" s="174" t="s">
        <v>296</v>
      </c>
      <c r="E38" s="173">
        <f>산출기초조사서!$E$28</f>
        <v>2.8</v>
      </c>
      <c r="F38" s="174" t="s">
        <v>361</v>
      </c>
      <c r="G38" s="175">
        <f t="shared" si="0"/>
        <v>0</v>
      </c>
    </row>
    <row r="39" spans="1:15" s="22" customFormat="1" ht="12" customHeight="1">
      <c r="A39" s="1234"/>
      <c r="B39" s="172" t="s">
        <v>393</v>
      </c>
      <c r="C39" s="211">
        <f>'다-1.1-0-1 수량산출(소구역-소나무)'!E36+'다-1.1-0-1 수량산출(소구역-해송)'!E36</f>
        <v>0</v>
      </c>
      <c r="D39" s="174" t="s">
        <v>296</v>
      </c>
      <c r="E39" s="173">
        <f>산출기초조사서!$E$28</f>
        <v>2.8</v>
      </c>
      <c r="F39" s="174" t="s">
        <v>361</v>
      </c>
      <c r="G39" s="175">
        <f t="shared" si="0"/>
        <v>0</v>
      </c>
    </row>
    <row r="40" spans="1:15" s="22" customFormat="1" ht="12" customHeight="1">
      <c r="A40" s="1234"/>
      <c r="B40" s="172" t="s">
        <v>394</v>
      </c>
      <c r="C40" s="211">
        <f>'다-1.1-0-1 수량산출(소구역-소나무)'!E37+'다-1.1-0-1 수량산출(소구역-해송)'!E37</f>
        <v>0</v>
      </c>
      <c r="D40" s="174" t="s">
        <v>296</v>
      </c>
      <c r="E40" s="173">
        <f>산출기초조사서!$E$28</f>
        <v>2.8</v>
      </c>
      <c r="F40" s="174" t="s">
        <v>361</v>
      </c>
      <c r="G40" s="175">
        <f t="shared" si="0"/>
        <v>0</v>
      </c>
    </row>
    <row r="41" spans="1:15" s="22" customFormat="1" ht="12" customHeight="1">
      <c r="A41" s="1234"/>
      <c r="B41" s="172" t="s">
        <v>395</v>
      </c>
      <c r="C41" s="211">
        <f>'다-1.1-0-1 수량산출(소구역-소나무)'!E38+'다-1.1-0-1 수량산출(소구역-해송)'!E38</f>
        <v>0</v>
      </c>
      <c r="D41" s="174" t="s">
        <v>296</v>
      </c>
      <c r="E41" s="173">
        <f>산출기초조사서!$E$28</f>
        <v>2.8</v>
      </c>
      <c r="F41" s="174" t="s">
        <v>361</v>
      </c>
      <c r="G41" s="175">
        <f t="shared" si="0"/>
        <v>0</v>
      </c>
    </row>
    <row r="42" spans="1:15" s="22" customFormat="1" ht="12" customHeight="1">
      <c r="A42" s="1234"/>
      <c r="B42" s="172" t="s">
        <v>396</v>
      </c>
      <c r="C42" s="211">
        <f>'다-1.1-0-1 수량산출(소구역-소나무)'!E39+'다-1.1-0-1 수량산출(소구역-해송)'!E39</f>
        <v>0</v>
      </c>
      <c r="D42" s="174" t="s">
        <v>296</v>
      </c>
      <c r="E42" s="173">
        <f>산출기초조사서!$E$28</f>
        <v>2.8</v>
      </c>
      <c r="F42" s="174" t="s">
        <v>361</v>
      </c>
      <c r="G42" s="175">
        <f t="shared" si="0"/>
        <v>0</v>
      </c>
    </row>
    <row r="43" spans="1:15" s="22" customFormat="1" ht="12" customHeight="1">
      <c r="A43" s="1234"/>
      <c r="B43" s="172" t="s">
        <v>397</v>
      </c>
      <c r="C43" s="211">
        <f>'다-1.1-0-1 수량산출(소구역-소나무)'!E40+'다-1.1-0-1 수량산출(소구역-해송)'!E40</f>
        <v>0</v>
      </c>
      <c r="D43" s="174" t="s">
        <v>296</v>
      </c>
      <c r="E43" s="173">
        <f>산출기초조사서!$E$28</f>
        <v>2.8</v>
      </c>
      <c r="F43" s="174" t="s">
        <v>361</v>
      </c>
      <c r="G43" s="175">
        <f t="shared" si="0"/>
        <v>0</v>
      </c>
    </row>
    <row r="44" spans="1:15" s="22" customFormat="1" ht="12" customHeight="1">
      <c r="A44" s="1235"/>
      <c r="B44" s="172" t="s">
        <v>398</v>
      </c>
      <c r="C44" s="211">
        <f>'다-1.1-0-1 수량산출(소구역-소나무)'!E41+'다-1.1-0-1 수량산출(소구역-해송)'!E41</f>
        <v>0</v>
      </c>
      <c r="D44" s="174" t="s">
        <v>296</v>
      </c>
      <c r="E44" s="173">
        <f>산출기초조사서!$E$28</f>
        <v>2.8</v>
      </c>
      <c r="F44" s="174" t="s">
        <v>361</v>
      </c>
      <c r="G44" s="175">
        <f t="shared" si="0"/>
        <v>0</v>
      </c>
    </row>
    <row r="45" spans="1:15" s="215" customFormat="1" ht="12" customHeight="1">
      <c r="A45" s="1306" t="s">
        <v>240</v>
      </c>
      <c r="B45" s="1306"/>
      <c r="C45" s="212">
        <f>SUM(C7:C44)</f>
        <v>153.54498000000001</v>
      </c>
      <c r="D45" s="213"/>
      <c r="E45" s="213"/>
      <c r="F45" s="213"/>
      <c r="G45" s="214">
        <f>SUM(G7:G44)</f>
        <v>70.070000000000007</v>
      </c>
      <c r="O45" s="22"/>
    </row>
    <row r="46" spans="1:15" ht="17.45" customHeight="1">
      <c r="A46" s="1307" t="s">
        <v>399</v>
      </c>
      <c r="B46" s="1307"/>
      <c r="C46" s="1307"/>
      <c r="D46" s="1307"/>
      <c r="E46" s="1307"/>
      <c r="F46" s="1307"/>
      <c r="G46" s="1307"/>
      <c r="O46" s="22"/>
    </row>
    <row r="47" spans="1:15" ht="17.45" customHeight="1">
      <c r="O47" s="22"/>
    </row>
    <row r="48" spans="1:15" ht="17.45" customHeight="1">
      <c r="O48" s="22"/>
    </row>
    <row r="49" spans="15:15" ht="17.45" customHeight="1">
      <c r="O49" s="22"/>
    </row>
    <row r="50" spans="15:15" ht="17.45" customHeight="1">
      <c r="O50" s="22"/>
    </row>
    <row r="51" spans="15:15" ht="17.45" customHeight="1">
      <c r="O51" s="22"/>
    </row>
    <row r="52" spans="15:15" ht="17.45" customHeight="1">
      <c r="O52" s="22"/>
    </row>
    <row r="53" spans="15:15" ht="17.45" customHeight="1">
      <c r="O53" s="22"/>
    </row>
    <row r="54" spans="15:15" ht="17.45" customHeight="1">
      <c r="O54" s="22"/>
    </row>
    <row r="55" spans="15:15" ht="17.45" customHeight="1">
      <c r="O55" s="22"/>
    </row>
    <row r="56" spans="15:15" ht="17.45" customHeight="1">
      <c r="O56" s="22"/>
    </row>
    <row r="57" spans="15:15" ht="17.45" customHeight="1">
      <c r="O57" s="22"/>
    </row>
    <row r="58" spans="15:15" ht="17.45" customHeight="1">
      <c r="O58" s="22"/>
    </row>
    <row r="59" spans="15:15" ht="17.45" customHeight="1">
      <c r="O59" s="22"/>
    </row>
    <row r="60" spans="15:15" ht="17.45" customHeight="1">
      <c r="O60" s="22"/>
    </row>
    <row r="61" spans="15:15" ht="17.45" customHeight="1">
      <c r="O61" s="22"/>
    </row>
    <row r="62" spans="15:15" ht="17.45" customHeight="1">
      <c r="O62" s="22"/>
    </row>
    <row r="63" spans="15:15" ht="17.45" customHeight="1">
      <c r="O63" s="22"/>
    </row>
    <row r="64" spans="15:15" ht="17.45" customHeight="1">
      <c r="O64" s="22"/>
    </row>
    <row r="65" spans="15:15" ht="17.45" customHeight="1">
      <c r="O65" s="22"/>
    </row>
    <row r="66" spans="15:15" ht="17.45" customHeight="1">
      <c r="O66" s="22"/>
    </row>
    <row r="67" spans="15:15" ht="17.45" customHeight="1">
      <c r="O67" s="22"/>
    </row>
    <row r="68" spans="15:15" ht="17.45" customHeight="1">
      <c r="O68" s="22"/>
    </row>
    <row r="69" spans="15:15" ht="17.45" customHeight="1">
      <c r="O69" s="22"/>
    </row>
    <row r="70" spans="15:15" ht="17.45" customHeight="1">
      <c r="O70" s="22"/>
    </row>
    <row r="71" spans="15:15" ht="17.45" customHeight="1">
      <c r="O71" s="22"/>
    </row>
    <row r="72" spans="15:15" ht="17.45" customHeight="1">
      <c r="O72" s="22"/>
    </row>
    <row r="73" spans="15:15" ht="17.45" customHeight="1">
      <c r="O73" s="22"/>
    </row>
    <row r="74" spans="15:15" ht="17.45" customHeight="1">
      <c r="O74" s="22"/>
    </row>
    <row r="75" spans="15:15" ht="17.45" customHeight="1">
      <c r="O75" s="22"/>
    </row>
    <row r="76" spans="15:15" ht="17.45" customHeight="1">
      <c r="O76" s="22"/>
    </row>
    <row r="77" spans="15:15" ht="17.45" customHeight="1">
      <c r="O77" s="22"/>
    </row>
    <row r="78" spans="15:15" ht="17.45" customHeight="1">
      <c r="O78" s="22"/>
    </row>
    <row r="79" spans="15:15" ht="17.45" customHeight="1">
      <c r="O79" s="22"/>
    </row>
    <row r="80" spans="15:15" ht="17.45" customHeight="1">
      <c r="O80" s="22"/>
    </row>
    <row r="81" spans="15:15" ht="17.45" customHeight="1">
      <c r="O81" s="22"/>
    </row>
    <row r="82" spans="15:15" ht="17.45" customHeight="1">
      <c r="O82" s="22"/>
    </row>
    <row r="83" spans="15:15" ht="17.45" customHeight="1">
      <c r="O83" s="22"/>
    </row>
    <row r="84" spans="15:15" ht="17.45" customHeight="1">
      <c r="O84" s="22"/>
    </row>
    <row r="85" spans="15:15" ht="17.45" customHeight="1">
      <c r="O85" s="22"/>
    </row>
    <row r="86" spans="15:15" ht="17.45" customHeight="1">
      <c r="O86" s="22"/>
    </row>
    <row r="87" spans="15:15" ht="17.45" customHeight="1">
      <c r="O87" s="22"/>
    </row>
    <row r="88" spans="15:15" ht="17.45" customHeight="1">
      <c r="O88" s="22"/>
    </row>
    <row r="89" spans="15:15" ht="17.45" customHeight="1">
      <c r="O89" s="22"/>
    </row>
    <row r="90" spans="15:15" ht="17.45" customHeight="1">
      <c r="O90" s="22"/>
    </row>
    <row r="91" spans="15:15" ht="17.45" customHeight="1">
      <c r="O91" s="22"/>
    </row>
    <row r="92" spans="15:15" ht="17.45" customHeight="1">
      <c r="O92" s="22"/>
    </row>
    <row r="93" spans="15:15" ht="17.45" customHeight="1">
      <c r="O93" s="22"/>
    </row>
    <row r="94" spans="15:15" ht="17.45" customHeight="1">
      <c r="O94" s="22"/>
    </row>
    <row r="95" spans="15:15" ht="17.45" customHeight="1">
      <c r="O95" s="22"/>
    </row>
    <row r="96" spans="15:15" ht="17.45" customHeight="1">
      <c r="O96" s="22"/>
    </row>
    <row r="97" spans="15:15" ht="17.45" customHeight="1">
      <c r="O97" s="22"/>
    </row>
    <row r="98" spans="15:15" ht="17.45" customHeight="1">
      <c r="O98" s="22"/>
    </row>
    <row r="99" spans="15:15" ht="17.45" customHeight="1">
      <c r="O99" s="22"/>
    </row>
    <row r="100" spans="15:15" ht="17.45" customHeight="1">
      <c r="O100" s="22"/>
    </row>
    <row r="101" spans="15:15" ht="17.45" customHeight="1">
      <c r="O101" s="22"/>
    </row>
    <row r="102" spans="15:15" ht="17.45" customHeight="1">
      <c r="O102" s="22"/>
    </row>
    <row r="103" spans="15:15" ht="17.45" customHeight="1">
      <c r="O103" s="22"/>
    </row>
    <row r="104" spans="15:15" ht="17.45" customHeight="1">
      <c r="O104" s="22"/>
    </row>
    <row r="105" spans="15:15" ht="17.45" customHeight="1">
      <c r="O105" s="22"/>
    </row>
    <row r="106" spans="15:15" ht="17.45" customHeight="1">
      <c r="O106" s="22"/>
    </row>
    <row r="107" spans="15:15" ht="17.45" customHeight="1">
      <c r="O107" s="22"/>
    </row>
    <row r="108" spans="15:15" ht="17.45" customHeight="1">
      <c r="O108" s="22"/>
    </row>
    <row r="109" spans="15:15" ht="17.45" customHeight="1">
      <c r="O109" s="22"/>
    </row>
    <row r="110" spans="15:15" ht="17.45" customHeight="1">
      <c r="O110" s="22"/>
    </row>
    <row r="111" spans="15:15" ht="17.45" customHeight="1">
      <c r="O111" s="22"/>
    </row>
    <row r="112" spans="15:15" ht="17.45" customHeight="1">
      <c r="O112" s="22"/>
    </row>
    <row r="113" spans="15:15" ht="17.45" customHeight="1">
      <c r="O113" s="22"/>
    </row>
    <row r="114" spans="15:15" ht="17.45" customHeight="1">
      <c r="O114" s="22"/>
    </row>
    <row r="115" spans="15:15" ht="17.45" customHeight="1">
      <c r="O115" s="22"/>
    </row>
    <row r="116" spans="15:15" ht="17.45" customHeight="1">
      <c r="O116" s="22"/>
    </row>
    <row r="117" spans="15:15" ht="17.45" customHeight="1">
      <c r="O117" s="22"/>
    </row>
    <row r="118" spans="15:15" ht="17.45" customHeight="1">
      <c r="O118" s="22"/>
    </row>
    <row r="119" spans="15:15" ht="17.45" customHeight="1">
      <c r="O119" s="22"/>
    </row>
    <row r="120" spans="15:15" ht="17.45" customHeight="1">
      <c r="O120" s="22"/>
    </row>
    <row r="121" spans="15:15" ht="17.45" customHeight="1">
      <c r="O121" s="22"/>
    </row>
    <row r="122" spans="15:15" ht="17.45" customHeight="1">
      <c r="O122" s="22"/>
    </row>
    <row r="123" spans="15:15" ht="17.45" customHeight="1">
      <c r="O123" s="22"/>
    </row>
    <row r="124" spans="15:15" ht="17.45" customHeight="1">
      <c r="O124" s="22"/>
    </row>
    <row r="125" spans="15:15" ht="17.45" customHeight="1">
      <c r="O125" s="22"/>
    </row>
    <row r="126" spans="15:15" ht="17.45" customHeight="1">
      <c r="O126" s="22"/>
    </row>
    <row r="127" spans="15:15" ht="17.45" customHeight="1">
      <c r="O127" s="22"/>
    </row>
    <row r="128" spans="15:15" ht="17.45" customHeight="1">
      <c r="O128" s="22"/>
    </row>
    <row r="129" spans="15:15" ht="17.45" customHeight="1">
      <c r="O129" s="22"/>
    </row>
    <row r="130" spans="15:15" ht="17.45" customHeight="1">
      <c r="O130" s="22"/>
    </row>
    <row r="131" spans="15:15" ht="17.45" customHeight="1">
      <c r="O131" s="22"/>
    </row>
    <row r="132" spans="15:15" ht="17.45" customHeight="1">
      <c r="O132" s="22"/>
    </row>
    <row r="133" spans="15:15" ht="17.45" customHeight="1">
      <c r="O133" s="22"/>
    </row>
    <row r="134" spans="15:15" ht="17.45" customHeight="1">
      <c r="O134" s="22"/>
    </row>
    <row r="135" spans="15:15" ht="17.45" customHeight="1">
      <c r="O135" s="22"/>
    </row>
    <row r="136" spans="15:15" ht="17.45" customHeight="1">
      <c r="O136" s="22"/>
    </row>
    <row r="137" spans="15:15" ht="17.45" customHeight="1">
      <c r="O137" s="22"/>
    </row>
    <row r="138" spans="15:15" ht="17.45" customHeight="1">
      <c r="O138" s="22"/>
    </row>
    <row r="139" spans="15:15" ht="17.45" customHeight="1">
      <c r="O139" s="22"/>
    </row>
    <row r="140" spans="15:15" ht="17.45" customHeight="1">
      <c r="O140" s="22"/>
    </row>
    <row r="141" spans="15:15" ht="17.45" customHeight="1">
      <c r="O141" s="22"/>
    </row>
    <row r="142" spans="15:15" ht="17.45" customHeight="1">
      <c r="O142" s="22"/>
    </row>
    <row r="143" spans="15:15" ht="17.45" customHeight="1">
      <c r="O143" s="22"/>
    </row>
    <row r="144" spans="15:15" ht="17.45" customHeight="1">
      <c r="O144" s="22"/>
    </row>
    <row r="145" spans="15:15" ht="17.45" customHeight="1">
      <c r="O145" s="22"/>
    </row>
    <row r="146" spans="15:15" ht="17.45" customHeight="1">
      <c r="O146" s="22"/>
    </row>
    <row r="147" spans="15:15" ht="17.45" customHeight="1">
      <c r="O147" s="22"/>
    </row>
    <row r="148" spans="15:15" ht="17.45" customHeight="1">
      <c r="O148" s="22"/>
    </row>
    <row r="149" spans="15:15" ht="17.45" customHeight="1">
      <c r="O149" s="22"/>
    </row>
    <row r="150" spans="15:15" ht="17.45" customHeight="1">
      <c r="O150" s="22"/>
    </row>
    <row r="151" spans="15:15" ht="17.45" customHeight="1">
      <c r="O151" s="22"/>
    </row>
    <row r="152" spans="15:15" ht="17.45" customHeight="1">
      <c r="O152" s="22"/>
    </row>
    <row r="153" spans="15:15" ht="17.45" customHeight="1">
      <c r="O153" s="22"/>
    </row>
    <row r="154" spans="15:15" ht="17.45" customHeight="1">
      <c r="O154" s="22"/>
    </row>
    <row r="155" spans="15:15" ht="17.45" customHeight="1">
      <c r="O155" s="22"/>
    </row>
    <row r="156" spans="15:15" ht="17.45" customHeight="1">
      <c r="O156" s="22"/>
    </row>
    <row r="157" spans="15:15" ht="17.45" customHeight="1">
      <c r="O157" s="22"/>
    </row>
    <row r="158" spans="15:15" ht="17.45" customHeight="1">
      <c r="O158" s="22"/>
    </row>
    <row r="159" spans="15:15" ht="17.45" customHeight="1">
      <c r="O159" s="22"/>
    </row>
    <row r="160" spans="15:15" ht="17.45" customHeight="1">
      <c r="O160" s="22"/>
    </row>
    <row r="161" spans="15:15" ht="17.45" customHeight="1">
      <c r="O161" s="22"/>
    </row>
    <row r="162" spans="15:15" ht="17.45" customHeight="1">
      <c r="O162" s="22"/>
    </row>
    <row r="163" spans="15:15" ht="17.45" customHeight="1">
      <c r="O163" s="22"/>
    </row>
    <row r="164" spans="15:15" ht="17.45" customHeight="1">
      <c r="O164" s="22"/>
    </row>
    <row r="165" spans="15:15" ht="17.45" customHeight="1">
      <c r="O165" s="22"/>
    </row>
    <row r="166" spans="15:15" ht="17.45" customHeight="1">
      <c r="O166" s="22"/>
    </row>
    <row r="167" spans="15:15" ht="17.45" customHeight="1">
      <c r="O167" s="22"/>
    </row>
    <row r="168" spans="15:15" ht="17.45" customHeight="1">
      <c r="O168" s="22"/>
    </row>
    <row r="169" spans="15:15" ht="17.45" customHeight="1">
      <c r="O169" s="22"/>
    </row>
    <row r="170" spans="15:15" ht="17.45" customHeight="1">
      <c r="O170" s="22"/>
    </row>
    <row r="171" spans="15:15" ht="17.45" customHeight="1">
      <c r="O171" s="22"/>
    </row>
    <row r="172" spans="15:15" ht="17.45" customHeight="1">
      <c r="O172" s="22"/>
    </row>
    <row r="173" spans="15:15" ht="17.45" customHeight="1">
      <c r="O173" s="22"/>
    </row>
    <row r="174" spans="15:15" ht="17.45" customHeight="1">
      <c r="O174" s="22"/>
    </row>
    <row r="175" spans="15:15" ht="17.45" customHeight="1">
      <c r="O175" s="22"/>
    </row>
    <row r="176" spans="15:15" ht="17.45" customHeight="1">
      <c r="O176" s="22"/>
    </row>
    <row r="177" spans="15:15" ht="17.45" customHeight="1">
      <c r="O177" s="22"/>
    </row>
    <row r="178" spans="15:15" ht="17.45" customHeight="1">
      <c r="O178" s="22"/>
    </row>
    <row r="179" spans="15:15" ht="17.45" customHeight="1">
      <c r="O179" s="22"/>
    </row>
    <row r="180" spans="15:15" ht="17.45" customHeight="1">
      <c r="O180" s="22"/>
    </row>
    <row r="181" spans="15:15" ht="17.45" customHeight="1">
      <c r="O181" s="22"/>
    </row>
    <row r="182" spans="15:15" ht="17.45" customHeight="1">
      <c r="O182" s="22"/>
    </row>
    <row r="183" spans="15:15" ht="17.45" customHeight="1">
      <c r="O183" s="22"/>
    </row>
    <row r="184" spans="15:15" ht="17.45" customHeight="1">
      <c r="O184" s="22"/>
    </row>
    <row r="185" spans="15:15" ht="17.45" customHeight="1">
      <c r="O185" s="22"/>
    </row>
    <row r="186" spans="15:15" ht="17.45" customHeight="1">
      <c r="O186" s="22"/>
    </row>
    <row r="187" spans="15:15" ht="17.45" customHeight="1">
      <c r="O187" s="22"/>
    </row>
    <row r="188" spans="15:15" ht="17.45" customHeight="1">
      <c r="O188" s="22"/>
    </row>
    <row r="189" spans="15:15" ht="17.45" customHeight="1">
      <c r="O189" s="22"/>
    </row>
    <row r="190" spans="15:15" ht="17.45" customHeight="1">
      <c r="O190" s="22"/>
    </row>
    <row r="191" spans="15:15" ht="17.45" customHeight="1">
      <c r="O191" s="22"/>
    </row>
    <row r="192" spans="15:15" ht="17.45" customHeight="1">
      <c r="O192" s="22"/>
    </row>
    <row r="193" spans="15:15" ht="17.45" customHeight="1">
      <c r="O193" s="22"/>
    </row>
    <row r="194" spans="15:15" ht="17.45" customHeight="1">
      <c r="O194" s="22"/>
    </row>
    <row r="195" spans="15:15" ht="17.45" customHeight="1">
      <c r="O195" s="22"/>
    </row>
    <row r="196" spans="15:15" ht="17.45" customHeight="1">
      <c r="O196" s="22"/>
    </row>
    <row r="197" spans="15:15" ht="17.45" customHeight="1">
      <c r="O197" s="22"/>
    </row>
    <row r="198" spans="15:15" ht="17.45" customHeight="1">
      <c r="O198" s="22"/>
    </row>
    <row r="199" spans="15:15" ht="17.45" customHeight="1">
      <c r="O199" s="22"/>
    </row>
    <row r="200" spans="15:15" ht="17.45" customHeight="1">
      <c r="O200" s="22"/>
    </row>
    <row r="201" spans="15:15" ht="17.45" customHeight="1">
      <c r="O201" s="22"/>
    </row>
    <row r="202" spans="15:15" ht="17.45" customHeight="1">
      <c r="O202" s="22"/>
    </row>
    <row r="203" spans="15:15" ht="17.45" customHeight="1">
      <c r="O203" s="22"/>
    </row>
    <row r="204" spans="15:15" ht="17.45" customHeight="1">
      <c r="O204" s="22"/>
    </row>
    <row r="205" spans="15:15" ht="17.45" customHeight="1">
      <c r="O205" s="22"/>
    </row>
    <row r="206" spans="15:15" ht="17.45" customHeight="1">
      <c r="O206" s="22"/>
    </row>
    <row r="207" spans="15:15" ht="17.45" customHeight="1">
      <c r="O207" s="22"/>
    </row>
    <row r="208" spans="15:15" ht="17.45" customHeight="1">
      <c r="O208" s="22"/>
    </row>
    <row r="209" spans="15:15" ht="17.45" customHeight="1">
      <c r="O209" s="22"/>
    </row>
    <row r="210" spans="15:15" ht="17.45" customHeight="1">
      <c r="O210" s="22"/>
    </row>
    <row r="211" spans="15:15" ht="17.45" customHeight="1">
      <c r="O211" s="22"/>
    </row>
    <row r="212" spans="15:15" ht="17.45" customHeight="1">
      <c r="O212" s="22"/>
    </row>
    <row r="213" spans="15:15" ht="17.45" customHeight="1">
      <c r="O213" s="22"/>
    </row>
    <row r="214" spans="15:15" ht="17.45" customHeight="1">
      <c r="O214" s="22"/>
    </row>
    <row r="215" spans="15:15" ht="17.45" customHeight="1">
      <c r="O215" s="22"/>
    </row>
    <row r="216" spans="15:15" ht="17.45" customHeight="1">
      <c r="O216" s="22"/>
    </row>
    <row r="217" spans="15:15" ht="17.45" customHeight="1">
      <c r="O217" s="22"/>
    </row>
    <row r="218" spans="15:15" ht="17.45" customHeight="1">
      <c r="O218" s="22"/>
    </row>
    <row r="219" spans="15:15" ht="17.45" customHeight="1">
      <c r="O219" s="22"/>
    </row>
    <row r="220" spans="15:15" ht="17.45" customHeight="1">
      <c r="O220" s="22"/>
    </row>
    <row r="221" spans="15:15" ht="17.45" customHeight="1">
      <c r="O221" s="22"/>
    </row>
    <row r="222" spans="15:15" ht="17.45" customHeight="1">
      <c r="O222" s="22"/>
    </row>
    <row r="223" spans="15:15" ht="17.45" customHeight="1">
      <c r="O223" s="22"/>
    </row>
    <row r="224" spans="15:15" ht="17.45" customHeight="1">
      <c r="O224" s="22"/>
    </row>
    <row r="225" spans="15:15" ht="17.45" customHeight="1">
      <c r="O225" s="22"/>
    </row>
    <row r="226" spans="15:15" ht="17.45" customHeight="1">
      <c r="O226" s="22"/>
    </row>
    <row r="227" spans="15:15" ht="17.45" customHeight="1">
      <c r="O227" s="22"/>
    </row>
    <row r="228" spans="15:15" ht="17.45" customHeight="1">
      <c r="O228" s="22"/>
    </row>
    <row r="229" spans="15:15" ht="17.45" customHeight="1">
      <c r="O229" s="22"/>
    </row>
    <row r="230" spans="15:15" ht="17.45" customHeight="1">
      <c r="O230" s="22"/>
    </row>
    <row r="231" spans="15:15" ht="17.45" customHeight="1">
      <c r="O231" s="22"/>
    </row>
    <row r="232" spans="15:15" ht="17.45" customHeight="1">
      <c r="O232" s="22"/>
    </row>
    <row r="233" spans="15:15" ht="17.45" customHeight="1">
      <c r="O233" s="22"/>
    </row>
    <row r="234" spans="15:15" ht="17.45" customHeight="1">
      <c r="O234" s="22"/>
    </row>
    <row r="235" spans="15:15" ht="17.45" customHeight="1">
      <c r="O235" s="22"/>
    </row>
    <row r="236" spans="15:15" ht="17.45" customHeight="1">
      <c r="O236" s="22"/>
    </row>
    <row r="237" spans="15:15" ht="17.45" customHeight="1">
      <c r="O237" s="22"/>
    </row>
    <row r="238" spans="15:15" ht="17.45" customHeight="1">
      <c r="O238" s="22"/>
    </row>
    <row r="239" spans="15:15" ht="17.45" customHeight="1">
      <c r="O239" s="22"/>
    </row>
    <row r="240" spans="15:15" ht="17.45" customHeight="1">
      <c r="O240" s="22"/>
    </row>
    <row r="241" spans="15:15" ht="17.45" customHeight="1">
      <c r="O241" s="22"/>
    </row>
    <row r="242" spans="15:15" ht="17.45" customHeight="1">
      <c r="O242" s="22"/>
    </row>
    <row r="243" spans="15:15" ht="17.45" customHeight="1">
      <c r="O243" s="22"/>
    </row>
    <row r="244" spans="15:15" ht="17.45" customHeight="1">
      <c r="O244" s="22"/>
    </row>
    <row r="245" spans="15:15" ht="17.45" customHeight="1">
      <c r="O245" s="22"/>
    </row>
    <row r="246" spans="15:15" ht="17.45" customHeight="1">
      <c r="O246" s="22"/>
    </row>
    <row r="247" spans="15:15" ht="17.45" customHeight="1">
      <c r="O247" s="22"/>
    </row>
    <row r="248" spans="15:15" ht="17.45" customHeight="1">
      <c r="O248" s="22"/>
    </row>
    <row r="249" spans="15:15" ht="17.45" customHeight="1">
      <c r="O249" s="22"/>
    </row>
    <row r="250" spans="15:15" ht="17.45" customHeight="1">
      <c r="O250" s="22"/>
    </row>
    <row r="251" spans="15:15" ht="17.45" customHeight="1">
      <c r="O251" s="22"/>
    </row>
    <row r="252" spans="15:15" ht="17.45" customHeight="1">
      <c r="O252" s="22"/>
    </row>
    <row r="253" spans="15:15" ht="17.45" customHeight="1">
      <c r="O253" s="22"/>
    </row>
    <row r="254" spans="15:15" ht="17.45" customHeight="1">
      <c r="O254" s="22"/>
    </row>
    <row r="255" spans="15:15" ht="17.45" customHeight="1">
      <c r="O255" s="22"/>
    </row>
    <row r="256" spans="15:15" ht="17.45" customHeight="1">
      <c r="O256" s="22"/>
    </row>
    <row r="257" spans="15:15" ht="17.45" customHeight="1">
      <c r="O257" s="22"/>
    </row>
    <row r="258" spans="15:15" ht="17.45" customHeight="1">
      <c r="O258" s="22"/>
    </row>
    <row r="259" spans="15:15" ht="17.45" customHeight="1">
      <c r="O259" s="22"/>
    </row>
    <row r="260" spans="15:15" ht="17.45" customHeight="1">
      <c r="O260" s="22"/>
    </row>
    <row r="261" spans="15:15" ht="17.45" customHeight="1">
      <c r="O261" s="22"/>
    </row>
    <row r="262" spans="15:15" ht="17.45" customHeight="1">
      <c r="O262" s="22"/>
    </row>
    <row r="263" spans="15:15" ht="17.45" customHeight="1">
      <c r="O263" s="22"/>
    </row>
    <row r="264" spans="15:15" ht="17.45" customHeight="1">
      <c r="O264" s="22"/>
    </row>
    <row r="265" spans="15:15" ht="17.45" customHeight="1">
      <c r="O265" s="22"/>
    </row>
    <row r="266" spans="15:15" ht="17.45" customHeight="1">
      <c r="O266" s="22"/>
    </row>
    <row r="267" spans="15:15" ht="17.45" customHeight="1">
      <c r="O267" s="22"/>
    </row>
    <row r="268" spans="15:15" ht="17.45" customHeight="1">
      <c r="O268" s="22"/>
    </row>
    <row r="269" spans="15:15" ht="17.45" customHeight="1">
      <c r="O269" s="22"/>
    </row>
    <row r="270" spans="15:15" ht="17.45" customHeight="1">
      <c r="O270" s="22"/>
    </row>
    <row r="271" spans="15:15" ht="17.45" customHeight="1">
      <c r="O271" s="22"/>
    </row>
    <row r="272" spans="15:15" ht="17.45" customHeight="1">
      <c r="O272" s="22"/>
    </row>
    <row r="273" spans="15:15" ht="17.45" customHeight="1">
      <c r="O273" s="22"/>
    </row>
    <row r="274" spans="15:15" ht="17.45" customHeight="1">
      <c r="O274" s="22"/>
    </row>
    <row r="275" spans="15:15" ht="17.45" customHeight="1">
      <c r="O275" s="22"/>
    </row>
    <row r="276" spans="15:15" ht="17.45" customHeight="1">
      <c r="O276" s="22"/>
    </row>
    <row r="277" spans="15:15" ht="17.45" customHeight="1">
      <c r="O277" s="22"/>
    </row>
    <row r="278" spans="15:15" ht="17.45" customHeight="1">
      <c r="O278" s="22"/>
    </row>
    <row r="279" spans="15:15" ht="17.45" customHeight="1">
      <c r="O279" s="22"/>
    </row>
    <row r="280" spans="15:15" ht="17.45" customHeight="1">
      <c r="O280" s="22"/>
    </row>
    <row r="281" spans="15:15" ht="17.45" customHeight="1">
      <c r="O281" s="22"/>
    </row>
    <row r="282" spans="15:15" ht="17.45" customHeight="1">
      <c r="O282" s="22"/>
    </row>
    <row r="283" spans="15:15" ht="17.45" customHeight="1">
      <c r="O283" s="22"/>
    </row>
    <row r="284" spans="15:15" ht="17.45" customHeight="1">
      <c r="O284" s="22"/>
    </row>
    <row r="285" spans="15:15" ht="17.45" customHeight="1">
      <c r="O285" s="22"/>
    </row>
    <row r="286" spans="15:15" ht="17.45" customHeight="1">
      <c r="O286" s="22"/>
    </row>
    <row r="287" spans="15:15" ht="17.45" customHeight="1">
      <c r="O287" s="22"/>
    </row>
    <row r="288" spans="15:15" ht="17.45" customHeight="1">
      <c r="O288" s="22"/>
    </row>
    <row r="289" spans="15:15" ht="17.45" customHeight="1">
      <c r="O289" s="22"/>
    </row>
    <row r="290" spans="15:15" ht="17.45" customHeight="1">
      <c r="O290" s="22"/>
    </row>
    <row r="291" spans="15:15" ht="17.45" customHeight="1">
      <c r="O291" s="22"/>
    </row>
    <row r="292" spans="15:15" ht="17.45" customHeight="1">
      <c r="O292" s="22"/>
    </row>
    <row r="293" spans="15:15" ht="17.45" customHeight="1">
      <c r="O293" s="22"/>
    </row>
    <row r="294" spans="15:15" ht="17.45" customHeight="1">
      <c r="O294" s="22"/>
    </row>
    <row r="295" spans="15:15" ht="17.45" customHeight="1">
      <c r="O295" s="22"/>
    </row>
    <row r="296" spans="15:15" ht="17.45" customHeight="1">
      <c r="O296" s="22"/>
    </row>
    <row r="297" spans="15:15" ht="17.45" customHeight="1">
      <c r="O297" s="22"/>
    </row>
    <row r="298" spans="15:15" ht="17.45" customHeight="1">
      <c r="O298" s="22"/>
    </row>
    <row r="299" spans="15:15" ht="17.45" customHeight="1">
      <c r="O299" s="22"/>
    </row>
    <row r="300" spans="15:15" ht="17.45" customHeight="1">
      <c r="O300" s="22"/>
    </row>
    <row r="301" spans="15:15" ht="17.45" customHeight="1">
      <c r="O301" s="22"/>
    </row>
    <row r="302" spans="15:15" ht="17.45" customHeight="1">
      <c r="O302" s="22"/>
    </row>
    <row r="303" spans="15:15" ht="17.45" customHeight="1">
      <c r="O303" s="22"/>
    </row>
    <row r="304" spans="15:15" ht="17.45" customHeight="1">
      <c r="O304" s="22"/>
    </row>
    <row r="305" spans="15:15" ht="17.45" customHeight="1">
      <c r="O305" s="22"/>
    </row>
    <row r="306" spans="15:15" ht="17.45" customHeight="1">
      <c r="O306" s="22"/>
    </row>
    <row r="307" spans="15:15" ht="17.45" customHeight="1">
      <c r="O307" s="22"/>
    </row>
    <row r="308" spans="15:15" ht="17.45" customHeight="1">
      <c r="O308" s="22"/>
    </row>
    <row r="309" spans="15:15" ht="17.45" customHeight="1">
      <c r="O309" s="22"/>
    </row>
    <row r="310" spans="15:15" ht="17.45" customHeight="1">
      <c r="O310" s="22"/>
    </row>
    <row r="311" spans="15:15" ht="17.45" customHeight="1">
      <c r="O311" s="22"/>
    </row>
    <row r="312" spans="15:15" ht="17.45" customHeight="1">
      <c r="O312" s="22"/>
    </row>
    <row r="313" spans="15:15" ht="17.45" customHeight="1">
      <c r="O313" s="22"/>
    </row>
    <row r="314" spans="15:15" ht="17.45" customHeight="1">
      <c r="O314" s="22"/>
    </row>
    <row r="315" spans="15:15" ht="17.45" customHeight="1">
      <c r="O315" s="22"/>
    </row>
    <row r="316" spans="15:15" ht="17.45" customHeight="1">
      <c r="O316" s="22"/>
    </row>
    <row r="317" spans="15:15" ht="17.45" customHeight="1">
      <c r="O317" s="22"/>
    </row>
    <row r="318" spans="15:15" ht="17.45" customHeight="1">
      <c r="O318" s="22"/>
    </row>
    <row r="319" spans="15:15" ht="17.45" customHeight="1">
      <c r="O319" s="22"/>
    </row>
    <row r="320" spans="15:15" ht="17.45" customHeight="1">
      <c r="O320" s="22"/>
    </row>
    <row r="321" spans="15:15" ht="17.45" customHeight="1">
      <c r="O321" s="22"/>
    </row>
    <row r="322" spans="15:15" ht="17.45" customHeight="1">
      <c r="O322" s="22"/>
    </row>
    <row r="323" spans="15:15" ht="17.45" customHeight="1">
      <c r="O323" s="22"/>
    </row>
    <row r="324" spans="15:15" ht="17.45" customHeight="1">
      <c r="O324" s="22"/>
    </row>
    <row r="325" spans="15:15" ht="17.45" customHeight="1">
      <c r="O325" s="22"/>
    </row>
    <row r="326" spans="15:15" ht="17.45" customHeight="1">
      <c r="O326" s="22"/>
    </row>
    <row r="327" spans="15:15" ht="17.45" customHeight="1">
      <c r="O327" s="22"/>
    </row>
    <row r="328" spans="15:15" ht="17.45" customHeight="1">
      <c r="O328" s="22"/>
    </row>
    <row r="329" spans="15:15" ht="17.45" customHeight="1">
      <c r="O329" s="22"/>
    </row>
    <row r="330" spans="15:15" ht="17.45" customHeight="1">
      <c r="O330" s="22"/>
    </row>
    <row r="331" spans="15:15" ht="17.45" customHeight="1">
      <c r="O331" s="22"/>
    </row>
    <row r="332" spans="15:15" ht="17.45" customHeight="1">
      <c r="O332" s="22"/>
    </row>
    <row r="333" spans="15:15" ht="17.45" customHeight="1">
      <c r="O333" s="22"/>
    </row>
    <row r="334" spans="15:15" ht="17.45" customHeight="1">
      <c r="O334" s="22"/>
    </row>
    <row r="335" spans="15:15" ht="17.45" customHeight="1">
      <c r="O335" s="22"/>
    </row>
    <row r="336" spans="15:15" ht="17.45" customHeight="1">
      <c r="O336" s="22"/>
    </row>
    <row r="337" spans="15:15" ht="17.45" customHeight="1">
      <c r="O337" s="22"/>
    </row>
    <row r="338" spans="15:15" ht="17.45" customHeight="1">
      <c r="O338" s="22"/>
    </row>
    <row r="339" spans="15:15" ht="17.45" customHeight="1">
      <c r="O339" s="22"/>
    </row>
    <row r="340" spans="15:15" ht="17.45" customHeight="1">
      <c r="O340" s="22"/>
    </row>
    <row r="341" spans="15:15" ht="17.45" customHeight="1">
      <c r="O341" s="22"/>
    </row>
    <row r="342" spans="15:15" ht="17.45" customHeight="1">
      <c r="O342" s="22"/>
    </row>
    <row r="343" spans="15:15" ht="17.45" customHeight="1">
      <c r="O343" s="22"/>
    </row>
    <row r="344" spans="15:15" ht="17.45" customHeight="1">
      <c r="O344" s="22"/>
    </row>
    <row r="345" spans="15:15" ht="17.45" customHeight="1">
      <c r="O345" s="22"/>
    </row>
    <row r="346" spans="15:15" ht="17.45" customHeight="1">
      <c r="O346" s="22"/>
    </row>
    <row r="347" spans="15:15" ht="17.45" customHeight="1">
      <c r="O347" s="22"/>
    </row>
    <row r="348" spans="15:15" ht="17.45" customHeight="1">
      <c r="O348" s="22"/>
    </row>
    <row r="349" spans="15:15" ht="17.45" customHeight="1">
      <c r="O349" s="22"/>
    </row>
    <row r="350" spans="15:15" ht="17.45" customHeight="1">
      <c r="O350" s="22"/>
    </row>
    <row r="351" spans="15:15" ht="17.45" customHeight="1">
      <c r="O351" s="22"/>
    </row>
    <row r="352" spans="15:15" ht="17.45" customHeight="1">
      <c r="O352" s="22"/>
    </row>
    <row r="353" spans="15:15" ht="17.45" customHeight="1">
      <c r="O353" s="22"/>
    </row>
    <row r="354" spans="15:15" ht="17.45" customHeight="1">
      <c r="O354" s="22"/>
    </row>
    <row r="355" spans="15:15" ht="17.45" customHeight="1">
      <c r="O355" s="22"/>
    </row>
    <row r="356" spans="15:15" ht="17.45" customHeight="1">
      <c r="O356" s="22"/>
    </row>
    <row r="357" spans="15:15" ht="17.45" customHeight="1">
      <c r="O357" s="22"/>
    </row>
    <row r="358" spans="15:15" ht="17.45" customHeight="1">
      <c r="O358" s="22"/>
    </row>
    <row r="359" spans="15:15" ht="17.45" customHeight="1">
      <c r="O359" s="22"/>
    </row>
    <row r="360" spans="15:15" ht="17.45" customHeight="1">
      <c r="O360" s="22"/>
    </row>
    <row r="361" spans="15:15" ht="17.45" customHeight="1">
      <c r="O361" s="22"/>
    </row>
    <row r="362" spans="15:15" ht="17.45" customHeight="1">
      <c r="O362" s="22"/>
    </row>
    <row r="363" spans="15:15" ht="17.45" customHeight="1">
      <c r="O363" s="22"/>
    </row>
    <row r="364" spans="15:15" ht="17.45" customHeight="1">
      <c r="O364" s="22"/>
    </row>
    <row r="365" spans="15:15" ht="17.45" customHeight="1">
      <c r="O365" s="22"/>
    </row>
    <row r="366" spans="15:15" ht="17.45" customHeight="1">
      <c r="O366" s="22"/>
    </row>
    <row r="367" spans="15:15" ht="17.45" customHeight="1">
      <c r="O367" s="22"/>
    </row>
    <row r="368" spans="15:15" ht="17.45" customHeight="1">
      <c r="O368" s="22"/>
    </row>
    <row r="369" spans="15:15" ht="17.45" customHeight="1">
      <c r="O369" s="22"/>
    </row>
    <row r="370" spans="15:15" ht="17.45" customHeight="1">
      <c r="O370" s="22"/>
    </row>
    <row r="371" spans="15:15" ht="17.45" customHeight="1">
      <c r="O371" s="22"/>
    </row>
    <row r="372" spans="15:15" ht="17.45" customHeight="1">
      <c r="O372" s="22"/>
    </row>
    <row r="373" spans="15:15" ht="17.45" customHeight="1">
      <c r="O373" s="22"/>
    </row>
    <row r="374" spans="15:15" ht="17.45" customHeight="1">
      <c r="O374" s="22"/>
    </row>
    <row r="375" spans="15:15" ht="17.45" customHeight="1">
      <c r="O375" s="22"/>
    </row>
    <row r="376" spans="15:15" ht="17.45" customHeight="1">
      <c r="O376" s="22"/>
    </row>
    <row r="377" spans="15:15" ht="17.45" customHeight="1">
      <c r="O377" s="22"/>
    </row>
    <row r="378" spans="15:15" ht="17.45" customHeight="1">
      <c r="O378" s="22"/>
    </row>
    <row r="379" spans="15:15" ht="17.45" customHeight="1">
      <c r="O379" s="22"/>
    </row>
    <row r="380" spans="15:15" ht="17.45" customHeight="1">
      <c r="O380" s="22"/>
    </row>
    <row r="381" spans="15:15" ht="17.45" customHeight="1">
      <c r="O381" s="22"/>
    </row>
    <row r="382" spans="15:15" ht="17.45" customHeight="1">
      <c r="O382" s="22"/>
    </row>
    <row r="383" spans="15:15" ht="17.45" customHeight="1">
      <c r="O383" s="22"/>
    </row>
    <row r="384" spans="15:15" ht="17.45" customHeight="1">
      <c r="O384" s="22"/>
    </row>
    <row r="385" spans="15:15" ht="17.45" customHeight="1">
      <c r="O385" s="22"/>
    </row>
    <row r="386" spans="15:15" ht="17.45" customHeight="1">
      <c r="O386" s="22"/>
    </row>
    <row r="387" spans="15:15" ht="17.45" customHeight="1">
      <c r="O387" s="22"/>
    </row>
    <row r="388" spans="15:15" ht="17.45" customHeight="1">
      <c r="O388" s="22"/>
    </row>
    <row r="389" spans="15:15" ht="17.45" customHeight="1">
      <c r="O389" s="22"/>
    </row>
    <row r="390" spans="15:15" ht="17.45" customHeight="1">
      <c r="O390" s="22"/>
    </row>
    <row r="391" spans="15:15" ht="17.45" customHeight="1">
      <c r="O391" s="22"/>
    </row>
    <row r="392" spans="15:15" ht="17.45" customHeight="1">
      <c r="O392" s="22"/>
    </row>
    <row r="393" spans="15:15" ht="17.45" customHeight="1">
      <c r="O393" s="22"/>
    </row>
    <row r="394" spans="15:15" ht="17.45" customHeight="1">
      <c r="O394" s="22"/>
    </row>
    <row r="395" spans="15:15" ht="17.45" customHeight="1">
      <c r="O395" s="22"/>
    </row>
    <row r="396" spans="15:15" ht="17.45" customHeight="1">
      <c r="O396" s="22"/>
    </row>
    <row r="397" spans="15:15" ht="17.45" customHeight="1">
      <c r="O397" s="22"/>
    </row>
    <row r="398" spans="15:15" ht="17.45" customHeight="1">
      <c r="O398" s="22"/>
    </row>
    <row r="399" spans="15:15" ht="17.45" customHeight="1">
      <c r="O399" s="22"/>
    </row>
    <row r="400" spans="15:15" ht="17.45" customHeight="1">
      <c r="O400" s="22"/>
    </row>
    <row r="401" spans="15:15" ht="17.45" customHeight="1">
      <c r="O401" s="22"/>
    </row>
    <row r="402" spans="15:15" ht="17.45" customHeight="1">
      <c r="O402" s="22"/>
    </row>
    <row r="403" spans="15:15" ht="17.45" customHeight="1">
      <c r="O403" s="22"/>
    </row>
    <row r="404" spans="15:15" ht="17.45" customHeight="1">
      <c r="O404" s="22"/>
    </row>
    <row r="405" spans="15:15" ht="17.45" customHeight="1">
      <c r="O405" s="22"/>
    </row>
    <row r="406" spans="15:15" ht="17.45" customHeight="1">
      <c r="O406" s="22"/>
    </row>
    <row r="407" spans="15:15" ht="17.45" customHeight="1">
      <c r="O407" s="22"/>
    </row>
    <row r="408" spans="15:15" ht="17.45" customHeight="1">
      <c r="O408" s="22"/>
    </row>
    <row r="409" spans="15:15" ht="17.45" customHeight="1">
      <c r="O409" s="22"/>
    </row>
    <row r="410" spans="15:15" ht="17.45" customHeight="1">
      <c r="O410" s="22"/>
    </row>
    <row r="411" spans="15:15" ht="17.45" customHeight="1">
      <c r="O411" s="22"/>
    </row>
    <row r="412" spans="15:15" ht="17.45" customHeight="1">
      <c r="O412" s="22"/>
    </row>
    <row r="413" spans="15:15" ht="17.45" customHeight="1">
      <c r="O413" s="22"/>
    </row>
    <row r="414" spans="15:15" ht="17.45" customHeight="1">
      <c r="O414" s="22"/>
    </row>
    <row r="415" spans="15:15" ht="17.45" customHeight="1">
      <c r="O415" s="22"/>
    </row>
    <row r="416" spans="15:15" ht="17.45" customHeight="1">
      <c r="O416" s="22"/>
    </row>
    <row r="417" spans="15:15" ht="17.45" customHeight="1">
      <c r="O417" s="22"/>
    </row>
    <row r="418" spans="15:15" ht="17.45" customHeight="1">
      <c r="O418" s="22"/>
    </row>
    <row r="419" spans="15:15" ht="17.45" customHeight="1">
      <c r="O419" s="22"/>
    </row>
    <row r="420" spans="15:15" ht="17.45" customHeight="1">
      <c r="O420" s="22"/>
    </row>
    <row r="421" spans="15:15" ht="17.45" customHeight="1">
      <c r="O421" s="22"/>
    </row>
    <row r="422" spans="15:15" ht="17.45" customHeight="1">
      <c r="O422" s="22"/>
    </row>
    <row r="423" spans="15:15" ht="17.45" customHeight="1">
      <c r="O423" s="22"/>
    </row>
    <row r="424" spans="15:15" ht="17.45" customHeight="1">
      <c r="O424" s="22"/>
    </row>
    <row r="425" spans="15:15" ht="17.45" customHeight="1">
      <c r="O425" s="22"/>
    </row>
    <row r="426" spans="15:15" ht="17.45" customHeight="1">
      <c r="O426" s="22"/>
    </row>
    <row r="427" spans="15:15" ht="17.45" customHeight="1">
      <c r="O427" s="22"/>
    </row>
    <row r="428" spans="15:15" ht="17.45" customHeight="1">
      <c r="O428" s="22"/>
    </row>
    <row r="429" spans="15:15" ht="17.45" customHeight="1">
      <c r="O429" s="22"/>
    </row>
    <row r="430" spans="15:15" ht="17.45" customHeight="1">
      <c r="O430" s="22"/>
    </row>
    <row r="431" spans="15:15" ht="17.45" customHeight="1">
      <c r="O431" s="22"/>
    </row>
    <row r="432" spans="15:15" ht="17.45" customHeight="1">
      <c r="O432" s="22"/>
    </row>
    <row r="433" spans="15:15" ht="17.45" customHeight="1">
      <c r="O433" s="22"/>
    </row>
    <row r="434" spans="15:15" ht="17.45" customHeight="1">
      <c r="O434" s="22"/>
    </row>
    <row r="435" spans="15:15" ht="17.45" customHeight="1">
      <c r="O435" s="22"/>
    </row>
    <row r="436" spans="15:15" ht="17.45" customHeight="1">
      <c r="O436" s="22"/>
    </row>
    <row r="437" spans="15:15" ht="17.45" customHeight="1"/>
    <row r="438" spans="15:15" ht="17.45" customHeight="1"/>
    <row r="439" spans="15:15" ht="17.45" customHeight="1"/>
    <row r="440" spans="15:15" ht="17.45" customHeight="1"/>
    <row r="441" spans="15:15" ht="17.45" customHeight="1"/>
    <row r="442" spans="15:15" ht="17.45" customHeight="1"/>
    <row r="443" spans="15:15" ht="17.45" customHeight="1"/>
    <row r="444" spans="15:15" ht="17.45" customHeight="1"/>
    <row r="445" spans="15:15" ht="17.45" customHeight="1"/>
    <row r="446" spans="15:15" ht="17.45" customHeight="1"/>
    <row r="447" spans="15:15" ht="17.45" customHeight="1"/>
    <row r="448" spans="15:15" ht="17.45" customHeight="1"/>
    <row r="449" ht="17.45" customHeight="1"/>
    <row r="450" ht="17.45" customHeight="1"/>
    <row r="451" ht="17.45" customHeight="1"/>
    <row r="452" ht="17.45" customHeight="1"/>
    <row r="453" ht="17.45" customHeight="1"/>
    <row r="454" ht="17.45" customHeight="1"/>
    <row r="455" ht="17.45" customHeight="1"/>
    <row r="456" ht="17.45" customHeight="1"/>
    <row r="457" ht="17.45" customHeight="1"/>
    <row r="458" ht="17.45" customHeight="1"/>
    <row r="459" ht="17.45" customHeight="1"/>
    <row r="460" ht="17.45" customHeight="1"/>
    <row r="461" ht="17.45" customHeight="1"/>
    <row r="462" ht="17.45" customHeight="1"/>
    <row r="463" ht="17.45" customHeight="1"/>
    <row r="464" ht="17.45" customHeight="1"/>
    <row r="465" ht="17.45" customHeight="1"/>
    <row r="466" ht="17.45" customHeight="1"/>
    <row r="467" ht="17.45" customHeight="1"/>
    <row r="468" ht="17.45" customHeight="1"/>
    <row r="469" ht="17.45" customHeight="1"/>
    <row r="470" ht="17.45" customHeight="1"/>
    <row r="471" ht="17.45" customHeight="1"/>
    <row r="472" ht="17.45" customHeight="1"/>
    <row r="473" ht="17.45" customHeight="1"/>
    <row r="474" ht="17.45" customHeight="1"/>
    <row r="475" ht="17.45" customHeight="1"/>
    <row r="476" ht="17.45" customHeight="1"/>
    <row r="477" ht="17.45" customHeight="1"/>
    <row r="478" ht="17.45" customHeight="1"/>
    <row r="479" ht="17.45" customHeight="1"/>
    <row r="480" ht="17.45" customHeight="1"/>
    <row r="481" ht="17.45" customHeight="1"/>
    <row r="482" ht="17.45" customHeight="1"/>
    <row r="483" ht="17.45" customHeight="1"/>
    <row r="484" ht="17.45" customHeight="1"/>
    <row r="485" ht="17.45" customHeight="1"/>
    <row r="486" ht="17.45" customHeight="1"/>
    <row r="487" ht="17.45" customHeight="1"/>
    <row r="488" ht="17.45" customHeight="1"/>
    <row r="489" ht="17.45" customHeight="1"/>
    <row r="490" ht="17.45" customHeight="1"/>
    <row r="491" ht="17.45" customHeight="1"/>
    <row r="492" ht="17.45" customHeight="1"/>
    <row r="493" ht="17.45" customHeight="1"/>
    <row r="494" ht="17.45" customHeight="1"/>
    <row r="495" ht="17.45" customHeight="1"/>
    <row r="496" ht="17.45" customHeight="1"/>
    <row r="497" ht="17.45" customHeight="1"/>
    <row r="498" ht="17.45" customHeight="1"/>
    <row r="499" ht="17.45" customHeight="1"/>
    <row r="500" ht="17.45" customHeight="1"/>
    <row r="501" ht="17.45" customHeight="1"/>
    <row r="502" ht="17.45" customHeight="1"/>
    <row r="503" ht="17.45" customHeight="1"/>
    <row r="504" ht="17.45" customHeight="1"/>
  </sheetData>
  <mergeCells count="9">
    <mergeCell ref="A7:A44"/>
    <mergeCell ref="A45:B45"/>
    <mergeCell ref="A46:G46"/>
    <mergeCell ref="A1:G3"/>
    <mergeCell ref="A4:B5"/>
    <mergeCell ref="C4:D5"/>
    <mergeCell ref="E4:F4"/>
    <mergeCell ref="G4:G6"/>
    <mergeCell ref="E5:F5"/>
  </mergeCells>
  <phoneticPr fontId="4" type="noConversion"/>
  <printOptions horizontalCentered="1"/>
  <pageMargins left="0.59055118110236227" right="0.39370078740157483" top="0.39370078740157483" bottom="0.19685039370078741" header="0.51181102362204722" footer="0.31496062992125984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5F63-175D-4803-9741-D42DC26C7B56}">
  <sheetPr>
    <tabColor rgb="FF92D050"/>
  </sheetPr>
  <dimension ref="A1:AF298"/>
  <sheetViews>
    <sheetView view="pageBreakPreview" topLeftCell="A2" zoomScaleNormal="100" zoomScaleSheetLayoutView="100" workbookViewId="0">
      <selection activeCell="Q40" sqref="Q40"/>
    </sheetView>
  </sheetViews>
  <sheetFormatPr defaultColWidth="8.88671875" defaultRowHeight="16.5"/>
  <cols>
    <col min="1" max="3" width="6.77734375" style="220" customWidth="1"/>
    <col min="4" max="5" width="8.77734375" style="220" customWidth="1"/>
    <col min="6" max="7" width="7.109375" style="220" customWidth="1"/>
    <col min="8" max="8" width="8.77734375" style="220" customWidth="1"/>
    <col min="9" max="9" width="8.77734375" style="220" hidden="1" customWidth="1"/>
    <col min="10" max="13" width="8.77734375" style="220" customWidth="1"/>
    <col min="14" max="15" width="9.5546875" style="220" customWidth="1"/>
    <col min="16" max="16" width="11.21875" style="220" hidden="1" customWidth="1"/>
    <col min="17" max="19" width="8" style="220" hidden="1" customWidth="1"/>
    <col min="20" max="20" width="7.6640625" style="220" customWidth="1"/>
    <col min="21" max="21" width="10.77734375" style="220" customWidth="1"/>
    <col min="22" max="22" width="10.77734375" style="221" customWidth="1"/>
    <col min="23" max="16384" width="8.88671875" style="218"/>
  </cols>
  <sheetData>
    <row r="1" spans="1:32" ht="39.950000000000003" customHeight="1">
      <c r="A1" s="1321" t="s">
        <v>911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3"/>
      <c r="U1" s="216">
        <v>124</v>
      </c>
      <c r="V1" s="217">
        <v>1.81</v>
      </c>
      <c r="W1" s="218">
        <v>100</v>
      </c>
    </row>
    <row r="2" spans="1:32" ht="44.25" customHeight="1">
      <c r="A2" s="1317" t="s">
        <v>400</v>
      </c>
      <c r="B2" s="1317" t="s">
        <v>401</v>
      </c>
      <c r="C2" s="1317" t="s">
        <v>402</v>
      </c>
      <c r="D2" s="1317" t="s">
        <v>403</v>
      </c>
      <c r="E2" s="1317" t="s">
        <v>404</v>
      </c>
      <c r="F2" s="1325" t="s">
        <v>405</v>
      </c>
      <c r="G2" s="1325" t="s">
        <v>406</v>
      </c>
      <c r="H2" s="1317" t="s">
        <v>407</v>
      </c>
      <c r="I2" s="1325" t="s">
        <v>408</v>
      </c>
      <c r="J2" s="1317" t="s">
        <v>409</v>
      </c>
      <c r="K2" s="1317" t="s">
        <v>410</v>
      </c>
      <c r="L2" s="1317" t="s">
        <v>411</v>
      </c>
      <c r="M2" s="1317" t="s">
        <v>412</v>
      </c>
      <c r="N2" s="1317" t="s">
        <v>413</v>
      </c>
      <c r="O2" s="1317" t="s">
        <v>414</v>
      </c>
      <c r="P2" s="1317" t="s">
        <v>415</v>
      </c>
      <c r="Q2" s="1317" t="s">
        <v>416</v>
      </c>
      <c r="R2" s="1327" t="s">
        <v>417</v>
      </c>
      <c r="S2" s="1327" t="s">
        <v>418</v>
      </c>
      <c r="T2" s="1329" t="s">
        <v>241</v>
      </c>
      <c r="AA2" s="218">
        <f>121.08*69000</f>
        <v>8354520</v>
      </c>
      <c r="AB2" s="218">
        <f>AA2-AA3</f>
        <v>8112360</v>
      </c>
    </row>
    <row r="3" spans="1:32" ht="44.25" customHeight="1">
      <c r="A3" s="1324"/>
      <c r="B3" s="1324"/>
      <c r="C3" s="1324"/>
      <c r="D3" s="1318"/>
      <c r="E3" s="1318"/>
      <c r="F3" s="1326"/>
      <c r="G3" s="1326"/>
      <c r="H3" s="1318"/>
      <c r="I3" s="1326"/>
      <c r="J3" s="1318"/>
      <c r="K3" s="1318"/>
      <c r="L3" s="1318"/>
      <c r="M3" s="1318"/>
      <c r="N3" s="1318"/>
      <c r="O3" s="1318"/>
      <c r="P3" s="1318"/>
      <c r="Q3" s="1319"/>
      <c r="R3" s="1328"/>
      <c r="S3" s="1328"/>
      <c r="T3" s="1324"/>
      <c r="AA3" s="218">
        <f>121.08*2000</f>
        <v>242160</v>
      </c>
    </row>
    <row r="4" spans="1:32" ht="13.5" customHeight="1">
      <c r="A4" s="219">
        <v>6</v>
      </c>
      <c r="B4" s="222">
        <v>5</v>
      </c>
      <c r="C4" s="230">
        <f>SUMIF('라-1.1-0-1 GPS좌표 및 흉고(소구역-소나무)'!$C$4:$C$139,A4,'라-1.1-0-1 GPS좌표 및 흉고(소구역-소나무)'!$K$4:$K$139)</f>
        <v>1</v>
      </c>
      <c r="D4" s="224">
        <f>IF(B4="","",INDEX(수간재적표!$C$2:$AX$427,$U$1+B4-2,A4/2-2))</f>
        <v>7.7999999999999996E-3</v>
      </c>
      <c r="E4" s="224">
        <f t="shared" ref="E4" si="0">C4*D4</f>
        <v>7.7999999999999996E-3</v>
      </c>
      <c r="F4" s="225">
        <v>28.9</v>
      </c>
      <c r="G4" s="225">
        <f>조재율표!H5*$W$1</f>
        <v>31</v>
      </c>
      <c r="H4" s="223">
        <f>E4*G4/100</f>
        <v>2.418E-3</v>
      </c>
      <c r="I4" s="1320">
        <f>SUM(H4:H14)</f>
        <v>9.9134030000000006</v>
      </c>
      <c r="J4" s="223">
        <f t="shared" ref="J4:J41" si="1">E4-H4</f>
        <v>5.3819999999999996E-3</v>
      </c>
      <c r="K4" s="223">
        <f t="shared" ref="K4:K41" si="2">E4*F4/100</f>
        <v>2.2541999999999996E-3</v>
      </c>
      <c r="L4" s="223">
        <f>SUM(K4,E4)</f>
        <v>1.0054199999999999E-2</v>
      </c>
      <c r="M4" s="223">
        <f t="shared" ref="M4:M41" si="3">H4</f>
        <v>2.418E-3</v>
      </c>
      <c r="N4" s="223">
        <f t="shared" ref="N4:N41" si="4">(J4+K4)*$V$1</f>
        <v>1.3821521999999999E-2</v>
      </c>
      <c r="O4" s="223">
        <f>J4+K4</f>
        <v>7.6361999999999992E-3</v>
      </c>
      <c r="P4" s="223">
        <f>J4+K4</f>
        <v>7.6361999999999992E-3</v>
      </c>
      <c r="Q4" s="223">
        <f t="shared" ref="Q4:Q5" si="5">J4+K4</f>
        <v>7.6361999999999992E-3</v>
      </c>
      <c r="R4" s="226">
        <f>산출기초조사서!I6</f>
        <v>7.22</v>
      </c>
      <c r="S4" s="226">
        <f t="shared" ref="S4:S32" si="6">ROUND(Q4/R4,2)</f>
        <v>0</v>
      </c>
      <c r="T4" s="223"/>
      <c r="V4" s="227">
        <f>D4*800</f>
        <v>6.2399999999999993</v>
      </c>
      <c r="X4" s="228">
        <f t="shared" ref="X4:X5" si="7">L4-H4</f>
        <v>7.6361999999999992E-3</v>
      </c>
      <c r="Y4" s="229">
        <f>D4*800</f>
        <v>6.2399999999999993</v>
      </c>
      <c r="AB4" s="218">
        <f>(C4*100)/25</f>
        <v>4</v>
      </c>
      <c r="AE4" s="230">
        <f>SUMIF('라-1.1-0-1 GPS좌표 및 흉고(소구역-소나무)'!$C$4:$C$139,"6",'라-1.1-0-1 GPS좌표 및 흉고(소구역-소나무)'!$K$4:$K$139)</f>
        <v>1</v>
      </c>
    </row>
    <row r="5" spans="1:32" ht="13.5" customHeight="1">
      <c r="A5" s="231">
        <v>8</v>
      </c>
      <c r="B5" s="232"/>
      <c r="C5" s="230">
        <f>SUMIF('라-1.1-0-1 GPS좌표 및 흉고(소구역-소나무)'!$C$4:$C$139,A5,'라-1.1-0-1 GPS좌표 및 흉고(소구역-소나무)'!$K$4:$K$139)</f>
        <v>0</v>
      </c>
      <c r="D5" s="224" t="str">
        <f>IF(B5="","",INDEX(수간재적표!$C$2:$AX$427,$U$1+B5-2,A5/2-2))</f>
        <v/>
      </c>
      <c r="E5" s="224"/>
      <c r="F5" s="225"/>
      <c r="G5" s="225"/>
      <c r="H5" s="224">
        <f t="shared" ref="H5:H41" si="8">E5*G5/100</f>
        <v>0</v>
      </c>
      <c r="I5" s="1315"/>
      <c r="J5" s="224">
        <f t="shared" si="1"/>
        <v>0</v>
      </c>
      <c r="K5" s="224">
        <f t="shared" si="2"/>
        <v>0</v>
      </c>
      <c r="L5" s="224">
        <f t="shared" ref="L5:L41" si="9">SUM(K5,E5)</f>
        <v>0</v>
      </c>
      <c r="M5" s="224">
        <f t="shared" si="3"/>
        <v>0</v>
      </c>
      <c r="N5" s="224">
        <f t="shared" si="4"/>
        <v>0</v>
      </c>
      <c r="O5" s="224">
        <f t="shared" ref="O5:O41" si="10">J5+K5</f>
        <v>0</v>
      </c>
      <c r="P5" s="224">
        <f t="shared" ref="P5:P36" si="11">J5+K5</f>
        <v>0</v>
      </c>
      <c r="Q5" s="224">
        <f t="shared" si="5"/>
        <v>0</v>
      </c>
      <c r="R5" s="233">
        <f>산출기초조사서!I7</f>
        <v>7.39</v>
      </c>
      <c r="S5" s="233">
        <f t="shared" si="6"/>
        <v>0</v>
      </c>
      <c r="T5" s="231"/>
      <c r="V5" s="227" t="e">
        <f t="shared" ref="V5:V30" si="12">D5*800</f>
        <v>#VALUE!</v>
      </c>
      <c r="X5" s="228">
        <f t="shared" si="7"/>
        <v>0</v>
      </c>
      <c r="Z5" s="218">
        <f>D4*800</f>
        <v>6.2399999999999993</v>
      </c>
      <c r="AB5" s="218">
        <f t="shared" ref="AB5:AB34" si="13">(C5*100)/25</f>
        <v>0</v>
      </c>
      <c r="AE5" s="230">
        <f>SUMIF('라-1.1-0-1 GPS좌표 및 흉고(소구역-소나무)'!$C$4:$C$139,"8",'라-1.1-0-1 GPS좌표 및 흉고(소구역-소나무)'!$K$4:$K$139)</f>
        <v>0</v>
      </c>
    </row>
    <row r="6" spans="1:32" ht="13.5" customHeight="1">
      <c r="A6" s="231">
        <v>10</v>
      </c>
      <c r="B6" s="232">
        <v>8</v>
      </c>
      <c r="C6" s="230">
        <f>SUMIF('라-1.1-0-1 GPS좌표 및 흉고(소구역-소나무)'!$C$4:$C$139,A6,'라-1.1-0-1 GPS좌표 및 흉고(소구역-소나무)'!$K$4:$K$139)</f>
        <v>1</v>
      </c>
      <c r="D6" s="224">
        <f>IF(B6="","",INDEX(수간재적표!$C$2:$AX$427,$U$1+B6-2,A6/2-2))</f>
        <v>3.2079999999999997E-2</v>
      </c>
      <c r="E6" s="224">
        <f t="shared" ref="E6" si="14">C6*D6</f>
        <v>3.2079999999999997E-2</v>
      </c>
      <c r="F6" s="225">
        <v>28.9</v>
      </c>
      <c r="G6" s="225">
        <f>조재율표!H5*$W$1</f>
        <v>31</v>
      </c>
      <c r="H6" s="224">
        <f t="shared" si="8"/>
        <v>9.9447999999999984E-3</v>
      </c>
      <c r="I6" s="1315"/>
      <c r="J6" s="224">
        <f t="shared" si="1"/>
        <v>2.2135200000000001E-2</v>
      </c>
      <c r="K6" s="224">
        <f t="shared" si="2"/>
        <v>9.271119999999999E-3</v>
      </c>
      <c r="L6" s="224">
        <f t="shared" si="9"/>
        <v>4.1351119999999998E-2</v>
      </c>
      <c r="M6" s="224">
        <f t="shared" si="3"/>
        <v>9.9447999999999984E-3</v>
      </c>
      <c r="N6" s="224">
        <f t="shared" si="4"/>
        <v>5.6845439200000007E-2</v>
      </c>
      <c r="O6" s="224">
        <f t="shared" si="10"/>
        <v>3.1406320000000001E-2</v>
      </c>
      <c r="P6" s="224">
        <f t="shared" si="11"/>
        <v>3.1406320000000001E-2</v>
      </c>
      <c r="Q6" s="224">
        <f>J6+K6</f>
        <v>3.1406320000000001E-2</v>
      </c>
      <c r="R6" s="233">
        <f>산출기초조사서!I8</f>
        <v>7.56</v>
      </c>
      <c r="S6" s="233">
        <f t="shared" si="6"/>
        <v>0</v>
      </c>
      <c r="T6" s="231"/>
      <c r="V6" s="227">
        <f t="shared" si="12"/>
        <v>25.663999999999998</v>
      </c>
      <c r="X6" s="228">
        <f>L6-H6</f>
        <v>3.1406320000000001E-2</v>
      </c>
      <c r="AB6" s="218">
        <f t="shared" si="13"/>
        <v>4</v>
      </c>
      <c r="AE6" s="230">
        <f>SUMIF('라-1.1-0-1 GPS좌표 및 흉고(소구역-소나무)'!$C$4:$C$139,"10",'라-1.1-0-1 GPS좌표 및 흉고(소구역-소나무)'!$K$4:$K$139)</f>
        <v>1</v>
      </c>
    </row>
    <row r="7" spans="1:32" ht="13.5" customHeight="1">
      <c r="A7" s="231">
        <v>12</v>
      </c>
      <c r="B7" s="232">
        <v>8</v>
      </c>
      <c r="C7" s="230">
        <f>SUMIF('라-1.1-0-1 GPS좌표 및 흉고(소구역-소나무)'!$C$4:$C$139,A7,'라-1.1-0-1 GPS좌표 및 흉고(소구역-소나무)'!$K$4:$K$139)</f>
        <v>5</v>
      </c>
      <c r="D7" s="224">
        <f>IF(B7="","",INDEX(수간재적표!$C$2:$AX$427,$U$1+B7-2,A7/2-2))</f>
        <v>4.505E-2</v>
      </c>
      <c r="E7" s="224">
        <f t="shared" ref="E7:E24" si="15">C7*D7</f>
        <v>0.22525000000000001</v>
      </c>
      <c r="F7" s="225">
        <v>28.9</v>
      </c>
      <c r="G7" s="225">
        <f>조재율표!H6*$W$1</f>
        <v>51</v>
      </c>
      <c r="H7" s="224">
        <f t="shared" si="8"/>
        <v>0.11487750000000001</v>
      </c>
      <c r="I7" s="1315"/>
      <c r="J7" s="224">
        <f t="shared" si="1"/>
        <v>0.1103725</v>
      </c>
      <c r="K7" s="224">
        <f t="shared" si="2"/>
        <v>6.5097249999999995E-2</v>
      </c>
      <c r="L7" s="224">
        <f t="shared" si="9"/>
        <v>0.29034725</v>
      </c>
      <c r="M7" s="224">
        <f t="shared" si="3"/>
        <v>0.11487750000000001</v>
      </c>
      <c r="N7" s="224">
        <f t="shared" si="4"/>
        <v>0.31760024749999999</v>
      </c>
      <c r="O7" s="224">
        <f t="shared" si="10"/>
        <v>0.17546974999999998</v>
      </c>
      <c r="P7" s="224">
        <f t="shared" si="11"/>
        <v>0.17546974999999998</v>
      </c>
      <c r="Q7" s="224">
        <f t="shared" ref="Q7:Q34" si="16">J7+K7</f>
        <v>0.17546974999999998</v>
      </c>
      <c r="R7" s="233">
        <f>산출기초조사서!I9</f>
        <v>7.72</v>
      </c>
      <c r="S7" s="233">
        <f t="shared" si="6"/>
        <v>0.02</v>
      </c>
      <c r="T7" s="231"/>
      <c r="V7" s="227">
        <f t="shared" si="12"/>
        <v>36.04</v>
      </c>
      <c r="X7" s="228">
        <f t="shared" ref="X7:X36" si="17">L7-H7</f>
        <v>0.17546974999999998</v>
      </c>
      <c r="AB7" s="218">
        <f t="shared" si="13"/>
        <v>20</v>
      </c>
      <c r="AE7" s="230">
        <f>SUMIF('라-1.1-0-1 GPS좌표 및 흉고(소구역-소나무)'!$C$4:$C$139,"12",'라-1.1-0-1 GPS좌표 및 흉고(소구역-소나무)'!$K$4:$K$139)</f>
        <v>5</v>
      </c>
    </row>
    <row r="8" spans="1:32" ht="13.5" customHeight="1">
      <c r="A8" s="231">
        <v>14</v>
      </c>
      <c r="B8" s="232">
        <v>9</v>
      </c>
      <c r="C8" s="230">
        <f>SUMIF('라-1.1-0-1 GPS좌표 및 흉고(소구역-소나무)'!$C$4:$C$139,A8,'라-1.1-0-1 GPS좌표 및 흉고(소구역-소나무)'!$K$4:$K$139)</f>
        <v>5</v>
      </c>
      <c r="D8" s="224">
        <f>IF(B8="","",INDEX(수간재적표!$C$2:$AX$427,$U$1+B8-2,A8/2-2))</f>
        <v>6.7530000000000007E-2</v>
      </c>
      <c r="E8" s="224">
        <f t="shared" ref="E8" si="18">C8*D8</f>
        <v>0.33765000000000001</v>
      </c>
      <c r="F8" s="225">
        <v>28.9</v>
      </c>
      <c r="G8" s="225">
        <f>조재율표!H7*$W$1</f>
        <v>64</v>
      </c>
      <c r="H8" s="224">
        <f t="shared" si="8"/>
        <v>0.21609600000000001</v>
      </c>
      <c r="I8" s="1315"/>
      <c r="J8" s="224">
        <f t="shared" si="1"/>
        <v>0.121554</v>
      </c>
      <c r="K8" s="224">
        <f t="shared" si="2"/>
        <v>9.7580849999999997E-2</v>
      </c>
      <c r="L8" s="224">
        <f t="shared" si="9"/>
        <v>0.43523085</v>
      </c>
      <c r="M8" s="224">
        <f t="shared" si="3"/>
        <v>0.21609600000000001</v>
      </c>
      <c r="N8" s="224">
        <f t="shared" si="4"/>
        <v>0.39663407849999999</v>
      </c>
      <c r="O8" s="224">
        <f t="shared" si="10"/>
        <v>0.21913484999999999</v>
      </c>
      <c r="P8" s="224">
        <f t="shared" si="11"/>
        <v>0.21913484999999999</v>
      </c>
      <c r="Q8" s="224">
        <f t="shared" si="16"/>
        <v>0.21913484999999999</v>
      </c>
      <c r="R8" s="233">
        <f>산출기초조사서!I10</f>
        <v>7.89</v>
      </c>
      <c r="S8" s="233">
        <f t="shared" si="6"/>
        <v>0.03</v>
      </c>
      <c r="T8" s="231"/>
      <c r="V8" s="227">
        <f t="shared" si="12"/>
        <v>54.024000000000008</v>
      </c>
      <c r="X8" s="228">
        <f t="shared" si="17"/>
        <v>0.21913484999999999</v>
      </c>
      <c r="AB8" s="218">
        <f t="shared" si="13"/>
        <v>20</v>
      </c>
      <c r="AE8" s="230">
        <f>SUMIF('라-1.1-0-1 GPS좌표 및 흉고(소구역-소나무)'!$C$4:$C$139,"14",'라-1.1-0-1 GPS좌표 및 흉고(소구역-소나무)'!$K$4:$K$139)</f>
        <v>5</v>
      </c>
    </row>
    <row r="9" spans="1:32" ht="13.5" customHeight="1">
      <c r="A9" s="231">
        <v>16</v>
      </c>
      <c r="B9" s="232">
        <v>9</v>
      </c>
      <c r="C9" s="230">
        <f>SUMIF('라-1.1-0-1 GPS좌표 및 흉고(소구역-소나무)'!$C$4:$C$139,A9,'라-1.1-0-1 GPS좌표 및 흉고(소구역-소나무)'!$K$4:$K$139)</f>
        <v>3</v>
      </c>
      <c r="D9" s="224">
        <f>IF(B9="","",INDEX(수간재적표!$C$2:$AX$427,$U$1+B9-2,A9/2-2))</f>
        <v>8.6679999999999993E-2</v>
      </c>
      <c r="E9" s="224">
        <f t="shared" si="15"/>
        <v>0.26003999999999999</v>
      </c>
      <c r="F9" s="225">
        <v>28.9</v>
      </c>
      <c r="G9" s="225">
        <f>조재율표!H8*$W$1</f>
        <v>72</v>
      </c>
      <c r="H9" s="224">
        <f t="shared" si="8"/>
        <v>0.1872288</v>
      </c>
      <c r="I9" s="1315"/>
      <c r="J9" s="224">
        <f t="shared" si="1"/>
        <v>7.2811199999999993E-2</v>
      </c>
      <c r="K9" s="224">
        <f t="shared" si="2"/>
        <v>7.5151559999999992E-2</v>
      </c>
      <c r="L9" s="224">
        <f t="shared" si="9"/>
        <v>0.33519156</v>
      </c>
      <c r="M9" s="224">
        <f t="shared" si="3"/>
        <v>0.1872288</v>
      </c>
      <c r="N9" s="224">
        <f t="shared" si="4"/>
        <v>0.26781259559999998</v>
      </c>
      <c r="O9" s="224">
        <f t="shared" si="10"/>
        <v>0.14796275999999997</v>
      </c>
      <c r="P9" s="224">
        <f t="shared" si="11"/>
        <v>0.14796275999999997</v>
      </c>
      <c r="Q9" s="224">
        <f t="shared" si="16"/>
        <v>0.14796275999999997</v>
      </c>
      <c r="R9" s="233">
        <f>산출기초조사서!I11</f>
        <v>8.06</v>
      </c>
      <c r="S9" s="233">
        <f t="shared" si="6"/>
        <v>0.02</v>
      </c>
      <c r="T9" s="231"/>
      <c r="V9" s="227">
        <f t="shared" si="12"/>
        <v>69.343999999999994</v>
      </c>
      <c r="X9" s="228">
        <f t="shared" si="17"/>
        <v>0.14796276</v>
      </c>
      <c r="AB9" s="218">
        <f t="shared" si="13"/>
        <v>12</v>
      </c>
      <c r="AE9" s="230">
        <f>SUMIF('라-1.1-0-1 GPS좌표 및 흉고(소구역-소나무)'!$C$4:$C$139,"16",'라-1.1-0-1 GPS좌표 및 흉고(소구역-소나무)'!$K$4:$K$139)</f>
        <v>3</v>
      </c>
      <c r="AF9" s="234">
        <f>AE9+AE10+AE11</f>
        <v>19</v>
      </c>
    </row>
    <row r="10" spans="1:32" ht="13.5" customHeight="1">
      <c r="A10" s="231">
        <v>18</v>
      </c>
      <c r="B10" s="232">
        <v>11</v>
      </c>
      <c r="C10" s="230">
        <f>SUMIF('라-1.1-0-1 GPS좌표 및 흉고(소구역-소나무)'!$C$4:$C$139,A10,'라-1.1-0-1 GPS좌표 및 흉고(소구역-소나무)'!$K$4:$K$139)</f>
        <v>5</v>
      </c>
      <c r="D10" s="224">
        <f>IF(B10="","",INDEX(수간재적표!$C$2:$AX$427,$U$1+B10-2,A10/2-2))</f>
        <v>0.13195000000000001</v>
      </c>
      <c r="E10" s="224">
        <f t="shared" si="15"/>
        <v>0.65975000000000006</v>
      </c>
      <c r="F10" s="225">
        <v>28.9</v>
      </c>
      <c r="G10" s="225">
        <f>조재율표!H9*$W$1</f>
        <v>77</v>
      </c>
      <c r="H10" s="224">
        <f t="shared" si="8"/>
        <v>0.50800750000000006</v>
      </c>
      <c r="I10" s="1315"/>
      <c r="J10" s="224">
        <f t="shared" si="1"/>
        <v>0.1517425</v>
      </c>
      <c r="K10" s="224">
        <f t="shared" si="2"/>
        <v>0.19066775</v>
      </c>
      <c r="L10" s="224">
        <f t="shared" si="9"/>
        <v>0.85041775000000008</v>
      </c>
      <c r="M10" s="224">
        <f t="shared" si="3"/>
        <v>0.50800750000000006</v>
      </c>
      <c r="N10" s="224">
        <f t="shared" si="4"/>
        <v>0.61976255250000012</v>
      </c>
      <c r="O10" s="224">
        <f t="shared" si="10"/>
        <v>0.34241025000000003</v>
      </c>
      <c r="P10" s="224">
        <f t="shared" si="11"/>
        <v>0.34241025000000003</v>
      </c>
      <c r="Q10" s="224">
        <f t="shared" si="16"/>
        <v>0.34241025000000003</v>
      </c>
      <c r="R10" s="233">
        <f>산출기초조사서!I12</f>
        <v>8.2200000000000006</v>
      </c>
      <c r="S10" s="233">
        <f t="shared" si="6"/>
        <v>0.04</v>
      </c>
      <c r="T10" s="231"/>
      <c r="V10" s="227">
        <f t="shared" si="12"/>
        <v>105.56</v>
      </c>
      <c r="X10" s="228">
        <f t="shared" si="17"/>
        <v>0.34241025000000003</v>
      </c>
      <c r="AB10" s="218">
        <f t="shared" si="13"/>
        <v>20</v>
      </c>
      <c r="AE10" s="230">
        <f>SUMIF('라-1.1-0-1 GPS좌표 및 흉고(소구역-소나무)'!$C$4:$C$139,"18",'라-1.1-0-1 GPS좌표 및 흉고(소구역-소나무)'!$K$4:$K$139)</f>
        <v>5</v>
      </c>
    </row>
    <row r="11" spans="1:32" ht="13.5" customHeight="1">
      <c r="A11" s="231">
        <v>20</v>
      </c>
      <c r="B11" s="232">
        <v>12</v>
      </c>
      <c r="C11" s="230">
        <f>SUMIF('라-1.1-0-1 GPS좌표 및 흉고(소구역-소나무)'!$C$4:$C$139,A11,'라-1.1-0-1 GPS좌표 및 흉고(소구역-소나무)'!$K$4:$K$139)</f>
        <v>11</v>
      </c>
      <c r="D11" s="224">
        <f>IF(B11="","",INDEX(수간재적표!$C$2:$AX$427,$U$1+B11-2,A11/2-2))</f>
        <v>0.17535999999999999</v>
      </c>
      <c r="E11" s="224">
        <f t="shared" si="15"/>
        <v>1.9289599999999998</v>
      </c>
      <c r="F11" s="225">
        <v>28.9</v>
      </c>
      <c r="G11" s="225">
        <f>조재율표!H10*$W$1</f>
        <v>80</v>
      </c>
      <c r="H11" s="224">
        <f t="shared" si="8"/>
        <v>1.5431679999999997</v>
      </c>
      <c r="I11" s="1315"/>
      <c r="J11" s="224">
        <f t="shared" si="1"/>
        <v>0.38579200000000013</v>
      </c>
      <c r="K11" s="224">
        <f t="shared" si="2"/>
        <v>0.55746943999999987</v>
      </c>
      <c r="L11" s="224">
        <f t="shared" si="9"/>
        <v>2.4864294399999998</v>
      </c>
      <c r="M11" s="224">
        <f t="shared" si="3"/>
        <v>1.5431679999999997</v>
      </c>
      <c r="N11" s="224">
        <f t="shared" si="4"/>
        <v>1.7073032064</v>
      </c>
      <c r="O11" s="224">
        <f t="shared" si="10"/>
        <v>0.94326144000000001</v>
      </c>
      <c r="P11" s="224">
        <f t="shared" si="11"/>
        <v>0.94326144000000001</v>
      </c>
      <c r="Q11" s="224">
        <f t="shared" si="16"/>
        <v>0.94326144000000001</v>
      </c>
      <c r="R11" s="233">
        <f>산출기초조사서!I13</f>
        <v>8.39</v>
      </c>
      <c r="S11" s="233">
        <f t="shared" si="6"/>
        <v>0.11</v>
      </c>
      <c r="T11" s="231"/>
      <c r="V11" s="227">
        <f t="shared" si="12"/>
        <v>140.28799999999998</v>
      </c>
      <c r="X11" s="228">
        <f t="shared" si="17"/>
        <v>0.94326144000000012</v>
      </c>
      <c r="AB11" s="218">
        <f t="shared" si="13"/>
        <v>44</v>
      </c>
      <c r="AE11" s="230">
        <f>SUMIF('라-1.1-0-1 GPS좌표 및 흉고(소구역-소나무)'!$C$4:$C$139,"20",'라-1.1-0-1 GPS좌표 및 흉고(소구역-소나무)'!$K$4:$K$139)</f>
        <v>11</v>
      </c>
    </row>
    <row r="12" spans="1:32" ht="13.5" customHeight="1">
      <c r="A12" s="231">
        <v>22</v>
      </c>
      <c r="B12" s="232">
        <v>13</v>
      </c>
      <c r="C12" s="230">
        <f>SUMIF('라-1.1-0-1 GPS좌표 및 흉고(소구역-소나무)'!$C$4:$C$139,A12,'라-1.1-0-1 GPS좌표 및 흉고(소구역-소나무)'!$K$4:$K$139)</f>
        <v>8</v>
      </c>
      <c r="D12" s="224">
        <f>IF(B12="","",INDEX(수간재적표!$C$2:$AX$427,$U$1+B12-2,A12/2-2))</f>
        <v>0.22720000000000001</v>
      </c>
      <c r="E12" s="224">
        <f t="shared" si="15"/>
        <v>1.8176000000000001</v>
      </c>
      <c r="F12" s="225">
        <v>28.9</v>
      </c>
      <c r="G12" s="225">
        <f>조재율표!H11*$W$1</f>
        <v>82</v>
      </c>
      <c r="H12" s="224">
        <f t="shared" si="8"/>
        <v>1.4904320000000002</v>
      </c>
      <c r="I12" s="1315"/>
      <c r="J12" s="224">
        <f t="shared" si="1"/>
        <v>0.3271679999999999</v>
      </c>
      <c r="K12" s="224">
        <f t="shared" si="2"/>
        <v>0.52528640000000004</v>
      </c>
      <c r="L12" s="224">
        <f t="shared" si="9"/>
        <v>2.3428864000000003</v>
      </c>
      <c r="M12" s="224">
        <f t="shared" si="3"/>
        <v>1.4904320000000002</v>
      </c>
      <c r="N12" s="224">
        <f t="shared" si="4"/>
        <v>1.542942464</v>
      </c>
      <c r="O12" s="224">
        <f t="shared" si="10"/>
        <v>0.85245439999999995</v>
      </c>
      <c r="P12" s="224">
        <f t="shared" si="11"/>
        <v>0.85245439999999995</v>
      </c>
      <c r="Q12" s="224">
        <f t="shared" si="16"/>
        <v>0.85245439999999995</v>
      </c>
      <c r="R12" s="233">
        <f>산출기초조사서!I14</f>
        <v>8.56</v>
      </c>
      <c r="S12" s="233">
        <f t="shared" si="6"/>
        <v>0.1</v>
      </c>
      <c r="T12" s="231"/>
      <c r="V12" s="227">
        <f t="shared" si="12"/>
        <v>181.76000000000002</v>
      </c>
      <c r="X12" s="228">
        <f t="shared" si="17"/>
        <v>0.85245440000000006</v>
      </c>
      <c r="AB12" s="218">
        <f t="shared" si="13"/>
        <v>32</v>
      </c>
      <c r="AC12" s="218">
        <v>4.8</v>
      </c>
      <c r="AE12" s="230">
        <f>SUMIF('라-1.1-0-1 GPS좌표 및 흉고(소구역-소나무)'!$C$4:$C$139,"22",'라-1.1-0-1 GPS좌표 및 흉고(소구역-소나무)'!$K$4:$K$139)</f>
        <v>8</v>
      </c>
    </row>
    <row r="13" spans="1:32" ht="13.5" customHeight="1">
      <c r="A13" s="231">
        <v>24</v>
      </c>
      <c r="B13" s="232">
        <v>14</v>
      </c>
      <c r="C13" s="230">
        <f>SUMIF('라-1.1-0-1 GPS좌표 및 흉고(소구역-소나무)'!$C$4:$C$139,A13,'라-1.1-0-1 GPS좌표 및 흉고(소구역-소나무)'!$K$4:$K$139)</f>
        <v>9</v>
      </c>
      <c r="D13" s="224">
        <f>IF(B13="","",INDEX(수간재적표!$C$2:$AX$427,$U$1+B13-2,A13/2-2))</f>
        <v>0.28819</v>
      </c>
      <c r="E13" s="224">
        <f t="shared" si="15"/>
        <v>2.5937100000000002</v>
      </c>
      <c r="F13" s="225">
        <v>28.9</v>
      </c>
      <c r="G13" s="225">
        <f>조재율표!H12*$W$1</f>
        <v>84</v>
      </c>
      <c r="H13" s="224">
        <f t="shared" si="8"/>
        <v>2.1787164000000003</v>
      </c>
      <c r="I13" s="1315"/>
      <c r="J13" s="224">
        <f t="shared" si="1"/>
        <v>0.41499359999999985</v>
      </c>
      <c r="K13" s="224">
        <f t="shared" si="2"/>
        <v>0.74958219000000004</v>
      </c>
      <c r="L13" s="224">
        <f t="shared" si="9"/>
        <v>3.3432921900000001</v>
      </c>
      <c r="M13" s="224">
        <f t="shared" si="3"/>
        <v>2.1787164000000003</v>
      </c>
      <c r="N13" s="224">
        <f t="shared" si="4"/>
        <v>2.1078821798999998</v>
      </c>
      <c r="O13" s="224">
        <f t="shared" si="10"/>
        <v>1.1645757899999998</v>
      </c>
      <c r="P13" s="224">
        <f t="shared" si="11"/>
        <v>1.1645757899999998</v>
      </c>
      <c r="Q13" s="224">
        <f t="shared" si="16"/>
        <v>1.1645757899999998</v>
      </c>
      <c r="R13" s="233">
        <f>산출기초조사서!I15</f>
        <v>8.7200000000000006</v>
      </c>
      <c r="S13" s="233">
        <f t="shared" si="6"/>
        <v>0.13</v>
      </c>
      <c r="T13" s="231"/>
      <c r="V13" s="227">
        <f t="shared" si="12"/>
        <v>230.55199999999999</v>
      </c>
      <c r="X13" s="228">
        <f t="shared" si="17"/>
        <v>1.1645757899999998</v>
      </c>
      <c r="AB13" s="218">
        <f t="shared" si="13"/>
        <v>36</v>
      </c>
      <c r="AE13" s="230">
        <f>SUMIF('라-1.1-0-1 GPS좌표 및 흉고(소구역-소나무)'!$C$4:$C$139,"24",'라-1.1-0-1 GPS좌표 및 흉고(소구역-소나무)'!$K$4:$K$139)</f>
        <v>9</v>
      </c>
    </row>
    <row r="14" spans="1:32" ht="13.5" customHeight="1">
      <c r="A14" s="231">
        <v>26</v>
      </c>
      <c r="B14" s="232">
        <v>15</v>
      </c>
      <c r="C14" s="230">
        <f>SUMIF('라-1.1-0-1 GPS좌표 및 흉고(소구역-소나무)'!$C$4:$C$139,A14,'라-1.1-0-1 GPS좌표 및 흉고(소구역-소나무)'!$K$4:$K$139)</f>
        <v>12</v>
      </c>
      <c r="D14" s="224">
        <f>IF(B14="","",INDEX(수간재적표!$C$2:$AX$427,$U$1+B14-2,A14/2-2))</f>
        <v>0.35907</v>
      </c>
      <c r="E14" s="224">
        <f t="shared" si="15"/>
        <v>4.30884</v>
      </c>
      <c r="F14" s="225">
        <v>28.9</v>
      </c>
      <c r="G14" s="225">
        <f>조재율표!H13*$W$1</f>
        <v>85</v>
      </c>
      <c r="H14" s="224">
        <f t="shared" si="8"/>
        <v>3.6625139999999998</v>
      </c>
      <c r="I14" s="1315"/>
      <c r="J14" s="224">
        <f t="shared" si="1"/>
        <v>0.64632600000000018</v>
      </c>
      <c r="K14" s="224">
        <f t="shared" si="2"/>
        <v>1.2452547599999999</v>
      </c>
      <c r="L14" s="224">
        <f t="shared" si="9"/>
        <v>5.5540947599999999</v>
      </c>
      <c r="M14" s="224">
        <f t="shared" si="3"/>
        <v>3.6625139999999998</v>
      </c>
      <c r="N14" s="224">
        <f t="shared" si="4"/>
        <v>3.4237611756000002</v>
      </c>
      <c r="O14" s="224">
        <f t="shared" si="10"/>
        <v>1.8915807600000001</v>
      </c>
      <c r="P14" s="224">
        <f t="shared" si="11"/>
        <v>1.8915807600000001</v>
      </c>
      <c r="Q14" s="224">
        <f t="shared" si="16"/>
        <v>1.8915807600000001</v>
      </c>
      <c r="R14" s="233">
        <f>산출기초조사서!I16</f>
        <v>8.89</v>
      </c>
      <c r="S14" s="233">
        <f t="shared" si="6"/>
        <v>0.21</v>
      </c>
      <c r="T14" s="231"/>
      <c r="V14" s="227">
        <f t="shared" si="12"/>
        <v>287.25599999999997</v>
      </c>
      <c r="X14" s="228">
        <f t="shared" si="17"/>
        <v>1.8915807600000001</v>
      </c>
      <c r="AB14" s="218">
        <f t="shared" si="13"/>
        <v>48</v>
      </c>
      <c r="AE14" s="230">
        <f>SUMIF('라-1.1-0-1 GPS좌표 및 흉고(소구역-소나무)'!$C$4:$C$139,"26",'라-1.1-0-1 GPS좌표 및 흉고(소구역-소나무)'!$K$4:$K$139)</f>
        <v>12</v>
      </c>
    </row>
    <row r="15" spans="1:32" ht="13.5" customHeight="1">
      <c r="A15" s="231">
        <v>28</v>
      </c>
      <c r="B15" s="232">
        <v>16</v>
      </c>
      <c r="C15" s="230">
        <f>SUMIF('라-1.1-0-1 GPS좌표 및 흉고(소구역-소나무)'!$C$4:$C$139,A15,'라-1.1-0-1 GPS좌표 및 흉고(소구역-소나무)'!$K$4:$K$139)</f>
        <v>3</v>
      </c>
      <c r="D15" s="224">
        <f>IF(B15="","",INDEX(수간재적표!$C$2:$AX$427,$U$1+B15-2,A15/2-2))</f>
        <v>0.44056000000000001</v>
      </c>
      <c r="E15" s="224">
        <f t="shared" si="15"/>
        <v>1.32168</v>
      </c>
      <c r="F15" s="225">
        <v>28.9</v>
      </c>
      <c r="G15" s="225">
        <f>조재율표!H14*$W$1</f>
        <v>86</v>
      </c>
      <c r="H15" s="224">
        <f t="shared" si="8"/>
        <v>1.1366448</v>
      </c>
      <c r="I15" s="1315">
        <f>SUM(H15:H16)</f>
        <v>8.0175047999999993</v>
      </c>
      <c r="J15" s="224">
        <f t="shared" si="1"/>
        <v>0.18503519999999996</v>
      </c>
      <c r="K15" s="224">
        <f t="shared" si="2"/>
        <v>0.38196551999999995</v>
      </c>
      <c r="L15" s="224">
        <f t="shared" si="9"/>
        <v>1.7036455199999998</v>
      </c>
      <c r="M15" s="224">
        <f t="shared" si="3"/>
        <v>1.1366448</v>
      </c>
      <c r="N15" s="224">
        <f t="shared" si="4"/>
        <v>1.0262713031999999</v>
      </c>
      <c r="O15" s="224">
        <f t="shared" si="10"/>
        <v>0.5670007199999999</v>
      </c>
      <c r="P15" s="224">
        <f t="shared" si="11"/>
        <v>0.5670007199999999</v>
      </c>
      <c r="Q15" s="224">
        <f t="shared" si="16"/>
        <v>0.5670007199999999</v>
      </c>
      <c r="R15" s="233">
        <f>산출기초조사서!I17</f>
        <v>9.06</v>
      </c>
      <c r="S15" s="233">
        <f t="shared" si="6"/>
        <v>0.06</v>
      </c>
      <c r="T15" s="231"/>
      <c r="V15" s="227">
        <f t="shared" si="12"/>
        <v>352.44799999999998</v>
      </c>
      <c r="X15" s="228">
        <f t="shared" si="17"/>
        <v>0.56700071999999979</v>
      </c>
      <c r="AB15" s="218">
        <f t="shared" si="13"/>
        <v>12</v>
      </c>
      <c r="AE15" s="230">
        <f>SUMIF('라-1.1-0-1 GPS좌표 및 흉고(소구역-소나무)'!$C$4:$C$139,"28",'라-1.1-0-1 GPS좌표 및 흉고(소구역-소나무)'!$K$4:$K$139)</f>
        <v>3</v>
      </c>
    </row>
    <row r="16" spans="1:32" ht="13.5" customHeight="1">
      <c r="A16" s="231">
        <v>30</v>
      </c>
      <c r="B16" s="232">
        <v>17</v>
      </c>
      <c r="C16" s="230">
        <f>SUMIF('라-1.1-0-1 GPS좌표 및 흉고(소구역-소나무)'!$C$4:$C$139,A16,'라-1.1-0-1 GPS좌표 및 흉고(소구역-소나무)'!$K$4:$K$139)</f>
        <v>15</v>
      </c>
      <c r="D16" s="224">
        <f>IF(B16="","",INDEX(수간재적표!$C$2:$AX$427,$U$1+B16-2,A16/2-2))</f>
        <v>0.53339999999999999</v>
      </c>
      <c r="E16" s="224">
        <f t="shared" si="15"/>
        <v>8.0009999999999994</v>
      </c>
      <c r="F16" s="225">
        <v>28.9</v>
      </c>
      <c r="G16" s="225">
        <f>조재율표!H15*$W$1</f>
        <v>86</v>
      </c>
      <c r="H16" s="224">
        <f t="shared" si="8"/>
        <v>6.8808599999999993</v>
      </c>
      <c r="I16" s="1315"/>
      <c r="J16" s="224">
        <f t="shared" si="1"/>
        <v>1.1201400000000001</v>
      </c>
      <c r="K16" s="224">
        <f t="shared" si="2"/>
        <v>2.3122889999999998</v>
      </c>
      <c r="L16" s="224">
        <f t="shared" si="9"/>
        <v>10.313288999999999</v>
      </c>
      <c r="M16" s="224">
        <f t="shared" si="3"/>
        <v>6.8808599999999993</v>
      </c>
      <c r="N16" s="224">
        <f t="shared" si="4"/>
        <v>6.2126964899999999</v>
      </c>
      <c r="O16" s="224">
        <f t="shared" si="10"/>
        <v>3.432429</v>
      </c>
      <c r="P16" s="224">
        <f t="shared" si="11"/>
        <v>3.432429</v>
      </c>
      <c r="Q16" s="224">
        <f t="shared" si="16"/>
        <v>3.432429</v>
      </c>
      <c r="R16" s="233">
        <f>산출기초조사서!I18</f>
        <v>9.23</v>
      </c>
      <c r="S16" s="233">
        <f t="shared" si="6"/>
        <v>0.37</v>
      </c>
      <c r="T16" s="231"/>
      <c r="V16" s="227">
        <f t="shared" si="12"/>
        <v>426.71999999999997</v>
      </c>
      <c r="X16" s="228">
        <f t="shared" si="17"/>
        <v>3.432429</v>
      </c>
      <c r="AB16" s="218">
        <f t="shared" si="13"/>
        <v>60</v>
      </c>
      <c r="AE16" s="230">
        <f>SUMIF('라-1.1-0-1 GPS좌표 및 흉고(소구역-소나무)'!$C$4:$C$139,"30",'라-1.1-0-1 GPS좌표 및 흉고(소구역-소나무)'!$K$4:$K$139)</f>
        <v>15</v>
      </c>
    </row>
    <row r="17" spans="1:31" ht="13.5" customHeight="1">
      <c r="A17" s="231">
        <v>32</v>
      </c>
      <c r="B17" s="232">
        <v>17</v>
      </c>
      <c r="C17" s="230">
        <f>SUMIF('라-1.1-0-1 GPS좌표 및 흉고(소구역-소나무)'!$C$4:$C$139,A17,'라-1.1-0-1 GPS좌표 및 흉고(소구역-소나무)'!$K$4:$K$139)</f>
        <v>9</v>
      </c>
      <c r="D17" s="224">
        <f>IF(B17="","",INDEX(수간재적표!$C$2:$AX$427,$U$1+B17-2,A17/2-2))</f>
        <v>0.60294000000000003</v>
      </c>
      <c r="E17" s="224">
        <f t="shared" si="15"/>
        <v>5.4264600000000005</v>
      </c>
      <c r="F17" s="225">
        <v>28.9</v>
      </c>
      <c r="G17" s="225">
        <f>조재율표!H16*$W$1</f>
        <v>87</v>
      </c>
      <c r="H17" s="224">
        <f t="shared" si="8"/>
        <v>4.7210202000000008</v>
      </c>
      <c r="I17" s="1315">
        <f>SUM(H17:H36)</f>
        <v>54.027212799999994</v>
      </c>
      <c r="J17" s="224">
        <f t="shared" si="1"/>
        <v>0.70543979999999973</v>
      </c>
      <c r="K17" s="224">
        <f t="shared" si="2"/>
        <v>1.5682469399999999</v>
      </c>
      <c r="L17" s="224">
        <f t="shared" si="9"/>
        <v>6.9947069400000004</v>
      </c>
      <c r="M17" s="224">
        <f t="shared" si="3"/>
        <v>4.7210202000000008</v>
      </c>
      <c r="N17" s="224">
        <f t="shared" si="4"/>
        <v>4.115372999399999</v>
      </c>
      <c r="O17" s="224">
        <f t="shared" si="10"/>
        <v>2.2736867399999996</v>
      </c>
      <c r="P17" s="224">
        <f t="shared" si="11"/>
        <v>2.2736867399999996</v>
      </c>
      <c r="Q17" s="224">
        <f t="shared" si="16"/>
        <v>2.2736867399999996</v>
      </c>
      <c r="R17" s="233">
        <f>산출기초조사서!I19</f>
        <v>9.39</v>
      </c>
      <c r="S17" s="233">
        <f t="shared" si="6"/>
        <v>0.24</v>
      </c>
      <c r="T17" s="231"/>
      <c r="V17" s="227">
        <f t="shared" si="12"/>
        <v>482.35200000000003</v>
      </c>
      <c r="X17" s="228">
        <f t="shared" si="17"/>
        <v>2.2736867399999996</v>
      </c>
      <c r="AB17" s="218">
        <f t="shared" si="13"/>
        <v>36</v>
      </c>
      <c r="AE17" s="230">
        <f>SUMIF('라-1.1-0-1 GPS좌표 및 흉고(소구역-소나무)'!$C$4:$C$139,"32",'라-1.1-0-1 GPS좌표 및 흉고(소구역-소나무)'!$K$4:$K$139)</f>
        <v>9</v>
      </c>
    </row>
    <row r="18" spans="1:31" ht="13.5" customHeight="1">
      <c r="A18" s="231">
        <v>34</v>
      </c>
      <c r="B18" s="232">
        <v>18</v>
      </c>
      <c r="C18" s="230">
        <f>SUMIF('라-1.1-0-1 GPS좌표 및 흉고(소구역-소나무)'!$C$4:$C$139,A18,'라-1.1-0-1 GPS좌표 및 흉고(소구역-소나무)'!$K$4:$K$139)</f>
        <v>7</v>
      </c>
      <c r="D18" s="224">
        <f>IF(B18="","",INDEX(수간재적표!$C$2:$AX$427,$U$1+B18-2,A18/2-2))</f>
        <v>0.71633999999999998</v>
      </c>
      <c r="E18" s="224">
        <f t="shared" si="15"/>
        <v>5.0143800000000001</v>
      </c>
      <c r="F18" s="225">
        <v>28.9</v>
      </c>
      <c r="G18" s="225">
        <f>조재율표!H17*$W$1</f>
        <v>87</v>
      </c>
      <c r="H18" s="224">
        <f t="shared" si="8"/>
        <v>4.3625106000000002</v>
      </c>
      <c r="I18" s="1315"/>
      <c r="J18" s="224">
        <f t="shared" si="1"/>
        <v>0.65186939999999982</v>
      </c>
      <c r="K18" s="224">
        <f t="shared" si="2"/>
        <v>1.4491558200000001</v>
      </c>
      <c r="L18" s="224">
        <f t="shared" si="9"/>
        <v>6.4635358200000006</v>
      </c>
      <c r="M18" s="224">
        <f t="shared" si="3"/>
        <v>4.3625106000000002</v>
      </c>
      <c r="N18" s="224">
        <f t="shared" si="4"/>
        <v>3.8028556482</v>
      </c>
      <c r="O18" s="224">
        <f t="shared" si="10"/>
        <v>2.1010252199999999</v>
      </c>
      <c r="P18" s="224">
        <f t="shared" si="11"/>
        <v>2.1010252199999999</v>
      </c>
      <c r="Q18" s="224">
        <f t="shared" si="16"/>
        <v>2.1010252199999999</v>
      </c>
      <c r="R18" s="233">
        <f>산출기초조사서!I20</f>
        <v>9.56</v>
      </c>
      <c r="S18" s="233">
        <f t="shared" si="6"/>
        <v>0.22</v>
      </c>
      <c r="T18" s="231"/>
      <c r="V18" s="227">
        <f t="shared" si="12"/>
        <v>573.072</v>
      </c>
      <c r="X18" s="228">
        <f t="shared" si="17"/>
        <v>2.1010252200000004</v>
      </c>
      <c r="AB18" s="218">
        <f t="shared" si="13"/>
        <v>28</v>
      </c>
      <c r="AE18" s="230">
        <f>SUMIF('라-1.1-0-1 GPS좌표 및 흉고(소구역-소나무)'!$C$4:$C$139,"34",'라-1.1-0-1 GPS좌표 및 흉고(소구역-소나무)'!$K$4:$K$139)</f>
        <v>7</v>
      </c>
    </row>
    <row r="19" spans="1:31" ht="13.5" customHeight="1">
      <c r="A19" s="231">
        <v>36</v>
      </c>
      <c r="B19" s="232">
        <v>18</v>
      </c>
      <c r="C19" s="230">
        <f>SUMIF('라-1.1-0-1 GPS좌표 및 흉고(소구역-소나무)'!$C$4:$C$139,A19,'라-1.1-0-1 GPS좌표 및 흉고(소구역-소나무)'!$K$4:$K$139)</f>
        <v>10</v>
      </c>
      <c r="D19" s="224">
        <f>IF(B19="","",INDEX(수간재적표!$C$2:$AX$427,$U$1+B19-2,A19/2-2))</f>
        <v>0.79879</v>
      </c>
      <c r="E19" s="224">
        <f t="shared" si="15"/>
        <v>7.9878999999999998</v>
      </c>
      <c r="F19" s="225">
        <v>28.9</v>
      </c>
      <c r="G19" s="225">
        <f>조재율표!H18*$W$1</f>
        <v>88</v>
      </c>
      <c r="H19" s="224">
        <f t="shared" si="8"/>
        <v>7.0293520000000003</v>
      </c>
      <c r="I19" s="1315"/>
      <c r="J19" s="224">
        <f t="shared" si="1"/>
        <v>0.95854799999999951</v>
      </c>
      <c r="K19" s="224">
        <f t="shared" si="2"/>
        <v>2.3085030999999998</v>
      </c>
      <c r="L19" s="224">
        <f t="shared" si="9"/>
        <v>10.296403099999999</v>
      </c>
      <c r="M19" s="224">
        <f t="shared" si="3"/>
        <v>7.0293520000000003</v>
      </c>
      <c r="N19" s="224">
        <f t="shared" si="4"/>
        <v>5.9133624909999991</v>
      </c>
      <c r="O19" s="224">
        <f t="shared" si="10"/>
        <v>3.2670510999999993</v>
      </c>
      <c r="P19" s="224">
        <f t="shared" si="11"/>
        <v>3.2670510999999993</v>
      </c>
      <c r="Q19" s="224">
        <f t="shared" si="16"/>
        <v>3.2670510999999993</v>
      </c>
      <c r="R19" s="233">
        <f>산출기초조사서!I21</f>
        <v>9.73</v>
      </c>
      <c r="S19" s="233">
        <f t="shared" si="6"/>
        <v>0.34</v>
      </c>
      <c r="T19" s="231"/>
      <c r="V19" s="227">
        <f t="shared" si="12"/>
        <v>639.03200000000004</v>
      </c>
      <c r="X19" s="228">
        <f t="shared" si="17"/>
        <v>3.2670510999999989</v>
      </c>
      <c r="AB19" s="218">
        <f t="shared" si="13"/>
        <v>40</v>
      </c>
      <c r="AE19" s="230">
        <f>SUMIF('라-1.1-0-1 GPS좌표 및 흉고(소구역-소나무)'!$C$4:$C$139,"36",'라-1.1-0-1 GPS좌표 및 흉고(소구역-소나무)'!$K$4:$K$139)</f>
        <v>10</v>
      </c>
    </row>
    <row r="20" spans="1:31" ht="13.5" customHeight="1">
      <c r="A20" s="231">
        <v>38</v>
      </c>
      <c r="B20" s="232">
        <v>19</v>
      </c>
      <c r="C20" s="230">
        <f>SUMIF('라-1.1-0-1 GPS좌표 및 흉고(소구역-소나무)'!$C$4:$C$139,A20,'라-1.1-0-1 GPS좌표 및 흉고(소구역-소나무)'!$K$4:$K$139)</f>
        <v>6</v>
      </c>
      <c r="D20" s="224">
        <f>IF(B20="","",INDEX(수간재적표!$C$2:$AX$427,$U$1+B20-2,A20/2-2))</f>
        <v>0.93476000000000004</v>
      </c>
      <c r="E20" s="224">
        <f t="shared" si="15"/>
        <v>5.6085600000000007</v>
      </c>
      <c r="F20" s="225">
        <v>28.9</v>
      </c>
      <c r="G20" s="225">
        <f>조재율표!H19*$W$1</f>
        <v>88</v>
      </c>
      <c r="H20" s="224">
        <f t="shared" si="8"/>
        <v>4.9355328000000007</v>
      </c>
      <c r="I20" s="1315"/>
      <c r="J20" s="224">
        <f t="shared" si="1"/>
        <v>0.67302719999999994</v>
      </c>
      <c r="K20" s="224">
        <f t="shared" si="2"/>
        <v>1.6208738400000002</v>
      </c>
      <c r="L20" s="224">
        <f t="shared" si="9"/>
        <v>7.2294338400000004</v>
      </c>
      <c r="M20" s="224">
        <f t="shared" si="3"/>
        <v>4.9355328000000007</v>
      </c>
      <c r="N20" s="224">
        <f t="shared" si="4"/>
        <v>4.1519608824000001</v>
      </c>
      <c r="O20" s="224">
        <f t="shared" si="10"/>
        <v>2.2939010400000002</v>
      </c>
      <c r="P20" s="224">
        <f t="shared" si="11"/>
        <v>2.2939010400000002</v>
      </c>
      <c r="Q20" s="224">
        <f t="shared" si="16"/>
        <v>2.2939010400000002</v>
      </c>
      <c r="R20" s="233">
        <f>산출기초조사서!I22</f>
        <v>9.89</v>
      </c>
      <c r="S20" s="233">
        <f t="shared" si="6"/>
        <v>0.23</v>
      </c>
      <c r="T20" s="231"/>
      <c r="V20" s="227">
        <f t="shared" si="12"/>
        <v>747.80799999999999</v>
      </c>
      <c r="X20" s="228">
        <f t="shared" si="17"/>
        <v>2.2939010399999997</v>
      </c>
      <c r="AB20" s="218">
        <f t="shared" si="13"/>
        <v>24</v>
      </c>
      <c r="AE20" s="230">
        <f>SUMIF('라-1.1-0-1 GPS좌표 및 흉고(소구역-소나무)'!$C$4:$C$139,"38",'라-1.1-0-1 GPS좌표 및 흉고(소구역-소나무)'!$K$4:$K$139)</f>
        <v>6</v>
      </c>
    </row>
    <row r="21" spans="1:31" ht="13.5" customHeight="1">
      <c r="A21" s="231">
        <v>40</v>
      </c>
      <c r="B21" s="232">
        <v>20</v>
      </c>
      <c r="C21" s="230">
        <f>SUMIF('라-1.1-0-1 GPS좌표 및 흉고(소구역-소나무)'!$C$4:$C$139,A21,'라-1.1-0-1 GPS좌표 및 흉고(소구역-소나무)'!$K$4:$K$139)</f>
        <v>9</v>
      </c>
      <c r="D21" s="224">
        <f>IF(B21="","",INDEX(수간재적표!$C$2:$AX$427,$U$1+B21-2,A21/2-2))</f>
        <v>1.0852999999999999</v>
      </c>
      <c r="E21" s="224">
        <f t="shared" si="15"/>
        <v>9.7676999999999996</v>
      </c>
      <c r="F21" s="225">
        <v>28.9</v>
      </c>
      <c r="G21" s="225">
        <f>조재율표!H20*$W$1</f>
        <v>88</v>
      </c>
      <c r="H21" s="224">
        <f t="shared" si="8"/>
        <v>8.5955759999999994</v>
      </c>
      <c r="I21" s="1315"/>
      <c r="J21" s="224">
        <f t="shared" si="1"/>
        <v>1.1721240000000002</v>
      </c>
      <c r="K21" s="224">
        <f t="shared" si="2"/>
        <v>2.8228652999999997</v>
      </c>
      <c r="L21" s="224">
        <f t="shared" si="9"/>
        <v>12.5905653</v>
      </c>
      <c r="M21" s="224">
        <f t="shared" si="3"/>
        <v>8.5955759999999994</v>
      </c>
      <c r="N21" s="224">
        <f t="shared" si="4"/>
        <v>7.2309306329999998</v>
      </c>
      <c r="O21" s="224">
        <f t="shared" si="10"/>
        <v>3.9949892999999999</v>
      </c>
      <c r="P21" s="224">
        <f t="shared" si="11"/>
        <v>3.9949892999999999</v>
      </c>
      <c r="Q21" s="224">
        <f t="shared" si="16"/>
        <v>3.9949892999999999</v>
      </c>
      <c r="R21" s="233">
        <f>산출기초조사서!I23</f>
        <v>10.06</v>
      </c>
      <c r="S21" s="233">
        <f t="shared" si="6"/>
        <v>0.4</v>
      </c>
      <c r="T21" s="231"/>
      <c r="V21" s="227">
        <f t="shared" si="12"/>
        <v>868.2399999999999</v>
      </c>
      <c r="X21" s="228">
        <f t="shared" si="17"/>
        <v>3.9949893000000003</v>
      </c>
      <c r="AB21" s="218">
        <f t="shared" si="13"/>
        <v>36</v>
      </c>
      <c r="AE21" s="230">
        <f>SUMIF('라-1.1-0-1 GPS좌표 및 흉고(소구역-소나무)'!$C$4:$C$139,"40",'라-1.1-0-1 GPS좌표 및 흉고(소구역-소나무)'!$K$4:$K$139)</f>
        <v>9</v>
      </c>
    </row>
    <row r="22" spans="1:31" ht="13.5" customHeight="1">
      <c r="A22" s="231">
        <v>42</v>
      </c>
      <c r="B22" s="232">
        <v>20</v>
      </c>
      <c r="C22" s="230">
        <f>SUMIF('라-1.1-0-1 GPS좌표 및 흉고(소구역-소나무)'!$C$4:$C$139,A22,'라-1.1-0-1 GPS좌표 및 흉고(소구역-소나무)'!$K$4:$K$139)</f>
        <v>4</v>
      </c>
      <c r="D22" s="224">
        <f>IF(B22="","",INDEX(수간재적표!$C$2:$AX$427,$U$1+B22-2,A22/2-2))</f>
        <v>1.1916899999999999</v>
      </c>
      <c r="E22" s="224">
        <f t="shared" si="15"/>
        <v>4.7667599999999997</v>
      </c>
      <c r="F22" s="225">
        <v>28.9</v>
      </c>
      <c r="G22" s="225">
        <f>조재율표!H21*$W$1</f>
        <v>88</v>
      </c>
      <c r="H22" s="224">
        <f t="shared" si="8"/>
        <v>4.1947488000000002</v>
      </c>
      <c r="I22" s="1315"/>
      <c r="J22" s="224">
        <f t="shared" si="1"/>
        <v>0.5720111999999995</v>
      </c>
      <c r="K22" s="224">
        <f t="shared" si="2"/>
        <v>1.3775936399999997</v>
      </c>
      <c r="L22" s="224">
        <f t="shared" si="9"/>
        <v>6.1443536399999994</v>
      </c>
      <c r="M22" s="224">
        <f t="shared" si="3"/>
        <v>4.1947488000000002</v>
      </c>
      <c r="N22" s="224">
        <f t="shared" si="4"/>
        <v>3.5287847603999989</v>
      </c>
      <c r="O22" s="224">
        <f t="shared" si="10"/>
        <v>1.9496048399999992</v>
      </c>
      <c r="P22" s="224">
        <f t="shared" si="11"/>
        <v>1.9496048399999992</v>
      </c>
      <c r="Q22" s="224">
        <f t="shared" si="16"/>
        <v>1.9496048399999992</v>
      </c>
      <c r="R22" s="233">
        <f>산출기초조사서!I24</f>
        <v>10.23</v>
      </c>
      <c r="S22" s="233">
        <f t="shared" si="6"/>
        <v>0.19</v>
      </c>
      <c r="T22" s="231"/>
      <c r="V22" s="227">
        <f t="shared" si="12"/>
        <v>953.35199999999998</v>
      </c>
      <c r="X22" s="228">
        <f t="shared" si="17"/>
        <v>1.9496048399999992</v>
      </c>
      <c r="AB22" s="218">
        <f t="shared" si="13"/>
        <v>16</v>
      </c>
      <c r="AE22" s="230">
        <f>SUMIF('라-1.1-0-1 GPS좌표 및 흉고(소구역-소나무)'!$C$4:$C$139,"42",'라-1.1-0-1 GPS좌표 및 흉고(소구역-소나무)'!$K$4:$K$139)</f>
        <v>4</v>
      </c>
    </row>
    <row r="23" spans="1:31" ht="13.5" customHeight="1">
      <c r="A23" s="231">
        <v>44</v>
      </c>
      <c r="B23" s="232">
        <v>21</v>
      </c>
      <c r="C23" s="230">
        <f>SUMIF('라-1.1-0-1 GPS좌표 및 흉고(소구역-소나무)'!$C$4:$C$139,A23,'라-1.1-0-1 GPS좌표 및 흉고(소구역-소나무)'!$K$4:$K$139)</f>
        <v>2</v>
      </c>
      <c r="D23" s="224">
        <f>IF(B23="","",INDEX(수간재적표!$C$2:$AX$427,$U$1+B23-2,A23/2-2))</f>
        <v>1.3680699999999999</v>
      </c>
      <c r="E23" s="224">
        <f t="shared" si="15"/>
        <v>2.7361399999999998</v>
      </c>
      <c r="F23" s="225">
        <v>28.9</v>
      </c>
      <c r="G23" s="225">
        <f>조재율표!H22*$W$1</f>
        <v>89</v>
      </c>
      <c r="H23" s="224">
        <f t="shared" si="8"/>
        <v>2.4351645999999998</v>
      </c>
      <c r="I23" s="1315"/>
      <c r="J23" s="224">
        <f t="shared" si="1"/>
        <v>0.3009754</v>
      </c>
      <c r="K23" s="224">
        <f t="shared" si="2"/>
        <v>0.79074445999999998</v>
      </c>
      <c r="L23" s="224">
        <f t="shared" si="9"/>
        <v>3.5268844599999998</v>
      </c>
      <c r="M23" s="224">
        <f t="shared" si="3"/>
        <v>2.4351645999999998</v>
      </c>
      <c r="N23" s="224">
        <f t="shared" si="4"/>
        <v>1.9760129466</v>
      </c>
      <c r="O23" s="224">
        <f t="shared" si="10"/>
        <v>1.09171986</v>
      </c>
      <c r="P23" s="224">
        <f t="shared" si="11"/>
        <v>1.09171986</v>
      </c>
      <c r="Q23" s="224">
        <f t="shared" si="16"/>
        <v>1.09171986</v>
      </c>
      <c r="R23" s="233">
        <f>산출기초조사서!I25</f>
        <v>10.4</v>
      </c>
      <c r="S23" s="233">
        <f t="shared" si="6"/>
        <v>0.1</v>
      </c>
      <c r="T23" s="231"/>
      <c r="V23" s="227">
        <f t="shared" si="12"/>
        <v>1094.4559999999999</v>
      </c>
      <c r="X23" s="228">
        <f t="shared" si="17"/>
        <v>1.09171986</v>
      </c>
      <c r="AB23" s="218">
        <f t="shared" si="13"/>
        <v>8</v>
      </c>
      <c r="AE23" s="230">
        <f>SUMIF('라-1.1-0-1 GPS좌표 및 흉고(소구역-소나무)'!$C$4:$C$139,"44",'라-1.1-0-1 GPS좌표 및 흉고(소구역-소나무)'!$K$4:$K$139)</f>
        <v>2</v>
      </c>
    </row>
    <row r="24" spans="1:31" ht="13.5" customHeight="1">
      <c r="A24" s="231">
        <v>46</v>
      </c>
      <c r="B24" s="232">
        <v>22</v>
      </c>
      <c r="C24" s="230">
        <f>SUMIF('라-1.1-0-1 GPS좌표 및 흉고(소구역-소나무)'!$C$4:$C$139,A24,'라-1.1-0-1 GPS좌표 및 흉고(소구역-소나무)'!$K$4:$K$139)</f>
        <v>5</v>
      </c>
      <c r="D24" s="224">
        <f>IF(B24="","",INDEX(수간재적표!$C$2:$AX$427,$U$1+B24-2,A24/2-2))</f>
        <v>1.56105</v>
      </c>
      <c r="E24" s="224">
        <f t="shared" si="15"/>
        <v>7.80525</v>
      </c>
      <c r="F24" s="225">
        <v>28.9</v>
      </c>
      <c r="G24" s="225">
        <f>조재율표!H23*$W$1</f>
        <v>89</v>
      </c>
      <c r="H24" s="224">
        <f t="shared" si="8"/>
        <v>6.9466725</v>
      </c>
      <c r="I24" s="1315"/>
      <c r="J24" s="224">
        <f t="shared" si="1"/>
        <v>0.85857749999999999</v>
      </c>
      <c r="K24" s="224">
        <f t="shared" si="2"/>
        <v>2.25571725</v>
      </c>
      <c r="L24" s="224">
        <f t="shared" si="9"/>
        <v>10.060967250000001</v>
      </c>
      <c r="M24" s="224">
        <f t="shared" si="3"/>
        <v>6.9466725</v>
      </c>
      <c r="N24" s="224">
        <f t="shared" si="4"/>
        <v>5.6368734974999999</v>
      </c>
      <c r="O24" s="224">
        <f t="shared" si="10"/>
        <v>3.11429475</v>
      </c>
      <c r="P24" s="224">
        <f t="shared" si="11"/>
        <v>3.11429475</v>
      </c>
      <c r="Q24" s="224">
        <f t="shared" si="16"/>
        <v>3.11429475</v>
      </c>
      <c r="R24" s="233">
        <f>산출기초조사서!I26</f>
        <v>10.56</v>
      </c>
      <c r="S24" s="233">
        <f t="shared" si="6"/>
        <v>0.28999999999999998</v>
      </c>
      <c r="T24" s="231"/>
      <c r="V24" s="227">
        <f t="shared" si="12"/>
        <v>1248.8400000000001</v>
      </c>
      <c r="X24" s="228">
        <f t="shared" si="17"/>
        <v>3.1142947500000009</v>
      </c>
      <c r="AB24" s="218">
        <f t="shared" si="13"/>
        <v>20</v>
      </c>
      <c r="AE24" s="230">
        <f>SUMIF('라-1.1-0-1 GPS좌표 및 흉고(소구역-소나무)'!$C$4:$C$139,"46",'라-1.1-0-1 GPS좌표 및 흉고(소구역-소나무)'!$K$4:$K$139)</f>
        <v>5</v>
      </c>
    </row>
    <row r="25" spans="1:31" ht="13.5" customHeight="1">
      <c r="A25" s="231">
        <v>48</v>
      </c>
      <c r="B25" s="232">
        <v>22</v>
      </c>
      <c r="C25" s="230">
        <f>SUMIF('라-1.1-0-1 GPS좌표 및 흉고(소구역-소나무)'!$C$4:$C$139,A25,'라-1.1-0-1 GPS좌표 및 흉고(소구역-소나무)'!$K$4:$K$139)</f>
        <v>2</v>
      </c>
      <c r="D25" s="224">
        <f>IF(B25="","",INDEX(수간재적표!$C$2:$AX$427,$U$1+B25-2,A25/2-2))</f>
        <v>1.6944999999999999</v>
      </c>
      <c r="E25" s="224">
        <f t="shared" ref="E25:E29" si="19">C25*D25</f>
        <v>3.3889999999999998</v>
      </c>
      <c r="F25" s="225">
        <v>28.9</v>
      </c>
      <c r="G25" s="225">
        <f>조재율표!H24*$W$1</f>
        <v>89</v>
      </c>
      <c r="H25" s="224">
        <f t="shared" ref="H25:H28" si="20">E25*G25/100</f>
        <v>3.0162099999999996</v>
      </c>
      <c r="I25" s="1315"/>
      <c r="J25" s="224">
        <f t="shared" si="1"/>
        <v>0.37279000000000018</v>
      </c>
      <c r="K25" s="224">
        <f t="shared" si="2"/>
        <v>0.97942099999999988</v>
      </c>
      <c r="L25" s="224">
        <f t="shared" si="9"/>
        <v>4.3684209999999997</v>
      </c>
      <c r="M25" s="224">
        <f t="shared" si="3"/>
        <v>3.0162099999999996</v>
      </c>
      <c r="N25" s="224">
        <f t="shared" si="4"/>
        <v>2.4475019100000002</v>
      </c>
      <c r="O25" s="224">
        <f t="shared" si="10"/>
        <v>1.3522110000000001</v>
      </c>
      <c r="P25" s="224">
        <f t="shared" si="11"/>
        <v>1.3522110000000001</v>
      </c>
      <c r="Q25" s="224">
        <f t="shared" si="16"/>
        <v>1.3522110000000001</v>
      </c>
      <c r="R25" s="233">
        <f>산출기초조사서!$I$27</f>
        <v>10.73</v>
      </c>
      <c r="S25" s="233">
        <f t="shared" si="6"/>
        <v>0.13</v>
      </c>
      <c r="T25" s="231"/>
      <c r="V25" s="227">
        <f t="shared" si="12"/>
        <v>1355.6</v>
      </c>
      <c r="X25" s="228">
        <f t="shared" si="17"/>
        <v>1.3522110000000001</v>
      </c>
      <c r="AB25" s="218">
        <f t="shared" si="13"/>
        <v>8</v>
      </c>
      <c r="AE25" s="230">
        <f>SUMIF('라-1.1-0-1 GPS좌표 및 흉고(소구역-소나무)'!$C$4:$C$139,"48",'라-1.1-0-1 GPS좌표 및 흉고(소구역-소나무)'!$K$4:$K$139)</f>
        <v>2</v>
      </c>
    </row>
    <row r="26" spans="1:31" ht="13.5" customHeight="1">
      <c r="A26" s="231">
        <v>50</v>
      </c>
      <c r="B26" s="232">
        <v>23</v>
      </c>
      <c r="C26" s="230">
        <f>SUMIF('라-1.1-0-1 GPS좌표 및 흉고(소구역-소나무)'!$C$4:$C$139,A26,'라-1.1-0-1 GPS좌표 및 흉고(소구역-소나무)'!$K$4:$K$139)</f>
        <v>1</v>
      </c>
      <c r="D26" s="224">
        <f>IF(B26="","",INDEX(수간재적표!$C$2:$AX$427,$U$1+B26-2,A26/2-2))</f>
        <v>1.91669</v>
      </c>
      <c r="E26" s="224">
        <f t="shared" si="19"/>
        <v>1.91669</v>
      </c>
      <c r="F26" s="225">
        <v>28.9</v>
      </c>
      <c r="G26" s="225">
        <f>조재율표!H25*$W$1</f>
        <v>89</v>
      </c>
      <c r="H26" s="224">
        <f t="shared" si="20"/>
        <v>1.7058541</v>
      </c>
      <c r="I26" s="1315"/>
      <c r="J26" s="224">
        <f t="shared" si="1"/>
        <v>0.21083589999999997</v>
      </c>
      <c r="K26" s="224">
        <f t="shared" si="2"/>
        <v>0.55392340999999989</v>
      </c>
      <c r="L26" s="224">
        <f t="shared" si="9"/>
        <v>2.4706134099999999</v>
      </c>
      <c r="M26" s="224">
        <f t="shared" si="3"/>
        <v>1.7058541</v>
      </c>
      <c r="N26" s="224">
        <f t="shared" si="4"/>
        <v>1.3842143510999998</v>
      </c>
      <c r="O26" s="224">
        <f t="shared" si="10"/>
        <v>0.76475930999999986</v>
      </c>
      <c r="P26" s="224">
        <f t="shared" si="11"/>
        <v>0.76475930999999986</v>
      </c>
      <c r="Q26" s="224">
        <f t="shared" si="16"/>
        <v>0.76475930999999986</v>
      </c>
      <c r="R26" s="233"/>
      <c r="S26" s="233"/>
      <c r="T26" s="231"/>
      <c r="V26" s="227">
        <f t="shared" si="12"/>
        <v>1533.3520000000001</v>
      </c>
      <c r="X26" s="228">
        <f t="shared" si="17"/>
        <v>0.76475930999999986</v>
      </c>
      <c r="AB26" s="218">
        <f t="shared" si="13"/>
        <v>4</v>
      </c>
      <c r="AE26" s="230">
        <f>SUMIF('라-1.1-0-1 GPS좌표 및 흉고(소구역-소나무)'!$C$4:$C$139,"50",'라-1.1-0-1 GPS좌표 및 흉고(소구역-소나무)'!$K$4:$K$139)</f>
        <v>1</v>
      </c>
    </row>
    <row r="27" spans="1:31" ht="13.5" customHeight="1">
      <c r="A27" s="231">
        <v>52</v>
      </c>
      <c r="B27" s="232">
        <v>23</v>
      </c>
      <c r="C27" s="230">
        <f>SUMIF('라-1.1-0-1 GPS좌표 및 흉고(소구역-소나무)'!$C$4:$C$139,A27,'라-1.1-0-1 GPS좌표 및 흉고(소구역-소나무)'!$K$4:$K$139)</f>
        <v>1</v>
      </c>
      <c r="D27" s="224">
        <f>IF(B27="","",INDEX(수간재적표!$C$2:$AX$427,$U$1+B27-2,A27/2-2))</f>
        <v>2.06778</v>
      </c>
      <c r="E27" s="224">
        <f t="shared" si="19"/>
        <v>2.06778</v>
      </c>
      <c r="F27" s="225">
        <v>28.9</v>
      </c>
      <c r="G27" s="225">
        <f>조재율표!H26*$W$1</f>
        <v>89</v>
      </c>
      <c r="H27" s="224">
        <f t="shared" si="20"/>
        <v>1.8403242</v>
      </c>
      <c r="I27" s="1315"/>
      <c r="J27" s="224">
        <f t="shared" si="1"/>
        <v>0.22745579999999999</v>
      </c>
      <c r="K27" s="224">
        <f t="shared" si="2"/>
        <v>0.5975884199999999</v>
      </c>
      <c r="L27" s="224">
        <f t="shared" si="9"/>
        <v>2.6653684200000001</v>
      </c>
      <c r="M27" s="224">
        <f t="shared" si="3"/>
        <v>1.8403242</v>
      </c>
      <c r="N27" s="224">
        <f t="shared" si="4"/>
        <v>1.4933300381999999</v>
      </c>
      <c r="O27" s="224">
        <f t="shared" si="10"/>
        <v>0.82504421999999988</v>
      </c>
      <c r="P27" s="224">
        <f t="shared" si="11"/>
        <v>0.82504421999999988</v>
      </c>
      <c r="Q27" s="224">
        <f t="shared" si="16"/>
        <v>0.82504421999999988</v>
      </c>
      <c r="R27" s="233">
        <f>산출기초조사서!$I$27</f>
        <v>10.73</v>
      </c>
      <c r="S27" s="233">
        <f t="shared" si="6"/>
        <v>0.08</v>
      </c>
      <c r="T27" s="231"/>
      <c r="V27" s="227"/>
      <c r="X27" s="228">
        <f t="shared" si="17"/>
        <v>0.82504422000000011</v>
      </c>
      <c r="AB27" s="218">
        <f t="shared" si="13"/>
        <v>4</v>
      </c>
      <c r="AE27" s="230">
        <f>SUMIF('라-1.1-0-1 GPS좌표 및 흉고(소구역-소나무)'!$C$4:$C$139,"52",'라-1.1-0-1 GPS좌표 및 흉고(소구역-소나무)'!$K$4:$K$139)</f>
        <v>1</v>
      </c>
    </row>
    <row r="28" spans="1:31" ht="13.5" customHeight="1">
      <c r="A28" s="231">
        <v>54</v>
      </c>
      <c r="B28" s="235">
        <v>23</v>
      </c>
      <c r="C28" s="230">
        <f>SUMIF('라-1.1-0-1 GPS좌표 및 흉고(소구역-소나무)'!$C$4:$C$139,A28,'라-1.1-0-1 GPS좌표 및 흉고(소구역-소나무)'!$K$4:$K$139)</f>
        <v>1</v>
      </c>
      <c r="D28" s="224">
        <f>IF(B28="","",INDEX(수간재적표!$C$2:$AX$427,$U$1+B28-2,A28/2-2))</f>
        <v>2.2246999999999999</v>
      </c>
      <c r="E28" s="224">
        <f t="shared" si="19"/>
        <v>2.2246999999999999</v>
      </c>
      <c r="F28" s="225">
        <v>28.9</v>
      </c>
      <c r="G28" s="225">
        <f>조재율표!H27*$W$1</f>
        <v>90</v>
      </c>
      <c r="H28" s="224">
        <f t="shared" si="20"/>
        <v>2.00223</v>
      </c>
      <c r="I28" s="1315"/>
      <c r="J28" s="224">
        <f t="shared" si="1"/>
        <v>0.22246999999999995</v>
      </c>
      <c r="K28" s="224">
        <f t="shared" si="2"/>
        <v>0.64293829999999996</v>
      </c>
      <c r="L28" s="224">
        <f t="shared" si="9"/>
        <v>2.8676382999999999</v>
      </c>
      <c r="M28" s="224">
        <f t="shared" si="3"/>
        <v>2.00223</v>
      </c>
      <c r="N28" s="224">
        <f t="shared" si="4"/>
        <v>1.5663890229999999</v>
      </c>
      <c r="O28" s="224">
        <f t="shared" si="10"/>
        <v>0.86540829999999991</v>
      </c>
      <c r="P28" s="224">
        <f t="shared" si="11"/>
        <v>0.86540829999999991</v>
      </c>
      <c r="Q28" s="224">
        <f t="shared" si="16"/>
        <v>0.86540829999999991</v>
      </c>
      <c r="R28" s="233"/>
      <c r="S28" s="233"/>
      <c r="T28" s="231"/>
      <c r="V28" s="227"/>
      <c r="X28" s="228">
        <f t="shared" si="17"/>
        <v>0.86540829999999991</v>
      </c>
      <c r="AB28" s="218">
        <f t="shared" si="13"/>
        <v>4</v>
      </c>
      <c r="AE28" s="230">
        <f>SUMIF('라-1.1-0-1 GPS좌표 및 흉고(소구역-소나무)'!$C$4:$C$139,"54",'라-1.1-0-1 GPS좌표 및 흉고(소구역-소나무)'!$K$4:$K$139)</f>
        <v>1</v>
      </c>
    </row>
    <row r="29" spans="1:31" ht="13.5" customHeight="1">
      <c r="A29" s="231">
        <v>56</v>
      </c>
      <c r="B29" s="235">
        <v>24</v>
      </c>
      <c r="C29" s="230">
        <f>SUMIF('라-1.1-0-1 GPS좌표 및 흉고(소구역-소나무)'!$C$4:$C$139,A29,'라-1.1-0-1 GPS좌표 및 흉고(소구역-소나무)'!$K$4:$K$139)</f>
        <v>1</v>
      </c>
      <c r="D29" s="224">
        <f>IF(B29="","",INDEX(수간재적표!$C$2:$AX$427,$U$1+B29-2,A29/2-2))</f>
        <v>2.4911300000000001</v>
      </c>
      <c r="E29" s="224">
        <f t="shared" si="19"/>
        <v>2.4911300000000001</v>
      </c>
      <c r="F29" s="225">
        <v>28.9</v>
      </c>
      <c r="G29" s="225">
        <f>조재율표!H28*$W$1</f>
        <v>90</v>
      </c>
      <c r="H29" s="224">
        <f t="shared" si="8"/>
        <v>2.2420170000000001</v>
      </c>
      <c r="I29" s="1315"/>
      <c r="J29" s="224">
        <f t="shared" si="1"/>
        <v>0.24911299999999992</v>
      </c>
      <c r="K29" s="224">
        <f t="shared" si="2"/>
        <v>0.71993657</v>
      </c>
      <c r="L29" s="224">
        <f t="shared" si="9"/>
        <v>3.2110665699999998</v>
      </c>
      <c r="M29" s="224">
        <f t="shared" si="3"/>
        <v>2.2420170000000001</v>
      </c>
      <c r="N29" s="224">
        <f t="shared" si="4"/>
        <v>1.7539797216999999</v>
      </c>
      <c r="O29" s="224">
        <f t="shared" si="10"/>
        <v>0.96904956999999992</v>
      </c>
      <c r="P29" s="224">
        <f t="shared" si="11"/>
        <v>0.96904956999999992</v>
      </c>
      <c r="Q29" s="224">
        <f t="shared" si="16"/>
        <v>0.96904956999999992</v>
      </c>
      <c r="R29" s="233"/>
      <c r="S29" s="233"/>
      <c r="T29" s="224"/>
      <c r="V29" s="227"/>
      <c r="X29" s="228">
        <f t="shared" si="17"/>
        <v>0.96904956999999969</v>
      </c>
      <c r="AB29" s="218">
        <f t="shared" si="13"/>
        <v>4</v>
      </c>
      <c r="AE29" s="230">
        <f>SUMIF('라-1.1-0-1 GPS좌표 및 흉고(소구역-소나무)'!$C$4:$C$139,"56",'라-1.1-0-1 GPS좌표 및 흉고(소구역-소나무)'!$K$4:$K$139)</f>
        <v>1</v>
      </c>
    </row>
    <row r="30" spans="1:31" ht="13.5" customHeight="1">
      <c r="A30" s="231">
        <v>58</v>
      </c>
      <c r="B30" s="235"/>
      <c r="C30" s="230">
        <f>SUMIF('라-1.1-0-1 GPS좌표 및 흉고(소구역-소나무)'!$C$4:$C$139,A30,'라-1.1-0-1 GPS좌표 및 흉고(소구역-소나무)'!$K$4:$K$139)</f>
        <v>0</v>
      </c>
      <c r="D30" s="224"/>
      <c r="E30" s="224"/>
      <c r="F30" s="225"/>
      <c r="G30" s="225"/>
      <c r="H30" s="224">
        <f t="shared" si="8"/>
        <v>0</v>
      </c>
      <c r="I30" s="1315"/>
      <c r="J30" s="224">
        <f t="shared" si="1"/>
        <v>0</v>
      </c>
      <c r="K30" s="224">
        <f t="shared" si="2"/>
        <v>0</v>
      </c>
      <c r="L30" s="224">
        <f t="shared" si="9"/>
        <v>0</v>
      </c>
      <c r="M30" s="224">
        <f t="shared" si="3"/>
        <v>0</v>
      </c>
      <c r="N30" s="224">
        <f t="shared" si="4"/>
        <v>0</v>
      </c>
      <c r="O30" s="224">
        <f t="shared" si="10"/>
        <v>0</v>
      </c>
      <c r="P30" s="224">
        <f t="shared" si="11"/>
        <v>0</v>
      </c>
      <c r="Q30" s="224">
        <f t="shared" si="16"/>
        <v>0</v>
      </c>
      <c r="R30" s="233"/>
      <c r="S30" s="233"/>
      <c r="T30" s="224"/>
      <c r="V30" s="227">
        <f t="shared" si="12"/>
        <v>0</v>
      </c>
      <c r="X30" s="228">
        <f t="shared" si="17"/>
        <v>0</v>
      </c>
      <c r="AB30" s="218">
        <f t="shared" si="13"/>
        <v>0</v>
      </c>
      <c r="AE30" s="230">
        <f>SUMIF('라-1.1-0-1 GPS좌표 및 흉고(소구역-소나무)'!$C$4:$C$139,"58",'라-1.1-0-1 GPS좌표 및 흉고(소구역-소나무)'!$K$4:$K$139)</f>
        <v>0</v>
      </c>
    </row>
    <row r="31" spans="1:31" ht="13.5" customHeight="1">
      <c r="A31" s="231">
        <v>60</v>
      </c>
      <c r="B31" s="235"/>
      <c r="C31" s="230">
        <f>SUMIF('라-1.1-0-1 GPS좌표 및 흉고(소구역-소나무)'!$C$4:$C$139,A31,'라-1.1-0-1 GPS좌표 및 흉고(소구역-소나무)'!$K$4:$K$139)</f>
        <v>0</v>
      </c>
      <c r="D31" s="224" t="str">
        <f>IF(B31="","",INDEX([412]수간재적표!$C$2:$AX$427,$U$1+B31-2,A31/2-2))</f>
        <v/>
      </c>
      <c r="E31" s="224"/>
      <c r="F31" s="225"/>
      <c r="G31" s="225"/>
      <c r="H31" s="224">
        <f t="shared" si="8"/>
        <v>0</v>
      </c>
      <c r="I31" s="1315"/>
      <c r="J31" s="224">
        <f t="shared" si="1"/>
        <v>0</v>
      </c>
      <c r="K31" s="224">
        <f t="shared" si="2"/>
        <v>0</v>
      </c>
      <c r="L31" s="224">
        <f t="shared" si="9"/>
        <v>0</v>
      </c>
      <c r="M31" s="224">
        <f t="shared" si="3"/>
        <v>0</v>
      </c>
      <c r="N31" s="224">
        <f t="shared" si="4"/>
        <v>0</v>
      </c>
      <c r="O31" s="224">
        <f t="shared" si="10"/>
        <v>0</v>
      </c>
      <c r="P31" s="224">
        <f t="shared" si="11"/>
        <v>0</v>
      </c>
      <c r="Q31" s="224">
        <f t="shared" si="16"/>
        <v>0</v>
      </c>
      <c r="R31" s="233"/>
      <c r="S31" s="233"/>
      <c r="T31" s="224"/>
      <c r="V31" s="227"/>
      <c r="X31" s="228">
        <f t="shared" si="17"/>
        <v>0</v>
      </c>
      <c r="AB31" s="218">
        <f t="shared" si="13"/>
        <v>0</v>
      </c>
      <c r="AE31" s="230">
        <f>SUM(AE4:AE30)</f>
        <v>136</v>
      </c>
    </row>
    <row r="32" spans="1:31" ht="13.5" customHeight="1">
      <c r="A32" s="231">
        <v>62</v>
      </c>
      <c r="B32" s="236"/>
      <c r="C32" s="230">
        <f>SUMIF('라-1.1-0-1 GPS좌표 및 흉고(소구역-소나무)'!$C$4:$C$139,A32,'라-1.1-0-1 GPS좌표 및 흉고(소구역-소나무)'!$K$4:$K$139)</f>
        <v>0</v>
      </c>
      <c r="D32" s="224" t="str">
        <f>IF(B32="","",INDEX([412]수간재적표!$C$2:$AX$427,$U$1+B32-2,A32/2-2))</f>
        <v/>
      </c>
      <c r="E32" s="224"/>
      <c r="F32" s="225"/>
      <c r="G32" s="225"/>
      <c r="H32" s="224">
        <f t="shared" si="8"/>
        <v>0</v>
      </c>
      <c r="I32" s="1315"/>
      <c r="J32" s="224">
        <f t="shared" si="1"/>
        <v>0</v>
      </c>
      <c r="K32" s="224">
        <f t="shared" si="2"/>
        <v>0</v>
      </c>
      <c r="L32" s="224">
        <f t="shared" si="9"/>
        <v>0</v>
      </c>
      <c r="M32" s="224">
        <f t="shared" si="3"/>
        <v>0</v>
      </c>
      <c r="N32" s="224">
        <f t="shared" si="4"/>
        <v>0</v>
      </c>
      <c r="O32" s="224">
        <f t="shared" si="10"/>
        <v>0</v>
      </c>
      <c r="P32" s="224">
        <f t="shared" si="11"/>
        <v>0</v>
      </c>
      <c r="Q32" s="224">
        <f t="shared" si="16"/>
        <v>0</v>
      </c>
      <c r="R32" s="233">
        <f>산출기초조사서!$I$27</f>
        <v>10.73</v>
      </c>
      <c r="S32" s="233">
        <f t="shared" si="6"/>
        <v>0</v>
      </c>
      <c r="T32" s="224"/>
      <c r="V32" s="237"/>
      <c r="X32" s="228">
        <f t="shared" si="17"/>
        <v>0</v>
      </c>
      <c r="AB32" s="218">
        <f t="shared" si="13"/>
        <v>0</v>
      </c>
    </row>
    <row r="33" spans="1:28" ht="13.5" customHeight="1">
      <c r="A33" s="231">
        <v>64</v>
      </c>
      <c r="B33" s="236"/>
      <c r="C33" s="230">
        <f>SUMIF('라-1.1-0-1 GPS좌표 및 흉고(소구역-소나무)'!$C$4:$C$139,A33,'라-1.1-0-1 GPS좌표 및 흉고(소구역-소나무)'!$K$4:$K$139)</f>
        <v>0</v>
      </c>
      <c r="D33" s="224" t="str">
        <f>IF(B33="","",INDEX([412]수간재적표!$C$2:$AX$427,$U$1+B33-2,A33/2-2))</f>
        <v/>
      </c>
      <c r="E33" s="224"/>
      <c r="F33" s="225"/>
      <c r="G33" s="225"/>
      <c r="H33" s="224">
        <f t="shared" si="8"/>
        <v>0</v>
      </c>
      <c r="I33" s="1315"/>
      <c r="J33" s="224">
        <f t="shared" si="1"/>
        <v>0</v>
      </c>
      <c r="K33" s="224">
        <f t="shared" si="2"/>
        <v>0</v>
      </c>
      <c r="L33" s="224">
        <f t="shared" si="9"/>
        <v>0</v>
      </c>
      <c r="M33" s="224">
        <f t="shared" si="3"/>
        <v>0</v>
      </c>
      <c r="N33" s="224">
        <f t="shared" si="4"/>
        <v>0</v>
      </c>
      <c r="O33" s="224">
        <f t="shared" si="10"/>
        <v>0</v>
      </c>
      <c r="P33" s="224">
        <f t="shared" si="11"/>
        <v>0</v>
      </c>
      <c r="Q33" s="224">
        <f t="shared" si="16"/>
        <v>0</v>
      </c>
      <c r="R33" s="233"/>
      <c r="S33" s="233"/>
      <c r="T33" s="224"/>
      <c r="V33" s="237"/>
      <c r="X33" s="228">
        <f t="shared" si="17"/>
        <v>0</v>
      </c>
      <c r="AB33" s="218">
        <f t="shared" si="13"/>
        <v>0</v>
      </c>
    </row>
    <row r="34" spans="1:28" ht="13.5" customHeight="1">
      <c r="A34" s="231">
        <v>66</v>
      </c>
      <c r="B34" s="236"/>
      <c r="C34" s="230">
        <f>SUMIF('라-1.1-0-1 GPS좌표 및 흉고(소구역-소나무)'!$C$4:$C$139,A34,'라-1.1-0-1 GPS좌표 및 흉고(소구역-소나무)'!$K$4:$K$139)</f>
        <v>0</v>
      </c>
      <c r="D34" s="224" t="str">
        <f>IF(B34="","",INDEX([412]수간재적표!$C$2:$AX$427,$U$1+B34-2,A34/2-2))</f>
        <v/>
      </c>
      <c r="E34" s="224"/>
      <c r="F34" s="225"/>
      <c r="G34" s="225"/>
      <c r="H34" s="224">
        <f t="shared" si="8"/>
        <v>0</v>
      </c>
      <c r="I34" s="1315"/>
      <c r="J34" s="224">
        <f t="shared" si="1"/>
        <v>0</v>
      </c>
      <c r="K34" s="224">
        <f t="shared" si="2"/>
        <v>0</v>
      </c>
      <c r="L34" s="224">
        <f t="shared" si="9"/>
        <v>0</v>
      </c>
      <c r="M34" s="224">
        <f t="shared" si="3"/>
        <v>0</v>
      </c>
      <c r="N34" s="224">
        <f t="shared" si="4"/>
        <v>0</v>
      </c>
      <c r="O34" s="224">
        <f t="shared" si="10"/>
        <v>0</v>
      </c>
      <c r="P34" s="224">
        <f t="shared" si="11"/>
        <v>0</v>
      </c>
      <c r="Q34" s="224">
        <f t="shared" si="16"/>
        <v>0</v>
      </c>
      <c r="R34" s="233"/>
      <c r="S34" s="233"/>
      <c r="T34" s="224"/>
      <c r="V34" s="237"/>
      <c r="X34" s="228">
        <f t="shared" si="17"/>
        <v>0</v>
      </c>
      <c r="AB34" s="218">
        <f t="shared" si="13"/>
        <v>0</v>
      </c>
    </row>
    <row r="35" spans="1:28" ht="13.5" customHeight="1">
      <c r="A35" s="231">
        <v>68</v>
      </c>
      <c r="B35" s="236"/>
      <c r="C35" s="230">
        <f>SUMIF('라-1.1-0-1 GPS좌표 및 흉고(소구역-소나무)'!$C$4:$C$139,A35,'라-1.1-0-1 GPS좌표 및 흉고(소구역-소나무)'!$K$4:$K$139)</f>
        <v>0</v>
      </c>
      <c r="D35" s="224" t="str">
        <f>IF(B35="","",INDEX([412]수간재적표!$C$2:$AX$427,$U$1+B35-2,A35/2-2))</f>
        <v/>
      </c>
      <c r="E35" s="224"/>
      <c r="F35" s="225"/>
      <c r="G35" s="225"/>
      <c r="H35" s="224">
        <f t="shared" si="8"/>
        <v>0</v>
      </c>
      <c r="I35" s="1315"/>
      <c r="J35" s="224">
        <f t="shared" si="1"/>
        <v>0</v>
      </c>
      <c r="K35" s="224">
        <f t="shared" si="2"/>
        <v>0</v>
      </c>
      <c r="L35" s="224">
        <f t="shared" si="9"/>
        <v>0</v>
      </c>
      <c r="M35" s="224">
        <f t="shared" si="3"/>
        <v>0</v>
      </c>
      <c r="N35" s="224">
        <f t="shared" si="4"/>
        <v>0</v>
      </c>
      <c r="O35" s="224">
        <f t="shared" si="10"/>
        <v>0</v>
      </c>
      <c r="P35" s="224">
        <f t="shared" si="11"/>
        <v>0</v>
      </c>
      <c r="Q35" s="238"/>
      <c r="R35" s="238"/>
      <c r="S35" s="238"/>
      <c r="T35" s="224"/>
      <c r="V35" s="237"/>
      <c r="X35" s="228">
        <f t="shared" si="17"/>
        <v>0</v>
      </c>
      <c r="AB35" s="218">
        <f t="shared" ref="AB35" si="21">(C35*100)/35</f>
        <v>0</v>
      </c>
    </row>
    <row r="36" spans="1:28" ht="13.5" customHeight="1">
      <c r="A36" s="231">
        <v>70</v>
      </c>
      <c r="B36" s="236"/>
      <c r="C36" s="230">
        <f>SUMIF('라-1.1-0-1 GPS좌표 및 흉고(소구역-소나무)'!$C$4:$C$139,A36,'라-1.1-0-1 GPS좌표 및 흉고(소구역-소나무)'!$K$4:$K$139)</f>
        <v>0</v>
      </c>
      <c r="D36" s="224" t="str">
        <f>IF(B36="","",INDEX([412]수간재적표!$C$2:$AX$427,$U$1+B36-2,A36/2-2))</f>
        <v/>
      </c>
      <c r="E36" s="224"/>
      <c r="F36" s="225"/>
      <c r="G36" s="225"/>
      <c r="H36" s="224">
        <f t="shared" si="8"/>
        <v>0</v>
      </c>
      <c r="I36" s="1315"/>
      <c r="J36" s="224">
        <f t="shared" si="1"/>
        <v>0</v>
      </c>
      <c r="K36" s="224">
        <f t="shared" si="2"/>
        <v>0</v>
      </c>
      <c r="L36" s="224">
        <f t="shared" si="9"/>
        <v>0</v>
      </c>
      <c r="M36" s="224">
        <f t="shared" si="3"/>
        <v>0</v>
      </c>
      <c r="N36" s="224">
        <f t="shared" si="4"/>
        <v>0</v>
      </c>
      <c r="O36" s="224">
        <f t="shared" si="10"/>
        <v>0</v>
      </c>
      <c r="P36" s="224">
        <f t="shared" si="11"/>
        <v>0</v>
      </c>
      <c r="Q36" s="238"/>
      <c r="R36" s="238"/>
      <c r="S36" s="238"/>
      <c r="T36" s="224"/>
      <c r="V36" s="237"/>
      <c r="X36" s="228">
        <f t="shared" si="17"/>
        <v>0</v>
      </c>
    </row>
    <row r="37" spans="1:28" ht="13.5" customHeight="1">
      <c r="A37" s="231">
        <v>72</v>
      </c>
      <c r="B37" s="236"/>
      <c r="C37" s="230">
        <f>SUMIF('라-1.1-0-1 GPS좌표 및 흉고(소구역-소나무)'!$C$4:$C$139,A37,'라-1.1-0-1 GPS좌표 및 흉고(소구역-소나무)'!$K$4:$K$139)</f>
        <v>0</v>
      </c>
      <c r="D37" s="224"/>
      <c r="E37" s="224"/>
      <c r="F37" s="225"/>
      <c r="G37" s="225"/>
      <c r="H37" s="224">
        <f t="shared" si="8"/>
        <v>0</v>
      </c>
      <c r="I37" s="224"/>
      <c r="J37" s="224">
        <f t="shared" si="1"/>
        <v>0</v>
      </c>
      <c r="K37" s="224">
        <f t="shared" si="2"/>
        <v>0</v>
      </c>
      <c r="L37" s="224">
        <f t="shared" si="9"/>
        <v>0</v>
      </c>
      <c r="M37" s="224">
        <f t="shared" si="3"/>
        <v>0</v>
      </c>
      <c r="N37" s="224">
        <f t="shared" si="4"/>
        <v>0</v>
      </c>
      <c r="O37" s="224">
        <f t="shared" si="10"/>
        <v>0</v>
      </c>
      <c r="P37" s="224"/>
      <c r="Q37" s="238"/>
      <c r="R37" s="238"/>
      <c r="S37" s="238"/>
      <c r="T37" s="224"/>
      <c r="V37" s="237"/>
      <c r="X37" s="228"/>
    </row>
    <row r="38" spans="1:28" ht="13.5" customHeight="1" thickBot="1">
      <c r="A38" s="231">
        <v>74</v>
      </c>
      <c r="B38" s="236"/>
      <c r="C38" s="230">
        <f>SUMIF('라-1.1-0-1 GPS좌표 및 흉고(소구역-소나무)'!$C$4:$C$139,A38,'라-1.1-0-1 GPS좌표 및 흉고(소구역-소나무)'!$K$4:$K$139)</f>
        <v>0</v>
      </c>
      <c r="D38" s="224"/>
      <c r="E38" s="224"/>
      <c r="F38" s="225"/>
      <c r="G38" s="225"/>
      <c r="H38" s="224">
        <f t="shared" si="8"/>
        <v>0</v>
      </c>
      <c r="I38" s="224"/>
      <c r="J38" s="224">
        <f t="shared" si="1"/>
        <v>0</v>
      </c>
      <c r="K38" s="224">
        <f t="shared" si="2"/>
        <v>0</v>
      </c>
      <c r="L38" s="224">
        <f t="shared" si="9"/>
        <v>0</v>
      </c>
      <c r="M38" s="224">
        <f t="shared" si="3"/>
        <v>0</v>
      </c>
      <c r="N38" s="224">
        <f t="shared" si="4"/>
        <v>0</v>
      </c>
      <c r="O38" s="224">
        <f t="shared" si="10"/>
        <v>0</v>
      </c>
      <c r="P38" s="224"/>
      <c r="Q38" s="238"/>
      <c r="R38" s="238"/>
      <c r="S38" s="238"/>
      <c r="T38" s="224"/>
      <c r="V38" s="237"/>
      <c r="X38" s="228"/>
    </row>
    <row r="39" spans="1:28" ht="13.5" hidden="1" customHeight="1">
      <c r="A39" s="231">
        <v>76</v>
      </c>
      <c r="B39" s="236"/>
      <c r="C39" s="230">
        <f>SUMIF('라-1.1-0-1 GPS좌표 및 흉고(소구역-소나무)'!$C$4:$C$139,A39,'라-1.1-0-1 GPS좌표 및 흉고(소구역-소나무)'!$K$4:$K$139)</f>
        <v>0</v>
      </c>
      <c r="D39" s="224" t="str">
        <f>IF(B39="","",INDEX([412]수간재적표!$C$2:$AX$427,$U$1+B39-2,A39/2-2))</f>
        <v/>
      </c>
      <c r="E39" s="224"/>
      <c r="F39" s="225"/>
      <c r="G39" s="225"/>
      <c r="H39" s="224">
        <f t="shared" si="8"/>
        <v>0</v>
      </c>
      <c r="I39" s="224"/>
      <c r="J39" s="224">
        <f t="shared" si="1"/>
        <v>0</v>
      </c>
      <c r="K39" s="224">
        <f t="shared" si="2"/>
        <v>0</v>
      </c>
      <c r="L39" s="224">
        <f t="shared" si="9"/>
        <v>0</v>
      </c>
      <c r="M39" s="224">
        <f t="shared" si="3"/>
        <v>0</v>
      </c>
      <c r="N39" s="224">
        <f t="shared" si="4"/>
        <v>0</v>
      </c>
      <c r="O39" s="224">
        <f t="shared" si="10"/>
        <v>0</v>
      </c>
      <c r="P39" s="224"/>
      <c r="Q39" s="238"/>
      <c r="R39" s="238"/>
      <c r="S39" s="238"/>
      <c r="T39" s="224"/>
      <c r="V39" s="237"/>
      <c r="X39" s="228"/>
    </row>
    <row r="40" spans="1:28" ht="13.5" hidden="1" customHeight="1">
      <c r="A40" s="231">
        <v>78</v>
      </c>
      <c r="B40" s="236"/>
      <c r="C40" s="230">
        <f>SUMIF('라-1.1-0-1 GPS좌표 및 흉고(소구역-소나무)'!$C$4:$C$139,A40,'라-1.1-0-1 GPS좌표 및 흉고(소구역-소나무)'!$K$4:$K$139)</f>
        <v>0</v>
      </c>
      <c r="D40" s="224" t="str">
        <f>IF(B40="","",INDEX([412]수간재적표!$C$2:$AX$427,$U$1+B40-2,A40/2-2))</f>
        <v/>
      </c>
      <c r="E40" s="224"/>
      <c r="F40" s="225"/>
      <c r="G40" s="225"/>
      <c r="H40" s="224">
        <f t="shared" si="8"/>
        <v>0</v>
      </c>
      <c r="I40" s="224"/>
      <c r="J40" s="224">
        <f t="shared" si="1"/>
        <v>0</v>
      </c>
      <c r="K40" s="224">
        <f t="shared" si="2"/>
        <v>0</v>
      </c>
      <c r="L40" s="224">
        <f t="shared" si="9"/>
        <v>0</v>
      </c>
      <c r="M40" s="224">
        <f t="shared" si="3"/>
        <v>0</v>
      </c>
      <c r="N40" s="224">
        <f t="shared" si="4"/>
        <v>0</v>
      </c>
      <c r="O40" s="224">
        <f t="shared" si="10"/>
        <v>0</v>
      </c>
      <c r="P40" s="224"/>
      <c r="Q40" s="238"/>
      <c r="R40" s="238"/>
      <c r="S40" s="238"/>
      <c r="T40" s="224"/>
      <c r="V40" s="237"/>
      <c r="X40" s="228"/>
    </row>
    <row r="41" spans="1:28" ht="13.5" hidden="1" customHeight="1" thickBot="1">
      <c r="A41" s="239">
        <v>80</v>
      </c>
      <c r="B41" s="240"/>
      <c r="C41" s="241">
        <f>SUMIF('라-1.1-0-1 GPS좌표 및 흉고(소구역-소나무)'!$C$4:$C$139,A41,'라-1.1-0-1 GPS좌표 및 흉고(소구역-소나무)'!$K$4:$K$139)</f>
        <v>0</v>
      </c>
      <c r="D41" s="242" t="str">
        <f>IF(B41="","",INDEX([412]수간재적표!$C$2:$AX$427,$U$1+B41-2,A41/2-2))</f>
        <v/>
      </c>
      <c r="E41" s="224"/>
      <c r="F41" s="225"/>
      <c r="G41" s="225"/>
      <c r="H41" s="224">
        <f t="shared" si="8"/>
        <v>0</v>
      </c>
      <c r="I41" s="242"/>
      <c r="J41" s="224">
        <f t="shared" si="1"/>
        <v>0</v>
      </c>
      <c r="K41" s="224">
        <f t="shared" si="2"/>
        <v>0</v>
      </c>
      <c r="L41" s="224">
        <f t="shared" si="9"/>
        <v>0</v>
      </c>
      <c r="M41" s="224">
        <f t="shared" si="3"/>
        <v>0</v>
      </c>
      <c r="N41" s="224">
        <f t="shared" si="4"/>
        <v>0</v>
      </c>
      <c r="O41" s="224">
        <f t="shared" si="10"/>
        <v>0</v>
      </c>
      <c r="P41" s="242"/>
      <c r="Q41" s="243"/>
      <c r="R41" s="243"/>
      <c r="S41" s="243"/>
      <c r="T41" s="242"/>
      <c r="V41" s="237"/>
      <c r="X41" s="228"/>
    </row>
    <row r="42" spans="1:28" s="249" customFormat="1" ht="13.5" customHeight="1" thickTop="1">
      <c r="A42" s="1316" t="s">
        <v>240</v>
      </c>
      <c r="B42" s="1316"/>
      <c r="C42" s="244">
        <f>SUM(C4:C41)</f>
        <v>136</v>
      </c>
      <c r="D42" s="245"/>
      <c r="E42" s="245">
        <f>SUM(E4:E41)</f>
        <v>82.696809999999985</v>
      </c>
      <c r="F42" s="245"/>
      <c r="G42" s="245"/>
      <c r="H42" s="245">
        <f>SUM(H4:H41)</f>
        <v>71.958120599999987</v>
      </c>
      <c r="I42" s="245"/>
      <c r="J42" s="245">
        <f t="shared" ref="J42:O42" si="22">SUM(J4:J41)</f>
        <v>10.738689399999998</v>
      </c>
      <c r="K42" s="245">
        <f t="shared" si="22"/>
        <v>23.899378089999999</v>
      </c>
      <c r="L42" s="245">
        <f t="shared" si="22"/>
        <v>106.59618809</v>
      </c>
      <c r="M42" s="245">
        <f t="shared" si="22"/>
        <v>71.958120599999987</v>
      </c>
      <c r="N42" s="245">
        <f t="shared" si="22"/>
        <v>62.694902156899992</v>
      </c>
      <c r="O42" s="245">
        <f t="shared" si="22"/>
        <v>34.638067490000005</v>
      </c>
      <c r="P42" s="245">
        <f t="shared" ref="P42:S42" si="23">SUM(P4:P36)</f>
        <v>34.638067490000005</v>
      </c>
      <c r="Q42" s="245">
        <f t="shared" si="23"/>
        <v>34.638067490000005</v>
      </c>
      <c r="R42" s="245">
        <f t="shared" si="23"/>
        <v>218.92</v>
      </c>
      <c r="S42" s="245">
        <f t="shared" si="23"/>
        <v>3.31</v>
      </c>
      <c r="T42" s="246"/>
      <c r="U42" s="247"/>
      <c r="V42" s="248"/>
      <c r="X42" s="245">
        <f>SUM(X4:X41)</f>
        <v>34.638067490000005</v>
      </c>
    </row>
    <row r="43" spans="1:28" s="220" customFormat="1" ht="20.100000000000001" customHeight="1">
      <c r="V43" s="221"/>
      <c r="W43" s="218"/>
    </row>
    <row r="44" spans="1:28" s="220" customFormat="1" ht="20.100000000000001" customHeight="1">
      <c r="V44" s="221"/>
      <c r="W44" s="218"/>
    </row>
    <row r="45" spans="1:28" s="220" customFormat="1" ht="20.100000000000001" customHeight="1">
      <c r="O45" s="250" t="e">
        <f>O42+'[412]다-2.1-0-1 수량산출(단목-해송)'!O42+'[412]다-4.1-0-1 수량산출(위험목-소나무)'!O42+'[412]다-5.1-0-1 수량산출(위험목-해송)'!O42</f>
        <v>#VALUE!</v>
      </c>
      <c r="V45" s="221"/>
      <c r="W45" s="218"/>
    </row>
    <row r="46" spans="1:28" s="220" customFormat="1" ht="20.100000000000001" customHeight="1">
      <c r="V46" s="221"/>
      <c r="W46" s="218"/>
    </row>
    <row r="47" spans="1:28" s="220" customFormat="1" ht="20.100000000000001" customHeight="1">
      <c r="C47" s="251">
        <f>C42+'[412]다-2.1-0-1 수량산출(단목-해송)'!C42</f>
        <v>136</v>
      </c>
      <c r="V47" s="221"/>
      <c r="W47" s="218"/>
      <c r="X47" s="220">
        <f>189+306+1</f>
        <v>496</v>
      </c>
    </row>
    <row r="48" spans="1:28" s="220" customFormat="1" ht="20.100000000000001" customHeight="1">
      <c r="V48" s="221"/>
      <c r="W48" s="218"/>
    </row>
    <row r="49" spans="5:23" s="220" customFormat="1" ht="20.100000000000001" customHeight="1">
      <c r="V49" s="221"/>
      <c r="W49" s="218"/>
    </row>
    <row r="50" spans="5:23" s="220" customFormat="1" ht="20.100000000000001" customHeight="1">
      <c r="E50" s="250" t="e">
        <f>E42+'[412]다-2.1-0-1 수량산출(단목-해송)'!E42+'[412]다-3.1-0-1 수량산출(위험목-잣나무)'!E42</f>
        <v>#VALUE!</v>
      </c>
      <c r="V50" s="221"/>
      <c r="W50" s="218"/>
    </row>
    <row r="51" spans="5:23" s="220" customFormat="1" ht="20.100000000000001" customHeight="1">
      <c r="V51" s="221"/>
      <c r="W51" s="218"/>
    </row>
    <row r="52" spans="5:23" s="220" customFormat="1" ht="20.100000000000001" customHeight="1">
      <c r="V52" s="221"/>
      <c r="W52" s="218"/>
    </row>
    <row r="53" spans="5:23" s="220" customFormat="1" ht="20.100000000000001" customHeight="1">
      <c r="V53" s="221"/>
      <c r="W53" s="218"/>
    </row>
    <row r="54" spans="5:23" s="220" customFormat="1" ht="20.100000000000001" customHeight="1">
      <c r="V54" s="221"/>
      <c r="W54" s="218"/>
    </row>
    <row r="55" spans="5:23" s="220" customFormat="1" ht="20.100000000000001" customHeight="1">
      <c r="V55" s="221"/>
      <c r="W55" s="218"/>
    </row>
    <row r="56" spans="5:23" s="220" customFormat="1" ht="20.100000000000001" customHeight="1">
      <c r="V56" s="221"/>
      <c r="W56" s="218"/>
    </row>
    <row r="57" spans="5:23" s="220" customFormat="1" ht="20.100000000000001" customHeight="1">
      <c r="V57" s="221"/>
      <c r="W57" s="218"/>
    </row>
    <row r="58" spans="5:23" s="220" customFormat="1" ht="20.100000000000001" customHeight="1">
      <c r="V58" s="221"/>
      <c r="W58" s="218"/>
    </row>
    <row r="59" spans="5:23" s="220" customFormat="1" ht="20.100000000000001" customHeight="1">
      <c r="V59" s="221"/>
      <c r="W59" s="218"/>
    </row>
    <row r="60" spans="5:23" s="220" customFormat="1" ht="24.95" customHeight="1">
      <c r="V60" s="221"/>
      <c r="W60" s="218"/>
    </row>
    <row r="61" spans="5:23" s="220" customFormat="1" ht="24.95" customHeight="1">
      <c r="V61" s="221"/>
      <c r="W61" s="218"/>
    </row>
    <row r="62" spans="5:23" s="220" customFormat="1" ht="24.95" customHeight="1">
      <c r="V62" s="221"/>
      <c r="W62" s="218"/>
    </row>
    <row r="63" spans="5:23" s="220" customFormat="1" ht="24.95" customHeight="1">
      <c r="V63" s="221"/>
      <c r="W63" s="218"/>
    </row>
    <row r="64" spans="5:23" s="220" customFormat="1" ht="24.95" customHeight="1">
      <c r="V64" s="221"/>
      <c r="W64" s="218"/>
    </row>
    <row r="65" spans="22:23" s="220" customFormat="1" ht="24.95" customHeight="1">
      <c r="V65" s="221"/>
      <c r="W65" s="218"/>
    </row>
    <row r="66" spans="22:23" s="220" customFormat="1" ht="24.95" customHeight="1">
      <c r="V66" s="221"/>
      <c r="W66" s="218"/>
    </row>
    <row r="67" spans="22:23" s="220" customFormat="1" ht="24.95" customHeight="1">
      <c r="V67" s="221"/>
      <c r="W67" s="218"/>
    </row>
    <row r="68" spans="22:23" s="220" customFormat="1" ht="24.95" customHeight="1">
      <c r="V68" s="221"/>
      <c r="W68" s="218"/>
    </row>
    <row r="69" spans="22:23" s="220" customFormat="1" ht="24.95" customHeight="1">
      <c r="V69" s="221"/>
      <c r="W69" s="218"/>
    </row>
    <row r="70" spans="22:23" s="220" customFormat="1" ht="24.95" customHeight="1">
      <c r="V70" s="221"/>
      <c r="W70" s="218"/>
    </row>
    <row r="71" spans="22:23" s="220" customFormat="1" ht="24.95" customHeight="1">
      <c r="V71" s="221"/>
      <c r="W71" s="218"/>
    </row>
    <row r="72" spans="22:23" s="220" customFormat="1" ht="24.95" customHeight="1">
      <c r="V72" s="221"/>
      <c r="W72" s="218"/>
    </row>
    <row r="73" spans="22:23" s="220" customFormat="1" ht="24.95" customHeight="1">
      <c r="V73" s="221"/>
      <c r="W73" s="218"/>
    </row>
    <row r="74" spans="22:23" s="220" customFormat="1" ht="24.95" customHeight="1">
      <c r="V74" s="221"/>
      <c r="W74" s="218"/>
    </row>
    <row r="75" spans="22:23" s="220" customFormat="1" ht="24.95" customHeight="1">
      <c r="V75" s="221"/>
      <c r="W75" s="218"/>
    </row>
    <row r="76" spans="22:23" s="220" customFormat="1" ht="24.95" customHeight="1">
      <c r="V76" s="221"/>
      <c r="W76" s="218"/>
    </row>
    <row r="77" spans="22:23" s="220" customFormat="1" ht="24.95" customHeight="1">
      <c r="V77" s="221"/>
      <c r="W77" s="218"/>
    </row>
    <row r="78" spans="22:23" s="220" customFormat="1" ht="24.95" customHeight="1">
      <c r="V78" s="221"/>
      <c r="W78" s="218"/>
    </row>
    <row r="79" spans="22:23" s="220" customFormat="1" ht="24.95" customHeight="1">
      <c r="V79" s="221"/>
      <c r="W79" s="218"/>
    </row>
    <row r="80" spans="22:23" s="220" customFormat="1" ht="24.95" customHeight="1">
      <c r="V80" s="221"/>
      <c r="W80" s="218"/>
    </row>
    <row r="81" spans="22:23" s="220" customFormat="1" ht="24.95" customHeight="1">
      <c r="V81" s="221"/>
      <c r="W81" s="218"/>
    </row>
    <row r="82" spans="22:23" s="220" customFormat="1" ht="24.95" customHeight="1">
      <c r="V82" s="221"/>
      <c r="W82" s="218"/>
    </row>
    <row r="83" spans="22:23" s="220" customFormat="1" ht="24.95" customHeight="1">
      <c r="V83" s="221"/>
      <c r="W83" s="218"/>
    </row>
    <row r="84" spans="22:23" s="220" customFormat="1" ht="24.95" customHeight="1">
      <c r="V84" s="221"/>
      <c r="W84" s="218"/>
    </row>
    <row r="85" spans="22:23" s="220" customFormat="1" ht="24.95" customHeight="1">
      <c r="V85" s="221"/>
      <c r="W85" s="218"/>
    </row>
    <row r="86" spans="22:23" s="220" customFormat="1" ht="24.95" customHeight="1">
      <c r="V86" s="221"/>
      <c r="W86" s="218"/>
    </row>
    <row r="87" spans="22:23" s="220" customFormat="1" ht="24.95" customHeight="1">
      <c r="V87" s="221"/>
      <c r="W87" s="218"/>
    </row>
    <row r="88" spans="22:23" s="220" customFormat="1" ht="24.95" customHeight="1">
      <c r="V88" s="221"/>
      <c r="W88" s="218"/>
    </row>
    <row r="89" spans="22:23" s="220" customFormat="1" ht="24.95" customHeight="1">
      <c r="V89" s="221"/>
      <c r="W89" s="218"/>
    </row>
    <row r="90" spans="22:23" s="220" customFormat="1" ht="24.95" customHeight="1">
      <c r="V90" s="221"/>
      <c r="W90" s="218"/>
    </row>
    <row r="91" spans="22:23" s="220" customFormat="1" ht="24.95" customHeight="1">
      <c r="V91" s="221"/>
      <c r="W91" s="218"/>
    </row>
    <row r="92" spans="22:23" s="220" customFormat="1" ht="24.95" customHeight="1">
      <c r="V92" s="221"/>
      <c r="W92" s="218"/>
    </row>
    <row r="93" spans="22:23" s="220" customFormat="1" ht="24.95" customHeight="1">
      <c r="V93" s="221"/>
      <c r="W93" s="218"/>
    </row>
    <row r="94" spans="22:23" s="220" customFormat="1" ht="24.95" customHeight="1">
      <c r="V94" s="221"/>
      <c r="W94" s="218"/>
    </row>
    <row r="95" spans="22:23" s="220" customFormat="1" ht="24.95" customHeight="1">
      <c r="V95" s="221"/>
      <c r="W95" s="218"/>
    </row>
    <row r="96" spans="22:23" s="220" customFormat="1" ht="24.95" customHeight="1">
      <c r="V96" s="221"/>
      <c r="W96" s="218"/>
    </row>
    <row r="97" spans="22:23" s="220" customFormat="1" ht="24.95" customHeight="1">
      <c r="V97" s="221"/>
      <c r="W97" s="218"/>
    </row>
    <row r="98" spans="22:23" s="220" customFormat="1" ht="24.95" customHeight="1">
      <c r="V98" s="221"/>
      <c r="W98" s="218"/>
    </row>
    <row r="99" spans="22:23" s="220" customFormat="1" ht="24.95" customHeight="1">
      <c r="V99" s="221"/>
      <c r="W99" s="218"/>
    </row>
    <row r="100" spans="22:23" s="220" customFormat="1" ht="24.95" customHeight="1">
      <c r="V100" s="221"/>
      <c r="W100" s="218"/>
    </row>
    <row r="101" spans="22:23" s="220" customFormat="1" ht="24.95" customHeight="1">
      <c r="V101" s="221"/>
      <c r="W101" s="218"/>
    </row>
    <row r="102" spans="22:23" s="220" customFormat="1" ht="24.95" customHeight="1">
      <c r="V102" s="221"/>
      <c r="W102" s="218"/>
    </row>
    <row r="103" spans="22:23" s="220" customFormat="1" ht="24.95" customHeight="1">
      <c r="V103" s="221"/>
      <c r="W103" s="218"/>
    </row>
    <row r="104" spans="22:23" s="220" customFormat="1" ht="24.95" customHeight="1">
      <c r="V104" s="221"/>
      <c r="W104" s="218"/>
    </row>
    <row r="105" spans="22:23" s="220" customFormat="1" ht="24.95" customHeight="1">
      <c r="V105" s="221"/>
      <c r="W105" s="218"/>
    </row>
    <row r="106" spans="22:23" s="220" customFormat="1" ht="24.95" customHeight="1">
      <c r="V106" s="221"/>
      <c r="W106" s="218"/>
    </row>
    <row r="107" spans="22:23" s="220" customFormat="1" ht="24.95" customHeight="1">
      <c r="V107" s="221"/>
      <c r="W107" s="218"/>
    </row>
    <row r="108" spans="22:23" s="220" customFormat="1" ht="24.95" customHeight="1">
      <c r="V108" s="221"/>
      <c r="W108" s="218"/>
    </row>
    <row r="109" spans="22:23" s="220" customFormat="1" ht="24.95" customHeight="1">
      <c r="V109" s="221"/>
      <c r="W109" s="218"/>
    </row>
    <row r="110" spans="22:23" s="220" customFormat="1" ht="24.95" customHeight="1">
      <c r="V110" s="221"/>
      <c r="W110" s="218"/>
    </row>
    <row r="111" spans="22:23" s="220" customFormat="1" ht="24.95" customHeight="1">
      <c r="V111" s="221"/>
      <c r="W111" s="218"/>
    </row>
    <row r="112" spans="22:23" s="220" customFormat="1" ht="24.95" customHeight="1">
      <c r="V112" s="221"/>
      <c r="W112" s="218"/>
    </row>
    <row r="113" spans="22:23" s="220" customFormat="1" ht="24.95" customHeight="1">
      <c r="V113" s="221"/>
      <c r="W113" s="218"/>
    </row>
    <row r="114" spans="22:23" s="220" customFormat="1" ht="24.95" customHeight="1">
      <c r="V114" s="221"/>
      <c r="W114" s="218"/>
    </row>
    <row r="115" spans="22:23" s="220" customFormat="1" ht="24.95" customHeight="1">
      <c r="V115" s="221"/>
      <c r="W115" s="218"/>
    </row>
    <row r="116" spans="22:23" s="220" customFormat="1" ht="24.95" customHeight="1">
      <c r="V116" s="221"/>
      <c r="W116" s="218"/>
    </row>
    <row r="117" spans="22:23" s="220" customFormat="1" ht="24.95" customHeight="1">
      <c r="V117" s="221"/>
      <c r="W117" s="218"/>
    </row>
    <row r="118" spans="22:23" s="220" customFormat="1" ht="24.95" customHeight="1">
      <c r="V118" s="221"/>
      <c r="W118" s="218"/>
    </row>
    <row r="119" spans="22:23" s="220" customFormat="1" ht="24.95" customHeight="1">
      <c r="V119" s="221"/>
      <c r="W119" s="218"/>
    </row>
    <row r="120" spans="22:23" s="220" customFormat="1" ht="24.95" customHeight="1">
      <c r="V120" s="221"/>
      <c r="W120" s="218"/>
    </row>
    <row r="121" spans="22:23" s="220" customFormat="1" ht="24.95" customHeight="1">
      <c r="V121" s="221"/>
      <c r="W121" s="218"/>
    </row>
    <row r="122" spans="22:23" s="220" customFormat="1" ht="24.95" customHeight="1">
      <c r="V122" s="221"/>
      <c r="W122" s="218"/>
    </row>
    <row r="123" spans="22:23" s="220" customFormat="1" ht="24.95" customHeight="1">
      <c r="V123" s="221"/>
      <c r="W123" s="218"/>
    </row>
    <row r="124" spans="22:23" s="220" customFormat="1" ht="24.95" customHeight="1">
      <c r="V124" s="221"/>
      <c r="W124" s="218"/>
    </row>
    <row r="125" spans="22:23" s="220" customFormat="1" ht="24.95" customHeight="1">
      <c r="V125" s="221"/>
      <c r="W125" s="218"/>
    </row>
    <row r="126" spans="22:23" s="220" customFormat="1" ht="24.95" customHeight="1">
      <c r="V126" s="221"/>
      <c r="W126" s="218"/>
    </row>
    <row r="127" spans="22:23" s="220" customFormat="1" ht="24.95" customHeight="1">
      <c r="V127" s="221"/>
      <c r="W127" s="218"/>
    </row>
    <row r="128" spans="22:23" s="220" customFormat="1" ht="24.95" customHeight="1">
      <c r="V128" s="221"/>
      <c r="W128" s="218"/>
    </row>
    <row r="129" spans="22:23" s="220" customFormat="1" ht="24.95" customHeight="1">
      <c r="V129" s="221"/>
      <c r="W129" s="218"/>
    </row>
    <row r="130" spans="22:23" s="220" customFormat="1" ht="24.95" customHeight="1">
      <c r="V130" s="221"/>
      <c r="W130" s="218"/>
    </row>
    <row r="131" spans="22:23" s="220" customFormat="1" ht="24.95" customHeight="1">
      <c r="V131" s="221"/>
      <c r="W131" s="218"/>
    </row>
    <row r="132" spans="22:23" s="220" customFormat="1" ht="24.95" customHeight="1">
      <c r="V132" s="221"/>
      <c r="W132" s="218"/>
    </row>
    <row r="133" spans="22:23" s="220" customFormat="1" ht="24.95" customHeight="1">
      <c r="V133" s="221"/>
      <c r="W133" s="218"/>
    </row>
    <row r="134" spans="22:23" s="220" customFormat="1" ht="24.95" customHeight="1">
      <c r="V134" s="221"/>
      <c r="W134" s="218"/>
    </row>
    <row r="135" spans="22:23" s="220" customFormat="1" ht="24.95" customHeight="1">
      <c r="V135" s="221"/>
      <c r="W135" s="218"/>
    </row>
    <row r="136" spans="22:23" s="220" customFormat="1" ht="24.95" customHeight="1">
      <c r="V136" s="221"/>
      <c r="W136" s="218"/>
    </row>
    <row r="137" spans="22:23" s="220" customFormat="1" ht="24.95" customHeight="1">
      <c r="V137" s="221"/>
      <c r="W137" s="218"/>
    </row>
    <row r="138" spans="22:23" s="220" customFormat="1" ht="24.95" customHeight="1">
      <c r="V138" s="221"/>
      <c r="W138" s="218"/>
    </row>
    <row r="139" spans="22:23" s="220" customFormat="1" ht="24.95" customHeight="1">
      <c r="V139" s="221"/>
      <c r="W139" s="218"/>
    </row>
    <row r="140" spans="22:23" s="220" customFormat="1" ht="24.95" customHeight="1">
      <c r="V140" s="221"/>
      <c r="W140" s="218"/>
    </row>
    <row r="141" spans="22:23" s="220" customFormat="1" ht="24.95" customHeight="1">
      <c r="V141" s="221"/>
      <c r="W141" s="218"/>
    </row>
    <row r="142" spans="22:23" s="220" customFormat="1" ht="24.95" customHeight="1">
      <c r="V142" s="221"/>
      <c r="W142" s="218"/>
    </row>
    <row r="143" spans="22:23" s="220" customFormat="1" ht="24.95" customHeight="1">
      <c r="V143" s="221"/>
      <c r="W143" s="218"/>
    </row>
    <row r="144" spans="22:23" s="220" customFormat="1" ht="24.95" customHeight="1">
      <c r="V144" s="221"/>
      <c r="W144" s="218"/>
    </row>
    <row r="145" spans="22:23" s="220" customFormat="1" ht="24.95" customHeight="1">
      <c r="V145" s="221"/>
      <c r="W145" s="218"/>
    </row>
    <row r="146" spans="22:23" s="220" customFormat="1" ht="24.95" customHeight="1">
      <c r="V146" s="221"/>
      <c r="W146" s="218"/>
    </row>
    <row r="147" spans="22:23" s="220" customFormat="1" ht="24.95" customHeight="1">
      <c r="V147" s="221"/>
      <c r="W147" s="218"/>
    </row>
    <row r="148" spans="22:23" s="220" customFormat="1" ht="24.95" customHeight="1">
      <c r="V148" s="221"/>
      <c r="W148" s="218"/>
    </row>
    <row r="149" spans="22:23" s="220" customFormat="1" ht="24.95" customHeight="1">
      <c r="V149" s="221"/>
      <c r="W149" s="218"/>
    </row>
    <row r="150" spans="22:23" s="220" customFormat="1" ht="24.95" customHeight="1">
      <c r="V150" s="221"/>
      <c r="W150" s="218"/>
    </row>
    <row r="151" spans="22:23" s="220" customFormat="1" ht="24.95" customHeight="1">
      <c r="V151" s="221"/>
      <c r="W151" s="218"/>
    </row>
    <row r="152" spans="22:23" s="220" customFormat="1" ht="24.95" customHeight="1">
      <c r="V152" s="221"/>
      <c r="W152" s="218"/>
    </row>
    <row r="153" spans="22:23" s="220" customFormat="1" ht="24.95" customHeight="1">
      <c r="V153" s="221"/>
      <c r="W153" s="218"/>
    </row>
    <row r="154" spans="22:23" s="220" customFormat="1" ht="24.95" customHeight="1">
      <c r="V154" s="221"/>
      <c r="W154" s="218"/>
    </row>
    <row r="155" spans="22:23" s="220" customFormat="1" ht="24.95" customHeight="1">
      <c r="V155" s="221"/>
      <c r="W155" s="218"/>
    </row>
    <row r="156" spans="22:23" s="220" customFormat="1" ht="24.95" customHeight="1">
      <c r="V156" s="221"/>
      <c r="W156" s="218"/>
    </row>
    <row r="157" spans="22:23" s="220" customFormat="1" ht="24.95" customHeight="1">
      <c r="V157" s="221"/>
      <c r="W157" s="218"/>
    </row>
    <row r="158" spans="22:23" s="220" customFormat="1" ht="24.95" customHeight="1">
      <c r="V158" s="221"/>
      <c r="W158" s="218"/>
    </row>
    <row r="159" spans="22:23" s="220" customFormat="1" ht="24.95" customHeight="1">
      <c r="V159" s="221"/>
      <c r="W159" s="218"/>
    </row>
    <row r="160" spans="22:23" s="220" customFormat="1" ht="24.95" customHeight="1">
      <c r="V160" s="221"/>
      <c r="W160" s="218"/>
    </row>
    <row r="161" spans="22:23" s="220" customFormat="1" ht="24.95" customHeight="1">
      <c r="V161" s="221"/>
      <c r="W161" s="218"/>
    </row>
    <row r="162" spans="22:23" s="220" customFormat="1" ht="24.95" customHeight="1">
      <c r="V162" s="221"/>
      <c r="W162" s="218"/>
    </row>
    <row r="163" spans="22:23" s="220" customFormat="1" ht="24.95" customHeight="1">
      <c r="V163" s="221"/>
      <c r="W163" s="218"/>
    </row>
    <row r="164" spans="22:23" s="220" customFormat="1" ht="24.95" customHeight="1">
      <c r="V164" s="221"/>
      <c r="W164" s="218"/>
    </row>
    <row r="165" spans="22:23" s="220" customFormat="1" ht="24.95" customHeight="1">
      <c r="V165" s="221"/>
      <c r="W165" s="218"/>
    </row>
    <row r="166" spans="22:23" s="220" customFormat="1" ht="24.95" customHeight="1">
      <c r="V166" s="221"/>
      <c r="W166" s="218"/>
    </row>
    <row r="167" spans="22:23" s="220" customFormat="1" ht="24.95" customHeight="1">
      <c r="V167" s="221"/>
      <c r="W167" s="218"/>
    </row>
    <row r="168" spans="22:23" s="220" customFormat="1" ht="24.95" customHeight="1">
      <c r="V168" s="221"/>
      <c r="W168" s="218"/>
    </row>
    <row r="169" spans="22:23" s="220" customFormat="1" ht="24.95" customHeight="1">
      <c r="V169" s="221"/>
      <c r="W169" s="218"/>
    </row>
    <row r="170" spans="22:23" s="220" customFormat="1" ht="24.95" customHeight="1">
      <c r="V170" s="221"/>
      <c r="W170" s="218"/>
    </row>
    <row r="171" spans="22:23" s="220" customFormat="1" ht="24.95" customHeight="1">
      <c r="V171" s="221"/>
      <c r="W171" s="218"/>
    </row>
    <row r="172" spans="22:23" s="220" customFormat="1" ht="24.95" customHeight="1">
      <c r="V172" s="221"/>
      <c r="W172" s="218"/>
    </row>
    <row r="173" spans="22:23" s="220" customFormat="1" ht="24.95" customHeight="1">
      <c r="V173" s="221"/>
      <c r="W173" s="218"/>
    </row>
    <row r="174" spans="22:23" s="220" customFormat="1" ht="24.95" customHeight="1">
      <c r="V174" s="221"/>
      <c r="W174" s="218"/>
    </row>
    <row r="175" spans="22:23" s="220" customFormat="1" ht="24.95" customHeight="1">
      <c r="V175" s="221"/>
      <c r="W175" s="218"/>
    </row>
    <row r="176" spans="22:23" s="220" customFormat="1" ht="24.95" customHeight="1">
      <c r="V176" s="221"/>
      <c r="W176" s="218"/>
    </row>
    <row r="177" spans="22:23" s="220" customFormat="1" ht="24.95" customHeight="1">
      <c r="V177" s="221"/>
      <c r="W177" s="218"/>
    </row>
    <row r="178" spans="22:23" s="220" customFormat="1" ht="24.95" customHeight="1">
      <c r="V178" s="221"/>
      <c r="W178" s="218"/>
    </row>
    <row r="179" spans="22:23" s="220" customFormat="1" ht="24.95" customHeight="1">
      <c r="V179" s="221"/>
      <c r="W179" s="218"/>
    </row>
    <row r="180" spans="22:23" s="220" customFormat="1" ht="24.95" customHeight="1">
      <c r="V180" s="221"/>
      <c r="W180" s="218"/>
    </row>
    <row r="181" spans="22:23" s="220" customFormat="1" ht="24.95" customHeight="1">
      <c r="V181" s="221"/>
      <c r="W181" s="218"/>
    </row>
    <row r="182" spans="22:23" s="220" customFormat="1" ht="24.95" customHeight="1">
      <c r="V182" s="221"/>
      <c r="W182" s="218"/>
    </row>
    <row r="183" spans="22:23" s="220" customFormat="1" ht="24.95" customHeight="1">
      <c r="V183" s="221"/>
      <c r="W183" s="218"/>
    </row>
    <row r="184" spans="22:23" s="220" customFormat="1" ht="24.95" customHeight="1">
      <c r="V184" s="221"/>
      <c r="W184" s="218"/>
    </row>
    <row r="185" spans="22:23" s="220" customFormat="1" ht="24.95" customHeight="1">
      <c r="V185" s="221"/>
      <c r="W185" s="218"/>
    </row>
    <row r="186" spans="22:23" s="220" customFormat="1" ht="24.95" customHeight="1">
      <c r="V186" s="221"/>
      <c r="W186" s="218"/>
    </row>
    <row r="187" spans="22:23" s="220" customFormat="1" ht="24.95" customHeight="1">
      <c r="V187" s="221"/>
      <c r="W187" s="218"/>
    </row>
    <row r="188" spans="22:23" s="220" customFormat="1" ht="24.95" customHeight="1">
      <c r="V188" s="221"/>
      <c r="W188" s="218"/>
    </row>
    <row r="189" spans="22:23" s="220" customFormat="1" ht="24.95" customHeight="1">
      <c r="V189" s="221"/>
      <c r="W189" s="218"/>
    </row>
    <row r="190" spans="22:23" s="220" customFormat="1" ht="24.95" customHeight="1">
      <c r="V190" s="221"/>
      <c r="W190" s="218"/>
    </row>
    <row r="191" spans="22:23" s="220" customFormat="1" ht="24.95" customHeight="1">
      <c r="V191" s="221"/>
      <c r="W191" s="218"/>
    </row>
    <row r="192" spans="22:23" s="220" customFormat="1" ht="24.95" customHeight="1">
      <c r="V192" s="221"/>
      <c r="W192" s="218"/>
    </row>
    <row r="193" spans="22:23" s="220" customFormat="1" ht="24.95" customHeight="1">
      <c r="V193" s="221"/>
      <c r="W193" s="218"/>
    </row>
    <row r="194" spans="22:23" s="220" customFormat="1" ht="24.95" customHeight="1">
      <c r="V194" s="221"/>
      <c r="W194" s="218"/>
    </row>
    <row r="195" spans="22:23" s="220" customFormat="1" ht="24.95" customHeight="1">
      <c r="V195" s="221"/>
      <c r="W195" s="218"/>
    </row>
    <row r="196" spans="22:23" s="220" customFormat="1" ht="24.95" customHeight="1">
      <c r="V196" s="221"/>
      <c r="W196" s="218"/>
    </row>
    <row r="197" spans="22:23" s="220" customFormat="1" ht="24.95" customHeight="1">
      <c r="V197" s="221"/>
      <c r="W197" s="218"/>
    </row>
    <row r="198" spans="22:23" s="220" customFormat="1" ht="24.95" customHeight="1">
      <c r="V198" s="221"/>
      <c r="W198" s="218"/>
    </row>
    <row r="199" spans="22:23" s="220" customFormat="1" ht="24.95" customHeight="1">
      <c r="V199" s="221"/>
      <c r="W199" s="218"/>
    </row>
    <row r="200" spans="22:23" s="220" customFormat="1" ht="24.95" customHeight="1">
      <c r="V200" s="221"/>
      <c r="W200" s="218"/>
    </row>
    <row r="201" spans="22:23" s="220" customFormat="1" ht="24.95" customHeight="1">
      <c r="V201" s="221"/>
      <c r="W201" s="218"/>
    </row>
    <row r="202" spans="22:23" s="220" customFormat="1" ht="24.95" customHeight="1">
      <c r="V202" s="221"/>
      <c r="W202" s="218"/>
    </row>
    <row r="203" spans="22:23" s="220" customFormat="1" ht="24.95" customHeight="1">
      <c r="V203" s="221"/>
      <c r="W203" s="218"/>
    </row>
    <row r="204" spans="22:23" s="220" customFormat="1" ht="24.95" customHeight="1">
      <c r="V204" s="221"/>
      <c r="W204" s="218"/>
    </row>
    <row r="205" spans="22:23" s="220" customFormat="1" ht="24.95" customHeight="1">
      <c r="V205" s="221"/>
      <c r="W205" s="218"/>
    </row>
    <row r="206" spans="22:23" s="220" customFormat="1" ht="24.95" customHeight="1">
      <c r="V206" s="221"/>
      <c r="W206" s="218"/>
    </row>
    <row r="207" spans="22:23" s="220" customFormat="1" ht="24.95" customHeight="1">
      <c r="V207" s="221"/>
      <c r="W207" s="218"/>
    </row>
    <row r="208" spans="22:23" s="220" customFormat="1" ht="24.95" customHeight="1">
      <c r="V208" s="221"/>
      <c r="W208" s="218"/>
    </row>
    <row r="209" spans="22:23" s="220" customFormat="1" ht="24.95" customHeight="1">
      <c r="V209" s="221"/>
      <c r="W209" s="218"/>
    </row>
    <row r="210" spans="22:23" s="220" customFormat="1" ht="24.95" customHeight="1">
      <c r="V210" s="221"/>
      <c r="W210" s="218"/>
    </row>
    <row r="211" spans="22:23" s="220" customFormat="1" ht="24.95" customHeight="1">
      <c r="V211" s="221"/>
      <c r="W211" s="218"/>
    </row>
    <row r="212" spans="22:23" s="220" customFormat="1" ht="24.95" customHeight="1">
      <c r="V212" s="221"/>
      <c r="W212" s="218"/>
    </row>
    <row r="213" spans="22:23" s="220" customFormat="1" ht="24.95" customHeight="1">
      <c r="V213" s="221"/>
      <c r="W213" s="218"/>
    </row>
    <row r="214" spans="22:23" s="220" customFormat="1" ht="24.95" customHeight="1">
      <c r="V214" s="221"/>
      <c r="W214" s="218"/>
    </row>
    <row r="215" spans="22:23" s="220" customFormat="1" ht="24.95" customHeight="1">
      <c r="V215" s="221"/>
      <c r="W215" s="218"/>
    </row>
    <row r="216" spans="22:23" s="220" customFormat="1" ht="24.95" customHeight="1">
      <c r="V216" s="221"/>
      <c r="W216" s="218"/>
    </row>
    <row r="217" spans="22:23" s="220" customFormat="1" ht="24.95" customHeight="1">
      <c r="V217" s="221"/>
      <c r="W217" s="218"/>
    </row>
    <row r="218" spans="22:23" s="220" customFormat="1" ht="24.95" customHeight="1">
      <c r="V218" s="221"/>
      <c r="W218" s="218"/>
    </row>
    <row r="219" spans="22:23" s="220" customFormat="1" ht="24.95" customHeight="1">
      <c r="V219" s="221"/>
      <c r="W219" s="218"/>
    </row>
    <row r="220" spans="22:23" s="220" customFormat="1" ht="24.95" customHeight="1">
      <c r="V220" s="221"/>
      <c r="W220" s="218"/>
    </row>
    <row r="221" spans="22:23" s="220" customFormat="1" ht="24.95" customHeight="1">
      <c r="V221" s="221"/>
      <c r="W221" s="218"/>
    </row>
    <row r="222" spans="22:23" s="220" customFormat="1" ht="24.95" customHeight="1">
      <c r="V222" s="221"/>
      <c r="W222" s="218"/>
    </row>
    <row r="223" spans="22:23" s="220" customFormat="1" ht="24.95" customHeight="1">
      <c r="V223" s="221"/>
      <c r="W223" s="218"/>
    </row>
    <row r="224" spans="22:23" s="220" customFormat="1" ht="24.95" customHeight="1">
      <c r="V224" s="221"/>
      <c r="W224" s="218"/>
    </row>
    <row r="225" spans="22:23" s="220" customFormat="1" ht="24.95" customHeight="1">
      <c r="V225" s="221"/>
      <c r="W225" s="218"/>
    </row>
    <row r="226" spans="22:23" s="220" customFormat="1" ht="24.95" customHeight="1">
      <c r="V226" s="221"/>
      <c r="W226" s="218"/>
    </row>
    <row r="227" spans="22:23" s="220" customFormat="1" ht="24.95" customHeight="1">
      <c r="V227" s="221"/>
      <c r="W227" s="218"/>
    </row>
    <row r="228" spans="22:23" s="220" customFormat="1" ht="24.95" customHeight="1">
      <c r="V228" s="221"/>
      <c r="W228" s="218"/>
    </row>
    <row r="229" spans="22:23" s="220" customFormat="1" ht="24.95" customHeight="1">
      <c r="V229" s="221"/>
      <c r="W229" s="218"/>
    </row>
    <row r="230" spans="22:23" s="220" customFormat="1" ht="24.95" customHeight="1">
      <c r="V230" s="221"/>
      <c r="W230" s="218"/>
    </row>
    <row r="231" spans="22:23" s="220" customFormat="1" ht="24.95" customHeight="1">
      <c r="V231" s="221"/>
      <c r="W231" s="218"/>
    </row>
    <row r="232" spans="22:23" s="220" customFormat="1" ht="24.95" customHeight="1">
      <c r="V232" s="221"/>
      <c r="W232" s="218"/>
    </row>
    <row r="233" spans="22:23" s="220" customFormat="1" ht="24.95" customHeight="1">
      <c r="V233" s="221"/>
      <c r="W233" s="218"/>
    </row>
    <row r="234" spans="22:23" s="220" customFormat="1" ht="24.95" customHeight="1">
      <c r="V234" s="221"/>
      <c r="W234" s="218"/>
    </row>
    <row r="235" spans="22:23" s="220" customFormat="1" ht="24.95" customHeight="1">
      <c r="V235" s="221"/>
      <c r="W235" s="218"/>
    </row>
    <row r="236" spans="22:23" s="220" customFormat="1" ht="24.95" customHeight="1">
      <c r="V236" s="221"/>
      <c r="W236" s="218"/>
    </row>
    <row r="237" spans="22:23" s="220" customFormat="1" ht="24.95" customHeight="1">
      <c r="V237" s="221"/>
      <c r="W237" s="218"/>
    </row>
    <row r="238" spans="22:23" s="220" customFormat="1" ht="24.95" customHeight="1">
      <c r="V238" s="221"/>
      <c r="W238" s="218"/>
    </row>
    <row r="239" spans="22:23" s="220" customFormat="1" ht="24.95" customHeight="1">
      <c r="V239" s="221"/>
      <c r="W239" s="218"/>
    </row>
    <row r="240" spans="22:23" s="220" customFormat="1" ht="24.95" customHeight="1">
      <c r="V240" s="221"/>
      <c r="W240" s="218"/>
    </row>
    <row r="241" spans="22:23" s="220" customFormat="1" ht="24.95" customHeight="1">
      <c r="V241" s="221"/>
      <c r="W241" s="218"/>
    </row>
    <row r="242" spans="22:23" s="220" customFormat="1" ht="24.95" customHeight="1">
      <c r="V242" s="221"/>
      <c r="W242" s="218"/>
    </row>
    <row r="243" spans="22:23" s="220" customFormat="1" ht="24.95" customHeight="1">
      <c r="V243" s="221"/>
      <c r="W243" s="218"/>
    </row>
    <row r="244" spans="22:23" s="220" customFormat="1" ht="24.95" customHeight="1">
      <c r="V244" s="221"/>
      <c r="W244" s="218"/>
    </row>
    <row r="245" spans="22:23" s="220" customFormat="1" ht="24.95" customHeight="1">
      <c r="V245" s="221"/>
      <c r="W245" s="218"/>
    </row>
    <row r="246" spans="22:23" s="220" customFormat="1" ht="24.95" customHeight="1">
      <c r="V246" s="221"/>
      <c r="W246" s="218"/>
    </row>
    <row r="247" spans="22:23" s="220" customFormat="1" ht="24.95" customHeight="1">
      <c r="V247" s="221"/>
      <c r="W247" s="218"/>
    </row>
    <row r="248" spans="22:23" s="220" customFormat="1" ht="24.95" customHeight="1">
      <c r="V248" s="221"/>
      <c r="W248" s="218"/>
    </row>
    <row r="249" spans="22:23" s="220" customFormat="1" ht="24.95" customHeight="1">
      <c r="V249" s="221"/>
      <c r="W249" s="218"/>
    </row>
    <row r="250" spans="22:23" s="220" customFormat="1" ht="24.95" customHeight="1">
      <c r="V250" s="221"/>
      <c r="W250" s="218"/>
    </row>
    <row r="251" spans="22:23" s="220" customFormat="1" ht="24.95" customHeight="1">
      <c r="V251" s="221"/>
      <c r="W251" s="218"/>
    </row>
    <row r="252" spans="22:23" s="220" customFormat="1" ht="24.95" customHeight="1">
      <c r="V252" s="221"/>
      <c r="W252" s="218"/>
    </row>
    <row r="253" spans="22:23" s="220" customFormat="1" ht="24.95" customHeight="1">
      <c r="V253" s="221"/>
      <c r="W253" s="218"/>
    </row>
    <row r="254" spans="22:23" s="220" customFormat="1" ht="24.95" customHeight="1">
      <c r="V254" s="221"/>
      <c r="W254" s="218"/>
    </row>
    <row r="255" spans="22:23" s="220" customFormat="1" ht="24.95" customHeight="1">
      <c r="V255" s="221"/>
      <c r="W255" s="218"/>
    </row>
    <row r="256" spans="22:23" s="220" customFormat="1" ht="24.95" customHeight="1">
      <c r="V256" s="221"/>
      <c r="W256" s="218"/>
    </row>
    <row r="257" spans="22:23" s="220" customFormat="1" ht="24.95" customHeight="1">
      <c r="V257" s="221"/>
      <c r="W257" s="218"/>
    </row>
    <row r="258" spans="22:23" s="220" customFormat="1" ht="24.95" customHeight="1">
      <c r="V258" s="221"/>
      <c r="W258" s="218"/>
    </row>
    <row r="259" spans="22:23" s="220" customFormat="1" ht="24.95" customHeight="1">
      <c r="V259" s="221"/>
      <c r="W259" s="218"/>
    </row>
    <row r="260" spans="22:23" s="220" customFormat="1" ht="24.95" customHeight="1">
      <c r="V260" s="221"/>
      <c r="W260" s="218"/>
    </row>
    <row r="261" spans="22:23" s="220" customFormat="1" ht="24.95" customHeight="1">
      <c r="V261" s="221"/>
      <c r="W261" s="218"/>
    </row>
    <row r="262" spans="22:23" s="220" customFormat="1" ht="24.95" customHeight="1">
      <c r="V262" s="221"/>
      <c r="W262" s="218"/>
    </row>
    <row r="263" spans="22:23" s="220" customFormat="1" ht="24.95" customHeight="1">
      <c r="V263" s="221"/>
      <c r="W263" s="218"/>
    </row>
    <row r="264" spans="22:23" s="220" customFormat="1" ht="24.95" customHeight="1">
      <c r="V264" s="221"/>
      <c r="W264" s="218"/>
    </row>
    <row r="265" spans="22:23" s="220" customFormat="1" ht="24.95" customHeight="1">
      <c r="V265" s="221"/>
      <c r="W265" s="218"/>
    </row>
    <row r="266" spans="22:23" s="220" customFormat="1" ht="24.95" customHeight="1">
      <c r="V266" s="221"/>
      <c r="W266" s="218"/>
    </row>
    <row r="267" spans="22:23" s="220" customFormat="1" ht="24.95" customHeight="1">
      <c r="V267" s="221"/>
      <c r="W267" s="218"/>
    </row>
    <row r="268" spans="22:23" s="220" customFormat="1" ht="24.95" customHeight="1">
      <c r="V268" s="221"/>
      <c r="W268" s="218"/>
    </row>
    <row r="269" spans="22:23" s="220" customFormat="1" ht="24.95" customHeight="1">
      <c r="V269" s="221"/>
      <c r="W269" s="218"/>
    </row>
    <row r="270" spans="22:23" s="220" customFormat="1" ht="24.95" customHeight="1">
      <c r="V270" s="221"/>
      <c r="W270" s="218"/>
    </row>
    <row r="271" spans="22:23" s="220" customFormat="1" ht="24.95" customHeight="1">
      <c r="V271" s="221"/>
      <c r="W271" s="218"/>
    </row>
    <row r="272" spans="22:23" s="220" customFormat="1" ht="24.95" customHeight="1">
      <c r="V272" s="221"/>
      <c r="W272" s="218"/>
    </row>
    <row r="273" spans="22:23" s="220" customFormat="1" ht="24.95" customHeight="1">
      <c r="V273" s="221"/>
      <c r="W273" s="218"/>
    </row>
    <row r="274" spans="22:23" s="220" customFormat="1" ht="24.95" customHeight="1">
      <c r="V274" s="221"/>
      <c r="W274" s="218"/>
    </row>
    <row r="275" spans="22:23" s="220" customFormat="1" ht="24.95" customHeight="1">
      <c r="V275" s="221"/>
      <c r="W275" s="218"/>
    </row>
    <row r="276" spans="22:23" s="220" customFormat="1" ht="24.95" customHeight="1">
      <c r="V276" s="221"/>
      <c r="W276" s="218"/>
    </row>
    <row r="277" spans="22:23" s="220" customFormat="1" ht="24.95" customHeight="1">
      <c r="V277" s="221"/>
      <c r="W277" s="218"/>
    </row>
    <row r="278" spans="22:23" s="220" customFormat="1" ht="24.95" customHeight="1">
      <c r="V278" s="221"/>
      <c r="W278" s="218"/>
    </row>
    <row r="279" spans="22:23" s="220" customFormat="1" ht="24.95" customHeight="1">
      <c r="V279" s="221"/>
      <c r="W279" s="218"/>
    </row>
    <row r="280" spans="22:23" s="220" customFormat="1" ht="24.95" customHeight="1">
      <c r="V280" s="221"/>
      <c r="W280" s="218"/>
    </row>
    <row r="281" spans="22:23" s="220" customFormat="1" ht="24.95" customHeight="1">
      <c r="V281" s="221"/>
      <c r="W281" s="218"/>
    </row>
    <row r="282" spans="22:23" s="220" customFormat="1" ht="24.95" customHeight="1">
      <c r="V282" s="221"/>
      <c r="W282" s="218"/>
    </row>
    <row r="283" spans="22:23" s="220" customFormat="1" ht="24.95" customHeight="1">
      <c r="V283" s="221"/>
      <c r="W283" s="218"/>
    </row>
    <row r="284" spans="22:23" s="220" customFormat="1" ht="24.95" customHeight="1">
      <c r="V284" s="221"/>
      <c r="W284" s="218"/>
    </row>
    <row r="285" spans="22:23" s="220" customFormat="1" ht="24.95" customHeight="1">
      <c r="V285" s="221"/>
      <c r="W285" s="218"/>
    </row>
    <row r="286" spans="22:23" s="220" customFormat="1" ht="24.95" customHeight="1">
      <c r="V286" s="221"/>
      <c r="W286" s="218"/>
    </row>
    <row r="287" spans="22:23" s="220" customFormat="1" ht="24.95" customHeight="1">
      <c r="V287" s="221"/>
      <c r="W287" s="218"/>
    </row>
    <row r="288" spans="22:23" s="220" customFormat="1" ht="24.95" customHeight="1">
      <c r="V288" s="221"/>
      <c r="W288" s="218"/>
    </row>
    <row r="289" spans="22:23" s="220" customFormat="1" ht="24.95" customHeight="1">
      <c r="V289" s="221"/>
      <c r="W289" s="218"/>
    </row>
    <row r="290" spans="22:23" s="220" customFormat="1" ht="24.95" customHeight="1">
      <c r="V290" s="221"/>
      <c r="W290" s="218"/>
    </row>
    <row r="291" spans="22:23" s="220" customFormat="1" ht="24.95" customHeight="1">
      <c r="V291" s="221"/>
      <c r="W291" s="218"/>
    </row>
    <row r="292" spans="22:23" s="220" customFormat="1" ht="24.95" customHeight="1">
      <c r="V292" s="221"/>
      <c r="W292" s="218"/>
    </row>
    <row r="293" spans="22:23" s="220" customFormat="1" ht="24.95" customHeight="1">
      <c r="V293" s="221"/>
      <c r="W293" s="218"/>
    </row>
    <row r="294" spans="22:23" s="220" customFormat="1" ht="24.95" customHeight="1">
      <c r="V294" s="221"/>
      <c r="W294" s="218"/>
    </row>
    <row r="295" spans="22:23" s="220" customFormat="1" ht="24.95" customHeight="1">
      <c r="V295" s="221"/>
      <c r="W295" s="218"/>
    </row>
    <row r="296" spans="22:23" s="220" customFormat="1" ht="24.95" customHeight="1">
      <c r="V296" s="221"/>
      <c r="W296" s="218"/>
    </row>
    <row r="297" spans="22:23" s="220" customFormat="1" ht="24.95" customHeight="1">
      <c r="V297" s="221"/>
      <c r="W297" s="218"/>
    </row>
    <row r="298" spans="22:23" s="220" customFormat="1" ht="24.95" customHeight="1">
      <c r="V298" s="221"/>
      <c r="W298" s="218"/>
    </row>
  </sheetData>
  <mergeCells count="25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2:R3"/>
    <mergeCell ref="S2:S3"/>
    <mergeCell ref="T2:T3"/>
    <mergeCell ref="N2:N3"/>
    <mergeCell ref="O2:O3"/>
    <mergeCell ref="I15:I16"/>
    <mergeCell ref="I17:I36"/>
    <mergeCell ref="A42:B42"/>
    <mergeCell ref="P2:P3"/>
    <mergeCell ref="Q2:Q3"/>
    <mergeCell ref="I4:I14"/>
    <mergeCell ref="J2:J3"/>
    <mergeCell ref="K2:K3"/>
    <mergeCell ref="L2:L3"/>
    <mergeCell ref="M2:M3"/>
  </mergeCells>
  <phoneticPr fontId="4" type="noConversion"/>
  <printOptions horizontalCentered="1"/>
  <pageMargins left="0.59055118110236227" right="0.47244094488188981" top="0.47244094488188981" bottom="0.23622047244094491" header="0.31496062992125984" footer="0.11811023622047245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F1226-EF58-4B25-B8D8-6A417C79E10D}">
  <sheetPr>
    <tabColor rgb="FF92D050"/>
  </sheetPr>
  <dimension ref="A1:O447"/>
  <sheetViews>
    <sheetView view="pageBreakPreview" zoomScaleSheetLayoutView="100" workbookViewId="0">
      <pane ySplit="3" topLeftCell="A100" activePane="bottomLeft" state="frozen"/>
      <selection activeCell="Q40" sqref="Q40"/>
      <selection pane="bottomLeft" activeCell="Q40" sqref="Q40"/>
    </sheetView>
  </sheetViews>
  <sheetFormatPr defaultColWidth="20.5546875" defaultRowHeight="16.5"/>
  <cols>
    <col min="1" max="1" width="7.6640625" style="220" customWidth="1"/>
    <col min="2" max="2" width="12.21875" style="220" customWidth="1"/>
    <col min="3" max="3" width="7.33203125" style="266" customWidth="1"/>
    <col min="4" max="5" width="8.77734375" style="266" customWidth="1"/>
    <col min="6" max="6" width="27.44140625" style="220" customWidth="1"/>
    <col min="7" max="9" width="8.44140625" style="177" customWidth="1"/>
    <col min="10" max="10" width="17.77734375" style="220" customWidth="1"/>
    <col min="11" max="11" width="6.44140625" style="177" customWidth="1"/>
    <col min="12" max="12" width="7.21875" style="218" customWidth="1"/>
    <col min="13" max="13" width="6.44140625" style="218" customWidth="1"/>
    <col min="14" max="15" width="7.77734375" style="218" customWidth="1"/>
    <col min="16" max="16384" width="20.5546875" style="218"/>
  </cols>
  <sheetData>
    <row r="1" spans="1:15" ht="34.5" customHeight="1">
      <c r="A1" s="1321" t="s">
        <v>909</v>
      </c>
      <c r="B1" s="1322"/>
      <c r="C1" s="1322"/>
      <c r="D1" s="1322"/>
      <c r="E1" s="1322"/>
      <c r="F1" s="1322"/>
      <c r="G1" s="1322"/>
      <c r="H1" s="1322"/>
      <c r="I1" s="1322"/>
      <c r="J1" s="1323"/>
      <c r="M1" s="218">
        <f>H146</f>
        <v>41</v>
      </c>
    </row>
    <row r="2" spans="1:15" s="253" customFormat="1" ht="16.5" customHeight="1">
      <c r="A2" s="1330" t="s">
        <v>419</v>
      </c>
      <c r="B2" s="1330" t="s">
        <v>420</v>
      </c>
      <c r="C2" s="1332" t="s">
        <v>400</v>
      </c>
      <c r="D2" s="1331" t="s">
        <v>421</v>
      </c>
      <c r="E2" s="1331"/>
      <c r="F2" s="252" t="s">
        <v>422</v>
      </c>
      <c r="G2" s="1334" t="s">
        <v>423</v>
      </c>
      <c r="H2" s="1331" t="s">
        <v>424</v>
      </c>
      <c r="I2" s="1331" t="s">
        <v>425</v>
      </c>
      <c r="J2" s="1331" t="s">
        <v>241</v>
      </c>
    </row>
    <row r="3" spans="1:15" s="253" customFormat="1" ht="16.5" customHeight="1">
      <c r="A3" s="1331"/>
      <c r="B3" s="1330"/>
      <c r="C3" s="1333"/>
      <c r="D3" s="252" t="s">
        <v>426</v>
      </c>
      <c r="E3" s="252" t="s">
        <v>427</v>
      </c>
      <c r="F3" s="252" t="s">
        <v>428</v>
      </c>
      <c r="G3" s="1335"/>
      <c r="H3" s="1331"/>
      <c r="I3" s="1331"/>
      <c r="J3" s="1331"/>
      <c r="M3" s="255" t="s">
        <v>429</v>
      </c>
    </row>
    <row r="4" spans="1:15" s="258" customFormat="1" ht="9.9499999999999993" customHeight="1">
      <c r="A4" s="255">
        <v>1</v>
      </c>
      <c r="B4" s="257" t="s">
        <v>999</v>
      </c>
      <c r="C4" s="257">
        <v>18</v>
      </c>
      <c r="D4" s="257">
        <v>173374</v>
      </c>
      <c r="E4" s="257">
        <v>279040</v>
      </c>
      <c r="F4" s="257" t="s">
        <v>967</v>
      </c>
      <c r="G4" s="255"/>
      <c r="H4" s="255" t="s">
        <v>1378</v>
      </c>
      <c r="I4" s="255"/>
      <c r="J4" s="257" t="s">
        <v>969</v>
      </c>
      <c r="K4" s="258">
        <v>1</v>
      </c>
      <c r="L4" s="258" t="s">
        <v>1184</v>
      </c>
      <c r="M4" s="258" t="s">
        <v>430</v>
      </c>
      <c r="O4" s="772" t="s">
        <v>1201</v>
      </c>
    </row>
    <row r="5" spans="1:15" s="258" customFormat="1" ht="9.9499999999999993" customHeight="1">
      <c r="A5" s="255">
        <v>2</v>
      </c>
      <c r="B5" s="257" t="s">
        <v>1012</v>
      </c>
      <c r="C5" s="257">
        <v>18</v>
      </c>
      <c r="D5" s="257">
        <v>173488</v>
      </c>
      <c r="E5" s="257">
        <v>278992</v>
      </c>
      <c r="F5" s="257" t="s">
        <v>1070</v>
      </c>
      <c r="G5" s="255"/>
      <c r="H5" s="255"/>
      <c r="I5" s="255" t="s">
        <v>1378</v>
      </c>
      <c r="J5" s="257" t="s">
        <v>968</v>
      </c>
      <c r="K5" s="258">
        <v>1</v>
      </c>
      <c r="L5" s="258" t="s">
        <v>1184</v>
      </c>
      <c r="M5" s="258" t="s">
        <v>430</v>
      </c>
      <c r="O5" s="772" t="s">
        <v>1278</v>
      </c>
    </row>
    <row r="6" spans="1:15" s="258" customFormat="1" ht="9.9499999999999993" customHeight="1">
      <c r="A6" s="255">
        <v>3</v>
      </c>
      <c r="B6" s="257" t="s">
        <v>1013</v>
      </c>
      <c r="C6" s="257">
        <v>14</v>
      </c>
      <c r="D6" s="257">
        <v>173483</v>
      </c>
      <c r="E6" s="257">
        <v>278990</v>
      </c>
      <c r="F6" s="257" t="s">
        <v>1070</v>
      </c>
      <c r="G6" s="255"/>
      <c r="H6" s="255"/>
      <c r="I6" s="255" t="s">
        <v>1378</v>
      </c>
      <c r="J6" s="257" t="s">
        <v>968</v>
      </c>
      <c r="K6" s="258">
        <v>1</v>
      </c>
      <c r="L6" s="258" t="s">
        <v>1184</v>
      </c>
      <c r="M6" s="258" t="s">
        <v>430</v>
      </c>
    </row>
    <row r="7" spans="1:15" s="258" customFormat="1" ht="9.9499999999999993" customHeight="1">
      <c r="A7" s="255">
        <v>4</v>
      </c>
      <c r="B7" s="257" t="s">
        <v>1014</v>
      </c>
      <c r="C7" s="257">
        <v>22</v>
      </c>
      <c r="D7" s="257">
        <v>173480</v>
      </c>
      <c r="E7" s="257">
        <v>278995</v>
      </c>
      <c r="F7" s="257" t="s">
        <v>1070</v>
      </c>
      <c r="G7" s="255"/>
      <c r="H7" s="255"/>
      <c r="I7" s="255" t="s">
        <v>1378</v>
      </c>
      <c r="J7" s="257" t="s">
        <v>968</v>
      </c>
      <c r="K7" s="258">
        <v>1</v>
      </c>
      <c r="L7" s="258" t="s">
        <v>1184</v>
      </c>
      <c r="M7" s="258" t="s">
        <v>430</v>
      </c>
    </row>
    <row r="8" spans="1:15" s="258" customFormat="1" ht="9.9499999999999993" customHeight="1">
      <c r="A8" s="255">
        <v>5</v>
      </c>
      <c r="B8" s="257" t="s">
        <v>1015</v>
      </c>
      <c r="C8" s="257">
        <v>26</v>
      </c>
      <c r="D8" s="257">
        <v>173480</v>
      </c>
      <c r="E8" s="257">
        <v>278989</v>
      </c>
      <c r="F8" s="257" t="s">
        <v>1070</v>
      </c>
      <c r="G8" s="255"/>
      <c r="H8" s="255"/>
      <c r="I8" s="255" t="s">
        <v>1378</v>
      </c>
      <c r="J8" s="257" t="s">
        <v>968</v>
      </c>
      <c r="K8" s="258">
        <v>1</v>
      </c>
      <c r="L8" s="258" t="s">
        <v>1184</v>
      </c>
      <c r="M8" s="258" t="s">
        <v>430</v>
      </c>
    </row>
    <row r="9" spans="1:15" s="258" customFormat="1" ht="9.9499999999999993" customHeight="1">
      <c r="A9" s="255">
        <v>6</v>
      </c>
      <c r="B9" s="257" t="s">
        <v>1016</v>
      </c>
      <c r="C9" s="257">
        <v>26</v>
      </c>
      <c r="D9" s="257">
        <v>173475</v>
      </c>
      <c r="E9" s="257">
        <v>278988</v>
      </c>
      <c r="F9" s="257" t="s">
        <v>1070</v>
      </c>
      <c r="G9" s="255"/>
      <c r="H9" s="255"/>
      <c r="I9" s="255" t="s">
        <v>1378</v>
      </c>
      <c r="J9" s="257" t="s">
        <v>968</v>
      </c>
      <c r="K9" s="258">
        <v>1</v>
      </c>
      <c r="L9" s="258" t="s">
        <v>1184</v>
      </c>
      <c r="M9" s="258" t="s">
        <v>430</v>
      </c>
    </row>
    <row r="10" spans="1:15" s="258" customFormat="1" ht="9.9499999999999993" customHeight="1">
      <c r="A10" s="255">
        <v>7</v>
      </c>
      <c r="B10" s="257" t="s">
        <v>1017</v>
      </c>
      <c r="C10" s="257">
        <v>20</v>
      </c>
      <c r="D10" s="257">
        <v>173477</v>
      </c>
      <c r="E10" s="257">
        <v>278990</v>
      </c>
      <c r="F10" s="257" t="s">
        <v>1070</v>
      </c>
      <c r="G10" s="255"/>
      <c r="H10" s="255"/>
      <c r="I10" s="255" t="s">
        <v>1378</v>
      </c>
      <c r="J10" s="257" t="s">
        <v>968</v>
      </c>
      <c r="K10" s="258">
        <v>1</v>
      </c>
      <c r="L10" s="258" t="s">
        <v>1184</v>
      </c>
      <c r="M10" s="258" t="s">
        <v>430</v>
      </c>
    </row>
    <row r="11" spans="1:15" s="258" customFormat="1" ht="9.9499999999999993" customHeight="1">
      <c r="A11" s="255">
        <v>8</v>
      </c>
      <c r="B11" s="257" t="s">
        <v>1018</v>
      </c>
      <c r="C11" s="257">
        <v>32</v>
      </c>
      <c r="D11" s="257">
        <v>173476</v>
      </c>
      <c r="E11" s="257">
        <v>278993</v>
      </c>
      <c r="F11" s="257" t="s">
        <v>1070</v>
      </c>
      <c r="G11" s="255"/>
      <c r="H11" s="255"/>
      <c r="I11" s="255" t="s">
        <v>1378</v>
      </c>
      <c r="J11" s="257" t="s">
        <v>968</v>
      </c>
      <c r="K11" s="258">
        <v>1</v>
      </c>
      <c r="L11" s="258" t="s">
        <v>1184</v>
      </c>
      <c r="M11" s="258" t="s">
        <v>430</v>
      </c>
    </row>
    <row r="12" spans="1:15" s="258" customFormat="1" ht="9.9499999999999993" customHeight="1">
      <c r="A12" s="255">
        <v>9</v>
      </c>
      <c r="B12" s="257" t="s">
        <v>1019</v>
      </c>
      <c r="C12" s="257">
        <v>14</v>
      </c>
      <c r="D12" s="257">
        <v>173477</v>
      </c>
      <c r="E12" s="257">
        <v>278993</v>
      </c>
      <c r="F12" s="257" t="s">
        <v>1070</v>
      </c>
      <c r="G12" s="255"/>
      <c r="H12" s="255"/>
      <c r="I12" s="255" t="s">
        <v>1378</v>
      </c>
      <c r="J12" s="257" t="s">
        <v>968</v>
      </c>
      <c r="K12" s="258">
        <v>1</v>
      </c>
      <c r="L12" s="258" t="s">
        <v>1184</v>
      </c>
      <c r="M12" s="258" t="s">
        <v>430</v>
      </c>
    </row>
    <row r="13" spans="1:15" s="258" customFormat="1" ht="9.9499999999999993" customHeight="1">
      <c r="A13" s="255">
        <v>10</v>
      </c>
      <c r="B13" s="257" t="s">
        <v>1000</v>
      </c>
      <c r="C13" s="257">
        <v>10</v>
      </c>
      <c r="D13" s="257">
        <v>173473</v>
      </c>
      <c r="E13" s="257">
        <v>279001</v>
      </c>
      <c r="F13" s="257" t="s">
        <v>1069</v>
      </c>
      <c r="G13" s="255"/>
      <c r="H13" s="255"/>
      <c r="I13" s="255" t="s">
        <v>1378</v>
      </c>
      <c r="J13" s="257" t="s">
        <v>968</v>
      </c>
      <c r="K13" s="258">
        <v>1</v>
      </c>
      <c r="L13" s="258" t="s">
        <v>1184</v>
      </c>
      <c r="M13" s="258" t="s">
        <v>430</v>
      </c>
    </row>
    <row r="14" spans="1:15" s="258" customFormat="1" ht="9.9499999999999993" customHeight="1">
      <c r="A14" s="255">
        <v>11</v>
      </c>
      <c r="B14" s="257" t="s">
        <v>1020</v>
      </c>
      <c r="C14" s="257">
        <v>24</v>
      </c>
      <c r="D14" s="257">
        <v>173479</v>
      </c>
      <c r="E14" s="257">
        <v>278994</v>
      </c>
      <c r="F14" s="257" t="s">
        <v>1070</v>
      </c>
      <c r="G14" s="255"/>
      <c r="H14" s="255"/>
      <c r="I14" s="255" t="s">
        <v>1378</v>
      </c>
      <c r="J14" s="257" t="s">
        <v>968</v>
      </c>
      <c r="K14" s="258">
        <v>1</v>
      </c>
      <c r="L14" s="258" t="s">
        <v>1184</v>
      </c>
      <c r="M14" s="258" t="s">
        <v>430</v>
      </c>
    </row>
    <row r="15" spans="1:15" s="258" customFormat="1" ht="9.9499999999999993" customHeight="1">
      <c r="A15" s="255">
        <v>12</v>
      </c>
      <c r="B15" s="257" t="s">
        <v>1001</v>
      </c>
      <c r="C15" s="257">
        <v>20</v>
      </c>
      <c r="D15" s="257">
        <v>173478</v>
      </c>
      <c r="E15" s="257">
        <v>279007</v>
      </c>
      <c r="F15" s="257" t="s">
        <v>1069</v>
      </c>
      <c r="G15" s="255"/>
      <c r="H15" s="255" t="s">
        <v>1378</v>
      </c>
      <c r="I15" s="255"/>
      <c r="J15" s="257" t="s">
        <v>969</v>
      </c>
      <c r="K15" s="258">
        <v>1</v>
      </c>
      <c r="L15" s="258" t="s">
        <v>1184</v>
      </c>
      <c r="M15" s="258" t="s">
        <v>430</v>
      </c>
    </row>
    <row r="16" spans="1:15" s="258" customFormat="1" ht="9.9499999999999993" customHeight="1">
      <c r="A16" s="255">
        <v>13</v>
      </c>
      <c r="B16" s="257" t="s">
        <v>1021</v>
      </c>
      <c r="C16" s="257">
        <v>22</v>
      </c>
      <c r="D16" s="257">
        <v>173477</v>
      </c>
      <c r="E16" s="257">
        <v>279001</v>
      </c>
      <c r="F16" s="257" t="s">
        <v>1070</v>
      </c>
      <c r="G16" s="255"/>
      <c r="H16" s="255"/>
      <c r="I16" s="255" t="s">
        <v>1378</v>
      </c>
      <c r="J16" s="257" t="s">
        <v>968</v>
      </c>
      <c r="K16" s="258">
        <v>1</v>
      </c>
      <c r="L16" s="258" t="s">
        <v>1184</v>
      </c>
      <c r="M16" s="258" t="s">
        <v>430</v>
      </c>
    </row>
    <row r="17" spans="1:13" s="258" customFormat="1" ht="9.9499999999999993" customHeight="1">
      <c r="A17" s="255">
        <v>14</v>
      </c>
      <c r="B17" s="257" t="s">
        <v>1022</v>
      </c>
      <c r="C17" s="257">
        <v>26</v>
      </c>
      <c r="D17" s="257">
        <v>173482</v>
      </c>
      <c r="E17" s="257">
        <v>278997</v>
      </c>
      <c r="F17" s="257" t="s">
        <v>1070</v>
      </c>
      <c r="G17" s="255"/>
      <c r="H17" s="255"/>
      <c r="I17" s="255" t="s">
        <v>1378</v>
      </c>
      <c r="J17" s="257" t="s">
        <v>968</v>
      </c>
      <c r="K17" s="258">
        <v>1</v>
      </c>
      <c r="L17" s="258" t="s">
        <v>1184</v>
      </c>
      <c r="M17" s="258" t="s">
        <v>430</v>
      </c>
    </row>
    <row r="18" spans="1:13" s="258" customFormat="1" ht="9.9499999999999993" customHeight="1">
      <c r="A18" s="255">
        <v>15</v>
      </c>
      <c r="B18" s="257" t="s">
        <v>1022</v>
      </c>
      <c r="C18" s="257">
        <v>18</v>
      </c>
      <c r="D18" s="257">
        <v>173482</v>
      </c>
      <c r="E18" s="257">
        <v>278997</v>
      </c>
      <c r="F18" s="257" t="s">
        <v>1070</v>
      </c>
      <c r="G18" s="255"/>
      <c r="H18" s="255"/>
      <c r="I18" s="255" t="s">
        <v>1378</v>
      </c>
      <c r="J18" s="257" t="s">
        <v>968</v>
      </c>
      <c r="K18" s="258">
        <v>1</v>
      </c>
      <c r="L18" s="258" t="s">
        <v>1184</v>
      </c>
      <c r="M18" s="258" t="s">
        <v>430</v>
      </c>
    </row>
    <row r="19" spans="1:13" s="258" customFormat="1" ht="9.9499999999999993" customHeight="1">
      <c r="A19" s="255">
        <v>16</v>
      </c>
      <c r="B19" s="257" t="s">
        <v>1023</v>
      </c>
      <c r="C19" s="257">
        <v>18</v>
      </c>
      <c r="D19" s="257">
        <v>173490</v>
      </c>
      <c r="E19" s="257">
        <v>279000</v>
      </c>
      <c r="F19" s="257" t="s">
        <v>1070</v>
      </c>
      <c r="G19" s="255"/>
      <c r="H19" s="255"/>
      <c r="I19" s="255" t="s">
        <v>1378</v>
      </c>
      <c r="J19" s="257" t="s">
        <v>968</v>
      </c>
      <c r="K19" s="258">
        <v>1</v>
      </c>
      <c r="L19" s="258" t="s">
        <v>1184</v>
      </c>
      <c r="M19" s="258" t="s">
        <v>430</v>
      </c>
    </row>
    <row r="20" spans="1:13" s="258" customFormat="1" ht="9.9499999999999993" customHeight="1">
      <c r="A20" s="255">
        <v>17</v>
      </c>
      <c r="B20" s="257" t="s">
        <v>1002</v>
      </c>
      <c r="C20" s="257">
        <v>22</v>
      </c>
      <c r="D20" s="257">
        <v>173489</v>
      </c>
      <c r="E20" s="257">
        <v>279013</v>
      </c>
      <c r="F20" s="257" t="s">
        <v>1069</v>
      </c>
      <c r="G20" s="255"/>
      <c r="H20" s="255" t="s">
        <v>1378</v>
      </c>
      <c r="I20" s="255"/>
      <c r="J20" s="257" t="s">
        <v>969</v>
      </c>
      <c r="K20" s="258">
        <v>1</v>
      </c>
      <c r="L20" s="258" t="s">
        <v>1184</v>
      </c>
      <c r="M20" s="258" t="s">
        <v>430</v>
      </c>
    </row>
    <row r="21" spans="1:13" s="258" customFormat="1" ht="9.9499999999999993" customHeight="1">
      <c r="A21" s="255">
        <v>18</v>
      </c>
      <c r="B21" s="257" t="s">
        <v>1024</v>
      </c>
      <c r="C21" s="257">
        <v>18</v>
      </c>
      <c r="D21" s="257">
        <v>173497</v>
      </c>
      <c r="E21" s="257">
        <v>279007</v>
      </c>
      <c r="F21" s="257" t="s">
        <v>1070</v>
      </c>
      <c r="G21" s="255"/>
      <c r="H21" s="255" t="s">
        <v>1378</v>
      </c>
      <c r="I21" s="255"/>
      <c r="J21" s="257" t="s">
        <v>969</v>
      </c>
      <c r="K21" s="258">
        <v>1</v>
      </c>
      <c r="L21" s="258" t="s">
        <v>1184</v>
      </c>
      <c r="M21" s="258" t="s">
        <v>430</v>
      </c>
    </row>
    <row r="22" spans="1:13" s="258" customFormat="1" ht="9.9499999999999993" customHeight="1">
      <c r="A22" s="255">
        <v>19</v>
      </c>
      <c r="B22" s="257" t="s">
        <v>1025</v>
      </c>
      <c r="C22" s="257">
        <v>30</v>
      </c>
      <c r="D22" s="257">
        <v>173498</v>
      </c>
      <c r="E22" s="257">
        <v>279010</v>
      </c>
      <c r="F22" s="257" t="s">
        <v>1070</v>
      </c>
      <c r="G22" s="255"/>
      <c r="H22" s="255" t="s">
        <v>1378</v>
      </c>
      <c r="I22" s="255"/>
      <c r="J22" s="257" t="s">
        <v>969</v>
      </c>
      <c r="K22" s="258">
        <v>1</v>
      </c>
      <c r="L22" s="258" t="s">
        <v>1184</v>
      </c>
      <c r="M22" s="258" t="s">
        <v>430</v>
      </c>
    </row>
    <row r="23" spans="1:13" s="258" customFormat="1" ht="9.9499999999999993" customHeight="1">
      <c r="A23" s="255">
        <v>20</v>
      </c>
      <c r="B23" s="257" t="s">
        <v>1003</v>
      </c>
      <c r="C23" s="257">
        <v>32</v>
      </c>
      <c r="D23" s="257">
        <v>173498</v>
      </c>
      <c r="E23" s="257">
        <v>279018</v>
      </c>
      <c r="F23" s="257" t="s">
        <v>1069</v>
      </c>
      <c r="G23" s="255"/>
      <c r="H23" s="255" t="s">
        <v>1378</v>
      </c>
      <c r="I23" s="255"/>
      <c r="J23" s="257" t="s">
        <v>969</v>
      </c>
      <c r="K23" s="258">
        <v>1</v>
      </c>
      <c r="L23" s="258" t="s">
        <v>1184</v>
      </c>
      <c r="M23" s="258" t="s">
        <v>430</v>
      </c>
    </row>
    <row r="24" spans="1:13" s="258" customFormat="1" ht="9.9499999999999993" customHeight="1">
      <c r="A24" s="255">
        <v>21</v>
      </c>
      <c r="B24" s="257" t="s">
        <v>1004</v>
      </c>
      <c r="C24" s="257">
        <v>26</v>
      </c>
      <c r="D24" s="257">
        <v>173495</v>
      </c>
      <c r="E24" s="257">
        <v>279017</v>
      </c>
      <c r="F24" s="257" t="s">
        <v>1069</v>
      </c>
      <c r="G24" s="255"/>
      <c r="H24" s="255"/>
      <c r="I24" s="255" t="s">
        <v>1378</v>
      </c>
      <c r="J24" s="257" t="s">
        <v>968</v>
      </c>
      <c r="K24" s="258">
        <v>1</v>
      </c>
      <c r="L24" s="258" t="s">
        <v>1184</v>
      </c>
      <c r="M24" s="258" t="s">
        <v>430</v>
      </c>
    </row>
    <row r="25" spans="1:13" s="258" customFormat="1" ht="9.9499999999999993" customHeight="1">
      <c r="A25" s="255">
        <v>22</v>
      </c>
      <c r="B25" s="257" t="s">
        <v>1006</v>
      </c>
      <c r="C25" s="257">
        <v>28</v>
      </c>
      <c r="D25" s="257">
        <v>173471</v>
      </c>
      <c r="E25" s="257">
        <v>279040</v>
      </c>
      <c r="F25" s="257" t="s">
        <v>1069</v>
      </c>
      <c r="G25" s="255"/>
      <c r="H25" s="255" t="s">
        <v>1378</v>
      </c>
      <c r="I25" s="255"/>
      <c r="J25" s="257" t="s">
        <v>969</v>
      </c>
      <c r="K25" s="258">
        <v>1</v>
      </c>
      <c r="L25" s="258" t="s">
        <v>1184</v>
      </c>
      <c r="M25" s="258" t="s">
        <v>430</v>
      </c>
    </row>
    <row r="26" spans="1:13" s="258" customFormat="1" ht="9.9499999999999993" customHeight="1">
      <c r="A26" s="255">
        <v>23</v>
      </c>
      <c r="B26" s="257" t="s">
        <v>1007</v>
      </c>
      <c r="C26" s="257">
        <v>24</v>
      </c>
      <c r="D26" s="257">
        <v>173476</v>
      </c>
      <c r="E26" s="257">
        <v>279008</v>
      </c>
      <c r="F26" s="257" t="s">
        <v>1069</v>
      </c>
      <c r="G26" s="255"/>
      <c r="H26" s="255"/>
      <c r="I26" s="255" t="s">
        <v>1378</v>
      </c>
      <c r="J26" s="257" t="s">
        <v>968</v>
      </c>
      <c r="K26" s="258">
        <v>1</v>
      </c>
      <c r="L26" s="258" t="s">
        <v>1184</v>
      </c>
      <c r="M26" s="258" t="s">
        <v>430</v>
      </c>
    </row>
    <row r="27" spans="1:13" s="258" customFormat="1" ht="9.9499999999999993" customHeight="1">
      <c r="A27" s="255">
        <v>24</v>
      </c>
      <c r="B27" s="257" t="s">
        <v>1008</v>
      </c>
      <c r="C27" s="257">
        <v>22</v>
      </c>
      <c r="D27" s="257">
        <v>173474</v>
      </c>
      <c r="E27" s="257">
        <v>279006</v>
      </c>
      <c r="F27" s="257" t="s">
        <v>1069</v>
      </c>
      <c r="G27" s="255"/>
      <c r="H27" s="255"/>
      <c r="I27" s="255" t="s">
        <v>1378</v>
      </c>
      <c r="J27" s="257" t="s">
        <v>968</v>
      </c>
      <c r="K27" s="258">
        <v>1</v>
      </c>
      <c r="L27" s="258" t="s">
        <v>1184</v>
      </c>
      <c r="M27" s="258" t="s">
        <v>430</v>
      </c>
    </row>
    <row r="28" spans="1:13" s="258" customFormat="1" ht="9.9499999999999993" customHeight="1">
      <c r="A28" s="255">
        <v>25</v>
      </c>
      <c r="B28" s="257" t="s">
        <v>1009</v>
      </c>
      <c r="C28" s="257">
        <v>16</v>
      </c>
      <c r="D28" s="257">
        <v>173471</v>
      </c>
      <c r="E28" s="257">
        <v>279001</v>
      </c>
      <c r="F28" s="257" t="s">
        <v>1069</v>
      </c>
      <c r="G28" s="255"/>
      <c r="H28" s="255" t="s">
        <v>1378</v>
      </c>
      <c r="I28" s="255"/>
      <c r="J28" s="257" t="s">
        <v>969</v>
      </c>
      <c r="K28" s="258">
        <v>1</v>
      </c>
      <c r="L28" s="258" t="s">
        <v>1184</v>
      </c>
      <c r="M28" s="258" t="s">
        <v>430</v>
      </c>
    </row>
    <row r="29" spans="1:13" s="258" customFormat="1" ht="9.9499999999999993" customHeight="1">
      <c r="A29" s="255">
        <v>26</v>
      </c>
      <c r="B29" s="257" t="s">
        <v>1010</v>
      </c>
      <c r="C29" s="257">
        <v>24</v>
      </c>
      <c r="D29" s="257">
        <v>173471</v>
      </c>
      <c r="E29" s="257">
        <v>279002</v>
      </c>
      <c r="F29" s="257" t="s">
        <v>1069</v>
      </c>
      <c r="G29" s="255"/>
      <c r="H29" s="255"/>
      <c r="I29" s="255" t="s">
        <v>1378</v>
      </c>
      <c r="J29" s="257" t="s">
        <v>968</v>
      </c>
      <c r="K29" s="258">
        <v>1</v>
      </c>
      <c r="L29" s="258" t="s">
        <v>1184</v>
      </c>
      <c r="M29" s="258" t="s">
        <v>430</v>
      </c>
    </row>
    <row r="30" spans="1:13" s="258" customFormat="1" ht="9.9499999999999993" customHeight="1">
      <c r="A30" s="255">
        <v>27</v>
      </c>
      <c r="B30" s="257" t="s">
        <v>1011</v>
      </c>
      <c r="C30" s="257">
        <v>24</v>
      </c>
      <c r="D30" s="257">
        <v>173470</v>
      </c>
      <c r="E30" s="257">
        <v>278999</v>
      </c>
      <c r="F30" s="257" t="s">
        <v>1069</v>
      </c>
      <c r="G30" s="255"/>
      <c r="H30" s="255" t="s">
        <v>1378</v>
      </c>
      <c r="I30" s="255"/>
      <c r="J30" s="257" t="s">
        <v>969</v>
      </c>
      <c r="K30" s="258">
        <v>1</v>
      </c>
      <c r="L30" s="258" t="s">
        <v>1184</v>
      </c>
      <c r="M30" s="258" t="s">
        <v>430</v>
      </c>
    </row>
    <row r="31" spans="1:13" s="258" customFormat="1" ht="9.9499999999999993" customHeight="1">
      <c r="A31" s="255">
        <v>28</v>
      </c>
      <c r="B31" s="257" t="s">
        <v>1026</v>
      </c>
      <c r="C31" s="257">
        <v>34</v>
      </c>
      <c r="D31" s="257">
        <v>173472</v>
      </c>
      <c r="E31" s="257">
        <v>278994</v>
      </c>
      <c r="F31" s="257" t="s">
        <v>1070</v>
      </c>
      <c r="G31" s="255"/>
      <c r="H31" s="255"/>
      <c r="I31" s="255" t="s">
        <v>1378</v>
      </c>
      <c r="J31" s="257" t="s">
        <v>968</v>
      </c>
      <c r="K31" s="258">
        <v>1</v>
      </c>
      <c r="L31" s="258" t="s">
        <v>1184</v>
      </c>
      <c r="M31" s="258" t="s">
        <v>430</v>
      </c>
    </row>
    <row r="32" spans="1:13" s="258" customFormat="1" ht="9.9499999999999993" customHeight="1">
      <c r="A32" s="255">
        <v>29</v>
      </c>
      <c r="B32" s="257" t="s">
        <v>1027</v>
      </c>
      <c r="C32" s="257">
        <v>12</v>
      </c>
      <c r="D32" s="257">
        <v>173473</v>
      </c>
      <c r="E32" s="257">
        <v>278993</v>
      </c>
      <c r="F32" s="257" t="s">
        <v>1070</v>
      </c>
      <c r="G32" s="255"/>
      <c r="H32" s="255" t="s">
        <v>1378</v>
      </c>
      <c r="I32" s="255"/>
      <c r="J32" s="257" t="s">
        <v>969</v>
      </c>
      <c r="K32" s="258">
        <v>1</v>
      </c>
      <c r="L32" s="258" t="s">
        <v>1184</v>
      </c>
      <c r="M32" s="258" t="s">
        <v>430</v>
      </c>
    </row>
    <row r="33" spans="1:13" s="258" customFormat="1" ht="9.9499999999999993" customHeight="1">
      <c r="A33" s="255">
        <v>30</v>
      </c>
      <c r="B33" s="257" t="s">
        <v>1028</v>
      </c>
      <c r="C33" s="257">
        <v>24</v>
      </c>
      <c r="D33" s="257">
        <v>173469</v>
      </c>
      <c r="E33" s="257">
        <v>278994</v>
      </c>
      <c r="F33" s="257" t="s">
        <v>1070</v>
      </c>
      <c r="G33" s="255"/>
      <c r="H33" s="255"/>
      <c r="I33" s="255" t="s">
        <v>1378</v>
      </c>
      <c r="J33" s="257" t="s">
        <v>968</v>
      </c>
      <c r="K33" s="258">
        <v>1</v>
      </c>
      <c r="L33" s="258" t="s">
        <v>1184</v>
      </c>
      <c r="M33" s="258" t="s">
        <v>430</v>
      </c>
    </row>
    <row r="34" spans="1:13" s="258" customFormat="1" ht="9.9499999999999993" customHeight="1">
      <c r="A34" s="255">
        <v>31</v>
      </c>
      <c r="B34" s="257" t="s">
        <v>1029</v>
      </c>
      <c r="C34" s="257">
        <v>20</v>
      </c>
      <c r="D34" s="257">
        <v>173470</v>
      </c>
      <c r="E34" s="257">
        <v>278991</v>
      </c>
      <c r="F34" s="257" t="s">
        <v>1070</v>
      </c>
      <c r="G34" s="255"/>
      <c r="H34" s="255"/>
      <c r="I34" s="255" t="s">
        <v>1378</v>
      </c>
      <c r="J34" s="257" t="s">
        <v>968</v>
      </c>
      <c r="K34" s="258">
        <v>1</v>
      </c>
      <c r="L34" s="258" t="s">
        <v>1184</v>
      </c>
      <c r="M34" s="258" t="s">
        <v>430</v>
      </c>
    </row>
    <row r="35" spans="1:13" s="258" customFormat="1" ht="9.9499999999999993" customHeight="1">
      <c r="A35" s="255">
        <v>32</v>
      </c>
      <c r="B35" s="257" t="s">
        <v>1030</v>
      </c>
      <c r="C35" s="257">
        <v>14</v>
      </c>
      <c r="D35" s="257">
        <v>173469</v>
      </c>
      <c r="E35" s="257">
        <v>278991</v>
      </c>
      <c r="F35" s="257" t="s">
        <v>1070</v>
      </c>
      <c r="G35" s="255"/>
      <c r="H35" s="255" t="s">
        <v>1378</v>
      </c>
      <c r="I35" s="255"/>
      <c r="J35" s="257" t="s">
        <v>969</v>
      </c>
      <c r="K35" s="258">
        <v>1</v>
      </c>
      <c r="L35" s="258" t="s">
        <v>1184</v>
      </c>
      <c r="M35" s="258" t="s">
        <v>430</v>
      </c>
    </row>
    <row r="36" spans="1:13" s="258" customFormat="1" ht="9.9499999999999993" customHeight="1">
      <c r="A36" s="255">
        <v>33</v>
      </c>
      <c r="B36" s="257" t="s">
        <v>1034</v>
      </c>
      <c r="C36" s="257">
        <v>12</v>
      </c>
      <c r="D36" s="257">
        <v>173480</v>
      </c>
      <c r="E36" s="257">
        <v>278967</v>
      </c>
      <c r="F36" s="257" t="s">
        <v>1070</v>
      </c>
      <c r="G36" s="255"/>
      <c r="H36" s="255" t="s">
        <v>1378</v>
      </c>
      <c r="I36" s="255"/>
      <c r="J36" s="257" t="s">
        <v>969</v>
      </c>
      <c r="K36" s="258">
        <v>1</v>
      </c>
      <c r="L36" s="258" t="s">
        <v>1184</v>
      </c>
      <c r="M36" s="258" t="s">
        <v>430</v>
      </c>
    </row>
    <row r="37" spans="1:13" s="258" customFormat="1" ht="9.9499999999999993" customHeight="1">
      <c r="A37" s="255">
        <v>34</v>
      </c>
      <c r="B37" s="257" t="s">
        <v>1035</v>
      </c>
      <c r="C37" s="257">
        <v>14</v>
      </c>
      <c r="D37" s="257">
        <v>173478</v>
      </c>
      <c r="E37" s="257">
        <v>278972</v>
      </c>
      <c r="F37" s="257" t="s">
        <v>1070</v>
      </c>
      <c r="G37" s="255"/>
      <c r="H37" s="255" t="s">
        <v>1378</v>
      </c>
      <c r="I37" s="255"/>
      <c r="J37" s="257" t="s">
        <v>969</v>
      </c>
      <c r="K37" s="258">
        <v>1</v>
      </c>
      <c r="L37" s="258" t="s">
        <v>1184</v>
      </c>
      <c r="M37" s="258" t="s">
        <v>430</v>
      </c>
    </row>
    <row r="38" spans="1:13" s="258" customFormat="1" ht="9.9499999999999993" customHeight="1">
      <c r="A38" s="255">
        <v>35</v>
      </c>
      <c r="B38" s="257" t="s">
        <v>1036</v>
      </c>
      <c r="C38" s="257">
        <v>22</v>
      </c>
      <c r="D38" s="257">
        <v>173474</v>
      </c>
      <c r="E38" s="257">
        <v>278976</v>
      </c>
      <c r="F38" s="257" t="s">
        <v>1070</v>
      </c>
      <c r="G38" s="255"/>
      <c r="H38" s="255"/>
      <c r="I38" s="255" t="s">
        <v>1378</v>
      </c>
      <c r="J38" s="257" t="s">
        <v>968</v>
      </c>
      <c r="K38" s="258">
        <v>1</v>
      </c>
      <c r="L38" s="258" t="s">
        <v>1184</v>
      </c>
      <c r="M38" s="258" t="s">
        <v>430</v>
      </c>
    </row>
    <row r="39" spans="1:13" s="258" customFormat="1" ht="9.9499999999999993" customHeight="1">
      <c r="A39" s="255">
        <v>36</v>
      </c>
      <c r="B39" s="257" t="s">
        <v>1037</v>
      </c>
      <c r="C39" s="257">
        <v>14</v>
      </c>
      <c r="D39" s="257">
        <v>173470</v>
      </c>
      <c r="E39" s="257">
        <v>278977</v>
      </c>
      <c r="F39" s="257" t="s">
        <v>1070</v>
      </c>
      <c r="G39" s="255"/>
      <c r="H39" s="255" t="s">
        <v>1378</v>
      </c>
      <c r="I39" s="255"/>
      <c r="J39" s="257" t="s">
        <v>969</v>
      </c>
      <c r="K39" s="258">
        <v>1</v>
      </c>
      <c r="L39" s="258" t="s">
        <v>1184</v>
      </c>
      <c r="M39" s="258" t="s">
        <v>430</v>
      </c>
    </row>
    <row r="40" spans="1:13" s="258" customFormat="1" ht="9.9499999999999993" customHeight="1">
      <c r="A40" s="255">
        <v>37</v>
      </c>
      <c r="B40" s="257" t="s">
        <v>1042</v>
      </c>
      <c r="C40" s="257">
        <v>20</v>
      </c>
      <c r="D40" s="257">
        <v>173470</v>
      </c>
      <c r="E40" s="257">
        <v>278963</v>
      </c>
      <c r="F40" s="257" t="s">
        <v>1070</v>
      </c>
      <c r="G40" s="255"/>
      <c r="H40" s="255" t="s">
        <v>1378</v>
      </c>
      <c r="I40" s="255"/>
      <c r="J40" s="257" t="s">
        <v>969</v>
      </c>
      <c r="K40" s="258">
        <v>1</v>
      </c>
      <c r="L40" s="258" t="s">
        <v>1184</v>
      </c>
      <c r="M40" s="258" t="s">
        <v>430</v>
      </c>
    </row>
    <row r="41" spans="1:13" s="258" customFormat="1" ht="9.9499999999999993" customHeight="1">
      <c r="A41" s="255">
        <v>38</v>
      </c>
      <c r="B41" s="257" t="s">
        <v>1043</v>
      </c>
      <c r="C41" s="257">
        <v>26</v>
      </c>
      <c r="D41" s="257">
        <v>173471</v>
      </c>
      <c r="E41" s="257">
        <v>278965</v>
      </c>
      <c r="F41" s="257" t="s">
        <v>1070</v>
      </c>
      <c r="G41" s="255"/>
      <c r="H41" s="255" t="s">
        <v>1378</v>
      </c>
      <c r="I41" s="255"/>
      <c r="J41" s="257" t="s">
        <v>969</v>
      </c>
      <c r="K41" s="258">
        <v>1</v>
      </c>
      <c r="L41" s="258" t="s">
        <v>1184</v>
      </c>
      <c r="M41" s="258" t="s">
        <v>430</v>
      </c>
    </row>
    <row r="42" spans="1:13" s="258" customFormat="1" ht="9.9499999999999993" customHeight="1">
      <c r="A42" s="255">
        <v>39</v>
      </c>
      <c r="B42" s="257" t="s">
        <v>1044</v>
      </c>
      <c r="C42" s="257">
        <v>20</v>
      </c>
      <c r="D42" s="257">
        <v>173475</v>
      </c>
      <c r="E42" s="257">
        <v>278969</v>
      </c>
      <c r="F42" s="257" t="s">
        <v>1070</v>
      </c>
      <c r="G42" s="255"/>
      <c r="H42" s="255" t="s">
        <v>1378</v>
      </c>
      <c r="I42" s="255"/>
      <c r="J42" s="257" t="s">
        <v>969</v>
      </c>
      <c r="K42" s="258">
        <v>1</v>
      </c>
      <c r="L42" s="258" t="s">
        <v>1184</v>
      </c>
      <c r="M42" s="258" t="s">
        <v>430</v>
      </c>
    </row>
    <row r="43" spans="1:13" s="258" customFormat="1" ht="9.9499999999999993" customHeight="1">
      <c r="A43" s="255">
        <v>40</v>
      </c>
      <c r="B43" s="257" t="s">
        <v>1045</v>
      </c>
      <c r="C43" s="257">
        <v>12</v>
      </c>
      <c r="D43" s="257">
        <v>173475</v>
      </c>
      <c r="E43" s="257">
        <v>278963</v>
      </c>
      <c r="F43" s="257" t="s">
        <v>1070</v>
      </c>
      <c r="G43" s="255"/>
      <c r="H43" s="255" t="s">
        <v>1378</v>
      </c>
      <c r="I43" s="255"/>
      <c r="J43" s="257" t="s">
        <v>969</v>
      </c>
      <c r="K43" s="258">
        <v>1</v>
      </c>
      <c r="L43" s="258" t="s">
        <v>1184</v>
      </c>
      <c r="M43" s="258" t="s">
        <v>430</v>
      </c>
    </row>
    <row r="44" spans="1:13" s="258" customFormat="1" ht="9.9499999999999993" customHeight="1">
      <c r="A44" s="255">
        <v>41</v>
      </c>
      <c r="B44" s="257" t="s">
        <v>1045</v>
      </c>
      <c r="C44" s="257">
        <v>6</v>
      </c>
      <c r="D44" s="257">
        <v>173475</v>
      </c>
      <c r="E44" s="257">
        <v>278963</v>
      </c>
      <c r="F44" s="257" t="s">
        <v>1070</v>
      </c>
      <c r="G44" s="255"/>
      <c r="H44" s="255" t="s">
        <v>1378</v>
      </c>
      <c r="I44" s="255"/>
      <c r="J44" s="257" t="s">
        <v>969</v>
      </c>
      <c r="K44" s="258">
        <v>1</v>
      </c>
      <c r="L44" s="258" t="s">
        <v>1184</v>
      </c>
      <c r="M44" s="258" t="s">
        <v>430</v>
      </c>
    </row>
    <row r="45" spans="1:13" s="258" customFormat="1" ht="9.9499999999999993" customHeight="1">
      <c r="A45" s="255">
        <v>42</v>
      </c>
      <c r="B45" s="257" t="s">
        <v>1046</v>
      </c>
      <c r="C45" s="257">
        <v>26</v>
      </c>
      <c r="D45" s="257">
        <v>173476</v>
      </c>
      <c r="E45" s="257">
        <v>278959</v>
      </c>
      <c r="F45" s="257" t="s">
        <v>1070</v>
      </c>
      <c r="G45" s="255"/>
      <c r="H45" s="255"/>
      <c r="I45" s="255" t="s">
        <v>1378</v>
      </c>
      <c r="J45" s="257" t="s">
        <v>968</v>
      </c>
      <c r="K45" s="258">
        <v>1</v>
      </c>
      <c r="L45" s="258" t="s">
        <v>1184</v>
      </c>
      <c r="M45" s="258" t="s">
        <v>430</v>
      </c>
    </row>
    <row r="46" spans="1:13" s="258" customFormat="1" ht="9.9499999999999993" customHeight="1">
      <c r="A46" s="255">
        <v>43</v>
      </c>
      <c r="B46" s="257" t="s">
        <v>1047</v>
      </c>
      <c r="C46" s="257">
        <v>20</v>
      </c>
      <c r="D46" s="257">
        <v>173473</v>
      </c>
      <c r="E46" s="257">
        <v>278965</v>
      </c>
      <c r="F46" s="257" t="s">
        <v>1070</v>
      </c>
      <c r="G46" s="255"/>
      <c r="H46" s="255" t="s">
        <v>1378</v>
      </c>
      <c r="I46" s="255"/>
      <c r="J46" s="257" t="s">
        <v>969</v>
      </c>
      <c r="K46" s="258">
        <v>1</v>
      </c>
      <c r="L46" s="258" t="s">
        <v>1184</v>
      </c>
      <c r="M46" s="258" t="s">
        <v>430</v>
      </c>
    </row>
    <row r="47" spans="1:13" s="258" customFormat="1" ht="9.9499999999999993" customHeight="1">
      <c r="A47" s="255">
        <v>44</v>
      </c>
      <c r="B47" s="257" t="s">
        <v>1048</v>
      </c>
      <c r="C47" s="257">
        <v>30</v>
      </c>
      <c r="D47" s="257">
        <v>173473</v>
      </c>
      <c r="E47" s="257">
        <v>278960</v>
      </c>
      <c r="F47" s="257" t="s">
        <v>1070</v>
      </c>
      <c r="G47" s="255"/>
      <c r="H47" s="255"/>
      <c r="I47" s="255" t="s">
        <v>1378</v>
      </c>
      <c r="J47" s="257" t="s">
        <v>968</v>
      </c>
      <c r="K47" s="258">
        <v>1</v>
      </c>
      <c r="L47" s="258" t="s">
        <v>1184</v>
      </c>
      <c r="M47" s="258" t="s">
        <v>430</v>
      </c>
    </row>
    <row r="48" spans="1:13" s="258" customFormat="1" ht="9.9499999999999993" customHeight="1">
      <c r="A48" s="255">
        <v>45</v>
      </c>
      <c r="B48" s="257" t="s">
        <v>1049</v>
      </c>
      <c r="C48" s="257">
        <v>16</v>
      </c>
      <c r="D48" s="257">
        <v>173469</v>
      </c>
      <c r="E48" s="257">
        <v>278951</v>
      </c>
      <c r="F48" s="257" t="s">
        <v>1070</v>
      </c>
      <c r="G48" s="255"/>
      <c r="H48" s="255" t="s">
        <v>1378</v>
      </c>
      <c r="I48" s="255"/>
      <c r="J48" s="257" t="s">
        <v>969</v>
      </c>
      <c r="K48" s="258">
        <v>1</v>
      </c>
      <c r="L48" s="258" t="s">
        <v>1184</v>
      </c>
      <c r="M48" s="258" t="s">
        <v>430</v>
      </c>
    </row>
    <row r="49" spans="1:15" s="258" customFormat="1" ht="9.9499999999999993" customHeight="1">
      <c r="A49" s="255">
        <v>46</v>
      </c>
      <c r="B49" s="257" t="s">
        <v>1050</v>
      </c>
      <c r="C49" s="257">
        <v>26</v>
      </c>
      <c r="D49" s="257">
        <v>173468</v>
      </c>
      <c r="E49" s="257">
        <v>278958</v>
      </c>
      <c r="F49" s="257" t="s">
        <v>1070</v>
      </c>
      <c r="G49" s="255"/>
      <c r="H49" s="255" t="s">
        <v>1378</v>
      </c>
      <c r="I49" s="255"/>
      <c r="J49" s="257" t="s">
        <v>969</v>
      </c>
      <c r="K49" s="258">
        <v>1</v>
      </c>
      <c r="L49" s="258" t="s">
        <v>1184</v>
      </c>
      <c r="M49" s="258" t="s">
        <v>430</v>
      </c>
    </row>
    <row r="50" spans="1:15" s="258" customFormat="1" ht="9.9499999999999993" customHeight="1">
      <c r="A50" s="255">
        <v>47</v>
      </c>
      <c r="B50" s="257" t="s">
        <v>1051</v>
      </c>
      <c r="C50" s="257">
        <v>12</v>
      </c>
      <c r="D50" s="257">
        <v>173465</v>
      </c>
      <c r="E50" s="257">
        <v>278956</v>
      </c>
      <c r="F50" s="257" t="s">
        <v>1070</v>
      </c>
      <c r="G50" s="255"/>
      <c r="H50" s="255"/>
      <c r="I50" s="255" t="s">
        <v>1378</v>
      </c>
      <c r="J50" s="257" t="s">
        <v>968</v>
      </c>
      <c r="K50" s="258">
        <v>1</v>
      </c>
      <c r="L50" s="258" t="s">
        <v>1184</v>
      </c>
      <c r="M50" s="258" t="s">
        <v>430</v>
      </c>
    </row>
    <row r="51" spans="1:15" s="258" customFormat="1" ht="9.9499999999999993" customHeight="1">
      <c r="A51" s="255">
        <v>48</v>
      </c>
      <c r="B51" s="257" t="s">
        <v>1053</v>
      </c>
      <c r="C51" s="257">
        <v>22</v>
      </c>
      <c r="D51" s="257">
        <v>173487</v>
      </c>
      <c r="E51" s="257">
        <v>278956</v>
      </c>
      <c r="F51" s="257" t="s">
        <v>1070</v>
      </c>
      <c r="G51" s="255"/>
      <c r="H51" s="255"/>
      <c r="I51" s="255" t="s">
        <v>1378</v>
      </c>
      <c r="J51" s="257" t="s">
        <v>968</v>
      </c>
      <c r="K51" s="258">
        <v>1</v>
      </c>
      <c r="L51" s="258" t="s">
        <v>1184</v>
      </c>
      <c r="M51" s="258" t="s">
        <v>430</v>
      </c>
    </row>
    <row r="52" spans="1:15" s="258" customFormat="1" ht="9.9499999999999993" customHeight="1">
      <c r="A52" s="255">
        <v>49</v>
      </c>
      <c r="B52" s="257" t="s">
        <v>1054</v>
      </c>
      <c r="C52" s="257">
        <v>20</v>
      </c>
      <c r="D52" s="257">
        <v>173487</v>
      </c>
      <c r="E52" s="257">
        <v>278956</v>
      </c>
      <c r="F52" s="257" t="s">
        <v>1070</v>
      </c>
      <c r="G52" s="255" t="s">
        <v>1378</v>
      </c>
      <c r="H52" s="255"/>
      <c r="I52" s="255"/>
      <c r="J52" s="257" t="s">
        <v>970</v>
      </c>
      <c r="K52" s="258">
        <v>1</v>
      </c>
      <c r="L52" s="258" t="s">
        <v>1184</v>
      </c>
      <c r="M52" s="258" t="s">
        <v>430</v>
      </c>
    </row>
    <row r="53" spans="1:15" s="258" customFormat="1" ht="9.9499999999999993" customHeight="1">
      <c r="A53" s="255">
        <v>50</v>
      </c>
      <c r="B53" s="257" t="s">
        <v>1055</v>
      </c>
      <c r="C53" s="257">
        <v>24</v>
      </c>
      <c r="D53" s="257">
        <v>173487</v>
      </c>
      <c r="E53" s="257">
        <v>278956</v>
      </c>
      <c r="F53" s="257" t="s">
        <v>1070</v>
      </c>
      <c r="G53" s="255" t="s">
        <v>1378</v>
      </c>
      <c r="H53" s="255"/>
      <c r="I53" s="255"/>
      <c r="J53" s="257" t="s">
        <v>970</v>
      </c>
      <c r="K53" s="258">
        <v>1</v>
      </c>
      <c r="L53" s="258" t="s">
        <v>1184</v>
      </c>
      <c r="M53" s="258" t="s">
        <v>430</v>
      </c>
    </row>
    <row r="54" spans="1:15" s="258" customFormat="1" ht="9.9499999999999993" customHeight="1">
      <c r="A54" s="255">
        <v>51</v>
      </c>
      <c r="B54" s="257" t="s">
        <v>1056</v>
      </c>
      <c r="C54" s="257">
        <v>16</v>
      </c>
      <c r="D54" s="257">
        <v>173487</v>
      </c>
      <c r="E54" s="257">
        <v>278956</v>
      </c>
      <c r="F54" s="257" t="s">
        <v>1070</v>
      </c>
      <c r="G54" s="255" t="s">
        <v>1378</v>
      </c>
      <c r="H54" s="255"/>
      <c r="I54" s="255"/>
      <c r="J54" s="257" t="s">
        <v>970</v>
      </c>
      <c r="K54" s="258">
        <v>1</v>
      </c>
      <c r="L54" s="258" t="s">
        <v>1184</v>
      </c>
      <c r="M54" s="258" t="s">
        <v>430</v>
      </c>
    </row>
    <row r="55" spans="1:15" s="258" customFormat="1" ht="9.9499999999999993" customHeight="1">
      <c r="A55" s="255">
        <v>52</v>
      </c>
      <c r="B55" s="257" t="s">
        <v>1057</v>
      </c>
      <c r="C55" s="257">
        <v>20</v>
      </c>
      <c r="D55" s="257">
        <v>173479</v>
      </c>
      <c r="E55" s="257">
        <v>278939</v>
      </c>
      <c r="F55" s="257" t="s">
        <v>1070</v>
      </c>
      <c r="G55" s="255" t="s">
        <v>1378</v>
      </c>
      <c r="H55" s="255"/>
      <c r="I55" s="255"/>
      <c r="J55" s="257" t="s">
        <v>970</v>
      </c>
      <c r="K55" s="258">
        <v>1</v>
      </c>
      <c r="L55" s="258" t="s">
        <v>1184</v>
      </c>
      <c r="M55" s="258" t="s">
        <v>430</v>
      </c>
      <c r="O55" s="772" t="s">
        <v>1278</v>
      </c>
    </row>
    <row r="56" spans="1:15" s="258" customFormat="1" ht="9.9499999999999993" customHeight="1">
      <c r="A56" s="255">
        <v>53</v>
      </c>
      <c r="B56" s="257" t="s">
        <v>1058</v>
      </c>
      <c r="C56" s="257">
        <v>26</v>
      </c>
      <c r="D56" s="257">
        <v>173479</v>
      </c>
      <c r="E56" s="257">
        <v>278939</v>
      </c>
      <c r="F56" s="257" t="s">
        <v>1070</v>
      </c>
      <c r="G56" s="255" t="s">
        <v>1378</v>
      </c>
      <c r="H56" s="255"/>
      <c r="I56" s="255"/>
      <c r="J56" s="257" t="s">
        <v>970</v>
      </c>
      <c r="K56" s="258">
        <v>1</v>
      </c>
      <c r="L56" s="258" t="s">
        <v>1184</v>
      </c>
      <c r="M56" s="258" t="s">
        <v>430</v>
      </c>
    </row>
    <row r="57" spans="1:15" s="258" customFormat="1" ht="9.9499999999999993" customHeight="1">
      <c r="A57" s="255">
        <v>54</v>
      </c>
      <c r="B57" s="257" t="s">
        <v>1059</v>
      </c>
      <c r="C57" s="257">
        <v>26</v>
      </c>
      <c r="D57" s="257">
        <v>173479</v>
      </c>
      <c r="E57" s="257">
        <v>278939</v>
      </c>
      <c r="F57" s="257" t="s">
        <v>1070</v>
      </c>
      <c r="G57" s="255" t="s">
        <v>1378</v>
      </c>
      <c r="H57" s="255"/>
      <c r="I57" s="255"/>
      <c r="J57" s="257" t="s">
        <v>970</v>
      </c>
      <c r="K57" s="258">
        <v>1</v>
      </c>
      <c r="L57" s="258" t="s">
        <v>1184</v>
      </c>
      <c r="M57" s="258" t="s">
        <v>430</v>
      </c>
    </row>
    <row r="58" spans="1:15" s="258" customFormat="1" ht="9.9499999999999993" customHeight="1">
      <c r="A58" s="255">
        <v>55</v>
      </c>
      <c r="B58" s="933" t="s">
        <v>1005</v>
      </c>
      <c r="C58" s="933">
        <v>46</v>
      </c>
      <c r="D58" s="933">
        <v>173477</v>
      </c>
      <c r="E58" s="933">
        <v>279051</v>
      </c>
      <c r="F58" s="933" t="s">
        <v>1069</v>
      </c>
      <c r="G58" s="932"/>
      <c r="H58" s="932"/>
      <c r="I58" s="932" t="s">
        <v>1458</v>
      </c>
      <c r="J58" s="933" t="s">
        <v>968</v>
      </c>
      <c r="K58" s="258">
        <v>1</v>
      </c>
      <c r="L58" s="258" t="s">
        <v>1184</v>
      </c>
    </row>
    <row r="59" spans="1:15" s="258" customFormat="1" ht="9.9499999999999993" customHeight="1">
      <c r="A59" s="255">
        <v>56</v>
      </c>
      <c r="B59" s="933" t="s">
        <v>1031</v>
      </c>
      <c r="C59" s="933">
        <v>36</v>
      </c>
      <c r="D59" s="933">
        <v>173470</v>
      </c>
      <c r="E59" s="933">
        <v>278987</v>
      </c>
      <c r="F59" s="933" t="s">
        <v>1070</v>
      </c>
      <c r="G59" s="932"/>
      <c r="H59" s="932" t="s">
        <v>1458</v>
      </c>
      <c r="I59" s="932"/>
      <c r="J59" s="933" t="s">
        <v>969</v>
      </c>
      <c r="K59" s="258">
        <v>1</v>
      </c>
      <c r="L59" s="258" t="s">
        <v>1184</v>
      </c>
    </row>
    <row r="60" spans="1:15" s="258" customFormat="1" ht="9.9499999999999993" customHeight="1">
      <c r="A60" s="255">
        <v>57</v>
      </c>
      <c r="B60" s="933" t="s">
        <v>1032</v>
      </c>
      <c r="C60" s="933">
        <v>34</v>
      </c>
      <c r="D60" s="933">
        <v>173467</v>
      </c>
      <c r="E60" s="933">
        <v>278980</v>
      </c>
      <c r="F60" s="933" t="s">
        <v>1070</v>
      </c>
      <c r="G60" s="932"/>
      <c r="H60" s="932"/>
      <c r="I60" s="932" t="s">
        <v>1458</v>
      </c>
      <c r="J60" s="933" t="s">
        <v>968</v>
      </c>
      <c r="K60" s="258">
        <v>1</v>
      </c>
      <c r="L60" s="258" t="s">
        <v>1184</v>
      </c>
    </row>
    <row r="61" spans="1:15" s="258" customFormat="1" ht="9.9499999999999993" customHeight="1">
      <c r="A61" s="255">
        <v>58</v>
      </c>
      <c r="B61" s="933" t="s">
        <v>1033</v>
      </c>
      <c r="C61" s="933">
        <v>24</v>
      </c>
      <c r="D61" s="933">
        <v>173468</v>
      </c>
      <c r="E61" s="933">
        <v>278980</v>
      </c>
      <c r="F61" s="933" t="s">
        <v>1070</v>
      </c>
      <c r="G61" s="932"/>
      <c r="H61" s="932"/>
      <c r="I61" s="932" t="s">
        <v>1458</v>
      </c>
      <c r="J61" s="933" t="s">
        <v>968</v>
      </c>
      <c r="K61" s="258">
        <v>1</v>
      </c>
      <c r="L61" s="258" t="s">
        <v>1184</v>
      </c>
    </row>
    <row r="62" spans="1:15" s="258" customFormat="1" ht="9.9499999999999993" customHeight="1">
      <c r="A62" s="255">
        <v>59</v>
      </c>
      <c r="B62" s="933" t="s">
        <v>1038</v>
      </c>
      <c r="C62" s="933">
        <v>32</v>
      </c>
      <c r="D62" s="933">
        <v>173470</v>
      </c>
      <c r="E62" s="933">
        <v>278972</v>
      </c>
      <c r="F62" s="933" t="s">
        <v>1070</v>
      </c>
      <c r="G62" s="932"/>
      <c r="H62" s="932" t="s">
        <v>1458</v>
      </c>
      <c r="I62" s="932"/>
      <c r="J62" s="933" t="s">
        <v>969</v>
      </c>
      <c r="K62" s="258">
        <v>1</v>
      </c>
      <c r="L62" s="258" t="s">
        <v>1184</v>
      </c>
    </row>
    <row r="63" spans="1:15" s="258" customFormat="1" ht="9.9499999999999993" customHeight="1">
      <c r="A63" s="255">
        <v>60</v>
      </c>
      <c r="B63" s="933" t="s">
        <v>1039</v>
      </c>
      <c r="C63" s="933">
        <v>28</v>
      </c>
      <c r="D63" s="933">
        <v>173467</v>
      </c>
      <c r="E63" s="933">
        <v>278969</v>
      </c>
      <c r="F63" s="933" t="s">
        <v>1070</v>
      </c>
      <c r="G63" s="932"/>
      <c r="H63" s="932" t="s">
        <v>1458</v>
      </c>
      <c r="I63" s="932"/>
      <c r="J63" s="933" t="s">
        <v>969</v>
      </c>
      <c r="K63" s="258">
        <v>1</v>
      </c>
      <c r="L63" s="258" t="s">
        <v>1184</v>
      </c>
    </row>
    <row r="64" spans="1:15" s="258" customFormat="1" ht="9.9499999999999993" customHeight="1">
      <c r="A64" s="255">
        <v>61</v>
      </c>
      <c r="B64" s="933" t="s">
        <v>1040</v>
      </c>
      <c r="C64" s="933">
        <v>36</v>
      </c>
      <c r="D64" s="933">
        <v>173467</v>
      </c>
      <c r="E64" s="933">
        <v>278964</v>
      </c>
      <c r="F64" s="933" t="s">
        <v>1070</v>
      </c>
      <c r="G64" s="932"/>
      <c r="H64" s="932"/>
      <c r="I64" s="932" t="s">
        <v>1458</v>
      </c>
      <c r="J64" s="933" t="s">
        <v>968</v>
      </c>
      <c r="K64" s="258">
        <v>1</v>
      </c>
      <c r="L64" s="258" t="s">
        <v>1184</v>
      </c>
    </row>
    <row r="65" spans="1:13" s="258" customFormat="1" ht="9.9499999999999993" customHeight="1">
      <c r="A65" s="255">
        <v>62</v>
      </c>
      <c r="B65" s="933" t="s">
        <v>1041</v>
      </c>
      <c r="C65" s="933">
        <v>40</v>
      </c>
      <c r="D65" s="933">
        <v>173466</v>
      </c>
      <c r="E65" s="933">
        <v>278966</v>
      </c>
      <c r="F65" s="933" t="s">
        <v>1070</v>
      </c>
      <c r="G65" s="932"/>
      <c r="H65" s="932" t="s">
        <v>1458</v>
      </c>
      <c r="I65" s="932"/>
      <c r="J65" s="933" t="s">
        <v>969</v>
      </c>
      <c r="K65" s="258">
        <v>1</v>
      </c>
      <c r="L65" s="258" t="s">
        <v>1184</v>
      </c>
    </row>
    <row r="66" spans="1:13" s="258" customFormat="1" ht="9.9499999999999993" customHeight="1">
      <c r="A66" s="255">
        <v>63</v>
      </c>
      <c r="B66" s="933" t="s">
        <v>1052</v>
      </c>
      <c r="C66" s="933">
        <v>30</v>
      </c>
      <c r="D66" s="933">
        <v>173456</v>
      </c>
      <c r="E66" s="933">
        <v>278938</v>
      </c>
      <c r="F66" s="933" t="s">
        <v>1070</v>
      </c>
      <c r="G66" s="932"/>
      <c r="H66" s="932" t="s">
        <v>1458</v>
      </c>
      <c r="I66" s="932"/>
      <c r="J66" s="933" t="s">
        <v>969</v>
      </c>
      <c r="K66" s="258">
        <v>1</v>
      </c>
      <c r="L66" s="258" t="s">
        <v>1184</v>
      </c>
    </row>
    <row r="67" spans="1:13" s="258" customFormat="1" ht="9.9499999999999993" customHeight="1">
      <c r="A67" s="255">
        <v>64</v>
      </c>
      <c r="B67" s="257" t="s">
        <v>1304</v>
      </c>
      <c r="C67" s="257">
        <v>48</v>
      </c>
      <c r="D67" s="257">
        <v>174025</v>
      </c>
      <c r="E67" s="257">
        <v>277293</v>
      </c>
      <c r="F67" s="257" t="s">
        <v>1377</v>
      </c>
      <c r="G67" s="255"/>
      <c r="H67" s="255" t="s">
        <v>1378</v>
      </c>
      <c r="I67" s="255"/>
      <c r="J67" s="257" t="s">
        <v>969</v>
      </c>
      <c r="K67" s="258">
        <v>1</v>
      </c>
      <c r="L67" s="258" t="s">
        <v>1184</v>
      </c>
      <c r="M67" s="258" t="s">
        <v>430</v>
      </c>
    </row>
    <row r="68" spans="1:13" s="258" customFormat="1" ht="9.9499999999999993" customHeight="1">
      <c r="A68" s="255">
        <v>65</v>
      </c>
      <c r="B68" s="257" t="s">
        <v>1305</v>
      </c>
      <c r="C68" s="257">
        <v>38</v>
      </c>
      <c r="D68" s="257">
        <v>174025</v>
      </c>
      <c r="E68" s="257">
        <v>277297</v>
      </c>
      <c r="F68" s="257" t="s">
        <v>1377</v>
      </c>
      <c r="G68" s="255"/>
      <c r="H68" s="255"/>
      <c r="I68" s="255" t="s">
        <v>1378</v>
      </c>
      <c r="J68" s="257" t="s">
        <v>968</v>
      </c>
      <c r="K68" s="258">
        <v>1</v>
      </c>
      <c r="L68" s="258" t="s">
        <v>1184</v>
      </c>
      <c r="M68" s="258" t="s">
        <v>430</v>
      </c>
    </row>
    <row r="69" spans="1:13" s="258" customFormat="1" ht="9.9499999999999993" customHeight="1">
      <c r="A69" s="255">
        <v>66</v>
      </c>
      <c r="B69" s="257" t="s">
        <v>1306</v>
      </c>
      <c r="C69" s="257">
        <v>24</v>
      </c>
      <c r="D69" s="257">
        <v>174018</v>
      </c>
      <c r="E69" s="257">
        <v>277289</v>
      </c>
      <c r="F69" s="257" t="s">
        <v>1377</v>
      </c>
      <c r="G69" s="255"/>
      <c r="H69" s="255" t="s">
        <v>1378</v>
      </c>
      <c r="I69" s="255"/>
      <c r="J69" s="257" t="s">
        <v>969</v>
      </c>
      <c r="K69" s="258">
        <v>1</v>
      </c>
      <c r="L69" s="258" t="s">
        <v>1184</v>
      </c>
      <c r="M69" s="258" t="s">
        <v>430</v>
      </c>
    </row>
    <row r="70" spans="1:13" s="258" customFormat="1" ht="9.9499999999999993" customHeight="1">
      <c r="A70" s="255">
        <v>67</v>
      </c>
      <c r="B70" s="257" t="s">
        <v>1307</v>
      </c>
      <c r="C70" s="257">
        <v>44</v>
      </c>
      <c r="D70" s="257">
        <v>174011</v>
      </c>
      <c r="E70" s="257">
        <v>277297</v>
      </c>
      <c r="F70" s="257" t="s">
        <v>1377</v>
      </c>
      <c r="G70" s="255"/>
      <c r="H70" s="255"/>
      <c r="I70" s="255" t="s">
        <v>1378</v>
      </c>
      <c r="J70" s="257" t="s">
        <v>968</v>
      </c>
      <c r="K70" s="258">
        <v>1</v>
      </c>
      <c r="L70" s="258" t="s">
        <v>1184</v>
      </c>
      <c r="M70" s="258" t="s">
        <v>430</v>
      </c>
    </row>
    <row r="71" spans="1:13" s="258" customFormat="1" ht="9.9499999999999993" customHeight="1">
      <c r="A71" s="255">
        <v>68</v>
      </c>
      <c r="B71" s="257" t="s">
        <v>1308</v>
      </c>
      <c r="C71" s="257">
        <v>40</v>
      </c>
      <c r="D71" s="257">
        <v>174019</v>
      </c>
      <c r="E71" s="257">
        <v>277297</v>
      </c>
      <c r="F71" s="257" t="s">
        <v>1377</v>
      </c>
      <c r="G71" s="255"/>
      <c r="H71" s="255" t="s">
        <v>1378</v>
      </c>
      <c r="I71" s="255"/>
      <c r="J71" s="257" t="s">
        <v>969</v>
      </c>
      <c r="K71" s="258">
        <v>1</v>
      </c>
      <c r="L71" s="258" t="s">
        <v>1184</v>
      </c>
      <c r="M71" s="258" t="s">
        <v>430</v>
      </c>
    </row>
    <row r="72" spans="1:13" s="258" customFormat="1" ht="9.9499999999999993" customHeight="1">
      <c r="A72" s="255">
        <v>69</v>
      </c>
      <c r="B72" s="257" t="s">
        <v>1309</v>
      </c>
      <c r="C72" s="257">
        <v>40</v>
      </c>
      <c r="D72" s="257">
        <v>174019</v>
      </c>
      <c r="E72" s="257">
        <v>277297</v>
      </c>
      <c r="F72" s="257" t="s">
        <v>1377</v>
      </c>
      <c r="G72" s="255"/>
      <c r="H72" s="255" t="s">
        <v>1378</v>
      </c>
      <c r="I72" s="255"/>
      <c r="J72" s="257" t="s">
        <v>969</v>
      </c>
      <c r="K72" s="258">
        <v>1</v>
      </c>
      <c r="L72" s="258" t="s">
        <v>1184</v>
      </c>
      <c r="M72" s="258" t="s">
        <v>430</v>
      </c>
    </row>
    <row r="73" spans="1:13" s="258" customFormat="1" ht="9.9499999999999993" customHeight="1">
      <c r="A73" s="255">
        <v>70</v>
      </c>
      <c r="B73" s="257" t="s">
        <v>1310</v>
      </c>
      <c r="C73" s="257">
        <v>46</v>
      </c>
      <c r="D73" s="257">
        <v>174031</v>
      </c>
      <c r="E73" s="257">
        <v>277302</v>
      </c>
      <c r="F73" s="257" t="s">
        <v>1377</v>
      </c>
      <c r="G73" s="255"/>
      <c r="H73" s="255"/>
      <c r="I73" s="255" t="s">
        <v>1378</v>
      </c>
      <c r="J73" s="257" t="s">
        <v>968</v>
      </c>
      <c r="K73" s="258">
        <v>1</v>
      </c>
      <c r="L73" s="258" t="s">
        <v>1184</v>
      </c>
      <c r="M73" s="258" t="s">
        <v>430</v>
      </c>
    </row>
    <row r="74" spans="1:13" s="258" customFormat="1" ht="9.9499999999999993" customHeight="1">
      <c r="A74" s="255">
        <v>71</v>
      </c>
      <c r="B74" s="257" t="s">
        <v>1311</v>
      </c>
      <c r="C74" s="257">
        <v>34</v>
      </c>
      <c r="D74" s="257">
        <v>174031</v>
      </c>
      <c r="E74" s="257">
        <v>277304</v>
      </c>
      <c r="F74" s="257" t="s">
        <v>1377</v>
      </c>
      <c r="G74" s="255"/>
      <c r="H74" s="255"/>
      <c r="I74" s="255" t="s">
        <v>1378</v>
      </c>
      <c r="J74" s="257" t="s">
        <v>968</v>
      </c>
      <c r="K74" s="258">
        <v>1</v>
      </c>
      <c r="L74" s="258" t="s">
        <v>1184</v>
      </c>
      <c r="M74" s="258" t="s">
        <v>430</v>
      </c>
    </row>
    <row r="75" spans="1:13" s="258" customFormat="1" ht="9.9499999999999993" customHeight="1">
      <c r="A75" s="255">
        <v>72</v>
      </c>
      <c r="B75" s="257" t="s">
        <v>1312</v>
      </c>
      <c r="C75" s="257">
        <v>30</v>
      </c>
      <c r="D75" s="257">
        <v>174030</v>
      </c>
      <c r="E75" s="257">
        <v>277306</v>
      </c>
      <c r="F75" s="257" t="s">
        <v>1377</v>
      </c>
      <c r="G75" s="255"/>
      <c r="H75" s="255"/>
      <c r="I75" s="255" t="s">
        <v>1378</v>
      </c>
      <c r="J75" s="257" t="s">
        <v>968</v>
      </c>
      <c r="K75" s="258">
        <v>1</v>
      </c>
      <c r="L75" s="258" t="s">
        <v>1184</v>
      </c>
      <c r="M75" s="258" t="s">
        <v>430</v>
      </c>
    </row>
    <row r="76" spans="1:13" s="258" customFormat="1" ht="9.9499999999999993" customHeight="1">
      <c r="A76" s="255">
        <v>73</v>
      </c>
      <c r="B76" s="257" t="s">
        <v>1313</v>
      </c>
      <c r="C76" s="257">
        <v>30</v>
      </c>
      <c r="D76" s="257">
        <v>174031</v>
      </c>
      <c r="E76" s="257">
        <v>277306</v>
      </c>
      <c r="F76" s="257" t="s">
        <v>1377</v>
      </c>
      <c r="G76" s="255"/>
      <c r="H76" s="255"/>
      <c r="I76" s="255" t="s">
        <v>1378</v>
      </c>
      <c r="J76" s="257" t="s">
        <v>968</v>
      </c>
      <c r="K76" s="258">
        <v>1</v>
      </c>
      <c r="L76" s="258" t="s">
        <v>1184</v>
      </c>
      <c r="M76" s="258" t="s">
        <v>430</v>
      </c>
    </row>
    <row r="77" spans="1:13" s="258" customFormat="1" ht="9.9499999999999993" customHeight="1">
      <c r="A77" s="255">
        <v>74</v>
      </c>
      <c r="B77" s="257" t="s">
        <v>1314</v>
      </c>
      <c r="C77" s="257">
        <v>36</v>
      </c>
      <c r="D77" s="257">
        <v>174035</v>
      </c>
      <c r="E77" s="257">
        <v>277302</v>
      </c>
      <c r="F77" s="257" t="s">
        <v>1377</v>
      </c>
      <c r="G77" s="255"/>
      <c r="H77" s="255"/>
      <c r="I77" s="255" t="s">
        <v>1378</v>
      </c>
      <c r="J77" s="257" t="s">
        <v>968</v>
      </c>
      <c r="K77" s="258">
        <v>1</v>
      </c>
      <c r="L77" s="258" t="s">
        <v>1184</v>
      </c>
      <c r="M77" s="258" t="s">
        <v>430</v>
      </c>
    </row>
    <row r="78" spans="1:13" s="258" customFormat="1" ht="9.9499999999999993" customHeight="1">
      <c r="A78" s="255">
        <v>75</v>
      </c>
      <c r="B78" s="257" t="s">
        <v>1315</v>
      </c>
      <c r="C78" s="257">
        <v>36</v>
      </c>
      <c r="D78" s="257">
        <v>174044</v>
      </c>
      <c r="E78" s="257">
        <v>277299</v>
      </c>
      <c r="F78" s="257" t="s">
        <v>1377</v>
      </c>
      <c r="G78" s="255"/>
      <c r="H78" s="255"/>
      <c r="I78" s="255" t="s">
        <v>1378</v>
      </c>
      <c r="J78" s="257" t="s">
        <v>968</v>
      </c>
      <c r="K78" s="258">
        <v>1</v>
      </c>
      <c r="L78" s="258" t="s">
        <v>1184</v>
      </c>
      <c r="M78" s="258" t="s">
        <v>430</v>
      </c>
    </row>
    <row r="79" spans="1:13" s="258" customFormat="1" ht="9.9499999999999993" customHeight="1">
      <c r="A79" s="255">
        <v>76</v>
      </c>
      <c r="B79" s="257" t="s">
        <v>1316</v>
      </c>
      <c r="C79" s="257">
        <v>36</v>
      </c>
      <c r="D79" s="257">
        <v>174048</v>
      </c>
      <c r="E79" s="257">
        <v>277298</v>
      </c>
      <c r="F79" s="257" t="s">
        <v>1377</v>
      </c>
      <c r="G79" s="255"/>
      <c r="H79" s="255"/>
      <c r="I79" s="255" t="s">
        <v>1378</v>
      </c>
      <c r="J79" s="257" t="s">
        <v>968</v>
      </c>
      <c r="K79" s="258">
        <v>1</v>
      </c>
      <c r="L79" s="258" t="s">
        <v>1184</v>
      </c>
      <c r="M79" s="258" t="s">
        <v>430</v>
      </c>
    </row>
    <row r="80" spans="1:13" s="258" customFormat="1" ht="9.9499999999999993" customHeight="1">
      <c r="A80" s="255">
        <v>77</v>
      </c>
      <c r="B80" s="257" t="s">
        <v>1317</v>
      </c>
      <c r="C80" s="257">
        <v>26</v>
      </c>
      <c r="D80" s="257">
        <v>174044</v>
      </c>
      <c r="E80" s="257">
        <v>277303</v>
      </c>
      <c r="F80" s="257" t="s">
        <v>1377</v>
      </c>
      <c r="G80" s="255"/>
      <c r="H80" s="255"/>
      <c r="I80" s="255" t="s">
        <v>1378</v>
      </c>
      <c r="J80" s="257" t="s">
        <v>968</v>
      </c>
      <c r="K80" s="258">
        <v>1</v>
      </c>
      <c r="L80" s="258" t="s">
        <v>1184</v>
      </c>
      <c r="M80" s="258" t="s">
        <v>430</v>
      </c>
    </row>
    <row r="81" spans="1:13" s="258" customFormat="1" ht="9.9499999999999993" customHeight="1">
      <c r="A81" s="255">
        <v>78</v>
      </c>
      <c r="B81" s="257" t="s">
        <v>1318</v>
      </c>
      <c r="C81" s="257">
        <v>36</v>
      </c>
      <c r="D81" s="257">
        <v>174057</v>
      </c>
      <c r="E81" s="257">
        <v>277282</v>
      </c>
      <c r="F81" s="257" t="s">
        <v>1377</v>
      </c>
      <c r="G81" s="255"/>
      <c r="H81" s="255"/>
      <c r="I81" s="255" t="s">
        <v>1378</v>
      </c>
      <c r="J81" s="257" t="s">
        <v>968</v>
      </c>
      <c r="K81" s="258">
        <v>1</v>
      </c>
      <c r="L81" s="258" t="s">
        <v>1184</v>
      </c>
      <c r="M81" s="258" t="s">
        <v>430</v>
      </c>
    </row>
    <row r="82" spans="1:13" s="258" customFormat="1" ht="9.9499999999999993" customHeight="1">
      <c r="A82" s="255">
        <v>79</v>
      </c>
      <c r="B82" s="257" t="s">
        <v>1319</v>
      </c>
      <c r="C82" s="257">
        <v>36</v>
      </c>
      <c r="D82" s="257">
        <v>174060</v>
      </c>
      <c r="E82" s="257">
        <v>277279</v>
      </c>
      <c r="F82" s="257" t="s">
        <v>1377</v>
      </c>
      <c r="G82" s="255"/>
      <c r="H82" s="255"/>
      <c r="I82" s="255" t="s">
        <v>1378</v>
      </c>
      <c r="J82" s="257" t="s">
        <v>968</v>
      </c>
      <c r="K82" s="258">
        <v>1</v>
      </c>
      <c r="L82" s="258" t="s">
        <v>1184</v>
      </c>
      <c r="M82" s="258" t="s">
        <v>430</v>
      </c>
    </row>
    <row r="83" spans="1:13" s="258" customFormat="1" ht="9.9499999999999993" customHeight="1">
      <c r="A83" s="255">
        <v>80</v>
      </c>
      <c r="B83" s="257" t="s">
        <v>1320</v>
      </c>
      <c r="C83" s="257">
        <v>50</v>
      </c>
      <c r="D83" s="257">
        <v>174068</v>
      </c>
      <c r="E83" s="257">
        <v>277281</v>
      </c>
      <c r="F83" s="257" t="s">
        <v>1377</v>
      </c>
      <c r="G83" s="255"/>
      <c r="H83" s="255"/>
      <c r="I83" s="255" t="s">
        <v>1378</v>
      </c>
      <c r="J83" s="257" t="s">
        <v>968</v>
      </c>
      <c r="K83" s="258">
        <v>1</v>
      </c>
      <c r="L83" s="258" t="s">
        <v>1184</v>
      </c>
      <c r="M83" s="258" t="s">
        <v>430</v>
      </c>
    </row>
    <row r="84" spans="1:13" s="258" customFormat="1" ht="9.9499999999999993" customHeight="1">
      <c r="A84" s="255">
        <v>81</v>
      </c>
      <c r="B84" s="257" t="s">
        <v>1321</v>
      </c>
      <c r="C84" s="257">
        <v>42</v>
      </c>
      <c r="D84" s="257">
        <v>174062</v>
      </c>
      <c r="E84" s="257">
        <v>277272</v>
      </c>
      <c r="F84" s="257" t="s">
        <v>1377</v>
      </c>
      <c r="G84" s="255"/>
      <c r="H84" s="255"/>
      <c r="I84" s="255" t="s">
        <v>1378</v>
      </c>
      <c r="J84" s="257" t="s">
        <v>968</v>
      </c>
      <c r="K84" s="258">
        <v>1</v>
      </c>
      <c r="L84" s="258" t="s">
        <v>1184</v>
      </c>
      <c r="M84" s="258" t="s">
        <v>430</v>
      </c>
    </row>
    <row r="85" spans="1:13" s="258" customFormat="1" ht="9.9499999999999993" customHeight="1">
      <c r="A85" s="255">
        <v>82</v>
      </c>
      <c r="B85" s="257" t="s">
        <v>1322</v>
      </c>
      <c r="C85" s="257">
        <v>38</v>
      </c>
      <c r="D85" s="257">
        <v>174073</v>
      </c>
      <c r="E85" s="257">
        <v>277275</v>
      </c>
      <c r="F85" s="257" t="s">
        <v>1377</v>
      </c>
      <c r="G85" s="255"/>
      <c r="H85" s="255"/>
      <c r="I85" s="255" t="s">
        <v>1378</v>
      </c>
      <c r="J85" s="257" t="s">
        <v>968</v>
      </c>
      <c r="K85" s="258">
        <v>1</v>
      </c>
      <c r="L85" s="258" t="s">
        <v>1184</v>
      </c>
      <c r="M85" s="258" t="s">
        <v>430</v>
      </c>
    </row>
    <row r="86" spans="1:13" s="258" customFormat="1" ht="9.9499999999999993" customHeight="1">
      <c r="A86" s="255">
        <v>83</v>
      </c>
      <c r="B86" s="257" t="s">
        <v>1323</v>
      </c>
      <c r="C86" s="257">
        <v>46</v>
      </c>
      <c r="D86" s="257">
        <v>174072</v>
      </c>
      <c r="E86" s="257">
        <v>277283</v>
      </c>
      <c r="F86" s="257" t="s">
        <v>1377</v>
      </c>
      <c r="G86" s="255"/>
      <c r="H86" s="255"/>
      <c r="I86" s="255" t="s">
        <v>1378</v>
      </c>
      <c r="J86" s="257" t="s">
        <v>968</v>
      </c>
      <c r="K86" s="258">
        <v>1</v>
      </c>
      <c r="L86" s="258" t="s">
        <v>1184</v>
      </c>
      <c r="M86" s="258" t="s">
        <v>430</v>
      </c>
    </row>
    <row r="87" spans="1:13" s="258" customFormat="1" ht="9.9499999999999993" customHeight="1">
      <c r="A87" s="255">
        <v>84</v>
      </c>
      <c r="B87" s="257" t="s">
        <v>1324</v>
      </c>
      <c r="C87" s="257">
        <v>38</v>
      </c>
      <c r="D87" s="257">
        <v>174077</v>
      </c>
      <c r="E87" s="257">
        <v>277290</v>
      </c>
      <c r="F87" s="257" t="s">
        <v>1377</v>
      </c>
      <c r="G87" s="255"/>
      <c r="H87" s="255"/>
      <c r="I87" s="255" t="s">
        <v>1378</v>
      </c>
      <c r="J87" s="257" t="s">
        <v>968</v>
      </c>
      <c r="K87" s="258">
        <v>1</v>
      </c>
      <c r="L87" s="258" t="s">
        <v>1184</v>
      </c>
      <c r="M87" s="258" t="s">
        <v>430</v>
      </c>
    </row>
    <row r="88" spans="1:13" s="258" customFormat="1" ht="9.9499999999999993" customHeight="1">
      <c r="A88" s="255">
        <v>85</v>
      </c>
      <c r="B88" s="257" t="s">
        <v>1325</v>
      </c>
      <c r="C88" s="257">
        <v>22</v>
      </c>
      <c r="D88" s="257">
        <v>174068</v>
      </c>
      <c r="E88" s="257">
        <v>277282</v>
      </c>
      <c r="F88" s="257" t="s">
        <v>1377</v>
      </c>
      <c r="G88" s="255"/>
      <c r="H88" s="255" t="s">
        <v>1378</v>
      </c>
      <c r="I88" s="255"/>
      <c r="J88" s="257" t="s">
        <v>969</v>
      </c>
      <c r="K88" s="258">
        <v>1</v>
      </c>
      <c r="L88" s="258" t="s">
        <v>1184</v>
      </c>
      <c r="M88" s="258" t="s">
        <v>430</v>
      </c>
    </row>
    <row r="89" spans="1:13" s="258" customFormat="1" ht="9.9499999999999993" customHeight="1">
      <c r="A89" s="255">
        <v>86</v>
      </c>
      <c r="B89" s="257" t="s">
        <v>1326</v>
      </c>
      <c r="C89" s="257">
        <v>24</v>
      </c>
      <c r="D89" s="257">
        <v>174068</v>
      </c>
      <c r="E89" s="257">
        <v>277288</v>
      </c>
      <c r="F89" s="257" t="s">
        <v>1377</v>
      </c>
      <c r="G89" s="255"/>
      <c r="H89" s="255" t="s">
        <v>1378</v>
      </c>
      <c r="I89" s="255"/>
      <c r="J89" s="257" t="s">
        <v>969</v>
      </c>
      <c r="K89" s="258">
        <v>1</v>
      </c>
      <c r="L89" s="258" t="s">
        <v>1184</v>
      </c>
      <c r="M89" s="258" t="s">
        <v>430</v>
      </c>
    </row>
    <row r="90" spans="1:13" s="258" customFormat="1" ht="9.9499999999999993" customHeight="1">
      <c r="A90" s="255">
        <v>87</v>
      </c>
      <c r="B90" s="257" t="s">
        <v>1327</v>
      </c>
      <c r="C90" s="257">
        <v>40</v>
      </c>
      <c r="D90" s="257">
        <v>174069</v>
      </c>
      <c r="E90" s="257">
        <v>277293</v>
      </c>
      <c r="F90" s="257" t="s">
        <v>1377</v>
      </c>
      <c r="G90" s="255"/>
      <c r="H90" s="255"/>
      <c r="I90" s="255" t="s">
        <v>1378</v>
      </c>
      <c r="J90" s="257" t="s">
        <v>968</v>
      </c>
      <c r="K90" s="258">
        <v>1</v>
      </c>
      <c r="L90" s="258" t="s">
        <v>1184</v>
      </c>
      <c r="M90" s="258" t="s">
        <v>430</v>
      </c>
    </row>
    <row r="91" spans="1:13" s="258" customFormat="1" ht="9.9499999999999993" customHeight="1">
      <c r="A91" s="255">
        <v>88</v>
      </c>
      <c r="B91" s="257" t="s">
        <v>1328</v>
      </c>
      <c r="C91" s="257">
        <v>38</v>
      </c>
      <c r="D91" s="257">
        <v>174056</v>
      </c>
      <c r="E91" s="257">
        <v>277300</v>
      </c>
      <c r="F91" s="257" t="s">
        <v>1377</v>
      </c>
      <c r="G91" s="255"/>
      <c r="H91" s="255"/>
      <c r="I91" s="255" t="s">
        <v>1378</v>
      </c>
      <c r="J91" s="257" t="s">
        <v>968</v>
      </c>
      <c r="K91" s="258">
        <v>1</v>
      </c>
      <c r="L91" s="258" t="s">
        <v>1184</v>
      </c>
      <c r="M91" s="258" t="s">
        <v>430</v>
      </c>
    </row>
    <row r="92" spans="1:13" s="258" customFormat="1" ht="9.9499999999999993" customHeight="1">
      <c r="A92" s="255">
        <v>89</v>
      </c>
      <c r="B92" s="257" t="s">
        <v>1329</v>
      </c>
      <c r="C92" s="257">
        <v>30</v>
      </c>
      <c r="D92" s="257">
        <v>174052</v>
      </c>
      <c r="E92" s="257">
        <v>277305</v>
      </c>
      <c r="F92" s="257" t="s">
        <v>1377</v>
      </c>
      <c r="G92" s="255"/>
      <c r="H92" s="255" t="s">
        <v>1378</v>
      </c>
      <c r="I92" s="255"/>
      <c r="J92" s="257" t="s">
        <v>969</v>
      </c>
      <c r="K92" s="258">
        <v>1</v>
      </c>
      <c r="L92" s="258" t="s">
        <v>1184</v>
      </c>
      <c r="M92" s="258" t="s">
        <v>430</v>
      </c>
    </row>
    <row r="93" spans="1:13" s="258" customFormat="1" ht="9.9499999999999993" customHeight="1">
      <c r="A93" s="255">
        <v>90</v>
      </c>
      <c r="B93" s="257" t="s">
        <v>1330</v>
      </c>
      <c r="C93" s="257">
        <v>28</v>
      </c>
      <c r="D93" s="257">
        <v>174045</v>
      </c>
      <c r="E93" s="257">
        <v>277304</v>
      </c>
      <c r="F93" s="257" t="s">
        <v>1377</v>
      </c>
      <c r="G93" s="255"/>
      <c r="H93" s="255"/>
      <c r="I93" s="255" t="s">
        <v>1378</v>
      </c>
      <c r="J93" s="257" t="s">
        <v>968</v>
      </c>
      <c r="K93" s="258">
        <v>1</v>
      </c>
      <c r="L93" s="258" t="s">
        <v>1184</v>
      </c>
      <c r="M93" s="258" t="s">
        <v>430</v>
      </c>
    </row>
    <row r="94" spans="1:13" s="258" customFormat="1" ht="9.9499999999999993" customHeight="1">
      <c r="A94" s="255">
        <v>91</v>
      </c>
      <c r="B94" s="257" t="s">
        <v>1331</v>
      </c>
      <c r="C94" s="257">
        <v>30</v>
      </c>
      <c r="D94" s="257">
        <v>174045</v>
      </c>
      <c r="E94" s="257">
        <v>277301</v>
      </c>
      <c r="F94" s="257" t="s">
        <v>1377</v>
      </c>
      <c r="G94" s="255"/>
      <c r="H94" s="255" t="s">
        <v>1378</v>
      </c>
      <c r="I94" s="255"/>
      <c r="J94" s="257" t="s">
        <v>969</v>
      </c>
      <c r="K94" s="258">
        <v>1</v>
      </c>
      <c r="L94" s="258" t="s">
        <v>1184</v>
      </c>
      <c r="M94" s="258" t="s">
        <v>430</v>
      </c>
    </row>
    <row r="95" spans="1:13" s="258" customFormat="1" ht="9.9499999999999993" customHeight="1">
      <c r="A95" s="255">
        <v>92</v>
      </c>
      <c r="B95" s="257" t="s">
        <v>1332</v>
      </c>
      <c r="C95" s="257">
        <v>34</v>
      </c>
      <c r="D95" s="257">
        <v>174048</v>
      </c>
      <c r="E95" s="257">
        <v>277299</v>
      </c>
      <c r="F95" s="257" t="s">
        <v>1377</v>
      </c>
      <c r="G95" s="255"/>
      <c r="H95" s="255"/>
      <c r="I95" s="255" t="s">
        <v>1378</v>
      </c>
      <c r="J95" s="257" t="s">
        <v>968</v>
      </c>
      <c r="K95" s="258">
        <v>1</v>
      </c>
      <c r="L95" s="258" t="s">
        <v>1184</v>
      </c>
      <c r="M95" s="258" t="s">
        <v>430</v>
      </c>
    </row>
    <row r="96" spans="1:13" s="258" customFormat="1" ht="9.9499999999999993" customHeight="1">
      <c r="A96" s="255">
        <v>93</v>
      </c>
      <c r="B96" s="257" t="s">
        <v>1333</v>
      </c>
      <c r="C96" s="257">
        <v>30</v>
      </c>
      <c r="D96" s="257">
        <v>174046</v>
      </c>
      <c r="E96" s="257">
        <v>277300</v>
      </c>
      <c r="F96" s="257" t="s">
        <v>1377</v>
      </c>
      <c r="G96" s="255"/>
      <c r="H96" s="255" t="s">
        <v>1378</v>
      </c>
      <c r="I96" s="255"/>
      <c r="J96" s="257" t="s">
        <v>969</v>
      </c>
      <c r="K96" s="258">
        <v>1</v>
      </c>
      <c r="L96" s="258" t="s">
        <v>1184</v>
      </c>
      <c r="M96" s="258" t="s">
        <v>430</v>
      </c>
    </row>
    <row r="97" spans="1:13" s="258" customFormat="1" ht="9.9499999999999993" customHeight="1">
      <c r="A97" s="255">
        <v>94</v>
      </c>
      <c r="B97" s="257" t="s">
        <v>1334</v>
      </c>
      <c r="C97" s="257">
        <v>42</v>
      </c>
      <c r="D97" s="257">
        <v>174048</v>
      </c>
      <c r="E97" s="257">
        <v>277290</v>
      </c>
      <c r="F97" s="257" t="s">
        <v>1377</v>
      </c>
      <c r="G97" s="255"/>
      <c r="H97" s="255"/>
      <c r="I97" s="255" t="s">
        <v>1378</v>
      </c>
      <c r="J97" s="257" t="s">
        <v>968</v>
      </c>
      <c r="K97" s="258">
        <v>1</v>
      </c>
      <c r="L97" s="258" t="s">
        <v>1184</v>
      </c>
      <c r="M97" s="258" t="s">
        <v>430</v>
      </c>
    </row>
    <row r="98" spans="1:13" s="258" customFormat="1" ht="9.9499999999999993" customHeight="1">
      <c r="A98" s="255">
        <v>95</v>
      </c>
      <c r="B98" s="257" t="s">
        <v>1335</v>
      </c>
      <c r="C98" s="257">
        <v>42</v>
      </c>
      <c r="D98" s="257">
        <v>174054</v>
      </c>
      <c r="E98" s="257">
        <v>277289</v>
      </c>
      <c r="F98" s="257" t="s">
        <v>1377</v>
      </c>
      <c r="G98" s="255"/>
      <c r="H98" s="255"/>
      <c r="I98" s="255" t="s">
        <v>1378</v>
      </c>
      <c r="J98" s="257" t="s">
        <v>968</v>
      </c>
      <c r="K98" s="258">
        <v>1</v>
      </c>
      <c r="L98" s="258" t="s">
        <v>1184</v>
      </c>
      <c r="M98" s="258" t="s">
        <v>430</v>
      </c>
    </row>
    <row r="99" spans="1:13" s="258" customFormat="1" ht="9.9499999999999993" customHeight="1">
      <c r="A99" s="255">
        <v>96</v>
      </c>
      <c r="B99" s="257" t="s">
        <v>1336</v>
      </c>
      <c r="C99" s="257">
        <v>40</v>
      </c>
      <c r="D99" s="257">
        <v>174048</v>
      </c>
      <c r="E99" s="257">
        <v>277292</v>
      </c>
      <c r="F99" s="257" t="s">
        <v>1377</v>
      </c>
      <c r="G99" s="255"/>
      <c r="H99" s="255"/>
      <c r="I99" s="255" t="s">
        <v>1378</v>
      </c>
      <c r="J99" s="257" t="s">
        <v>968</v>
      </c>
      <c r="K99" s="258">
        <v>1</v>
      </c>
      <c r="L99" s="258" t="s">
        <v>1184</v>
      </c>
      <c r="M99" s="258" t="s">
        <v>430</v>
      </c>
    </row>
    <row r="100" spans="1:13" s="258" customFormat="1" ht="9.9499999999999993" customHeight="1">
      <c r="A100" s="255">
        <v>97</v>
      </c>
      <c r="B100" s="257" t="s">
        <v>1337</v>
      </c>
      <c r="C100" s="257">
        <v>30</v>
      </c>
      <c r="D100" s="257">
        <v>174053</v>
      </c>
      <c r="E100" s="257">
        <v>277286</v>
      </c>
      <c r="F100" s="257" t="s">
        <v>1377</v>
      </c>
      <c r="G100" s="255"/>
      <c r="H100" s="255"/>
      <c r="I100" s="255" t="s">
        <v>1378</v>
      </c>
      <c r="J100" s="257" t="s">
        <v>968</v>
      </c>
      <c r="K100" s="258">
        <v>1</v>
      </c>
      <c r="L100" s="258" t="s">
        <v>1184</v>
      </c>
      <c r="M100" s="258" t="s">
        <v>430</v>
      </c>
    </row>
    <row r="101" spans="1:13" s="258" customFormat="1" ht="9.9499999999999993" customHeight="1">
      <c r="A101" s="255">
        <v>98</v>
      </c>
      <c r="B101" s="257" t="s">
        <v>1338</v>
      </c>
      <c r="C101" s="257">
        <v>54</v>
      </c>
      <c r="D101" s="257">
        <v>174057</v>
      </c>
      <c r="E101" s="257">
        <v>277285</v>
      </c>
      <c r="F101" s="257" t="s">
        <v>1377</v>
      </c>
      <c r="G101" s="255"/>
      <c r="H101" s="255"/>
      <c r="I101" s="255" t="s">
        <v>1378</v>
      </c>
      <c r="J101" s="257" t="s">
        <v>968</v>
      </c>
      <c r="K101" s="258">
        <v>1</v>
      </c>
      <c r="L101" s="258" t="s">
        <v>1184</v>
      </c>
      <c r="M101" s="258" t="s">
        <v>430</v>
      </c>
    </row>
    <row r="102" spans="1:13" s="258" customFormat="1" ht="9.9499999999999993" customHeight="1">
      <c r="A102" s="255">
        <v>99</v>
      </c>
      <c r="B102" s="257" t="s">
        <v>1339</v>
      </c>
      <c r="C102" s="257">
        <v>32</v>
      </c>
      <c r="D102" s="257">
        <v>174056</v>
      </c>
      <c r="E102" s="257">
        <v>277279</v>
      </c>
      <c r="F102" s="257" t="s">
        <v>1377</v>
      </c>
      <c r="G102" s="255"/>
      <c r="H102" s="255" t="s">
        <v>1378</v>
      </c>
      <c r="I102" s="255"/>
      <c r="J102" s="257" t="s">
        <v>969</v>
      </c>
      <c r="K102" s="258">
        <v>1</v>
      </c>
      <c r="L102" s="258" t="s">
        <v>1184</v>
      </c>
      <c r="M102" s="258" t="s">
        <v>430</v>
      </c>
    </row>
    <row r="103" spans="1:13" s="258" customFormat="1" ht="9.9499999999999993" customHeight="1">
      <c r="A103" s="255">
        <v>100</v>
      </c>
      <c r="B103" s="257" t="s">
        <v>1340</v>
      </c>
      <c r="C103" s="257">
        <v>44</v>
      </c>
      <c r="D103" s="257">
        <v>174045</v>
      </c>
      <c r="E103" s="257">
        <v>277271</v>
      </c>
      <c r="F103" s="257" t="s">
        <v>1377</v>
      </c>
      <c r="G103" s="255"/>
      <c r="H103" s="255"/>
      <c r="I103" s="255" t="s">
        <v>1378</v>
      </c>
      <c r="J103" s="257" t="s">
        <v>968</v>
      </c>
      <c r="K103" s="258">
        <v>1</v>
      </c>
      <c r="L103" s="258" t="s">
        <v>1184</v>
      </c>
      <c r="M103" s="258" t="s">
        <v>430</v>
      </c>
    </row>
    <row r="104" spans="1:13" s="258" customFormat="1" ht="9.9499999999999993" customHeight="1">
      <c r="A104" s="255">
        <v>101</v>
      </c>
      <c r="B104" s="257" t="s">
        <v>1341</v>
      </c>
      <c r="C104" s="257">
        <v>52</v>
      </c>
      <c r="D104" s="257">
        <v>174055</v>
      </c>
      <c r="E104" s="257">
        <v>277272</v>
      </c>
      <c r="F104" s="257" t="s">
        <v>1377</v>
      </c>
      <c r="G104" s="255"/>
      <c r="H104" s="255" t="s">
        <v>1378</v>
      </c>
      <c r="I104" s="255"/>
      <c r="J104" s="257" t="s">
        <v>969</v>
      </c>
      <c r="K104" s="258">
        <v>1</v>
      </c>
      <c r="L104" s="258" t="s">
        <v>1184</v>
      </c>
      <c r="M104" s="258" t="s">
        <v>430</v>
      </c>
    </row>
    <row r="105" spans="1:13" s="258" customFormat="1" ht="9.9499999999999993" customHeight="1">
      <c r="A105" s="255">
        <v>102</v>
      </c>
      <c r="B105" s="257" t="s">
        <v>1342</v>
      </c>
      <c r="C105" s="257">
        <v>40</v>
      </c>
      <c r="D105" s="257">
        <v>174050</v>
      </c>
      <c r="E105" s="257">
        <v>277278</v>
      </c>
      <c r="F105" s="257" t="s">
        <v>1377</v>
      </c>
      <c r="G105" s="255"/>
      <c r="H105" s="255"/>
      <c r="I105" s="255" t="s">
        <v>1378</v>
      </c>
      <c r="J105" s="257" t="s">
        <v>968</v>
      </c>
      <c r="K105" s="258">
        <v>1</v>
      </c>
      <c r="L105" s="258" t="s">
        <v>1184</v>
      </c>
      <c r="M105" s="258" t="s">
        <v>430</v>
      </c>
    </row>
    <row r="106" spans="1:13" s="258" customFormat="1" ht="9.9499999999999993" customHeight="1">
      <c r="A106" s="255">
        <v>103</v>
      </c>
      <c r="B106" s="257" t="s">
        <v>1343</v>
      </c>
      <c r="C106" s="257">
        <v>36</v>
      </c>
      <c r="D106" s="257">
        <v>174032</v>
      </c>
      <c r="E106" s="257">
        <v>277270</v>
      </c>
      <c r="F106" s="257" t="s">
        <v>1377</v>
      </c>
      <c r="G106" s="255"/>
      <c r="H106" s="255"/>
      <c r="I106" s="255" t="s">
        <v>1378</v>
      </c>
      <c r="J106" s="257" t="s">
        <v>968</v>
      </c>
      <c r="K106" s="258">
        <v>1</v>
      </c>
      <c r="L106" s="258" t="s">
        <v>1184</v>
      </c>
      <c r="M106" s="258" t="s">
        <v>430</v>
      </c>
    </row>
    <row r="107" spans="1:13" s="258" customFormat="1" ht="9.9499999999999993" customHeight="1">
      <c r="A107" s="255">
        <v>104</v>
      </c>
      <c r="B107" s="257" t="s">
        <v>1344</v>
      </c>
      <c r="C107" s="257">
        <v>56</v>
      </c>
      <c r="D107" s="257">
        <v>174036</v>
      </c>
      <c r="E107" s="257">
        <v>277273</v>
      </c>
      <c r="F107" s="257" t="s">
        <v>1377</v>
      </c>
      <c r="G107" s="255"/>
      <c r="H107" s="255"/>
      <c r="I107" s="255" t="s">
        <v>1378</v>
      </c>
      <c r="J107" s="257" t="s">
        <v>968</v>
      </c>
      <c r="K107" s="258">
        <v>1</v>
      </c>
      <c r="L107" s="258" t="s">
        <v>1184</v>
      </c>
      <c r="M107" s="258" t="s">
        <v>430</v>
      </c>
    </row>
    <row r="108" spans="1:13" s="258" customFormat="1" ht="9.9499999999999993" customHeight="1">
      <c r="A108" s="255">
        <v>105</v>
      </c>
      <c r="B108" s="257" t="s">
        <v>1345</v>
      </c>
      <c r="C108" s="257">
        <v>34</v>
      </c>
      <c r="D108" s="257">
        <v>174043</v>
      </c>
      <c r="E108" s="257">
        <v>277273</v>
      </c>
      <c r="F108" s="257" t="s">
        <v>1377</v>
      </c>
      <c r="G108" s="255"/>
      <c r="H108" s="255"/>
      <c r="I108" s="255" t="s">
        <v>1378</v>
      </c>
      <c r="J108" s="257" t="s">
        <v>968</v>
      </c>
      <c r="K108" s="258">
        <v>1</v>
      </c>
      <c r="L108" s="258" t="s">
        <v>1184</v>
      </c>
      <c r="M108" s="258" t="s">
        <v>430</v>
      </c>
    </row>
    <row r="109" spans="1:13" s="258" customFormat="1" ht="9.9499999999999993" customHeight="1">
      <c r="A109" s="255">
        <v>106</v>
      </c>
      <c r="B109" s="257" t="s">
        <v>1346</v>
      </c>
      <c r="C109" s="257">
        <v>36</v>
      </c>
      <c r="D109" s="257">
        <v>174040</v>
      </c>
      <c r="E109" s="257">
        <v>277272</v>
      </c>
      <c r="F109" s="257" t="s">
        <v>1377</v>
      </c>
      <c r="G109" s="255"/>
      <c r="H109" s="255"/>
      <c r="I109" s="255" t="s">
        <v>1378</v>
      </c>
      <c r="J109" s="257" t="s">
        <v>968</v>
      </c>
      <c r="K109" s="258">
        <v>1</v>
      </c>
      <c r="L109" s="258" t="s">
        <v>1184</v>
      </c>
      <c r="M109" s="258" t="s">
        <v>430</v>
      </c>
    </row>
    <row r="110" spans="1:13" s="258" customFormat="1" ht="9.9499999999999993" customHeight="1">
      <c r="A110" s="255">
        <v>107</v>
      </c>
      <c r="B110" s="257" t="s">
        <v>1347</v>
      </c>
      <c r="C110" s="257">
        <v>42</v>
      </c>
      <c r="D110" s="257">
        <v>174041</v>
      </c>
      <c r="E110" s="257">
        <v>277264</v>
      </c>
      <c r="F110" s="257" t="s">
        <v>1377</v>
      </c>
      <c r="G110" s="255"/>
      <c r="H110" s="255"/>
      <c r="I110" s="255" t="s">
        <v>1378</v>
      </c>
      <c r="J110" s="257" t="s">
        <v>968</v>
      </c>
      <c r="K110" s="258">
        <v>1</v>
      </c>
      <c r="L110" s="258" t="s">
        <v>1184</v>
      </c>
      <c r="M110" s="258" t="s">
        <v>430</v>
      </c>
    </row>
    <row r="111" spans="1:13" s="258" customFormat="1" ht="9.9499999999999993" customHeight="1">
      <c r="A111" s="255">
        <v>108</v>
      </c>
      <c r="B111" s="257" t="s">
        <v>1348</v>
      </c>
      <c r="C111" s="257">
        <v>12</v>
      </c>
      <c r="D111" s="257">
        <v>174048</v>
      </c>
      <c r="E111" s="257">
        <v>277264</v>
      </c>
      <c r="F111" s="257" t="s">
        <v>1377</v>
      </c>
      <c r="G111" s="255"/>
      <c r="H111" s="255"/>
      <c r="I111" s="255" t="s">
        <v>1378</v>
      </c>
      <c r="J111" s="257" t="s">
        <v>968</v>
      </c>
      <c r="K111" s="258">
        <v>1</v>
      </c>
      <c r="L111" s="258" t="s">
        <v>1184</v>
      </c>
      <c r="M111" s="258" t="s">
        <v>430</v>
      </c>
    </row>
    <row r="112" spans="1:13" s="258" customFormat="1" ht="9.9499999999999993" customHeight="1">
      <c r="A112" s="255">
        <v>109</v>
      </c>
      <c r="B112" s="257" t="s">
        <v>1349</v>
      </c>
      <c r="C112" s="257">
        <v>40</v>
      </c>
      <c r="D112" s="257">
        <v>174050</v>
      </c>
      <c r="E112" s="257">
        <v>277263</v>
      </c>
      <c r="F112" s="257" t="s">
        <v>1377</v>
      </c>
      <c r="G112" s="255"/>
      <c r="H112" s="255"/>
      <c r="I112" s="255" t="s">
        <v>1378</v>
      </c>
      <c r="J112" s="257" t="s">
        <v>968</v>
      </c>
      <c r="K112" s="258">
        <v>1</v>
      </c>
      <c r="L112" s="258" t="s">
        <v>1184</v>
      </c>
      <c r="M112" s="258" t="s">
        <v>430</v>
      </c>
    </row>
    <row r="113" spans="1:15" s="258" customFormat="1" ht="9.9499999999999993" customHeight="1">
      <c r="A113" s="255">
        <v>110</v>
      </c>
      <c r="B113" s="257" t="s">
        <v>1350</v>
      </c>
      <c r="C113" s="257">
        <v>30</v>
      </c>
      <c r="D113" s="257">
        <v>174058</v>
      </c>
      <c r="E113" s="257">
        <v>277269</v>
      </c>
      <c r="F113" s="257" t="s">
        <v>1377</v>
      </c>
      <c r="G113" s="255"/>
      <c r="H113" s="255"/>
      <c r="I113" s="255" t="s">
        <v>1378</v>
      </c>
      <c r="J113" s="257" t="s">
        <v>968</v>
      </c>
      <c r="K113" s="258">
        <v>1</v>
      </c>
      <c r="L113" s="258" t="s">
        <v>1184</v>
      </c>
      <c r="M113" s="258" t="s">
        <v>430</v>
      </c>
    </row>
    <row r="114" spans="1:15" s="258" customFormat="1" ht="9.9499999999999993" customHeight="1">
      <c r="A114" s="255">
        <v>111</v>
      </c>
      <c r="B114" s="257" t="s">
        <v>1351</v>
      </c>
      <c r="C114" s="257">
        <v>46</v>
      </c>
      <c r="D114" s="257">
        <v>174063</v>
      </c>
      <c r="E114" s="257">
        <v>277272</v>
      </c>
      <c r="F114" s="257" t="s">
        <v>1377</v>
      </c>
      <c r="G114" s="255"/>
      <c r="H114" s="255"/>
      <c r="I114" s="255" t="s">
        <v>1378</v>
      </c>
      <c r="J114" s="257" t="s">
        <v>968</v>
      </c>
      <c r="K114" s="258">
        <v>1</v>
      </c>
      <c r="L114" s="258" t="s">
        <v>1184</v>
      </c>
      <c r="M114" s="258" t="s">
        <v>430</v>
      </c>
      <c r="O114" s="772" t="s">
        <v>1278</v>
      </c>
    </row>
    <row r="115" spans="1:15" s="258" customFormat="1" ht="9.9499999999999993" customHeight="1">
      <c r="A115" s="255">
        <v>112</v>
      </c>
      <c r="B115" s="257" t="s">
        <v>1352</v>
      </c>
      <c r="C115" s="257">
        <v>20</v>
      </c>
      <c r="D115" s="257">
        <v>174061</v>
      </c>
      <c r="E115" s="257">
        <v>277262</v>
      </c>
      <c r="F115" s="257" t="s">
        <v>1377</v>
      </c>
      <c r="G115" s="255"/>
      <c r="H115" s="255" t="s">
        <v>1378</v>
      </c>
      <c r="I115" s="255"/>
      <c r="J115" s="257" t="s">
        <v>969</v>
      </c>
      <c r="K115" s="258">
        <v>1</v>
      </c>
      <c r="L115" s="258" t="s">
        <v>1184</v>
      </c>
      <c r="M115" s="258" t="s">
        <v>430</v>
      </c>
    </row>
    <row r="116" spans="1:15" s="258" customFormat="1" ht="9.9499999999999993" customHeight="1">
      <c r="A116" s="255">
        <v>113</v>
      </c>
      <c r="B116" s="257" t="s">
        <v>1353</v>
      </c>
      <c r="C116" s="257">
        <v>32</v>
      </c>
      <c r="D116" s="257">
        <v>174053</v>
      </c>
      <c r="E116" s="257">
        <v>277250</v>
      </c>
      <c r="F116" s="257" t="s">
        <v>1377</v>
      </c>
      <c r="G116" s="255"/>
      <c r="H116" s="255"/>
      <c r="I116" s="255" t="s">
        <v>1378</v>
      </c>
      <c r="J116" s="257" t="s">
        <v>968</v>
      </c>
      <c r="K116" s="258">
        <v>1</v>
      </c>
      <c r="L116" s="258" t="s">
        <v>1184</v>
      </c>
      <c r="M116" s="258" t="s">
        <v>430</v>
      </c>
    </row>
    <row r="117" spans="1:15" s="258" customFormat="1" ht="9.9499999999999993" customHeight="1">
      <c r="A117" s="255">
        <v>114</v>
      </c>
      <c r="B117" s="257" t="s">
        <v>1354</v>
      </c>
      <c r="C117" s="257">
        <v>32</v>
      </c>
      <c r="D117" s="257">
        <v>174056</v>
      </c>
      <c r="E117" s="257">
        <v>277252</v>
      </c>
      <c r="F117" s="257" t="s">
        <v>1377</v>
      </c>
      <c r="G117" s="255"/>
      <c r="H117" s="255"/>
      <c r="I117" s="255" t="s">
        <v>1378</v>
      </c>
      <c r="J117" s="257" t="s">
        <v>968</v>
      </c>
      <c r="K117" s="258">
        <v>1</v>
      </c>
      <c r="L117" s="258" t="s">
        <v>1184</v>
      </c>
      <c r="M117" s="258" t="s">
        <v>430</v>
      </c>
    </row>
    <row r="118" spans="1:15" s="258" customFormat="1" ht="9.9499999999999993" customHeight="1">
      <c r="A118" s="255">
        <v>115</v>
      </c>
      <c r="B118" s="257" t="s">
        <v>1355</v>
      </c>
      <c r="C118" s="257">
        <v>48</v>
      </c>
      <c r="D118" s="257">
        <v>174060</v>
      </c>
      <c r="E118" s="257">
        <v>277260</v>
      </c>
      <c r="F118" s="257" t="s">
        <v>1377</v>
      </c>
      <c r="G118" s="255"/>
      <c r="H118" s="255"/>
      <c r="I118" s="255" t="s">
        <v>1378</v>
      </c>
      <c r="J118" s="257" t="s">
        <v>968</v>
      </c>
      <c r="K118" s="258">
        <v>1</v>
      </c>
      <c r="L118" s="258" t="s">
        <v>1184</v>
      </c>
      <c r="M118" s="258" t="s">
        <v>430</v>
      </c>
    </row>
    <row r="119" spans="1:15" s="258" customFormat="1" ht="9.9499999999999993" customHeight="1">
      <c r="A119" s="255">
        <v>116</v>
      </c>
      <c r="B119" s="257" t="s">
        <v>1356</v>
      </c>
      <c r="C119" s="257">
        <v>34</v>
      </c>
      <c r="D119" s="257">
        <v>174060</v>
      </c>
      <c r="E119" s="257">
        <v>277255</v>
      </c>
      <c r="F119" s="257" t="s">
        <v>1377</v>
      </c>
      <c r="G119" s="255"/>
      <c r="H119" s="255"/>
      <c r="I119" s="255" t="s">
        <v>1378</v>
      </c>
      <c r="J119" s="257" t="s">
        <v>968</v>
      </c>
      <c r="K119" s="258">
        <v>1</v>
      </c>
      <c r="L119" s="258" t="s">
        <v>1184</v>
      </c>
      <c r="M119" s="258" t="s">
        <v>430</v>
      </c>
    </row>
    <row r="120" spans="1:15" s="258" customFormat="1" ht="9.9499999999999993" customHeight="1">
      <c r="A120" s="255">
        <v>117</v>
      </c>
      <c r="B120" s="257" t="s">
        <v>1357</v>
      </c>
      <c r="C120" s="257">
        <v>36</v>
      </c>
      <c r="D120" s="257">
        <v>174064</v>
      </c>
      <c r="E120" s="257">
        <v>277258</v>
      </c>
      <c r="F120" s="257" t="s">
        <v>1377</v>
      </c>
      <c r="G120" s="255"/>
      <c r="H120" s="255"/>
      <c r="I120" s="255" t="s">
        <v>1378</v>
      </c>
      <c r="J120" s="257" t="s">
        <v>968</v>
      </c>
      <c r="K120" s="258">
        <v>1</v>
      </c>
      <c r="L120" s="258" t="s">
        <v>1184</v>
      </c>
      <c r="M120" s="258" t="s">
        <v>430</v>
      </c>
    </row>
    <row r="121" spans="1:15" s="258" customFormat="1" ht="9.9499999999999993" customHeight="1">
      <c r="A121" s="255">
        <v>118</v>
      </c>
      <c r="B121" s="257" t="s">
        <v>1358</v>
      </c>
      <c r="C121" s="257">
        <v>38</v>
      </c>
      <c r="D121" s="257">
        <v>174064</v>
      </c>
      <c r="E121" s="257">
        <v>277260</v>
      </c>
      <c r="F121" s="257" t="s">
        <v>1377</v>
      </c>
      <c r="G121" s="255"/>
      <c r="H121" s="255"/>
      <c r="I121" s="255" t="s">
        <v>1378</v>
      </c>
      <c r="J121" s="257" t="s">
        <v>968</v>
      </c>
      <c r="K121" s="258">
        <v>1</v>
      </c>
      <c r="L121" s="258" t="s">
        <v>1184</v>
      </c>
      <c r="M121" s="258" t="s">
        <v>430</v>
      </c>
    </row>
    <row r="122" spans="1:15" s="258" customFormat="1" ht="9.9499999999999993" customHeight="1">
      <c r="A122" s="255">
        <v>119</v>
      </c>
      <c r="B122" s="257" t="s">
        <v>1359</v>
      </c>
      <c r="C122" s="257">
        <v>20</v>
      </c>
      <c r="D122" s="257">
        <v>174068</v>
      </c>
      <c r="E122" s="257">
        <v>277256</v>
      </c>
      <c r="F122" s="257" t="s">
        <v>1377</v>
      </c>
      <c r="G122" s="255"/>
      <c r="H122" s="255"/>
      <c r="I122" s="255" t="s">
        <v>1378</v>
      </c>
      <c r="J122" s="257" t="s">
        <v>968</v>
      </c>
      <c r="K122" s="258">
        <v>1</v>
      </c>
      <c r="L122" s="258" t="s">
        <v>1184</v>
      </c>
      <c r="M122" s="258" t="s">
        <v>430</v>
      </c>
    </row>
    <row r="123" spans="1:15" s="258" customFormat="1" ht="9.9499999999999993" customHeight="1">
      <c r="A123" s="255">
        <v>120</v>
      </c>
      <c r="B123" s="257" t="s">
        <v>1360</v>
      </c>
      <c r="C123" s="257">
        <v>30</v>
      </c>
      <c r="D123" s="257">
        <v>174066</v>
      </c>
      <c r="E123" s="257">
        <v>277244</v>
      </c>
      <c r="F123" s="257" t="s">
        <v>1377</v>
      </c>
      <c r="G123" s="255"/>
      <c r="H123" s="255"/>
      <c r="I123" s="255" t="s">
        <v>1378</v>
      </c>
      <c r="J123" s="257" t="s">
        <v>968</v>
      </c>
      <c r="K123" s="258">
        <v>1</v>
      </c>
      <c r="L123" s="258" t="s">
        <v>1184</v>
      </c>
      <c r="M123" s="258" t="s">
        <v>430</v>
      </c>
    </row>
    <row r="124" spans="1:15" s="258" customFormat="1" ht="9.9499999999999993" customHeight="1">
      <c r="A124" s="255">
        <v>121</v>
      </c>
      <c r="B124" s="257" t="s">
        <v>1361</v>
      </c>
      <c r="C124" s="257">
        <v>38</v>
      </c>
      <c r="D124" s="257">
        <v>174067</v>
      </c>
      <c r="E124" s="257">
        <v>277248</v>
      </c>
      <c r="F124" s="257" t="s">
        <v>1377</v>
      </c>
      <c r="G124" s="255"/>
      <c r="H124" s="255"/>
      <c r="I124" s="255" t="s">
        <v>1378</v>
      </c>
      <c r="J124" s="257" t="s">
        <v>968</v>
      </c>
      <c r="K124" s="258">
        <v>1</v>
      </c>
      <c r="L124" s="258" t="s">
        <v>1184</v>
      </c>
      <c r="M124" s="258" t="s">
        <v>430</v>
      </c>
    </row>
    <row r="125" spans="1:15" s="258" customFormat="1" ht="9.9499999999999993" customHeight="1">
      <c r="A125" s="255">
        <v>122</v>
      </c>
      <c r="B125" s="257" t="s">
        <v>1362</v>
      </c>
      <c r="C125" s="257">
        <v>30</v>
      </c>
      <c r="D125" s="257">
        <v>174070</v>
      </c>
      <c r="E125" s="257">
        <v>277253</v>
      </c>
      <c r="F125" s="257" t="s">
        <v>1377</v>
      </c>
      <c r="G125" s="255"/>
      <c r="H125" s="255"/>
      <c r="I125" s="255" t="s">
        <v>1378</v>
      </c>
      <c r="J125" s="257" t="s">
        <v>968</v>
      </c>
      <c r="K125" s="258">
        <v>1</v>
      </c>
      <c r="L125" s="258" t="s">
        <v>1184</v>
      </c>
      <c r="M125" s="258" t="s">
        <v>430</v>
      </c>
    </row>
    <row r="126" spans="1:15" s="258" customFormat="1" ht="9.9499999999999993" customHeight="1">
      <c r="A126" s="255">
        <v>123</v>
      </c>
      <c r="B126" s="257" t="s">
        <v>1363</v>
      </c>
      <c r="C126" s="257">
        <v>40</v>
      </c>
      <c r="D126" s="257">
        <v>174066</v>
      </c>
      <c r="E126" s="257">
        <v>277257</v>
      </c>
      <c r="F126" s="257" t="s">
        <v>1377</v>
      </c>
      <c r="G126" s="255"/>
      <c r="H126" s="255"/>
      <c r="I126" s="255" t="s">
        <v>1378</v>
      </c>
      <c r="J126" s="257" t="s">
        <v>968</v>
      </c>
      <c r="K126" s="258">
        <v>1</v>
      </c>
      <c r="L126" s="258" t="s">
        <v>1184</v>
      </c>
      <c r="M126" s="258" t="s">
        <v>430</v>
      </c>
    </row>
    <row r="127" spans="1:15" s="258" customFormat="1" ht="9.9499999999999993" customHeight="1">
      <c r="A127" s="255">
        <v>124</v>
      </c>
      <c r="B127" s="257" t="s">
        <v>1364</v>
      </c>
      <c r="C127" s="257">
        <v>32</v>
      </c>
      <c r="D127" s="257">
        <v>174071</v>
      </c>
      <c r="E127" s="257">
        <v>277263</v>
      </c>
      <c r="F127" s="257" t="s">
        <v>1377</v>
      </c>
      <c r="G127" s="255"/>
      <c r="H127" s="255"/>
      <c r="I127" s="255" t="s">
        <v>1378</v>
      </c>
      <c r="J127" s="257" t="s">
        <v>968</v>
      </c>
      <c r="K127" s="258">
        <v>1</v>
      </c>
      <c r="L127" s="258" t="s">
        <v>1184</v>
      </c>
      <c r="M127" s="258" t="s">
        <v>430</v>
      </c>
    </row>
    <row r="128" spans="1:15" s="258" customFormat="1" ht="9.9499999999999993" customHeight="1">
      <c r="A128" s="255">
        <v>125</v>
      </c>
      <c r="B128" s="257" t="s">
        <v>1365</v>
      </c>
      <c r="C128" s="257">
        <v>34</v>
      </c>
      <c r="D128" s="257">
        <v>174074</v>
      </c>
      <c r="E128" s="257">
        <v>277264</v>
      </c>
      <c r="F128" s="257" t="s">
        <v>1377</v>
      </c>
      <c r="G128" s="255"/>
      <c r="H128" s="255"/>
      <c r="I128" s="255" t="s">
        <v>1378</v>
      </c>
      <c r="J128" s="257" t="s">
        <v>968</v>
      </c>
      <c r="K128" s="258">
        <v>1</v>
      </c>
      <c r="L128" s="258" t="s">
        <v>1184</v>
      </c>
      <c r="M128" s="258" t="s">
        <v>430</v>
      </c>
    </row>
    <row r="129" spans="1:13" s="258" customFormat="1" ht="9.9499999999999993" customHeight="1">
      <c r="A129" s="255">
        <v>126</v>
      </c>
      <c r="B129" s="257" t="s">
        <v>1366</v>
      </c>
      <c r="C129" s="257">
        <v>30</v>
      </c>
      <c r="D129" s="257">
        <v>174077</v>
      </c>
      <c r="E129" s="257">
        <v>277266</v>
      </c>
      <c r="F129" s="257" t="s">
        <v>1377</v>
      </c>
      <c r="G129" s="255"/>
      <c r="H129" s="255"/>
      <c r="I129" s="255" t="s">
        <v>1378</v>
      </c>
      <c r="J129" s="257" t="s">
        <v>968</v>
      </c>
      <c r="K129" s="258">
        <v>1</v>
      </c>
      <c r="L129" s="258" t="s">
        <v>1184</v>
      </c>
      <c r="M129" s="258" t="s">
        <v>430</v>
      </c>
    </row>
    <row r="130" spans="1:13" s="258" customFormat="1" ht="9.9499999999999993" customHeight="1">
      <c r="A130" s="255">
        <v>127</v>
      </c>
      <c r="B130" s="257" t="s">
        <v>1367</v>
      </c>
      <c r="C130" s="257">
        <v>30</v>
      </c>
      <c r="D130" s="257">
        <v>174080</v>
      </c>
      <c r="E130" s="257">
        <v>277265</v>
      </c>
      <c r="F130" s="257" t="s">
        <v>1377</v>
      </c>
      <c r="G130" s="255"/>
      <c r="H130" s="255"/>
      <c r="I130" s="255" t="s">
        <v>1378</v>
      </c>
      <c r="J130" s="257" t="s">
        <v>968</v>
      </c>
      <c r="K130" s="258">
        <v>1</v>
      </c>
      <c r="L130" s="258" t="s">
        <v>1184</v>
      </c>
      <c r="M130" s="258" t="s">
        <v>430</v>
      </c>
    </row>
    <row r="131" spans="1:13" s="258" customFormat="1" ht="9.9499999999999993" customHeight="1">
      <c r="A131" s="255">
        <v>128</v>
      </c>
      <c r="B131" s="257" t="s">
        <v>1368</v>
      </c>
      <c r="C131" s="257">
        <v>22</v>
      </c>
      <c r="D131" s="257">
        <v>174073</v>
      </c>
      <c r="E131" s="257">
        <v>277269</v>
      </c>
      <c r="F131" s="257" t="s">
        <v>1377</v>
      </c>
      <c r="G131" s="255"/>
      <c r="H131" s="255"/>
      <c r="I131" s="255" t="s">
        <v>1378</v>
      </c>
      <c r="J131" s="257" t="s">
        <v>968</v>
      </c>
      <c r="K131" s="258">
        <v>1</v>
      </c>
      <c r="L131" s="258" t="s">
        <v>1184</v>
      </c>
      <c r="M131" s="258" t="s">
        <v>430</v>
      </c>
    </row>
    <row r="132" spans="1:13" s="258" customFormat="1" ht="9.9499999999999993" customHeight="1">
      <c r="A132" s="255">
        <v>129</v>
      </c>
      <c r="B132" s="257" t="s">
        <v>1369</v>
      </c>
      <c r="C132" s="257">
        <v>20</v>
      </c>
      <c r="D132" s="257">
        <v>174074</v>
      </c>
      <c r="E132" s="257">
        <v>277267</v>
      </c>
      <c r="F132" s="257" t="s">
        <v>1377</v>
      </c>
      <c r="G132" s="255"/>
      <c r="H132" s="255" t="s">
        <v>1378</v>
      </c>
      <c r="I132" s="255"/>
      <c r="J132" s="257" t="s">
        <v>969</v>
      </c>
      <c r="K132" s="258">
        <v>1</v>
      </c>
      <c r="L132" s="258" t="s">
        <v>1184</v>
      </c>
      <c r="M132" s="258" t="s">
        <v>430</v>
      </c>
    </row>
    <row r="133" spans="1:13" s="258" customFormat="1" ht="9.9499999999999993" customHeight="1">
      <c r="A133" s="255">
        <v>130</v>
      </c>
      <c r="B133" s="257" t="s">
        <v>1370</v>
      </c>
      <c r="C133" s="257">
        <v>26</v>
      </c>
      <c r="D133" s="257">
        <v>174080</v>
      </c>
      <c r="E133" s="257">
        <v>277274</v>
      </c>
      <c r="F133" s="257" t="s">
        <v>1377</v>
      </c>
      <c r="G133" s="255"/>
      <c r="H133" s="255"/>
      <c r="I133" s="255" t="s">
        <v>1378</v>
      </c>
      <c r="J133" s="257" t="s">
        <v>968</v>
      </c>
      <c r="K133" s="258">
        <v>1</v>
      </c>
      <c r="L133" s="258" t="s">
        <v>1184</v>
      </c>
      <c r="M133" s="258" t="s">
        <v>430</v>
      </c>
    </row>
    <row r="134" spans="1:13" s="258" customFormat="1" ht="9.9499999999999993" customHeight="1">
      <c r="A134" s="255">
        <v>131</v>
      </c>
      <c r="B134" s="257" t="s">
        <v>1371</v>
      </c>
      <c r="C134" s="257">
        <v>46</v>
      </c>
      <c r="D134" s="257">
        <v>174083</v>
      </c>
      <c r="E134" s="257">
        <v>277276</v>
      </c>
      <c r="F134" s="257" t="s">
        <v>1377</v>
      </c>
      <c r="G134" s="255"/>
      <c r="H134" s="255"/>
      <c r="I134" s="255" t="s">
        <v>1378</v>
      </c>
      <c r="J134" s="257" t="s">
        <v>968</v>
      </c>
      <c r="K134" s="258">
        <v>1</v>
      </c>
      <c r="L134" s="258" t="s">
        <v>1184</v>
      </c>
      <c r="M134" s="258" t="s">
        <v>430</v>
      </c>
    </row>
    <row r="135" spans="1:13" s="258" customFormat="1" ht="9.9499999999999993" customHeight="1">
      <c r="A135" s="255">
        <v>132</v>
      </c>
      <c r="B135" s="257" t="s">
        <v>1372</v>
      </c>
      <c r="C135" s="257">
        <v>32</v>
      </c>
      <c r="D135" s="257">
        <v>174083</v>
      </c>
      <c r="E135" s="257">
        <v>277275</v>
      </c>
      <c r="F135" s="257" t="s">
        <v>1377</v>
      </c>
      <c r="G135" s="255"/>
      <c r="H135" s="255"/>
      <c r="I135" s="255" t="s">
        <v>1378</v>
      </c>
      <c r="J135" s="257" t="s">
        <v>968</v>
      </c>
      <c r="K135" s="258">
        <v>1</v>
      </c>
      <c r="L135" s="258" t="s">
        <v>1184</v>
      </c>
      <c r="M135" s="258" t="s">
        <v>430</v>
      </c>
    </row>
    <row r="136" spans="1:13" s="258" customFormat="1" ht="9.9499999999999993" customHeight="1">
      <c r="A136" s="255">
        <v>133</v>
      </c>
      <c r="B136" s="257" t="s">
        <v>1373</v>
      </c>
      <c r="C136" s="257">
        <v>26</v>
      </c>
      <c r="D136" s="257">
        <v>174083</v>
      </c>
      <c r="E136" s="257">
        <v>277276</v>
      </c>
      <c r="F136" s="257" t="s">
        <v>1377</v>
      </c>
      <c r="G136" s="255"/>
      <c r="H136" s="255" t="s">
        <v>1378</v>
      </c>
      <c r="I136" s="255"/>
      <c r="J136" s="257" t="s">
        <v>969</v>
      </c>
      <c r="K136" s="258">
        <v>1</v>
      </c>
      <c r="L136" s="258" t="s">
        <v>1184</v>
      </c>
      <c r="M136" s="258" t="s">
        <v>430</v>
      </c>
    </row>
    <row r="137" spans="1:13" s="258" customFormat="1" ht="9.9499999999999993" customHeight="1">
      <c r="A137" s="255">
        <v>134</v>
      </c>
      <c r="B137" s="257" t="s">
        <v>1374</v>
      </c>
      <c r="C137" s="257">
        <v>32</v>
      </c>
      <c r="D137" s="257">
        <v>174081</v>
      </c>
      <c r="E137" s="257">
        <v>277282</v>
      </c>
      <c r="F137" s="257" t="s">
        <v>1377</v>
      </c>
      <c r="G137" s="255"/>
      <c r="H137" s="255"/>
      <c r="I137" s="255" t="s">
        <v>1378</v>
      </c>
      <c r="J137" s="257" t="s">
        <v>968</v>
      </c>
      <c r="K137" s="258">
        <v>1</v>
      </c>
      <c r="L137" s="258" t="s">
        <v>1184</v>
      </c>
      <c r="M137" s="258" t="s">
        <v>430</v>
      </c>
    </row>
    <row r="138" spans="1:13" s="258" customFormat="1" ht="9.9499999999999993" customHeight="1">
      <c r="A138" s="255">
        <v>135</v>
      </c>
      <c r="B138" s="257" t="s">
        <v>1375</v>
      </c>
      <c r="C138" s="257">
        <v>40</v>
      </c>
      <c r="D138" s="257">
        <v>174088</v>
      </c>
      <c r="E138" s="257">
        <v>277277</v>
      </c>
      <c r="F138" s="257" t="s">
        <v>1377</v>
      </c>
      <c r="G138" s="255"/>
      <c r="H138" s="255"/>
      <c r="I138" s="255" t="s">
        <v>1378</v>
      </c>
      <c r="J138" s="257" t="s">
        <v>968</v>
      </c>
      <c r="K138" s="258">
        <v>1</v>
      </c>
      <c r="L138" s="258" t="s">
        <v>1184</v>
      </c>
      <c r="M138" s="258" t="s">
        <v>430</v>
      </c>
    </row>
    <row r="139" spans="1:13" s="258" customFormat="1" ht="9.9499999999999993" customHeight="1">
      <c r="A139" s="255">
        <v>136</v>
      </c>
      <c r="B139" s="257" t="s">
        <v>1376</v>
      </c>
      <c r="C139" s="257">
        <v>30</v>
      </c>
      <c r="D139" s="257">
        <v>174091</v>
      </c>
      <c r="E139" s="257">
        <v>277279</v>
      </c>
      <c r="F139" s="257" t="s">
        <v>1377</v>
      </c>
      <c r="G139" s="255"/>
      <c r="H139" s="255"/>
      <c r="I139" s="255" t="s">
        <v>1378</v>
      </c>
      <c r="J139" s="257" t="s">
        <v>968</v>
      </c>
      <c r="K139" s="258">
        <v>1</v>
      </c>
      <c r="L139" s="258" t="s">
        <v>1184</v>
      </c>
      <c r="M139" s="258" t="s">
        <v>430</v>
      </c>
    </row>
    <row r="140" spans="1:13" s="259" customFormat="1" ht="15.75" customHeight="1">
      <c r="A140" s="252" t="s">
        <v>431</v>
      </c>
      <c r="B140" s="252"/>
      <c r="C140" s="254">
        <f>C144</f>
        <v>30</v>
      </c>
      <c r="D140" s="254"/>
      <c r="E140" s="254"/>
      <c r="F140" s="252"/>
      <c r="G140" s="252"/>
      <c r="H140" s="252"/>
      <c r="I140" s="252"/>
      <c r="J140" s="252"/>
    </row>
    <row r="141" spans="1:13" s="258" customFormat="1" ht="9" customHeight="1">
      <c r="A141" s="260"/>
      <c r="B141" s="260"/>
      <c r="C141" s="261"/>
      <c r="D141" s="261"/>
      <c r="E141" s="261"/>
      <c r="F141" s="260"/>
      <c r="J141" s="260"/>
    </row>
    <row r="142" spans="1:13" s="258" customFormat="1" ht="9" customHeight="1">
      <c r="A142" s="260"/>
      <c r="B142" s="260"/>
      <c r="C142" s="261"/>
      <c r="D142" s="261"/>
      <c r="E142" s="261"/>
      <c r="F142" s="260"/>
      <c r="J142" s="260"/>
    </row>
    <row r="143" spans="1:13" s="258" customFormat="1" ht="9" customHeight="1">
      <c r="A143" s="260" t="s">
        <v>431</v>
      </c>
      <c r="B143" s="260"/>
      <c r="C143" s="262">
        <f>AVERAGE(C4:C139)</f>
        <v>29.485294117647058</v>
      </c>
      <c r="D143" s="263"/>
      <c r="E143" s="263">
        <f>AVERAGE(C4:C139,'[412]라-2.1-0-1 GPS좌표 및 흉고(단목-해송)'!C4:C229,'[412]라-4.1-0-1 GPS좌표 및 흉고(위험목-소나무)'!C4:C76,'[412]라-3.1-0-1 GPS좌표 및 흉고(위험목-잣나무)'!C4,'[412]라-5.1-0-1 GPS좌표 및 흉고(위험목-해송)'!C4:C25)</f>
        <v>29.313868613138688</v>
      </c>
      <c r="F143" s="260"/>
    </row>
    <row r="144" spans="1:13" s="258" customFormat="1" ht="9" customHeight="1">
      <c r="A144" s="260"/>
      <c r="B144" s="260"/>
      <c r="C144" s="365">
        <v>30</v>
      </c>
      <c r="D144" s="264"/>
      <c r="E144" s="264"/>
      <c r="F144" s="265" t="s">
        <v>322</v>
      </c>
    </row>
    <row r="145" spans="1:10" s="258" customFormat="1" ht="9" customHeight="1">
      <c r="A145" s="260"/>
      <c r="B145" s="260"/>
      <c r="C145" s="261"/>
      <c r="D145" s="261"/>
      <c r="E145" s="261"/>
      <c r="F145" s="260"/>
      <c r="J145" s="260"/>
    </row>
    <row r="146" spans="1:10" s="258" customFormat="1" ht="9" customHeight="1">
      <c r="A146" s="260"/>
      <c r="B146" s="260"/>
      <c r="C146" s="261"/>
      <c r="D146" s="261"/>
      <c r="E146" s="261"/>
      <c r="F146" s="260"/>
      <c r="G146" s="258">
        <f>COUNTA(G4:G139)</f>
        <v>6</v>
      </c>
      <c r="H146" s="258">
        <f>COUNTA(H4:H139)</f>
        <v>41</v>
      </c>
      <c r="I146" s="258">
        <f>COUNTA(I4:I139)</f>
        <v>89</v>
      </c>
      <c r="J146" s="260">
        <f>SUM(G146:I146)</f>
        <v>136</v>
      </c>
    </row>
    <row r="147" spans="1:10" s="258" customFormat="1" ht="9" customHeight="1">
      <c r="A147" s="260"/>
      <c r="B147" s="260"/>
      <c r="C147" s="261"/>
      <c r="D147" s="261"/>
      <c r="E147" s="261"/>
      <c r="F147" s="260"/>
      <c r="J147" s="260"/>
    </row>
    <row r="148" spans="1:10" s="258" customFormat="1" ht="9" customHeight="1">
      <c r="A148" s="260"/>
      <c r="B148" s="260"/>
      <c r="C148" s="261">
        <f>SUM(C4:C139)</f>
        <v>4010</v>
      </c>
      <c r="D148" s="261"/>
      <c r="E148" s="261"/>
      <c r="F148" s="260"/>
      <c r="J148" s="260"/>
    </row>
    <row r="149" spans="1:10" s="258" customFormat="1" ht="9" customHeight="1">
      <c r="A149" s="260"/>
      <c r="B149" s="260"/>
      <c r="C149" s="261"/>
      <c r="D149" s="261"/>
      <c r="E149" s="261"/>
      <c r="F149" s="260"/>
      <c r="J149" s="260"/>
    </row>
    <row r="150" spans="1:10" s="258" customFormat="1" ht="9" customHeight="1">
      <c r="A150" s="260"/>
      <c r="B150" s="260"/>
      <c r="C150" s="261"/>
      <c r="D150" s="261"/>
      <c r="E150" s="261"/>
      <c r="F150" s="260"/>
      <c r="J150" s="260"/>
    </row>
    <row r="151" spans="1:10" s="258" customFormat="1" ht="9" customHeight="1">
      <c r="A151" s="260"/>
      <c r="B151" s="260"/>
      <c r="C151" s="261"/>
      <c r="D151" s="261"/>
      <c r="E151" s="261"/>
      <c r="F151" s="260"/>
      <c r="J151" s="260"/>
    </row>
    <row r="152" spans="1:10" s="258" customFormat="1" ht="9" customHeight="1">
      <c r="A152" s="260"/>
      <c r="B152" s="260"/>
      <c r="C152" s="261"/>
      <c r="D152" s="261"/>
      <c r="E152" s="261"/>
      <c r="F152" s="260"/>
      <c r="J152" s="260"/>
    </row>
    <row r="153" spans="1:10" s="258" customFormat="1" ht="9" customHeight="1">
      <c r="A153" s="260"/>
      <c r="B153" s="260"/>
      <c r="C153" s="261"/>
      <c r="D153" s="261"/>
      <c r="E153" s="261"/>
      <c r="F153" s="260"/>
      <c r="J153" s="260"/>
    </row>
    <row r="154" spans="1:10" s="258" customFormat="1" ht="9" customHeight="1">
      <c r="A154" s="260"/>
      <c r="B154" s="260"/>
      <c r="C154" s="261"/>
      <c r="D154" s="261"/>
      <c r="E154" s="261"/>
      <c r="F154" s="260"/>
      <c r="J154" s="260"/>
    </row>
    <row r="155" spans="1:10" s="258" customFormat="1" ht="9" customHeight="1">
      <c r="A155" s="260"/>
      <c r="B155" s="260"/>
      <c r="C155" s="261"/>
      <c r="D155" s="261"/>
      <c r="E155" s="261"/>
      <c r="F155" s="260"/>
      <c r="J155" s="260"/>
    </row>
    <row r="156" spans="1:10" s="258" customFormat="1" ht="9" customHeight="1">
      <c r="A156" s="260"/>
      <c r="B156" s="260"/>
      <c r="C156" s="261"/>
      <c r="D156" s="261"/>
      <c r="E156" s="261"/>
      <c r="F156" s="260"/>
      <c r="J156" s="260"/>
    </row>
    <row r="157" spans="1:10" s="258" customFormat="1" ht="9" customHeight="1">
      <c r="A157" s="260"/>
      <c r="B157" s="260"/>
      <c r="C157" s="261"/>
      <c r="D157" s="261"/>
      <c r="E157" s="261"/>
      <c r="F157" s="260"/>
      <c r="J157" s="260"/>
    </row>
    <row r="158" spans="1:10" s="258" customFormat="1" ht="9" customHeight="1">
      <c r="A158" s="260"/>
      <c r="B158" s="260"/>
      <c r="C158" s="261"/>
      <c r="D158" s="261"/>
      <c r="E158" s="261"/>
      <c r="F158" s="260"/>
      <c r="J158" s="260"/>
    </row>
    <row r="159" spans="1:10" s="258" customFormat="1" ht="9" customHeight="1">
      <c r="A159" s="260"/>
      <c r="B159" s="260"/>
      <c r="C159" s="261"/>
      <c r="D159" s="261"/>
      <c r="E159" s="261"/>
      <c r="F159" s="260"/>
      <c r="J159" s="260"/>
    </row>
    <row r="160" spans="1:10" s="258" customFormat="1" ht="9" customHeight="1">
      <c r="A160" s="260"/>
      <c r="B160" s="260"/>
      <c r="C160" s="261"/>
      <c r="D160" s="261"/>
      <c r="E160" s="261"/>
      <c r="F160" s="260"/>
      <c r="J160" s="260"/>
    </row>
    <row r="161" spans="1:10" s="258" customFormat="1" ht="9" customHeight="1">
      <c r="A161" s="260"/>
      <c r="B161" s="260"/>
      <c r="C161" s="261"/>
      <c r="D161" s="261"/>
      <c r="E161" s="261"/>
      <c r="F161" s="260"/>
      <c r="J161" s="260"/>
    </row>
    <row r="162" spans="1:10" s="258" customFormat="1" ht="9" customHeight="1">
      <c r="A162" s="260"/>
      <c r="B162" s="260"/>
      <c r="C162" s="261"/>
      <c r="D162" s="261"/>
      <c r="E162" s="261"/>
      <c r="F162" s="260"/>
      <c r="J162" s="260"/>
    </row>
    <row r="163" spans="1:10" s="258" customFormat="1" ht="9" customHeight="1">
      <c r="A163" s="260"/>
      <c r="B163" s="260"/>
      <c r="C163" s="261"/>
      <c r="D163" s="261"/>
      <c r="E163" s="261"/>
      <c r="F163" s="260"/>
      <c r="J163" s="260"/>
    </row>
    <row r="164" spans="1:10" s="258" customFormat="1" ht="9" customHeight="1">
      <c r="A164" s="260"/>
      <c r="B164" s="260"/>
      <c r="C164" s="261"/>
      <c r="D164" s="261"/>
      <c r="E164" s="261"/>
      <c r="F164" s="260"/>
      <c r="J164" s="260"/>
    </row>
    <row r="165" spans="1:10" s="258" customFormat="1" ht="9" customHeight="1">
      <c r="A165" s="260"/>
      <c r="B165" s="260"/>
      <c r="C165" s="261"/>
      <c r="D165" s="261"/>
      <c r="E165" s="261"/>
      <c r="F165" s="260"/>
      <c r="J165" s="260"/>
    </row>
    <row r="166" spans="1:10" s="258" customFormat="1" ht="9" customHeight="1">
      <c r="A166" s="260"/>
      <c r="B166" s="260"/>
      <c r="C166" s="261"/>
      <c r="D166" s="261"/>
      <c r="E166" s="261"/>
      <c r="F166" s="260"/>
      <c r="J166" s="260"/>
    </row>
    <row r="167" spans="1:10" s="258" customFormat="1" ht="9" customHeight="1">
      <c r="A167" s="260"/>
      <c r="B167" s="260"/>
      <c r="C167" s="261"/>
      <c r="D167" s="261"/>
      <c r="E167" s="261"/>
      <c r="F167" s="260"/>
      <c r="J167" s="260"/>
    </row>
    <row r="168" spans="1:10" s="258" customFormat="1" ht="9" customHeight="1">
      <c r="A168" s="260"/>
      <c r="B168" s="260"/>
      <c r="C168" s="261"/>
      <c r="D168" s="261"/>
      <c r="E168" s="261"/>
      <c r="F168" s="260"/>
      <c r="J168" s="260"/>
    </row>
    <row r="169" spans="1:10" s="258" customFormat="1" ht="9" customHeight="1">
      <c r="A169" s="260"/>
      <c r="B169" s="260"/>
      <c r="C169" s="261"/>
      <c r="D169" s="261"/>
      <c r="E169" s="261"/>
      <c r="F169" s="260"/>
      <c r="J169" s="260"/>
    </row>
    <row r="170" spans="1:10" s="258" customFormat="1" ht="9" customHeight="1">
      <c r="A170" s="260"/>
      <c r="B170" s="260"/>
      <c r="C170" s="261"/>
      <c r="D170" s="261"/>
      <c r="E170" s="261"/>
      <c r="F170" s="260"/>
      <c r="J170" s="260"/>
    </row>
    <row r="171" spans="1:10" s="258" customFormat="1" ht="9" customHeight="1">
      <c r="A171" s="260"/>
      <c r="B171" s="260"/>
      <c r="C171" s="261"/>
      <c r="D171" s="261"/>
      <c r="E171" s="261"/>
      <c r="F171" s="260"/>
      <c r="J171" s="260"/>
    </row>
    <row r="172" spans="1:10" s="258" customFormat="1" ht="9" customHeight="1">
      <c r="A172" s="260"/>
      <c r="B172" s="260"/>
      <c r="C172" s="261"/>
      <c r="D172" s="261"/>
      <c r="E172" s="261"/>
      <c r="F172" s="260"/>
      <c r="J172" s="260"/>
    </row>
    <row r="173" spans="1:10" s="258" customFormat="1" ht="9" customHeight="1">
      <c r="A173" s="260"/>
      <c r="B173" s="260"/>
      <c r="C173" s="261"/>
      <c r="D173" s="261"/>
      <c r="E173" s="261"/>
      <c r="F173" s="260"/>
      <c r="J173" s="260"/>
    </row>
    <row r="174" spans="1:10" s="258" customFormat="1" ht="9" customHeight="1">
      <c r="A174" s="260"/>
      <c r="B174" s="260"/>
      <c r="C174" s="261"/>
      <c r="D174" s="261"/>
      <c r="E174" s="261"/>
      <c r="F174" s="260"/>
      <c r="J174" s="260"/>
    </row>
    <row r="175" spans="1:10" s="258" customFormat="1" ht="9" customHeight="1">
      <c r="A175" s="260"/>
      <c r="B175" s="260"/>
      <c r="C175" s="261"/>
      <c r="D175" s="261"/>
      <c r="E175" s="261"/>
      <c r="F175" s="260"/>
      <c r="J175" s="260"/>
    </row>
    <row r="176" spans="1:10" s="258" customFormat="1" ht="9" customHeight="1">
      <c r="A176" s="260"/>
      <c r="B176" s="260"/>
      <c r="C176" s="261"/>
      <c r="D176" s="261"/>
      <c r="E176" s="261"/>
      <c r="F176" s="260"/>
      <c r="J176" s="260"/>
    </row>
    <row r="177" spans="1:10" s="258" customFormat="1" ht="9" customHeight="1">
      <c r="A177" s="260"/>
      <c r="B177" s="260"/>
      <c r="C177" s="261"/>
      <c r="D177" s="261"/>
      <c r="E177" s="261"/>
      <c r="F177" s="260"/>
      <c r="J177" s="260"/>
    </row>
    <row r="178" spans="1:10" s="258" customFormat="1" ht="9" customHeight="1">
      <c r="A178" s="260"/>
      <c r="B178" s="260"/>
      <c r="C178" s="261"/>
      <c r="D178" s="261"/>
      <c r="E178" s="261"/>
      <c r="F178" s="260"/>
      <c r="J178" s="260"/>
    </row>
    <row r="179" spans="1:10" s="258" customFormat="1" ht="9" customHeight="1">
      <c r="A179" s="260"/>
      <c r="B179" s="260"/>
      <c r="C179" s="261"/>
      <c r="D179" s="261"/>
      <c r="E179" s="261"/>
      <c r="F179" s="260"/>
      <c r="J179" s="260"/>
    </row>
    <row r="180" spans="1:10" s="258" customFormat="1" ht="9" customHeight="1">
      <c r="A180" s="260"/>
      <c r="B180" s="260"/>
      <c r="C180" s="261"/>
      <c r="D180" s="261"/>
      <c r="E180" s="261"/>
      <c r="F180" s="260"/>
      <c r="J180" s="260"/>
    </row>
    <row r="181" spans="1:10" s="258" customFormat="1" ht="9" customHeight="1">
      <c r="A181" s="260"/>
      <c r="B181" s="260"/>
      <c r="C181" s="261"/>
      <c r="D181" s="261"/>
      <c r="E181" s="261"/>
      <c r="F181" s="260"/>
      <c r="J181" s="260"/>
    </row>
    <row r="182" spans="1:10" s="258" customFormat="1" ht="9" customHeight="1">
      <c r="A182" s="260"/>
      <c r="B182" s="260"/>
      <c r="C182" s="261"/>
      <c r="D182" s="261"/>
      <c r="E182" s="261"/>
      <c r="F182" s="260"/>
      <c r="J182" s="260"/>
    </row>
    <row r="183" spans="1:10" s="258" customFormat="1" ht="9" customHeight="1">
      <c r="A183" s="260"/>
      <c r="B183" s="260"/>
      <c r="C183" s="261"/>
      <c r="D183" s="261"/>
      <c r="E183" s="261"/>
      <c r="F183" s="260"/>
      <c r="J183" s="260"/>
    </row>
    <row r="184" spans="1:10" s="258" customFormat="1" ht="9" customHeight="1">
      <c r="A184" s="260"/>
      <c r="B184" s="260"/>
      <c r="C184" s="261"/>
      <c r="D184" s="261"/>
      <c r="E184" s="261"/>
      <c r="F184" s="260"/>
      <c r="J184" s="260"/>
    </row>
    <row r="185" spans="1:10" s="258" customFormat="1" ht="9" customHeight="1">
      <c r="A185" s="260"/>
      <c r="B185" s="260"/>
      <c r="C185" s="261"/>
      <c r="D185" s="261"/>
      <c r="E185" s="261"/>
      <c r="F185" s="260"/>
      <c r="J185" s="260"/>
    </row>
    <row r="186" spans="1:10" s="258" customFormat="1" ht="9" customHeight="1">
      <c r="A186" s="260"/>
      <c r="B186" s="260"/>
      <c r="C186" s="261"/>
      <c r="D186" s="261"/>
      <c r="E186" s="261"/>
      <c r="F186" s="260"/>
      <c r="J186" s="260"/>
    </row>
    <row r="187" spans="1:10" s="258" customFormat="1" ht="9" customHeight="1">
      <c r="A187" s="260"/>
      <c r="B187" s="260"/>
      <c r="C187" s="261"/>
      <c r="D187" s="261"/>
      <c r="E187" s="261"/>
      <c r="F187" s="260"/>
      <c r="J187" s="260"/>
    </row>
    <row r="188" spans="1:10" s="258" customFormat="1" ht="9" customHeight="1">
      <c r="A188" s="260"/>
      <c r="B188" s="260"/>
      <c r="C188" s="261"/>
      <c r="D188" s="261"/>
      <c r="E188" s="261"/>
      <c r="F188" s="260"/>
      <c r="J188" s="260"/>
    </row>
    <row r="189" spans="1:10" s="258" customFormat="1" ht="9" customHeight="1">
      <c r="A189" s="260"/>
      <c r="B189" s="260"/>
      <c r="C189" s="261"/>
      <c r="D189" s="261"/>
      <c r="E189" s="261"/>
      <c r="F189" s="260"/>
      <c r="J189" s="260"/>
    </row>
    <row r="190" spans="1:10" s="258" customFormat="1" ht="9" customHeight="1">
      <c r="A190" s="260"/>
      <c r="B190" s="260"/>
      <c r="C190" s="261"/>
      <c r="D190" s="261"/>
      <c r="E190" s="261"/>
      <c r="F190" s="260"/>
      <c r="J190" s="260"/>
    </row>
    <row r="191" spans="1:10" s="258" customFormat="1" ht="9" customHeight="1">
      <c r="A191" s="260"/>
      <c r="B191" s="260"/>
      <c r="C191" s="261"/>
      <c r="D191" s="261"/>
      <c r="E191" s="261"/>
      <c r="F191" s="260"/>
      <c r="J191" s="260"/>
    </row>
    <row r="192" spans="1:10" s="258" customFormat="1" ht="9" customHeight="1">
      <c r="A192" s="260"/>
      <c r="B192" s="260"/>
      <c r="C192" s="261"/>
      <c r="D192" s="261"/>
      <c r="E192" s="261"/>
      <c r="F192" s="260"/>
      <c r="J192" s="260"/>
    </row>
    <row r="193" spans="1:10" s="258" customFormat="1" ht="9" customHeight="1">
      <c r="A193" s="260"/>
      <c r="B193" s="260"/>
      <c r="C193" s="261"/>
      <c r="D193" s="261"/>
      <c r="E193" s="261"/>
      <c r="F193" s="260"/>
      <c r="J193" s="260"/>
    </row>
    <row r="194" spans="1:10" s="258" customFormat="1" ht="9" customHeight="1">
      <c r="A194" s="260"/>
      <c r="B194" s="260"/>
      <c r="C194" s="261"/>
      <c r="D194" s="261"/>
      <c r="E194" s="261"/>
      <c r="F194" s="260"/>
      <c r="J194" s="260"/>
    </row>
    <row r="195" spans="1:10" s="258" customFormat="1" ht="9" customHeight="1">
      <c r="A195" s="260"/>
      <c r="B195" s="260"/>
      <c r="C195" s="261"/>
      <c r="D195" s="261"/>
      <c r="E195" s="261"/>
      <c r="F195" s="260"/>
      <c r="J195" s="260"/>
    </row>
    <row r="196" spans="1:10" s="258" customFormat="1" ht="9" customHeight="1">
      <c r="A196" s="260"/>
      <c r="B196" s="260"/>
      <c r="C196" s="261"/>
      <c r="D196" s="261"/>
      <c r="E196" s="261"/>
      <c r="F196" s="260"/>
      <c r="J196" s="260"/>
    </row>
    <row r="197" spans="1:10" s="258" customFormat="1" ht="9" customHeight="1">
      <c r="A197" s="260"/>
      <c r="B197" s="260"/>
      <c r="C197" s="261"/>
      <c r="D197" s="261"/>
      <c r="E197" s="261"/>
      <c r="F197" s="260"/>
      <c r="J197" s="260"/>
    </row>
    <row r="198" spans="1:10" s="258" customFormat="1" ht="9" customHeight="1">
      <c r="A198" s="260"/>
      <c r="B198" s="260"/>
      <c r="C198" s="261"/>
      <c r="D198" s="261"/>
      <c r="E198" s="261"/>
      <c r="F198" s="260"/>
      <c r="J198" s="260"/>
    </row>
    <row r="199" spans="1:10" s="258" customFormat="1" ht="9" customHeight="1">
      <c r="A199" s="260"/>
      <c r="B199" s="260"/>
      <c r="C199" s="261"/>
      <c r="D199" s="261"/>
      <c r="E199" s="261"/>
      <c r="F199" s="260"/>
      <c r="J199" s="260"/>
    </row>
    <row r="200" spans="1:10" s="258" customFormat="1" ht="9" customHeight="1">
      <c r="A200" s="260"/>
      <c r="B200" s="260"/>
      <c r="C200" s="261"/>
      <c r="D200" s="261"/>
      <c r="E200" s="261"/>
      <c r="F200" s="260"/>
      <c r="J200" s="260"/>
    </row>
    <row r="201" spans="1:10" s="258" customFormat="1" ht="9" customHeight="1">
      <c r="A201" s="260"/>
      <c r="B201" s="260"/>
      <c r="C201" s="261"/>
      <c r="D201" s="261"/>
      <c r="E201" s="261"/>
      <c r="F201" s="260"/>
      <c r="J201" s="260"/>
    </row>
    <row r="202" spans="1:10" s="258" customFormat="1" ht="9" customHeight="1">
      <c r="A202" s="260"/>
      <c r="B202" s="260"/>
      <c r="C202" s="261"/>
      <c r="D202" s="261"/>
      <c r="E202" s="261"/>
      <c r="F202" s="260"/>
      <c r="J202" s="260"/>
    </row>
    <row r="203" spans="1:10" s="258" customFormat="1" ht="9" customHeight="1">
      <c r="A203" s="260"/>
      <c r="B203" s="260"/>
      <c r="C203" s="261"/>
      <c r="D203" s="261"/>
      <c r="E203" s="261"/>
      <c r="F203" s="260"/>
      <c r="J203" s="260"/>
    </row>
    <row r="204" spans="1:10" s="258" customFormat="1" ht="9" customHeight="1">
      <c r="A204" s="260"/>
      <c r="B204" s="260"/>
      <c r="C204" s="261"/>
      <c r="D204" s="261"/>
      <c r="E204" s="261"/>
      <c r="F204" s="260"/>
      <c r="J204" s="260"/>
    </row>
    <row r="205" spans="1:10" s="258" customFormat="1" ht="9" customHeight="1">
      <c r="A205" s="260"/>
      <c r="B205" s="260"/>
      <c r="C205" s="261"/>
      <c r="D205" s="261"/>
      <c r="E205" s="261"/>
      <c r="F205" s="260"/>
      <c r="J205" s="260"/>
    </row>
    <row r="206" spans="1:10" s="258" customFormat="1" ht="9" customHeight="1">
      <c r="A206" s="260"/>
      <c r="B206" s="260"/>
      <c r="C206" s="261"/>
      <c r="D206" s="261"/>
      <c r="E206" s="261"/>
      <c r="F206" s="260"/>
      <c r="J206" s="260"/>
    </row>
    <row r="207" spans="1:10" s="258" customFormat="1" ht="9" customHeight="1">
      <c r="A207" s="260"/>
      <c r="B207" s="260"/>
      <c r="C207" s="261"/>
      <c r="D207" s="261"/>
      <c r="E207" s="261"/>
      <c r="F207" s="260"/>
      <c r="J207" s="260"/>
    </row>
    <row r="208" spans="1:10" s="258" customFormat="1" ht="9" customHeight="1">
      <c r="A208" s="260"/>
      <c r="B208" s="260"/>
      <c r="C208" s="261"/>
      <c r="D208" s="261"/>
      <c r="E208" s="261"/>
      <c r="F208" s="260"/>
      <c r="J208" s="260"/>
    </row>
    <row r="209" spans="1:10" s="258" customFormat="1" ht="9" customHeight="1">
      <c r="A209" s="260"/>
      <c r="B209" s="260"/>
      <c r="C209" s="261"/>
      <c r="D209" s="261"/>
      <c r="E209" s="261"/>
      <c r="F209" s="260"/>
      <c r="J209" s="260"/>
    </row>
    <row r="210" spans="1:10" s="258" customFormat="1" ht="9" customHeight="1">
      <c r="A210" s="260"/>
      <c r="B210" s="260"/>
      <c r="C210" s="261"/>
      <c r="D210" s="261"/>
      <c r="E210" s="261"/>
      <c r="F210" s="260"/>
      <c r="J210" s="260"/>
    </row>
    <row r="211" spans="1:10" s="258" customFormat="1" ht="9" customHeight="1">
      <c r="A211" s="260"/>
      <c r="B211" s="260"/>
      <c r="C211" s="261"/>
      <c r="D211" s="261"/>
      <c r="E211" s="261"/>
      <c r="F211" s="260"/>
      <c r="J211" s="260"/>
    </row>
    <row r="212" spans="1:10" s="258" customFormat="1" ht="9" customHeight="1">
      <c r="A212" s="260"/>
      <c r="B212" s="260"/>
      <c r="C212" s="261"/>
      <c r="D212" s="261"/>
      <c r="E212" s="261"/>
      <c r="F212" s="260"/>
      <c r="J212" s="260"/>
    </row>
    <row r="213" spans="1:10" s="258" customFormat="1" ht="9" customHeight="1">
      <c r="A213" s="260"/>
      <c r="B213" s="260"/>
      <c r="C213" s="261"/>
      <c r="D213" s="261"/>
      <c r="E213" s="261"/>
      <c r="F213" s="260"/>
      <c r="J213" s="260"/>
    </row>
    <row r="214" spans="1:10" s="258" customFormat="1" ht="9" customHeight="1">
      <c r="A214" s="260"/>
      <c r="B214" s="260"/>
      <c r="C214" s="261"/>
      <c r="D214" s="261"/>
      <c r="E214" s="261"/>
      <c r="F214" s="260"/>
      <c r="J214" s="260"/>
    </row>
    <row r="215" spans="1:10" s="258" customFormat="1" ht="9" customHeight="1">
      <c r="A215" s="260"/>
      <c r="B215" s="260"/>
      <c r="C215" s="261"/>
      <c r="D215" s="261"/>
      <c r="E215" s="261"/>
      <c r="F215" s="260"/>
      <c r="J215" s="260"/>
    </row>
    <row r="216" spans="1:10" s="258" customFormat="1" ht="9" customHeight="1">
      <c r="A216" s="260"/>
      <c r="B216" s="260"/>
      <c r="C216" s="261"/>
      <c r="D216" s="261"/>
      <c r="E216" s="261"/>
      <c r="F216" s="260"/>
      <c r="J216" s="260"/>
    </row>
    <row r="217" spans="1:10" s="258" customFormat="1" ht="9" customHeight="1">
      <c r="A217" s="260"/>
      <c r="B217" s="260"/>
      <c r="C217" s="261"/>
      <c r="D217" s="261"/>
      <c r="E217" s="261"/>
      <c r="F217" s="260"/>
      <c r="J217" s="260"/>
    </row>
    <row r="218" spans="1:10" s="258" customFormat="1" ht="9" customHeight="1">
      <c r="A218" s="260"/>
      <c r="B218" s="260"/>
      <c r="C218" s="261"/>
      <c r="D218" s="261"/>
      <c r="E218" s="261"/>
      <c r="F218" s="260"/>
      <c r="J218" s="260"/>
    </row>
    <row r="219" spans="1:10" s="258" customFormat="1" ht="9" customHeight="1">
      <c r="A219" s="260"/>
      <c r="B219" s="260"/>
      <c r="C219" s="261"/>
      <c r="D219" s="261"/>
      <c r="E219" s="261"/>
      <c r="F219" s="260"/>
      <c r="J219" s="260"/>
    </row>
    <row r="220" spans="1:10" s="258" customFormat="1" ht="9" customHeight="1">
      <c r="A220" s="260"/>
      <c r="B220" s="260"/>
      <c r="C220" s="261"/>
      <c r="D220" s="261"/>
      <c r="E220" s="261"/>
      <c r="F220" s="260"/>
      <c r="J220" s="260"/>
    </row>
    <row r="221" spans="1:10" s="258" customFormat="1" ht="9" customHeight="1">
      <c r="A221" s="260"/>
      <c r="B221" s="260"/>
      <c r="C221" s="261"/>
      <c r="D221" s="261"/>
      <c r="E221" s="261"/>
      <c r="F221" s="260"/>
      <c r="J221" s="260"/>
    </row>
    <row r="222" spans="1:10" s="258" customFormat="1" ht="9" customHeight="1">
      <c r="A222" s="260"/>
      <c r="B222" s="260"/>
      <c r="C222" s="261"/>
      <c r="D222" s="261"/>
      <c r="E222" s="261"/>
      <c r="F222" s="260"/>
      <c r="J222" s="260"/>
    </row>
    <row r="223" spans="1:10" s="258" customFormat="1" ht="9" customHeight="1">
      <c r="A223" s="260"/>
      <c r="B223" s="260"/>
      <c r="C223" s="261"/>
      <c r="D223" s="261"/>
      <c r="E223" s="261"/>
      <c r="F223" s="260"/>
      <c r="J223" s="260"/>
    </row>
    <row r="224" spans="1:10" s="258" customFormat="1" ht="9" customHeight="1">
      <c r="A224" s="260"/>
      <c r="B224" s="260"/>
      <c r="C224" s="261"/>
      <c r="D224" s="261"/>
      <c r="E224" s="261"/>
      <c r="F224" s="260"/>
      <c r="J224" s="260"/>
    </row>
    <row r="225" spans="1:10" s="258" customFormat="1" ht="9" customHeight="1">
      <c r="A225" s="260"/>
      <c r="B225" s="260"/>
      <c r="C225" s="261"/>
      <c r="D225" s="261"/>
      <c r="E225" s="261"/>
      <c r="F225" s="260"/>
      <c r="J225" s="260"/>
    </row>
    <row r="226" spans="1:10" s="258" customFormat="1" ht="9" customHeight="1">
      <c r="A226" s="260"/>
      <c r="B226" s="260"/>
      <c r="C226" s="261"/>
      <c r="D226" s="261"/>
      <c r="E226" s="261"/>
      <c r="F226" s="260"/>
      <c r="J226" s="260"/>
    </row>
    <row r="227" spans="1:10" s="258" customFormat="1" ht="9" customHeight="1">
      <c r="A227" s="260"/>
      <c r="B227" s="260"/>
      <c r="C227" s="261"/>
      <c r="D227" s="261"/>
      <c r="E227" s="261"/>
      <c r="F227" s="260"/>
      <c r="J227" s="260"/>
    </row>
    <row r="228" spans="1:10" s="258" customFormat="1" ht="9" customHeight="1">
      <c r="A228" s="260"/>
      <c r="B228" s="260"/>
      <c r="C228" s="261"/>
      <c r="D228" s="261"/>
      <c r="E228" s="261"/>
      <c r="F228" s="260"/>
      <c r="J228" s="260"/>
    </row>
    <row r="229" spans="1:10" s="258" customFormat="1" ht="9" customHeight="1">
      <c r="A229" s="260"/>
      <c r="B229" s="260"/>
      <c r="C229" s="261"/>
      <c r="D229" s="261"/>
      <c r="E229" s="261"/>
      <c r="F229" s="260"/>
      <c r="J229" s="260"/>
    </row>
    <row r="230" spans="1:10" s="258" customFormat="1" ht="9" customHeight="1">
      <c r="A230" s="260"/>
      <c r="B230" s="260"/>
      <c r="C230" s="261"/>
      <c r="D230" s="261"/>
      <c r="E230" s="261"/>
      <c r="F230" s="260"/>
      <c r="J230" s="260"/>
    </row>
    <row r="231" spans="1:10" s="258" customFormat="1" ht="9" customHeight="1">
      <c r="A231" s="260"/>
      <c r="B231" s="260"/>
      <c r="C231" s="261"/>
      <c r="D231" s="261"/>
      <c r="E231" s="261"/>
      <c r="F231" s="260"/>
      <c r="J231" s="260"/>
    </row>
    <row r="232" spans="1:10" s="258" customFormat="1" ht="9" customHeight="1">
      <c r="A232" s="260"/>
      <c r="B232" s="260"/>
      <c r="C232" s="261"/>
      <c r="D232" s="261"/>
      <c r="E232" s="261"/>
      <c r="F232" s="260"/>
      <c r="J232" s="260"/>
    </row>
    <row r="233" spans="1:10" s="258" customFormat="1" ht="9" customHeight="1">
      <c r="A233" s="260"/>
      <c r="B233" s="260"/>
      <c r="C233" s="261"/>
      <c r="D233" s="261"/>
      <c r="E233" s="261"/>
      <c r="F233" s="260"/>
      <c r="J233" s="260"/>
    </row>
    <row r="234" spans="1:10" s="258" customFormat="1" ht="9" customHeight="1">
      <c r="A234" s="260"/>
      <c r="B234" s="260"/>
      <c r="C234" s="261"/>
      <c r="D234" s="261"/>
      <c r="E234" s="261"/>
      <c r="F234" s="260"/>
      <c r="J234" s="260"/>
    </row>
    <row r="235" spans="1:10" s="258" customFormat="1" ht="9" customHeight="1">
      <c r="A235" s="260"/>
      <c r="B235" s="260"/>
      <c r="C235" s="261"/>
      <c r="D235" s="261"/>
      <c r="E235" s="261"/>
      <c r="F235" s="260"/>
      <c r="J235" s="260"/>
    </row>
    <row r="236" spans="1:10" s="258" customFormat="1" ht="9" customHeight="1">
      <c r="A236" s="260"/>
      <c r="B236" s="260"/>
      <c r="C236" s="261"/>
      <c r="D236" s="261"/>
      <c r="E236" s="261"/>
      <c r="F236" s="260"/>
      <c r="J236" s="260"/>
    </row>
    <row r="237" spans="1:10" s="258" customFormat="1" ht="9" customHeight="1">
      <c r="A237" s="260"/>
      <c r="B237" s="260"/>
      <c r="C237" s="261"/>
      <c r="D237" s="261"/>
      <c r="E237" s="261"/>
      <c r="F237" s="260"/>
      <c r="J237" s="260"/>
    </row>
    <row r="238" spans="1:10" s="258" customFormat="1" ht="9" customHeight="1">
      <c r="A238" s="260"/>
      <c r="B238" s="260"/>
      <c r="C238" s="261"/>
      <c r="D238" s="261"/>
      <c r="E238" s="261"/>
      <c r="F238" s="260"/>
      <c r="J238" s="260"/>
    </row>
    <row r="239" spans="1:10" s="258" customFormat="1" ht="9" customHeight="1">
      <c r="A239" s="260"/>
      <c r="B239" s="260"/>
      <c r="C239" s="261"/>
      <c r="D239" s="261"/>
      <c r="E239" s="261"/>
      <c r="F239" s="260"/>
      <c r="J239" s="260"/>
    </row>
    <row r="240" spans="1:10" s="258" customFormat="1" ht="9" customHeight="1">
      <c r="A240" s="260"/>
      <c r="B240" s="260"/>
      <c r="C240" s="261"/>
      <c r="D240" s="261"/>
      <c r="E240" s="261"/>
      <c r="F240" s="260"/>
      <c r="J240" s="260"/>
    </row>
    <row r="241" spans="1:10" s="258" customFormat="1" ht="9" customHeight="1">
      <c r="A241" s="260"/>
      <c r="B241" s="260"/>
      <c r="C241" s="261"/>
      <c r="D241" s="261"/>
      <c r="E241" s="261"/>
      <c r="F241" s="260"/>
      <c r="J241" s="260"/>
    </row>
    <row r="242" spans="1:10" s="258" customFormat="1" ht="9" customHeight="1">
      <c r="A242" s="260"/>
      <c r="B242" s="260"/>
      <c r="C242" s="261"/>
      <c r="D242" s="261"/>
      <c r="E242" s="261"/>
      <c r="F242" s="260"/>
      <c r="J242" s="260"/>
    </row>
    <row r="243" spans="1:10" s="258" customFormat="1" ht="9" customHeight="1">
      <c r="A243" s="260"/>
      <c r="B243" s="260"/>
      <c r="C243" s="261"/>
      <c r="D243" s="261"/>
      <c r="E243" s="261"/>
      <c r="F243" s="260"/>
      <c r="J243" s="260"/>
    </row>
    <row r="244" spans="1:10" s="258" customFormat="1" ht="9" customHeight="1">
      <c r="A244" s="260"/>
      <c r="B244" s="260"/>
      <c r="C244" s="261"/>
      <c r="D244" s="261"/>
      <c r="E244" s="261"/>
      <c r="F244" s="260"/>
      <c r="J244" s="260"/>
    </row>
    <row r="245" spans="1:10" s="258" customFormat="1" ht="9" customHeight="1">
      <c r="A245" s="260"/>
      <c r="B245" s="260"/>
      <c r="C245" s="261"/>
      <c r="D245" s="261"/>
      <c r="E245" s="261"/>
      <c r="F245" s="260"/>
      <c r="J245" s="260"/>
    </row>
    <row r="246" spans="1:10" s="258" customFormat="1" ht="9" customHeight="1">
      <c r="A246" s="260"/>
      <c r="B246" s="260"/>
      <c r="C246" s="261"/>
      <c r="D246" s="261"/>
      <c r="E246" s="261"/>
      <c r="F246" s="260"/>
      <c r="J246" s="260"/>
    </row>
    <row r="247" spans="1:10" s="258" customFormat="1" ht="9" customHeight="1">
      <c r="A247" s="260"/>
      <c r="B247" s="260"/>
      <c r="C247" s="261"/>
      <c r="D247" s="261"/>
      <c r="E247" s="261"/>
      <c r="F247" s="260"/>
      <c r="J247" s="260"/>
    </row>
    <row r="248" spans="1:10" s="258" customFormat="1" ht="9" customHeight="1">
      <c r="A248" s="260"/>
      <c r="B248" s="260"/>
      <c r="C248" s="261"/>
      <c r="D248" s="261"/>
      <c r="E248" s="261"/>
      <c r="F248" s="260"/>
      <c r="J248" s="260"/>
    </row>
    <row r="249" spans="1:10" s="258" customFormat="1" ht="9" customHeight="1">
      <c r="A249" s="260"/>
      <c r="B249" s="260"/>
      <c r="C249" s="261"/>
      <c r="D249" s="261"/>
      <c r="E249" s="261"/>
      <c r="F249" s="260"/>
      <c r="J249" s="260"/>
    </row>
    <row r="250" spans="1:10" s="258" customFormat="1" ht="9" customHeight="1">
      <c r="A250" s="260"/>
      <c r="B250" s="260"/>
      <c r="C250" s="261"/>
      <c r="D250" s="261"/>
      <c r="E250" s="261"/>
      <c r="F250" s="260"/>
      <c r="J250" s="260"/>
    </row>
    <row r="251" spans="1:10" s="258" customFormat="1" ht="9" customHeight="1">
      <c r="A251" s="260"/>
      <c r="B251" s="260"/>
      <c r="C251" s="261"/>
      <c r="D251" s="261"/>
      <c r="E251" s="261"/>
      <c r="F251" s="260"/>
      <c r="J251" s="260"/>
    </row>
    <row r="252" spans="1:10" s="258" customFormat="1" ht="9" customHeight="1">
      <c r="A252" s="260"/>
      <c r="B252" s="260"/>
      <c r="C252" s="261"/>
      <c r="D252" s="261"/>
      <c r="E252" s="261"/>
      <c r="F252" s="260"/>
      <c r="J252" s="260"/>
    </row>
    <row r="253" spans="1:10" s="258" customFormat="1" ht="9" customHeight="1">
      <c r="A253" s="260"/>
      <c r="B253" s="260"/>
      <c r="C253" s="261"/>
      <c r="D253" s="261"/>
      <c r="E253" s="261"/>
      <c r="F253" s="260"/>
      <c r="J253" s="260"/>
    </row>
    <row r="254" spans="1:10" s="258" customFormat="1" ht="9" customHeight="1">
      <c r="A254" s="260"/>
      <c r="B254" s="260"/>
      <c r="C254" s="261"/>
      <c r="D254" s="261"/>
      <c r="E254" s="261"/>
      <c r="F254" s="260"/>
      <c r="J254" s="260"/>
    </row>
    <row r="255" spans="1:10" s="258" customFormat="1" ht="9" customHeight="1">
      <c r="A255" s="260"/>
      <c r="B255" s="260"/>
      <c r="C255" s="261"/>
      <c r="D255" s="261"/>
      <c r="E255" s="261"/>
      <c r="F255" s="260"/>
      <c r="J255" s="260"/>
    </row>
    <row r="256" spans="1:10" s="258" customFormat="1" ht="9" customHeight="1">
      <c r="A256" s="260"/>
      <c r="B256" s="260"/>
      <c r="C256" s="261"/>
      <c r="D256" s="261"/>
      <c r="E256" s="261"/>
      <c r="F256" s="260"/>
      <c r="J256" s="260"/>
    </row>
    <row r="257" spans="1:10" s="258" customFormat="1" ht="9" customHeight="1">
      <c r="A257" s="260"/>
      <c r="B257" s="260"/>
      <c r="C257" s="261"/>
      <c r="D257" s="261"/>
      <c r="E257" s="261"/>
      <c r="F257" s="260"/>
      <c r="J257" s="260"/>
    </row>
    <row r="258" spans="1:10" s="258" customFormat="1" ht="9" customHeight="1">
      <c r="A258" s="260"/>
      <c r="B258" s="260"/>
      <c r="C258" s="261"/>
      <c r="D258" s="261"/>
      <c r="E258" s="261"/>
      <c r="F258" s="260"/>
      <c r="J258" s="260"/>
    </row>
    <row r="259" spans="1:10" s="258" customFormat="1" ht="9" customHeight="1">
      <c r="A259" s="260"/>
      <c r="B259" s="260"/>
      <c r="C259" s="261"/>
      <c r="D259" s="261"/>
      <c r="E259" s="261"/>
      <c r="F259" s="260"/>
      <c r="J259" s="260"/>
    </row>
    <row r="260" spans="1:10" s="258" customFormat="1" ht="9" customHeight="1">
      <c r="A260" s="260"/>
      <c r="B260" s="260"/>
      <c r="C260" s="261"/>
      <c r="D260" s="261"/>
      <c r="E260" s="261"/>
      <c r="F260" s="260"/>
      <c r="J260" s="260"/>
    </row>
    <row r="261" spans="1:10" s="258" customFormat="1" ht="9" customHeight="1">
      <c r="A261" s="260"/>
      <c r="B261" s="260"/>
      <c r="C261" s="261"/>
      <c r="D261" s="261"/>
      <c r="E261" s="261"/>
      <c r="F261" s="260"/>
      <c r="J261" s="260"/>
    </row>
    <row r="262" spans="1:10" s="258" customFormat="1" ht="9" customHeight="1">
      <c r="A262" s="260"/>
      <c r="B262" s="260"/>
      <c r="C262" s="261"/>
      <c r="D262" s="261"/>
      <c r="E262" s="261"/>
      <c r="F262" s="260"/>
      <c r="J262" s="260"/>
    </row>
    <row r="263" spans="1:10" s="258" customFormat="1" ht="9" customHeight="1">
      <c r="A263" s="260"/>
      <c r="B263" s="260"/>
      <c r="C263" s="261"/>
      <c r="D263" s="261"/>
      <c r="E263" s="261"/>
      <c r="F263" s="260"/>
      <c r="J263" s="260"/>
    </row>
    <row r="264" spans="1:10" s="258" customFormat="1" ht="9" customHeight="1">
      <c r="A264" s="260"/>
      <c r="B264" s="260"/>
      <c r="C264" s="261"/>
      <c r="D264" s="261"/>
      <c r="E264" s="261"/>
      <c r="F264" s="260"/>
      <c r="J264" s="260"/>
    </row>
    <row r="265" spans="1:10" s="258" customFormat="1" ht="9" customHeight="1">
      <c r="A265" s="260"/>
      <c r="B265" s="260"/>
      <c r="C265" s="261"/>
      <c r="D265" s="261"/>
      <c r="E265" s="261"/>
      <c r="F265" s="260"/>
      <c r="J265" s="260"/>
    </row>
    <row r="266" spans="1:10" s="258" customFormat="1" ht="9" customHeight="1">
      <c r="A266" s="260"/>
      <c r="B266" s="260"/>
      <c r="C266" s="261"/>
      <c r="D266" s="261"/>
      <c r="E266" s="261"/>
      <c r="F266" s="260"/>
      <c r="J266" s="260"/>
    </row>
    <row r="267" spans="1:10" s="258" customFormat="1" ht="9" customHeight="1">
      <c r="A267" s="260"/>
      <c r="B267" s="260"/>
      <c r="C267" s="261"/>
      <c r="D267" s="261"/>
      <c r="E267" s="261"/>
      <c r="F267" s="260"/>
      <c r="J267" s="260"/>
    </row>
    <row r="268" spans="1:10" s="258" customFormat="1" ht="9" customHeight="1">
      <c r="A268" s="260"/>
      <c r="B268" s="260"/>
      <c r="C268" s="261"/>
      <c r="D268" s="261"/>
      <c r="E268" s="261"/>
      <c r="F268" s="260"/>
      <c r="J268" s="260"/>
    </row>
    <row r="269" spans="1:10" s="258" customFormat="1" ht="9" customHeight="1">
      <c r="A269" s="260"/>
      <c r="B269" s="260"/>
      <c r="C269" s="261"/>
      <c r="D269" s="261"/>
      <c r="E269" s="261"/>
      <c r="F269" s="260"/>
      <c r="J269" s="260"/>
    </row>
    <row r="270" spans="1:10" s="258" customFormat="1" ht="9" customHeight="1">
      <c r="A270" s="260"/>
      <c r="B270" s="260"/>
      <c r="C270" s="261"/>
      <c r="D270" s="261"/>
      <c r="E270" s="261"/>
      <c r="F270" s="260"/>
      <c r="J270" s="260"/>
    </row>
    <row r="271" spans="1:10" s="258" customFormat="1" ht="9" customHeight="1">
      <c r="A271" s="260"/>
      <c r="B271" s="260"/>
      <c r="C271" s="261"/>
      <c r="D271" s="261"/>
      <c r="E271" s="261"/>
      <c r="F271" s="260"/>
      <c r="J271" s="260"/>
    </row>
    <row r="272" spans="1:10" s="258" customFormat="1" ht="9" customHeight="1">
      <c r="A272" s="260"/>
      <c r="B272" s="260"/>
      <c r="C272" s="261"/>
      <c r="D272" s="261"/>
      <c r="E272" s="261"/>
      <c r="F272" s="260"/>
      <c r="J272" s="260"/>
    </row>
    <row r="273" spans="1:10" s="258" customFormat="1" ht="9" customHeight="1">
      <c r="A273" s="260"/>
      <c r="B273" s="260"/>
      <c r="C273" s="261"/>
      <c r="D273" s="261"/>
      <c r="E273" s="261"/>
      <c r="F273" s="260"/>
      <c r="J273" s="260"/>
    </row>
    <row r="274" spans="1:10" s="258" customFormat="1" ht="9" customHeight="1">
      <c r="A274" s="260"/>
      <c r="B274" s="260"/>
      <c r="C274" s="261"/>
      <c r="D274" s="261"/>
      <c r="E274" s="261"/>
      <c r="F274" s="260"/>
      <c r="J274" s="260"/>
    </row>
    <row r="275" spans="1:10" s="258" customFormat="1" ht="9" customHeight="1">
      <c r="A275" s="260"/>
      <c r="B275" s="260"/>
      <c r="C275" s="261"/>
      <c r="D275" s="261"/>
      <c r="E275" s="261"/>
      <c r="F275" s="260"/>
      <c r="J275" s="260"/>
    </row>
    <row r="276" spans="1:10" s="258" customFormat="1" ht="9" customHeight="1">
      <c r="A276" s="260"/>
      <c r="B276" s="260"/>
      <c r="C276" s="261"/>
      <c r="D276" s="261"/>
      <c r="E276" s="261"/>
      <c r="F276" s="260"/>
      <c r="J276" s="260"/>
    </row>
    <row r="277" spans="1:10" s="258" customFormat="1" ht="9" customHeight="1">
      <c r="A277" s="260"/>
      <c r="B277" s="260"/>
      <c r="C277" s="261"/>
      <c r="D277" s="261"/>
      <c r="E277" s="261"/>
      <c r="F277" s="260"/>
      <c r="J277" s="260"/>
    </row>
    <row r="278" spans="1:10" s="258" customFormat="1" ht="9" customHeight="1">
      <c r="A278" s="260"/>
      <c r="B278" s="260"/>
      <c r="C278" s="261"/>
      <c r="D278" s="261"/>
      <c r="E278" s="261"/>
      <c r="F278" s="260"/>
      <c r="J278" s="260"/>
    </row>
    <row r="279" spans="1:10" s="258" customFormat="1" ht="9" customHeight="1">
      <c r="A279" s="260"/>
      <c r="B279" s="260"/>
      <c r="C279" s="261"/>
      <c r="D279" s="261"/>
      <c r="E279" s="261"/>
      <c r="F279" s="260"/>
      <c r="J279" s="260"/>
    </row>
    <row r="280" spans="1:10" s="258" customFormat="1" ht="9" customHeight="1">
      <c r="A280" s="260"/>
      <c r="B280" s="260"/>
      <c r="C280" s="261"/>
      <c r="D280" s="261"/>
      <c r="E280" s="261"/>
      <c r="F280" s="260"/>
      <c r="J280" s="260"/>
    </row>
    <row r="281" spans="1:10" s="258" customFormat="1" ht="9" customHeight="1">
      <c r="A281" s="260"/>
      <c r="B281" s="260"/>
      <c r="C281" s="261"/>
      <c r="D281" s="261"/>
      <c r="E281" s="261"/>
      <c r="F281" s="260"/>
      <c r="J281" s="260"/>
    </row>
    <row r="282" spans="1:10" s="258" customFormat="1" ht="9" customHeight="1">
      <c r="A282" s="260"/>
      <c r="B282" s="260"/>
      <c r="C282" s="261"/>
      <c r="D282" s="261"/>
      <c r="E282" s="261"/>
      <c r="F282" s="260"/>
      <c r="J282" s="260"/>
    </row>
    <row r="283" spans="1:10" s="258" customFormat="1" ht="9" customHeight="1">
      <c r="A283" s="260"/>
      <c r="B283" s="260"/>
      <c r="C283" s="261"/>
      <c r="D283" s="261"/>
      <c r="E283" s="261"/>
      <c r="F283" s="260"/>
      <c r="J283" s="260"/>
    </row>
    <row r="284" spans="1:10" s="258" customFormat="1" ht="9" customHeight="1">
      <c r="A284" s="260"/>
      <c r="B284" s="260"/>
      <c r="C284" s="261"/>
      <c r="D284" s="261"/>
      <c r="E284" s="261"/>
      <c r="F284" s="260"/>
      <c r="J284" s="260"/>
    </row>
    <row r="285" spans="1:10" s="258" customFormat="1" ht="9" customHeight="1">
      <c r="A285" s="260"/>
      <c r="B285" s="260"/>
      <c r="C285" s="261"/>
      <c r="D285" s="261"/>
      <c r="E285" s="261"/>
      <c r="F285" s="260"/>
      <c r="J285" s="260"/>
    </row>
    <row r="286" spans="1:10" s="258" customFormat="1" ht="9" customHeight="1">
      <c r="A286" s="260"/>
      <c r="B286" s="260"/>
      <c r="C286" s="261"/>
      <c r="D286" s="261"/>
      <c r="E286" s="261"/>
      <c r="F286" s="260"/>
      <c r="J286" s="260"/>
    </row>
    <row r="287" spans="1:10" s="258" customFormat="1" ht="9" customHeight="1">
      <c r="A287" s="260"/>
      <c r="B287" s="260"/>
      <c r="C287" s="261"/>
      <c r="D287" s="261"/>
      <c r="E287" s="261"/>
      <c r="F287" s="260"/>
      <c r="J287" s="260"/>
    </row>
    <row r="288" spans="1:10" s="258" customFormat="1" ht="9" customHeight="1">
      <c r="A288" s="260"/>
      <c r="B288" s="260"/>
      <c r="C288" s="261"/>
      <c r="D288" s="261"/>
      <c r="E288" s="261"/>
      <c r="F288" s="260"/>
      <c r="J288" s="260"/>
    </row>
    <row r="289" spans="1:10" s="258" customFormat="1" ht="9" customHeight="1">
      <c r="A289" s="260"/>
      <c r="B289" s="260"/>
      <c r="C289" s="261"/>
      <c r="D289" s="261"/>
      <c r="E289" s="261"/>
      <c r="F289" s="260"/>
      <c r="J289" s="260"/>
    </row>
    <row r="290" spans="1:10" s="258" customFormat="1" ht="9" customHeight="1">
      <c r="A290" s="260"/>
      <c r="B290" s="260"/>
      <c r="C290" s="261"/>
      <c r="D290" s="261"/>
      <c r="E290" s="261"/>
      <c r="F290" s="260"/>
      <c r="J290" s="260"/>
    </row>
    <row r="291" spans="1:10" s="258" customFormat="1" ht="9" customHeight="1">
      <c r="A291" s="260"/>
      <c r="B291" s="260"/>
      <c r="C291" s="261"/>
      <c r="D291" s="261"/>
      <c r="E291" s="261"/>
      <c r="F291" s="260"/>
      <c r="J291" s="260"/>
    </row>
    <row r="292" spans="1:10" s="258" customFormat="1" ht="9" customHeight="1">
      <c r="A292" s="260"/>
      <c r="B292" s="260"/>
      <c r="C292" s="261"/>
      <c r="D292" s="261"/>
      <c r="E292" s="261"/>
      <c r="F292" s="260"/>
      <c r="J292" s="260"/>
    </row>
    <row r="293" spans="1:10" s="258" customFormat="1" ht="9" customHeight="1">
      <c r="A293" s="260"/>
      <c r="B293" s="260"/>
      <c r="C293" s="261"/>
      <c r="D293" s="261"/>
      <c r="E293" s="261"/>
      <c r="F293" s="260"/>
      <c r="J293" s="260"/>
    </row>
    <row r="294" spans="1:10" s="258" customFormat="1" ht="9" customHeight="1">
      <c r="A294" s="260"/>
      <c r="B294" s="260"/>
      <c r="C294" s="261"/>
      <c r="D294" s="261"/>
      <c r="E294" s="261"/>
      <c r="F294" s="260"/>
      <c r="J294" s="260"/>
    </row>
    <row r="295" spans="1:10" s="258" customFormat="1" ht="9" customHeight="1">
      <c r="A295" s="260"/>
      <c r="B295" s="260"/>
      <c r="C295" s="261"/>
      <c r="D295" s="261"/>
      <c r="E295" s="261"/>
      <c r="F295" s="260"/>
      <c r="J295" s="260"/>
    </row>
    <row r="296" spans="1:10" s="258" customFormat="1" ht="9" customHeight="1">
      <c r="A296" s="260"/>
      <c r="B296" s="260"/>
      <c r="C296" s="261"/>
      <c r="D296" s="261"/>
      <c r="E296" s="261"/>
      <c r="F296" s="260"/>
      <c r="J296" s="260"/>
    </row>
    <row r="297" spans="1:10" s="258" customFormat="1" ht="9" customHeight="1">
      <c r="A297" s="260"/>
      <c r="B297" s="260"/>
      <c r="C297" s="261"/>
      <c r="D297" s="261"/>
      <c r="E297" s="261"/>
      <c r="F297" s="260"/>
      <c r="J297" s="260"/>
    </row>
    <row r="298" spans="1:10" s="258" customFormat="1" ht="9" customHeight="1">
      <c r="A298" s="260"/>
      <c r="B298" s="260"/>
      <c r="C298" s="261"/>
      <c r="D298" s="261"/>
      <c r="E298" s="261"/>
      <c r="F298" s="260"/>
      <c r="J298" s="260"/>
    </row>
    <row r="299" spans="1:10" s="258" customFormat="1" ht="9" customHeight="1">
      <c r="A299" s="260"/>
      <c r="B299" s="260"/>
      <c r="C299" s="261"/>
      <c r="D299" s="261"/>
      <c r="E299" s="261"/>
      <c r="F299" s="260"/>
      <c r="J299" s="260"/>
    </row>
    <row r="300" spans="1:10" s="258" customFormat="1" ht="9" customHeight="1">
      <c r="A300" s="260"/>
      <c r="B300" s="260"/>
      <c r="C300" s="261"/>
      <c r="D300" s="261"/>
      <c r="E300" s="261"/>
      <c r="F300" s="260"/>
      <c r="J300" s="260"/>
    </row>
    <row r="301" spans="1:10" s="258" customFormat="1" ht="9" customHeight="1">
      <c r="A301" s="260"/>
      <c r="B301" s="260"/>
      <c r="C301" s="261"/>
      <c r="D301" s="261"/>
      <c r="E301" s="261"/>
      <c r="F301" s="260"/>
      <c r="J301" s="260"/>
    </row>
    <row r="302" spans="1:10" s="258" customFormat="1" ht="9" customHeight="1">
      <c r="A302" s="260"/>
      <c r="B302" s="260"/>
      <c r="C302" s="261"/>
      <c r="D302" s="261"/>
      <c r="E302" s="261"/>
      <c r="F302" s="260"/>
      <c r="J302" s="260"/>
    </row>
    <row r="303" spans="1:10" s="258" customFormat="1" ht="9" customHeight="1">
      <c r="A303" s="260"/>
      <c r="B303" s="260"/>
      <c r="C303" s="261"/>
      <c r="D303" s="261"/>
      <c r="E303" s="261"/>
      <c r="F303" s="260"/>
      <c r="J303" s="260"/>
    </row>
    <row r="304" spans="1:10" s="258" customFormat="1" ht="9" customHeight="1">
      <c r="A304" s="260"/>
      <c r="B304" s="260"/>
      <c r="C304" s="261"/>
      <c r="D304" s="261"/>
      <c r="E304" s="261"/>
      <c r="F304" s="260"/>
      <c r="J304" s="260"/>
    </row>
    <row r="305" spans="1:10" s="258" customFormat="1" ht="9" customHeight="1">
      <c r="A305" s="260"/>
      <c r="B305" s="260"/>
      <c r="C305" s="261"/>
      <c r="D305" s="261"/>
      <c r="E305" s="261"/>
      <c r="F305" s="260"/>
      <c r="J305" s="260"/>
    </row>
    <row r="306" spans="1:10" s="258" customFormat="1" ht="9" customHeight="1">
      <c r="A306" s="260"/>
      <c r="B306" s="260"/>
      <c r="C306" s="261"/>
      <c r="D306" s="261"/>
      <c r="E306" s="261"/>
      <c r="F306" s="260"/>
      <c r="J306" s="260"/>
    </row>
    <row r="307" spans="1:10" s="258" customFormat="1" ht="9" customHeight="1">
      <c r="A307" s="260"/>
      <c r="B307" s="260"/>
      <c r="C307" s="261"/>
      <c r="D307" s="261"/>
      <c r="E307" s="261"/>
      <c r="F307" s="260"/>
      <c r="J307" s="260"/>
    </row>
    <row r="308" spans="1:10" s="258" customFormat="1" ht="9" customHeight="1">
      <c r="A308" s="260"/>
      <c r="B308" s="260"/>
      <c r="C308" s="261"/>
      <c r="D308" s="261"/>
      <c r="E308" s="261"/>
      <c r="F308" s="260"/>
      <c r="J308" s="260"/>
    </row>
    <row r="309" spans="1:10" s="258" customFormat="1" ht="9" customHeight="1">
      <c r="A309" s="260"/>
      <c r="B309" s="260"/>
      <c r="C309" s="261"/>
      <c r="D309" s="261"/>
      <c r="E309" s="261"/>
      <c r="F309" s="260"/>
      <c r="J309" s="260"/>
    </row>
    <row r="310" spans="1:10" s="258" customFormat="1" ht="9" customHeight="1">
      <c r="A310" s="260"/>
      <c r="B310" s="260"/>
      <c r="C310" s="261"/>
      <c r="D310" s="261"/>
      <c r="E310" s="261"/>
      <c r="F310" s="260"/>
      <c r="J310" s="260"/>
    </row>
    <row r="311" spans="1:10" s="258" customFormat="1" ht="9" customHeight="1">
      <c r="A311" s="260"/>
      <c r="B311" s="260"/>
      <c r="C311" s="261"/>
      <c r="D311" s="261"/>
      <c r="E311" s="261"/>
      <c r="F311" s="260"/>
      <c r="J311" s="260"/>
    </row>
    <row r="312" spans="1:10" s="258" customFormat="1" ht="9" customHeight="1">
      <c r="A312" s="260"/>
      <c r="B312" s="260"/>
      <c r="C312" s="261"/>
      <c r="D312" s="261"/>
      <c r="E312" s="261"/>
      <c r="F312" s="260"/>
      <c r="J312" s="260"/>
    </row>
    <row r="313" spans="1:10" s="258" customFormat="1" ht="9" customHeight="1">
      <c r="A313" s="260"/>
      <c r="B313" s="260"/>
      <c r="C313" s="261"/>
      <c r="D313" s="261"/>
      <c r="E313" s="261"/>
      <c r="F313" s="260"/>
      <c r="J313" s="260"/>
    </row>
    <row r="314" spans="1:10" s="258" customFormat="1" ht="9" customHeight="1">
      <c r="A314" s="260"/>
      <c r="B314" s="260"/>
      <c r="C314" s="261"/>
      <c r="D314" s="261"/>
      <c r="E314" s="261"/>
      <c r="F314" s="260"/>
      <c r="J314" s="260"/>
    </row>
    <row r="315" spans="1:10" s="258" customFormat="1" ht="9" customHeight="1">
      <c r="A315" s="260"/>
      <c r="B315" s="260"/>
      <c r="C315" s="261"/>
      <c r="D315" s="261"/>
      <c r="E315" s="261"/>
      <c r="F315" s="260"/>
      <c r="J315" s="260"/>
    </row>
    <row r="316" spans="1:10" s="258" customFormat="1" ht="9" customHeight="1">
      <c r="A316" s="260"/>
      <c r="B316" s="260"/>
      <c r="C316" s="261"/>
      <c r="D316" s="261"/>
      <c r="E316" s="261"/>
      <c r="F316" s="260"/>
      <c r="J316" s="260"/>
    </row>
    <row r="317" spans="1:10" s="258" customFormat="1" ht="9" customHeight="1">
      <c r="A317" s="260"/>
      <c r="B317" s="260"/>
      <c r="C317" s="261"/>
      <c r="D317" s="261"/>
      <c r="E317" s="261"/>
      <c r="F317" s="260"/>
      <c r="J317" s="260"/>
    </row>
    <row r="318" spans="1:10" s="258" customFormat="1" ht="9" customHeight="1">
      <c r="A318" s="260"/>
      <c r="B318" s="260"/>
      <c r="C318" s="261"/>
      <c r="D318" s="261"/>
      <c r="E318" s="261"/>
      <c r="F318" s="260"/>
      <c r="J318" s="260"/>
    </row>
    <row r="319" spans="1:10" s="258" customFormat="1" ht="9" customHeight="1">
      <c r="A319" s="260"/>
      <c r="B319" s="260"/>
      <c r="C319" s="261"/>
      <c r="D319" s="261"/>
      <c r="E319" s="261"/>
      <c r="F319" s="260"/>
      <c r="J319" s="260"/>
    </row>
    <row r="320" spans="1:10" s="258" customFormat="1" ht="9" customHeight="1">
      <c r="A320" s="260"/>
      <c r="B320" s="260"/>
      <c r="C320" s="261"/>
      <c r="D320" s="261"/>
      <c r="E320" s="261"/>
      <c r="F320" s="260"/>
      <c r="J320" s="260"/>
    </row>
    <row r="321" spans="1:10" s="258" customFormat="1" ht="9" customHeight="1">
      <c r="A321" s="260"/>
      <c r="B321" s="260"/>
      <c r="C321" s="261"/>
      <c r="D321" s="261"/>
      <c r="E321" s="261"/>
      <c r="F321" s="260"/>
      <c r="J321" s="260"/>
    </row>
    <row r="322" spans="1:10" s="258" customFormat="1" ht="9" customHeight="1">
      <c r="A322" s="260"/>
      <c r="B322" s="260"/>
      <c r="C322" s="261"/>
      <c r="D322" s="261"/>
      <c r="E322" s="261"/>
      <c r="F322" s="260"/>
      <c r="J322" s="260"/>
    </row>
    <row r="323" spans="1:10" s="258" customFormat="1" ht="9" customHeight="1">
      <c r="A323" s="260"/>
      <c r="B323" s="260"/>
      <c r="C323" s="261"/>
      <c r="D323" s="261"/>
      <c r="E323" s="261"/>
      <c r="F323" s="260"/>
      <c r="J323" s="260"/>
    </row>
    <row r="324" spans="1:10" s="258" customFormat="1" ht="9" customHeight="1">
      <c r="A324" s="260"/>
      <c r="B324" s="260"/>
      <c r="C324" s="261"/>
      <c r="D324" s="261"/>
      <c r="E324" s="261"/>
      <c r="F324" s="260"/>
      <c r="J324" s="260"/>
    </row>
    <row r="325" spans="1:10" s="258" customFormat="1" ht="9" customHeight="1">
      <c r="A325" s="260"/>
      <c r="B325" s="260"/>
      <c r="C325" s="261"/>
      <c r="D325" s="261"/>
      <c r="E325" s="261"/>
      <c r="F325" s="260"/>
      <c r="J325" s="260"/>
    </row>
    <row r="326" spans="1:10" s="258" customFormat="1" ht="9" customHeight="1">
      <c r="A326" s="260"/>
      <c r="B326" s="260"/>
      <c r="C326" s="261"/>
      <c r="D326" s="261"/>
      <c r="E326" s="261"/>
      <c r="F326" s="260"/>
      <c r="J326" s="260"/>
    </row>
    <row r="327" spans="1:10" s="258" customFormat="1" ht="9" customHeight="1">
      <c r="A327" s="260"/>
      <c r="B327" s="260"/>
      <c r="C327" s="261"/>
      <c r="D327" s="261"/>
      <c r="E327" s="261"/>
      <c r="F327" s="260"/>
      <c r="J327" s="260"/>
    </row>
    <row r="328" spans="1:10" s="258" customFormat="1" ht="9" customHeight="1">
      <c r="A328" s="260"/>
      <c r="B328" s="260"/>
      <c r="C328" s="261"/>
      <c r="D328" s="261"/>
      <c r="E328" s="261"/>
      <c r="F328" s="260"/>
      <c r="J328" s="260"/>
    </row>
    <row r="329" spans="1:10" s="258" customFormat="1" ht="9" customHeight="1">
      <c r="A329" s="260"/>
      <c r="B329" s="260"/>
      <c r="C329" s="261"/>
      <c r="D329" s="261"/>
      <c r="E329" s="261"/>
      <c r="F329" s="260"/>
      <c r="J329" s="260"/>
    </row>
    <row r="330" spans="1:10" s="258" customFormat="1" ht="9" customHeight="1">
      <c r="A330" s="260"/>
      <c r="B330" s="260"/>
      <c r="C330" s="261"/>
      <c r="D330" s="261"/>
      <c r="E330" s="261"/>
      <c r="F330" s="260"/>
      <c r="J330" s="260"/>
    </row>
    <row r="331" spans="1:10" s="258" customFormat="1" ht="9" customHeight="1">
      <c r="A331" s="260"/>
      <c r="B331" s="260"/>
      <c r="C331" s="261"/>
      <c r="D331" s="261"/>
      <c r="E331" s="261"/>
      <c r="F331" s="260"/>
      <c r="J331" s="260"/>
    </row>
    <row r="332" spans="1:10" s="258" customFormat="1" ht="9" customHeight="1">
      <c r="A332" s="260"/>
      <c r="B332" s="260"/>
      <c r="C332" s="261"/>
      <c r="D332" s="261"/>
      <c r="E332" s="261"/>
      <c r="F332" s="260"/>
      <c r="J332" s="260"/>
    </row>
    <row r="333" spans="1:10" s="258" customFormat="1" ht="9" customHeight="1">
      <c r="A333" s="260"/>
      <c r="B333" s="260"/>
      <c r="C333" s="261"/>
      <c r="D333" s="261"/>
      <c r="E333" s="261"/>
      <c r="F333" s="260"/>
      <c r="J333" s="260"/>
    </row>
    <row r="334" spans="1:10" s="258" customFormat="1" ht="9" customHeight="1">
      <c r="A334" s="260"/>
      <c r="B334" s="260"/>
      <c r="C334" s="261"/>
      <c r="D334" s="261"/>
      <c r="E334" s="261"/>
      <c r="F334" s="260"/>
      <c r="J334" s="260"/>
    </row>
    <row r="335" spans="1:10" s="258" customFormat="1" ht="9" customHeight="1">
      <c r="A335" s="260"/>
      <c r="B335" s="260"/>
      <c r="C335" s="261"/>
      <c r="D335" s="261"/>
      <c r="E335" s="261"/>
      <c r="F335" s="260"/>
      <c r="J335" s="260"/>
    </row>
    <row r="336" spans="1:10" s="258" customFormat="1" ht="9" customHeight="1">
      <c r="A336" s="260"/>
      <c r="B336" s="260"/>
      <c r="C336" s="261"/>
      <c r="D336" s="261"/>
      <c r="E336" s="261"/>
      <c r="F336" s="260"/>
      <c r="J336" s="260"/>
    </row>
    <row r="337" spans="1:10" s="258" customFormat="1" ht="9" customHeight="1">
      <c r="A337" s="260"/>
      <c r="B337" s="260"/>
      <c r="C337" s="261"/>
      <c r="D337" s="261"/>
      <c r="E337" s="261"/>
      <c r="F337" s="260"/>
      <c r="J337" s="260"/>
    </row>
    <row r="338" spans="1:10" s="258" customFormat="1" ht="9" customHeight="1">
      <c r="A338" s="260"/>
      <c r="B338" s="260"/>
      <c r="C338" s="261"/>
      <c r="D338" s="261"/>
      <c r="E338" s="261"/>
      <c r="F338" s="260"/>
      <c r="J338" s="260"/>
    </row>
    <row r="339" spans="1:10" s="258" customFormat="1" ht="9" customHeight="1">
      <c r="A339" s="260"/>
      <c r="B339" s="260"/>
      <c r="C339" s="261"/>
      <c r="D339" s="261"/>
      <c r="E339" s="261"/>
      <c r="F339" s="260"/>
      <c r="J339" s="260"/>
    </row>
    <row r="340" spans="1:10" s="258" customFormat="1" ht="9" customHeight="1">
      <c r="A340" s="260"/>
      <c r="B340" s="260"/>
      <c r="C340" s="261"/>
      <c r="D340" s="261"/>
      <c r="E340" s="261"/>
      <c r="F340" s="260"/>
      <c r="J340" s="260"/>
    </row>
    <row r="341" spans="1:10" s="258" customFormat="1" ht="9" customHeight="1">
      <c r="A341" s="260"/>
      <c r="B341" s="260"/>
      <c r="C341" s="261"/>
      <c r="D341" s="261"/>
      <c r="E341" s="261"/>
      <c r="F341" s="260"/>
      <c r="J341" s="260"/>
    </row>
    <row r="342" spans="1:10" s="258" customFormat="1" ht="9" customHeight="1">
      <c r="A342" s="260"/>
      <c r="B342" s="260"/>
      <c r="C342" s="261"/>
      <c r="D342" s="261"/>
      <c r="E342" s="261"/>
      <c r="F342" s="260"/>
      <c r="J342" s="260"/>
    </row>
    <row r="343" spans="1:10" s="258" customFormat="1" ht="9" customHeight="1">
      <c r="A343" s="260"/>
      <c r="B343" s="260"/>
      <c r="C343" s="261"/>
      <c r="D343" s="261"/>
      <c r="E343" s="261"/>
      <c r="F343" s="260"/>
      <c r="J343" s="260"/>
    </row>
    <row r="344" spans="1:10" s="258" customFormat="1" ht="9" customHeight="1">
      <c r="A344" s="260"/>
      <c r="B344" s="260"/>
      <c r="C344" s="261"/>
      <c r="D344" s="261"/>
      <c r="E344" s="261"/>
      <c r="F344" s="260"/>
      <c r="J344" s="260"/>
    </row>
    <row r="345" spans="1:10" s="258" customFormat="1" ht="9" customHeight="1">
      <c r="A345" s="260"/>
      <c r="B345" s="260"/>
      <c r="C345" s="261"/>
      <c r="D345" s="261"/>
      <c r="E345" s="261"/>
      <c r="F345" s="260"/>
      <c r="J345" s="260"/>
    </row>
    <row r="346" spans="1:10" s="258" customFormat="1" ht="9" customHeight="1">
      <c r="A346" s="260"/>
      <c r="B346" s="260"/>
      <c r="C346" s="261"/>
      <c r="D346" s="261"/>
      <c r="E346" s="261"/>
      <c r="F346" s="260"/>
      <c r="J346" s="260"/>
    </row>
    <row r="347" spans="1:10" s="258" customFormat="1" ht="9" customHeight="1">
      <c r="A347" s="260"/>
      <c r="B347" s="260"/>
      <c r="C347" s="261"/>
      <c r="D347" s="261"/>
      <c r="E347" s="261"/>
      <c r="F347" s="260"/>
      <c r="J347" s="260"/>
    </row>
    <row r="348" spans="1:10" s="258" customFormat="1" ht="9" customHeight="1">
      <c r="A348" s="260"/>
      <c r="B348" s="260"/>
      <c r="C348" s="261"/>
      <c r="D348" s="261"/>
      <c r="E348" s="261"/>
      <c r="F348" s="260"/>
      <c r="J348" s="260"/>
    </row>
    <row r="349" spans="1:10" s="258" customFormat="1" ht="9" customHeight="1">
      <c r="A349" s="260"/>
      <c r="B349" s="260"/>
      <c r="C349" s="261"/>
      <c r="D349" s="261"/>
      <c r="E349" s="261"/>
      <c r="F349" s="260"/>
      <c r="J349" s="260"/>
    </row>
    <row r="350" spans="1:10" s="258" customFormat="1" ht="9" customHeight="1">
      <c r="A350" s="260"/>
      <c r="B350" s="260"/>
      <c r="C350" s="261"/>
      <c r="D350" s="261"/>
      <c r="E350" s="261"/>
      <c r="F350" s="260"/>
      <c r="J350" s="260"/>
    </row>
    <row r="351" spans="1:10" s="258" customFormat="1" ht="9" customHeight="1">
      <c r="A351" s="260"/>
      <c r="B351" s="260"/>
      <c r="C351" s="261"/>
      <c r="D351" s="261"/>
      <c r="E351" s="261"/>
      <c r="F351" s="260"/>
      <c r="J351" s="260"/>
    </row>
    <row r="352" spans="1:10" s="258" customFormat="1" ht="9" customHeight="1">
      <c r="A352" s="260"/>
      <c r="B352" s="260"/>
      <c r="C352" s="261"/>
      <c r="D352" s="261"/>
      <c r="E352" s="261"/>
      <c r="F352" s="260"/>
      <c r="J352" s="260"/>
    </row>
    <row r="353" spans="1:10" s="258" customFormat="1" ht="9" customHeight="1">
      <c r="A353" s="260"/>
      <c r="B353" s="260"/>
      <c r="C353" s="261"/>
      <c r="D353" s="261"/>
      <c r="E353" s="261"/>
      <c r="F353" s="260"/>
      <c r="J353" s="260"/>
    </row>
    <row r="354" spans="1:10" s="258" customFormat="1" ht="9" customHeight="1">
      <c r="A354" s="260"/>
      <c r="B354" s="260"/>
      <c r="C354" s="261"/>
      <c r="D354" s="261"/>
      <c r="E354" s="261"/>
      <c r="F354" s="260"/>
      <c r="J354" s="260"/>
    </row>
    <row r="355" spans="1:10" s="258" customFormat="1" ht="9" customHeight="1">
      <c r="A355" s="260"/>
      <c r="B355" s="260"/>
      <c r="C355" s="261"/>
      <c r="D355" s="261"/>
      <c r="E355" s="261"/>
      <c r="F355" s="260"/>
      <c r="J355" s="260"/>
    </row>
    <row r="356" spans="1:10" s="258" customFormat="1" ht="9" customHeight="1">
      <c r="A356" s="260"/>
      <c r="B356" s="260"/>
      <c r="C356" s="261"/>
      <c r="D356" s="261"/>
      <c r="E356" s="261"/>
      <c r="F356" s="260"/>
      <c r="J356" s="260"/>
    </row>
    <row r="357" spans="1:10" s="258" customFormat="1" ht="9" customHeight="1">
      <c r="A357" s="260"/>
      <c r="B357" s="260"/>
      <c r="C357" s="261"/>
      <c r="D357" s="261"/>
      <c r="E357" s="261"/>
      <c r="F357" s="260"/>
      <c r="J357" s="260"/>
    </row>
    <row r="358" spans="1:10" s="258" customFormat="1" ht="9" customHeight="1">
      <c r="A358" s="260"/>
      <c r="B358" s="260"/>
      <c r="C358" s="261"/>
      <c r="D358" s="261"/>
      <c r="E358" s="261"/>
      <c r="F358" s="260"/>
      <c r="J358" s="260"/>
    </row>
    <row r="359" spans="1:10" s="258" customFormat="1" ht="9" customHeight="1">
      <c r="A359" s="260"/>
      <c r="B359" s="260"/>
      <c r="C359" s="261"/>
      <c r="D359" s="261"/>
      <c r="E359" s="261"/>
      <c r="F359" s="260"/>
      <c r="J359" s="260"/>
    </row>
    <row r="360" spans="1:10" s="258" customFormat="1" ht="9" customHeight="1">
      <c r="A360" s="260"/>
      <c r="B360" s="260"/>
      <c r="C360" s="261"/>
      <c r="D360" s="261"/>
      <c r="E360" s="261"/>
      <c r="F360" s="260"/>
      <c r="J360" s="260"/>
    </row>
    <row r="361" spans="1:10" s="258" customFormat="1" ht="9" customHeight="1">
      <c r="A361" s="260"/>
      <c r="B361" s="260"/>
      <c r="C361" s="261"/>
      <c r="D361" s="261"/>
      <c r="E361" s="261"/>
      <c r="F361" s="260"/>
      <c r="J361" s="260"/>
    </row>
    <row r="362" spans="1:10" s="258" customFormat="1" ht="9" customHeight="1">
      <c r="A362" s="260"/>
      <c r="B362" s="260"/>
      <c r="C362" s="261"/>
      <c r="D362" s="261"/>
      <c r="E362" s="261"/>
      <c r="F362" s="260"/>
      <c r="J362" s="260"/>
    </row>
    <row r="363" spans="1:10" s="258" customFormat="1" ht="9" customHeight="1">
      <c r="A363" s="260"/>
      <c r="B363" s="260"/>
      <c r="C363" s="261"/>
      <c r="D363" s="261"/>
      <c r="E363" s="261"/>
      <c r="F363" s="260"/>
      <c r="J363" s="260"/>
    </row>
    <row r="364" spans="1:10" s="258" customFormat="1" ht="9" customHeight="1">
      <c r="A364" s="260"/>
      <c r="B364" s="260"/>
      <c r="C364" s="261"/>
      <c r="D364" s="261"/>
      <c r="E364" s="261"/>
      <c r="F364" s="260"/>
      <c r="J364" s="260"/>
    </row>
    <row r="365" spans="1:10" s="258" customFormat="1" ht="9" customHeight="1">
      <c r="A365" s="260"/>
      <c r="B365" s="260"/>
      <c r="C365" s="261"/>
      <c r="D365" s="261"/>
      <c r="E365" s="261"/>
      <c r="F365" s="260"/>
      <c r="J365" s="260"/>
    </row>
    <row r="366" spans="1:10" s="258" customFormat="1" ht="9" customHeight="1">
      <c r="A366" s="260"/>
      <c r="B366" s="260"/>
      <c r="C366" s="261"/>
      <c r="D366" s="261"/>
      <c r="E366" s="261"/>
      <c r="F366" s="260"/>
      <c r="J366" s="260"/>
    </row>
    <row r="367" spans="1:10" s="258" customFormat="1" ht="9" customHeight="1">
      <c r="A367" s="260"/>
      <c r="B367" s="260"/>
      <c r="C367" s="261"/>
      <c r="D367" s="261"/>
      <c r="E367" s="261"/>
      <c r="F367" s="260"/>
      <c r="J367" s="260"/>
    </row>
    <row r="368" spans="1:10" s="258" customFormat="1" ht="9" customHeight="1">
      <c r="A368" s="260"/>
      <c r="B368" s="260"/>
      <c r="C368" s="261"/>
      <c r="D368" s="261"/>
      <c r="E368" s="261"/>
      <c r="F368" s="260"/>
      <c r="J368" s="260"/>
    </row>
    <row r="369" spans="1:10" s="258" customFormat="1" ht="9" customHeight="1">
      <c r="A369" s="260"/>
      <c r="B369" s="260"/>
      <c r="C369" s="261"/>
      <c r="D369" s="261"/>
      <c r="E369" s="261"/>
      <c r="F369" s="260"/>
      <c r="J369" s="260"/>
    </row>
    <row r="370" spans="1:10" s="258" customFormat="1" ht="9" customHeight="1">
      <c r="A370" s="260"/>
      <c r="B370" s="260"/>
      <c r="C370" s="261"/>
      <c r="D370" s="261"/>
      <c r="E370" s="261"/>
      <c r="F370" s="260"/>
      <c r="J370" s="260"/>
    </row>
    <row r="371" spans="1:10" s="258" customFormat="1" ht="9" customHeight="1">
      <c r="A371" s="260"/>
      <c r="B371" s="260"/>
      <c r="C371" s="261"/>
      <c r="D371" s="261"/>
      <c r="E371" s="261"/>
      <c r="F371" s="260"/>
      <c r="J371" s="260"/>
    </row>
    <row r="372" spans="1:10" s="258" customFormat="1" ht="9" customHeight="1">
      <c r="A372" s="260"/>
      <c r="B372" s="260"/>
      <c r="C372" s="261"/>
      <c r="D372" s="261"/>
      <c r="E372" s="261"/>
      <c r="F372" s="260"/>
      <c r="J372" s="260"/>
    </row>
    <row r="373" spans="1:10" s="258" customFormat="1" ht="9" customHeight="1">
      <c r="A373" s="260"/>
      <c r="B373" s="260"/>
      <c r="C373" s="261"/>
      <c r="D373" s="261"/>
      <c r="E373" s="261"/>
      <c r="F373" s="260"/>
      <c r="J373" s="260"/>
    </row>
    <row r="374" spans="1:10" s="258" customFormat="1" ht="9" customHeight="1">
      <c r="A374" s="260"/>
      <c r="B374" s="260"/>
      <c r="C374" s="261"/>
      <c r="D374" s="261"/>
      <c r="E374" s="261"/>
      <c r="F374" s="260"/>
      <c r="J374" s="260"/>
    </row>
    <row r="375" spans="1:10" s="258" customFormat="1" ht="9" customHeight="1">
      <c r="A375" s="260"/>
      <c r="B375" s="260"/>
      <c r="C375" s="261"/>
      <c r="D375" s="261"/>
      <c r="E375" s="261"/>
      <c r="F375" s="260"/>
      <c r="J375" s="260"/>
    </row>
    <row r="376" spans="1:10" s="258" customFormat="1" ht="9" customHeight="1">
      <c r="A376" s="260"/>
      <c r="B376" s="260"/>
      <c r="C376" s="261"/>
      <c r="D376" s="261"/>
      <c r="E376" s="261"/>
      <c r="F376" s="260"/>
      <c r="J376" s="260"/>
    </row>
    <row r="377" spans="1:10" s="258" customFormat="1" ht="9" customHeight="1">
      <c r="A377" s="260"/>
      <c r="B377" s="260"/>
      <c r="C377" s="261"/>
      <c r="D377" s="261"/>
      <c r="E377" s="261"/>
      <c r="F377" s="260"/>
      <c r="J377" s="260"/>
    </row>
    <row r="378" spans="1:10" s="258" customFormat="1" ht="9" customHeight="1">
      <c r="A378" s="260"/>
      <c r="B378" s="260"/>
      <c r="C378" s="261"/>
      <c r="D378" s="261"/>
      <c r="E378" s="261"/>
      <c r="F378" s="260"/>
      <c r="J378" s="260"/>
    </row>
    <row r="379" spans="1:10" s="258" customFormat="1" ht="9" customHeight="1">
      <c r="A379" s="260"/>
      <c r="B379" s="260"/>
      <c r="C379" s="261"/>
      <c r="D379" s="261"/>
      <c r="E379" s="261"/>
      <c r="F379" s="260"/>
      <c r="J379" s="260"/>
    </row>
    <row r="380" spans="1:10" s="258" customFormat="1" ht="9" customHeight="1">
      <c r="A380" s="260"/>
      <c r="B380" s="260"/>
      <c r="C380" s="261"/>
      <c r="D380" s="261"/>
      <c r="E380" s="261"/>
      <c r="F380" s="260"/>
      <c r="J380" s="260"/>
    </row>
    <row r="381" spans="1:10" s="258" customFormat="1" ht="9" customHeight="1">
      <c r="A381" s="260"/>
      <c r="B381" s="260"/>
      <c r="C381" s="261"/>
      <c r="D381" s="261"/>
      <c r="E381" s="261"/>
      <c r="F381" s="260"/>
      <c r="J381" s="260"/>
    </row>
    <row r="382" spans="1:10" s="258" customFormat="1" ht="9" customHeight="1">
      <c r="A382" s="260"/>
      <c r="B382" s="260"/>
      <c r="C382" s="261"/>
      <c r="D382" s="261"/>
      <c r="E382" s="261"/>
      <c r="F382" s="260"/>
      <c r="J382" s="260"/>
    </row>
    <row r="383" spans="1:10" s="258" customFormat="1" ht="9" customHeight="1">
      <c r="A383" s="260"/>
      <c r="B383" s="260"/>
      <c r="C383" s="261"/>
      <c r="D383" s="261"/>
      <c r="E383" s="261"/>
      <c r="F383" s="260"/>
      <c r="J383" s="260"/>
    </row>
    <row r="384" spans="1:10" s="258" customFormat="1" ht="9" customHeight="1">
      <c r="A384" s="260"/>
      <c r="B384" s="260"/>
      <c r="C384" s="261"/>
      <c r="D384" s="261"/>
      <c r="E384" s="261"/>
      <c r="F384" s="260"/>
      <c r="J384" s="260"/>
    </row>
    <row r="385" spans="1:10" s="258" customFormat="1" ht="9" customHeight="1">
      <c r="A385" s="260"/>
      <c r="B385" s="260"/>
      <c r="C385" s="261"/>
      <c r="D385" s="261"/>
      <c r="E385" s="261"/>
      <c r="F385" s="260"/>
      <c r="J385" s="260"/>
    </row>
    <row r="386" spans="1:10" s="258" customFormat="1" ht="9" customHeight="1">
      <c r="A386" s="260"/>
      <c r="B386" s="260"/>
      <c r="C386" s="261"/>
      <c r="D386" s="261"/>
      <c r="E386" s="261"/>
      <c r="F386" s="260"/>
      <c r="J386" s="260"/>
    </row>
    <row r="387" spans="1:10" s="258" customFormat="1" ht="9" customHeight="1">
      <c r="A387" s="260"/>
      <c r="B387" s="260"/>
      <c r="C387" s="261"/>
      <c r="D387" s="261"/>
      <c r="E387" s="261"/>
      <c r="F387" s="260"/>
      <c r="J387" s="260"/>
    </row>
    <row r="388" spans="1:10" s="258" customFormat="1" ht="9" customHeight="1">
      <c r="A388" s="260"/>
      <c r="B388" s="260"/>
      <c r="C388" s="261"/>
      <c r="D388" s="261"/>
      <c r="E388" s="261"/>
      <c r="F388" s="260"/>
      <c r="J388" s="260"/>
    </row>
    <row r="389" spans="1:10" s="258" customFormat="1" ht="9" customHeight="1">
      <c r="A389" s="260"/>
      <c r="B389" s="260"/>
      <c r="C389" s="261"/>
      <c r="D389" s="261"/>
      <c r="E389" s="261"/>
      <c r="F389" s="260"/>
      <c r="J389" s="260"/>
    </row>
    <row r="390" spans="1:10" s="258" customFormat="1" ht="9" customHeight="1">
      <c r="A390" s="260"/>
      <c r="B390" s="260"/>
      <c r="C390" s="261"/>
      <c r="D390" s="261"/>
      <c r="E390" s="261"/>
      <c r="F390" s="260"/>
      <c r="J390" s="260"/>
    </row>
    <row r="391" spans="1:10" s="258" customFormat="1" ht="9" customHeight="1">
      <c r="A391" s="260"/>
      <c r="B391" s="260"/>
      <c r="C391" s="261"/>
      <c r="D391" s="261"/>
      <c r="E391" s="261"/>
      <c r="F391" s="260"/>
      <c r="J391" s="260"/>
    </row>
    <row r="392" spans="1:10" s="258" customFormat="1" ht="9" customHeight="1">
      <c r="A392" s="260"/>
      <c r="B392" s="260"/>
      <c r="C392" s="261"/>
      <c r="D392" s="261"/>
      <c r="E392" s="261"/>
      <c r="F392" s="260"/>
      <c r="J392" s="260"/>
    </row>
    <row r="393" spans="1:10" s="258" customFormat="1" ht="9" customHeight="1">
      <c r="A393" s="260"/>
      <c r="B393" s="260"/>
      <c r="C393" s="261"/>
      <c r="D393" s="261"/>
      <c r="E393" s="261"/>
      <c r="F393" s="260"/>
      <c r="J393" s="260"/>
    </row>
    <row r="394" spans="1:10" s="258" customFormat="1" ht="9" customHeight="1">
      <c r="A394" s="260"/>
      <c r="B394" s="260"/>
      <c r="C394" s="261"/>
      <c r="D394" s="261"/>
      <c r="E394" s="261"/>
      <c r="F394" s="260"/>
      <c r="J394" s="260"/>
    </row>
    <row r="395" spans="1:10" s="258" customFormat="1" ht="9" customHeight="1">
      <c r="A395" s="260"/>
      <c r="B395" s="260"/>
      <c r="C395" s="261"/>
      <c r="D395" s="261"/>
      <c r="E395" s="261"/>
      <c r="F395" s="260"/>
      <c r="J395" s="260"/>
    </row>
    <row r="396" spans="1:10" s="258" customFormat="1" ht="9" customHeight="1">
      <c r="A396" s="260"/>
      <c r="B396" s="260"/>
      <c r="C396" s="261"/>
      <c r="D396" s="261"/>
      <c r="E396" s="261"/>
      <c r="F396" s="260"/>
      <c r="J396" s="260"/>
    </row>
    <row r="397" spans="1:10" s="258" customFormat="1" ht="9" customHeight="1">
      <c r="A397" s="260"/>
      <c r="B397" s="260"/>
      <c r="C397" s="261"/>
      <c r="D397" s="261"/>
      <c r="E397" s="261"/>
      <c r="F397" s="260"/>
      <c r="J397" s="260"/>
    </row>
    <row r="398" spans="1:10" s="258" customFormat="1" ht="9" customHeight="1">
      <c r="A398" s="260"/>
      <c r="B398" s="260"/>
      <c r="C398" s="261"/>
      <c r="D398" s="261"/>
      <c r="E398" s="261"/>
      <c r="F398" s="260"/>
      <c r="J398" s="260"/>
    </row>
    <row r="399" spans="1:10" s="258" customFormat="1" ht="9" customHeight="1">
      <c r="A399" s="260"/>
      <c r="B399" s="260"/>
      <c r="C399" s="261"/>
      <c r="D399" s="261"/>
      <c r="E399" s="261"/>
      <c r="F399" s="260"/>
      <c r="J399" s="260"/>
    </row>
    <row r="400" spans="1:10" s="258" customFormat="1" ht="9" customHeight="1">
      <c r="A400" s="260"/>
      <c r="B400" s="260"/>
      <c r="C400" s="261"/>
      <c r="D400" s="261"/>
      <c r="E400" s="261"/>
      <c r="F400" s="260"/>
      <c r="J400" s="260"/>
    </row>
    <row r="401" spans="1:10" s="258" customFormat="1" ht="9" customHeight="1">
      <c r="A401" s="260"/>
      <c r="B401" s="260"/>
      <c r="C401" s="261"/>
      <c r="D401" s="261"/>
      <c r="E401" s="261"/>
      <c r="F401" s="260"/>
      <c r="J401" s="260"/>
    </row>
    <row r="402" spans="1:10" s="258" customFormat="1" ht="9" customHeight="1">
      <c r="A402" s="260"/>
      <c r="B402" s="260"/>
      <c r="C402" s="261"/>
      <c r="D402" s="261"/>
      <c r="E402" s="261"/>
      <c r="F402" s="260"/>
      <c r="J402" s="260"/>
    </row>
    <row r="403" spans="1:10" s="258" customFormat="1" ht="9" customHeight="1">
      <c r="A403" s="260"/>
      <c r="B403" s="260"/>
      <c r="C403" s="261"/>
      <c r="D403" s="261"/>
      <c r="E403" s="261"/>
      <c r="F403" s="260"/>
      <c r="J403" s="260"/>
    </row>
    <row r="404" spans="1:10" s="258" customFormat="1" ht="9" customHeight="1">
      <c r="A404" s="260"/>
      <c r="B404" s="260"/>
      <c r="C404" s="261"/>
      <c r="D404" s="261"/>
      <c r="E404" s="261"/>
      <c r="F404" s="260"/>
      <c r="J404" s="260"/>
    </row>
    <row r="405" spans="1:10" s="258" customFormat="1" ht="9" customHeight="1">
      <c r="A405" s="260"/>
      <c r="B405" s="260"/>
      <c r="C405" s="261"/>
      <c r="D405" s="261"/>
      <c r="E405" s="261"/>
      <c r="F405" s="260"/>
      <c r="J405" s="260"/>
    </row>
    <row r="406" spans="1:10" s="258" customFormat="1" ht="9" customHeight="1">
      <c r="A406" s="260"/>
      <c r="B406" s="260"/>
      <c r="C406" s="261"/>
      <c r="D406" s="261"/>
      <c r="E406" s="261"/>
      <c r="F406" s="260"/>
      <c r="J406" s="260"/>
    </row>
    <row r="407" spans="1:10" s="258" customFormat="1" ht="9" customHeight="1">
      <c r="A407" s="260"/>
      <c r="B407" s="260"/>
      <c r="C407" s="261"/>
      <c r="D407" s="261"/>
      <c r="E407" s="261"/>
      <c r="F407" s="260"/>
      <c r="J407" s="260"/>
    </row>
    <row r="408" spans="1:10" s="258" customFormat="1" ht="9" customHeight="1">
      <c r="A408" s="260"/>
      <c r="B408" s="260"/>
      <c r="C408" s="261"/>
      <c r="D408" s="261"/>
      <c r="E408" s="261"/>
      <c r="F408" s="260"/>
      <c r="J408" s="260"/>
    </row>
    <row r="409" spans="1:10" s="258" customFormat="1" ht="9" customHeight="1">
      <c r="A409" s="260"/>
      <c r="B409" s="260"/>
      <c r="C409" s="261"/>
      <c r="D409" s="261"/>
      <c r="E409" s="261"/>
      <c r="F409" s="260"/>
      <c r="J409" s="260"/>
    </row>
    <row r="410" spans="1:10" s="258" customFormat="1" ht="9" customHeight="1">
      <c r="A410" s="260"/>
      <c r="B410" s="260"/>
      <c r="C410" s="261"/>
      <c r="D410" s="261"/>
      <c r="E410" s="261"/>
      <c r="F410" s="260"/>
      <c r="J410" s="260"/>
    </row>
    <row r="411" spans="1:10" s="258" customFormat="1" ht="9" customHeight="1">
      <c r="A411" s="260"/>
      <c r="B411" s="260"/>
      <c r="C411" s="261"/>
      <c r="D411" s="261"/>
      <c r="E411" s="261"/>
      <c r="F411" s="260"/>
      <c r="J411" s="260"/>
    </row>
    <row r="412" spans="1:10" s="258" customFormat="1" ht="9" customHeight="1">
      <c r="A412" s="260"/>
      <c r="B412" s="260"/>
      <c r="C412" s="261"/>
      <c r="D412" s="261"/>
      <c r="E412" s="261"/>
      <c r="F412" s="260"/>
      <c r="J412" s="260"/>
    </row>
    <row r="413" spans="1:10" s="258" customFormat="1" ht="9" customHeight="1">
      <c r="A413" s="260"/>
      <c r="B413" s="260"/>
      <c r="C413" s="261"/>
      <c r="D413" s="261"/>
      <c r="E413" s="261"/>
      <c r="F413" s="260"/>
      <c r="J413" s="260"/>
    </row>
    <row r="414" spans="1:10" s="258" customFormat="1" ht="9" customHeight="1">
      <c r="A414" s="260"/>
      <c r="B414" s="260"/>
      <c r="C414" s="261"/>
      <c r="D414" s="261"/>
      <c r="E414" s="261"/>
      <c r="F414" s="260"/>
      <c r="J414" s="260"/>
    </row>
    <row r="415" spans="1:10" s="258" customFormat="1" ht="9" customHeight="1">
      <c r="A415" s="260"/>
      <c r="B415" s="260"/>
      <c r="C415" s="261"/>
      <c r="D415" s="261"/>
      <c r="E415" s="261"/>
      <c r="F415" s="260"/>
      <c r="J415" s="260"/>
    </row>
    <row r="416" spans="1:10" s="258" customFormat="1" ht="9" customHeight="1">
      <c r="A416" s="260"/>
      <c r="B416" s="260"/>
      <c r="C416" s="261"/>
      <c r="D416" s="261"/>
      <c r="E416" s="261"/>
      <c r="F416" s="260"/>
      <c r="J416" s="260"/>
    </row>
    <row r="417" spans="1:10" s="258" customFormat="1" ht="9" customHeight="1">
      <c r="A417" s="260"/>
      <c r="B417" s="260"/>
      <c r="C417" s="261"/>
      <c r="D417" s="261"/>
      <c r="E417" s="261"/>
      <c r="F417" s="260"/>
      <c r="J417" s="260"/>
    </row>
    <row r="418" spans="1:10" s="258" customFormat="1" ht="9" customHeight="1">
      <c r="A418" s="260"/>
      <c r="B418" s="260"/>
      <c r="C418" s="261"/>
      <c r="D418" s="261"/>
      <c r="E418" s="261"/>
      <c r="F418" s="260"/>
      <c r="J418" s="260"/>
    </row>
    <row r="419" spans="1:10" s="258" customFormat="1" ht="9" customHeight="1">
      <c r="A419" s="260"/>
      <c r="B419" s="260"/>
      <c r="C419" s="261"/>
      <c r="D419" s="261"/>
      <c r="E419" s="261"/>
      <c r="F419" s="260"/>
      <c r="J419" s="260"/>
    </row>
    <row r="420" spans="1:10" s="258" customFormat="1" ht="9" customHeight="1">
      <c r="A420" s="260"/>
      <c r="B420" s="260"/>
      <c r="C420" s="261"/>
      <c r="D420" s="261"/>
      <c r="E420" s="261"/>
      <c r="F420" s="260"/>
      <c r="J420" s="260"/>
    </row>
    <row r="421" spans="1:10" s="258" customFormat="1" ht="9" customHeight="1">
      <c r="A421" s="260"/>
      <c r="B421" s="260"/>
      <c r="C421" s="261"/>
      <c r="D421" s="261"/>
      <c r="E421" s="261"/>
      <c r="F421" s="260"/>
      <c r="J421" s="260"/>
    </row>
    <row r="422" spans="1:10" s="258" customFormat="1" ht="9" customHeight="1">
      <c r="A422" s="260"/>
      <c r="B422" s="260"/>
      <c r="C422" s="261"/>
      <c r="D422" s="261"/>
      <c r="E422" s="261"/>
      <c r="F422" s="260"/>
      <c r="J422" s="260"/>
    </row>
    <row r="423" spans="1:10" s="258" customFormat="1" ht="9" customHeight="1">
      <c r="A423" s="260"/>
      <c r="B423" s="260"/>
      <c r="C423" s="261"/>
      <c r="D423" s="261"/>
      <c r="E423" s="261"/>
      <c r="F423" s="260"/>
      <c r="J423" s="260"/>
    </row>
    <row r="424" spans="1:10" s="258" customFormat="1" ht="9" customHeight="1">
      <c r="A424" s="260"/>
      <c r="B424" s="260"/>
      <c r="C424" s="261"/>
      <c r="D424" s="261"/>
      <c r="E424" s="261"/>
      <c r="F424" s="260"/>
      <c r="J424" s="260"/>
    </row>
    <row r="425" spans="1:10" s="258" customFormat="1" ht="9" customHeight="1">
      <c r="A425" s="260"/>
      <c r="B425" s="260"/>
      <c r="C425" s="261"/>
      <c r="D425" s="261"/>
      <c r="E425" s="261"/>
      <c r="F425" s="260"/>
      <c r="J425" s="260"/>
    </row>
    <row r="426" spans="1:10" s="258" customFormat="1" ht="9" customHeight="1">
      <c r="A426" s="260"/>
      <c r="B426" s="260"/>
      <c r="C426" s="261"/>
      <c r="D426" s="261"/>
      <c r="E426" s="261"/>
      <c r="F426" s="260"/>
      <c r="J426" s="260"/>
    </row>
    <row r="427" spans="1:10" s="258" customFormat="1" ht="9" customHeight="1">
      <c r="A427" s="260"/>
      <c r="B427" s="260"/>
      <c r="C427" s="261"/>
      <c r="D427" s="261"/>
      <c r="E427" s="261"/>
      <c r="F427" s="260"/>
      <c r="J427" s="260"/>
    </row>
    <row r="428" spans="1:10" s="258" customFormat="1" ht="9" customHeight="1">
      <c r="A428" s="260"/>
      <c r="B428" s="260"/>
      <c r="C428" s="261"/>
      <c r="D428" s="261"/>
      <c r="E428" s="261"/>
      <c r="F428" s="260"/>
      <c r="J428" s="260"/>
    </row>
    <row r="429" spans="1:10" s="258" customFormat="1" ht="9" customHeight="1">
      <c r="A429" s="260"/>
      <c r="B429" s="260"/>
      <c r="C429" s="261"/>
      <c r="D429" s="261"/>
      <c r="E429" s="261"/>
      <c r="F429" s="260"/>
      <c r="J429" s="260"/>
    </row>
    <row r="430" spans="1:10" s="258" customFormat="1" ht="9" customHeight="1">
      <c r="A430" s="260"/>
      <c r="B430" s="260"/>
      <c r="C430" s="261"/>
      <c r="D430" s="261"/>
      <c r="E430" s="261"/>
      <c r="F430" s="260"/>
      <c r="J430" s="260"/>
    </row>
    <row r="431" spans="1:10" s="258" customFormat="1" ht="9" customHeight="1">
      <c r="A431" s="260"/>
      <c r="B431" s="260"/>
      <c r="C431" s="261"/>
      <c r="D431" s="261"/>
      <c r="E431" s="261"/>
      <c r="F431" s="260"/>
      <c r="J431" s="260"/>
    </row>
    <row r="432" spans="1:10" s="258" customFormat="1" ht="9" customHeight="1">
      <c r="A432" s="260"/>
      <c r="B432" s="260"/>
      <c r="C432" s="261"/>
      <c r="D432" s="261"/>
      <c r="E432" s="261"/>
      <c r="F432" s="260"/>
      <c r="J432" s="260"/>
    </row>
    <row r="433" spans="1:10" s="258" customFormat="1" ht="9" customHeight="1">
      <c r="A433" s="260"/>
      <c r="B433" s="260"/>
      <c r="C433" s="261"/>
      <c r="D433" s="261"/>
      <c r="E433" s="261"/>
      <c r="F433" s="260"/>
      <c r="J433" s="260"/>
    </row>
    <row r="434" spans="1:10" s="258" customFormat="1" ht="9" customHeight="1">
      <c r="A434" s="260"/>
      <c r="B434" s="260"/>
      <c r="C434" s="261"/>
      <c r="D434" s="261"/>
      <c r="E434" s="261"/>
      <c r="F434" s="260"/>
      <c r="J434" s="260"/>
    </row>
    <row r="435" spans="1:10" s="258" customFormat="1" ht="9" customHeight="1">
      <c r="A435" s="260"/>
      <c r="B435" s="260"/>
      <c r="C435" s="261"/>
      <c r="D435" s="261"/>
      <c r="E435" s="261"/>
      <c r="F435" s="260"/>
      <c r="J435" s="260"/>
    </row>
    <row r="436" spans="1:10" s="258" customFormat="1" ht="9" customHeight="1">
      <c r="A436" s="260"/>
      <c r="B436" s="260"/>
      <c r="C436" s="261"/>
      <c r="D436" s="261"/>
      <c r="E436" s="261"/>
      <c r="F436" s="260"/>
      <c r="J436" s="260"/>
    </row>
    <row r="437" spans="1:10" s="258" customFormat="1" ht="9" customHeight="1">
      <c r="A437" s="260"/>
      <c r="B437" s="260"/>
      <c r="C437" s="261"/>
      <c r="D437" s="261"/>
      <c r="E437" s="261"/>
      <c r="F437" s="260"/>
      <c r="J437" s="260"/>
    </row>
    <row r="438" spans="1:10" s="258" customFormat="1" ht="9" customHeight="1">
      <c r="A438" s="260"/>
      <c r="B438" s="260"/>
      <c r="C438" s="261"/>
      <c r="D438" s="261"/>
      <c r="E438" s="261"/>
      <c r="F438" s="260"/>
      <c r="J438" s="260"/>
    </row>
    <row r="439" spans="1:10" s="258" customFormat="1" ht="9" customHeight="1">
      <c r="A439" s="260"/>
      <c r="B439" s="260"/>
      <c r="C439" s="261"/>
      <c r="D439" s="261"/>
      <c r="E439" s="261"/>
      <c r="F439" s="260"/>
      <c r="J439" s="260"/>
    </row>
    <row r="440" spans="1:10" s="258" customFormat="1" ht="9" customHeight="1">
      <c r="A440" s="260"/>
      <c r="B440" s="260"/>
      <c r="C440" s="261"/>
      <c r="D440" s="261"/>
      <c r="E440" s="261"/>
      <c r="F440" s="260"/>
      <c r="J440" s="260"/>
    </row>
    <row r="441" spans="1:10" s="258" customFormat="1" ht="9" customHeight="1">
      <c r="A441" s="260"/>
      <c r="B441" s="260"/>
      <c r="C441" s="261"/>
      <c r="D441" s="261"/>
      <c r="E441" s="261"/>
      <c r="F441" s="260"/>
      <c r="J441" s="260"/>
    </row>
    <row r="442" spans="1:10" s="258" customFormat="1" ht="9" customHeight="1">
      <c r="A442" s="260"/>
      <c r="B442" s="260"/>
      <c r="C442" s="261"/>
      <c r="D442" s="261"/>
      <c r="E442" s="261"/>
      <c r="F442" s="260"/>
      <c r="J442" s="260"/>
    </row>
    <row r="443" spans="1:10" s="258" customFormat="1" ht="9" customHeight="1">
      <c r="A443" s="260"/>
      <c r="B443" s="260"/>
      <c r="C443" s="261"/>
      <c r="D443" s="261"/>
      <c r="E443" s="261"/>
      <c r="F443" s="260"/>
      <c r="J443" s="260"/>
    </row>
    <row r="444" spans="1:10" s="258" customFormat="1" ht="9" customHeight="1">
      <c r="A444" s="260"/>
      <c r="B444" s="260"/>
      <c r="C444" s="261"/>
      <c r="D444" s="261"/>
      <c r="E444" s="261"/>
      <c r="F444" s="260"/>
      <c r="J444" s="260"/>
    </row>
    <row r="445" spans="1:10" s="258" customFormat="1" ht="9" customHeight="1">
      <c r="A445" s="260"/>
      <c r="B445" s="260"/>
      <c r="C445" s="261"/>
      <c r="D445" s="261"/>
      <c r="E445" s="261"/>
      <c r="F445" s="260"/>
      <c r="J445" s="260"/>
    </row>
    <row r="446" spans="1:10" s="258" customFormat="1" ht="9" customHeight="1">
      <c r="A446" s="260"/>
      <c r="B446" s="260"/>
      <c r="C446" s="261"/>
      <c r="D446" s="261"/>
      <c r="E446" s="261"/>
      <c r="F446" s="260"/>
      <c r="J446" s="260"/>
    </row>
    <row r="447" spans="1:10" s="258" customFormat="1" ht="9" customHeight="1">
      <c r="A447" s="260"/>
      <c r="B447" s="260"/>
      <c r="C447" s="261"/>
      <c r="D447" s="261"/>
      <c r="E447" s="261"/>
      <c r="F447" s="260"/>
      <c r="J447" s="260"/>
    </row>
  </sheetData>
  <autoFilter ref="A3:M140" xr:uid="{C5DF1226-EF58-4B25-B8D8-6A417C79E10D}"/>
  <mergeCells count="9">
    <mergeCell ref="A1:J1"/>
    <mergeCell ref="A2:A3"/>
    <mergeCell ref="B2:B3"/>
    <mergeCell ref="C2:C3"/>
    <mergeCell ref="D2:E2"/>
    <mergeCell ref="G2:G3"/>
    <mergeCell ref="H2:H3"/>
    <mergeCell ref="I2:I3"/>
    <mergeCell ref="J2:J3"/>
  </mergeCells>
  <phoneticPr fontId="4" type="noConversion"/>
  <dataValidations count="1">
    <dataValidation type="list" showInputMessage="1" showErrorMessage="1" errorTitle="입력 오류" error="허용되지 않은 문자를 입력하셨습니다." sqref="C4:C139" xr:uid="{070DCBEF-A5B9-4A5B-8F73-8A7D1C5B9F8D}">
      <formula1>"6,8,10,12,14,16,18,20,22,24,26,28,30,32,34,36,38,40,42,44,46,48,50,52,54,56,58,60,62,64,66,68,70,72,74,76,78,80,82,84,86,88,90,92,94,96,98,100"</formula1>
    </dataValidation>
  </dataValidations>
  <printOptions horizontalCentered="1"/>
  <pageMargins left="0.59055118110236227" right="0.59055118110236227" top="0.63" bottom="0.38" header="0.31496062992125984" footer="0.11811023622047245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C3843-BAC8-417B-8647-6719A9C7B5BD}">
  <sheetPr>
    <tabColor rgb="FF92D050"/>
  </sheetPr>
  <dimension ref="A1:AF298"/>
  <sheetViews>
    <sheetView view="pageBreakPreview" topLeftCell="A9" zoomScaleNormal="100" zoomScaleSheetLayoutView="100" workbookViewId="0">
      <selection activeCell="Q40" sqref="Q40"/>
    </sheetView>
  </sheetViews>
  <sheetFormatPr defaultColWidth="8.88671875" defaultRowHeight="16.5"/>
  <cols>
    <col min="1" max="3" width="6.77734375" style="220" customWidth="1"/>
    <col min="4" max="5" width="8.77734375" style="220" customWidth="1"/>
    <col min="6" max="7" width="7.109375" style="220" customWidth="1"/>
    <col min="8" max="8" width="8.77734375" style="220" customWidth="1"/>
    <col min="9" max="9" width="8.77734375" style="220" hidden="1" customWidth="1"/>
    <col min="10" max="13" width="8.77734375" style="220" customWidth="1"/>
    <col min="14" max="15" width="9.5546875" style="220" customWidth="1"/>
    <col min="16" max="16" width="11.21875" style="220" hidden="1" customWidth="1"/>
    <col min="17" max="19" width="8" style="220" hidden="1" customWidth="1"/>
    <col min="20" max="20" width="7.6640625" style="220" customWidth="1"/>
    <col min="21" max="21" width="10.77734375" style="220" customWidth="1"/>
    <col min="22" max="22" width="10.77734375" style="221" customWidth="1"/>
    <col min="23" max="16384" width="8.88671875" style="218"/>
  </cols>
  <sheetData>
    <row r="1" spans="1:32" ht="39.950000000000003" customHeight="1">
      <c r="A1" s="1321" t="s">
        <v>1282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3"/>
      <c r="U1" s="216">
        <v>124</v>
      </c>
      <c r="V1" s="217">
        <v>1.81</v>
      </c>
      <c r="W1" s="218">
        <v>100</v>
      </c>
    </row>
    <row r="2" spans="1:32" ht="44.25" customHeight="1">
      <c r="A2" s="1317" t="s">
        <v>400</v>
      </c>
      <c r="B2" s="1317" t="s">
        <v>401</v>
      </c>
      <c r="C2" s="1317" t="s">
        <v>402</v>
      </c>
      <c r="D2" s="1317" t="s">
        <v>403</v>
      </c>
      <c r="E2" s="1317" t="s">
        <v>404</v>
      </c>
      <c r="F2" s="1325" t="s">
        <v>405</v>
      </c>
      <c r="G2" s="1325" t="s">
        <v>406</v>
      </c>
      <c r="H2" s="1317" t="s">
        <v>407</v>
      </c>
      <c r="I2" s="1325" t="s">
        <v>408</v>
      </c>
      <c r="J2" s="1317" t="s">
        <v>409</v>
      </c>
      <c r="K2" s="1317" t="s">
        <v>410</v>
      </c>
      <c r="L2" s="1317" t="s">
        <v>411</v>
      </c>
      <c r="M2" s="1317" t="s">
        <v>412</v>
      </c>
      <c r="N2" s="1317" t="s">
        <v>413</v>
      </c>
      <c r="O2" s="1317" t="s">
        <v>414</v>
      </c>
      <c r="P2" s="1317" t="s">
        <v>415</v>
      </c>
      <c r="Q2" s="1317" t="s">
        <v>416</v>
      </c>
      <c r="R2" s="1327" t="s">
        <v>417</v>
      </c>
      <c r="S2" s="1327" t="s">
        <v>418</v>
      </c>
      <c r="T2" s="1329" t="s">
        <v>241</v>
      </c>
      <c r="AA2" s="218">
        <f>121.08*69000</f>
        <v>8354520</v>
      </c>
      <c r="AB2" s="218">
        <f>AA2-AA3</f>
        <v>8112360</v>
      </c>
    </row>
    <row r="3" spans="1:32" ht="44.25" customHeight="1">
      <c r="A3" s="1324"/>
      <c r="B3" s="1324"/>
      <c r="C3" s="1324"/>
      <c r="D3" s="1318"/>
      <c r="E3" s="1318"/>
      <c r="F3" s="1326"/>
      <c r="G3" s="1326"/>
      <c r="H3" s="1318"/>
      <c r="I3" s="1326"/>
      <c r="J3" s="1318"/>
      <c r="K3" s="1318"/>
      <c r="L3" s="1318"/>
      <c r="M3" s="1318"/>
      <c r="N3" s="1318"/>
      <c r="O3" s="1318"/>
      <c r="P3" s="1318"/>
      <c r="Q3" s="1319"/>
      <c r="R3" s="1328"/>
      <c r="S3" s="1328"/>
      <c r="T3" s="1324"/>
      <c r="AA3" s="218">
        <f>121.08*2000</f>
        <v>242160</v>
      </c>
    </row>
    <row r="4" spans="1:32" ht="13.5" customHeight="1">
      <c r="A4" s="219">
        <v>6</v>
      </c>
      <c r="B4" s="222"/>
      <c r="C4" s="230">
        <f>SUMIF('바-1.1-0-1 GPS좌표 및 흉고(소구역-소나무위험목'!$C$4:$C$22,A4,'바-1.1-0-1 GPS좌표 및 흉고(소구역-소나무위험목'!$K$4:$K$22)</f>
        <v>0</v>
      </c>
      <c r="D4" s="224"/>
      <c r="E4" s="224"/>
      <c r="F4" s="225"/>
      <c r="G4" s="225"/>
      <c r="H4" s="223">
        <f>E4*G4/100</f>
        <v>0</v>
      </c>
      <c r="I4" s="1320">
        <f>SUM(H4:H14)</f>
        <v>0.71202049999999995</v>
      </c>
      <c r="J4" s="223">
        <f t="shared" ref="J4:J41" si="0">E4-H4</f>
        <v>0</v>
      </c>
      <c r="K4" s="223">
        <f t="shared" ref="K4:K41" si="1">E4*F4/100</f>
        <v>0</v>
      </c>
      <c r="L4" s="223">
        <f>SUM(K4,E4)</f>
        <v>0</v>
      </c>
      <c r="M4" s="223">
        <f t="shared" ref="M4:M41" si="2">H4</f>
        <v>0</v>
      </c>
      <c r="N4" s="223">
        <f t="shared" ref="N4:N41" si="3">(J4+K4)*$V$1</f>
        <v>0</v>
      </c>
      <c r="O4" s="223">
        <f>J4+K4</f>
        <v>0</v>
      </c>
      <c r="P4" s="223">
        <f>J4+K4</f>
        <v>0</v>
      </c>
      <c r="Q4" s="223">
        <f t="shared" ref="Q4:Q5" si="4">J4+K4</f>
        <v>0</v>
      </c>
      <c r="R4" s="226">
        <f>산출기초조사서!I6</f>
        <v>7.22</v>
      </c>
      <c r="S4" s="226">
        <f t="shared" ref="S4:S32" si="5">ROUND(Q4/R4,2)</f>
        <v>0</v>
      </c>
      <c r="T4" s="223"/>
      <c r="V4" s="227">
        <f>D4*800</f>
        <v>0</v>
      </c>
      <c r="X4" s="228">
        <f t="shared" ref="X4:X5" si="6">L4-H4</f>
        <v>0</v>
      </c>
      <c r="Y4" s="229">
        <f>D4*800</f>
        <v>0</v>
      </c>
      <c r="AB4" s="218">
        <f>(C4*100)/25</f>
        <v>0</v>
      </c>
      <c r="AE4" s="230">
        <f>SUMIF('바-1.1-0-1 GPS좌표 및 흉고(소구역-소나무위험목'!$C$4:$C$22,"6",'바-1.1-0-1 GPS좌표 및 흉고(소구역-소나무위험목'!$K$4:$K$22)</f>
        <v>0</v>
      </c>
    </row>
    <row r="5" spans="1:32" ht="13.5" customHeight="1">
      <c r="A5" s="231">
        <v>8</v>
      </c>
      <c r="B5" s="232"/>
      <c r="C5" s="230">
        <f>SUMIF('바-1.1-0-1 GPS좌표 및 흉고(소구역-소나무위험목'!$C$4:$C$22,A5,'바-1.1-0-1 GPS좌표 및 흉고(소구역-소나무위험목'!$K$4:$K$22)</f>
        <v>0</v>
      </c>
      <c r="D5" s="224"/>
      <c r="E5" s="224"/>
      <c r="F5" s="225"/>
      <c r="G5" s="225"/>
      <c r="H5" s="224">
        <f t="shared" ref="H5:H41" si="7">E5*G5/100</f>
        <v>0</v>
      </c>
      <c r="I5" s="1315"/>
      <c r="J5" s="224">
        <f t="shared" si="0"/>
        <v>0</v>
      </c>
      <c r="K5" s="224">
        <f t="shared" si="1"/>
        <v>0</v>
      </c>
      <c r="L5" s="224">
        <f t="shared" ref="L5:L41" si="8">SUM(K5,E5)</f>
        <v>0</v>
      </c>
      <c r="M5" s="224">
        <f t="shared" si="2"/>
        <v>0</v>
      </c>
      <c r="N5" s="224">
        <f t="shared" si="3"/>
        <v>0</v>
      </c>
      <c r="O5" s="224">
        <f t="shared" ref="O5:O41" si="9">J5+K5</f>
        <v>0</v>
      </c>
      <c r="P5" s="224">
        <f t="shared" ref="P5:P36" si="10">J5+K5</f>
        <v>0</v>
      </c>
      <c r="Q5" s="224">
        <f t="shared" si="4"/>
        <v>0</v>
      </c>
      <c r="R5" s="233">
        <f>산출기초조사서!I7</f>
        <v>7.39</v>
      </c>
      <c r="S5" s="233">
        <f t="shared" si="5"/>
        <v>0</v>
      </c>
      <c r="T5" s="231"/>
      <c r="V5" s="227">
        <f t="shared" ref="V5:V30" si="11">D5*800</f>
        <v>0</v>
      </c>
      <c r="X5" s="228">
        <f t="shared" si="6"/>
        <v>0</v>
      </c>
      <c r="Z5" s="218">
        <f>D4*800</f>
        <v>0</v>
      </c>
      <c r="AB5" s="218">
        <f t="shared" ref="AB5:AB34" si="12">(C5*100)/25</f>
        <v>0</v>
      </c>
      <c r="AE5" s="230">
        <f>SUMIF('바-1.1-0-1 GPS좌표 및 흉고(소구역-소나무위험목'!$C$4:$C$22,"8",'바-1.1-0-1 GPS좌표 및 흉고(소구역-소나무위험목'!$K$4:$K$22)</f>
        <v>0</v>
      </c>
    </row>
    <row r="6" spans="1:32" ht="13.5" customHeight="1">
      <c r="A6" s="231">
        <v>10</v>
      </c>
      <c r="B6" s="232"/>
      <c r="C6" s="230">
        <f>SUMIF('바-1.1-0-1 GPS좌표 및 흉고(소구역-소나무위험목'!$C$4:$C$22,A6,'바-1.1-0-1 GPS좌표 및 흉고(소구역-소나무위험목'!$K$4:$K$22)</f>
        <v>0</v>
      </c>
      <c r="D6" s="224"/>
      <c r="E6" s="224"/>
      <c r="F6" s="225"/>
      <c r="G6" s="225"/>
      <c r="H6" s="224">
        <f t="shared" si="7"/>
        <v>0</v>
      </c>
      <c r="I6" s="1315"/>
      <c r="J6" s="224">
        <f t="shared" si="0"/>
        <v>0</v>
      </c>
      <c r="K6" s="224">
        <f t="shared" si="1"/>
        <v>0</v>
      </c>
      <c r="L6" s="224">
        <f t="shared" si="8"/>
        <v>0</v>
      </c>
      <c r="M6" s="224">
        <f t="shared" si="2"/>
        <v>0</v>
      </c>
      <c r="N6" s="224">
        <f t="shared" si="3"/>
        <v>0</v>
      </c>
      <c r="O6" s="224">
        <f t="shared" si="9"/>
        <v>0</v>
      </c>
      <c r="P6" s="224">
        <f t="shared" si="10"/>
        <v>0</v>
      </c>
      <c r="Q6" s="224">
        <f>J6+K6</f>
        <v>0</v>
      </c>
      <c r="R6" s="233">
        <f>산출기초조사서!I8</f>
        <v>7.56</v>
      </c>
      <c r="S6" s="233">
        <f t="shared" si="5"/>
        <v>0</v>
      </c>
      <c r="T6" s="231"/>
      <c r="V6" s="227">
        <f t="shared" si="11"/>
        <v>0</v>
      </c>
      <c r="X6" s="228">
        <f>L6-H6</f>
        <v>0</v>
      </c>
      <c r="AB6" s="218">
        <f t="shared" si="12"/>
        <v>0</v>
      </c>
      <c r="AE6" s="230">
        <f>SUMIF('바-1.1-0-1 GPS좌표 및 흉고(소구역-소나무위험목'!$C$4:$C$22,"10",'바-1.1-0-1 GPS좌표 및 흉고(소구역-소나무위험목'!$K$4:$K$22)</f>
        <v>0</v>
      </c>
    </row>
    <row r="7" spans="1:32" ht="13.5" customHeight="1">
      <c r="A7" s="231">
        <v>12</v>
      </c>
      <c r="B7" s="232"/>
      <c r="C7" s="230"/>
      <c r="D7" s="224"/>
      <c r="E7" s="224"/>
      <c r="F7" s="225"/>
      <c r="G7" s="225"/>
      <c r="H7" s="224">
        <f t="shared" si="7"/>
        <v>0</v>
      </c>
      <c r="I7" s="1315"/>
      <c r="J7" s="224">
        <f t="shared" si="0"/>
        <v>0</v>
      </c>
      <c r="K7" s="224">
        <f t="shared" si="1"/>
        <v>0</v>
      </c>
      <c r="L7" s="224">
        <f t="shared" si="8"/>
        <v>0</v>
      </c>
      <c r="M7" s="224">
        <f t="shared" si="2"/>
        <v>0</v>
      </c>
      <c r="N7" s="224">
        <f t="shared" si="3"/>
        <v>0</v>
      </c>
      <c r="O7" s="224">
        <f t="shared" si="9"/>
        <v>0</v>
      </c>
      <c r="P7" s="224">
        <f t="shared" si="10"/>
        <v>0</v>
      </c>
      <c r="Q7" s="224">
        <f t="shared" ref="Q7:Q34" si="13">J7+K7</f>
        <v>0</v>
      </c>
      <c r="R7" s="233">
        <f>산출기초조사서!I9</f>
        <v>7.72</v>
      </c>
      <c r="S7" s="233">
        <f t="shared" si="5"/>
        <v>0</v>
      </c>
      <c r="T7" s="231"/>
      <c r="V7" s="227">
        <f t="shared" si="11"/>
        <v>0</v>
      </c>
      <c r="X7" s="228">
        <f t="shared" ref="X7:X36" si="14">L7-H7</f>
        <v>0</v>
      </c>
      <c r="AB7" s="218">
        <f t="shared" si="12"/>
        <v>0</v>
      </c>
      <c r="AE7" s="230">
        <f>SUMIF('바-1.1-0-1 GPS좌표 및 흉고(소구역-소나무위험목'!$C$4:$C$22,"12",'바-1.1-0-1 GPS좌표 및 흉고(소구역-소나무위험목'!$K$4:$K$22)</f>
        <v>0</v>
      </c>
    </row>
    <row r="8" spans="1:32" ht="13.5" customHeight="1">
      <c r="A8" s="231">
        <v>14</v>
      </c>
      <c r="B8" s="232"/>
      <c r="C8" s="230">
        <f>SUMIF('바-1.1-0-1 GPS좌표 및 흉고(소구역-소나무위험목'!$C$4:$C$22,A8,'바-1.1-0-1 GPS좌표 및 흉고(소구역-소나무위험목'!$K$4:$K$22)</f>
        <v>0</v>
      </c>
      <c r="D8" s="224" t="str">
        <f>IF(B8="","",INDEX(수간재적표!$C$2:$AX$427,$U$1+B8-2,A8/2-2))</f>
        <v/>
      </c>
      <c r="E8" s="224"/>
      <c r="F8" s="225"/>
      <c r="G8" s="225"/>
      <c r="H8" s="224">
        <f t="shared" si="7"/>
        <v>0</v>
      </c>
      <c r="I8" s="1315"/>
      <c r="J8" s="224">
        <f t="shared" si="0"/>
        <v>0</v>
      </c>
      <c r="K8" s="224">
        <f t="shared" si="1"/>
        <v>0</v>
      </c>
      <c r="L8" s="224">
        <f t="shared" si="8"/>
        <v>0</v>
      </c>
      <c r="M8" s="224">
        <f t="shared" si="2"/>
        <v>0</v>
      </c>
      <c r="N8" s="224">
        <f t="shared" si="3"/>
        <v>0</v>
      </c>
      <c r="O8" s="224">
        <f t="shared" si="9"/>
        <v>0</v>
      </c>
      <c r="P8" s="224">
        <f t="shared" si="10"/>
        <v>0</v>
      </c>
      <c r="Q8" s="224">
        <f t="shared" si="13"/>
        <v>0</v>
      </c>
      <c r="R8" s="233">
        <f>산출기초조사서!I10</f>
        <v>7.89</v>
      </c>
      <c r="S8" s="233">
        <f t="shared" si="5"/>
        <v>0</v>
      </c>
      <c r="T8" s="231"/>
      <c r="V8" s="227" t="e">
        <f t="shared" si="11"/>
        <v>#VALUE!</v>
      </c>
      <c r="X8" s="228">
        <f t="shared" si="14"/>
        <v>0</v>
      </c>
      <c r="AB8" s="218">
        <f t="shared" si="12"/>
        <v>0</v>
      </c>
      <c r="AE8" s="230">
        <f>SUMIF('바-1.1-0-1 GPS좌표 및 흉고(소구역-소나무위험목'!$C$4:$C$22,"14",'바-1.1-0-1 GPS좌표 및 흉고(소구역-소나무위험목'!$K$4:$K$22)</f>
        <v>0</v>
      </c>
    </row>
    <row r="9" spans="1:32" ht="13.5" customHeight="1">
      <c r="A9" s="231">
        <v>16</v>
      </c>
      <c r="B9" s="232"/>
      <c r="C9" s="230">
        <f>SUMIF('바-1.1-0-1 GPS좌표 및 흉고(소구역-소나무위험목'!$C$4:$C$22,A9,'바-1.1-0-1 GPS좌표 및 흉고(소구역-소나무위험목'!$K$4:$K$22)</f>
        <v>0</v>
      </c>
      <c r="D9" s="224" t="str">
        <f>IF(B9="","",INDEX(수간재적표!$C$2:$AX$427,$U$1+B9-2,A9/2-2))</f>
        <v/>
      </c>
      <c r="E9" s="224"/>
      <c r="F9" s="225"/>
      <c r="G9" s="225"/>
      <c r="H9" s="224">
        <f t="shared" si="7"/>
        <v>0</v>
      </c>
      <c r="I9" s="1315"/>
      <c r="J9" s="224">
        <f t="shared" si="0"/>
        <v>0</v>
      </c>
      <c r="K9" s="224">
        <f t="shared" si="1"/>
        <v>0</v>
      </c>
      <c r="L9" s="224">
        <f t="shared" si="8"/>
        <v>0</v>
      </c>
      <c r="M9" s="224">
        <f t="shared" si="2"/>
        <v>0</v>
      </c>
      <c r="N9" s="224">
        <f t="shared" si="3"/>
        <v>0</v>
      </c>
      <c r="O9" s="224">
        <f t="shared" si="9"/>
        <v>0</v>
      </c>
      <c r="P9" s="224">
        <f t="shared" si="10"/>
        <v>0</v>
      </c>
      <c r="Q9" s="224">
        <f t="shared" si="13"/>
        <v>0</v>
      </c>
      <c r="R9" s="233">
        <f>산출기초조사서!I11</f>
        <v>8.06</v>
      </c>
      <c r="S9" s="233">
        <f t="shared" si="5"/>
        <v>0</v>
      </c>
      <c r="T9" s="231"/>
      <c r="V9" s="227" t="e">
        <f t="shared" si="11"/>
        <v>#VALUE!</v>
      </c>
      <c r="X9" s="228">
        <f t="shared" si="14"/>
        <v>0</v>
      </c>
      <c r="AB9" s="218">
        <f t="shared" si="12"/>
        <v>0</v>
      </c>
      <c r="AE9" s="230">
        <f>SUMIF('바-1.1-0-1 GPS좌표 및 흉고(소구역-소나무위험목'!$C$4:$C$22,"16",'바-1.1-0-1 GPS좌표 및 흉고(소구역-소나무위험목'!$K$4:$K$22)</f>
        <v>0</v>
      </c>
      <c r="AF9" s="234">
        <f>AE9+AE10+AE11</f>
        <v>1</v>
      </c>
    </row>
    <row r="10" spans="1:32" ht="13.5" customHeight="1">
      <c r="A10" s="231">
        <v>18</v>
      </c>
      <c r="B10" s="232">
        <v>11</v>
      </c>
      <c r="C10" s="230">
        <f>SUMIF('바-1.1-0-1 GPS좌표 및 흉고(소구역-소나무위험목'!$C$4:$C$22,A10,'바-1.1-0-1 GPS좌표 및 흉고(소구역-소나무위험목'!$K$4:$K$22)</f>
        <v>1</v>
      </c>
      <c r="D10" s="224">
        <f>IF(B10="","",INDEX(수간재적표!$C$2:$AX$427,$U$1+B10-2,A10/2-2))</f>
        <v>0.13195000000000001</v>
      </c>
      <c r="E10" s="224">
        <f t="shared" ref="E10:E24" si="15">C10*D10</f>
        <v>0.13195000000000001</v>
      </c>
      <c r="F10" s="225">
        <v>28.9</v>
      </c>
      <c r="G10" s="225">
        <f>조재율표!H9*$W$1</f>
        <v>77</v>
      </c>
      <c r="H10" s="224">
        <f t="shared" si="7"/>
        <v>0.10160150000000001</v>
      </c>
      <c r="I10" s="1315"/>
      <c r="J10" s="224">
        <f t="shared" si="0"/>
        <v>3.03485E-2</v>
      </c>
      <c r="K10" s="224">
        <f t="shared" si="1"/>
        <v>3.8133550000000002E-2</v>
      </c>
      <c r="L10" s="224">
        <f t="shared" si="8"/>
        <v>0.17008355000000003</v>
      </c>
      <c r="M10" s="224">
        <f t="shared" si="2"/>
        <v>0.10160150000000001</v>
      </c>
      <c r="N10" s="224">
        <f t="shared" si="3"/>
        <v>0.1239525105</v>
      </c>
      <c r="O10" s="224">
        <f t="shared" si="9"/>
        <v>6.8482050000000003E-2</v>
      </c>
      <c r="P10" s="224">
        <f t="shared" si="10"/>
        <v>6.8482050000000003E-2</v>
      </c>
      <c r="Q10" s="224">
        <f t="shared" si="13"/>
        <v>6.8482050000000003E-2</v>
      </c>
      <c r="R10" s="233">
        <f>산출기초조사서!I12</f>
        <v>8.2200000000000006</v>
      </c>
      <c r="S10" s="233">
        <f t="shared" si="5"/>
        <v>0.01</v>
      </c>
      <c r="T10" s="231"/>
      <c r="V10" s="227">
        <f t="shared" si="11"/>
        <v>105.56</v>
      </c>
      <c r="X10" s="228">
        <f t="shared" si="14"/>
        <v>6.8482050000000017E-2</v>
      </c>
      <c r="AB10" s="218">
        <f t="shared" si="12"/>
        <v>4</v>
      </c>
      <c r="AE10" s="230">
        <f>SUMIF('바-1.1-0-1 GPS좌표 및 흉고(소구역-소나무위험목'!$C$4:$C$22,"18",'바-1.1-0-1 GPS좌표 및 흉고(소구역-소나무위험목'!$K$4:$K$22)</f>
        <v>1</v>
      </c>
    </row>
    <row r="11" spans="1:32" ht="13.5" customHeight="1">
      <c r="A11" s="231">
        <v>20</v>
      </c>
      <c r="B11" s="232"/>
      <c r="C11" s="230"/>
      <c r="D11" s="224"/>
      <c r="E11" s="224"/>
      <c r="F11" s="225"/>
      <c r="G11" s="225"/>
      <c r="H11" s="224">
        <f t="shared" si="7"/>
        <v>0</v>
      </c>
      <c r="I11" s="1315"/>
      <c r="J11" s="224">
        <f t="shared" si="0"/>
        <v>0</v>
      </c>
      <c r="K11" s="224">
        <f t="shared" si="1"/>
        <v>0</v>
      </c>
      <c r="L11" s="224">
        <f t="shared" si="8"/>
        <v>0</v>
      </c>
      <c r="M11" s="224">
        <f t="shared" si="2"/>
        <v>0</v>
      </c>
      <c r="N11" s="224">
        <f t="shared" si="3"/>
        <v>0</v>
      </c>
      <c r="O11" s="224">
        <f t="shared" si="9"/>
        <v>0</v>
      </c>
      <c r="P11" s="224">
        <f t="shared" si="10"/>
        <v>0</v>
      </c>
      <c r="Q11" s="224">
        <f t="shared" si="13"/>
        <v>0</v>
      </c>
      <c r="R11" s="233">
        <f>산출기초조사서!I13</f>
        <v>8.39</v>
      </c>
      <c r="S11" s="233">
        <f t="shared" si="5"/>
        <v>0</v>
      </c>
      <c r="T11" s="231"/>
      <c r="V11" s="227">
        <f t="shared" si="11"/>
        <v>0</v>
      </c>
      <c r="X11" s="228">
        <f t="shared" si="14"/>
        <v>0</v>
      </c>
      <c r="AB11" s="218">
        <f t="shared" si="12"/>
        <v>0</v>
      </c>
      <c r="AE11" s="230">
        <f>SUMIF('바-1.1-0-1 GPS좌표 및 흉고(소구역-소나무위험목'!$C$4:$C$22,"20",'바-1.1-0-1 GPS좌표 및 흉고(소구역-소나무위험목'!$K$4:$K$22)</f>
        <v>0</v>
      </c>
    </row>
    <row r="12" spans="1:32" ht="13.5" customHeight="1">
      <c r="A12" s="231">
        <v>22</v>
      </c>
      <c r="B12" s="232"/>
      <c r="C12" s="230">
        <f>SUMIF('바-1.1-0-1 GPS좌표 및 흉고(소구역-소나무위험목'!$C$4:$C$22,A12,'바-1.1-0-1 GPS좌표 및 흉고(소구역-소나무위험목'!$K$4:$K$22)</f>
        <v>0</v>
      </c>
      <c r="D12" s="224" t="str">
        <f>IF(B12="","",INDEX(수간재적표!$C$2:$AX$427,$U$1+B12-2,A12/2-2))</f>
        <v/>
      </c>
      <c r="E12" s="224"/>
      <c r="F12" s="225"/>
      <c r="G12" s="225"/>
      <c r="H12" s="224">
        <f t="shared" si="7"/>
        <v>0</v>
      </c>
      <c r="I12" s="1315"/>
      <c r="J12" s="224">
        <f t="shared" si="0"/>
        <v>0</v>
      </c>
      <c r="K12" s="224">
        <f t="shared" si="1"/>
        <v>0</v>
      </c>
      <c r="L12" s="224">
        <f t="shared" si="8"/>
        <v>0</v>
      </c>
      <c r="M12" s="224">
        <f t="shared" si="2"/>
        <v>0</v>
      </c>
      <c r="N12" s="224">
        <f t="shared" si="3"/>
        <v>0</v>
      </c>
      <c r="O12" s="224">
        <f t="shared" si="9"/>
        <v>0</v>
      </c>
      <c r="P12" s="224">
        <f t="shared" si="10"/>
        <v>0</v>
      </c>
      <c r="Q12" s="224">
        <f t="shared" si="13"/>
        <v>0</v>
      </c>
      <c r="R12" s="233">
        <f>산출기초조사서!I14</f>
        <v>8.56</v>
      </c>
      <c r="S12" s="233">
        <f t="shared" si="5"/>
        <v>0</v>
      </c>
      <c r="T12" s="231"/>
      <c r="V12" s="227" t="e">
        <f t="shared" si="11"/>
        <v>#VALUE!</v>
      </c>
      <c r="X12" s="228">
        <f t="shared" si="14"/>
        <v>0</v>
      </c>
      <c r="AB12" s="218">
        <f t="shared" si="12"/>
        <v>0</v>
      </c>
      <c r="AC12" s="218">
        <v>4.8</v>
      </c>
      <c r="AE12" s="230">
        <f>SUMIF('바-1.1-0-1 GPS좌표 및 흉고(소구역-소나무위험목'!$C$4:$C$22,"22",'바-1.1-0-1 GPS좌표 및 흉고(소구역-소나무위험목'!$K$4:$K$22)</f>
        <v>0</v>
      </c>
    </row>
    <row r="13" spans="1:32" ht="13.5" customHeight="1">
      <c r="A13" s="231">
        <v>24</v>
      </c>
      <c r="B13" s="232"/>
      <c r="C13" s="230"/>
      <c r="D13" s="224"/>
      <c r="E13" s="224"/>
      <c r="F13" s="225"/>
      <c r="G13" s="225"/>
      <c r="H13" s="224">
        <f t="shared" si="7"/>
        <v>0</v>
      </c>
      <c r="I13" s="1315"/>
      <c r="J13" s="224">
        <f t="shared" si="0"/>
        <v>0</v>
      </c>
      <c r="K13" s="224">
        <f t="shared" si="1"/>
        <v>0</v>
      </c>
      <c r="L13" s="224">
        <f t="shared" si="8"/>
        <v>0</v>
      </c>
      <c r="M13" s="224">
        <f t="shared" si="2"/>
        <v>0</v>
      </c>
      <c r="N13" s="224">
        <f t="shared" si="3"/>
        <v>0</v>
      </c>
      <c r="O13" s="224">
        <f t="shared" si="9"/>
        <v>0</v>
      </c>
      <c r="P13" s="224">
        <f t="shared" si="10"/>
        <v>0</v>
      </c>
      <c r="Q13" s="224">
        <f t="shared" si="13"/>
        <v>0</v>
      </c>
      <c r="R13" s="233">
        <f>산출기초조사서!I15</f>
        <v>8.7200000000000006</v>
      </c>
      <c r="S13" s="233">
        <f t="shared" si="5"/>
        <v>0</v>
      </c>
      <c r="T13" s="231"/>
      <c r="V13" s="227">
        <f t="shared" si="11"/>
        <v>0</v>
      </c>
      <c r="X13" s="228">
        <f t="shared" si="14"/>
        <v>0</v>
      </c>
      <c r="AB13" s="218">
        <f t="shared" si="12"/>
        <v>0</v>
      </c>
      <c r="AE13" s="230">
        <f>SUMIF('바-1.1-0-1 GPS좌표 및 흉고(소구역-소나무위험목'!$C$4:$C$22,"24",'바-1.1-0-1 GPS좌표 및 흉고(소구역-소나무위험목'!$K$4:$K$22)</f>
        <v>0</v>
      </c>
    </row>
    <row r="14" spans="1:32" ht="13.5" customHeight="1">
      <c r="A14" s="231">
        <v>26</v>
      </c>
      <c r="B14" s="232">
        <v>15</v>
      </c>
      <c r="C14" s="230">
        <f>SUMIF('바-1.1-0-1 GPS좌표 및 흉고(소구역-소나무위험목'!$C$4:$C$22,A14,'바-1.1-0-1 GPS좌표 및 흉고(소구역-소나무위험목'!$K$4:$K$22)</f>
        <v>2</v>
      </c>
      <c r="D14" s="224">
        <f>IF(B14="","",INDEX(수간재적표!$C$2:$AX$427,$U$1+B14-2,A14/2-2))</f>
        <v>0.35907</v>
      </c>
      <c r="E14" s="224">
        <f t="shared" si="15"/>
        <v>0.71814</v>
      </c>
      <c r="F14" s="225">
        <v>28.9</v>
      </c>
      <c r="G14" s="225">
        <f>조재율표!H13*$W$1</f>
        <v>85</v>
      </c>
      <c r="H14" s="224">
        <f t="shared" si="7"/>
        <v>0.61041899999999993</v>
      </c>
      <c r="I14" s="1315"/>
      <c r="J14" s="224">
        <f t="shared" si="0"/>
        <v>0.10772100000000007</v>
      </c>
      <c r="K14" s="224">
        <f t="shared" si="1"/>
        <v>0.20754245999999998</v>
      </c>
      <c r="L14" s="224">
        <f t="shared" si="8"/>
        <v>0.92568245999999998</v>
      </c>
      <c r="M14" s="224">
        <f t="shared" si="2"/>
        <v>0.61041899999999993</v>
      </c>
      <c r="N14" s="224">
        <f t="shared" si="3"/>
        <v>0.57062686260000006</v>
      </c>
      <c r="O14" s="224">
        <f t="shared" si="9"/>
        <v>0.31526346000000005</v>
      </c>
      <c r="P14" s="224">
        <f t="shared" si="10"/>
        <v>0.31526346000000005</v>
      </c>
      <c r="Q14" s="224">
        <f t="shared" si="13"/>
        <v>0.31526346000000005</v>
      </c>
      <c r="R14" s="233">
        <f>산출기초조사서!I16</f>
        <v>8.89</v>
      </c>
      <c r="S14" s="233">
        <f t="shared" si="5"/>
        <v>0.04</v>
      </c>
      <c r="T14" s="231"/>
      <c r="V14" s="227">
        <f t="shared" si="11"/>
        <v>287.25599999999997</v>
      </c>
      <c r="X14" s="228">
        <f t="shared" si="14"/>
        <v>0.31526346000000005</v>
      </c>
      <c r="AB14" s="218">
        <f t="shared" si="12"/>
        <v>8</v>
      </c>
      <c r="AE14" s="230">
        <f>SUMIF('바-1.1-0-1 GPS좌표 및 흉고(소구역-소나무위험목'!$C$4:$C$22,"26",'바-1.1-0-1 GPS좌표 및 흉고(소구역-소나무위험목'!$K$4:$K$22)</f>
        <v>2</v>
      </c>
    </row>
    <row r="15" spans="1:32" ht="13.5" customHeight="1">
      <c r="A15" s="231">
        <v>28</v>
      </c>
      <c r="B15" s="232">
        <v>16</v>
      </c>
      <c r="C15" s="230">
        <f>SUMIF('바-1.1-0-1 GPS좌표 및 흉고(소구역-소나무위험목'!$C$4:$C$22,A15,'바-1.1-0-1 GPS좌표 및 흉고(소구역-소나무위험목'!$K$4:$K$22)</f>
        <v>1</v>
      </c>
      <c r="D15" s="224">
        <f>IF(B15="","",INDEX(수간재적표!$C$2:$AX$427,$U$1+B15-2,A15/2-2))</f>
        <v>0.44056000000000001</v>
      </c>
      <c r="E15" s="224">
        <f t="shared" si="15"/>
        <v>0.44056000000000001</v>
      </c>
      <c r="F15" s="225">
        <v>28.9</v>
      </c>
      <c r="G15" s="225">
        <f>조재율표!H14*$W$1</f>
        <v>86</v>
      </c>
      <c r="H15" s="224">
        <f t="shared" si="7"/>
        <v>0.37888159999999999</v>
      </c>
      <c r="I15" s="1315">
        <f>SUM(H15:H16)</f>
        <v>0.37888159999999999</v>
      </c>
      <c r="J15" s="224">
        <f t="shared" si="0"/>
        <v>6.1678400000000022E-2</v>
      </c>
      <c r="K15" s="224">
        <f t="shared" si="1"/>
        <v>0.12732183999999999</v>
      </c>
      <c r="L15" s="224">
        <f t="shared" si="8"/>
        <v>0.56788183999999997</v>
      </c>
      <c r="M15" s="224">
        <f t="shared" si="2"/>
        <v>0.37888159999999999</v>
      </c>
      <c r="N15" s="224">
        <f t="shared" si="3"/>
        <v>0.34209043440000003</v>
      </c>
      <c r="O15" s="224">
        <f t="shared" si="9"/>
        <v>0.18900024000000001</v>
      </c>
      <c r="P15" s="224">
        <f t="shared" si="10"/>
        <v>0.18900024000000001</v>
      </c>
      <c r="Q15" s="224">
        <f t="shared" si="13"/>
        <v>0.18900024000000001</v>
      </c>
      <c r="R15" s="233">
        <f>산출기초조사서!I17</f>
        <v>9.06</v>
      </c>
      <c r="S15" s="233">
        <f t="shared" si="5"/>
        <v>0.02</v>
      </c>
      <c r="T15" s="231"/>
      <c r="V15" s="227">
        <f t="shared" si="11"/>
        <v>352.44799999999998</v>
      </c>
      <c r="X15" s="228">
        <f t="shared" si="14"/>
        <v>0.18900023999999999</v>
      </c>
      <c r="AB15" s="218">
        <f t="shared" si="12"/>
        <v>4</v>
      </c>
      <c r="AE15" s="230">
        <f>SUMIF('바-1.1-0-1 GPS좌표 및 흉고(소구역-소나무위험목'!$C$4:$C$22,"28",'바-1.1-0-1 GPS좌표 및 흉고(소구역-소나무위험목'!$K$4:$K$22)</f>
        <v>1</v>
      </c>
    </row>
    <row r="16" spans="1:32" ht="13.5" customHeight="1">
      <c r="A16" s="231">
        <v>30</v>
      </c>
      <c r="B16" s="232"/>
      <c r="C16" s="230"/>
      <c r="D16" s="224"/>
      <c r="E16" s="224"/>
      <c r="F16" s="225"/>
      <c r="G16" s="225"/>
      <c r="H16" s="224">
        <f t="shared" si="7"/>
        <v>0</v>
      </c>
      <c r="I16" s="1315"/>
      <c r="J16" s="224">
        <f t="shared" si="0"/>
        <v>0</v>
      </c>
      <c r="K16" s="224">
        <f t="shared" si="1"/>
        <v>0</v>
      </c>
      <c r="L16" s="224">
        <f t="shared" si="8"/>
        <v>0</v>
      </c>
      <c r="M16" s="224">
        <f t="shared" si="2"/>
        <v>0</v>
      </c>
      <c r="N16" s="224">
        <f t="shared" si="3"/>
        <v>0</v>
      </c>
      <c r="O16" s="224">
        <f t="shared" si="9"/>
        <v>0</v>
      </c>
      <c r="P16" s="224">
        <f t="shared" si="10"/>
        <v>0</v>
      </c>
      <c r="Q16" s="224">
        <f t="shared" si="13"/>
        <v>0</v>
      </c>
      <c r="R16" s="233">
        <f>산출기초조사서!I18</f>
        <v>9.23</v>
      </c>
      <c r="S16" s="233">
        <f t="shared" si="5"/>
        <v>0</v>
      </c>
      <c r="T16" s="231"/>
      <c r="V16" s="227">
        <f t="shared" si="11"/>
        <v>0</v>
      </c>
      <c r="X16" s="228">
        <f t="shared" si="14"/>
        <v>0</v>
      </c>
      <c r="AB16" s="218">
        <f t="shared" si="12"/>
        <v>0</v>
      </c>
      <c r="AE16" s="230">
        <f>SUMIF('바-1.1-0-1 GPS좌표 및 흉고(소구역-소나무위험목'!$C$4:$C$22,"30",'바-1.1-0-1 GPS좌표 및 흉고(소구역-소나무위험목'!$K$4:$K$22)</f>
        <v>0</v>
      </c>
    </row>
    <row r="17" spans="1:31" ht="13.5" customHeight="1">
      <c r="A17" s="231">
        <v>32</v>
      </c>
      <c r="B17" s="232">
        <v>17</v>
      </c>
      <c r="C17" s="230">
        <f>SUMIF('바-1.1-0-1 GPS좌표 및 흉고(소구역-소나무위험목'!$C$4:$C$22,A17,'바-1.1-0-1 GPS좌표 및 흉고(소구역-소나무위험목'!$K$4:$K$22)</f>
        <v>1</v>
      </c>
      <c r="D17" s="224">
        <f>IF(B17="","",INDEX(수간재적표!$C$2:$AX$427,$U$1+B17-2,A17/2-2))</f>
        <v>0.60294000000000003</v>
      </c>
      <c r="E17" s="224">
        <f t="shared" si="15"/>
        <v>0.60294000000000003</v>
      </c>
      <c r="F17" s="225">
        <v>28.9</v>
      </c>
      <c r="G17" s="225">
        <f>조재율표!H16*$W$1</f>
        <v>87</v>
      </c>
      <c r="H17" s="224">
        <f t="shared" si="7"/>
        <v>0.52455780000000007</v>
      </c>
      <c r="I17" s="1315">
        <f>SUM(H17:H36)</f>
        <v>22.390305900000001</v>
      </c>
      <c r="J17" s="224">
        <f t="shared" si="0"/>
        <v>7.8382199999999957E-2</v>
      </c>
      <c r="K17" s="224">
        <f t="shared" si="1"/>
        <v>0.17424966</v>
      </c>
      <c r="L17" s="224">
        <f t="shared" si="8"/>
        <v>0.77718966</v>
      </c>
      <c r="M17" s="224">
        <f t="shared" si="2"/>
        <v>0.52455780000000007</v>
      </c>
      <c r="N17" s="224">
        <f t="shared" si="3"/>
        <v>0.4572636665999999</v>
      </c>
      <c r="O17" s="224">
        <f t="shared" si="9"/>
        <v>0.25263185999999993</v>
      </c>
      <c r="P17" s="224">
        <f t="shared" si="10"/>
        <v>0.25263185999999993</v>
      </c>
      <c r="Q17" s="224">
        <f t="shared" si="13"/>
        <v>0.25263185999999993</v>
      </c>
      <c r="R17" s="233">
        <f>산출기초조사서!I19</f>
        <v>9.39</v>
      </c>
      <c r="S17" s="233">
        <f t="shared" si="5"/>
        <v>0.03</v>
      </c>
      <c r="T17" s="231"/>
      <c r="V17" s="227">
        <f t="shared" si="11"/>
        <v>482.35200000000003</v>
      </c>
      <c r="X17" s="228">
        <f t="shared" si="14"/>
        <v>0.25263185999999993</v>
      </c>
      <c r="AB17" s="218">
        <f t="shared" si="12"/>
        <v>4</v>
      </c>
      <c r="AE17" s="230">
        <f>SUMIF('바-1.1-0-1 GPS좌표 및 흉고(소구역-소나무위험목'!$C$4:$C$22,"32",'바-1.1-0-1 GPS좌표 및 흉고(소구역-소나무위험목'!$K$4:$K$22)</f>
        <v>1</v>
      </c>
    </row>
    <row r="18" spans="1:31" ht="13.5" customHeight="1">
      <c r="A18" s="231">
        <v>34</v>
      </c>
      <c r="B18" s="232"/>
      <c r="C18" s="230"/>
      <c r="D18" s="224"/>
      <c r="E18" s="224"/>
      <c r="F18" s="225"/>
      <c r="G18" s="225"/>
      <c r="H18" s="224">
        <f t="shared" si="7"/>
        <v>0</v>
      </c>
      <c r="I18" s="1315"/>
      <c r="J18" s="224">
        <f t="shared" si="0"/>
        <v>0</v>
      </c>
      <c r="K18" s="224">
        <f t="shared" si="1"/>
        <v>0</v>
      </c>
      <c r="L18" s="224">
        <f t="shared" si="8"/>
        <v>0</v>
      </c>
      <c r="M18" s="224">
        <f t="shared" si="2"/>
        <v>0</v>
      </c>
      <c r="N18" s="224">
        <f t="shared" si="3"/>
        <v>0</v>
      </c>
      <c r="O18" s="224">
        <f t="shared" si="9"/>
        <v>0</v>
      </c>
      <c r="P18" s="224">
        <f t="shared" si="10"/>
        <v>0</v>
      </c>
      <c r="Q18" s="224">
        <f t="shared" si="13"/>
        <v>0</v>
      </c>
      <c r="R18" s="233">
        <f>산출기초조사서!I20</f>
        <v>9.56</v>
      </c>
      <c r="S18" s="233">
        <f t="shared" si="5"/>
        <v>0</v>
      </c>
      <c r="T18" s="231"/>
      <c r="V18" s="227">
        <f t="shared" si="11"/>
        <v>0</v>
      </c>
      <c r="X18" s="228">
        <f t="shared" si="14"/>
        <v>0</v>
      </c>
      <c r="AB18" s="218">
        <f t="shared" si="12"/>
        <v>0</v>
      </c>
      <c r="AE18" s="230">
        <f>SUMIF('바-1.1-0-1 GPS좌표 및 흉고(소구역-소나무위험목'!$C$4:$C$22,"34",'바-1.1-0-1 GPS좌표 및 흉고(소구역-소나무위험목'!$K$4:$K$22)</f>
        <v>0</v>
      </c>
    </row>
    <row r="19" spans="1:31" ht="13.5" customHeight="1">
      <c r="A19" s="231">
        <v>36</v>
      </c>
      <c r="B19" s="232">
        <v>18</v>
      </c>
      <c r="C19" s="230">
        <f>SUMIF('바-1.1-0-1 GPS좌표 및 흉고(소구역-소나무위험목'!$C$4:$C$22,A19,'바-1.1-0-1 GPS좌표 및 흉고(소구역-소나무위험목'!$K$4:$K$22)</f>
        <v>1</v>
      </c>
      <c r="D19" s="224">
        <f>IF(B19="","",INDEX(수간재적표!$C$2:$AX$427,$U$1+B19-2,A19/2-2))</f>
        <v>0.79879</v>
      </c>
      <c r="E19" s="224">
        <f t="shared" si="15"/>
        <v>0.79879</v>
      </c>
      <c r="F19" s="225">
        <v>28.9</v>
      </c>
      <c r="G19" s="225">
        <f>조재율표!H18*$W$1</f>
        <v>88</v>
      </c>
      <c r="H19" s="224">
        <f t="shared" si="7"/>
        <v>0.70293519999999998</v>
      </c>
      <c r="I19" s="1315"/>
      <c r="J19" s="224">
        <f t="shared" si="0"/>
        <v>9.5854800000000018E-2</v>
      </c>
      <c r="K19" s="224">
        <f t="shared" si="1"/>
        <v>0.23085030999999998</v>
      </c>
      <c r="L19" s="224">
        <f t="shared" si="8"/>
        <v>1.02964031</v>
      </c>
      <c r="M19" s="224">
        <f t="shared" si="2"/>
        <v>0.70293519999999998</v>
      </c>
      <c r="N19" s="224">
        <f t="shared" si="3"/>
        <v>0.59133624910000004</v>
      </c>
      <c r="O19" s="224">
        <f t="shared" si="9"/>
        <v>0.32670511000000002</v>
      </c>
      <c r="P19" s="224">
        <f t="shared" si="10"/>
        <v>0.32670511000000002</v>
      </c>
      <c r="Q19" s="224">
        <f t="shared" si="13"/>
        <v>0.32670511000000002</v>
      </c>
      <c r="R19" s="233">
        <f>산출기초조사서!I21</f>
        <v>9.73</v>
      </c>
      <c r="S19" s="233">
        <f t="shared" si="5"/>
        <v>0.03</v>
      </c>
      <c r="T19" s="231"/>
      <c r="V19" s="227">
        <f t="shared" si="11"/>
        <v>639.03200000000004</v>
      </c>
      <c r="X19" s="228">
        <f t="shared" si="14"/>
        <v>0.32670511000000002</v>
      </c>
      <c r="AB19" s="218">
        <f t="shared" si="12"/>
        <v>4</v>
      </c>
      <c r="AE19" s="230">
        <f>SUMIF('바-1.1-0-1 GPS좌표 및 흉고(소구역-소나무위험목'!$C$4:$C$22,"36",'바-1.1-0-1 GPS좌표 및 흉고(소구역-소나무위험목'!$K$4:$K$22)</f>
        <v>1</v>
      </c>
    </row>
    <row r="20" spans="1:31" ht="13.5" customHeight="1">
      <c r="A20" s="231">
        <v>38</v>
      </c>
      <c r="B20" s="232">
        <v>19</v>
      </c>
      <c r="C20" s="230">
        <f>SUMIF('바-1.1-0-1 GPS좌표 및 흉고(소구역-소나무위험목'!$C$4:$C$22,A20,'바-1.1-0-1 GPS좌표 및 흉고(소구역-소나무위험목'!$K$4:$K$22)</f>
        <v>2</v>
      </c>
      <c r="D20" s="224">
        <f>IF(B20="","",INDEX(수간재적표!$C$2:$AX$427,$U$1+B20-2,A20/2-2))</f>
        <v>0.93476000000000004</v>
      </c>
      <c r="E20" s="224">
        <f t="shared" si="15"/>
        <v>1.8695200000000001</v>
      </c>
      <c r="F20" s="225">
        <v>28.9</v>
      </c>
      <c r="G20" s="225">
        <f>조재율표!H19*$W$1</f>
        <v>88</v>
      </c>
      <c r="H20" s="224">
        <f t="shared" si="7"/>
        <v>1.6451776</v>
      </c>
      <c r="I20" s="1315"/>
      <c r="J20" s="224">
        <f t="shared" si="0"/>
        <v>0.22434240000000005</v>
      </c>
      <c r="K20" s="224">
        <f t="shared" si="1"/>
        <v>0.54029128000000004</v>
      </c>
      <c r="L20" s="224">
        <f t="shared" si="8"/>
        <v>2.40981128</v>
      </c>
      <c r="M20" s="224">
        <f t="shared" si="2"/>
        <v>1.6451776</v>
      </c>
      <c r="N20" s="224">
        <f t="shared" si="3"/>
        <v>1.3839869608000002</v>
      </c>
      <c r="O20" s="224">
        <f t="shared" si="9"/>
        <v>0.76463368000000009</v>
      </c>
      <c r="P20" s="224">
        <f t="shared" si="10"/>
        <v>0.76463368000000009</v>
      </c>
      <c r="Q20" s="224">
        <f t="shared" si="13"/>
        <v>0.76463368000000009</v>
      </c>
      <c r="R20" s="233">
        <f>산출기초조사서!I22</f>
        <v>9.89</v>
      </c>
      <c r="S20" s="233">
        <f t="shared" si="5"/>
        <v>0.08</v>
      </c>
      <c r="T20" s="231"/>
      <c r="V20" s="227">
        <f t="shared" si="11"/>
        <v>747.80799999999999</v>
      </c>
      <c r="X20" s="228">
        <f t="shared" si="14"/>
        <v>0.76463367999999998</v>
      </c>
      <c r="AB20" s="218">
        <f t="shared" si="12"/>
        <v>8</v>
      </c>
      <c r="AE20" s="230">
        <f>SUMIF('바-1.1-0-1 GPS좌표 및 흉고(소구역-소나무위험목'!$C$4:$C$22,"38",'바-1.1-0-1 GPS좌표 및 흉고(소구역-소나무위험목'!$K$4:$K$22)</f>
        <v>2</v>
      </c>
    </row>
    <row r="21" spans="1:31" ht="13.5" customHeight="1">
      <c r="A21" s="231">
        <v>40</v>
      </c>
      <c r="B21" s="232">
        <v>20</v>
      </c>
      <c r="C21" s="230">
        <f>SUMIF('바-1.1-0-1 GPS좌표 및 흉고(소구역-소나무위험목'!$C$4:$C$22,A21,'바-1.1-0-1 GPS좌표 및 흉고(소구역-소나무위험목'!$K$4:$K$22)</f>
        <v>2</v>
      </c>
      <c r="D21" s="224">
        <f>IF(B21="","",INDEX(수간재적표!$C$2:$AX$427,$U$1+B21-2,A21/2-2))</f>
        <v>1.0852999999999999</v>
      </c>
      <c r="E21" s="224">
        <f t="shared" si="15"/>
        <v>2.1705999999999999</v>
      </c>
      <c r="F21" s="225">
        <v>28.9</v>
      </c>
      <c r="G21" s="225">
        <f>조재율표!H20*$W$1</f>
        <v>88</v>
      </c>
      <c r="H21" s="224">
        <f t="shared" si="7"/>
        <v>1.910128</v>
      </c>
      <c r="I21" s="1315"/>
      <c r="J21" s="224">
        <f t="shared" si="0"/>
        <v>0.26047199999999981</v>
      </c>
      <c r="K21" s="224">
        <f t="shared" si="1"/>
        <v>0.62730339999999996</v>
      </c>
      <c r="L21" s="224">
        <f t="shared" si="8"/>
        <v>2.7979034</v>
      </c>
      <c r="M21" s="224">
        <f t="shared" si="2"/>
        <v>1.910128</v>
      </c>
      <c r="N21" s="224">
        <f t="shared" si="3"/>
        <v>1.6068734739999997</v>
      </c>
      <c r="O21" s="224">
        <f t="shared" si="9"/>
        <v>0.88777539999999977</v>
      </c>
      <c r="P21" s="224">
        <f t="shared" si="10"/>
        <v>0.88777539999999977</v>
      </c>
      <c r="Q21" s="224">
        <f t="shared" si="13"/>
        <v>0.88777539999999977</v>
      </c>
      <c r="R21" s="233">
        <f>산출기초조사서!I23</f>
        <v>10.06</v>
      </c>
      <c r="S21" s="233">
        <f t="shared" si="5"/>
        <v>0.09</v>
      </c>
      <c r="T21" s="231"/>
      <c r="V21" s="227">
        <f t="shared" si="11"/>
        <v>868.2399999999999</v>
      </c>
      <c r="X21" s="228">
        <f t="shared" si="14"/>
        <v>0.88777539999999999</v>
      </c>
      <c r="AB21" s="218">
        <f t="shared" si="12"/>
        <v>8</v>
      </c>
      <c r="AE21" s="230">
        <f>SUMIF('바-1.1-0-1 GPS좌표 및 흉고(소구역-소나무위험목'!$C$4:$C$22,"40",'바-1.1-0-1 GPS좌표 및 흉고(소구역-소나무위험목'!$K$4:$K$22)</f>
        <v>2</v>
      </c>
    </row>
    <row r="22" spans="1:31" ht="13.5" customHeight="1">
      <c r="A22" s="231">
        <v>42</v>
      </c>
      <c r="B22" s="232"/>
      <c r="C22" s="230">
        <f>SUMIF('바-1.1-0-1 GPS좌표 및 흉고(소구역-소나무위험목'!$C$4:$C$22,A22,'바-1.1-0-1 GPS좌표 및 흉고(소구역-소나무위험목'!$K$4:$K$22)</f>
        <v>0</v>
      </c>
      <c r="D22" s="224" t="str">
        <f>IF(B22="","",INDEX(수간재적표!$C$2:$AX$427,$U$1+B22-2,A22/2-2))</f>
        <v/>
      </c>
      <c r="E22" s="224"/>
      <c r="F22" s="225"/>
      <c r="G22" s="225"/>
      <c r="H22" s="224">
        <f t="shared" si="7"/>
        <v>0</v>
      </c>
      <c r="I22" s="1315"/>
      <c r="J22" s="224">
        <f t="shared" si="0"/>
        <v>0</v>
      </c>
      <c r="K22" s="224">
        <f t="shared" si="1"/>
        <v>0</v>
      </c>
      <c r="L22" s="224">
        <f t="shared" si="8"/>
        <v>0</v>
      </c>
      <c r="M22" s="224">
        <f t="shared" si="2"/>
        <v>0</v>
      </c>
      <c r="N22" s="224">
        <f t="shared" si="3"/>
        <v>0</v>
      </c>
      <c r="O22" s="224">
        <f t="shared" si="9"/>
        <v>0</v>
      </c>
      <c r="P22" s="224">
        <f t="shared" si="10"/>
        <v>0</v>
      </c>
      <c r="Q22" s="224">
        <f t="shared" si="13"/>
        <v>0</v>
      </c>
      <c r="R22" s="233">
        <f>산출기초조사서!I24</f>
        <v>10.23</v>
      </c>
      <c r="S22" s="233">
        <f t="shared" si="5"/>
        <v>0</v>
      </c>
      <c r="T22" s="231"/>
      <c r="V22" s="227"/>
      <c r="X22" s="228">
        <f t="shared" si="14"/>
        <v>0</v>
      </c>
      <c r="AB22" s="218">
        <f t="shared" si="12"/>
        <v>0</v>
      </c>
      <c r="AE22" s="230">
        <f>SUMIF('바-1.1-0-1 GPS좌표 및 흉고(소구역-소나무위험목'!$C$4:$C$22,"42",'바-1.1-0-1 GPS좌표 및 흉고(소구역-소나무위험목'!$K$4:$K$22)</f>
        <v>0</v>
      </c>
    </row>
    <row r="23" spans="1:31" ht="13.5" customHeight="1">
      <c r="A23" s="231">
        <v>44</v>
      </c>
      <c r="B23" s="232">
        <v>22</v>
      </c>
      <c r="C23" s="230">
        <f>SUMIF('바-1.1-0-1 GPS좌표 및 흉고(소구역-소나무위험목'!$C$4:$C$22,A23,'바-1.1-0-1 GPS좌표 및 흉고(소구역-소나무위험목'!$K$4:$K$22)</f>
        <v>1</v>
      </c>
      <c r="D23" s="224">
        <f>IF(B23="","",INDEX(수간재적표!$C$2:$AX$427,$U$1+B23-2,A23/2-2))</f>
        <v>1.4331</v>
      </c>
      <c r="E23" s="224">
        <f t="shared" ref="E23" si="16">C23*D23</f>
        <v>1.4331</v>
      </c>
      <c r="F23" s="225">
        <v>28.9</v>
      </c>
      <c r="G23" s="225">
        <f>조재율표!H22*$W$1</f>
        <v>89</v>
      </c>
      <c r="H23" s="224">
        <f t="shared" si="7"/>
        <v>1.2754590000000001</v>
      </c>
      <c r="I23" s="1315"/>
      <c r="J23" s="224">
        <f t="shared" si="0"/>
        <v>0.15764099999999992</v>
      </c>
      <c r="K23" s="224">
        <f t="shared" si="1"/>
        <v>0.41416589999999998</v>
      </c>
      <c r="L23" s="224">
        <f t="shared" si="8"/>
        <v>1.8472659</v>
      </c>
      <c r="M23" s="224">
        <f t="shared" si="2"/>
        <v>1.2754590000000001</v>
      </c>
      <c r="N23" s="224">
        <f t="shared" si="3"/>
        <v>1.0349704889999998</v>
      </c>
      <c r="O23" s="224">
        <f t="shared" si="9"/>
        <v>0.5718068999999999</v>
      </c>
      <c r="P23" s="224">
        <f t="shared" si="10"/>
        <v>0.5718068999999999</v>
      </c>
      <c r="Q23" s="224">
        <f t="shared" si="13"/>
        <v>0.5718068999999999</v>
      </c>
      <c r="R23" s="233">
        <f>산출기초조사서!I25</f>
        <v>10.4</v>
      </c>
      <c r="S23" s="233">
        <f t="shared" si="5"/>
        <v>0.05</v>
      </c>
      <c r="T23" s="231"/>
      <c r="V23" s="227"/>
      <c r="X23" s="228">
        <f t="shared" si="14"/>
        <v>0.5718068999999999</v>
      </c>
      <c r="AB23" s="218">
        <f t="shared" si="12"/>
        <v>4</v>
      </c>
      <c r="AE23" s="230">
        <f>SUMIF('바-1.1-0-1 GPS좌표 및 흉고(소구역-소나무위험목'!$C$4:$C$22,"44",'바-1.1-0-1 GPS좌표 및 흉고(소구역-소나무위험목'!$K$4:$K$22)</f>
        <v>1</v>
      </c>
    </row>
    <row r="24" spans="1:31" ht="13.5" customHeight="1">
      <c r="A24" s="231">
        <v>46</v>
      </c>
      <c r="B24" s="232">
        <v>23</v>
      </c>
      <c r="C24" s="230">
        <f>SUMIF('바-1.1-0-1 GPS좌표 및 흉고(소구역-소나무위험목'!$C$4:$C$22,A24,'바-1.1-0-1 GPS좌표 및 흉고(소구역-소나무위험목'!$K$4:$K$22)</f>
        <v>3</v>
      </c>
      <c r="D24" s="224">
        <f>IF(B24="","",INDEX(수간재적표!$C$2:$AX$427,$U$1+B24-2,A24/2-2))</f>
        <v>1.63188</v>
      </c>
      <c r="E24" s="224">
        <f t="shared" si="15"/>
        <v>4.8956400000000002</v>
      </c>
      <c r="F24" s="225">
        <v>28.9</v>
      </c>
      <c r="G24" s="225">
        <f>조재율표!H23*$W$1</f>
        <v>89</v>
      </c>
      <c r="H24" s="224">
        <f t="shared" si="7"/>
        <v>4.3571196000000008</v>
      </c>
      <c r="I24" s="1315"/>
      <c r="J24" s="224">
        <f t="shared" si="0"/>
        <v>0.53852039999999946</v>
      </c>
      <c r="K24" s="224">
        <f t="shared" si="1"/>
        <v>1.4148399599999999</v>
      </c>
      <c r="L24" s="224">
        <f t="shared" si="8"/>
        <v>6.3104799600000003</v>
      </c>
      <c r="M24" s="224">
        <f t="shared" si="2"/>
        <v>4.3571196000000008</v>
      </c>
      <c r="N24" s="224">
        <f t="shared" si="3"/>
        <v>3.5355822515999988</v>
      </c>
      <c r="O24" s="224">
        <f t="shared" si="9"/>
        <v>1.9533603599999994</v>
      </c>
      <c r="P24" s="224">
        <f t="shared" si="10"/>
        <v>1.9533603599999994</v>
      </c>
      <c r="Q24" s="224">
        <f t="shared" si="13"/>
        <v>1.9533603599999994</v>
      </c>
      <c r="R24" s="233">
        <f>산출기초조사서!I26</f>
        <v>10.56</v>
      </c>
      <c r="S24" s="233">
        <f t="shared" si="5"/>
        <v>0.18</v>
      </c>
      <c r="T24" s="231"/>
      <c r="V24" s="227">
        <f t="shared" si="11"/>
        <v>1305.5039999999999</v>
      </c>
      <c r="X24" s="228">
        <f t="shared" si="14"/>
        <v>1.9533603599999996</v>
      </c>
      <c r="AB24" s="218">
        <f t="shared" si="12"/>
        <v>12</v>
      </c>
      <c r="AE24" s="230">
        <f>SUMIF('바-1.1-0-1 GPS좌표 및 흉고(소구역-소나무위험목'!$C$4:$C$22,"46",'바-1.1-0-1 GPS좌표 및 흉고(소구역-소나무위험목'!$K$4:$K$22)</f>
        <v>3</v>
      </c>
    </row>
    <row r="25" spans="1:31" ht="13.5" customHeight="1">
      <c r="A25" s="231">
        <v>48</v>
      </c>
      <c r="B25" s="232"/>
      <c r="C25" s="230">
        <f>SUMIF('바-1.1-0-1 GPS좌표 및 흉고(소구역-소나무위험목'!$C$4:$C$22,A25,'바-1.1-0-1 GPS좌표 및 흉고(소구역-소나무위험목'!$K$4:$K$22)</f>
        <v>0</v>
      </c>
      <c r="D25" s="224" t="str">
        <f>IF(B25="","",INDEX([412]수간재적표!$C$2:$AX$427,$U$1+B25-2,A25/2-2))</f>
        <v/>
      </c>
      <c r="E25" s="224"/>
      <c r="F25" s="225"/>
      <c r="G25" s="225"/>
      <c r="H25" s="224">
        <f t="shared" si="7"/>
        <v>0</v>
      </c>
      <c r="I25" s="1315"/>
      <c r="J25" s="224">
        <f t="shared" si="0"/>
        <v>0</v>
      </c>
      <c r="K25" s="224">
        <f t="shared" si="1"/>
        <v>0</v>
      </c>
      <c r="L25" s="224">
        <f t="shared" si="8"/>
        <v>0</v>
      </c>
      <c r="M25" s="224">
        <f t="shared" si="2"/>
        <v>0</v>
      </c>
      <c r="N25" s="224">
        <f t="shared" si="3"/>
        <v>0</v>
      </c>
      <c r="O25" s="224">
        <f t="shared" si="9"/>
        <v>0</v>
      </c>
      <c r="P25" s="224">
        <f t="shared" si="10"/>
        <v>0</v>
      </c>
      <c r="Q25" s="224">
        <f t="shared" si="13"/>
        <v>0</v>
      </c>
      <c r="R25" s="233">
        <f>산출기초조사서!$I$27</f>
        <v>10.73</v>
      </c>
      <c r="S25" s="233">
        <f t="shared" si="5"/>
        <v>0</v>
      </c>
      <c r="T25" s="231"/>
      <c r="V25" s="227"/>
      <c r="X25" s="228">
        <f t="shared" si="14"/>
        <v>0</v>
      </c>
      <c r="AB25" s="218">
        <f t="shared" si="12"/>
        <v>0</v>
      </c>
      <c r="AE25" s="230">
        <f>SUMIF('바-1.1-0-1 GPS좌표 및 흉고(소구역-소나무위험목'!$C$4:$C$22,"48",'바-1.1-0-1 GPS좌표 및 흉고(소구역-소나무위험목'!$K$4:$K$22)</f>
        <v>0</v>
      </c>
    </row>
    <row r="26" spans="1:31" ht="13.5" customHeight="1">
      <c r="A26" s="231">
        <v>50</v>
      </c>
      <c r="B26" s="232">
        <v>24</v>
      </c>
      <c r="C26" s="230">
        <f>SUMIF('바-1.1-0-1 GPS좌표 및 흉고(소구역-소나무위험목'!$C$4:$C$22,A26,'바-1.1-0-1 GPS좌표 및 흉고(소구역-소나무위험목'!$K$4:$K$22)</f>
        <v>1</v>
      </c>
      <c r="D26" s="224">
        <f>IF(B26="","",INDEX(수간재적표!$C$2:$AX$427,$U$1+B26-2,A26/2-2))</f>
        <v>1.9998899999999999</v>
      </c>
      <c r="E26" s="224">
        <f t="shared" ref="E26:E27" si="17">C26*D26</f>
        <v>1.9998899999999999</v>
      </c>
      <c r="F26" s="225">
        <v>28.9</v>
      </c>
      <c r="G26" s="225">
        <f>조재율표!H25*$W$1</f>
        <v>89</v>
      </c>
      <c r="H26" s="224">
        <f t="shared" si="7"/>
        <v>1.7799020999999999</v>
      </c>
      <c r="I26" s="1315"/>
      <c r="J26" s="224">
        <f t="shared" si="0"/>
        <v>0.21998790000000001</v>
      </c>
      <c r="K26" s="224">
        <f t="shared" si="1"/>
        <v>0.57796820999999998</v>
      </c>
      <c r="L26" s="224">
        <f t="shared" si="8"/>
        <v>2.57785821</v>
      </c>
      <c r="M26" s="224">
        <f t="shared" si="2"/>
        <v>1.7799020999999999</v>
      </c>
      <c r="N26" s="224">
        <f t="shared" si="3"/>
        <v>1.4443005591</v>
      </c>
      <c r="O26" s="224">
        <f t="shared" si="9"/>
        <v>0.79795611</v>
      </c>
      <c r="P26" s="224">
        <f t="shared" si="10"/>
        <v>0.79795611</v>
      </c>
      <c r="Q26" s="224">
        <f t="shared" si="13"/>
        <v>0.79795611</v>
      </c>
      <c r="R26" s="233"/>
      <c r="S26" s="233"/>
      <c r="T26" s="231"/>
      <c r="V26" s="227"/>
      <c r="X26" s="228">
        <f t="shared" si="14"/>
        <v>0.79795611000000011</v>
      </c>
      <c r="AB26" s="218">
        <f t="shared" si="12"/>
        <v>4</v>
      </c>
      <c r="AE26" s="230">
        <f>SUMIF('바-1.1-0-1 GPS좌표 및 흉고(소구역-소나무위험목'!$C$4:$C$22,"50",'바-1.1-0-1 GPS좌표 및 흉고(소구역-소나무위험목'!$K$4:$K$22)</f>
        <v>1</v>
      </c>
    </row>
    <row r="27" spans="1:31" ht="13.5" customHeight="1">
      <c r="A27" s="231">
        <v>52</v>
      </c>
      <c r="B27" s="232">
        <v>24</v>
      </c>
      <c r="C27" s="230">
        <f>SUMIF('바-1.1-0-1 GPS좌표 및 흉고(소구역-소나무위험목'!$C$4:$C$22,A27,'바-1.1-0-1 GPS좌표 및 흉고(소구역-소나무위험목'!$K$4:$K$22)</f>
        <v>1</v>
      </c>
      <c r="D27" s="224">
        <f>IF(B27="","",INDEX(수간재적표!$C$2:$AX$427,$U$1+B27-2,A27/2-2))</f>
        <v>2.15754</v>
      </c>
      <c r="E27" s="224">
        <f t="shared" si="17"/>
        <v>2.15754</v>
      </c>
      <c r="F27" s="225">
        <v>28.9</v>
      </c>
      <c r="G27" s="225">
        <f>조재율표!H26*$W$1</f>
        <v>89</v>
      </c>
      <c r="H27" s="224">
        <f t="shared" si="7"/>
        <v>1.9202106000000001</v>
      </c>
      <c r="I27" s="1315"/>
      <c r="J27" s="224">
        <f t="shared" si="0"/>
        <v>0.23732939999999991</v>
      </c>
      <c r="K27" s="224">
        <f t="shared" si="1"/>
        <v>0.62352905999999997</v>
      </c>
      <c r="L27" s="224">
        <f t="shared" si="8"/>
        <v>2.7810690600000001</v>
      </c>
      <c r="M27" s="224">
        <f t="shared" si="2"/>
        <v>1.9202106000000001</v>
      </c>
      <c r="N27" s="224">
        <f t="shared" si="3"/>
        <v>1.5581538125999999</v>
      </c>
      <c r="O27" s="224">
        <f t="shared" si="9"/>
        <v>0.86085845999999988</v>
      </c>
      <c r="P27" s="224">
        <f t="shared" si="10"/>
        <v>0.86085845999999988</v>
      </c>
      <c r="Q27" s="224">
        <f t="shared" si="13"/>
        <v>0.86085845999999988</v>
      </c>
      <c r="R27" s="233">
        <f>산출기초조사서!$I$27</f>
        <v>10.73</v>
      </c>
      <c r="S27" s="233">
        <f t="shared" si="5"/>
        <v>0.08</v>
      </c>
      <c r="T27" s="231"/>
      <c r="V27" s="227"/>
      <c r="X27" s="228">
        <f t="shared" si="14"/>
        <v>0.86085845999999999</v>
      </c>
      <c r="AB27" s="218">
        <f t="shared" si="12"/>
        <v>4</v>
      </c>
      <c r="AE27" s="230">
        <f>SUMIF('바-1.1-0-1 GPS좌표 및 흉고(소구역-소나무위험목'!$C$4:$C$22,"52",'바-1.1-0-1 GPS좌표 및 흉고(소구역-소나무위험목'!$K$4:$K$22)</f>
        <v>1</v>
      </c>
    </row>
    <row r="28" spans="1:31" ht="13.5" customHeight="1">
      <c r="A28" s="231">
        <v>54</v>
      </c>
      <c r="B28" s="235"/>
      <c r="C28" s="230">
        <f>SUMIF('바-1.1-0-1 GPS좌표 및 흉고(소구역-소나무위험목'!$C$4:$C$22,A28,'바-1.1-0-1 GPS좌표 및 흉고(소구역-소나무위험목'!$K$4:$K$22)</f>
        <v>0</v>
      </c>
      <c r="D28" s="224" t="str">
        <f>IF(B28="","",INDEX([412]수간재적표!$C$2:$AX$427,$U$1+B28-2,A28/2-2))</f>
        <v/>
      </c>
      <c r="E28" s="224"/>
      <c r="F28" s="225"/>
      <c r="G28" s="225"/>
      <c r="H28" s="224">
        <f t="shared" si="7"/>
        <v>0</v>
      </c>
      <c r="I28" s="1315"/>
      <c r="J28" s="224">
        <f t="shared" si="0"/>
        <v>0</v>
      </c>
      <c r="K28" s="224">
        <f t="shared" si="1"/>
        <v>0</v>
      </c>
      <c r="L28" s="224">
        <f t="shared" si="8"/>
        <v>0</v>
      </c>
      <c r="M28" s="224">
        <f t="shared" si="2"/>
        <v>0</v>
      </c>
      <c r="N28" s="224">
        <f t="shared" si="3"/>
        <v>0</v>
      </c>
      <c r="O28" s="224">
        <f t="shared" si="9"/>
        <v>0</v>
      </c>
      <c r="P28" s="224">
        <f t="shared" si="10"/>
        <v>0</v>
      </c>
      <c r="Q28" s="224">
        <f t="shared" si="13"/>
        <v>0</v>
      </c>
      <c r="R28" s="233"/>
      <c r="S28" s="233"/>
      <c r="T28" s="231"/>
      <c r="V28" s="227"/>
      <c r="X28" s="228">
        <f t="shared" si="14"/>
        <v>0</v>
      </c>
      <c r="AB28" s="218">
        <f t="shared" si="12"/>
        <v>0</v>
      </c>
      <c r="AE28" s="230">
        <f>SUMIF('바-1.1-0-1 GPS좌표 및 흉고(소구역-소나무위험목'!$C$4:$C$22,"54",'바-1.1-0-1 GPS좌표 및 흉고(소구역-소나무위험목'!$K$4:$K$22)</f>
        <v>0</v>
      </c>
    </row>
    <row r="29" spans="1:31" ht="13.5" customHeight="1">
      <c r="A29" s="231">
        <v>56</v>
      </c>
      <c r="B29" s="235">
        <v>25</v>
      </c>
      <c r="C29" s="230">
        <f>SUMIF('바-1.1-0-1 GPS좌표 및 흉고(소구역-소나무위험목'!$C$4:$C$22,A29,'바-1.1-0-1 GPS좌표 및 흉고(소구역-소나무위험목'!$K$4:$K$22)</f>
        <v>2</v>
      </c>
      <c r="D29" s="224">
        <f>IF(B29="","",INDEX(수간재적표!$C$2:$AX$427,$U$1+B29-2,A29/2-2))</f>
        <v>2.5947800000000001</v>
      </c>
      <c r="E29" s="224">
        <f t="shared" ref="E29" si="18">C29*D29</f>
        <v>5.1895600000000002</v>
      </c>
      <c r="F29" s="225">
        <v>28.9</v>
      </c>
      <c r="G29" s="225">
        <f>조재율표!H28*$W$1</f>
        <v>90</v>
      </c>
      <c r="H29" s="224">
        <f t="shared" si="7"/>
        <v>4.670604</v>
      </c>
      <c r="I29" s="1315"/>
      <c r="J29" s="224">
        <f t="shared" si="0"/>
        <v>0.51895600000000019</v>
      </c>
      <c r="K29" s="224">
        <f t="shared" si="1"/>
        <v>1.49978284</v>
      </c>
      <c r="L29" s="224">
        <f t="shared" si="8"/>
        <v>6.6893428400000001</v>
      </c>
      <c r="M29" s="224">
        <f t="shared" si="2"/>
        <v>4.670604</v>
      </c>
      <c r="N29" s="224">
        <f t="shared" si="3"/>
        <v>3.6539173004000003</v>
      </c>
      <c r="O29" s="224">
        <f t="shared" si="9"/>
        <v>2.0187388400000001</v>
      </c>
      <c r="P29" s="224">
        <f t="shared" si="10"/>
        <v>2.0187388400000001</v>
      </c>
      <c r="Q29" s="224">
        <f t="shared" si="13"/>
        <v>2.0187388400000001</v>
      </c>
      <c r="R29" s="233"/>
      <c r="S29" s="233"/>
      <c r="T29" s="224"/>
      <c r="V29" s="227"/>
      <c r="X29" s="228">
        <f t="shared" si="14"/>
        <v>2.0187388400000001</v>
      </c>
      <c r="AB29" s="218">
        <f t="shared" si="12"/>
        <v>8</v>
      </c>
      <c r="AE29" s="230">
        <f>SUMIF('바-1.1-0-1 GPS좌표 및 흉고(소구역-소나무위험목'!$C$4:$C$22,"56",'바-1.1-0-1 GPS좌표 및 흉고(소구역-소나무위험목'!$K$4:$K$22)</f>
        <v>2</v>
      </c>
    </row>
    <row r="30" spans="1:31" ht="13.5" customHeight="1">
      <c r="A30" s="231">
        <v>58</v>
      </c>
      <c r="B30" s="235"/>
      <c r="C30" s="230">
        <f>SUMIF('바-1.1-0-1 GPS좌표 및 흉고(소구역-소나무위험목'!$C$4:$C$22,A30,'바-1.1-0-1 GPS좌표 및 흉고(소구역-소나무위험목'!$K$4:$K$22)</f>
        <v>0</v>
      </c>
      <c r="D30" s="224"/>
      <c r="E30" s="224"/>
      <c r="F30" s="225"/>
      <c r="G30" s="225"/>
      <c r="H30" s="224">
        <f t="shared" si="7"/>
        <v>0</v>
      </c>
      <c r="I30" s="1315"/>
      <c r="J30" s="224">
        <f t="shared" si="0"/>
        <v>0</v>
      </c>
      <c r="K30" s="224">
        <f t="shared" si="1"/>
        <v>0</v>
      </c>
      <c r="L30" s="224">
        <f t="shared" si="8"/>
        <v>0</v>
      </c>
      <c r="M30" s="224">
        <f t="shared" si="2"/>
        <v>0</v>
      </c>
      <c r="N30" s="224">
        <f t="shared" si="3"/>
        <v>0</v>
      </c>
      <c r="O30" s="224">
        <f t="shared" si="9"/>
        <v>0</v>
      </c>
      <c r="P30" s="224">
        <f t="shared" si="10"/>
        <v>0</v>
      </c>
      <c r="Q30" s="224">
        <f t="shared" si="13"/>
        <v>0</v>
      </c>
      <c r="R30" s="233"/>
      <c r="S30" s="233"/>
      <c r="T30" s="224"/>
      <c r="V30" s="227">
        <f t="shared" si="11"/>
        <v>0</v>
      </c>
      <c r="X30" s="228">
        <f t="shared" si="14"/>
        <v>0</v>
      </c>
      <c r="AB30" s="218">
        <f t="shared" si="12"/>
        <v>0</v>
      </c>
      <c r="AE30" s="230">
        <f>SUMIF('바-1.1-0-1 GPS좌표 및 흉고(소구역-소나무위험목'!$C$4:$C$22,"58",'바-1.1-0-1 GPS좌표 및 흉고(소구역-소나무위험목'!$K$4:$K$22)</f>
        <v>0</v>
      </c>
    </row>
    <row r="31" spans="1:31" ht="13.5" customHeight="1">
      <c r="A31" s="231">
        <v>60</v>
      </c>
      <c r="B31" s="235"/>
      <c r="C31" s="230">
        <f>SUMIF('바-1.1-0-1 GPS좌표 및 흉고(소구역-소나무위험목'!$C$4:$C$22,A31,'바-1.1-0-1 GPS좌표 및 흉고(소구역-소나무위험목'!$K$4:$K$22)</f>
        <v>0</v>
      </c>
      <c r="D31" s="224" t="str">
        <f>IF(B31="","",INDEX([412]수간재적표!$C$2:$AX$427,$U$1+B31-2,A31/2-2))</f>
        <v/>
      </c>
      <c r="E31" s="224"/>
      <c r="F31" s="225"/>
      <c r="G31" s="225"/>
      <c r="H31" s="224">
        <f t="shared" si="7"/>
        <v>0</v>
      </c>
      <c r="I31" s="1315"/>
      <c r="J31" s="224">
        <f t="shared" si="0"/>
        <v>0</v>
      </c>
      <c r="K31" s="224">
        <f t="shared" si="1"/>
        <v>0</v>
      </c>
      <c r="L31" s="224">
        <f t="shared" si="8"/>
        <v>0</v>
      </c>
      <c r="M31" s="224">
        <f t="shared" si="2"/>
        <v>0</v>
      </c>
      <c r="N31" s="224">
        <f t="shared" si="3"/>
        <v>0</v>
      </c>
      <c r="O31" s="224">
        <f t="shared" si="9"/>
        <v>0</v>
      </c>
      <c r="P31" s="224">
        <f t="shared" si="10"/>
        <v>0</v>
      </c>
      <c r="Q31" s="224">
        <f t="shared" si="13"/>
        <v>0</v>
      </c>
      <c r="R31" s="233"/>
      <c r="S31" s="233"/>
      <c r="T31" s="224"/>
      <c r="V31" s="227"/>
      <c r="X31" s="228">
        <f t="shared" si="14"/>
        <v>0</v>
      </c>
      <c r="AB31" s="218">
        <f t="shared" si="12"/>
        <v>0</v>
      </c>
      <c r="AE31" s="230">
        <f>SUM(AE4:AE30)</f>
        <v>18</v>
      </c>
    </row>
    <row r="32" spans="1:31" ht="13.5" customHeight="1">
      <c r="A32" s="231">
        <v>62</v>
      </c>
      <c r="B32" s="236"/>
      <c r="C32" s="230">
        <f>SUMIF('바-1.1-0-1 GPS좌표 및 흉고(소구역-소나무위험목'!$C$4:$C$22,A32,'바-1.1-0-1 GPS좌표 및 흉고(소구역-소나무위험목'!$K$4:$K$22)</f>
        <v>0</v>
      </c>
      <c r="D32" s="224" t="str">
        <f>IF(B32="","",INDEX([412]수간재적표!$C$2:$AX$427,$U$1+B32-2,A32/2-2))</f>
        <v/>
      </c>
      <c r="E32" s="224"/>
      <c r="F32" s="225"/>
      <c r="G32" s="225"/>
      <c r="H32" s="224">
        <f t="shared" si="7"/>
        <v>0</v>
      </c>
      <c r="I32" s="1315"/>
      <c r="J32" s="224">
        <f t="shared" si="0"/>
        <v>0</v>
      </c>
      <c r="K32" s="224">
        <f t="shared" si="1"/>
        <v>0</v>
      </c>
      <c r="L32" s="224">
        <f t="shared" si="8"/>
        <v>0</v>
      </c>
      <c r="M32" s="224">
        <f t="shared" si="2"/>
        <v>0</v>
      </c>
      <c r="N32" s="224">
        <f t="shared" si="3"/>
        <v>0</v>
      </c>
      <c r="O32" s="224">
        <f t="shared" si="9"/>
        <v>0</v>
      </c>
      <c r="P32" s="224">
        <f t="shared" si="10"/>
        <v>0</v>
      </c>
      <c r="Q32" s="224">
        <f t="shared" si="13"/>
        <v>0</v>
      </c>
      <c r="R32" s="233">
        <f>산출기초조사서!$I$27</f>
        <v>10.73</v>
      </c>
      <c r="S32" s="233">
        <f t="shared" si="5"/>
        <v>0</v>
      </c>
      <c r="T32" s="224"/>
      <c r="V32" s="237"/>
      <c r="X32" s="228">
        <f t="shared" si="14"/>
        <v>0</v>
      </c>
      <c r="AB32" s="218">
        <f t="shared" si="12"/>
        <v>0</v>
      </c>
    </row>
    <row r="33" spans="1:28" ht="13.5" customHeight="1">
      <c r="A33" s="231">
        <v>64</v>
      </c>
      <c r="B33" s="236"/>
      <c r="C33" s="230">
        <f>SUMIF('바-1.1-0-1 GPS좌표 및 흉고(소구역-소나무위험목'!$C$4:$C$22,A33,'바-1.1-0-1 GPS좌표 및 흉고(소구역-소나무위험목'!$K$4:$K$22)</f>
        <v>0</v>
      </c>
      <c r="D33" s="224" t="str">
        <f>IF(B33="","",INDEX([412]수간재적표!$C$2:$AX$427,$U$1+B33-2,A33/2-2))</f>
        <v/>
      </c>
      <c r="E33" s="224"/>
      <c r="F33" s="225"/>
      <c r="G33" s="225"/>
      <c r="H33" s="224">
        <f t="shared" si="7"/>
        <v>0</v>
      </c>
      <c r="I33" s="1315"/>
      <c r="J33" s="224">
        <f t="shared" si="0"/>
        <v>0</v>
      </c>
      <c r="K33" s="224">
        <f t="shared" si="1"/>
        <v>0</v>
      </c>
      <c r="L33" s="224">
        <f t="shared" si="8"/>
        <v>0</v>
      </c>
      <c r="M33" s="224">
        <f t="shared" si="2"/>
        <v>0</v>
      </c>
      <c r="N33" s="224">
        <f t="shared" si="3"/>
        <v>0</v>
      </c>
      <c r="O33" s="224">
        <f t="shared" si="9"/>
        <v>0</v>
      </c>
      <c r="P33" s="224">
        <f t="shared" si="10"/>
        <v>0</v>
      </c>
      <c r="Q33" s="224">
        <f t="shared" si="13"/>
        <v>0</v>
      </c>
      <c r="R33" s="233"/>
      <c r="S33" s="233"/>
      <c r="T33" s="224"/>
      <c r="V33" s="237"/>
      <c r="X33" s="228">
        <f t="shared" si="14"/>
        <v>0</v>
      </c>
      <c r="AB33" s="218">
        <f t="shared" si="12"/>
        <v>0</v>
      </c>
    </row>
    <row r="34" spans="1:28" ht="13.5" customHeight="1">
      <c r="A34" s="231">
        <v>66</v>
      </c>
      <c r="B34" s="236">
        <v>28</v>
      </c>
      <c r="C34" s="230">
        <f>SUMIF('바-1.1-0-1 GPS좌표 및 흉고(소구역-소나무위험목'!$C$4:$C$22,A34,'바-1.1-0-1 GPS좌표 및 흉고(소구역-소나무위험목'!$K$4:$K$22)</f>
        <v>1</v>
      </c>
      <c r="D34" s="224">
        <f>IF(B34="","",INDEX(수간재적표!$C$2:$AX$427,$U$1+B34-2,A34/2-2))</f>
        <v>4.0046799999999996</v>
      </c>
      <c r="E34" s="224">
        <f t="shared" ref="E34" si="19">C34*D34</f>
        <v>4.0046799999999996</v>
      </c>
      <c r="F34" s="225">
        <v>28.9</v>
      </c>
      <c r="G34" s="225">
        <f>조재율표!$H$30*$W$1</f>
        <v>90</v>
      </c>
      <c r="H34" s="224">
        <f t="shared" si="7"/>
        <v>3.6042119999999995</v>
      </c>
      <c r="I34" s="1315"/>
      <c r="J34" s="224">
        <f t="shared" si="0"/>
        <v>0.40046800000000005</v>
      </c>
      <c r="K34" s="224">
        <f t="shared" si="1"/>
        <v>1.1573525199999999</v>
      </c>
      <c r="L34" s="224">
        <f t="shared" si="8"/>
        <v>5.1620325199999995</v>
      </c>
      <c r="M34" s="224">
        <f t="shared" si="2"/>
        <v>3.6042119999999995</v>
      </c>
      <c r="N34" s="224">
        <f t="shared" si="3"/>
        <v>2.8196551412000002</v>
      </c>
      <c r="O34" s="224">
        <f t="shared" si="9"/>
        <v>1.5578205199999999</v>
      </c>
      <c r="P34" s="224">
        <f t="shared" si="10"/>
        <v>1.5578205199999999</v>
      </c>
      <c r="Q34" s="224">
        <f t="shared" si="13"/>
        <v>1.5578205199999999</v>
      </c>
      <c r="R34" s="233"/>
      <c r="S34" s="233"/>
      <c r="T34" s="224"/>
      <c r="V34" s="237"/>
      <c r="X34" s="228">
        <f t="shared" si="14"/>
        <v>1.5578205199999999</v>
      </c>
      <c r="AB34" s="218">
        <f t="shared" si="12"/>
        <v>4</v>
      </c>
    </row>
    <row r="35" spans="1:28" ht="13.5" customHeight="1">
      <c r="A35" s="231">
        <v>68</v>
      </c>
      <c r="B35" s="236"/>
      <c r="C35" s="230">
        <f>SUMIF('바-1.1-0-1 GPS좌표 및 흉고(소구역-소나무위험목'!$C$4:$C$22,A35,'바-1.1-0-1 GPS좌표 및 흉고(소구역-소나무위험목'!$K$4:$K$22)</f>
        <v>0</v>
      </c>
      <c r="D35" s="224" t="str">
        <f>IF(B35="","",INDEX([412]수간재적표!$C$2:$AX$427,$U$1+B35-2,A35/2-2))</f>
        <v/>
      </c>
      <c r="E35" s="224"/>
      <c r="F35" s="225"/>
      <c r="G35" s="225"/>
      <c r="H35" s="224">
        <f t="shared" si="7"/>
        <v>0</v>
      </c>
      <c r="I35" s="1315"/>
      <c r="J35" s="224">
        <f t="shared" si="0"/>
        <v>0</v>
      </c>
      <c r="K35" s="224">
        <f t="shared" si="1"/>
        <v>0</v>
      </c>
      <c r="L35" s="224">
        <f t="shared" si="8"/>
        <v>0</v>
      </c>
      <c r="M35" s="224">
        <f t="shared" si="2"/>
        <v>0</v>
      </c>
      <c r="N35" s="224">
        <f t="shared" si="3"/>
        <v>0</v>
      </c>
      <c r="O35" s="224">
        <f t="shared" si="9"/>
        <v>0</v>
      </c>
      <c r="P35" s="224">
        <f t="shared" si="10"/>
        <v>0</v>
      </c>
      <c r="Q35" s="238"/>
      <c r="R35" s="238"/>
      <c r="S35" s="238"/>
      <c r="T35" s="224"/>
      <c r="V35" s="237"/>
      <c r="X35" s="228">
        <f t="shared" si="14"/>
        <v>0</v>
      </c>
      <c r="AB35" s="218">
        <f t="shared" ref="AB35" si="20">(C35*100)/35</f>
        <v>0</v>
      </c>
    </row>
    <row r="36" spans="1:28" ht="13.5" customHeight="1">
      <c r="A36" s="231">
        <v>70</v>
      </c>
      <c r="B36" s="236"/>
      <c r="C36" s="230">
        <f>SUMIF('바-1.1-0-1 GPS좌표 및 흉고(소구역-소나무위험목'!$C$4:$C$22,A36,'바-1.1-0-1 GPS좌표 및 흉고(소구역-소나무위험목'!$K$4:$K$22)</f>
        <v>0</v>
      </c>
      <c r="D36" s="224" t="str">
        <f>IF(B36="","",INDEX([412]수간재적표!$C$2:$AX$427,$U$1+B36-2,A36/2-2))</f>
        <v/>
      </c>
      <c r="E36" s="224"/>
      <c r="F36" s="225"/>
      <c r="G36" s="225"/>
      <c r="H36" s="224">
        <f t="shared" si="7"/>
        <v>0</v>
      </c>
      <c r="I36" s="1315"/>
      <c r="J36" s="224">
        <f t="shared" si="0"/>
        <v>0</v>
      </c>
      <c r="K36" s="224">
        <f t="shared" si="1"/>
        <v>0</v>
      </c>
      <c r="L36" s="224">
        <f t="shared" si="8"/>
        <v>0</v>
      </c>
      <c r="M36" s="224">
        <f t="shared" si="2"/>
        <v>0</v>
      </c>
      <c r="N36" s="224">
        <f t="shared" si="3"/>
        <v>0</v>
      </c>
      <c r="O36" s="224">
        <f t="shared" si="9"/>
        <v>0</v>
      </c>
      <c r="P36" s="224">
        <f t="shared" si="10"/>
        <v>0</v>
      </c>
      <c r="Q36" s="238"/>
      <c r="R36" s="238"/>
      <c r="S36" s="238"/>
      <c r="T36" s="224"/>
      <c r="V36" s="237"/>
      <c r="X36" s="228">
        <f t="shared" si="14"/>
        <v>0</v>
      </c>
    </row>
    <row r="37" spans="1:28" ht="13.5" customHeight="1">
      <c r="A37" s="231">
        <v>72</v>
      </c>
      <c r="B37" s="236"/>
      <c r="C37" s="230">
        <f>SUMIF('바-1.1-0-1 GPS좌표 및 흉고(소구역-소나무위험목'!$C$4:$C$22,A37,'바-1.1-0-1 GPS좌표 및 흉고(소구역-소나무위험목'!$K$4:$K$22)</f>
        <v>0</v>
      </c>
      <c r="D37" s="224"/>
      <c r="E37" s="224"/>
      <c r="F37" s="225"/>
      <c r="G37" s="225"/>
      <c r="H37" s="224">
        <f t="shared" si="7"/>
        <v>0</v>
      </c>
      <c r="I37" s="224"/>
      <c r="J37" s="224">
        <f t="shared" si="0"/>
        <v>0</v>
      </c>
      <c r="K37" s="224">
        <f t="shared" si="1"/>
        <v>0</v>
      </c>
      <c r="L37" s="224">
        <f t="shared" si="8"/>
        <v>0</v>
      </c>
      <c r="M37" s="224">
        <f t="shared" si="2"/>
        <v>0</v>
      </c>
      <c r="N37" s="224">
        <f t="shared" si="3"/>
        <v>0</v>
      </c>
      <c r="O37" s="224">
        <f t="shared" si="9"/>
        <v>0</v>
      </c>
      <c r="P37" s="224"/>
      <c r="Q37" s="238"/>
      <c r="R37" s="238"/>
      <c r="S37" s="238"/>
      <c r="T37" s="224"/>
      <c r="V37" s="237"/>
      <c r="X37" s="228"/>
    </row>
    <row r="38" spans="1:28" ht="13.5" customHeight="1" thickBot="1">
      <c r="A38" s="231">
        <v>74</v>
      </c>
      <c r="B38" s="236"/>
      <c r="C38" s="230">
        <f>SUMIF('바-1.1-0-1 GPS좌표 및 흉고(소구역-소나무위험목'!$C$4:$C$22,A38,'바-1.1-0-1 GPS좌표 및 흉고(소구역-소나무위험목'!$K$4:$K$22)</f>
        <v>0</v>
      </c>
      <c r="D38" s="224"/>
      <c r="E38" s="224"/>
      <c r="F38" s="225"/>
      <c r="G38" s="225"/>
      <c r="H38" s="224">
        <f t="shared" si="7"/>
        <v>0</v>
      </c>
      <c r="I38" s="224"/>
      <c r="J38" s="224">
        <f t="shared" si="0"/>
        <v>0</v>
      </c>
      <c r="K38" s="224">
        <f t="shared" si="1"/>
        <v>0</v>
      </c>
      <c r="L38" s="224">
        <f t="shared" si="8"/>
        <v>0</v>
      </c>
      <c r="M38" s="224">
        <f t="shared" si="2"/>
        <v>0</v>
      </c>
      <c r="N38" s="224">
        <f t="shared" si="3"/>
        <v>0</v>
      </c>
      <c r="O38" s="224">
        <f t="shared" si="9"/>
        <v>0</v>
      </c>
      <c r="P38" s="224"/>
      <c r="Q38" s="238"/>
      <c r="R38" s="238"/>
      <c r="S38" s="238"/>
      <c r="T38" s="224"/>
      <c r="V38" s="237"/>
      <c r="X38" s="228"/>
    </row>
    <row r="39" spans="1:28" ht="13.5" hidden="1" customHeight="1">
      <c r="A39" s="231">
        <v>76</v>
      </c>
      <c r="B39" s="236"/>
      <c r="C39" s="230">
        <f>SUMIF('바-1.1-0-1 GPS좌표 및 흉고(소구역-소나무위험목'!$C$4:$C$22,A39,'바-1.1-0-1 GPS좌표 및 흉고(소구역-소나무위험목'!$K$4:$K$22)</f>
        <v>0</v>
      </c>
      <c r="D39" s="224" t="str">
        <f>IF(B39="","",INDEX([412]수간재적표!$C$2:$AX$427,$U$1+B39-2,A39/2-2))</f>
        <v/>
      </c>
      <c r="E39" s="224"/>
      <c r="F39" s="225"/>
      <c r="G39" s="225"/>
      <c r="H39" s="224">
        <f t="shared" si="7"/>
        <v>0</v>
      </c>
      <c r="I39" s="224"/>
      <c r="J39" s="224">
        <f t="shared" si="0"/>
        <v>0</v>
      </c>
      <c r="K39" s="224">
        <f t="shared" si="1"/>
        <v>0</v>
      </c>
      <c r="L39" s="224">
        <f t="shared" si="8"/>
        <v>0</v>
      </c>
      <c r="M39" s="224">
        <f t="shared" si="2"/>
        <v>0</v>
      </c>
      <c r="N39" s="224">
        <f t="shared" si="3"/>
        <v>0</v>
      </c>
      <c r="O39" s="224">
        <f t="shared" si="9"/>
        <v>0</v>
      </c>
      <c r="P39" s="224"/>
      <c r="Q39" s="238"/>
      <c r="R39" s="238"/>
      <c r="S39" s="238"/>
      <c r="T39" s="224"/>
      <c r="V39" s="237"/>
      <c r="X39" s="228"/>
    </row>
    <row r="40" spans="1:28" ht="13.5" hidden="1" customHeight="1">
      <c r="A40" s="231">
        <v>78</v>
      </c>
      <c r="B40" s="236"/>
      <c r="C40" s="230">
        <f>SUMIF('바-1.1-0-1 GPS좌표 및 흉고(소구역-소나무위험목'!$C$4:$C$22,A40,'바-1.1-0-1 GPS좌표 및 흉고(소구역-소나무위험목'!$K$4:$K$22)</f>
        <v>0</v>
      </c>
      <c r="D40" s="224" t="str">
        <f>IF(B40="","",INDEX([412]수간재적표!$C$2:$AX$427,$U$1+B40-2,A40/2-2))</f>
        <v/>
      </c>
      <c r="E40" s="224"/>
      <c r="F40" s="225"/>
      <c r="G40" s="225"/>
      <c r="H40" s="224">
        <f t="shared" si="7"/>
        <v>0</v>
      </c>
      <c r="I40" s="224"/>
      <c r="J40" s="224">
        <f t="shared" si="0"/>
        <v>0</v>
      </c>
      <c r="K40" s="224">
        <f t="shared" si="1"/>
        <v>0</v>
      </c>
      <c r="L40" s="224">
        <f t="shared" si="8"/>
        <v>0</v>
      </c>
      <c r="M40" s="224">
        <f t="shared" si="2"/>
        <v>0</v>
      </c>
      <c r="N40" s="224">
        <f t="shared" si="3"/>
        <v>0</v>
      </c>
      <c r="O40" s="224">
        <f t="shared" si="9"/>
        <v>0</v>
      </c>
      <c r="P40" s="224"/>
      <c r="Q40" s="238"/>
      <c r="R40" s="238"/>
      <c r="S40" s="238"/>
      <c r="T40" s="224"/>
      <c r="V40" s="237"/>
      <c r="X40" s="228"/>
    </row>
    <row r="41" spans="1:28" ht="13.5" hidden="1" customHeight="1" thickBot="1">
      <c r="A41" s="239">
        <v>80</v>
      </c>
      <c r="B41" s="240"/>
      <c r="C41" s="241">
        <f>SUMIF('바-1.1-0-1 GPS좌표 및 흉고(소구역-소나무위험목'!$C$4:$C$22,A41,'바-1.1-0-1 GPS좌표 및 흉고(소구역-소나무위험목'!$K$4:$K$22)</f>
        <v>0</v>
      </c>
      <c r="D41" s="242" t="str">
        <f>IF(B41="","",INDEX([412]수간재적표!$C$2:$AX$427,$U$1+B41-2,A41/2-2))</f>
        <v/>
      </c>
      <c r="E41" s="224"/>
      <c r="F41" s="225"/>
      <c r="G41" s="225"/>
      <c r="H41" s="224">
        <f t="shared" si="7"/>
        <v>0</v>
      </c>
      <c r="I41" s="242"/>
      <c r="J41" s="224">
        <f t="shared" si="0"/>
        <v>0</v>
      </c>
      <c r="K41" s="224">
        <f t="shared" si="1"/>
        <v>0</v>
      </c>
      <c r="L41" s="224">
        <f t="shared" si="8"/>
        <v>0</v>
      </c>
      <c r="M41" s="224">
        <f t="shared" si="2"/>
        <v>0</v>
      </c>
      <c r="N41" s="224">
        <f t="shared" si="3"/>
        <v>0</v>
      </c>
      <c r="O41" s="224">
        <f t="shared" si="9"/>
        <v>0</v>
      </c>
      <c r="P41" s="242"/>
      <c r="Q41" s="243"/>
      <c r="R41" s="243"/>
      <c r="S41" s="243"/>
      <c r="T41" s="242"/>
      <c r="V41" s="237"/>
      <c r="X41" s="228"/>
    </row>
    <row r="42" spans="1:28" s="249" customFormat="1" ht="13.5" customHeight="1" thickTop="1">
      <c r="A42" s="1316" t="s">
        <v>240</v>
      </c>
      <c r="B42" s="1316"/>
      <c r="C42" s="244">
        <f>SUM(C4:C41)</f>
        <v>19</v>
      </c>
      <c r="D42" s="245"/>
      <c r="E42" s="245">
        <f>SUM(E4:E41)</f>
        <v>26.41291</v>
      </c>
      <c r="F42" s="245"/>
      <c r="G42" s="245"/>
      <c r="H42" s="245">
        <f>SUM(H4:H41)</f>
        <v>23.481208000000002</v>
      </c>
      <c r="I42" s="245"/>
      <c r="J42" s="245">
        <f t="shared" ref="J42:O42" si="21">SUM(J4:J41)</f>
        <v>2.9317019999999996</v>
      </c>
      <c r="K42" s="245">
        <f t="shared" si="21"/>
        <v>7.6333309900000001</v>
      </c>
      <c r="L42" s="245">
        <f t="shared" si="21"/>
        <v>34.046240989999994</v>
      </c>
      <c r="M42" s="245">
        <f t="shared" si="21"/>
        <v>23.481208000000002</v>
      </c>
      <c r="N42" s="245">
        <f t="shared" si="21"/>
        <v>19.122709711900001</v>
      </c>
      <c r="O42" s="245">
        <f t="shared" si="21"/>
        <v>10.565032989999999</v>
      </c>
      <c r="P42" s="245">
        <f t="shared" ref="P42:S42" si="22">SUM(P4:P36)</f>
        <v>10.565032989999999</v>
      </c>
      <c r="Q42" s="245">
        <f t="shared" si="22"/>
        <v>10.565032989999999</v>
      </c>
      <c r="R42" s="245">
        <f t="shared" si="22"/>
        <v>218.92</v>
      </c>
      <c r="S42" s="245">
        <f t="shared" si="22"/>
        <v>0.61</v>
      </c>
      <c r="T42" s="246"/>
      <c r="U42" s="247"/>
      <c r="V42" s="248"/>
      <c r="X42" s="245">
        <f>SUM(X4:X41)</f>
        <v>10.565032989999999</v>
      </c>
    </row>
    <row r="43" spans="1:28" s="220" customFormat="1" ht="20.100000000000001" customHeight="1">
      <c r="V43" s="221"/>
      <c r="W43" s="218"/>
    </row>
    <row r="44" spans="1:28" s="220" customFormat="1" ht="20.100000000000001" customHeight="1">
      <c r="V44" s="221"/>
      <c r="W44" s="218"/>
    </row>
    <row r="45" spans="1:28" s="220" customFormat="1" ht="20.100000000000001" customHeight="1">
      <c r="O45" s="250" t="e">
        <f>O42+'[412]다-2.1-0-1 수량산출(단목-해송)'!O42+'[412]다-4.1-0-1 수량산출(위험목-소나무)'!O42+'[412]다-5.1-0-1 수량산출(위험목-해송)'!O42</f>
        <v>#VALUE!</v>
      </c>
      <c r="V45" s="221"/>
      <c r="W45" s="218"/>
    </row>
    <row r="46" spans="1:28" s="220" customFormat="1" ht="20.100000000000001" customHeight="1">
      <c r="V46" s="221"/>
      <c r="W46" s="218"/>
    </row>
    <row r="47" spans="1:28" s="220" customFormat="1" ht="20.100000000000001" customHeight="1">
      <c r="C47" s="251">
        <f>C42+'[412]다-2.1-0-1 수량산출(단목-해송)'!C42</f>
        <v>19</v>
      </c>
      <c r="V47" s="221"/>
      <c r="W47" s="218"/>
      <c r="X47" s="220">
        <f>189+306+1</f>
        <v>496</v>
      </c>
    </row>
    <row r="48" spans="1:28" s="220" customFormat="1" ht="20.100000000000001" customHeight="1">
      <c r="V48" s="221"/>
      <c r="W48" s="218"/>
    </row>
    <row r="49" spans="5:23" s="220" customFormat="1" ht="20.100000000000001" customHeight="1">
      <c r="V49" s="221"/>
      <c r="W49" s="218"/>
    </row>
    <row r="50" spans="5:23" s="220" customFormat="1" ht="20.100000000000001" customHeight="1">
      <c r="E50" s="250" t="e">
        <f>E42+'[412]다-2.1-0-1 수량산출(단목-해송)'!E42+'[412]다-3.1-0-1 수량산출(위험목-잣나무)'!E42</f>
        <v>#VALUE!</v>
      </c>
      <c r="V50" s="221"/>
      <c r="W50" s="218"/>
    </row>
    <row r="51" spans="5:23" s="220" customFormat="1" ht="20.100000000000001" customHeight="1">
      <c r="V51" s="221"/>
      <c r="W51" s="218"/>
    </row>
    <row r="52" spans="5:23" s="220" customFormat="1" ht="20.100000000000001" customHeight="1">
      <c r="V52" s="221"/>
      <c r="W52" s="218"/>
    </row>
    <row r="53" spans="5:23" s="220" customFormat="1" ht="20.100000000000001" customHeight="1">
      <c r="V53" s="221"/>
      <c r="W53" s="218"/>
    </row>
    <row r="54" spans="5:23" s="220" customFormat="1" ht="20.100000000000001" customHeight="1">
      <c r="V54" s="221"/>
      <c r="W54" s="218"/>
    </row>
    <row r="55" spans="5:23" s="220" customFormat="1" ht="20.100000000000001" customHeight="1">
      <c r="V55" s="221"/>
      <c r="W55" s="218"/>
    </row>
    <row r="56" spans="5:23" s="220" customFormat="1" ht="20.100000000000001" customHeight="1">
      <c r="V56" s="221"/>
      <c r="W56" s="218"/>
    </row>
    <row r="57" spans="5:23" s="220" customFormat="1" ht="20.100000000000001" customHeight="1">
      <c r="V57" s="221"/>
      <c r="W57" s="218"/>
    </row>
    <row r="58" spans="5:23" s="220" customFormat="1" ht="20.100000000000001" customHeight="1">
      <c r="V58" s="221"/>
      <c r="W58" s="218"/>
    </row>
    <row r="59" spans="5:23" s="220" customFormat="1" ht="20.100000000000001" customHeight="1">
      <c r="V59" s="221"/>
      <c r="W59" s="218"/>
    </row>
    <row r="60" spans="5:23" s="220" customFormat="1" ht="24.95" customHeight="1">
      <c r="V60" s="221"/>
      <c r="W60" s="218"/>
    </row>
    <row r="61" spans="5:23" s="220" customFormat="1" ht="24.95" customHeight="1">
      <c r="V61" s="221"/>
      <c r="W61" s="218"/>
    </row>
    <row r="62" spans="5:23" s="220" customFormat="1" ht="24.95" customHeight="1">
      <c r="V62" s="221"/>
      <c r="W62" s="218"/>
    </row>
    <row r="63" spans="5:23" s="220" customFormat="1" ht="24.95" customHeight="1">
      <c r="V63" s="221"/>
      <c r="W63" s="218"/>
    </row>
    <row r="64" spans="5:23" s="220" customFormat="1" ht="24.95" customHeight="1">
      <c r="V64" s="221"/>
      <c r="W64" s="218"/>
    </row>
    <row r="65" spans="22:23" s="220" customFormat="1" ht="24.95" customHeight="1">
      <c r="V65" s="221"/>
      <c r="W65" s="218"/>
    </row>
    <row r="66" spans="22:23" s="220" customFormat="1" ht="24.95" customHeight="1">
      <c r="V66" s="221"/>
      <c r="W66" s="218"/>
    </row>
    <row r="67" spans="22:23" s="220" customFormat="1" ht="24.95" customHeight="1">
      <c r="V67" s="221"/>
      <c r="W67" s="218"/>
    </row>
    <row r="68" spans="22:23" s="220" customFormat="1" ht="24.95" customHeight="1">
      <c r="V68" s="221"/>
      <c r="W68" s="218"/>
    </row>
    <row r="69" spans="22:23" s="220" customFormat="1" ht="24.95" customHeight="1">
      <c r="V69" s="221"/>
      <c r="W69" s="218"/>
    </row>
    <row r="70" spans="22:23" s="220" customFormat="1" ht="24.95" customHeight="1">
      <c r="V70" s="221"/>
      <c r="W70" s="218"/>
    </row>
    <row r="71" spans="22:23" s="220" customFormat="1" ht="24.95" customHeight="1">
      <c r="V71" s="221"/>
      <c r="W71" s="218"/>
    </row>
    <row r="72" spans="22:23" s="220" customFormat="1" ht="24.95" customHeight="1">
      <c r="V72" s="221"/>
      <c r="W72" s="218"/>
    </row>
    <row r="73" spans="22:23" s="220" customFormat="1" ht="24.95" customHeight="1">
      <c r="V73" s="221"/>
      <c r="W73" s="218"/>
    </row>
    <row r="74" spans="22:23" s="220" customFormat="1" ht="24.95" customHeight="1">
      <c r="V74" s="221"/>
      <c r="W74" s="218"/>
    </row>
    <row r="75" spans="22:23" s="220" customFormat="1" ht="24.95" customHeight="1">
      <c r="V75" s="221"/>
      <c r="W75" s="218"/>
    </row>
    <row r="76" spans="22:23" s="220" customFormat="1" ht="24.95" customHeight="1">
      <c r="V76" s="221"/>
      <c r="W76" s="218"/>
    </row>
    <row r="77" spans="22:23" s="220" customFormat="1" ht="24.95" customHeight="1">
      <c r="V77" s="221"/>
      <c r="W77" s="218"/>
    </row>
    <row r="78" spans="22:23" s="220" customFormat="1" ht="24.95" customHeight="1">
      <c r="V78" s="221"/>
      <c r="W78" s="218"/>
    </row>
    <row r="79" spans="22:23" s="220" customFormat="1" ht="24.95" customHeight="1">
      <c r="V79" s="221"/>
      <c r="W79" s="218"/>
    </row>
    <row r="80" spans="22:23" s="220" customFormat="1" ht="24.95" customHeight="1">
      <c r="V80" s="221"/>
      <c r="W80" s="218"/>
    </row>
    <row r="81" spans="22:23" s="220" customFormat="1" ht="24.95" customHeight="1">
      <c r="V81" s="221"/>
      <c r="W81" s="218"/>
    </row>
    <row r="82" spans="22:23" s="220" customFormat="1" ht="24.95" customHeight="1">
      <c r="V82" s="221"/>
      <c r="W82" s="218"/>
    </row>
    <row r="83" spans="22:23" s="220" customFormat="1" ht="24.95" customHeight="1">
      <c r="V83" s="221"/>
      <c r="W83" s="218"/>
    </row>
    <row r="84" spans="22:23" s="220" customFormat="1" ht="24.95" customHeight="1">
      <c r="V84" s="221"/>
      <c r="W84" s="218"/>
    </row>
    <row r="85" spans="22:23" s="220" customFormat="1" ht="24.95" customHeight="1">
      <c r="V85" s="221"/>
      <c r="W85" s="218"/>
    </row>
    <row r="86" spans="22:23" s="220" customFormat="1" ht="24.95" customHeight="1">
      <c r="V86" s="221"/>
      <c r="W86" s="218"/>
    </row>
    <row r="87" spans="22:23" s="220" customFormat="1" ht="24.95" customHeight="1">
      <c r="V87" s="221"/>
      <c r="W87" s="218"/>
    </row>
    <row r="88" spans="22:23" s="220" customFormat="1" ht="24.95" customHeight="1">
      <c r="V88" s="221"/>
      <c r="W88" s="218"/>
    </row>
    <row r="89" spans="22:23" s="220" customFormat="1" ht="24.95" customHeight="1">
      <c r="V89" s="221"/>
      <c r="W89" s="218"/>
    </row>
    <row r="90" spans="22:23" s="220" customFormat="1" ht="24.95" customHeight="1">
      <c r="V90" s="221"/>
      <c r="W90" s="218"/>
    </row>
    <row r="91" spans="22:23" s="220" customFormat="1" ht="24.95" customHeight="1">
      <c r="V91" s="221"/>
      <c r="W91" s="218"/>
    </row>
    <row r="92" spans="22:23" s="220" customFormat="1" ht="24.95" customHeight="1">
      <c r="V92" s="221"/>
      <c r="W92" s="218"/>
    </row>
    <row r="93" spans="22:23" s="220" customFormat="1" ht="24.95" customHeight="1">
      <c r="V93" s="221"/>
      <c r="W93" s="218"/>
    </row>
    <row r="94" spans="22:23" s="220" customFormat="1" ht="24.95" customHeight="1">
      <c r="V94" s="221"/>
      <c r="W94" s="218"/>
    </row>
    <row r="95" spans="22:23" s="220" customFormat="1" ht="24.95" customHeight="1">
      <c r="V95" s="221"/>
      <c r="W95" s="218"/>
    </row>
    <row r="96" spans="22:23" s="220" customFormat="1" ht="24.95" customHeight="1">
      <c r="V96" s="221"/>
      <c r="W96" s="218"/>
    </row>
    <row r="97" spans="22:23" s="220" customFormat="1" ht="24.95" customHeight="1">
      <c r="V97" s="221"/>
      <c r="W97" s="218"/>
    </row>
    <row r="98" spans="22:23" s="220" customFormat="1" ht="24.95" customHeight="1">
      <c r="V98" s="221"/>
      <c r="W98" s="218"/>
    </row>
    <row r="99" spans="22:23" s="220" customFormat="1" ht="24.95" customHeight="1">
      <c r="V99" s="221"/>
      <c r="W99" s="218"/>
    </row>
    <row r="100" spans="22:23" s="220" customFormat="1" ht="24.95" customHeight="1">
      <c r="V100" s="221"/>
      <c r="W100" s="218"/>
    </row>
    <row r="101" spans="22:23" s="220" customFormat="1" ht="24.95" customHeight="1">
      <c r="V101" s="221"/>
      <c r="W101" s="218"/>
    </row>
    <row r="102" spans="22:23" s="220" customFormat="1" ht="24.95" customHeight="1">
      <c r="V102" s="221"/>
      <c r="W102" s="218"/>
    </row>
    <row r="103" spans="22:23" s="220" customFormat="1" ht="24.95" customHeight="1">
      <c r="V103" s="221"/>
      <c r="W103" s="218"/>
    </row>
    <row r="104" spans="22:23" s="220" customFormat="1" ht="24.95" customHeight="1">
      <c r="V104" s="221"/>
      <c r="W104" s="218"/>
    </row>
    <row r="105" spans="22:23" s="220" customFormat="1" ht="24.95" customHeight="1">
      <c r="V105" s="221"/>
      <c r="W105" s="218"/>
    </row>
    <row r="106" spans="22:23" s="220" customFormat="1" ht="24.95" customHeight="1">
      <c r="V106" s="221"/>
      <c r="W106" s="218"/>
    </row>
    <row r="107" spans="22:23" s="220" customFormat="1" ht="24.95" customHeight="1">
      <c r="V107" s="221"/>
      <c r="W107" s="218"/>
    </row>
    <row r="108" spans="22:23" s="220" customFormat="1" ht="24.95" customHeight="1">
      <c r="V108" s="221"/>
      <c r="W108" s="218"/>
    </row>
    <row r="109" spans="22:23" s="220" customFormat="1" ht="24.95" customHeight="1">
      <c r="V109" s="221"/>
      <c r="W109" s="218"/>
    </row>
    <row r="110" spans="22:23" s="220" customFormat="1" ht="24.95" customHeight="1">
      <c r="V110" s="221"/>
      <c r="W110" s="218"/>
    </row>
    <row r="111" spans="22:23" s="220" customFormat="1" ht="24.95" customHeight="1">
      <c r="V111" s="221"/>
      <c r="W111" s="218"/>
    </row>
    <row r="112" spans="22:23" s="220" customFormat="1" ht="24.95" customHeight="1">
      <c r="V112" s="221"/>
      <c r="W112" s="218"/>
    </row>
    <row r="113" spans="22:23" s="220" customFormat="1" ht="24.95" customHeight="1">
      <c r="V113" s="221"/>
      <c r="W113" s="218"/>
    </row>
    <row r="114" spans="22:23" s="220" customFormat="1" ht="24.95" customHeight="1">
      <c r="V114" s="221"/>
      <c r="W114" s="218"/>
    </row>
    <row r="115" spans="22:23" s="220" customFormat="1" ht="24.95" customHeight="1">
      <c r="V115" s="221"/>
      <c r="W115" s="218"/>
    </row>
    <row r="116" spans="22:23" s="220" customFormat="1" ht="24.95" customHeight="1">
      <c r="V116" s="221"/>
      <c r="W116" s="218"/>
    </row>
    <row r="117" spans="22:23" s="220" customFormat="1" ht="24.95" customHeight="1">
      <c r="V117" s="221"/>
      <c r="W117" s="218"/>
    </row>
    <row r="118" spans="22:23" s="220" customFormat="1" ht="24.95" customHeight="1">
      <c r="V118" s="221"/>
      <c r="W118" s="218"/>
    </row>
    <row r="119" spans="22:23" s="220" customFormat="1" ht="24.95" customHeight="1">
      <c r="V119" s="221"/>
      <c r="W119" s="218"/>
    </row>
    <row r="120" spans="22:23" s="220" customFormat="1" ht="24.95" customHeight="1">
      <c r="V120" s="221"/>
      <c r="W120" s="218"/>
    </row>
    <row r="121" spans="22:23" s="220" customFormat="1" ht="24.95" customHeight="1">
      <c r="V121" s="221"/>
      <c r="W121" s="218"/>
    </row>
    <row r="122" spans="22:23" s="220" customFormat="1" ht="24.95" customHeight="1">
      <c r="V122" s="221"/>
      <c r="W122" s="218"/>
    </row>
    <row r="123" spans="22:23" s="220" customFormat="1" ht="24.95" customHeight="1">
      <c r="V123" s="221"/>
      <c r="W123" s="218"/>
    </row>
    <row r="124" spans="22:23" s="220" customFormat="1" ht="24.95" customHeight="1">
      <c r="V124" s="221"/>
      <c r="W124" s="218"/>
    </row>
    <row r="125" spans="22:23" s="220" customFormat="1" ht="24.95" customHeight="1">
      <c r="V125" s="221"/>
      <c r="W125" s="218"/>
    </row>
    <row r="126" spans="22:23" s="220" customFormat="1" ht="24.95" customHeight="1">
      <c r="V126" s="221"/>
      <c r="W126" s="218"/>
    </row>
    <row r="127" spans="22:23" s="220" customFormat="1" ht="24.95" customHeight="1">
      <c r="V127" s="221"/>
      <c r="W127" s="218"/>
    </row>
    <row r="128" spans="22:23" s="220" customFormat="1" ht="24.95" customHeight="1">
      <c r="V128" s="221"/>
      <c r="W128" s="218"/>
    </row>
    <row r="129" spans="22:23" s="220" customFormat="1" ht="24.95" customHeight="1">
      <c r="V129" s="221"/>
      <c r="W129" s="218"/>
    </row>
    <row r="130" spans="22:23" s="220" customFormat="1" ht="24.95" customHeight="1">
      <c r="V130" s="221"/>
      <c r="W130" s="218"/>
    </row>
    <row r="131" spans="22:23" s="220" customFormat="1" ht="24.95" customHeight="1">
      <c r="V131" s="221"/>
      <c r="W131" s="218"/>
    </row>
    <row r="132" spans="22:23" s="220" customFormat="1" ht="24.95" customHeight="1">
      <c r="V132" s="221"/>
      <c r="W132" s="218"/>
    </row>
    <row r="133" spans="22:23" s="220" customFormat="1" ht="24.95" customHeight="1">
      <c r="V133" s="221"/>
      <c r="W133" s="218"/>
    </row>
    <row r="134" spans="22:23" s="220" customFormat="1" ht="24.95" customHeight="1">
      <c r="V134" s="221"/>
      <c r="W134" s="218"/>
    </row>
    <row r="135" spans="22:23" s="220" customFormat="1" ht="24.95" customHeight="1">
      <c r="V135" s="221"/>
      <c r="W135" s="218"/>
    </row>
    <row r="136" spans="22:23" s="220" customFormat="1" ht="24.95" customHeight="1">
      <c r="V136" s="221"/>
      <c r="W136" s="218"/>
    </row>
    <row r="137" spans="22:23" s="220" customFormat="1" ht="24.95" customHeight="1">
      <c r="V137" s="221"/>
      <c r="W137" s="218"/>
    </row>
    <row r="138" spans="22:23" s="220" customFormat="1" ht="24.95" customHeight="1">
      <c r="V138" s="221"/>
      <c r="W138" s="218"/>
    </row>
    <row r="139" spans="22:23" s="220" customFormat="1" ht="24.95" customHeight="1">
      <c r="V139" s="221"/>
      <c r="W139" s="218"/>
    </row>
    <row r="140" spans="22:23" s="220" customFormat="1" ht="24.95" customHeight="1">
      <c r="V140" s="221"/>
      <c r="W140" s="218"/>
    </row>
    <row r="141" spans="22:23" s="220" customFormat="1" ht="24.95" customHeight="1">
      <c r="V141" s="221"/>
      <c r="W141" s="218"/>
    </row>
    <row r="142" spans="22:23" s="220" customFormat="1" ht="24.95" customHeight="1">
      <c r="V142" s="221"/>
      <c r="W142" s="218"/>
    </row>
    <row r="143" spans="22:23" s="220" customFormat="1" ht="24.95" customHeight="1">
      <c r="V143" s="221"/>
      <c r="W143" s="218"/>
    </row>
    <row r="144" spans="22:23" s="220" customFormat="1" ht="24.95" customHeight="1">
      <c r="V144" s="221"/>
      <c r="W144" s="218"/>
    </row>
    <row r="145" spans="22:23" s="220" customFormat="1" ht="24.95" customHeight="1">
      <c r="V145" s="221"/>
      <c r="W145" s="218"/>
    </row>
    <row r="146" spans="22:23" s="220" customFormat="1" ht="24.95" customHeight="1">
      <c r="V146" s="221"/>
      <c r="W146" s="218"/>
    </row>
    <row r="147" spans="22:23" s="220" customFormat="1" ht="24.95" customHeight="1">
      <c r="V147" s="221"/>
      <c r="W147" s="218"/>
    </row>
    <row r="148" spans="22:23" s="220" customFormat="1" ht="24.95" customHeight="1">
      <c r="V148" s="221"/>
      <c r="W148" s="218"/>
    </row>
    <row r="149" spans="22:23" s="220" customFormat="1" ht="24.95" customHeight="1">
      <c r="V149" s="221"/>
      <c r="W149" s="218"/>
    </row>
    <row r="150" spans="22:23" s="220" customFormat="1" ht="24.95" customHeight="1">
      <c r="V150" s="221"/>
      <c r="W150" s="218"/>
    </row>
    <row r="151" spans="22:23" s="220" customFormat="1" ht="24.95" customHeight="1">
      <c r="V151" s="221"/>
      <c r="W151" s="218"/>
    </row>
    <row r="152" spans="22:23" s="220" customFormat="1" ht="24.95" customHeight="1">
      <c r="V152" s="221"/>
      <c r="W152" s="218"/>
    </row>
    <row r="153" spans="22:23" s="220" customFormat="1" ht="24.95" customHeight="1">
      <c r="V153" s="221"/>
      <c r="W153" s="218"/>
    </row>
    <row r="154" spans="22:23" s="220" customFormat="1" ht="24.95" customHeight="1">
      <c r="V154" s="221"/>
      <c r="W154" s="218"/>
    </row>
    <row r="155" spans="22:23" s="220" customFormat="1" ht="24.95" customHeight="1">
      <c r="V155" s="221"/>
      <c r="W155" s="218"/>
    </row>
    <row r="156" spans="22:23" s="220" customFormat="1" ht="24.95" customHeight="1">
      <c r="V156" s="221"/>
      <c r="W156" s="218"/>
    </row>
    <row r="157" spans="22:23" s="220" customFormat="1" ht="24.95" customHeight="1">
      <c r="V157" s="221"/>
      <c r="W157" s="218"/>
    </row>
    <row r="158" spans="22:23" s="220" customFormat="1" ht="24.95" customHeight="1">
      <c r="V158" s="221"/>
      <c r="W158" s="218"/>
    </row>
    <row r="159" spans="22:23" s="220" customFormat="1" ht="24.95" customHeight="1">
      <c r="V159" s="221"/>
      <c r="W159" s="218"/>
    </row>
    <row r="160" spans="22:23" s="220" customFormat="1" ht="24.95" customHeight="1">
      <c r="V160" s="221"/>
      <c r="W160" s="218"/>
    </row>
    <row r="161" spans="22:23" s="220" customFormat="1" ht="24.95" customHeight="1">
      <c r="V161" s="221"/>
      <c r="W161" s="218"/>
    </row>
    <row r="162" spans="22:23" s="220" customFormat="1" ht="24.95" customHeight="1">
      <c r="V162" s="221"/>
      <c r="W162" s="218"/>
    </row>
    <row r="163" spans="22:23" s="220" customFormat="1" ht="24.95" customHeight="1">
      <c r="V163" s="221"/>
      <c r="W163" s="218"/>
    </row>
    <row r="164" spans="22:23" s="220" customFormat="1" ht="24.95" customHeight="1">
      <c r="V164" s="221"/>
      <c r="W164" s="218"/>
    </row>
    <row r="165" spans="22:23" s="220" customFormat="1" ht="24.95" customHeight="1">
      <c r="V165" s="221"/>
      <c r="W165" s="218"/>
    </row>
    <row r="166" spans="22:23" s="220" customFormat="1" ht="24.95" customHeight="1">
      <c r="V166" s="221"/>
      <c r="W166" s="218"/>
    </row>
    <row r="167" spans="22:23" s="220" customFormat="1" ht="24.95" customHeight="1">
      <c r="V167" s="221"/>
      <c r="W167" s="218"/>
    </row>
    <row r="168" spans="22:23" s="220" customFormat="1" ht="24.95" customHeight="1">
      <c r="V168" s="221"/>
      <c r="W168" s="218"/>
    </row>
    <row r="169" spans="22:23" s="220" customFormat="1" ht="24.95" customHeight="1">
      <c r="V169" s="221"/>
      <c r="W169" s="218"/>
    </row>
    <row r="170" spans="22:23" s="220" customFormat="1" ht="24.95" customHeight="1">
      <c r="V170" s="221"/>
      <c r="W170" s="218"/>
    </row>
    <row r="171" spans="22:23" s="220" customFormat="1" ht="24.95" customHeight="1">
      <c r="V171" s="221"/>
      <c r="W171" s="218"/>
    </row>
    <row r="172" spans="22:23" s="220" customFormat="1" ht="24.95" customHeight="1">
      <c r="V172" s="221"/>
      <c r="W172" s="218"/>
    </row>
    <row r="173" spans="22:23" s="220" customFormat="1" ht="24.95" customHeight="1">
      <c r="V173" s="221"/>
      <c r="W173" s="218"/>
    </row>
    <row r="174" spans="22:23" s="220" customFormat="1" ht="24.95" customHeight="1">
      <c r="V174" s="221"/>
      <c r="W174" s="218"/>
    </row>
    <row r="175" spans="22:23" s="220" customFormat="1" ht="24.95" customHeight="1">
      <c r="V175" s="221"/>
      <c r="W175" s="218"/>
    </row>
    <row r="176" spans="22:23" s="220" customFormat="1" ht="24.95" customHeight="1">
      <c r="V176" s="221"/>
      <c r="W176" s="218"/>
    </row>
    <row r="177" spans="22:23" s="220" customFormat="1" ht="24.95" customHeight="1">
      <c r="V177" s="221"/>
      <c r="W177" s="218"/>
    </row>
    <row r="178" spans="22:23" s="220" customFormat="1" ht="24.95" customHeight="1">
      <c r="V178" s="221"/>
      <c r="W178" s="218"/>
    </row>
    <row r="179" spans="22:23" s="220" customFormat="1" ht="24.95" customHeight="1">
      <c r="V179" s="221"/>
      <c r="W179" s="218"/>
    </row>
    <row r="180" spans="22:23" s="220" customFormat="1" ht="24.95" customHeight="1">
      <c r="V180" s="221"/>
      <c r="W180" s="218"/>
    </row>
    <row r="181" spans="22:23" s="220" customFormat="1" ht="24.95" customHeight="1">
      <c r="V181" s="221"/>
      <c r="W181" s="218"/>
    </row>
    <row r="182" spans="22:23" s="220" customFormat="1" ht="24.95" customHeight="1">
      <c r="V182" s="221"/>
      <c r="W182" s="218"/>
    </row>
    <row r="183" spans="22:23" s="220" customFormat="1" ht="24.95" customHeight="1">
      <c r="V183" s="221"/>
      <c r="W183" s="218"/>
    </row>
    <row r="184" spans="22:23" s="220" customFormat="1" ht="24.95" customHeight="1">
      <c r="V184" s="221"/>
      <c r="W184" s="218"/>
    </row>
    <row r="185" spans="22:23" s="220" customFormat="1" ht="24.95" customHeight="1">
      <c r="V185" s="221"/>
      <c r="W185" s="218"/>
    </row>
    <row r="186" spans="22:23" s="220" customFormat="1" ht="24.95" customHeight="1">
      <c r="V186" s="221"/>
      <c r="W186" s="218"/>
    </row>
    <row r="187" spans="22:23" s="220" customFormat="1" ht="24.95" customHeight="1">
      <c r="V187" s="221"/>
      <c r="W187" s="218"/>
    </row>
    <row r="188" spans="22:23" s="220" customFormat="1" ht="24.95" customHeight="1">
      <c r="V188" s="221"/>
      <c r="W188" s="218"/>
    </row>
    <row r="189" spans="22:23" s="220" customFormat="1" ht="24.95" customHeight="1">
      <c r="V189" s="221"/>
      <c r="W189" s="218"/>
    </row>
    <row r="190" spans="22:23" s="220" customFormat="1" ht="24.95" customHeight="1">
      <c r="V190" s="221"/>
      <c r="W190" s="218"/>
    </row>
    <row r="191" spans="22:23" s="220" customFormat="1" ht="24.95" customHeight="1">
      <c r="V191" s="221"/>
      <c r="W191" s="218"/>
    </row>
    <row r="192" spans="22:23" s="220" customFormat="1" ht="24.95" customHeight="1">
      <c r="V192" s="221"/>
      <c r="W192" s="218"/>
    </row>
    <row r="193" spans="22:23" s="220" customFormat="1" ht="24.95" customHeight="1">
      <c r="V193" s="221"/>
      <c r="W193" s="218"/>
    </row>
    <row r="194" spans="22:23" s="220" customFormat="1" ht="24.95" customHeight="1">
      <c r="V194" s="221"/>
      <c r="W194" s="218"/>
    </row>
    <row r="195" spans="22:23" s="220" customFormat="1" ht="24.95" customHeight="1">
      <c r="V195" s="221"/>
      <c r="W195" s="218"/>
    </row>
    <row r="196" spans="22:23" s="220" customFormat="1" ht="24.95" customHeight="1">
      <c r="V196" s="221"/>
      <c r="W196" s="218"/>
    </row>
    <row r="197" spans="22:23" s="220" customFormat="1" ht="24.95" customHeight="1">
      <c r="V197" s="221"/>
      <c r="W197" s="218"/>
    </row>
    <row r="198" spans="22:23" s="220" customFormat="1" ht="24.95" customHeight="1">
      <c r="V198" s="221"/>
      <c r="W198" s="218"/>
    </row>
    <row r="199" spans="22:23" s="220" customFormat="1" ht="24.95" customHeight="1">
      <c r="V199" s="221"/>
      <c r="W199" s="218"/>
    </row>
    <row r="200" spans="22:23" s="220" customFormat="1" ht="24.95" customHeight="1">
      <c r="V200" s="221"/>
      <c r="W200" s="218"/>
    </row>
    <row r="201" spans="22:23" s="220" customFormat="1" ht="24.95" customHeight="1">
      <c r="V201" s="221"/>
      <c r="W201" s="218"/>
    </row>
    <row r="202" spans="22:23" s="220" customFormat="1" ht="24.95" customHeight="1">
      <c r="V202" s="221"/>
      <c r="W202" s="218"/>
    </row>
    <row r="203" spans="22:23" s="220" customFormat="1" ht="24.95" customHeight="1">
      <c r="V203" s="221"/>
      <c r="W203" s="218"/>
    </row>
    <row r="204" spans="22:23" s="220" customFormat="1" ht="24.95" customHeight="1">
      <c r="V204" s="221"/>
      <c r="W204" s="218"/>
    </row>
    <row r="205" spans="22:23" s="220" customFormat="1" ht="24.95" customHeight="1">
      <c r="V205" s="221"/>
      <c r="W205" s="218"/>
    </row>
    <row r="206" spans="22:23" s="220" customFormat="1" ht="24.95" customHeight="1">
      <c r="V206" s="221"/>
      <c r="W206" s="218"/>
    </row>
    <row r="207" spans="22:23" s="220" customFormat="1" ht="24.95" customHeight="1">
      <c r="V207" s="221"/>
      <c r="W207" s="218"/>
    </row>
    <row r="208" spans="22:23" s="220" customFormat="1" ht="24.95" customHeight="1">
      <c r="V208" s="221"/>
      <c r="W208" s="218"/>
    </row>
    <row r="209" spans="22:23" s="220" customFormat="1" ht="24.95" customHeight="1">
      <c r="V209" s="221"/>
      <c r="W209" s="218"/>
    </row>
    <row r="210" spans="22:23" s="220" customFormat="1" ht="24.95" customHeight="1">
      <c r="V210" s="221"/>
      <c r="W210" s="218"/>
    </row>
    <row r="211" spans="22:23" s="220" customFormat="1" ht="24.95" customHeight="1">
      <c r="V211" s="221"/>
      <c r="W211" s="218"/>
    </row>
    <row r="212" spans="22:23" s="220" customFormat="1" ht="24.95" customHeight="1">
      <c r="V212" s="221"/>
      <c r="W212" s="218"/>
    </row>
    <row r="213" spans="22:23" s="220" customFormat="1" ht="24.95" customHeight="1">
      <c r="V213" s="221"/>
      <c r="W213" s="218"/>
    </row>
    <row r="214" spans="22:23" s="220" customFormat="1" ht="24.95" customHeight="1">
      <c r="V214" s="221"/>
      <c r="W214" s="218"/>
    </row>
    <row r="215" spans="22:23" s="220" customFormat="1" ht="24.95" customHeight="1">
      <c r="V215" s="221"/>
      <c r="W215" s="218"/>
    </row>
    <row r="216" spans="22:23" s="220" customFormat="1" ht="24.95" customHeight="1">
      <c r="V216" s="221"/>
      <c r="W216" s="218"/>
    </row>
    <row r="217" spans="22:23" s="220" customFormat="1" ht="24.95" customHeight="1">
      <c r="V217" s="221"/>
      <c r="W217" s="218"/>
    </row>
    <row r="218" spans="22:23" s="220" customFormat="1" ht="24.95" customHeight="1">
      <c r="V218" s="221"/>
      <c r="W218" s="218"/>
    </row>
    <row r="219" spans="22:23" s="220" customFormat="1" ht="24.95" customHeight="1">
      <c r="V219" s="221"/>
      <c r="W219" s="218"/>
    </row>
    <row r="220" spans="22:23" s="220" customFormat="1" ht="24.95" customHeight="1">
      <c r="V220" s="221"/>
      <c r="W220" s="218"/>
    </row>
    <row r="221" spans="22:23" s="220" customFormat="1" ht="24.95" customHeight="1">
      <c r="V221" s="221"/>
      <c r="W221" s="218"/>
    </row>
    <row r="222" spans="22:23" s="220" customFormat="1" ht="24.95" customHeight="1">
      <c r="V222" s="221"/>
      <c r="W222" s="218"/>
    </row>
    <row r="223" spans="22:23" s="220" customFormat="1" ht="24.95" customHeight="1">
      <c r="V223" s="221"/>
      <c r="W223" s="218"/>
    </row>
    <row r="224" spans="22:23" s="220" customFormat="1" ht="24.95" customHeight="1">
      <c r="V224" s="221"/>
      <c r="W224" s="218"/>
    </row>
    <row r="225" spans="22:23" s="220" customFormat="1" ht="24.95" customHeight="1">
      <c r="V225" s="221"/>
      <c r="W225" s="218"/>
    </row>
    <row r="226" spans="22:23" s="220" customFormat="1" ht="24.95" customHeight="1">
      <c r="V226" s="221"/>
      <c r="W226" s="218"/>
    </row>
    <row r="227" spans="22:23" s="220" customFormat="1" ht="24.95" customHeight="1">
      <c r="V227" s="221"/>
      <c r="W227" s="218"/>
    </row>
    <row r="228" spans="22:23" s="220" customFormat="1" ht="24.95" customHeight="1">
      <c r="V228" s="221"/>
      <c r="W228" s="218"/>
    </row>
    <row r="229" spans="22:23" s="220" customFormat="1" ht="24.95" customHeight="1">
      <c r="V229" s="221"/>
      <c r="W229" s="218"/>
    </row>
    <row r="230" spans="22:23" s="220" customFormat="1" ht="24.95" customHeight="1">
      <c r="V230" s="221"/>
      <c r="W230" s="218"/>
    </row>
    <row r="231" spans="22:23" s="220" customFormat="1" ht="24.95" customHeight="1">
      <c r="V231" s="221"/>
      <c r="W231" s="218"/>
    </row>
    <row r="232" spans="22:23" s="220" customFormat="1" ht="24.95" customHeight="1">
      <c r="V232" s="221"/>
      <c r="W232" s="218"/>
    </row>
    <row r="233" spans="22:23" s="220" customFormat="1" ht="24.95" customHeight="1">
      <c r="V233" s="221"/>
      <c r="W233" s="218"/>
    </row>
    <row r="234" spans="22:23" s="220" customFormat="1" ht="24.95" customHeight="1">
      <c r="V234" s="221"/>
      <c r="W234" s="218"/>
    </row>
    <row r="235" spans="22:23" s="220" customFormat="1" ht="24.95" customHeight="1">
      <c r="V235" s="221"/>
      <c r="W235" s="218"/>
    </row>
    <row r="236" spans="22:23" s="220" customFormat="1" ht="24.95" customHeight="1">
      <c r="V236" s="221"/>
      <c r="W236" s="218"/>
    </row>
    <row r="237" spans="22:23" s="220" customFormat="1" ht="24.95" customHeight="1">
      <c r="V237" s="221"/>
      <c r="W237" s="218"/>
    </row>
    <row r="238" spans="22:23" s="220" customFormat="1" ht="24.95" customHeight="1">
      <c r="V238" s="221"/>
      <c r="W238" s="218"/>
    </row>
    <row r="239" spans="22:23" s="220" customFormat="1" ht="24.95" customHeight="1">
      <c r="V239" s="221"/>
      <c r="W239" s="218"/>
    </row>
    <row r="240" spans="22:23" s="220" customFormat="1" ht="24.95" customHeight="1">
      <c r="V240" s="221"/>
      <c r="W240" s="218"/>
    </row>
    <row r="241" spans="22:23" s="220" customFormat="1" ht="24.95" customHeight="1">
      <c r="V241" s="221"/>
      <c r="W241" s="218"/>
    </row>
    <row r="242" spans="22:23" s="220" customFormat="1" ht="24.95" customHeight="1">
      <c r="V242" s="221"/>
      <c r="W242" s="218"/>
    </row>
    <row r="243" spans="22:23" s="220" customFormat="1" ht="24.95" customHeight="1">
      <c r="V243" s="221"/>
      <c r="W243" s="218"/>
    </row>
    <row r="244" spans="22:23" s="220" customFormat="1" ht="24.95" customHeight="1">
      <c r="V244" s="221"/>
      <c r="W244" s="218"/>
    </row>
    <row r="245" spans="22:23" s="220" customFormat="1" ht="24.95" customHeight="1">
      <c r="V245" s="221"/>
      <c r="W245" s="218"/>
    </row>
    <row r="246" spans="22:23" s="220" customFormat="1" ht="24.95" customHeight="1">
      <c r="V246" s="221"/>
      <c r="W246" s="218"/>
    </row>
    <row r="247" spans="22:23" s="220" customFormat="1" ht="24.95" customHeight="1">
      <c r="V247" s="221"/>
      <c r="W247" s="218"/>
    </row>
    <row r="248" spans="22:23" s="220" customFormat="1" ht="24.95" customHeight="1">
      <c r="V248" s="221"/>
      <c r="W248" s="218"/>
    </row>
    <row r="249" spans="22:23" s="220" customFormat="1" ht="24.95" customHeight="1">
      <c r="V249" s="221"/>
      <c r="W249" s="218"/>
    </row>
    <row r="250" spans="22:23" s="220" customFormat="1" ht="24.95" customHeight="1">
      <c r="V250" s="221"/>
      <c r="W250" s="218"/>
    </row>
    <row r="251" spans="22:23" s="220" customFormat="1" ht="24.95" customHeight="1">
      <c r="V251" s="221"/>
      <c r="W251" s="218"/>
    </row>
    <row r="252" spans="22:23" s="220" customFormat="1" ht="24.95" customHeight="1">
      <c r="V252" s="221"/>
      <c r="W252" s="218"/>
    </row>
    <row r="253" spans="22:23" s="220" customFormat="1" ht="24.95" customHeight="1">
      <c r="V253" s="221"/>
      <c r="W253" s="218"/>
    </row>
    <row r="254" spans="22:23" s="220" customFormat="1" ht="24.95" customHeight="1">
      <c r="V254" s="221"/>
      <c r="W254" s="218"/>
    </row>
    <row r="255" spans="22:23" s="220" customFormat="1" ht="24.95" customHeight="1">
      <c r="V255" s="221"/>
      <c r="W255" s="218"/>
    </row>
    <row r="256" spans="22:23" s="220" customFormat="1" ht="24.95" customHeight="1">
      <c r="V256" s="221"/>
      <c r="W256" s="218"/>
    </row>
    <row r="257" spans="22:23" s="220" customFormat="1" ht="24.95" customHeight="1">
      <c r="V257" s="221"/>
      <c r="W257" s="218"/>
    </row>
    <row r="258" spans="22:23" s="220" customFormat="1" ht="24.95" customHeight="1">
      <c r="V258" s="221"/>
      <c r="W258" s="218"/>
    </row>
    <row r="259" spans="22:23" s="220" customFormat="1" ht="24.95" customHeight="1">
      <c r="V259" s="221"/>
      <c r="W259" s="218"/>
    </row>
    <row r="260" spans="22:23" s="220" customFormat="1" ht="24.95" customHeight="1">
      <c r="V260" s="221"/>
      <c r="W260" s="218"/>
    </row>
    <row r="261" spans="22:23" s="220" customFormat="1" ht="24.95" customHeight="1">
      <c r="V261" s="221"/>
      <c r="W261" s="218"/>
    </row>
    <row r="262" spans="22:23" s="220" customFormat="1" ht="24.95" customHeight="1">
      <c r="V262" s="221"/>
      <c r="W262" s="218"/>
    </row>
    <row r="263" spans="22:23" s="220" customFormat="1" ht="24.95" customHeight="1">
      <c r="V263" s="221"/>
      <c r="W263" s="218"/>
    </row>
    <row r="264" spans="22:23" s="220" customFormat="1" ht="24.95" customHeight="1">
      <c r="V264" s="221"/>
      <c r="W264" s="218"/>
    </row>
    <row r="265" spans="22:23" s="220" customFormat="1" ht="24.95" customHeight="1">
      <c r="V265" s="221"/>
      <c r="W265" s="218"/>
    </row>
    <row r="266" spans="22:23" s="220" customFormat="1" ht="24.95" customHeight="1">
      <c r="V266" s="221"/>
      <c r="W266" s="218"/>
    </row>
    <row r="267" spans="22:23" s="220" customFormat="1" ht="24.95" customHeight="1">
      <c r="V267" s="221"/>
      <c r="W267" s="218"/>
    </row>
    <row r="268" spans="22:23" s="220" customFormat="1" ht="24.95" customHeight="1">
      <c r="V268" s="221"/>
      <c r="W268" s="218"/>
    </row>
    <row r="269" spans="22:23" s="220" customFormat="1" ht="24.95" customHeight="1">
      <c r="V269" s="221"/>
      <c r="W269" s="218"/>
    </row>
    <row r="270" spans="22:23" s="220" customFormat="1" ht="24.95" customHeight="1">
      <c r="V270" s="221"/>
      <c r="W270" s="218"/>
    </row>
    <row r="271" spans="22:23" s="220" customFormat="1" ht="24.95" customHeight="1">
      <c r="V271" s="221"/>
      <c r="W271" s="218"/>
    </row>
    <row r="272" spans="22:23" s="220" customFormat="1" ht="24.95" customHeight="1">
      <c r="V272" s="221"/>
      <c r="W272" s="218"/>
    </row>
    <row r="273" spans="22:23" s="220" customFormat="1" ht="24.95" customHeight="1">
      <c r="V273" s="221"/>
      <c r="W273" s="218"/>
    </row>
    <row r="274" spans="22:23" s="220" customFormat="1" ht="24.95" customHeight="1">
      <c r="V274" s="221"/>
      <c r="W274" s="218"/>
    </row>
    <row r="275" spans="22:23" s="220" customFormat="1" ht="24.95" customHeight="1">
      <c r="V275" s="221"/>
      <c r="W275" s="218"/>
    </row>
    <row r="276" spans="22:23" s="220" customFormat="1" ht="24.95" customHeight="1">
      <c r="V276" s="221"/>
      <c r="W276" s="218"/>
    </row>
    <row r="277" spans="22:23" s="220" customFormat="1" ht="24.95" customHeight="1">
      <c r="V277" s="221"/>
      <c r="W277" s="218"/>
    </row>
    <row r="278" spans="22:23" s="220" customFormat="1" ht="24.95" customHeight="1">
      <c r="V278" s="221"/>
      <c r="W278" s="218"/>
    </row>
    <row r="279" spans="22:23" s="220" customFormat="1" ht="24.95" customHeight="1">
      <c r="V279" s="221"/>
      <c r="W279" s="218"/>
    </row>
    <row r="280" spans="22:23" s="220" customFormat="1" ht="24.95" customHeight="1">
      <c r="V280" s="221"/>
      <c r="W280" s="218"/>
    </row>
    <row r="281" spans="22:23" s="220" customFormat="1" ht="24.95" customHeight="1">
      <c r="V281" s="221"/>
      <c r="W281" s="218"/>
    </row>
    <row r="282" spans="22:23" s="220" customFormat="1" ht="24.95" customHeight="1">
      <c r="V282" s="221"/>
      <c r="W282" s="218"/>
    </row>
    <row r="283" spans="22:23" s="220" customFormat="1" ht="24.95" customHeight="1">
      <c r="V283" s="221"/>
      <c r="W283" s="218"/>
    </row>
    <row r="284" spans="22:23" s="220" customFormat="1" ht="24.95" customHeight="1">
      <c r="V284" s="221"/>
      <c r="W284" s="218"/>
    </row>
    <row r="285" spans="22:23" s="220" customFormat="1" ht="24.95" customHeight="1">
      <c r="V285" s="221"/>
      <c r="W285" s="218"/>
    </row>
    <row r="286" spans="22:23" s="220" customFormat="1" ht="24.95" customHeight="1">
      <c r="V286" s="221"/>
      <c r="W286" s="218"/>
    </row>
    <row r="287" spans="22:23" s="220" customFormat="1" ht="24.95" customHeight="1">
      <c r="V287" s="221"/>
      <c r="W287" s="218"/>
    </row>
    <row r="288" spans="22:23" s="220" customFormat="1" ht="24.95" customHeight="1">
      <c r="V288" s="221"/>
      <c r="W288" s="218"/>
    </row>
    <row r="289" spans="22:23" s="220" customFormat="1" ht="24.95" customHeight="1">
      <c r="V289" s="221"/>
      <c r="W289" s="218"/>
    </row>
    <row r="290" spans="22:23" s="220" customFormat="1" ht="24.95" customHeight="1">
      <c r="V290" s="221"/>
      <c r="W290" s="218"/>
    </row>
    <row r="291" spans="22:23" s="220" customFormat="1" ht="24.95" customHeight="1">
      <c r="V291" s="221"/>
      <c r="W291" s="218"/>
    </row>
    <row r="292" spans="22:23" s="220" customFormat="1" ht="24.95" customHeight="1">
      <c r="V292" s="221"/>
      <c r="W292" s="218"/>
    </row>
    <row r="293" spans="22:23" s="220" customFormat="1" ht="24.95" customHeight="1">
      <c r="V293" s="221"/>
      <c r="W293" s="218"/>
    </row>
    <row r="294" spans="22:23" s="220" customFormat="1" ht="24.95" customHeight="1">
      <c r="V294" s="221"/>
      <c r="W294" s="218"/>
    </row>
    <row r="295" spans="22:23" s="220" customFormat="1" ht="24.95" customHeight="1">
      <c r="V295" s="221"/>
      <c r="W295" s="218"/>
    </row>
    <row r="296" spans="22:23" s="220" customFormat="1" ht="24.95" customHeight="1">
      <c r="V296" s="221"/>
      <c r="W296" s="218"/>
    </row>
    <row r="297" spans="22:23" s="220" customFormat="1" ht="24.95" customHeight="1">
      <c r="V297" s="221"/>
      <c r="W297" s="218"/>
    </row>
    <row r="298" spans="22:23" s="220" customFormat="1" ht="24.95" customHeight="1">
      <c r="V298" s="221"/>
      <c r="W298" s="218"/>
    </row>
  </sheetData>
  <mergeCells count="25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2:R3"/>
    <mergeCell ref="S2:S3"/>
    <mergeCell ref="T2:T3"/>
    <mergeCell ref="N2:N3"/>
    <mergeCell ref="O2:O3"/>
    <mergeCell ref="I15:I16"/>
    <mergeCell ref="I17:I36"/>
    <mergeCell ref="A42:B42"/>
    <mergeCell ref="P2:P3"/>
    <mergeCell ref="Q2:Q3"/>
    <mergeCell ref="I4:I14"/>
    <mergeCell ref="J2:J3"/>
    <mergeCell ref="K2:K3"/>
    <mergeCell ref="L2:L3"/>
    <mergeCell ref="M2:M3"/>
  </mergeCells>
  <phoneticPr fontId="4" type="noConversion"/>
  <printOptions horizontalCentered="1"/>
  <pageMargins left="0.59055118110236227" right="0.47244094488188981" top="0.47244094488188981" bottom="0.23622047244094491" header="0.31496062992125984" footer="0.11811023622047245"/>
  <pageSetup paperSize="9" scale="85" orientation="landscape" r:id="rId1"/>
  <ignoredErrors>
    <ignoredError sqref="D25:D29 D34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814C6-BC63-41C9-87F0-F3D38BA672A8}">
  <sheetPr>
    <tabColor rgb="FF92D050"/>
  </sheetPr>
  <dimension ref="A1:R330"/>
  <sheetViews>
    <sheetView view="pageBreakPreview" zoomScaleSheetLayoutView="100" workbookViewId="0">
      <pane ySplit="3" topLeftCell="A4" activePane="bottomLeft" state="frozen"/>
      <selection activeCell="Q40" sqref="Q40"/>
      <selection pane="bottomLeft" activeCell="Q40" sqref="Q40"/>
    </sheetView>
  </sheetViews>
  <sheetFormatPr defaultColWidth="20.5546875" defaultRowHeight="16.5"/>
  <cols>
    <col min="1" max="1" width="7.6640625" style="220" customWidth="1"/>
    <col min="2" max="2" width="12.21875" style="220" customWidth="1"/>
    <col min="3" max="3" width="7.33203125" style="266" customWidth="1"/>
    <col min="4" max="5" width="8.77734375" style="266" customWidth="1"/>
    <col min="6" max="6" width="27.44140625" style="220" customWidth="1"/>
    <col min="7" max="9" width="8.44140625" style="177" customWidth="1"/>
    <col min="10" max="10" width="17.77734375" style="220" customWidth="1"/>
    <col min="11" max="11" width="6.44140625" style="177" customWidth="1"/>
    <col min="12" max="12" width="7.21875" style="218" customWidth="1"/>
    <col min="13" max="13" width="6.44140625" style="218" customWidth="1"/>
    <col min="14" max="15" width="7.77734375" style="218" customWidth="1"/>
    <col min="16" max="16" width="6.21875" style="218" customWidth="1"/>
    <col min="17" max="17" width="6.6640625" style="218" customWidth="1"/>
    <col min="18" max="18" width="6.44140625" style="218" customWidth="1"/>
    <col min="19" max="16384" width="20.5546875" style="218"/>
  </cols>
  <sheetData>
    <row r="1" spans="1:18" ht="34.5" customHeight="1">
      <c r="A1" s="1321" t="s">
        <v>1281</v>
      </c>
      <c r="B1" s="1322"/>
      <c r="C1" s="1322"/>
      <c r="D1" s="1322"/>
      <c r="E1" s="1322"/>
      <c r="F1" s="1322"/>
      <c r="G1" s="1322"/>
      <c r="H1" s="1322"/>
      <c r="I1" s="1322"/>
      <c r="J1" s="1323"/>
      <c r="M1" s="218">
        <f>H29</f>
        <v>3</v>
      </c>
    </row>
    <row r="2" spans="1:18" s="253" customFormat="1" ht="16.5" customHeight="1">
      <c r="A2" s="1330" t="s">
        <v>419</v>
      </c>
      <c r="B2" s="1330" t="s">
        <v>420</v>
      </c>
      <c r="C2" s="1332" t="s">
        <v>400</v>
      </c>
      <c r="D2" s="1331" t="s">
        <v>421</v>
      </c>
      <c r="E2" s="1331"/>
      <c r="F2" s="252" t="s">
        <v>422</v>
      </c>
      <c r="G2" s="1334" t="s">
        <v>423</v>
      </c>
      <c r="H2" s="1331" t="s">
        <v>424</v>
      </c>
      <c r="I2" s="1331" t="s">
        <v>425</v>
      </c>
      <c r="J2" s="1331" t="s">
        <v>241</v>
      </c>
    </row>
    <row r="3" spans="1:18" s="253" customFormat="1" ht="16.5" customHeight="1">
      <c r="A3" s="1331"/>
      <c r="B3" s="1330"/>
      <c r="C3" s="1333"/>
      <c r="D3" s="252" t="s">
        <v>426</v>
      </c>
      <c r="E3" s="252" t="s">
        <v>427</v>
      </c>
      <c r="F3" s="252" t="s">
        <v>428</v>
      </c>
      <c r="G3" s="1335"/>
      <c r="H3" s="1331"/>
      <c r="I3" s="1331"/>
      <c r="J3" s="1331"/>
      <c r="M3" s="255" t="s">
        <v>429</v>
      </c>
    </row>
    <row r="4" spans="1:18" s="258" customFormat="1" ht="10.5" customHeight="1">
      <c r="A4" s="255">
        <v>1</v>
      </c>
      <c r="B4" s="257" t="s">
        <v>1379</v>
      </c>
      <c r="C4" s="257">
        <v>50</v>
      </c>
      <c r="D4" s="257">
        <v>174020</v>
      </c>
      <c r="E4" s="257">
        <v>277287</v>
      </c>
      <c r="F4" s="257" t="s">
        <v>1377</v>
      </c>
      <c r="G4" s="255"/>
      <c r="H4" s="255"/>
      <c r="I4" s="255" t="s">
        <v>60</v>
      </c>
      <c r="J4" s="257" t="s">
        <v>968</v>
      </c>
      <c r="K4" s="258">
        <v>1</v>
      </c>
      <c r="L4" s="258" t="s">
        <v>1183</v>
      </c>
      <c r="M4" s="258" t="s">
        <v>430</v>
      </c>
      <c r="N4" s="773" t="str">
        <f>L4</f>
        <v>위험목</v>
      </c>
      <c r="O4" s="775" t="s">
        <v>1277</v>
      </c>
      <c r="P4" s="773">
        <f>SUM(R4:R11)</f>
        <v>1</v>
      </c>
      <c r="Q4" s="773">
        <v>6</v>
      </c>
      <c r="R4" s="773">
        <f t="shared" ref="R4:R35" si="0">COUNTIF($C$4:$C$22,Q4)</f>
        <v>0</v>
      </c>
    </row>
    <row r="5" spans="1:18" s="258" customFormat="1" ht="10.5" customHeight="1">
      <c r="A5" s="255">
        <v>2</v>
      </c>
      <c r="B5" s="257" t="s">
        <v>1380</v>
      </c>
      <c r="C5" s="257">
        <v>56</v>
      </c>
      <c r="D5" s="257">
        <v>174013</v>
      </c>
      <c r="E5" s="257">
        <v>277286</v>
      </c>
      <c r="F5" s="257" t="s">
        <v>1377</v>
      </c>
      <c r="G5" s="255"/>
      <c r="H5" s="255" t="s">
        <v>60</v>
      </c>
      <c r="I5" s="255"/>
      <c r="J5" s="257" t="s">
        <v>969</v>
      </c>
      <c r="K5" s="258">
        <v>1</v>
      </c>
      <c r="L5" s="258" t="s">
        <v>1183</v>
      </c>
      <c r="M5" s="258" t="s">
        <v>430</v>
      </c>
      <c r="N5" s="773"/>
      <c r="O5" s="775" t="s">
        <v>1205</v>
      </c>
      <c r="P5" s="773">
        <f>SUM(R12:R16)</f>
        <v>3</v>
      </c>
      <c r="Q5" s="773">
        <v>8</v>
      </c>
      <c r="R5" s="773">
        <f t="shared" si="0"/>
        <v>0</v>
      </c>
    </row>
    <row r="6" spans="1:18" s="258" customFormat="1" ht="10.5" customHeight="1">
      <c r="A6" s="255">
        <v>3</v>
      </c>
      <c r="B6" s="257" t="s">
        <v>1381</v>
      </c>
      <c r="C6" s="257">
        <v>40</v>
      </c>
      <c r="D6" s="257">
        <v>174013</v>
      </c>
      <c r="E6" s="257">
        <v>277291</v>
      </c>
      <c r="F6" s="257" t="s">
        <v>1377</v>
      </c>
      <c r="G6" s="255"/>
      <c r="H6" s="255"/>
      <c r="I6" s="255" t="s">
        <v>60</v>
      </c>
      <c r="J6" s="257" t="s">
        <v>968</v>
      </c>
      <c r="K6" s="258">
        <v>1</v>
      </c>
      <c r="L6" s="258" t="s">
        <v>1183</v>
      </c>
      <c r="M6" s="258" t="s">
        <v>430</v>
      </c>
      <c r="N6" s="773"/>
      <c r="O6" s="775" t="s">
        <v>1203</v>
      </c>
      <c r="P6" s="773">
        <f>SUM(R17:R21)</f>
        <v>6</v>
      </c>
      <c r="Q6" s="773">
        <v>10</v>
      </c>
      <c r="R6" s="773">
        <f t="shared" si="0"/>
        <v>0</v>
      </c>
    </row>
    <row r="7" spans="1:18" s="258" customFormat="1" ht="10.5" customHeight="1">
      <c r="A7" s="255">
        <v>4</v>
      </c>
      <c r="B7" s="257" t="s">
        <v>1382</v>
      </c>
      <c r="C7" s="257">
        <v>66</v>
      </c>
      <c r="D7" s="257">
        <v>174025</v>
      </c>
      <c r="E7" s="257">
        <v>277259</v>
      </c>
      <c r="F7" s="257" t="s">
        <v>1377</v>
      </c>
      <c r="G7" s="255"/>
      <c r="H7" s="255"/>
      <c r="I7" s="255" t="s">
        <v>60</v>
      </c>
      <c r="J7" s="257" t="s">
        <v>968</v>
      </c>
      <c r="K7" s="258">
        <v>1</v>
      </c>
      <c r="L7" s="258" t="s">
        <v>1183</v>
      </c>
      <c r="M7" s="258" t="s">
        <v>430</v>
      </c>
      <c r="N7" s="773"/>
      <c r="O7" s="775" t="s">
        <v>1201</v>
      </c>
      <c r="P7" s="773">
        <f>SUM(R22:R22)</f>
        <v>0</v>
      </c>
      <c r="Q7" s="773">
        <v>12</v>
      </c>
      <c r="R7" s="773">
        <f t="shared" si="0"/>
        <v>0</v>
      </c>
    </row>
    <row r="8" spans="1:18" s="258" customFormat="1" ht="10.5" customHeight="1">
      <c r="A8" s="255">
        <v>5</v>
      </c>
      <c r="B8" s="257" t="s">
        <v>1383</v>
      </c>
      <c r="C8" s="257">
        <v>52</v>
      </c>
      <c r="D8" s="257">
        <v>174043</v>
      </c>
      <c r="E8" s="257">
        <v>277258</v>
      </c>
      <c r="F8" s="257" t="s">
        <v>1377</v>
      </c>
      <c r="G8" s="255"/>
      <c r="H8" s="255"/>
      <c r="I8" s="255" t="s">
        <v>60</v>
      </c>
      <c r="J8" s="257" t="s">
        <v>968</v>
      </c>
      <c r="K8" s="258">
        <v>1</v>
      </c>
      <c r="L8" s="258" t="s">
        <v>1183</v>
      </c>
      <c r="M8" s="258" t="s">
        <v>430</v>
      </c>
      <c r="N8" s="773"/>
      <c r="O8" s="775" t="s">
        <v>1278</v>
      </c>
      <c r="P8" s="773">
        <f>SUM(R23:R35)</f>
        <v>9</v>
      </c>
      <c r="Q8" s="773">
        <v>14</v>
      </c>
      <c r="R8" s="773">
        <f t="shared" si="0"/>
        <v>0</v>
      </c>
    </row>
    <row r="9" spans="1:18" s="258" customFormat="1" ht="10.5" customHeight="1">
      <c r="A9" s="255">
        <v>6</v>
      </c>
      <c r="B9" s="257" t="s">
        <v>1384</v>
      </c>
      <c r="C9" s="257">
        <v>46</v>
      </c>
      <c r="D9" s="257">
        <v>174074</v>
      </c>
      <c r="E9" s="257">
        <v>277253</v>
      </c>
      <c r="F9" s="257" t="s">
        <v>1377</v>
      </c>
      <c r="G9" s="255"/>
      <c r="H9" s="255"/>
      <c r="I9" s="255" t="s">
        <v>60</v>
      </c>
      <c r="J9" s="257" t="s">
        <v>968</v>
      </c>
      <c r="K9" s="258">
        <v>1</v>
      </c>
      <c r="L9" s="258" t="s">
        <v>1183</v>
      </c>
      <c r="M9" s="258" t="s">
        <v>430</v>
      </c>
      <c r="N9" s="773"/>
      <c r="O9" s="773"/>
      <c r="P9" s="773">
        <f>SUM(P4:P8)</f>
        <v>19</v>
      </c>
      <c r="Q9" s="773">
        <v>16</v>
      </c>
      <c r="R9" s="773">
        <f t="shared" si="0"/>
        <v>0</v>
      </c>
    </row>
    <row r="10" spans="1:18" s="258" customFormat="1" ht="10.5" customHeight="1">
      <c r="A10" s="255">
        <v>7</v>
      </c>
      <c r="B10" s="257" t="s">
        <v>1385</v>
      </c>
      <c r="C10" s="257">
        <v>44</v>
      </c>
      <c r="D10" s="257">
        <v>174095</v>
      </c>
      <c r="E10" s="257">
        <v>277278</v>
      </c>
      <c r="F10" s="257" t="s">
        <v>1377</v>
      </c>
      <c r="G10" s="255"/>
      <c r="H10" s="255"/>
      <c r="I10" s="255" t="s">
        <v>60</v>
      </c>
      <c r="J10" s="257" t="s">
        <v>968</v>
      </c>
      <c r="K10" s="258">
        <v>1</v>
      </c>
      <c r="L10" s="258" t="s">
        <v>1183</v>
      </c>
      <c r="M10" s="258" t="s">
        <v>430</v>
      </c>
      <c r="N10" s="773"/>
      <c r="O10" s="773"/>
      <c r="P10" s="773"/>
      <c r="Q10" s="773">
        <v>18</v>
      </c>
      <c r="R10" s="773">
        <f t="shared" si="0"/>
        <v>1</v>
      </c>
    </row>
    <row r="11" spans="1:18" s="258" customFormat="1" ht="10.5" customHeight="1">
      <c r="A11" s="255">
        <v>8</v>
      </c>
      <c r="B11" s="257" t="s">
        <v>1386</v>
      </c>
      <c r="C11" s="257">
        <v>26</v>
      </c>
      <c r="D11" s="257">
        <v>174099</v>
      </c>
      <c r="E11" s="257">
        <v>277281</v>
      </c>
      <c r="F11" s="257" t="s">
        <v>1377</v>
      </c>
      <c r="G11" s="255"/>
      <c r="H11" s="255"/>
      <c r="I11" s="255" t="s">
        <v>60</v>
      </c>
      <c r="J11" s="257" t="s">
        <v>968</v>
      </c>
      <c r="K11" s="258">
        <v>1</v>
      </c>
      <c r="L11" s="258" t="s">
        <v>1183</v>
      </c>
      <c r="M11" s="258" t="s">
        <v>430</v>
      </c>
      <c r="N11" s="773"/>
      <c r="O11" s="773"/>
      <c r="P11" s="773"/>
      <c r="Q11" s="773">
        <v>20</v>
      </c>
      <c r="R11" s="773">
        <f t="shared" si="0"/>
        <v>0</v>
      </c>
    </row>
    <row r="12" spans="1:18" s="258" customFormat="1" ht="10.5" customHeight="1">
      <c r="A12" s="255">
        <v>9</v>
      </c>
      <c r="B12" s="257" t="s">
        <v>1387</v>
      </c>
      <c r="C12" s="257">
        <v>56</v>
      </c>
      <c r="D12" s="257">
        <v>174091</v>
      </c>
      <c r="E12" s="257">
        <v>277279</v>
      </c>
      <c r="F12" s="257" t="s">
        <v>1377</v>
      </c>
      <c r="G12" s="255" t="s">
        <v>60</v>
      </c>
      <c r="H12" s="255"/>
      <c r="I12" s="255"/>
      <c r="J12" s="257" t="s">
        <v>970</v>
      </c>
      <c r="K12" s="258">
        <v>1</v>
      </c>
      <c r="L12" s="258" t="s">
        <v>1183</v>
      </c>
      <c r="M12" s="258" t="s">
        <v>430</v>
      </c>
      <c r="N12" s="773"/>
      <c r="O12" s="773"/>
      <c r="P12" s="773"/>
      <c r="Q12" s="773">
        <v>22</v>
      </c>
      <c r="R12" s="773">
        <f t="shared" si="0"/>
        <v>0</v>
      </c>
    </row>
    <row r="13" spans="1:18" s="258" customFormat="1" ht="10.5" customHeight="1">
      <c r="A13" s="255">
        <v>10</v>
      </c>
      <c r="B13" s="257" t="s">
        <v>1060</v>
      </c>
      <c r="C13" s="257">
        <v>36</v>
      </c>
      <c r="D13" s="257">
        <v>171890</v>
      </c>
      <c r="E13" s="257">
        <v>277563</v>
      </c>
      <c r="F13" s="257" t="s">
        <v>1071</v>
      </c>
      <c r="G13" s="255" t="s">
        <v>60</v>
      </c>
      <c r="H13" s="255"/>
      <c r="I13" s="255"/>
      <c r="J13" s="257" t="s">
        <v>970</v>
      </c>
      <c r="K13" s="258">
        <v>1</v>
      </c>
      <c r="L13" s="258" t="s">
        <v>1183</v>
      </c>
      <c r="M13" s="258" t="s">
        <v>430</v>
      </c>
      <c r="N13" s="773"/>
      <c r="O13" s="773"/>
      <c r="P13" s="773"/>
      <c r="Q13" s="773">
        <v>24</v>
      </c>
      <c r="R13" s="773">
        <f t="shared" si="0"/>
        <v>0</v>
      </c>
    </row>
    <row r="14" spans="1:18" s="258" customFormat="1" ht="10.5" customHeight="1">
      <c r="A14" s="255">
        <v>11</v>
      </c>
      <c r="B14" s="257" t="s">
        <v>1061</v>
      </c>
      <c r="C14" s="257">
        <v>18</v>
      </c>
      <c r="D14" s="257">
        <v>175646</v>
      </c>
      <c r="E14" s="257">
        <v>277465</v>
      </c>
      <c r="F14" s="257" t="s">
        <v>1072</v>
      </c>
      <c r="G14" s="255"/>
      <c r="H14" s="255" t="s">
        <v>60</v>
      </c>
      <c r="I14" s="255"/>
      <c r="J14" s="257" t="s">
        <v>969</v>
      </c>
      <c r="K14" s="258">
        <v>1</v>
      </c>
      <c r="L14" s="258" t="s">
        <v>1183</v>
      </c>
      <c r="M14" s="258" t="s">
        <v>430</v>
      </c>
      <c r="N14" s="773"/>
      <c r="O14" s="773"/>
      <c r="P14" s="773"/>
      <c r="Q14" s="773">
        <v>26</v>
      </c>
      <c r="R14" s="773">
        <f t="shared" si="0"/>
        <v>2</v>
      </c>
    </row>
    <row r="15" spans="1:18" s="258" customFormat="1" ht="10.5" customHeight="1">
      <c r="A15" s="255">
        <v>12</v>
      </c>
      <c r="B15" s="257" t="s">
        <v>1062</v>
      </c>
      <c r="C15" s="257">
        <v>38</v>
      </c>
      <c r="D15" s="257">
        <v>175645</v>
      </c>
      <c r="E15" s="257">
        <v>277467</v>
      </c>
      <c r="F15" s="257" t="s">
        <v>1072</v>
      </c>
      <c r="G15" s="255"/>
      <c r="H15" s="255"/>
      <c r="I15" s="255" t="s">
        <v>60</v>
      </c>
      <c r="J15" s="257" t="s">
        <v>968</v>
      </c>
      <c r="K15" s="258">
        <v>1</v>
      </c>
      <c r="L15" s="258" t="s">
        <v>1183</v>
      </c>
      <c r="M15" s="258" t="s">
        <v>430</v>
      </c>
      <c r="N15" s="773"/>
      <c r="O15" s="773"/>
      <c r="P15" s="773"/>
      <c r="Q15" s="773">
        <v>28</v>
      </c>
      <c r="R15" s="773">
        <f t="shared" si="0"/>
        <v>1</v>
      </c>
    </row>
    <row r="16" spans="1:18" s="258" customFormat="1" ht="10.5" customHeight="1">
      <c r="A16" s="255">
        <v>13</v>
      </c>
      <c r="B16" s="257" t="s">
        <v>1063</v>
      </c>
      <c r="C16" s="257">
        <v>40</v>
      </c>
      <c r="D16" s="257">
        <v>175651</v>
      </c>
      <c r="E16" s="257">
        <v>277459</v>
      </c>
      <c r="F16" s="257" t="s">
        <v>1072</v>
      </c>
      <c r="G16" s="255"/>
      <c r="H16" s="255"/>
      <c r="I16" s="255" t="s">
        <v>60</v>
      </c>
      <c r="J16" s="257" t="s">
        <v>968</v>
      </c>
      <c r="K16" s="258">
        <v>1</v>
      </c>
      <c r="L16" s="258" t="s">
        <v>1183</v>
      </c>
      <c r="M16" s="258" t="s">
        <v>430</v>
      </c>
      <c r="N16" s="773"/>
      <c r="O16" s="773"/>
      <c r="P16" s="773"/>
      <c r="Q16" s="773">
        <v>30</v>
      </c>
      <c r="R16" s="773">
        <f t="shared" si="0"/>
        <v>0</v>
      </c>
    </row>
    <row r="17" spans="1:18" s="258" customFormat="1" ht="10.5" customHeight="1">
      <c r="A17" s="255">
        <v>14</v>
      </c>
      <c r="B17" s="257" t="s">
        <v>1064</v>
      </c>
      <c r="C17" s="257">
        <v>46</v>
      </c>
      <c r="D17" s="257">
        <v>175632</v>
      </c>
      <c r="E17" s="257">
        <v>277479</v>
      </c>
      <c r="F17" s="257" t="s">
        <v>1072</v>
      </c>
      <c r="G17" s="255"/>
      <c r="H17" s="255" t="s">
        <v>60</v>
      </c>
      <c r="I17" s="255"/>
      <c r="J17" s="257" t="s">
        <v>969</v>
      </c>
      <c r="K17" s="258">
        <v>1</v>
      </c>
      <c r="L17" s="258" t="s">
        <v>1183</v>
      </c>
      <c r="M17" s="258" t="s">
        <v>430</v>
      </c>
      <c r="N17" s="773"/>
      <c r="O17" s="773"/>
      <c r="P17" s="773"/>
      <c r="Q17" s="773">
        <v>32</v>
      </c>
      <c r="R17" s="773">
        <f t="shared" si="0"/>
        <v>1</v>
      </c>
    </row>
    <row r="18" spans="1:18" s="258" customFormat="1" ht="10.5" customHeight="1">
      <c r="A18" s="255">
        <v>15</v>
      </c>
      <c r="B18" s="257" t="s">
        <v>1065</v>
      </c>
      <c r="C18" s="257">
        <v>26</v>
      </c>
      <c r="D18" s="257">
        <v>175638</v>
      </c>
      <c r="E18" s="257">
        <v>277482</v>
      </c>
      <c r="F18" s="257" t="s">
        <v>1072</v>
      </c>
      <c r="G18" s="255"/>
      <c r="H18" s="255"/>
      <c r="I18" s="255" t="s">
        <v>60</v>
      </c>
      <c r="J18" s="257" t="s">
        <v>968</v>
      </c>
      <c r="K18" s="258">
        <v>1</v>
      </c>
      <c r="L18" s="258" t="s">
        <v>1183</v>
      </c>
      <c r="M18" s="258" t="s">
        <v>430</v>
      </c>
      <c r="N18" s="773"/>
      <c r="O18" s="773"/>
      <c r="P18" s="773"/>
      <c r="Q18" s="773">
        <v>34</v>
      </c>
      <c r="R18" s="773">
        <f t="shared" si="0"/>
        <v>0</v>
      </c>
    </row>
    <row r="19" spans="1:18" s="258" customFormat="1" ht="10.5" customHeight="1">
      <c r="A19" s="255">
        <v>16</v>
      </c>
      <c r="B19" s="257" t="s">
        <v>1066</v>
      </c>
      <c r="C19" s="257">
        <v>28</v>
      </c>
      <c r="D19" s="257">
        <v>175644</v>
      </c>
      <c r="E19" s="257">
        <v>277479</v>
      </c>
      <c r="F19" s="257" t="s">
        <v>1072</v>
      </c>
      <c r="G19" s="255"/>
      <c r="H19" s="255"/>
      <c r="I19" s="255" t="s">
        <v>60</v>
      </c>
      <c r="J19" s="257" t="s">
        <v>968</v>
      </c>
      <c r="K19" s="258">
        <v>1</v>
      </c>
      <c r="L19" s="258" t="s">
        <v>1183</v>
      </c>
      <c r="M19" s="258" t="s">
        <v>430</v>
      </c>
      <c r="N19" s="773"/>
      <c r="O19" s="773"/>
      <c r="P19" s="773"/>
      <c r="Q19" s="773">
        <v>36</v>
      </c>
      <c r="R19" s="773">
        <f t="shared" si="0"/>
        <v>1</v>
      </c>
    </row>
    <row r="20" spans="1:18" s="258" customFormat="1" ht="10.5" customHeight="1">
      <c r="A20" s="255">
        <v>17</v>
      </c>
      <c r="B20" s="257" t="s">
        <v>1067</v>
      </c>
      <c r="C20" s="257">
        <v>32</v>
      </c>
      <c r="D20" s="257">
        <v>175646</v>
      </c>
      <c r="E20" s="257">
        <v>277481</v>
      </c>
      <c r="F20" s="257" t="s">
        <v>1072</v>
      </c>
      <c r="G20" s="255"/>
      <c r="H20" s="255"/>
      <c r="I20" s="255" t="s">
        <v>60</v>
      </c>
      <c r="J20" s="257" t="s">
        <v>968</v>
      </c>
      <c r="K20" s="258">
        <v>1</v>
      </c>
      <c r="L20" s="258" t="s">
        <v>1183</v>
      </c>
      <c r="M20" s="258" t="s">
        <v>430</v>
      </c>
      <c r="N20" s="773"/>
      <c r="O20" s="773"/>
      <c r="P20" s="773"/>
      <c r="Q20" s="773">
        <v>38</v>
      </c>
      <c r="R20" s="773">
        <f t="shared" si="0"/>
        <v>2</v>
      </c>
    </row>
    <row r="21" spans="1:18" s="258" customFormat="1" ht="10.5" customHeight="1">
      <c r="A21" s="255">
        <v>18</v>
      </c>
      <c r="B21" s="257" t="s">
        <v>1068</v>
      </c>
      <c r="C21" s="257">
        <v>38</v>
      </c>
      <c r="D21" s="257">
        <v>175640</v>
      </c>
      <c r="E21" s="257">
        <v>277485</v>
      </c>
      <c r="F21" s="257" t="s">
        <v>1072</v>
      </c>
      <c r="G21" s="255"/>
      <c r="H21" s="255"/>
      <c r="I21" s="255" t="s">
        <v>60</v>
      </c>
      <c r="J21" s="257" t="s">
        <v>968</v>
      </c>
      <c r="K21" s="258">
        <v>1</v>
      </c>
      <c r="L21" s="258" t="s">
        <v>1183</v>
      </c>
      <c r="M21" s="258" t="s">
        <v>430</v>
      </c>
      <c r="N21" s="773"/>
      <c r="O21" s="773"/>
      <c r="P21" s="773"/>
      <c r="Q21" s="773">
        <v>40</v>
      </c>
      <c r="R21" s="773">
        <f t="shared" si="0"/>
        <v>2</v>
      </c>
    </row>
    <row r="22" spans="1:18" s="258" customFormat="1" ht="10.5" customHeight="1">
      <c r="A22" s="255">
        <v>19</v>
      </c>
      <c r="B22" s="257" t="s">
        <v>1388</v>
      </c>
      <c r="C22" s="257">
        <v>46</v>
      </c>
      <c r="D22" s="257">
        <v>177853</v>
      </c>
      <c r="E22" s="257">
        <v>275168</v>
      </c>
      <c r="F22" s="257" t="s">
        <v>1389</v>
      </c>
      <c r="G22" s="255" t="s">
        <v>60</v>
      </c>
      <c r="H22" s="255"/>
      <c r="I22" s="255"/>
      <c r="J22" s="257" t="s">
        <v>970</v>
      </c>
      <c r="K22" s="258">
        <v>1</v>
      </c>
      <c r="L22" s="258" t="s">
        <v>1183</v>
      </c>
      <c r="M22" s="258" t="s">
        <v>430</v>
      </c>
      <c r="N22" s="773"/>
      <c r="O22" s="773"/>
      <c r="P22" s="773"/>
      <c r="Q22" s="773">
        <v>42</v>
      </c>
      <c r="R22" s="773">
        <f t="shared" si="0"/>
        <v>0</v>
      </c>
    </row>
    <row r="23" spans="1:18" s="259" customFormat="1" ht="18.75" customHeight="1">
      <c r="A23" s="252" t="s">
        <v>431</v>
      </c>
      <c r="B23" s="252"/>
      <c r="C23" s="254">
        <f>C27</f>
        <v>38</v>
      </c>
      <c r="D23" s="254"/>
      <c r="E23" s="254"/>
      <c r="F23" s="252"/>
      <c r="G23" s="252"/>
      <c r="H23" s="252"/>
      <c r="I23" s="252"/>
      <c r="J23" s="252"/>
      <c r="N23" s="774"/>
      <c r="O23" s="774"/>
      <c r="P23" s="774"/>
      <c r="Q23" s="773">
        <v>44</v>
      </c>
      <c r="R23" s="773">
        <f t="shared" si="0"/>
        <v>1</v>
      </c>
    </row>
    <row r="24" spans="1:18" s="258" customFormat="1" ht="9" customHeight="1">
      <c r="A24" s="260"/>
      <c r="B24" s="260"/>
      <c r="C24" s="261"/>
      <c r="D24" s="261"/>
      <c r="E24" s="261"/>
      <c r="F24" s="260"/>
      <c r="J24" s="260"/>
      <c r="N24" s="773"/>
      <c r="O24" s="773"/>
      <c r="P24" s="773"/>
      <c r="Q24" s="773">
        <v>46</v>
      </c>
      <c r="R24" s="773">
        <f t="shared" si="0"/>
        <v>3</v>
      </c>
    </row>
    <row r="25" spans="1:18" s="258" customFormat="1" ht="9" customHeight="1">
      <c r="A25" s="260"/>
      <c r="B25" s="260"/>
      <c r="C25" s="261"/>
      <c r="D25" s="261"/>
      <c r="E25" s="261"/>
      <c r="F25" s="260"/>
      <c r="J25" s="260"/>
      <c r="N25" s="773"/>
      <c r="O25" s="773"/>
      <c r="P25" s="773"/>
      <c r="Q25" s="773">
        <v>48</v>
      </c>
      <c r="R25" s="773">
        <f t="shared" si="0"/>
        <v>0</v>
      </c>
    </row>
    <row r="26" spans="1:18" s="258" customFormat="1" ht="9" customHeight="1">
      <c r="A26" s="260" t="s">
        <v>431</v>
      </c>
      <c r="B26" s="260"/>
      <c r="C26" s="262">
        <f>AVERAGE(C4:C22)</f>
        <v>41.263157894736842</v>
      </c>
      <c r="D26" s="263"/>
      <c r="E26" s="263">
        <f>AVERAGE(C4:C22,'[412]라-2.1-0-1 GPS좌표 및 흉고(단목-해송)'!C4:C229,'[412]라-4.1-0-1 GPS좌표 및 흉고(위험목-소나무)'!C4:C76,'[412]라-3.1-0-1 GPS좌표 및 흉고(위험목-잣나무)'!C4,'[412]라-5.1-0-1 GPS좌표 및 흉고(위험목-해송)'!C4:C25)</f>
        <v>39.5</v>
      </c>
      <c r="F26" s="260"/>
      <c r="Q26" s="773">
        <v>50</v>
      </c>
      <c r="R26" s="773">
        <f t="shared" si="0"/>
        <v>1</v>
      </c>
    </row>
    <row r="27" spans="1:18" s="258" customFormat="1" ht="9" customHeight="1">
      <c r="A27" s="260"/>
      <c r="B27" s="260"/>
      <c r="C27" s="365">
        <v>38</v>
      </c>
      <c r="D27" s="264"/>
      <c r="E27" s="264"/>
      <c r="F27" s="265" t="s">
        <v>322</v>
      </c>
      <c r="Q27" s="773">
        <v>52</v>
      </c>
      <c r="R27" s="773">
        <f t="shared" si="0"/>
        <v>1</v>
      </c>
    </row>
    <row r="28" spans="1:18" s="258" customFormat="1" ht="9" customHeight="1">
      <c r="A28" s="260"/>
      <c r="B28" s="260"/>
      <c r="C28" s="261"/>
      <c r="D28" s="261"/>
      <c r="E28" s="261"/>
      <c r="F28" s="260"/>
      <c r="J28" s="260"/>
      <c r="Q28" s="773">
        <v>54</v>
      </c>
      <c r="R28" s="773">
        <f t="shared" si="0"/>
        <v>0</v>
      </c>
    </row>
    <row r="29" spans="1:18" s="258" customFormat="1" ht="9" customHeight="1">
      <c r="A29" s="260"/>
      <c r="B29" s="260"/>
      <c r="C29" s="261"/>
      <c r="D29" s="261"/>
      <c r="E29" s="261"/>
      <c r="F29" s="260"/>
      <c r="G29" s="258">
        <f>COUNTA(G4:G22)</f>
        <v>3</v>
      </c>
      <c r="H29" s="258">
        <f>COUNTA(H4:H22)</f>
        <v>3</v>
      </c>
      <c r="I29" s="258">
        <f>COUNTA(I4:I22)</f>
        <v>13</v>
      </c>
      <c r="J29" s="260">
        <f>SUM(G29:I29)</f>
        <v>19</v>
      </c>
      <c r="Q29" s="773">
        <v>56</v>
      </c>
      <c r="R29" s="773">
        <f t="shared" si="0"/>
        <v>2</v>
      </c>
    </row>
    <row r="30" spans="1:18" s="258" customFormat="1" ht="9" customHeight="1">
      <c r="A30" s="260"/>
      <c r="B30" s="260"/>
      <c r="C30" s="261"/>
      <c r="D30" s="261"/>
      <c r="E30" s="261"/>
      <c r="F30" s="260"/>
      <c r="J30" s="260"/>
      <c r="Q30" s="773">
        <v>58</v>
      </c>
      <c r="R30" s="773">
        <f t="shared" si="0"/>
        <v>0</v>
      </c>
    </row>
    <row r="31" spans="1:18" s="258" customFormat="1" ht="9" customHeight="1">
      <c r="A31" s="260"/>
      <c r="B31" s="260"/>
      <c r="C31" s="261">
        <f>SUM(C4:C22)</f>
        <v>784</v>
      </c>
      <c r="D31" s="261"/>
      <c r="E31" s="261"/>
      <c r="F31" s="260"/>
      <c r="J31" s="260"/>
      <c r="Q31" s="773">
        <v>60</v>
      </c>
      <c r="R31" s="773">
        <f t="shared" si="0"/>
        <v>0</v>
      </c>
    </row>
    <row r="32" spans="1:18" s="258" customFormat="1" ht="9" customHeight="1">
      <c r="A32" s="260"/>
      <c r="B32" s="260"/>
      <c r="C32" s="261"/>
      <c r="D32" s="261"/>
      <c r="E32" s="261"/>
      <c r="F32" s="260"/>
      <c r="J32" s="260"/>
      <c r="Q32" s="773">
        <v>62</v>
      </c>
      <c r="R32" s="773">
        <f t="shared" si="0"/>
        <v>0</v>
      </c>
    </row>
    <row r="33" spans="1:18" s="258" customFormat="1" ht="9" customHeight="1">
      <c r="A33" s="260"/>
      <c r="B33" s="260"/>
      <c r="C33" s="261"/>
      <c r="D33" s="261"/>
      <c r="E33" s="261"/>
      <c r="F33" s="260"/>
      <c r="J33" s="260"/>
      <c r="Q33" s="773">
        <v>64</v>
      </c>
      <c r="R33" s="773">
        <f t="shared" si="0"/>
        <v>0</v>
      </c>
    </row>
    <row r="34" spans="1:18" s="258" customFormat="1" ht="9" customHeight="1">
      <c r="A34" s="260"/>
      <c r="B34" s="260"/>
      <c r="C34" s="261"/>
      <c r="D34" s="261"/>
      <c r="E34" s="261"/>
      <c r="F34" s="260"/>
      <c r="J34" s="260"/>
      <c r="Q34" s="773">
        <v>66</v>
      </c>
      <c r="R34" s="773">
        <f t="shared" si="0"/>
        <v>1</v>
      </c>
    </row>
    <row r="35" spans="1:18" s="258" customFormat="1" ht="9" customHeight="1">
      <c r="A35" s="260"/>
      <c r="B35" s="260"/>
      <c r="C35" s="261"/>
      <c r="D35" s="261"/>
      <c r="E35" s="261"/>
      <c r="F35" s="260"/>
      <c r="J35" s="260"/>
      <c r="Q35" s="773">
        <v>68</v>
      </c>
      <c r="R35" s="773">
        <f t="shared" si="0"/>
        <v>0</v>
      </c>
    </row>
    <row r="36" spans="1:18" s="258" customFormat="1" ht="9" customHeight="1">
      <c r="A36" s="260"/>
      <c r="B36" s="260"/>
      <c r="C36" s="261"/>
      <c r="D36" s="261"/>
      <c r="E36" s="261"/>
      <c r="F36" s="260"/>
      <c r="J36" s="260"/>
      <c r="Q36" s="773"/>
      <c r="R36" s="773">
        <f>SUM(R4:R35)</f>
        <v>19</v>
      </c>
    </row>
    <row r="37" spans="1:18" s="258" customFormat="1" ht="9" customHeight="1">
      <c r="A37" s="260"/>
      <c r="B37" s="260"/>
      <c r="C37" s="261"/>
      <c r="D37" s="261"/>
      <c r="E37" s="261"/>
      <c r="F37" s="260"/>
      <c r="J37" s="260"/>
    </row>
    <row r="38" spans="1:18" s="258" customFormat="1" ht="9" customHeight="1">
      <c r="A38" s="260"/>
      <c r="B38" s="260"/>
      <c r="C38" s="261"/>
      <c r="D38" s="261"/>
      <c r="E38" s="261"/>
      <c r="F38" s="260"/>
      <c r="J38" s="260"/>
    </row>
    <row r="39" spans="1:18" s="258" customFormat="1" ht="9" customHeight="1">
      <c r="A39" s="260"/>
      <c r="B39" s="260"/>
      <c r="C39" s="261"/>
      <c r="D39" s="261"/>
      <c r="E39" s="261"/>
      <c r="F39" s="260"/>
      <c r="J39" s="260"/>
    </row>
    <row r="40" spans="1:18" s="258" customFormat="1" ht="9" customHeight="1">
      <c r="A40" s="260"/>
      <c r="B40" s="260"/>
      <c r="C40" s="261"/>
      <c r="D40" s="261"/>
      <c r="E40" s="261"/>
      <c r="F40" s="260"/>
      <c r="J40" s="260"/>
    </row>
    <row r="41" spans="1:18" s="258" customFormat="1" ht="9" customHeight="1">
      <c r="A41" s="260"/>
      <c r="B41" s="260"/>
      <c r="C41" s="261"/>
      <c r="D41" s="261"/>
      <c r="E41" s="261"/>
      <c r="F41" s="260"/>
      <c r="J41" s="260"/>
    </row>
    <row r="42" spans="1:18" s="258" customFormat="1" ht="9" customHeight="1">
      <c r="A42" s="260"/>
      <c r="B42" s="260"/>
      <c r="C42" s="261"/>
      <c r="D42" s="261"/>
      <c r="E42" s="261"/>
      <c r="F42" s="260"/>
      <c r="J42" s="260"/>
    </row>
    <row r="43" spans="1:18" s="258" customFormat="1" ht="9" customHeight="1">
      <c r="A43" s="260"/>
      <c r="B43" s="260"/>
      <c r="C43" s="261"/>
      <c r="D43" s="261"/>
      <c r="E43" s="261"/>
      <c r="F43" s="260"/>
      <c r="J43" s="260"/>
    </row>
    <row r="44" spans="1:18" s="258" customFormat="1" ht="9" customHeight="1">
      <c r="A44" s="260"/>
      <c r="B44" s="260"/>
      <c r="C44" s="261"/>
      <c r="D44" s="261"/>
      <c r="E44" s="261"/>
      <c r="F44" s="260"/>
      <c r="J44" s="260"/>
    </row>
    <row r="45" spans="1:18" s="258" customFormat="1" ht="9" customHeight="1">
      <c r="A45" s="260"/>
      <c r="B45" s="260"/>
      <c r="C45" s="261"/>
      <c r="D45" s="261"/>
      <c r="E45" s="261"/>
      <c r="F45" s="260"/>
      <c r="J45" s="260"/>
    </row>
    <row r="46" spans="1:18" s="258" customFormat="1" ht="9" customHeight="1">
      <c r="A46" s="260"/>
      <c r="B46" s="260"/>
      <c r="C46" s="261"/>
      <c r="D46" s="261"/>
      <c r="E46" s="261"/>
      <c r="F46" s="260"/>
      <c r="J46" s="260"/>
    </row>
    <row r="47" spans="1:18" s="258" customFormat="1" ht="9" customHeight="1">
      <c r="A47" s="260"/>
      <c r="B47" s="260"/>
      <c r="C47" s="261"/>
      <c r="D47" s="261"/>
      <c r="E47" s="261"/>
      <c r="F47" s="260"/>
      <c r="J47" s="260"/>
    </row>
    <row r="48" spans="1:18" s="258" customFormat="1" ht="9" customHeight="1">
      <c r="A48" s="260"/>
      <c r="B48" s="260"/>
      <c r="C48" s="261"/>
      <c r="D48" s="261"/>
      <c r="E48" s="261"/>
      <c r="F48" s="260"/>
      <c r="J48" s="260"/>
    </row>
    <row r="49" spans="1:10" s="258" customFormat="1" ht="9" customHeight="1">
      <c r="A49" s="260"/>
      <c r="B49" s="260"/>
      <c r="C49" s="261"/>
      <c r="D49" s="261"/>
      <c r="E49" s="261"/>
      <c r="F49" s="260"/>
      <c r="J49" s="260"/>
    </row>
    <row r="50" spans="1:10" s="258" customFormat="1" ht="9" customHeight="1">
      <c r="A50" s="260"/>
      <c r="B50" s="260"/>
      <c r="C50" s="261"/>
      <c r="D50" s="261"/>
      <c r="E50" s="261"/>
      <c r="F50" s="260"/>
      <c r="J50" s="260"/>
    </row>
    <row r="51" spans="1:10" s="258" customFormat="1" ht="9" customHeight="1">
      <c r="A51" s="260"/>
      <c r="B51" s="260"/>
      <c r="C51" s="261"/>
      <c r="D51" s="261"/>
      <c r="E51" s="261"/>
      <c r="F51" s="260"/>
      <c r="J51" s="260"/>
    </row>
    <row r="52" spans="1:10" s="258" customFormat="1" ht="9" customHeight="1">
      <c r="A52" s="260"/>
      <c r="B52" s="260"/>
      <c r="C52" s="261"/>
      <c r="D52" s="261"/>
      <c r="E52" s="261"/>
      <c r="F52" s="260"/>
      <c r="J52" s="260"/>
    </row>
    <row r="53" spans="1:10" s="258" customFormat="1" ht="9" customHeight="1">
      <c r="A53" s="260"/>
      <c r="B53" s="260"/>
      <c r="C53" s="261"/>
      <c r="D53" s="261"/>
      <c r="E53" s="261"/>
      <c r="F53" s="260"/>
      <c r="J53" s="260"/>
    </row>
    <row r="54" spans="1:10" s="258" customFormat="1" ht="9" customHeight="1">
      <c r="A54" s="260"/>
      <c r="B54" s="260"/>
      <c r="C54" s="261"/>
      <c r="D54" s="261"/>
      <c r="E54" s="261"/>
      <c r="F54" s="260"/>
      <c r="J54" s="260"/>
    </row>
    <row r="55" spans="1:10" s="258" customFormat="1" ht="9" customHeight="1">
      <c r="A55" s="260"/>
      <c r="B55" s="260"/>
      <c r="C55" s="261"/>
      <c r="D55" s="261"/>
      <c r="E55" s="261"/>
      <c r="F55" s="260"/>
      <c r="J55" s="260"/>
    </row>
    <row r="56" spans="1:10" s="258" customFormat="1" ht="9" customHeight="1">
      <c r="A56" s="260"/>
      <c r="B56" s="260"/>
      <c r="C56" s="261"/>
      <c r="D56" s="261"/>
      <c r="E56" s="261"/>
      <c r="F56" s="260"/>
      <c r="J56" s="260"/>
    </row>
    <row r="57" spans="1:10" s="258" customFormat="1" ht="9" customHeight="1">
      <c r="A57" s="260"/>
      <c r="B57" s="260"/>
      <c r="C57" s="261"/>
      <c r="D57" s="261"/>
      <c r="E57" s="261"/>
      <c r="F57" s="260"/>
      <c r="J57" s="260"/>
    </row>
    <row r="58" spans="1:10" s="258" customFormat="1" ht="9" customHeight="1">
      <c r="A58" s="260"/>
      <c r="B58" s="260"/>
      <c r="C58" s="261"/>
      <c r="D58" s="261"/>
      <c r="E58" s="261"/>
      <c r="F58" s="260"/>
      <c r="J58" s="260"/>
    </row>
    <row r="59" spans="1:10" s="258" customFormat="1" ht="9" customHeight="1">
      <c r="A59" s="260"/>
      <c r="B59" s="260"/>
      <c r="C59" s="261"/>
      <c r="D59" s="261"/>
      <c r="E59" s="261"/>
      <c r="F59" s="260"/>
      <c r="J59" s="260"/>
    </row>
    <row r="60" spans="1:10" s="258" customFormat="1" ht="9" customHeight="1">
      <c r="A60" s="260"/>
      <c r="B60" s="260"/>
      <c r="C60" s="261"/>
      <c r="D60" s="261"/>
      <c r="E60" s="261"/>
      <c r="F60" s="260"/>
      <c r="J60" s="260"/>
    </row>
    <row r="61" spans="1:10" s="258" customFormat="1" ht="9" customHeight="1">
      <c r="A61" s="260"/>
      <c r="B61" s="260"/>
      <c r="C61" s="261"/>
      <c r="D61" s="261"/>
      <c r="E61" s="261"/>
      <c r="F61" s="260"/>
      <c r="J61" s="260"/>
    </row>
    <row r="62" spans="1:10" s="258" customFormat="1" ht="9" customHeight="1">
      <c r="A62" s="260"/>
      <c r="B62" s="260"/>
      <c r="C62" s="261"/>
      <c r="D62" s="261"/>
      <c r="E62" s="261"/>
      <c r="F62" s="260"/>
      <c r="J62" s="260"/>
    </row>
    <row r="63" spans="1:10" s="258" customFormat="1" ht="9" customHeight="1">
      <c r="A63" s="260"/>
      <c r="B63" s="260"/>
      <c r="C63" s="261"/>
      <c r="D63" s="261"/>
      <c r="E63" s="261"/>
      <c r="F63" s="260"/>
      <c r="J63" s="260"/>
    </row>
    <row r="64" spans="1:10" s="258" customFormat="1" ht="9" customHeight="1">
      <c r="A64" s="260"/>
      <c r="B64" s="260"/>
      <c r="C64" s="261"/>
      <c r="D64" s="261"/>
      <c r="E64" s="261"/>
      <c r="F64" s="260"/>
      <c r="J64" s="260"/>
    </row>
    <row r="65" spans="1:10" s="258" customFormat="1" ht="9" customHeight="1">
      <c r="A65" s="260"/>
      <c r="B65" s="260"/>
      <c r="C65" s="261"/>
      <c r="D65" s="261"/>
      <c r="E65" s="261"/>
      <c r="F65" s="260"/>
      <c r="J65" s="260"/>
    </row>
    <row r="66" spans="1:10" s="258" customFormat="1" ht="9" customHeight="1">
      <c r="A66" s="260"/>
      <c r="B66" s="260"/>
      <c r="C66" s="261"/>
      <c r="D66" s="261"/>
      <c r="E66" s="261"/>
      <c r="F66" s="260"/>
      <c r="J66" s="260"/>
    </row>
    <row r="67" spans="1:10" s="258" customFormat="1" ht="9" customHeight="1">
      <c r="A67" s="260"/>
      <c r="B67" s="260"/>
      <c r="C67" s="261"/>
      <c r="D67" s="261"/>
      <c r="E67" s="261"/>
      <c r="F67" s="260"/>
      <c r="J67" s="260"/>
    </row>
    <row r="68" spans="1:10" s="258" customFormat="1" ht="9" customHeight="1">
      <c r="A68" s="260"/>
      <c r="B68" s="260"/>
      <c r="C68" s="261"/>
      <c r="D68" s="261"/>
      <c r="E68" s="261"/>
      <c r="F68" s="260"/>
      <c r="J68" s="260"/>
    </row>
    <row r="69" spans="1:10" s="258" customFormat="1" ht="9" customHeight="1">
      <c r="A69" s="260"/>
      <c r="B69" s="260"/>
      <c r="C69" s="261"/>
      <c r="D69" s="261"/>
      <c r="E69" s="261"/>
      <c r="F69" s="260"/>
      <c r="J69" s="260"/>
    </row>
    <row r="70" spans="1:10" s="258" customFormat="1" ht="9" customHeight="1">
      <c r="A70" s="260"/>
      <c r="B70" s="260"/>
      <c r="C70" s="261"/>
      <c r="D70" s="261"/>
      <c r="E70" s="261"/>
      <c r="F70" s="260"/>
      <c r="J70" s="260"/>
    </row>
    <row r="71" spans="1:10" s="258" customFormat="1" ht="9" customHeight="1">
      <c r="A71" s="260"/>
      <c r="B71" s="260"/>
      <c r="C71" s="261"/>
      <c r="D71" s="261"/>
      <c r="E71" s="261"/>
      <c r="F71" s="260"/>
      <c r="J71" s="260"/>
    </row>
    <row r="72" spans="1:10" s="258" customFormat="1" ht="9" customHeight="1">
      <c r="A72" s="260"/>
      <c r="B72" s="260"/>
      <c r="C72" s="261"/>
      <c r="D72" s="261"/>
      <c r="E72" s="261"/>
      <c r="F72" s="260"/>
      <c r="J72" s="260"/>
    </row>
    <row r="73" spans="1:10" s="258" customFormat="1" ht="9" customHeight="1">
      <c r="A73" s="260"/>
      <c r="B73" s="260"/>
      <c r="C73" s="261"/>
      <c r="D73" s="261"/>
      <c r="E73" s="261"/>
      <c r="F73" s="260"/>
      <c r="J73" s="260"/>
    </row>
    <row r="74" spans="1:10" s="258" customFormat="1" ht="9" customHeight="1">
      <c r="A74" s="260"/>
      <c r="B74" s="260"/>
      <c r="C74" s="261"/>
      <c r="D74" s="261"/>
      <c r="E74" s="261"/>
      <c r="F74" s="260"/>
      <c r="J74" s="260"/>
    </row>
    <row r="75" spans="1:10" s="258" customFormat="1" ht="9" customHeight="1">
      <c r="A75" s="260"/>
      <c r="B75" s="260"/>
      <c r="C75" s="261"/>
      <c r="D75" s="261"/>
      <c r="E75" s="261"/>
      <c r="F75" s="260"/>
      <c r="J75" s="260"/>
    </row>
    <row r="76" spans="1:10" s="258" customFormat="1" ht="9" customHeight="1">
      <c r="A76" s="260"/>
      <c r="B76" s="260"/>
      <c r="C76" s="261"/>
      <c r="D76" s="261"/>
      <c r="E76" s="261"/>
      <c r="F76" s="260"/>
      <c r="J76" s="260"/>
    </row>
    <row r="77" spans="1:10" s="258" customFormat="1" ht="9" customHeight="1">
      <c r="A77" s="260"/>
      <c r="B77" s="260"/>
      <c r="C77" s="261"/>
      <c r="D77" s="261"/>
      <c r="E77" s="261"/>
      <c r="F77" s="260"/>
      <c r="J77" s="260"/>
    </row>
    <row r="78" spans="1:10" s="258" customFormat="1" ht="9" customHeight="1">
      <c r="A78" s="260"/>
      <c r="B78" s="260"/>
      <c r="C78" s="261"/>
      <c r="D78" s="261"/>
      <c r="E78" s="261"/>
      <c r="F78" s="260"/>
      <c r="J78" s="260"/>
    </row>
    <row r="79" spans="1:10" s="258" customFormat="1" ht="9" customHeight="1">
      <c r="A79" s="260"/>
      <c r="B79" s="260"/>
      <c r="C79" s="261"/>
      <c r="D79" s="261"/>
      <c r="E79" s="261"/>
      <c r="F79" s="260"/>
      <c r="J79" s="260"/>
    </row>
    <row r="80" spans="1:10" s="258" customFormat="1" ht="9" customHeight="1">
      <c r="A80" s="260"/>
      <c r="B80" s="260"/>
      <c r="C80" s="261"/>
      <c r="D80" s="261"/>
      <c r="E80" s="261"/>
      <c r="F80" s="260"/>
      <c r="J80" s="260"/>
    </row>
    <row r="81" spans="1:10" s="258" customFormat="1" ht="9" customHeight="1">
      <c r="A81" s="260"/>
      <c r="B81" s="260"/>
      <c r="C81" s="261"/>
      <c r="D81" s="261"/>
      <c r="E81" s="261"/>
      <c r="F81" s="260"/>
      <c r="J81" s="260"/>
    </row>
    <row r="82" spans="1:10" s="258" customFormat="1" ht="9" customHeight="1">
      <c r="A82" s="260"/>
      <c r="B82" s="260"/>
      <c r="C82" s="261"/>
      <c r="D82" s="261"/>
      <c r="E82" s="261"/>
      <c r="F82" s="260"/>
      <c r="J82" s="260"/>
    </row>
    <row r="83" spans="1:10" s="258" customFormat="1" ht="9" customHeight="1">
      <c r="A83" s="260"/>
      <c r="B83" s="260"/>
      <c r="C83" s="261"/>
      <c r="D83" s="261"/>
      <c r="E83" s="261"/>
      <c r="F83" s="260"/>
      <c r="J83" s="260"/>
    </row>
    <row r="84" spans="1:10" s="258" customFormat="1" ht="9" customHeight="1">
      <c r="A84" s="260"/>
      <c r="B84" s="260"/>
      <c r="C84" s="261"/>
      <c r="D84" s="261"/>
      <c r="E84" s="261"/>
      <c r="F84" s="260"/>
      <c r="J84" s="260"/>
    </row>
    <row r="85" spans="1:10" s="258" customFormat="1" ht="9" customHeight="1">
      <c r="A85" s="260"/>
      <c r="B85" s="260"/>
      <c r="C85" s="261"/>
      <c r="D85" s="261"/>
      <c r="E85" s="261"/>
      <c r="F85" s="260"/>
      <c r="J85" s="260"/>
    </row>
    <row r="86" spans="1:10" s="258" customFormat="1" ht="9" customHeight="1">
      <c r="A86" s="260"/>
      <c r="B86" s="260"/>
      <c r="C86" s="261"/>
      <c r="D86" s="261"/>
      <c r="E86" s="261"/>
      <c r="F86" s="260"/>
      <c r="J86" s="260"/>
    </row>
    <row r="87" spans="1:10" s="258" customFormat="1" ht="9" customHeight="1">
      <c r="A87" s="260"/>
      <c r="B87" s="260"/>
      <c r="C87" s="261"/>
      <c r="D87" s="261"/>
      <c r="E87" s="261"/>
      <c r="F87" s="260"/>
      <c r="J87" s="260"/>
    </row>
    <row r="88" spans="1:10" s="258" customFormat="1" ht="9" customHeight="1">
      <c r="A88" s="260"/>
      <c r="B88" s="260"/>
      <c r="C88" s="261"/>
      <c r="D88" s="261"/>
      <c r="E88" s="261"/>
      <c r="F88" s="260"/>
      <c r="J88" s="260"/>
    </row>
    <row r="89" spans="1:10" s="258" customFormat="1" ht="9" customHeight="1">
      <c r="A89" s="260"/>
      <c r="B89" s="260"/>
      <c r="C89" s="261"/>
      <c r="D89" s="261"/>
      <c r="E89" s="261"/>
      <c r="F89" s="260"/>
      <c r="J89" s="260"/>
    </row>
    <row r="90" spans="1:10" s="258" customFormat="1" ht="9" customHeight="1">
      <c r="A90" s="260"/>
      <c r="B90" s="260"/>
      <c r="C90" s="261"/>
      <c r="D90" s="261"/>
      <c r="E90" s="261"/>
      <c r="F90" s="260"/>
      <c r="J90" s="260"/>
    </row>
    <row r="91" spans="1:10" s="258" customFormat="1" ht="9" customHeight="1">
      <c r="A91" s="260"/>
      <c r="B91" s="260"/>
      <c r="C91" s="261"/>
      <c r="D91" s="261"/>
      <c r="E91" s="261"/>
      <c r="F91" s="260"/>
      <c r="J91" s="260"/>
    </row>
    <row r="92" spans="1:10" s="258" customFormat="1" ht="9" customHeight="1">
      <c r="A92" s="260"/>
      <c r="B92" s="260"/>
      <c r="C92" s="261"/>
      <c r="D92" s="261"/>
      <c r="E92" s="261"/>
      <c r="F92" s="260"/>
      <c r="J92" s="260"/>
    </row>
    <row r="93" spans="1:10" s="258" customFormat="1" ht="9" customHeight="1">
      <c r="A93" s="260"/>
      <c r="B93" s="260"/>
      <c r="C93" s="261"/>
      <c r="D93" s="261"/>
      <c r="E93" s="261"/>
      <c r="F93" s="260"/>
      <c r="J93" s="260"/>
    </row>
    <row r="94" spans="1:10" s="258" customFormat="1" ht="9" customHeight="1">
      <c r="A94" s="260"/>
      <c r="B94" s="260"/>
      <c r="C94" s="261"/>
      <c r="D94" s="261"/>
      <c r="E94" s="261"/>
      <c r="F94" s="260"/>
      <c r="J94" s="260"/>
    </row>
    <row r="95" spans="1:10" s="258" customFormat="1" ht="9" customHeight="1">
      <c r="A95" s="260"/>
      <c r="B95" s="260"/>
      <c r="C95" s="261"/>
      <c r="D95" s="261"/>
      <c r="E95" s="261"/>
      <c r="F95" s="260"/>
      <c r="J95" s="260"/>
    </row>
    <row r="96" spans="1:10" s="258" customFormat="1" ht="9" customHeight="1">
      <c r="A96" s="260"/>
      <c r="B96" s="260"/>
      <c r="C96" s="261"/>
      <c r="D96" s="261"/>
      <c r="E96" s="261"/>
      <c r="F96" s="260"/>
      <c r="J96" s="260"/>
    </row>
    <row r="97" spans="1:10" s="258" customFormat="1" ht="9" customHeight="1">
      <c r="A97" s="260"/>
      <c r="B97" s="260"/>
      <c r="C97" s="261"/>
      <c r="D97" s="261"/>
      <c r="E97" s="261"/>
      <c r="F97" s="260"/>
      <c r="J97" s="260"/>
    </row>
    <row r="98" spans="1:10" s="258" customFormat="1" ht="9" customHeight="1">
      <c r="A98" s="260"/>
      <c r="B98" s="260"/>
      <c r="C98" s="261"/>
      <c r="D98" s="261"/>
      <c r="E98" s="261"/>
      <c r="F98" s="260"/>
      <c r="J98" s="260"/>
    </row>
    <row r="99" spans="1:10" s="258" customFormat="1" ht="9" customHeight="1">
      <c r="A99" s="260"/>
      <c r="B99" s="260"/>
      <c r="C99" s="261"/>
      <c r="D99" s="261"/>
      <c r="E99" s="261"/>
      <c r="F99" s="260"/>
      <c r="J99" s="260"/>
    </row>
    <row r="100" spans="1:10" s="258" customFormat="1" ht="9" customHeight="1">
      <c r="A100" s="260"/>
      <c r="B100" s="260"/>
      <c r="C100" s="261"/>
      <c r="D100" s="261"/>
      <c r="E100" s="261"/>
      <c r="F100" s="260"/>
      <c r="J100" s="260"/>
    </row>
    <row r="101" spans="1:10" s="258" customFormat="1" ht="9" customHeight="1">
      <c r="A101" s="260"/>
      <c r="B101" s="260"/>
      <c r="C101" s="261"/>
      <c r="D101" s="261"/>
      <c r="E101" s="261"/>
      <c r="F101" s="260"/>
      <c r="J101" s="260"/>
    </row>
    <row r="102" spans="1:10" s="258" customFormat="1" ht="9" customHeight="1">
      <c r="A102" s="260"/>
      <c r="B102" s="260"/>
      <c r="C102" s="261"/>
      <c r="D102" s="261"/>
      <c r="E102" s="261"/>
      <c r="F102" s="260"/>
      <c r="J102" s="260"/>
    </row>
    <row r="103" spans="1:10" s="258" customFormat="1" ht="9" customHeight="1">
      <c r="A103" s="260"/>
      <c r="B103" s="260"/>
      <c r="C103" s="261"/>
      <c r="D103" s="261"/>
      <c r="E103" s="261"/>
      <c r="F103" s="260"/>
      <c r="J103" s="260"/>
    </row>
    <row r="104" spans="1:10" s="258" customFormat="1" ht="9" customHeight="1">
      <c r="A104" s="260"/>
      <c r="B104" s="260"/>
      <c r="C104" s="261"/>
      <c r="D104" s="261"/>
      <c r="E104" s="261"/>
      <c r="F104" s="260"/>
      <c r="J104" s="260"/>
    </row>
    <row r="105" spans="1:10" s="258" customFormat="1" ht="9" customHeight="1">
      <c r="A105" s="260"/>
      <c r="B105" s="260"/>
      <c r="C105" s="261"/>
      <c r="D105" s="261"/>
      <c r="E105" s="261"/>
      <c r="F105" s="260"/>
      <c r="J105" s="260"/>
    </row>
    <row r="106" spans="1:10" s="258" customFormat="1" ht="9" customHeight="1">
      <c r="A106" s="260"/>
      <c r="B106" s="260"/>
      <c r="C106" s="261"/>
      <c r="D106" s="261"/>
      <c r="E106" s="261"/>
      <c r="F106" s="260"/>
      <c r="J106" s="260"/>
    </row>
    <row r="107" spans="1:10" s="258" customFormat="1" ht="9" customHeight="1">
      <c r="A107" s="260"/>
      <c r="B107" s="260"/>
      <c r="C107" s="261"/>
      <c r="D107" s="261"/>
      <c r="E107" s="261"/>
      <c r="F107" s="260"/>
      <c r="J107" s="260"/>
    </row>
    <row r="108" spans="1:10" s="258" customFormat="1" ht="9" customHeight="1">
      <c r="A108" s="260"/>
      <c r="B108" s="260"/>
      <c r="C108" s="261"/>
      <c r="D108" s="261"/>
      <c r="E108" s="261"/>
      <c r="F108" s="260"/>
      <c r="J108" s="260"/>
    </row>
    <row r="109" spans="1:10" s="258" customFormat="1" ht="9" customHeight="1">
      <c r="A109" s="260"/>
      <c r="B109" s="260"/>
      <c r="C109" s="261"/>
      <c r="D109" s="261"/>
      <c r="E109" s="261"/>
      <c r="F109" s="260"/>
      <c r="J109" s="260"/>
    </row>
    <row r="110" spans="1:10" s="258" customFormat="1" ht="9" customHeight="1">
      <c r="A110" s="260"/>
      <c r="B110" s="260"/>
      <c r="C110" s="261"/>
      <c r="D110" s="261"/>
      <c r="E110" s="261"/>
      <c r="F110" s="260"/>
      <c r="J110" s="260"/>
    </row>
    <row r="111" spans="1:10" s="258" customFormat="1" ht="9" customHeight="1">
      <c r="A111" s="260"/>
      <c r="B111" s="260"/>
      <c r="C111" s="261"/>
      <c r="D111" s="261"/>
      <c r="E111" s="261"/>
      <c r="F111" s="260"/>
      <c r="J111" s="260"/>
    </row>
    <row r="112" spans="1:10" s="258" customFormat="1" ht="9" customHeight="1">
      <c r="A112" s="260"/>
      <c r="B112" s="260"/>
      <c r="C112" s="261"/>
      <c r="D112" s="261"/>
      <c r="E112" s="261"/>
      <c r="F112" s="260"/>
      <c r="J112" s="260"/>
    </row>
    <row r="113" spans="1:10" s="258" customFormat="1" ht="9" customHeight="1">
      <c r="A113" s="260"/>
      <c r="B113" s="260"/>
      <c r="C113" s="261"/>
      <c r="D113" s="261"/>
      <c r="E113" s="261"/>
      <c r="F113" s="260"/>
      <c r="J113" s="260"/>
    </row>
    <row r="114" spans="1:10" s="258" customFormat="1" ht="9" customHeight="1">
      <c r="A114" s="260"/>
      <c r="B114" s="260"/>
      <c r="C114" s="261"/>
      <c r="D114" s="261"/>
      <c r="E114" s="261"/>
      <c r="F114" s="260"/>
      <c r="J114" s="260"/>
    </row>
    <row r="115" spans="1:10" s="258" customFormat="1" ht="9" customHeight="1">
      <c r="A115" s="260"/>
      <c r="B115" s="260"/>
      <c r="C115" s="261"/>
      <c r="D115" s="261"/>
      <c r="E115" s="261"/>
      <c r="F115" s="260"/>
      <c r="J115" s="260"/>
    </row>
    <row r="116" spans="1:10" s="258" customFormat="1" ht="9" customHeight="1">
      <c r="A116" s="260"/>
      <c r="B116" s="260"/>
      <c r="C116" s="261"/>
      <c r="D116" s="261"/>
      <c r="E116" s="261"/>
      <c r="F116" s="260"/>
      <c r="J116" s="260"/>
    </row>
    <row r="117" spans="1:10" s="258" customFormat="1" ht="9" customHeight="1">
      <c r="A117" s="260"/>
      <c r="B117" s="260"/>
      <c r="C117" s="261"/>
      <c r="D117" s="261"/>
      <c r="E117" s="261"/>
      <c r="F117" s="260"/>
      <c r="J117" s="260"/>
    </row>
    <row r="118" spans="1:10" s="258" customFormat="1" ht="9" customHeight="1">
      <c r="A118" s="260"/>
      <c r="B118" s="260"/>
      <c r="C118" s="261"/>
      <c r="D118" s="261"/>
      <c r="E118" s="261"/>
      <c r="F118" s="260"/>
      <c r="J118" s="260"/>
    </row>
    <row r="119" spans="1:10" s="258" customFormat="1" ht="9" customHeight="1">
      <c r="A119" s="260"/>
      <c r="B119" s="260"/>
      <c r="C119" s="261"/>
      <c r="D119" s="261"/>
      <c r="E119" s="261"/>
      <c r="F119" s="260"/>
      <c r="J119" s="260"/>
    </row>
    <row r="120" spans="1:10" s="258" customFormat="1" ht="9" customHeight="1">
      <c r="A120" s="260"/>
      <c r="B120" s="260"/>
      <c r="C120" s="261"/>
      <c r="D120" s="261"/>
      <c r="E120" s="261"/>
      <c r="F120" s="260"/>
      <c r="J120" s="260"/>
    </row>
    <row r="121" spans="1:10" s="258" customFormat="1" ht="9" customHeight="1">
      <c r="A121" s="260"/>
      <c r="B121" s="260"/>
      <c r="C121" s="261"/>
      <c r="D121" s="261"/>
      <c r="E121" s="261"/>
      <c r="F121" s="260"/>
      <c r="J121" s="260"/>
    </row>
    <row r="122" spans="1:10" s="258" customFormat="1" ht="9" customHeight="1">
      <c r="A122" s="260"/>
      <c r="B122" s="260"/>
      <c r="C122" s="261"/>
      <c r="D122" s="261"/>
      <c r="E122" s="261"/>
      <c r="F122" s="260"/>
      <c r="J122" s="260"/>
    </row>
    <row r="123" spans="1:10" s="258" customFormat="1" ht="9" customHeight="1">
      <c r="A123" s="260"/>
      <c r="B123" s="260"/>
      <c r="C123" s="261"/>
      <c r="D123" s="261"/>
      <c r="E123" s="261"/>
      <c r="F123" s="260"/>
      <c r="J123" s="260"/>
    </row>
    <row r="124" spans="1:10" s="258" customFormat="1" ht="9" customHeight="1">
      <c r="A124" s="260"/>
      <c r="B124" s="260"/>
      <c r="C124" s="261"/>
      <c r="D124" s="261"/>
      <c r="E124" s="261"/>
      <c r="F124" s="260"/>
      <c r="J124" s="260"/>
    </row>
    <row r="125" spans="1:10" s="258" customFormat="1" ht="9" customHeight="1">
      <c r="A125" s="260"/>
      <c r="B125" s="260"/>
      <c r="C125" s="261"/>
      <c r="D125" s="261"/>
      <c r="E125" s="261"/>
      <c r="F125" s="260"/>
      <c r="J125" s="260"/>
    </row>
    <row r="126" spans="1:10" s="258" customFormat="1" ht="9" customHeight="1">
      <c r="A126" s="260"/>
      <c r="B126" s="260"/>
      <c r="C126" s="261"/>
      <c r="D126" s="261"/>
      <c r="E126" s="261"/>
      <c r="F126" s="260"/>
      <c r="J126" s="260"/>
    </row>
    <row r="127" spans="1:10" s="258" customFormat="1" ht="9" customHeight="1">
      <c r="A127" s="260"/>
      <c r="B127" s="260"/>
      <c r="C127" s="261"/>
      <c r="D127" s="261"/>
      <c r="E127" s="261"/>
      <c r="F127" s="260"/>
      <c r="J127" s="260"/>
    </row>
    <row r="128" spans="1:10" s="258" customFormat="1" ht="9" customHeight="1">
      <c r="A128" s="260"/>
      <c r="B128" s="260"/>
      <c r="C128" s="261"/>
      <c r="D128" s="261"/>
      <c r="E128" s="261"/>
      <c r="F128" s="260"/>
      <c r="J128" s="260"/>
    </row>
    <row r="129" spans="1:10" s="258" customFormat="1" ht="9" customHeight="1">
      <c r="A129" s="260"/>
      <c r="B129" s="260"/>
      <c r="C129" s="261"/>
      <c r="D129" s="261"/>
      <c r="E129" s="261"/>
      <c r="F129" s="260"/>
      <c r="J129" s="260"/>
    </row>
    <row r="130" spans="1:10" s="258" customFormat="1" ht="9" customHeight="1">
      <c r="A130" s="260"/>
      <c r="B130" s="260"/>
      <c r="C130" s="261"/>
      <c r="D130" s="261"/>
      <c r="E130" s="261"/>
      <c r="F130" s="260"/>
      <c r="J130" s="260"/>
    </row>
    <row r="131" spans="1:10" s="258" customFormat="1" ht="9" customHeight="1">
      <c r="A131" s="260"/>
      <c r="B131" s="260"/>
      <c r="C131" s="261"/>
      <c r="D131" s="261"/>
      <c r="E131" s="261"/>
      <c r="F131" s="260"/>
      <c r="J131" s="260"/>
    </row>
    <row r="132" spans="1:10" s="258" customFormat="1" ht="9" customHeight="1">
      <c r="A132" s="260"/>
      <c r="B132" s="260"/>
      <c r="C132" s="261"/>
      <c r="D132" s="261"/>
      <c r="E132" s="261"/>
      <c r="F132" s="260"/>
      <c r="J132" s="260"/>
    </row>
    <row r="133" spans="1:10" s="258" customFormat="1" ht="9" customHeight="1">
      <c r="A133" s="260"/>
      <c r="B133" s="260"/>
      <c r="C133" s="261"/>
      <c r="D133" s="261"/>
      <c r="E133" s="261"/>
      <c r="F133" s="260"/>
      <c r="J133" s="260"/>
    </row>
    <row r="134" spans="1:10" s="258" customFormat="1" ht="9" customHeight="1">
      <c r="A134" s="260"/>
      <c r="B134" s="260"/>
      <c r="C134" s="261"/>
      <c r="D134" s="261"/>
      <c r="E134" s="261"/>
      <c r="F134" s="260"/>
      <c r="J134" s="260"/>
    </row>
    <row r="135" spans="1:10" s="258" customFormat="1" ht="9" customHeight="1">
      <c r="A135" s="260"/>
      <c r="B135" s="260"/>
      <c r="C135" s="261"/>
      <c r="D135" s="261"/>
      <c r="E135" s="261"/>
      <c r="F135" s="260"/>
      <c r="J135" s="260"/>
    </row>
    <row r="136" spans="1:10" s="258" customFormat="1" ht="9" customHeight="1">
      <c r="A136" s="260"/>
      <c r="B136" s="260"/>
      <c r="C136" s="261"/>
      <c r="D136" s="261"/>
      <c r="E136" s="261"/>
      <c r="F136" s="260"/>
      <c r="J136" s="260"/>
    </row>
    <row r="137" spans="1:10" s="258" customFormat="1" ht="9" customHeight="1">
      <c r="A137" s="260"/>
      <c r="B137" s="260"/>
      <c r="C137" s="261"/>
      <c r="D137" s="261"/>
      <c r="E137" s="261"/>
      <c r="F137" s="260"/>
      <c r="J137" s="260"/>
    </row>
    <row r="138" spans="1:10" s="258" customFormat="1" ht="9" customHeight="1">
      <c r="A138" s="260"/>
      <c r="B138" s="260"/>
      <c r="C138" s="261"/>
      <c r="D138" s="261"/>
      <c r="E138" s="261"/>
      <c r="F138" s="260"/>
      <c r="J138" s="260"/>
    </row>
    <row r="139" spans="1:10" s="258" customFormat="1" ht="9" customHeight="1">
      <c r="A139" s="260"/>
      <c r="B139" s="260"/>
      <c r="C139" s="261"/>
      <c r="D139" s="261"/>
      <c r="E139" s="261"/>
      <c r="F139" s="260"/>
      <c r="J139" s="260"/>
    </row>
    <row r="140" spans="1:10" s="258" customFormat="1" ht="9" customHeight="1">
      <c r="A140" s="260"/>
      <c r="B140" s="260"/>
      <c r="C140" s="261"/>
      <c r="D140" s="261"/>
      <c r="E140" s="261"/>
      <c r="F140" s="260"/>
      <c r="J140" s="260"/>
    </row>
    <row r="141" spans="1:10" s="258" customFormat="1" ht="9" customHeight="1">
      <c r="A141" s="260"/>
      <c r="B141" s="260"/>
      <c r="C141" s="261"/>
      <c r="D141" s="261"/>
      <c r="E141" s="261"/>
      <c r="F141" s="260"/>
      <c r="J141" s="260"/>
    </row>
    <row r="142" spans="1:10" s="258" customFormat="1" ht="9" customHeight="1">
      <c r="A142" s="260"/>
      <c r="B142" s="260"/>
      <c r="C142" s="261"/>
      <c r="D142" s="261"/>
      <c r="E142" s="261"/>
      <c r="F142" s="260"/>
      <c r="J142" s="260"/>
    </row>
    <row r="143" spans="1:10" s="258" customFormat="1" ht="9" customHeight="1">
      <c r="A143" s="260"/>
      <c r="B143" s="260"/>
      <c r="C143" s="261"/>
      <c r="D143" s="261"/>
      <c r="E143" s="261"/>
      <c r="F143" s="260"/>
      <c r="J143" s="260"/>
    </row>
    <row r="144" spans="1:10" s="258" customFormat="1" ht="9" customHeight="1">
      <c r="A144" s="260"/>
      <c r="B144" s="260"/>
      <c r="C144" s="261"/>
      <c r="D144" s="261"/>
      <c r="E144" s="261"/>
      <c r="F144" s="260"/>
      <c r="J144" s="260"/>
    </row>
    <row r="145" spans="1:10" s="258" customFormat="1" ht="9" customHeight="1">
      <c r="A145" s="260"/>
      <c r="B145" s="260"/>
      <c r="C145" s="261"/>
      <c r="D145" s="261"/>
      <c r="E145" s="261"/>
      <c r="F145" s="260"/>
      <c r="J145" s="260"/>
    </row>
    <row r="146" spans="1:10" s="258" customFormat="1" ht="9" customHeight="1">
      <c r="A146" s="260"/>
      <c r="B146" s="260"/>
      <c r="C146" s="261"/>
      <c r="D146" s="261"/>
      <c r="E146" s="261"/>
      <c r="F146" s="260"/>
      <c r="J146" s="260"/>
    </row>
    <row r="147" spans="1:10" s="258" customFormat="1" ht="9" customHeight="1">
      <c r="A147" s="260"/>
      <c r="B147" s="260"/>
      <c r="C147" s="261"/>
      <c r="D147" s="261"/>
      <c r="E147" s="261"/>
      <c r="F147" s="260"/>
      <c r="J147" s="260"/>
    </row>
    <row r="148" spans="1:10" s="258" customFormat="1" ht="9" customHeight="1">
      <c r="A148" s="260"/>
      <c r="B148" s="260"/>
      <c r="C148" s="261"/>
      <c r="D148" s="261"/>
      <c r="E148" s="261"/>
      <c r="F148" s="260"/>
      <c r="J148" s="260"/>
    </row>
    <row r="149" spans="1:10" s="258" customFormat="1" ht="9" customHeight="1">
      <c r="A149" s="260"/>
      <c r="B149" s="260"/>
      <c r="C149" s="261"/>
      <c r="D149" s="261"/>
      <c r="E149" s="261"/>
      <c r="F149" s="260"/>
      <c r="J149" s="260"/>
    </row>
    <row r="150" spans="1:10" s="258" customFormat="1" ht="9" customHeight="1">
      <c r="A150" s="260"/>
      <c r="B150" s="260"/>
      <c r="C150" s="261"/>
      <c r="D150" s="261"/>
      <c r="E150" s="261"/>
      <c r="F150" s="260"/>
      <c r="J150" s="260"/>
    </row>
    <row r="151" spans="1:10" s="258" customFormat="1" ht="9" customHeight="1">
      <c r="A151" s="260"/>
      <c r="B151" s="260"/>
      <c r="C151" s="261"/>
      <c r="D151" s="261"/>
      <c r="E151" s="261"/>
      <c r="F151" s="260"/>
      <c r="J151" s="260"/>
    </row>
    <row r="152" spans="1:10" s="258" customFormat="1" ht="9" customHeight="1">
      <c r="A152" s="260"/>
      <c r="B152" s="260"/>
      <c r="C152" s="261"/>
      <c r="D152" s="261"/>
      <c r="E152" s="261"/>
      <c r="F152" s="260"/>
      <c r="J152" s="260"/>
    </row>
    <row r="153" spans="1:10" s="258" customFormat="1" ht="9" customHeight="1">
      <c r="A153" s="260"/>
      <c r="B153" s="260"/>
      <c r="C153" s="261"/>
      <c r="D153" s="261"/>
      <c r="E153" s="261"/>
      <c r="F153" s="260"/>
      <c r="J153" s="260"/>
    </row>
    <row r="154" spans="1:10" s="258" customFormat="1" ht="9" customHeight="1">
      <c r="A154" s="260"/>
      <c r="B154" s="260"/>
      <c r="C154" s="261"/>
      <c r="D154" s="261"/>
      <c r="E154" s="261"/>
      <c r="F154" s="260"/>
      <c r="J154" s="260"/>
    </row>
    <row r="155" spans="1:10" s="258" customFormat="1" ht="9" customHeight="1">
      <c r="A155" s="260"/>
      <c r="B155" s="260"/>
      <c r="C155" s="261"/>
      <c r="D155" s="261"/>
      <c r="E155" s="261"/>
      <c r="F155" s="260"/>
      <c r="J155" s="260"/>
    </row>
    <row r="156" spans="1:10" s="258" customFormat="1" ht="9" customHeight="1">
      <c r="A156" s="260"/>
      <c r="B156" s="260"/>
      <c r="C156" s="261"/>
      <c r="D156" s="261"/>
      <c r="E156" s="261"/>
      <c r="F156" s="260"/>
      <c r="J156" s="260"/>
    </row>
    <row r="157" spans="1:10" s="258" customFormat="1" ht="9" customHeight="1">
      <c r="A157" s="260"/>
      <c r="B157" s="260"/>
      <c r="C157" s="261"/>
      <c r="D157" s="261"/>
      <c r="E157" s="261"/>
      <c r="F157" s="260"/>
      <c r="J157" s="260"/>
    </row>
    <row r="158" spans="1:10" s="258" customFormat="1" ht="9" customHeight="1">
      <c r="A158" s="260"/>
      <c r="B158" s="260"/>
      <c r="C158" s="261"/>
      <c r="D158" s="261"/>
      <c r="E158" s="261"/>
      <c r="F158" s="260"/>
      <c r="J158" s="260"/>
    </row>
    <row r="159" spans="1:10" s="258" customFormat="1" ht="9" customHeight="1">
      <c r="A159" s="260"/>
      <c r="B159" s="260"/>
      <c r="C159" s="261"/>
      <c r="D159" s="261"/>
      <c r="E159" s="261"/>
      <c r="F159" s="260"/>
      <c r="J159" s="260"/>
    </row>
    <row r="160" spans="1:10" s="258" customFormat="1" ht="9" customHeight="1">
      <c r="A160" s="260"/>
      <c r="B160" s="260"/>
      <c r="C160" s="261"/>
      <c r="D160" s="261"/>
      <c r="E160" s="261"/>
      <c r="F160" s="260"/>
      <c r="J160" s="260"/>
    </row>
    <row r="161" spans="1:10" s="258" customFormat="1" ht="9" customHeight="1">
      <c r="A161" s="260"/>
      <c r="B161" s="260"/>
      <c r="C161" s="261"/>
      <c r="D161" s="261"/>
      <c r="E161" s="261"/>
      <c r="F161" s="260"/>
      <c r="J161" s="260"/>
    </row>
    <row r="162" spans="1:10" s="258" customFormat="1" ht="9" customHeight="1">
      <c r="A162" s="260"/>
      <c r="B162" s="260"/>
      <c r="C162" s="261"/>
      <c r="D162" s="261"/>
      <c r="E162" s="261"/>
      <c r="F162" s="260"/>
      <c r="J162" s="260"/>
    </row>
    <row r="163" spans="1:10" s="258" customFormat="1" ht="9" customHeight="1">
      <c r="A163" s="260"/>
      <c r="B163" s="260"/>
      <c r="C163" s="261"/>
      <c r="D163" s="261"/>
      <c r="E163" s="261"/>
      <c r="F163" s="260"/>
      <c r="J163" s="260"/>
    </row>
    <row r="164" spans="1:10" s="258" customFormat="1" ht="9" customHeight="1">
      <c r="A164" s="260"/>
      <c r="B164" s="260"/>
      <c r="C164" s="261"/>
      <c r="D164" s="261"/>
      <c r="E164" s="261"/>
      <c r="F164" s="260"/>
      <c r="J164" s="260"/>
    </row>
    <row r="165" spans="1:10" s="258" customFormat="1" ht="9" customHeight="1">
      <c r="A165" s="260"/>
      <c r="B165" s="260"/>
      <c r="C165" s="261"/>
      <c r="D165" s="261"/>
      <c r="E165" s="261"/>
      <c r="F165" s="260"/>
      <c r="J165" s="260"/>
    </row>
    <row r="166" spans="1:10" s="258" customFormat="1" ht="9" customHeight="1">
      <c r="A166" s="260"/>
      <c r="B166" s="260"/>
      <c r="C166" s="261"/>
      <c r="D166" s="261"/>
      <c r="E166" s="261"/>
      <c r="F166" s="260"/>
      <c r="J166" s="260"/>
    </row>
    <row r="167" spans="1:10" s="258" customFormat="1" ht="9" customHeight="1">
      <c r="A167" s="260"/>
      <c r="B167" s="260"/>
      <c r="C167" s="261"/>
      <c r="D167" s="261"/>
      <c r="E167" s="261"/>
      <c r="F167" s="260"/>
      <c r="J167" s="260"/>
    </row>
    <row r="168" spans="1:10" s="258" customFormat="1" ht="9" customHeight="1">
      <c r="A168" s="260"/>
      <c r="B168" s="260"/>
      <c r="C168" s="261"/>
      <c r="D168" s="261"/>
      <c r="E168" s="261"/>
      <c r="F168" s="260"/>
      <c r="J168" s="260"/>
    </row>
    <row r="169" spans="1:10" s="258" customFormat="1" ht="9" customHeight="1">
      <c r="A169" s="260"/>
      <c r="B169" s="260"/>
      <c r="C169" s="261"/>
      <c r="D169" s="261"/>
      <c r="E169" s="261"/>
      <c r="F169" s="260"/>
      <c r="J169" s="260"/>
    </row>
    <row r="170" spans="1:10" s="258" customFormat="1" ht="9" customHeight="1">
      <c r="A170" s="260"/>
      <c r="B170" s="260"/>
      <c r="C170" s="261"/>
      <c r="D170" s="261"/>
      <c r="E170" s="261"/>
      <c r="F170" s="260"/>
      <c r="J170" s="260"/>
    </row>
    <row r="171" spans="1:10" s="258" customFormat="1" ht="9" customHeight="1">
      <c r="A171" s="260"/>
      <c r="B171" s="260"/>
      <c r="C171" s="261"/>
      <c r="D171" s="261"/>
      <c r="E171" s="261"/>
      <c r="F171" s="260"/>
      <c r="J171" s="260"/>
    </row>
    <row r="172" spans="1:10" s="258" customFormat="1" ht="9" customHeight="1">
      <c r="A172" s="260"/>
      <c r="B172" s="260"/>
      <c r="C172" s="261"/>
      <c r="D172" s="261"/>
      <c r="E172" s="261"/>
      <c r="F172" s="260"/>
      <c r="J172" s="260"/>
    </row>
    <row r="173" spans="1:10" s="258" customFormat="1" ht="9" customHeight="1">
      <c r="A173" s="260"/>
      <c r="B173" s="260"/>
      <c r="C173" s="261"/>
      <c r="D173" s="261"/>
      <c r="E173" s="261"/>
      <c r="F173" s="260"/>
      <c r="J173" s="260"/>
    </row>
    <row r="174" spans="1:10" s="258" customFormat="1" ht="9" customHeight="1">
      <c r="A174" s="260"/>
      <c r="B174" s="260"/>
      <c r="C174" s="261"/>
      <c r="D174" s="261"/>
      <c r="E174" s="261"/>
      <c r="F174" s="260"/>
      <c r="J174" s="260"/>
    </row>
    <row r="175" spans="1:10" s="258" customFormat="1" ht="9" customHeight="1">
      <c r="A175" s="260"/>
      <c r="B175" s="260"/>
      <c r="C175" s="261"/>
      <c r="D175" s="261"/>
      <c r="E175" s="261"/>
      <c r="F175" s="260"/>
      <c r="J175" s="260"/>
    </row>
    <row r="176" spans="1:10" s="258" customFormat="1" ht="9" customHeight="1">
      <c r="A176" s="260"/>
      <c r="B176" s="260"/>
      <c r="C176" s="261"/>
      <c r="D176" s="261"/>
      <c r="E176" s="261"/>
      <c r="F176" s="260"/>
      <c r="J176" s="260"/>
    </row>
    <row r="177" spans="1:10" s="258" customFormat="1" ht="9" customHeight="1">
      <c r="A177" s="260"/>
      <c r="B177" s="260"/>
      <c r="C177" s="261"/>
      <c r="D177" s="261"/>
      <c r="E177" s="261"/>
      <c r="F177" s="260"/>
      <c r="J177" s="260"/>
    </row>
    <row r="178" spans="1:10" s="258" customFormat="1" ht="9" customHeight="1">
      <c r="A178" s="260"/>
      <c r="B178" s="260"/>
      <c r="C178" s="261"/>
      <c r="D178" s="261"/>
      <c r="E178" s="261"/>
      <c r="F178" s="260"/>
      <c r="J178" s="260"/>
    </row>
    <row r="179" spans="1:10" s="258" customFormat="1" ht="9" customHeight="1">
      <c r="A179" s="260"/>
      <c r="B179" s="260"/>
      <c r="C179" s="261"/>
      <c r="D179" s="261"/>
      <c r="E179" s="261"/>
      <c r="F179" s="260"/>
      <c r="J179" s="260"/>
    </row>
    <row r="180" spans="1:10" s="258" customFormat="1" ht="9" customHeight="1">
      <c r="A180" s="260"/>
      <c r="B180" s="260"/>
      <c r="C180" s="261"/>
      <c r="D180" s="261"/>
      <c r="E180" s="261"/>
      <c r="F180" s="260"/>
      <c r="J180" s="260"/>
    </row>
    <row r="181" spans="1:10" s="258" customFormat="1" ht="9" customHeight="1">
      <c r="A181" s="260"/>
      <c r="B181" s="260"/>
      <c r="C181" s="261"/>
      <c r="D181" s="261"/>
      <c r="E181" s="261"/>
      <c r="F181" s="260"/>
      <c r="J181" s="260"/>
    </row>
    <row r="182" spans="1:10" s="258" customFormat="1" ht="9" customHeight="1">
      <c r="A182" s="260"/>
      <c r="B182" s="260"/>
      <c r="C182" s="261"/>
      <c r="D182" s="261"/>
      <c r="E182" s="261"/>
      <c r="F182" s="260"/>
      <c r="J182" s="260"/>
    </row>
    <row r="183" spans="1:10" s="258" customFormat="1" ht="9" customHeight="1">
      <c r="A183" s="260"/>
      <c r="B183" s="260"/>
      <c r="C183" s="261"/>
      <c r="D183" s="261"/>
      <c r="E183" s="261"/>
      <c r="F183" s="260"/>
      <c r="J183" s="260"/>
    </row>
    <row r="184" spans="1:10" s="258" customFormat="1" ht="9" customHeight="1">
      <c r="A184" s="260"/>
      <c r="B184" s="260"/>
      <c r="C184" s="261"/>
      <c r="D184" s="261"/>
      <c r="E184" s="261"/>
      <c r="F184" s="260"/>
      <c r="J184" s="260"/>
    </row>
    <row r="185" spans="1:10" s="258" customFormat="1" ht="9" customHeight="1">
      <c r="A185" s="260"/>
      <c r="B185" s="260"/>
      <c r="C185" s="261"/>
      <c r="D185" s="261"/>
      <c r="E185" s="261"/>
      <c r="F185" s="260"/>
      <c r="J185" s="260"/>
    </row>
    <row r="186" spans="1:10" s="258" customFormat="1" ht="9" customHeight="1">
      <c r="A186" s="260"/>
      <c r="B186" s="260"/>
      <c r="C186" s="261"/>
      <c r="D186" s="261"/>
      <c r="E186" s="261"/>
      <c r="F186" s="260"/>
      <c r="J186" s="260"/>
    </row>
    <row r="187" spans="1:10" s="258" customFormat="1" ht="9" customHeight="1">
      <c r="A187" s="260"/>
      <c r="B187" s="260"/>
      <c r="C187" s="261"/>
      <c r="D187" s="261"/>
      <c r="E187" s="261"/>
      <c r="F187" s="260"/>
      <c r="J187" s="260"/>
    </row>
    <row r="188" spans="1:10" s="258" customFormat="1" ht="9" customHeight="1">
      <c r="A188" s="260"/>
      <c r="B188" s="260"/>
      <c r="C188" s="261"/>
      <c r="D188" s="261"/>
      <c r="E188" s="261"/>
      <c r="F188" s="260"/>
      <c r="J188" s="260"/>
    </row>
    <row r="189" spans="1:10" s="258" customFormat="1" ht="9" customHeight="1">
      <c r="A189" s="260"/>
      <c r="B189" s="260"/>
      <c r="C189" s="261"/>
      <c r="D189" s="261"/>
      <c r="E189" s="261"/>
      <c r="F189" s="260"/>
      <c r="J189" s="260"/>
    </row>
    <row r="190" spans="1:10" s="258" customFormat="1" ht="9" customHeight="1">
      <c r="A190" s="260"/>
      <c r="B190" s="260"/>
      <c r="C190" s="261"/>
      <c r="D190" s="261"/>
      <c r="E190" s="261"/>
      <c r="F190" s="260"/>
      <c r="J190" s="260"/>
    </row>
    <row r="191" spans="1:10" s="258" customFormat="1" ht="9" customHeight="1">
      <c r="A191" s="260"/>
      <c r="B191" s="260"/>
      <c r="C191" s="261"/>
      <c r="D191" s="261"/>
      <c r="E191" s="261"/>
      <c r="F191" s="260"/>
      <c r="J191" s="260"/>
    </row>
    <row r="192" spans="1:10" s="258" customFormat="1" ht="9" customHeight="1">
      <c r="A192" s="260"/>
      <c r="B192" s="260"/>
      <c r="C192" s="261"/>
      <c r="D192" s="261"/>
      <c r="E192" s="261"/>
      <c r="F192" s="260"/>
      <c r="J192" s="260"/>
    </row>
    <row r="193" spans="1:10" s="258" customFormat="1" ht="9" customHeight="1">
      <c r="A193" s="260"/>
      <c r="B193" s="260"/>
      <c r="C193" s="261"/>
      <c r="D193" s="261"/>
      <c r="E193" s="261"/>
      <c r="F193" s="260"/>
      <c r="J193" s="260"/>
    </row>
    <row r="194" spans="1:10" s="258" customFormat="1" ht="9" customHeight="1">
      <c r="A194" s="260"/>
      <c r="B194" s="260"/>
      <c r="C194" s="261"/>
      <c r="D194" s="261"/>
      <c r="E194" s="261"/>
      <c r="F194" s="260"/>
      <c r="J194" s="260"/>
    </row>
    <row r="195" spans="1:10" s="258" customFormat="1" ht="9" customHeight="1">
      <c r="A195" s="260"/>
      <c r="B195" s="260"/>
      <c r="C195" s="261"/>
      <c r="D195" s="261"/>
      <c r="E195" s="261"/>
      <c r="F195" s="260"/>
      <c r="J195" s="260"/>
    </row>
    <row r="196" spans="1:10" s="258" customFormat="1" ht="9" customHeight="1">
      <c r="A196" s="260"/>
      <c r="B196" s="260"/>
      <c r="C196" s="261"/>
      <c r="D196" s="261"/>
      <c r="E196" s="261"/>
      <c r="F196" s="260"/>
      <c r="J196" s="260"/>
    </row>
    <row r="197" spans="1:10" s="258" customFormat="1" ht="9" customHeight="1">
      <c r="A197" s="260"/>
      <c r="B197" s="260"/>
      <c r="C197" s="261"/>
      <c r="D197" s="261"/>
      <c r="E197" s="261"/>
      <c r="F197" s="260"/>
      <c r="J197" s="260"/>
    </row>
    <row r="198" spans="1:10" s="258" customFormat="1" ht="9" customHeight="1">
      <c r="A198" s="260"/>
      <c r="B198" s="260"/>
      <c r="C198" s="261"/>
      <c r="D198" s="261"/>
      <c r="E198" s="261"/>
      <c r="F198" s="260"/>
      <c r="J198" s="260"/>
    </row>
    <row r="199" spans="1:10" s="258" customFormat="1" ht="9" customHeight="1">
      <c r="A199" s="260"/>
      <c r="B199" s="260"/>
      <c r="C199" s="261"/>
      <c r="D199" s="261"/>
      <c r="E199" s="261"/>
      <c r="F199" s="260"/>
      <c r="J199" s="260"/>
    </row>
    <row r="200" spans="1:10" s="258" customFormat="1" ht="9" customHeight="1">
      <c r="A200" s="260"/>
      <c r="B200" s="260"/>
      <c r="C200" s="261"/>
      <c r="D200" s="261"/>
      <c r="E200" s="261"/>
      <c r="F200" s="260"/>
      <c r="J200" s="260"/>
    </row>
    <row r="201" spans="1:10" s="258" customFormat="1" ht="9" customHeight="1">
      <c r="A201" s="260"/>
      <c r="B201" s="260"/>
      <c r="C201" s="261"/>
      <c r="D201" s="261"/>
      <c r="E201" s="261"/>
      <c r="F201" s="260"/>
      <c r="J201" s="260"/>
    </row>
    <row r="202" spans="1:10" s="258" customFormat="1" ht="9" customHeight="1">
      <c r="A202" s="260"/>
      <c r="B202" s="260"/>
      <c r="C202" s="261"/>
      <c r="D202" s="261"/>
      <c r="E202" s="261"/>
      <c r="F202" s="260"/>
      <c r="J202" s="260"/>
    </row>
    <row r="203" spans="1:10" s="258" customFormat="1" ht="9" customHeight="1">
      <c r="A203" s="260"/>
      <c r="B203" s="260"/>
      <c r="C203" s="261"/>
      <c r="D203" s="261"/>
      <c r="E203" s="261"/>
      <c r="F203" s="260"/>
      <c r="J203" s="260"/>
    </row>
    <row r="204" spans="1:10" s="258" customFormat="1" ht="9" customHeight="1">
      <c r="A204" s="260"/>
      <c r="B204" s="260"/>
      <c r="C204" s="261"/>
      <c r="D204" s="261"/>
      <c r="E204" s="261"/>
      <c r="F204" s="260"/>
      <c r="J204" s="260"/>
    </row>
    <row r="205" spans="1:10" s="258" customFormat="1" ht="9" customHeight="1">
      <c r="A205" s="260"/>
      <c r="B205" s="260"/>
      <c r="C205" s="261"/>
      <c r="D205" s="261"/>
      <c r="E205" s="261"/>
      <c r="F205" s="260"/>
      <c r="J205" s="260"/>
    </row>
    <row r="206" spans="1:10" s="258" customFormat="1" ht="9" customHeight="1">
      <c r="A206" s="260"/>
      <c r="B206" s="260"/>
      <c r="C206" s="261"/>
      <c r="D206" s="261"/>
      <c r="E206" s="261"/>
      <c r="F206" s="260"/>
      <c r="J206" s="260"/>
    </row>
    <row r="207" spans="1:10" s="258" customFormat="1" ht="9" customHeight="1">
      <c r="A207" s="260"/>
      <c r="B207" s="260"/>
      <c r="C207" s="261"/>
      <c r="D207" s="261"/>
      <c r="E207" s="261"/>
      <c r="F207" s="260"/>
      <c r="J207" s="260"/>
    </row>
    <row r="208" spans="1:10" s="258" customFormat="1" ht="9" customHeight="1">
      <c r="A208" s="260"/>
      <c r="B208" s="260"/>
      <c r="C208" s="261"/>
      <c r="D208" s="261"/>
      <c r="E208" s="261"/>
      <c r="F208" s="260"/>
      <c r="J208" s="260"/>
    </row>
    <row r="209" spans="1:10" s="258" customFormat="1" ht="9" customHeight="1">
      <c r="A209" s="260"/>
      <c r="B209" s="260"/>
      <c r="C209" s="261"/>
      <c r="D209" s="261"/>
      <c r="E209" s="261"/>
      <c r="F209" s="260"/>
      <c r="J209" s="260"/>
    </row>
    <row r="210" spans="1:10" s="258" customFormat="1" ht="9" customHeight="1">
      <c r="A210" s="260"/>
      <c r="B210" s="260"/>
      <c r="C210" s="261"/>
      <c r="D210" s="261"/>
      <c r="E210" s="261"/>
      <c r="F210" s="260"/>
      <c r="J210" s="260"/>
    </row>
    <row r="211" spans="1:10" s="258" customFormat="1" ht="9" customHeight="1">
      <c r="A211" s="260"/>
      <c r="B211" s="260"/>
      <c r="C211" s="261"/>
      <c r="D211" s="261"/>
      <c r="E211" s="261"/>
      <c r="F211" s="260"/>
      <c r="J211" s="260"/>
    </row>
    <row r="212" spans="1:10" s="258" customFormat="1" ht="9" customHeight="1">
      <c r="A212" s="260"/>
      <c r="B212" s="260"/>
      <c r="C212" s="261"/>
      <c r="D212" s="261"/>
      <c r="E212" s="261"/>
      <c r="F212" s="260"/>
      <c r="J212" s="260"/>
    </row>
    <row r="213" spans="1:10" s="258" customFormat="1" ht="9" customHeight="1">
      <c r="A213" s="260"/>
      <c r="B213" s="260"/>
      <c r="C213" s="261"/>
      <c r="D213" s="261"/>
      <c r="E213" s="261"/>
      <c r="F213" s="260"/>
      <c r="J213" s="260"/>
    </row>
    <row r="214" spans="1:10" s="258" customFormat="1" ht="9" customHeight="1">
      <c r="A214" s="260"/>
      <c r="B214" s="260"/>
      <c r="C214" s="261"/>
      <c r="D214" s="261"/>
      <c r="E214" s="261"/>
      <c r="F214" s="260"/>
      <c r="J214" s="260"/>
    </row>
    <row r="215" spans="1:10" s="258" customFormat="1" ht="9" customHeight="1">
      <c r="A215" s="260"/>
      <c r="B215" s="260"/>
      <c r="C215" s="261"/>
      <c r="D215" s="261"/>
      <c r="E215" s="261"/>
      <c r="F215" s="260"/>
      <c r="J215" s="260"/>
    </row>
    <row r="216" spans="1:10" s="258" customFormat="1" ht="9" customHeight="1">
      <c r="A216" s="260"/>
      <c r="B216" s="260"/>
      <c r="C216" s="261"/>
      <c r="D216" s="261"/>
      <c r="E216" s="261"/>
      <c r="F216" s="260"/>
      <c r="J216" s="260"/>
    </row>
    <row r="217" spans="1:10" s="258" customFormat="1" ht="9" customHeight="1">
      <c r="A217" s="260"/>
      <c r="B217" s="260"/>
      <c r="C217" s="261"/>
      <c r="D217" s="261"/>
      <c r="E217" s="261"/>
      <c r="F217" s="260"/>
      <c r="J217" s="260"/>
    </row>
    <row r="218" spans="1:10" s="258" customFormat="1" ht="9" customHeight="1">
      <c r="A218" s="260"/>
      <c r="B218" s="260"/>
      <c r="C218" s="261"/>
      <c r="D218" s="261"/>
      <c r="E218" s="261"/>
      <c r="F218" s="260"/>
      <c r="J218" s="260"/>
    </row>
    <row r="219" spans="1:10" s="258" customFormat="1" ht="9" customHeight="1">
      <c r="A219" s="260"/>
      <c r="B219" s="260"/>
      <c r="C219" s="261"/>
      <c r="D219" s="261"/>
      <c r="E219" s="261"/>
      <c r="F219" s="260"/>
      <c r="J219" s="260"/>
    </row>
    <row r="220" spans="1:10" s="258" customFormat="1" ht="9" customHeight="1">
      <c r="A220" s="260"/>
      <c r="B220" s="260"/>
      <c r="C220" s="261"/>
      <c r="D220" s="261"/>
      <c r="E220" s="261"/>
      <c r="F220" s="260"/>
      <c r="J220" s="260"/>
    </row>
    <row r="221" spans="1:10" s="258" customFormat="1" ht="9" customHeight="1">
      <c r="A221" s="260"/>
      <c r="B221" s="260"/>
      <c r="C221" s="261"/>
      <c r="D221" s="261"/>
      <c r="E221" s="261"/>
      <c r="F221" s="260"/>
      <c r="J221" s="260"/>
    </row>
    <row r="222" spans="1:10" s="258" customFormat="1" ht="9" customHeight="1">
      <c r="A222" s="260"/>
      <c r="B222" s="260"/>
      <c r="C222" s="261"/>
      <c r="D222" s="261"/>
      <c r="E222" s="261"/>
      <c r="F222" s="260"/>
      <c r="J222" s="260"/>
    </row>
    <row r="223" spans="1:10" s="258" customFormat="1" ht="9" customHeight="1">
      <c r="A223" s="260"/>
      <c r="B223" s="260"/>
      <c r="C223" s="261"/>
      <c r="D223" s="261"/>
      <c r="E223" s="261"/>
      <c r="F223" s="260"/>
      <c r="J223" s="260"/>
    </row>
    <row r="224" spans="1:10" s="258" customFormat="1" ht="9" customHeight="1">
      <c r="A224" s="260"/>
      <c r="B224" s="260"/>
      <c r="C224" s="261"/>
      <c r="D224" s="261"/>
      <c r="E224" s="261"/>
      <c r="F224" s="260"/>
      <c r="J224" s="260"/>
    </row>
    <row r="225" spans="1:10" s="258" customFormat="1" ht="9" customHeight="1">
      <c r="A225" s="260"/>
      <c r="B225" s="260"/>
      <c r="C225" s="261"/>
      <c r="D225" s="261"/>
      <c r="E225" s="261"/>
      <c r="F225" s="260"/>
      <c r="J225" s="260"/>
    </row>
    <row r="226" spans="1:10" s="258" customFormat="1" ht="9" customHeight="1">
      <c r="A226" s="260"/>
      <c r="B226" s="260"/>
      <c r="C226" s="261"/>
      <c r="D226" s="261"/>
      <c r="E226" s="261"/>
      <c r="F226" s="260"/>
      <c r="J226" s="260"/>
    </row>
    <row r="227" spans="1:10" s="258" customFormat="1" ht="9" customHeight="1">
      <c r="A227" s="260"/>
      <c r="B227" s="260"/>
      <c r="C227" s="261"/>
      <c r="D227" s="261"/>
      <c r="E227" s="261"/>
      <c r="F227" s="260"/>
      <c r="J227" s="260"/>
    </row>
    <row r="228" spans="1:10" s="258" customFormat="1" ht="9" customHeight="1">
      <c r="A228" s="260"/>
      <c r="B228" s="260"/>
      <c r="C228" s="261"/>
      <c r="D228" s="261"/>
      <c r="E228" s="261"/>
      <c r="F228" s="260"/>
      <c r="J228" s="260"/>
    </row>
    <row r="229" spans="1:10" s="258" customFormat="1" ht="9" customHeight="1">
      <c r="A229" s="260"/>
      <c r="B229" s="260"/>
      <c r="C229" s="261"/>
      <c r="D229" s="261"/>
      <c r="E229" s="261"/>
      <c r="F229" s="260"/>
      <c r="J229" s="260"/>
    </row>
    <row r="230" spans="1:10" s="258" customFormat="1" ht="9" customHeight="1">
      <c r="A230" s="260"/>
      <c r="B230" s="260"/>
      <c r="C230" s="261"/>
      <c r="D230" s="261"/>
      <c r="E230" s="261"/>
      <c r="F230" s="260"/>
      <c r="J230" s="260"/>
    </row>
    <row r="231" spans="1:10" s="258" customFormat="1" ht="9" customHeight="1">
      <c r="A231" s="260"/>
      <c r="B231" s="260"/>
      <c r="C231" s="261"/>
      <c r="D231" s="261"/>
      <c r="E231" s="261"/>
      <c r="F231" s="260"/>
      <c r="J231" s="260"/>
    </row>
    <row r="232" spans="1:10" s="258" customFormat="1" ht="9" customHeight="1">
      <c r="A232" s="260"/>
      <c r="B232" s="260"/>
      <c r="C232" s="261"/>
      <c r="D232" s="261"/>
      <c r="E232" s="261"/>
      <c r="F232" s="260"/>
      <c r="J232" s="260"/>
    </row>
    <row r="233" spans="1:10" s="258" customFormat="1" ht="9" customHeight="1">
      <c r="A233" s="260"/>
      <c r="B233" s="260"/>
      <c r="C233" s="261"/>
      <c r="D233" s="261"/>
      <c r="E233" s="261"/>
      <c r="F233" s="260"/>
      <c r="J233" s="260"/>
    </row>
    <row r="234" spans="1:10" s="258" customFormat="1" ht="9" customHeight="1">
      <c r="A234" s="260"/>
      <c r="B234" s="260"/>
      <c r="C234" s="261"/>
      <c r="D234" s="261"/>
      <c r="E234" s="261"/>
      <c r="F234" s="260"/>
      <c r="J234" s="260"/>
    </row>
    <row r="235" spans="1:10" s="258" customFormat="1" ht="9" customHeight="1">
      <c r="A235" s="260"/>
      <c r="B235" s="260"/>
      <c r="C235" s="261"/>
      <c r="D235" s="261"/>
      <c r="E235" s="261"/>
      <c r="F235" s="260"/>
      <c r="J235" s="260"/>
    </row>
    <row r="236" spans="1:10" s="258" customFormat="1" ht="9" customHeight="1">
      <c r="A236" s="260"/>
      <c r="B236" s="260"/>
      <c r="C236" s="261"/>
      <c r="D236" s="261"/>
      <c r="E236" s="261"/>
      <c r="F236" s="260"/>
      <c r="J236" s="260"/>
    </row>
    <row r="237" spans="1:10" s="258" customFormat="1" ht="9" customHeight="1">
      <c r="A237" s="260"/>
      <c r="B237" s="260"/>
      <c r="C237" s="261"/>
      <c r="D237" s="261"/>
      <c r="E237" s="261"/>
      <c r="F237" s="260"/>
      <c r="J237" s="260"/>
    </row>
    <row r="238" spans="1:10" s="258" customFormat="1" ht="9" customHeight="1">
      <c r="A238" s="260"/>
      <c r="B238" s="260"/>
      <c r="C238" s="261"/>
      <c r="D238" s="261"/>
      <c r="E238" s="261"/>
      <c r="F238" s="260"/>
      <c r="J238" s="260"/>
    </row>
    <row r="239" spans="1:10" s="258" customFormat="1" ht="9" customHeight="1">
      <c r="A239" s="260"/>
      <c r="B239" s="260"/>
      <c r="C239" s="261"/>
      <c r="D239" s="261"/>
      <c r="E239" s="261"/>
      <c r="F239" s="260"/>
      <c r="J239" s="260"/>
    </row>
    <row r="240" spans="1:10" s="258" customFormat="1" ht="9" customHeight="1">
      <c r="A240" s="260"/>
      <c r="B240" s="260"/>
      <c r="C240" s="261"/>
      <c r="D240" s="261"/>
      <c r="E240" s="261"/>
      <c r="F240" s="260"/>
      <c r="J240" s="260"/>
    </row>
    <row r="241" spans="1:10" s="258" customFormat="1" ht="9" customHeight="1">
      <c r="A241" s="260"/>
      <c r="B241" s="260"/>
      <c r="C241" s="261"/>
      <c r="D241" s="261"/>
      <c r="E241" s="261"/>
      <c r="F241" s="260"/>
      <c r="J241" s="260"/>
    </row>
    <row r="242" spans="1:10" s="258" customFormat="1" ht="9" customHeight="1">
      <c r="A242" s="260"/>
      <c r="B242" s="260"/>
      <c r="C242" s="261"/>
      <c r="D242" s="261"/>
      <c r="E242" s="261"/>
      <c r="F242" s="260"/>
      <c r="J242" s="260"/>
    </row>
    <row r="243" spans="1:10" s="258" customFormat="1" ht="9" customHeight="1">
      <c r="A243" s="260"/>
      <c r="B243" s="260"/>
      <c r="C243" s="261"/>
      <c r="D243" s="261"/>
      <c r="E243" s="261"/>
      <c r="F243" s="260"/>
      <c r="J243" s="260"/>
    </row>
    <row r="244" spans="1:10" s="258" customFormat="1" ht="9" customHeight="1">
      <c r="A244" s="260"/>
      <c r="B244" s="260"/>
      <c r="C244" s="261"/>
      <c r="D244" s="261"/>
      <c r="E244" s="261"/>
      <c r="F244" s="260"/>
      <c r="J244" s="260"/>
    </row>
    <row r="245" spans="1:10" s="258" customFormat="1" ht="9" customHeight="1">
      <c r="A245" s="260"/>
      <c r="B245" s="260"/>
      <c r="C245" s="261"/>
      <c r="D245" s="261"/>
      <c r="E245" s="261"/>
      <c r="F245" s="260"/>
      <c r="J245" s="260"/>
    </row>
    <row r="246" spans="1:10" s="258" customFormat="1" ht="9" customHeight="1">
      <c r="A246" s="260"/>
      <c r="B246" s="260"/>
      <c r="C246" s="261"/>
      <c r="D246" s="261"/>
      <c r="E246" s="261"/>
      <c r="F246" s="260"/>
      <c r="J246" s="260"/>
    </row>
    <row r="247" spans="1:10" s="258" customFormat="1" ht="9" customHeight="1">
      <c r="A247" s="260"/>
      <c r="B247" s="260"/>
      <c r="C247" s="261"/>
      <c r="D247" s="261"/>
      <c r="E247" s="261"/>
      <c r="F247" s="260"/>
      <c r="J247" s="260"/>
    </row>
    <row r="248" spans="1:10" s="258" customFormat="1" ht="9" customHeight="1">
      <c r="A248" s="260"/>
      <c r="B248" s="260"/>
      <c r="C248" s="261"/>
      <c r="D248" s="261"/>
      <c r="E248" s="261"/>
      <c r="F248" s="260"/>
      <c r="J248" s="260"/>
    </row>
    <row r="249" spans="1:10" s="258" customFormat="1" ht="9" customHeight="1">
      <c r="A249" s="260"/>
      <c r="B249" s="260"/>
      <c r="C249" s="261"/>
      <c r="D249" s="261"/>
      <c r="E249" s="261"/>
      <c r="F249" s="260"/>
      <c r="J249" s="260"/>
    </row>
    <row r="250" spans="1:10" s="258" customFormat="1" ht="9" customHeight="1">
      <c r="A250" s="260"/>
      <c r="B250" s="260"/>
      <c r="C250" s="261"/>
      <c r="D250" s="261"/>
      <c r="E250" s="261"/>
      <c r="F250" s="260"/>
      <c r="J250" s="260"/>
    </row>
    <row r="251" spans="1:10" s="258" customFormat="1" ht="9" customHeight="1">
      <c r="A251" s="260"/>
      <c r="B251" s="260"/>
      <c r="C251" s="261"/>
      <c r="D251" s="261"/>
      <c r="E251" s="261"/>
      <c r="F251" s="260"/>
      <c r="J251" s="260"/>
    </row>
    <row r="252" spans="1:10" s="258" customFormat="1" ht="9" customHeight="1">
      <c r="A252" s="260"/>
      <c r="B252" s="260"/>
      <c r="C252" s="261"/>
      <c r="D252" s="261"/>
      <c r="E252" s="261"/>
      <c r="F252" s="260"/>
      <c r="J252" s="260"/>
    </row>
    <row r="253" spans="1:10" s="258" customFormat="1" ht="9" customHeight="1">
      <c r="A253" s="260"/>
      <c r="B253" s="260"/>
      <c r="C253" s="261"/>
      <c r="D253" s="261"/>
      <c r="E253" s="261"/>
      <c r="F253" s="260"/>
      <c r="J253" s="260"/>
    </row>
    <row r="254" spans="1:10" s="258" customFormat="1" ht="9" customHeight="1">
      <c r="A254" s="260"/>
      <c r="B254" s="260"/>
      <c r="C254" s="261"/>
      <c r="D254" s="261"/>
      <c r="E254" s="261"/>
      <c r="F254" s="260"/>
      <c r="J254" s="260"/>
    </row>
    <row r="255" spans="1:10" s="258" customFormat="1" ht="9" customHeight="1">
      <c r="A255" s="260"/>
      <c r="B255" s="260"/>
      <c r="C255" s="261"/>
      <c r="D255" s="261"/>
      <c r="E255" s="261"/>
      <c r="F255" s="260"/>
      <c r="J255" s="260"/>
    </row>
    <row r="256" spans="1:10" s="258" customFormat="1" ht="9" customHeight="1">
      <c r="A256" s="260"/>
      <c r="B256" s="260"/>
      <c r="C256" s="261"/>
      <c r="D256" s="261"/>
      <c r="E256" s="261"/>
      <c r="F256" s="260"/>
      <c r="J256" s="260"/>
    </row>
    <row r="257" spans="1:10" s="258" customFormat="1" ht="9" customHeight="1">
      <c r="A257" s="260"/>
      <c r="B257" s="260"/>
      <c r="C257" s="261"/>
      <c r="D257" s="261"/>
      <c r="E257" s="261"/>
      <c r="F257" s="260"/>
      <c r="J257" s="260"/>
    </row>
    <row r="258" spans="1:10" s="258" customFormat="1" ht="9" customHeight="1">
      <c r="A258" s="260"/>
      <c r="B258" s="260"/>
      <c r="C258" s="261"/>
      <c r="D258" s="261"/>
      <c r="E258" s="261"/>
      <c r="F258" s="260"/>
      <c r="J258" s="260"/>
    </row>
    <row r="259" spans="1:10" s="258" customFormat="1" ht="9" customHeight="1">
      <c r="A259" s="260"/>
      <c r="B259" s="260"/>
      <c r="C259" s="261"/>
      <c r="D259" s="261"/>
      <c r="E259" s="261"/>
      <c r="F259" s="260"/>
      <c r="J259" s="260"/>
    </row>
    <row r="260" spans="1:10" s="258" customFormat="1" ht="9" customHeight="1">
      <c r="A260" s="260"/>
      <c r="B260" s="260"/>
      <c r="C260" s="261"/>
      <c r="D260" s="261"/>
      <c r="E260" s="261"/>
      <c r="F260" s="260"/>
      <c r="J260" s="260"/>
    </row>
    <row r="261" spans="1:10" s="258" customFormat="1" ht="9" customHeight="1">
      <c r="A261" s="260"/>
      <c r="B261" s="260"/>
      <c r="C261" s="261"/>
      <c r="D261" s="261"/>
      <c r="E261" s="261"/>
      <c r="F261" s="260"/>
      <c r="J261" s="260"/>
    </row>
    <row r="262" spans="1:10" s="258" customFormat="1" ht="9" customHeight="1">
      <c r="A262" s="260"/>
      <c r="B262" s="260"/>
      <c r="C262" s="261"/>
      <c r="D262" s="261"/>
      <c r="E262" s="261"/>
      <c r="F262" s="260"/>
      <c r="J262" s="260"/>
    </row>
    <row r="263" spans="1:10" s="258" customFormat="1" ht="9" customHeight="1">
      <c r="A263" s="260"/>
      <c r="B263" s="260"/>
      <c r="C263" s="261"/>
      <c r="D263" s="261"/>
      <c r="E263" s="261"/>
      <c r="F263" s="260"/>
      <c r="J263" s="260"/>
    </row>
    <row r="264" spans="1:10" s="258" customFormat="1" ht="9" customHeight="1">
      <c r="A264" s="260"/>
      <c r="B264" s="260"/>
      <c r="C264" s="261"/>
      <c r="D264" s="261"/>
      <c r="E264" s="261"/>
      <c r="F264" s="260"/>
      <c r="J264" s="260"/>
    </row>
    <row r="265" spans="1:10" s="258" customFormat="1" ht="9" customHeight="1">
      <c r="A265" s="260"/>
      <c r="B265" s="260"/>
      <c r="C265" s="261"/>
      <c r="D265" s="261"/>
      <c r="E265" s="261"/>
      <c r="F265" s="260"/>
      <c r="J265" s="260"/>
    </row>
    <row r="266" spans="1:10" s="258" customFormat="1" ht="9" customHeight="1">
      <c r="A266" s="260"/>
      <c r="B266" s="260"/>
      <c r="C266" s="261"/>
      <c r="D266" s="261"/>
      <c r="E266" s="261"/>
      <c r="F266" s="260"/>
      <c r="J266" s="260"/>
    </row>
    <row r="267" spans="1:10" s="258" customFormat="1" ht="9" customHeight="1">
      <c r="A267" s="260"/>
      <c r="B267" s="260"/>
      <c r="C267" s="261"/>
      <c r="D267" s="261"/>
      <c r="E267" s="261"/>
      <c r="F267" s="260"/>
      <c r="J267" s="260"/>
    </row>
    <row r="268" spans="1:10" s="258" customFormat="1" ht="9" customHeight="1">
      <c r="A268" s="260"/>
      <c r="B268" s="260"/>
      <c r="C268" s="261"/>
      <c r="D268" s="261"/>
      <c r="E268" s="261"/>
      <c r="F268" s="260"/>
      <c r="J268" s="260"/>
    </row>
    <row r="269" spans="1:10" s="258" customFormat="1" ht="9" customHeight="1">
      <c r="A269" s="260"/>
      <c r="B269" s="260"/>
      <c r="C269" s="261"/>
      <c r="D269" s="261"/>
      <c r="E269" s="261"/>
      <c r="F269" s="260"/>
      <c r="J269" s="260"/>
    </row>
    <row r="270" spans="1:10" s="258" customFormat="1" ht="9" customHeight="1">
      <c r="A270" s="260"/>
      <c r="B270" s="260"/>
      <c r="C270" s="261"/>
      <c r="D270" s="261"/>
      <c r="E270" s="261"/>
      <c r="F270" s="260"/>
      <c r="J270" s="260"/>
    </row>
    <row r="271" spans="1:10" s="258" customFormat="1" ht="9" customHeight="1">
      <c r="A271" s="260"/>
      <c r="B271" s="260"/>
      <c r="C271" s="261"/>
      <c r="D271" s="261"/>
      <c r="E271" s="261"/>
      <c r="F271" s="260"/>
      <c r="J271" s="260"/>
    </row>
    <row r="272" spans="1:10" s="258" customFormat="1" ht="9" customHeight="1">
      <c r="A272" s="260"/>
      <c r="B272" s="260"/>
      <c r="C272" s="261"/>
      <c r="D272" s="261"/>
      <c r="E272" s="261"/>
      <c r="F272" s="260"/>
      <c r="J272" s="260"/>
    </row>
    <row r="273" spans="1:10" s="258" customFormat="1" ht="9" customHeight="1">
      <c r="A273" s="260"/>
      <c r="B273" s="260"/>
      <c r="C273" s="261"/>
      <c r="D273" s="261"/>
      <c r="E273" s="261"/>
      <c r="F273" s="260"/>
      <c r="J273" s="260"/>
    </row>
    <row r="274" spans="1:10" s="258" customFormat="1" ht="9" customHeight="1">
      <c r="A274" s="260"/>
      <c r="B274" s="260"/>
      <c r="C274" s="261"/>
      <c r="D274" s="261"/>
      <c r="E274" s="261"/>
      <c r="F274" s="260"/>
      <c r="J274" s="260"/>
    </row>
    <row r="275" spans="1:10" s="258" customFormat="1" ht="9" customHeight="1">
      <c r="A275" s="260"/>
      <c r="B275" s="260"/>
      <c r="C275" s="261"/>
      <c r="D275" s="261"/>
      <c r="E275" s="261"/>
      <c r="F275" s="260"/>
      <c r="J275" s="260"/>
    </row>
    <row r="276" spans="1:10" s="258" customFormat="1" ht="9" customHeight="1">
      <c r="A276" s="260"/>
      <c r="B276" s="260"/>
      <c r="C276" s="261"/>
      <c r="D276" s="261"/>
      <c r="E276" s="261"/>
      <c r="F276" s="260"/>
      <c r="J276" s="260"/>
    </row>
    <row r="277" spans="1:10" s="258" customFormat="1" ht="9" customHeight="1">
      <c r="A277" s="260"/>
      <c r="B277" s="260"/>
      <c r="C277" s="261"/>
      <c r="D277" s="261"/>
      <c r="E277" s="261"/>
      <c r="F277" s="260"/>
      <c r="J277" s="260"/>
    </row>
    <row r="278" spans="1:10" s="258" customFormat="1" ht="9" customHeight="1">
      <c r="A278" s="260"/>
      <c r="B278" s="260"/>
      <c r="C278" s="261"/>
      <c r="D278" s="261"/>
      <c r="E278" s="261"/>
      <c r="F278" s="260"/>
      <c r="J278" s="260"/>
    </row>
    <row r="279" spans="1:10" s="258" customFormat="1" ht="9" customHeight="1">
      <c r="A279" s="260"/>
      <c r="B279" s="260"/>
      <c r="C279" s="261"/>
      <c r="D279" s="261"/>
      <c r="E279" s="261"/>
      <c r="F279" s="260"/>
      <c r="J279" s="260"/>
    </row>
    <row r="280" spans="1:10" s="258" customFormat="1" ht="9" customHeight="1">
      <c r="A280" s="260"/>
      <c r="B280" s="260"/>
      <c r="C280" s="261"/>
      <c r="D280" s="261"/>
      <c r="E280" s="261"/>
      <c r="F280" s="260"/>
      <c r="J280" s="260"/>
    </row>
    <row r="281" spans="1:10" s="258" customFormat="1" ht="9" customHeight="1">
      <c r="A281" s="260"/>
      <c r="B281" s="260"/>
      <c r="C281" s="261"/>
      <c r="D281" s="261"/>
      <c r="E281" s="261"/>
      <c r="F281" s="260"/>
      <c r="J281" s="260"/>
    </row>
    <row r="282" spans="1:10" s="258" customFormat="1" ht="9" customHeight="1">
      <c r="A282" s="260"/>
      <c r="B282" s="260"/>
      <c r="C282" s="261"/>
      <c r="D282" s="261"/>
      <c r="E282" s="261"/>
      <c r="F282" s="260"/>
      <c r="J282" s="260"/>
    </row>
    <row r="283" spans="1:10" s="258" customFormat="1" ht="9" customHeight="1">
      <c r="A283" s="260"/>
      <c r="B283" s="260"/>
      <c r="C283" s="261"/>
      <c r="D283" s="261"/>
      <c r="E283" s="261"/>
      <c r="F283" s="260"/>
      <c r="J283" s="260"/>
    </row>
    <row r="284" spans="1:10" s="258" customFormat="1" ht="9" customHeight="1">
      <c r="A284" s="260"/>
      <c r="B284" s="260"/>
      <c r="C284" s="261"/>
      <c r="D284" s="261"/>
      <c r="E284" s="261"/>
      <c r="F284" s="260"/>
      <c r="J284" s="260"/>
    </row>
    <row r="285" spans="1:10" s="258" customFormat="1" ht="9" customHeight="1">
      <c r="A285" s="260"/>
      <c r="B285" s="260"/>
      <c r="C285" s="261"/>
      <c r="D285" s="261"/>
      <c r="E285" s="261"/>
      <c r="F285" s="260"/>
      <c r="J285" s="260"/>
    </row>
    <row r="286" spans="1:10" s="258" customFormat="1" ht="9" customHeight="1">
      <c r="A286" s="260"/>
      <c r="B286" s="260"/>
      <c r="C286" s="261"/>
      <c r="D286" s="261"/>
      <c r="E286" s="261"/>
      <c r="F286" s="260"/>
      <c r="J286" s="260"/>
    </row>
    <row r="287" spans="1:10" s="258" customFormat="1" ht="9" customHeight="1">
      <c r="A287" s="260"/>
      <c r="B287" s="260"/>
      <c r="C287" s="261"/>
      <c r="D287" s="261"/>
      <c r="E287" s="261"/>
      <c r="F287" s="260"/>
      <c r="J287" s="260"/>
    </row>
    <row r="288" spans="1:10" s="258" customFormat="1" ht="9" customHeight="1">
      <c r="A288" s="260"/>
      <c r="B288" s="260"/>
      <c r="C288" s="261"/>
      <c r="D288" s="261"/>
      <c r="E288" s="261"/>
      <c r="F288" s="260"/>
      <c r="J288" s="260"/>
    </row>
    <row r="289" spans="1:10" s="258" customFormat="1" ht="9" customHeight="1">
      <c r="A289" s="260"/>
      <c r="B289" s="260"/>
      <c r="C289" s="261"/>
      <c r="D289" s="261"/>
      <c r="E289" s="261"/>
      <c r="F289" s="260"/>
      <c r="J289" s="260"/>
    </row>
    <row r="290" spans="1:10" s="258" customFormat="1" ht="9" customHeight="1">
      <c r="A290" s="260"/>
      <c r="B290" s="260"/>
      <c r="C290" s="261"/>
      <c r="D290" s="261"/>
      <c r="E290" s="261"/>
      <c r="F290" s="260"/>
      <c r="J290" s="260"/>
    </row>
    <row r="291" spans="1:10" s="258" customFormat="1" ht="9" customHeight="1">
      <c r="A291" s="260"/>
      <c r="B291" s="260"/>
      <c r="C291" s="261"/>
      <c r="D291" s="261"/>
      <c r="E291" s="261"/>
      <c r="F291" s="260"/>
      <c r="J291" s="260"/>
    </row>
    <row r="292" spans="1:10" s="258" customFormat="1" ht="9" customHeight="1">
      <c r="A292" s="260"/>
      <c r="B292" s="260"/>
      <c r="C292" s="261"/>
      <c r="D292" s="261"/>
      <c r="E292" s="261"/>
      <c r="F292" s="260"/>
      <c r="J292" s="260"/>
    </row>
    <row r="293" spans="1:10" s="258" customFormat="1" ht="9" customHeight="1">
      <c r="A293" s="260"/>
      <c r="B293" s="260"/>
      <c r="C293" s="261"/>
      <c r="D293" s="261"/>
      <c r="E293" s="261"/>
      <c r="F293" s="260"/>
      <c r="J293" s="260"/>
    </row>
    <row r="294" spans="1:10" s="258" customFormat="1" ht="9" customHeight="1">
      <c r="A294" s="260"/>
      <c r="B294" s="260"/>
      <c r="C294" s="261"/>
      <c r="D294" s="261"/>
      <c r="E294" s="261"/>
      <c r="F294" s="260"/>
      <c r="J294" s="260"/>
    </row>
    <row r="295" spans="1:10" s="258" customFormat="1" ht="9" customHeight="1">
      <c r="A295" s="260"/>
      <c r="B295" s="260"/>
      <c r="C295" s="261"/>
      <c r="D295" s="261"/>
      <c r="E295" s="261"/>
      <c r="F295" s="260"/>
      <c r="J295" s="260"/>
    </row>
    <row r="296" spans="1:10" s="258" customFormat="1" ht="9" customHeight="1">
      <c r="A296" s="260"/>
      <c r="B296" s="260"/>
      <c r="C296" s="261"/>
      <c r="D296" s="261"/>
      <c r="E296" s="261"/>
      <c r="F296" s="260"/>
      <c r="J296" s="260"/>
    </row>
    <row r="297" spans="1:10" s="258" customFormat="1" ht="9" customHeight="1">
      <c r="A297" s="260"/>
      <c r="B297" s="260"/>
      <c r="C297" s="261"/>
      <c r="D297" s="261"/>
      <c r="E297" s="261"/>
      <c r="F297" s="260"/>
      <c r="J297" s="260"/>
    </row>
    <row r="298" spans="1:10" s="258" customFormat="1" ht="9" customHeight="1">
      <c r="A298" s="260"/>
      <c r="B298" s="260"/>
      <c r="C298" s="261"/>
      <c r="D298" s="261"/>
      <c r="E298" s="261"/>
      <c r="F298" s="260"/>
      <c r="J298" s="260"/>
    </row>
    <row r="299" spans="1:10" s="258" customFormat="1" ht="9" customHeight="1">
      <c r="A299" s="260"/>
      <c r="B299" s="260"/>
      <c r="C299" s="261"/>
      <c r="D299" s="261"/>
      <c r="E299" s="261"/>
      <c r="F299" s="260"/>
      <c r="J299" s="260"/>
    </row>
    <row r="300" spans="1:10" s="258" customFormat="1" ht="9" customHeight="1">
      <c r="A300" s="260"/>
      <c r="B300" s="260"/>
      <c r="C300" s="261"/>
      <c r="D300" s="261"/>
      <c r="E300" s="261"/>
      <c r="F300" s="260"/>
      <c r="J300" s="260"/>
    </row>
    <row r="301" spans="1:10" s="258" customFormat="1" ht="9" customHeight="1">
      <c r="A301" s="260"/>
      <c r="B301" s="260"/>
      <c r="C301" s="261"/>
      <c r="D301" s="261"/>
      <c r="E301" s="261"/>
      <c r="F301" s="260"/>
      <c r="J301" s="260"/>
    </row>
    <row r="302" spans="1:10" s="258" customFormat="1" ht="9" customHeight="1">
      <c r="A302" s="260"/>
      <c r="B302" s="260"/>
      <c r="C302" s="261"/>
      <c r="D302" s="261"/>
      <c r="E302" s="261"/>
      <c r="F302" s="260"/>
      <c r="J302" s="260"/>
    </row>
    <row r="303" spans="1:10" s="258" customFormat="1" ht="9" customHeight="1">
      <c r="A303" s="260"/>
      <c r="B303" s="260"/>
      <c r="C303" s="261"/>
      <c r="D303" s="261"/>
      <c r="E303" s="261"/>
      <c r="F303" s="260"/>
      <c r="J303" s="260"/>
    </row>
    <row r="304" spans="1:10" s="258" customFormat="1" ht="9" customHeight="1">
      <c r="A304" s="260"/>
      <c r="B304" s="260"/>
      <c r="C304" s="261"/>
      <c r="D304" s="261"/>
      <c r="E304" s="261"/>
      <c r="F304" s="260"/>
      <c r="J304" s="260"/>
    </row>
    <row r="305" spans="1:10" s="258" customFormat="1" ht="9" customHeight="1">
      <c r="A305" s="260"/>
      <c r="B305" s="260"/>
      <c r="C305" s="261"/>
      <c r="D305" s="261"/>
      <c r="E305" s="261"/>
      <c r="F305" s="260"/>
      <c r="J305" s="260"/>
    </row>
    <row r="306" spans="1:10" s="258" customFormat="1" ht="9" customHeight="1">
      <c r="A306" s="260"/>
      <c r="B306" s="260"/>
      <c r="C306" s="261"/>
      <c r="D306" s="261"/>
      <c r="E306" s="261"/>
      <c r="F306" s="260"/>
      <c r="J306" s="260"/>
    </row>
    <row r="307" spans="1:10" s="258" customFormat="1" ht="9" customHeight="1">
      <c r="A307" s="260"/>
      <c r="B307" s="260"/>
      <c r="C307" s="261"/>
      <c r="D307" s="261"/>
      <c r="E307" s="261"/>
      <c r="F307" s="260"/>
      <c r="J307" s="260"/>
    </row>
    <row r="308" spans="1:10" s="258" customFormat="1" ht="9" customHeight="1">
      <c r="A308" s="260"/>
      <c r="B308" s="260"/>
      <c r="C308" s="261"/>
      <c r="D308" s="261"/>
      <c r="E308" s="261"/>
      <c r="F308" s="260"/>
      <c r="J308" s="260"/>
    </row>
    <row r="309" spans="1:10" s="258" customFormat="1" ht="9" customHeight="1">
      <c r="A309" s="260"/>
      <c r="B309" s="260"/>
      <c r="C309" s="261"/>
      <c r="D309" s="261"/>
      <c r="E309" s="261"/>
      <c r="F309" s="260"/>
      <c r="J309" s="260"/>
    </row>
    <row r="310" spans="1:10" s="258" customFormat="1" ht="9" customHeight="1">
      <c r="A310" s="260"/>
      <c r="B310" s="260"/>
      <c r="C310" s="261"/>
      <c r="D310" s="261"/>
      <c r="E310" s="261"/>
      <c r="F310" s="260"/>
      <c r="J310" s="260"/>
    </row>
    <row r="311" spans="1:10" s="258" customFormat="1" ht="9" customHeight="1">
      <c r="A311" s="260"/>
      <c r="B311" s="260"/>
      <c r="C311" s="261"/>
      <c r="D311" s="261"/>
      <c r="E311" s="261"/>
      <c r="F311" s="260"/>
      <c r="J311" s="260"/>
    </row>
    <row r="312" spans="1:10" s="258" customFormat="1" ht="9" customHeight="1">
      <c r="A312" s="260"/>
      <c r="B312" s="260"/>
      <c r="C312" s="261"/>
      <c r="D312" s="261"/>
      <c r="E312" s="261"/>
      <c r="F312" s="260"/>
      <c r="J312" s="260"/>
    </row>
    <row r="313" spans="1:10" s="258" customFormat="1" ht="9" customHeight="1">
      <c r="A313" s="260"/>
      <c r="B313" s="260"/>
      <c r="C313" s="261"/>
      <c r="D313" s="261"/>
      <c r="E313" s="261"/>
      <c r="F313" s="260"/>
      <c r="J313" s="260"/>
    </row>
    <row r="314" spans="1:10" s="258" customFormat="1" ht="9" customHeight="1">
      <c r="A314" s="260"/>
      <c r="B314" s="260"/>
      <c r="C314" s="261"/>
      <c r="D314" s="261"/>
      <c r="E314" s="261"/>
      <c r="F314" s="260"/>
      <c r="J314" s="260"/>
    </row>
    <row r="315" spans="1:10" s="258" customFormat="1" ht="9" customHeight="1">
      <c r="A315" s="260"/>
      <c r="B315" s="260"/>
      <c r="C315" s="261"/>
      <c r="D315" s="261"/>
      <c r="E315" s="261"/>
      <c r="F315" s="260"/>
      <c r="J315" s="260"/>
    </row>
    <row r="316" spans="1:10" s="258" customFormat="1" ht="9" customHeight="1">
      <c r="A316" s="260"/>
      <c r="B316" s="260"/>
      <c r="C316" s="261"/>
      <c r="D316" s="261"/>
      <c r="E316" s="261"/>
      <c r="F316" s="260"/>
      <c r="J316" s="260"/>
    </row>
    <row r="317" spans="1:10" s="258" customFormat="1" ht="9" customHeight="1">
      <c r="A317" s="260"/>
      <c r="B317" s="260"/>
      <c r="C317" s="261"/>
      <c r="D317" s="261"/>
      <c r="E317" s="261"/>
      <c r="F317" s="260"/>
      <c r="J317" s="260"/>
    </row>
    <row r="318" spans="1:10" s="258" customFormat="1" ht="9" customHeight="1">
      <c r="A318" s="260"/>
      <c r="B318" s="260"/>
      <c r="C318" s="261"/>
      <c r="D318" s="261"/>
      <c r="E318" s="261"/>
      <c r="F318" s="260"/>
      <c r="J318" s="260"/>
    </row>
    <row r="319" spans="1:10" s="258" customFormat="1" ht="9" customHeight="1">
      <c r="A319" s="260"/>
      <c r="B319" s="260"/>
      <c r="C319" s="261"/>
      <c r="D319" s="261"/>
      <c r="E319" s="261"/>
      <c r="F319" s="260"/>
      <c r="J319" s="260"/>
    </row>
    <row r="320" spans="1:10" s="258" customFormat="1" ht="9" customHeight="1">
      <c r="A320" s="260"/>
      <c r="B320" s="260"/>
      <c r="C320" s="261"/>
      <c r="D320" s="261"/>
      <c r="E320" s="261"/>
      <c r="F320" s="260"/>
      <c r="J320" s="260"/>
    </row>
    <row r="321" spans="1:10" s="258" customFormat="1" ht="9" customHeight="1">
      <c r="A321" s="260"/>
      <c r="B321" s="260"/>
      <c r="C321" s="261"/>
      <c r="D321" s="261"/>
      <c r="E321" s="261"/>
      <c r="F321" s="260"/>
      <c r="J321" s="260"/>
    </row>
    <row r="322" spans="1:10" s="258" customFormat="1" ht="9" customHeight="1">
      <c r="A322" s="260"/>
      <c r="B322" s="260"/>
      <c r="C322" s="261"/>
      <c r="D322" s="261"/>
      <c r="E322" s="261"/>
      <c r="F322" s="260"/>
      <c r="J322" s="260"/>
    </row>
    <row r="323" spans="1:10" s="258" customFormat="1" ht="9" customHeight="1">
      <c r="A323" s="260"/>
      <c r="B323" s="260"/>
      <c r="C323" s="261"/>
      <c r="D323" s="261"/>
      <c r="E323" s="261"/>
      <c r="F323" s="260"/>
      <c r="J323" s="260"/>
    </row>
    <row r="324" spans="1:10" s="258" customFormat="1" ht="9" customHeight="1">
      <c r="A324" s="260"/>
      <c r="B324" s="260"/>
      <c r="C324" s="261"/>
      <c r="D324" s="261"/>
      <c r="E324" s="261"/>
      <c r="F324" s="260"/>
      <c r="J324" s="260"/>
    </row>
    <row r="325" spans="1:10" s="258" customFormat="1" ht="9" customHeight="1">
      <c r="A325" s="260"/>
      <c r="B325" s="260"/>
      <c r="C325" s="261"/>
      <c r="D325" s="261"/>
      <c r="E325" s="261"/>
      <c r="F325" s="260"/>
      <c r="J325" s="260"/>
    </row>
    <row r="326" spans="1:10" s="258" customFormat="1" ht="9" customHeight="1">
      <c r="A326" s="260"/>
      <c r="B326" s="260"/>
      <c r="C326" s="261"/>
      <c r="D326" s="261"/>
      <c r="E326" s="261"/>
      <c r="F326" s="260"/>
      <c r="J326" s="260"/>
    </row>
    <row r="327" spans="1:10" s="258" customFormat="1" ht="9" customHeight="1">
      <c r="A327" s="260"/>
      <c r="B327" s="260"/>
      <c r="C327" s="261"/>
      <c r="D327" s="261"/>
      <c r="E327" s="261"/>
      <c r="F327" s="260"/>
      <c r="J327" s="260"/>
    </row>
    <row r="328" spans="1:10" s="258" customFormat="1" ht="9" customHeight="1">
      <c r="A328" s="260"/>
      <c r="B328" s="260"/>
      <c r="C328" s="261"/>
      <c r="D328" s="261"/>
      <c r="E328" s="261"/>
      <c r="F328" s="260"/>
      <c r="J328" s="260"/>
    </row>
    <row r="329" spans="1:10" s="258" customFormat="1" ht="9" customHeight="1">
      <c r="A329" s="260"/>
      <c r="B329" s="260"/>
      <c r="C329" s="261"/>
      <c r="D329" s="261"/>
      <c r="E329" s="261"/>
      <c r="F329" s="260"/>
      <c r="J329" s="260"/>
    </row>
    <row r="330" spans="1:10" s="258" customFormat="1" ht="9" customHeight="1">
      <c r="A330" s="260"/>
      <c r="B330" s="260"/>
      <c r="C330" s="261"/>
      <c r="D330" s="261"/>
      <c r="E330" s="261"/>
      <c r="F330" s="260"/>
      <c r="J330" s="260"/>
    </row>
  </sheetData>
  <autoFilter ref="A3:M27" xr:uid="{C5DF1226-EF58-4B25-B8D8-6A417C79E10D}"/>
  <mergeCells count="9">
    <mergeCell ref="A1:J1"/>
    <mergeCell ref="A2:A3"/>
    <mergeCell ref="B2:B3"/>
    <mergeCell ref="C2:C3"/>
    <mergeCell ref="D2:E2"/>
    <mergeCell ref="G2:G3"/>
    <mergeCell ref="H2:H3"/>
    <mergeCell ref="I2:I3"/>
    <mergeCell ref="J2:J3"/>
  </mergeCells>
  <phoneticPr fontId="4" type="noConversion"/>
  <dataValidations count="1">
    <dataValidation type="list" showInputMessage="1" showErrorMessage="1" errorTitle="입력 오류" error="허용되지 않은 문자를 입력하셨습니다." sqref="C4:C22" xr:uid="{9329BBFD-2005-4947-9F52-4C62487DD381}">
      <formula1>"6,8,10,12,14,16,18,20,22,24,26,28,30,32,34,36,38,40,42,44,46,48,50,52,54,56,58,60,62,64,66,68,70,72,74,76,78,80,82,84,86,88,90,92,94,96,98,100"</formula1>
    </dataValidation>
  </dataValidations>
  <printOptions horizontalCentered="1"/>
  <pageMargins left="0.59055118110236227" right="0.59055118110236227" top="0.63" bottom="0.38" header="0.31496062992125984" footer="0.11811023622047245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14670-C659-4572-B55E-183882F0D6BD}">
  <sheetPr>
    <tabColor rgb="FF92D050"/>
  </sheetPr>
  <dimension ref="A1:AF298"/>
  <sheetViews>
    <sheetView view="pageBreakPreview" topLeftCell="A4" zoomScaleNormal="100" zoomScaleSheetLayoutView="100" workbookViewId="0">
      <selection activeCell="Q40" sqref="Q40"/>
    </sheetView>
  </sheetViews>
  <sheetFormatPr defaultColWidth="8.88671875" defaultRowHeight="16.5"/>
  <cols>
    <col min="1" max="3" width="6.77734375" style="220" customWidth="1"/>
    <col min="4" max="5" width="8.77734375" style="220" customWidth="1"/>
    <col min="6" max="7" width="7.109375" style="220" customWidth="1"/>
    <col min="8" max="8" width="8.77734375" style="220" customWidth="1"/>
    <col min="9" max="9" width="8.77734375" style="220" hidden="1" customWidth="1"/>
    <col min="10" max="13" width="8.77734375" style="220" customWidth="1"/>
    <col min="14" max="15" width="9.5546875" style="220" customWidth="1"/>
    <col min="16" max="16" width="11.21875" style="220" hidden="1" customWidth="1"/>
    <col min="17" max="19" width="8" style="220" hidden="1" customWidth="1"/>
    <col min="20" max="20" width="7.6640625" style="220" customWidth="1"/>
    <col min="21" max="21" width="10.77734375" style="220" customWidth="1"/>
    <col min="22" max="22" width="10.77734375" style="221" customWidth="1"/>
    <col min="23" max="16384" width="8.88671875" style="218"/>
  </cols>
  <sheetData>
    <row r="1" spans="1:32" ht="39.950000000000003" customHeight="1">
      <c r="A1" s="1321" t="s">
        <v>960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3"/>
      <c r="U1" s="216">
        <v>250</v>
      </c>
      <c r="V1" s="217">
        <v>1.81</v>
      </c>
      <c r="W1" s="218">
        <v>100</v>
      </c>
    </row>
    <row r="2" spans="1:32" ht="44.25" customHeight="1">
      <c r="A2" s="1317" t="s">
        <v>400</v>
      </c>
      <c r="B2" s="1317" t="s">
        <v>401</v>
      </c>
      <c r="C2" s="1317" t="s">
        <v>402</v>
      </c>
      <c r="D2" s="1317" t="s">
        <v>403</v>
      </c>
      <c r="E2" s="1317" t="s">
        <v>404</v>
      </c>
      <c r="F2" s="1325" t="s">
        <v>405</v>
      </c>
      <c r="G2" s="1325" t="s">
        <v>406</v>
      </c>
      <c r="H2" s="1317" t="s">
        <v>407</v>
      </c>
      <c r="I2" s="1325" t="s">
        <v>408</v>
      </c>
      <c r="J2" s="1317" t="s">
        <v>409</v>
      </c>
      <c r="K2" s="1317" t="s">
        <v>410</v>
      </c>
      <c r="L2" s="1317" t="s">
        <v>411</v>
      </c>
      <c r="M2" s="1317" t="s">
        <v>412</v>
      </c>
      <c r="N2" s="1317" t="s">
        <v>413</v>
      </c>
      <c r="O2" s="1317" t="s">
        <v>414</v>
      </c>
      <c r="P2" s="1317" t="s">
        <v>415</v>
      </c>
      <c r="Q2" s="1317" t="s">
        <v>416</v>
      </c>
      <c r="R2" s="1327" t="s">
        <v>417</v>
      </c>
      <c r="S2" s="1327" t="s">
        <v>418</v>
      </c>
      <c r="T2" s="1329" t="s">
        <v>241</v>
      </c>
      <c r="AA2" s="218">
        <f>121.08*69000</f>
        <v>8354520</v>
      </c>
      <c r="AB2" s="218">
        <f>AA2-AA3</f>
        <v>8112360</v>
      </c>
    </row>
    <row r="3" spans="1:32" ht="44.25" customHeight="1">
      <c r="A3" s="1324"/>
      <c r="B3" s="1324"/>
      <c r="C3" s="1324"/>
      <c r="D3" s="1318"/>
      <c r="E3" s="1318"/>
      <c r="F3" s="1326"/>
      <c r="G3" s="1326"/>
      <c r="H3" s="1318"/>
      <c r="I3" s="1326"/>
      <c r="J3" s="1318"/>
      <c r="K3" s="1318"/>
      <c r="L3" s="1318"/>
      <c r="M3" s="1318"/>
      <c r="N3" s="1318"/>
      <c r="O3" s="1318"/>
      <c r="P3" s="1318"/>
      <c r="Q3" s="1319"/>
      <c r="R3" s="1328"/>
      <c r="S3" s="1328"/>
      <c r="T3" s="1324"/>
      <c r="AA3" s="218">
        <f>121.08*2000</f>
        <v>242160</v>
      </c>
    </row>
    <row r="4" spans="1:32" ht="13.5" customHeight="1">
      <c r="A4" s="219">
        <v>6</v>
      </c>
      <c r="B4" s="222"/>
      <c r="C4" s="230">
        <f>SUMIF('라-1.1-0-1 GPS좌표 및 흉고(소구역-해송)'!$C$4:$C$153,A4,'라-1.1-0-1 GPS좌표 및 흉고(소구역-해송)'!$K$4:$K$153)</f>
        <v>0</v>
      </c>
      <c r="D4" s="223"/>
      <c r="E4" s="224"/>
      <c r="F4" s="225"/>
      <c r="G4" s="225"/>
      <c r="H4" s="223">
        <f>E4*G4/100</f>
        <v>0</v>
      </c>
      <c r="I4" s="1320">
        <f>SUM(H4:H14)</f>
        <v>12.3030761</v>
      </c>
      <c r="J4" s="223">
        <f t="shared" ref="J4:J41" si="0">E4-H4</f>
        <v>0</v>
      </c>
      <c r="K4" s="223">
        <f t="shared" ref="K4:K41" si="1">E4*F4/100</f>
        <v>0</v>
      </c>
      <c r="L4" s="223">
        <f>SUM(K4,E4)</f>
        <v>0</v>
      </c>
      <c r="M4" s="223">
        <f t="shared" ref="M4:M41" si="2">H4</f>
        <v>0</v>
      </c>
      <c r="N4" s="223">
        <f t="shared" ref="N4:N41" si="3">(J4+K4)*$V$1</f>
        <v>0</v>
      </c>
      <c r="O4" s="223">
        <f>J4+K4</f>
        <v>0</v>
      </c>
      <c r="P4" s="223">
        <f>J4+K4</f>
        <v>0</v>
      </c>
      <c r="Q4" s="223">
        <f t="shared" ref="Q4:Q5" si="4">J4+K4</f>
        <v>0</v>
      </c>
      <c r="R4" s="226">
        <f>산출기초조사서!I6</f>
        <v>7.22</v>
      </c>
      <c r="S4" s="226">
        <f t="shared" ref="S4:S32" si="5">ROUND(Q4/R4,2)</f>
        <v>0</v>
      </c>
      <c r="T4" s="223"/>
      <c r="V4" s="227">
        <f>D4*800</f>
        <v>0</v>
      </c>
      <c r="X4" s="228">
        <f t="shared" ref="X4:X5" si="6">L4-H4</f>
        <v>0</v>
      </c>
      <c r="Y4" s="229">
        <f>D4*800</f>
        <v>0</v>
      </c>
      <c r="AB4" s="218">
        <f>(C4*100)/25</f>
        <v>0</v>
      </c>
      <c r="AE4" s="230">
        <f>SUMIF('라-1.1-0-1 GPS좌표 및 흉고(소구역-해송)'!$C$4:$C$153,"6",'라-1.1-0-1 GPS좌표 및 흉고(소구역-해송)'!$K$4:$K$153)</f>
        <v>0</v>
      </c>
    </row>
    <row r="5" spans="1:32" ht="13.5" customHeight="1">
      <c r="A5" s="231">
        <v>8</v>
      </c>
      <c r="B5" s="232"/>
      <c r="C5" s="230">
        <f>SUMIF('라-1.1-0-1 GPS좌표 및 흉고(소구역-해송)'!$C$4:$C$153,A5,'라-1.1-0-1 GPS좌표 및 흉고(소구역-해송)'!$K$4:$K$153)</f>
        <v>0</v>
      </c>
      <c r="D5" s="224"/>
      <c r="E5" s="224"/>
      <c r="F5" s="225"/>
      <c r="G5" s="225"/>
      <c r="H5" s="224">
        <f t="shared" ref="H5:H41" si="7">E5*G5/100</f>
        <v>0</v>
      </c>
      <c r="I5" s="1315"/>
      <c r="J5" s="224">
        <f t="shared" si="0"/>
        <v>0</v>
      </c>
      <c r="K5" s="224">
        <f t="shared" si="1"/>
        <v>0</v>
      </c>
      <c r="L5" s="224">
        <f t="shared" ref="L5:L41" si="8">SUM(K5,E5)</f>
        <v>0</v>
      </c>
      <c r="M5" s="224">
        <f t="shared" si="2"/>
        <v>0</v>
      </c>
      <c r="N5" s="224">
        <f t="shared" si="3"/>
        <v>0</v>
      </c>
      <c r="O5" s="224">
        <f t="shared" ref="O5:O41" si="9">J5+K5</f>
        <v>0</v>
      </c>
      <c r="P5" s="224">
        <f t="shared" ref="P5:P36" si="10">J5+K5</f>
        <v>0</v>
      </c>
      <c r="Q5" s="224">
        <f t="shared" si="4"/>
        <v>0</v>
      </c>
      <c r="R5" s="233">
        <f>산출기초조사서!I7</f>
        <v>7.39</v>
      </c>
      <c r="S5" s="233">
        <f t="shared" si="5"/>
        <v>0</v>
      </c>
      <c r="T5" s="231"/>
      <c r="V5" s="227">
        <f t="shared" ref="V5:V30" si="11">D5*800</f>
        <v>0</v>
      </c>
      <c r="X5" s="228">
        <f t="shared" si="6"/>
        <v>0</v>
      </c>
      <c r="Z5" s="218">
        <f>D4*800</f>
        <v>0</v>
      </c>
      <c r="AB5" s="218">
        <f t="shared" ref="AB5:AB34" si="12">(C5*100)/25</f>
        <v>0</v>
      </c>
      <c r="AE5" s="230">
        <f>SUMIF('라-1.1-0-1 GPS좌표 및 흉고(소구역-해송)'!$C$4:$C$153,"8",'라-1.1-0-1 GPS좌표 및 흉고(소구역-해송)'!$K$4:$K$153)</f>
        <v>0</v>
      </c>
    </row>
    <row r="6" spans="1:32" ht="13.5" customHeight="1">
      <c r="A6" s="231">
        <v>10</v>
      </c>
      <c r="B6" s="232">
        <v>8</v>
      </c>
      <c r="C6" s="230">
        <f>SUMIF('라-1.1-0-1 GPS좌표 및 흉고(소구역-해송)'!$C$4:$C$153,A6,'라-1.1-0-1 GPS좌표 및 흉고(소구역-해송)'!$K$4:$K$153)</f>
        <v>1</v>
      </c>
      <c r="D6" s="224">
        <f>IF(B6="","",INDEX(수간재적표!$C$2:$AX$427,$U$1+B6-2,A6/2-2))</f>
        <v>3.2559999999999999E-2</v>
      </c>
      <c r="E6" s="224">
        <f t="shared" ref="E6:E7" si="13">C6*D6</f>
        <v>3.2559999999999999E-2</v>
      </c>
      <c r="F6" s="225">
        <v>28.9</v>
      </c>
      <c r="G6" s="225">
        <f>조재율표!H5*$W$1</f>
        <v>31</v>
      </c>
      <c r="H6" s="224">
        <f t="shared" si="7"/>
        <v>1.0093600000000001E-2</v>
      </c>
      <c r="I6" s="1315"/>
      <c r="J6" s="224">
        <f t="shared" si="0"/>
        <v>2.2466399999999997E-2</v>
      </c>
      <c r="K6" s="224">
        <f t="shared" si="1"/>
        <v>9.4098399999999992E-3</v>
      </c>
      <c r="L6" s="224">
        <f t="shared" si="8"/>
        <v>4.1969839999999994E-2</v>
      </c>
      <c r="M6" s="224">
        <f t="shared" si="2"/>
        <v>1.0093600000000001E-2</v>
      </c>
      <c r="N6" s="224">
        <f t="shared" si="3"/>
        <v>5.7695994399999999E-2</v>
      </c>
      <c r="O6" s="224">
        <f t="shared" si="9"/>
        <v>3.187624E-2</v>
      </c>
      <c r="P6" s="224">
        <f t="shared" si="10"/>
        <v>3.187624E-2</v>
      </c>
      <c r="Q6" s="224">
        <f>J6+K6</f>
        <v>3.187624E-2</v>
      </c>
      <c r="R6" s="233">
        <f>산출기초조사서!I8</f>
        <v>7.56</v>
      </c>
      <c r="S6" s="233">
        <f t="shared" si="5"/>
        <v>0</v>
      </c>
      <c r="T6" s="231"/>
      <c r="V6" s="227">
        <f t="shared" si="11"/>
        <v>26.047999999999998</v>
      </c>
      <c r="X6" s="228">
        <f>L6-H6</f>
        <v>3.1876239999999993E-2</v>
      </c>
      <c r="AB6" s="218">
        <f t="shared" si="12"/>
        <v>4</v>
      </c>
      <c r="AE6" s="230">
        <f>SUMIF('라-1.1-0-1 GPS좌표 및 흉고(소구역-해송)'!$C$4:$C$153,"10",'라-1.1-0-1 GPS좌표 및 흉고(소구역-해송)'!$K$4:$K$153)</f>
        <v>1</v>
      </c>
    </row>
    <row r="7" spans="1:32" ht="13.5" customHeight="1">
      <c r="A7" s="231">
        <v>12</v>
      </c>
      <c r="B7" s="232">
        <v>8</v>
      </c>
      <c r="C7" s="230">
        <f>SUMIF('라-1.1-0-1 GPS좌표 및 흉고(소구역-해송)'!$C$4:$C$153,A7,'라-1.1-0-1 GPS좌표 및 흉고(소구역-해송)'!$K$4:$K$153)</f>
        <v>3</v>
      </c>
      <c r="D7" s="224">
        <f>IF(B7="","",INDEX(수간재적표!$C$2:$AX$427,$U$1+B7-2,A7/2-2))</f>
        <v>4.589E-2</v>
      </c>
      <c r="E7" s="224">
        <f t="shared" si="13"/>
        <v>0.13767000000000001</v>
      </c>
      <c r="F7" s="225">
        <v>28.9</v>
      </c>
      <c r="G7" s="225">
        <f>조재율표!H6*$W$1</f>
        <v>51</v>
      </c>
      <c r="H7" s="224">
        <f t="shared" si="7"/>
        <v>7.0211700000000002E-2</v>
      </c>
      <c r="I7" s="1315"/>
      <c r="J7" s="224">
        <f t="shared" si="0"/>
        <v>6.7458300000000013E-2</v>
      </c>
      <c r="K7" s="224">
        <f t="shared" si="1"/>
        <v>3.9786630000000003E-2</v>
      </c>
      <c r="L7" s="224">
        <f t="shared" si="8"/>
        <v>0.17745663</v>
      </c>
      <c r="M7" s="224">
        <f t="shared" si="2"/>
        <v>7.0211700000000002E-2</v>
      </c>
      <c r="N7" s="224">
        <f t="shared" si="3"/>
        <v>0.19411332330000003</v>
      </c>
      <c r="O7" s="224">
        <f t="shared" si="9"/>
        <v>0.10724493000000002</v>
      </c>
      <c r="P7" s="224">
        <f t="shared" si="10"/>
        <v>0.10724493000000002</v>
      </c>
      <c r="Q7" s="224">
        <f t="shared" ref="Q7:Q34" si="14">J7+K7</f>
        <v>0.10724493000000002</v>
      </c>
      <c r="R7" s="233">
        <f>산출기초조사서!I9</f>
        <v>7.72</v>
      </c>
      <c r="S7" s="233">
        <f t="shared" si="5"/>
        <v>0.01</v>
      </c>
      <c r="T7" s="231"/>
      <c r="V7" s="227">
        <f t="shared" si="11"/>
        <v>36.712000000000003</v>
      </c>
      <c r="X7" s="228">
        <f t="shared" ref="X7:X36" si="15">L7-H7</f>
        <v>0.10724493</v>
      </c>
      <c r="AB7" s="218">
        <f t="shared" si="12"/>
        <v>12</v>
      </c>
      <c r="AE7" s="230">
        <f>SUMIF('라-1.1-0-1 GPS좌표 및 흉고(소구역-해송)'!$C$4:$C$153,"12",'라-1.1-0-1 GPS좌표 및 흉고(소구역-해송)'!$K$4:$K$153)</f>
        <v>3</v>
      </c>
    </row>
    <row r="8" spans="1:32" ht="13.5" customHeight="1">
      <c r="A8" s="231">
        <v>14</v>
      </c>
      <c r="B8" s="232">
        <v>9</v>
      </c>
      <c r="C8" s="230">
        <f>SUMIF('라-1.1-0-1 GPS좌표 및 흉고(소구역-해송)'!$C$4:$C$153,A8,'라-1.1-0-1 GPS좌표 및 흉고(소구역-해송)'!$K$4:$K$153)</f>
        <v>8</v>
      </c>
      <c r="D8" s="224">
        <f>IF(B8="","",INDEX(수간재적표!$C$2:$AX$427,$U$1+B8-2,A8/2-2))</f>
        <v>6.8839999999999998E-2</v>
      </c>
      <c r="E8" s="224">
        <f t="shared" ref="E8:E24" si="16">C8*D8</f>
        <v>0.55071999999999999</v>
      </c>
      <c r="F8" s="225">
        <v>28.9</v>
      </c>
      <c r="G8" s="225">
        <f>조재율표!H7*$W$1</f>
        <v>64</v>
      </c>
      <c r="H8" s="224">
        <f t="shared" si="7"/>
        <v>0.35246080000000002</v>
      </c>
      <c r="I8" s="1315"/>
      <c r="J8" s="224">
        <f t="shared" si="0"/>
        <v>0.19825919999999997</v>
      </c>
      <c r="K8" s="224">
        <f t="shared" si="1"/>
        <v>0.15915807999999998</v>
      </c>
      <c r="L8" s="224">
        <f t="shared" si="8"/>
        <v>0.70987807999999997</v>
      </c>
      <c r="M8" s="224">
        <f t="shared" si="2"/>
        <v>0.35246080000000002</v>
      </c>
      <c r="N8" s="224">
        <f t="shared" si="3"/>
        <v>0.64692527679999989</v>
      </c>
      <c r="O8" s="224">
        <f t="shared" si="9"/>
        <v>0.35741727999999995</v>
      </c>
      <c r="P8" s="224">
        <f t="shared" si="10"/>
        <v>0.35741727999999995</v>
      </c>
      <c r="Q8" s="224">
        <f t="shared" si="14"/>
        <v>0.35741727999999995</v>
      </c>
      <c r="R8" s="233">
        <f>산출기초조사서!I10</f>
        <v>7.89</v>
      </c>
      <c r="S8" s="233">
        <f t="shared" si="5"/>
        <v>0.05</v>
      </c>
      <c r="T8" s="231"/>
      <c r="V8" s="227">
        <f t="shared" si="11"/>
        <v>55.071999999999996</v>
      </c>
      <c r="X8" s="228">
        <f t="shared" si="15"/>
        <v>0.35741727999999995</v>
      </c>
      <c r="AB8" s="218">
        <f t="shared" si="12"/>
        <v>32</v>
      </c>
      <c r="AE8" s="230">
        <f>SUMIF('라-1.1-0-1 GPS좌표 및 흉고(소구역-해송)'!$C$4:$C$153,"14",'라-1.1-0-1 GPS좌표 및 흉고(소구역-해송)'!$K$4:$K$153)</f>
        <v>8</v>
      </c>
    </row>
    <row r="9" spans="1:32" ht="13.5" customHeight="1">
      <c r="A9" s="231">
        <v>16</v>
      </c>
      <c r="B9" s="232">
        <v>9</v>
      </c>
      <c r="C9" s="230">
        <f>SUMIF('라-1.1-0-1 GPS좌표 및 흉고(소구역-해송)'!$C$4:$C$153,A9,'라-1.1-0-1 GPS좌표 및 흉고(소구역-해송)'!$K$4:$K$153)</f>
        <v>9</v>
      </c>
      <c r="D9" s="224">
        <f>IF(B9="","",INDEX(수간재적표!$C$2:$AX$427,$U$1+B9-2,A9/2-2))</f>
        <v>8.8239999999999999E-2</v>
      </c>
      <c r="E9" s="224">
        <f t="shared" si="16"/>
        <v>0.79415999999999998</v>
      </c>
      <c r="F9" s="225">
        <v>28.9</v>
      </c>
      <c r="G9" s="225">
        <f>조재율표!H8*$W$1</f>
        <v>72</v>
      </c>
      <c r="H9" s="224">
        <f t="shared" si="7"/>
        <v>0.57179519999999995</v>
      </c>
      <c r="I9" s="1315"/>
      <c r="J9" s="224">
        <f t="shared" si="0"/>
        <v>0.22236480000000003</v>
      </c>
      <c r="K9" s="224">
        <f t="shared" si="1"/>
        <v>0.22951224000000001</v>
      </c>
      <c r="L9" s="224">
        <f t="shared" si="8"/>
        <v>1.02367224</v>
      </c>
      <c r="M9" s="224">
        <f t="shared" si="2"/>
        <v>0.57179519999999995</v>
      </c>
      <c r="N9" s="224">
        <f t="shared" si="3"/>
        <v>0.81789744240000017</v>
      </c>
      <c r="O9" s="224">
        <f t="shared" si="9"/>
        <v>0.45187704000000006</v>
      </c>
      <c r="P9" s="224">
        <f t="shared" si="10"/>
        <v>0.45187704000000006</v>
      </c>
      <c r="Q9" s="224">
        <f t="shared" si="14"/>
        <v>0.45187704000000006</v>
      </c>
      <c r="R9" s="233">
        <f>산출기초조사서!I11</f>
        <v>8.06</v>
      </c>
      <c r="S9" s="233">
        <f t="shared" si="5"/>
        <v>0.06</v>
      </c>
      <c r="T9" s="231"/>
      <c r="V9" s="227">
        <f t="shared" si="11"/>
        <v>70.591999999999999</v>
      </c>
      <c r="X9" s="228">
        <f t="shared" si="15"/>
        <v>0.45187704000000006</v>
      </c>
      <c r="AB9" s="218">
        <f t="shared" si="12"/>
        <v>36</v>
      </c>
      <c r="AE9" s="230">
        <f>SUMIF('라-1.1-0-1 GPS좌표 및 흉고(소구역-해송)'!$C$4:$C$153,"16",'라-1.1-0-1 GPS좌표 및 흉고(소구역-해송)'!$K$4:$K$153)</f>
        <v>9</v>
      </c>
      <c r="AF9" s="234">
        <f>AE9+AE10+AE11</f>
        <v>36</v>
      </c>
    </row>
    <row r="10" spans="1:32" ht="13.5" customHeight="1">
      <c r="A10" s="231">
        <v>18</v>
      </c>
      <c r="B10" s="232">
        <v>11</v>
      </c>
      <c r="C10" s="230">
        <f>SUMIF('라-1.1-0-1 GPS좌표 및 흉고(소구역-해송)'!$C$4:$C$153,A10,'라-1.1-0-1 GPS좌표 및 흉고(소구역-해송)'!$K$4:$K$153)</f>
        <v>12</v>
      </c>
      <c r="D10" s="224">
        <f>IF(B10="","",INDEX(수간재적표!$C$2:$AX$427,$U$1+B10-2,A10/2-2))</f>
        <v>0.13395000000000001</v>
      </c>
      <c r="E10" s="224">
        <f t="shared" si="16"/>
        <v>1.6074000000000002</v>
      </c>
      <c r="F10" s="225">
        <v>28.9</v>
      </c>
      <c r="G10" s="225">
        <f>조재율표!H9*$W$1</f>
        <v>77</v>
      </c>
      <c r="H10" s="224">
        <f t="shared" si="7"/>
        <v>1.2376980000000002</v>
      </c>
      <c r="I10" s="1315"/>
      <c r="J10" s="224">
        <f t="shared" si="0"/>
        <v>0.36970199999999998</v>
      </c>
      <c r="K10" s="224">
        <f t="shared" si="1"/>
        <v>0.46453860000000008</v>
      </c>
      <c r="L10" s="224">
        <f t="shared" si="8"/>
        <v>2.0719386000000002</v>
      </c>
      <c r="M10" s="224">
        <f t="shared" si="2"/>
        <v>1.2376980000000002</v>
      </c>
      <c r="N10" s="224">
        <f t="shared" si="3"/>
        <v>1.5099754860000001</v>
      </c>
      <c r="O10" s="224">
        <f t="shared" si="9"/>
        <v>0.8342406</v>
      </c>
      <c r="P10" s="224">
        <f t="shared" si="10"/>
        <v>0.8342406</v>
      </c>
      <c r="Q10" s="224">
        <f t="shared" si="14"/>
        <v>0.8342406</v>
      </c>
      <c r="R10" s="233">
        <f>산출기초조사서!I12</f>
        <v>8.2200000000000006</v>
      </c>
      <c r="S10" s="233">
        <f t="shared" si="5"/>
        <v>0.1</v>
      </c>
      <c r="T10" s="231"/>
      <c r="V10" s="227">
        <f t="shared" si="11"/>
        <v>107.16000000000001</v>
      </c>
      <c r="X10" s="228">
        <f t="shared" si="15"/>
        <v>0.8342406</v>
      </c>
      <c r="AB10" s="218">
        <f t="shared" si="12"/>
        <v>48</v>
      </c>
      <c r="AE10" s="230">
        <f>SUMIF('라-1.1-0-1 GPS좌표 및 흉고(소구역-해송)'!$C$4:$C$153,"18",'라-1.1-0-1 GPS좌표 및 흉고(소구역-해송)'!$K$4:$K$153)</f>
        <v>12</v>
      </c>
    </row>
    <row r="11" spans="1:32" ht="13.5" customHeight="1">
      <c r="A11" s="231">
        <v>20</v>
      </c>
      <c r="B11" s="232">
        <v>12</v>
      </c>
      <c r="C11" s="230">
        <f>SUMIF('라-1.1-0-1 GPS좌표 및 흉고(소구역-해송)'!$C$4:$C$153,A11,'라-1.1-0-1 GPS좌표 및 흉고(소구역-해송)'!$K$4:$K$153)</f>
        <v>15</v>
      </c>
      <c r="D11" s="224">
        <f>IF(B11="","",INDEX(수간재적표!$C$2:$AX$427,$U$1+B11-2,A11/2-2))</f>
        <v>0.17727000000000001</v>
      </c>
      <c r="E11" s="224">
        <f t="shared" si="16"/>
        <v>2.6590500000000001</v>
      </c>
      <c r="F11" s="225">
        <v>28.9</v>
      </c>
      <c r="G11" s="225">
        <f>조재율표!H10*$W$1</f>
        <v>80</v>
      </c>
      <c r="H11" s="224">
        <f t="shared" si="7"/>
        <v>2.12724</v>
      </c>
      <c r="I11" s="1315"/>
      <c r="J11" s="224">
        <f t="shared" si="0"/>
        <v>0.53181000000000012</v>
      </c>
      <c r="K11" s="224">
        <f t="shared" si="1"/>
        <v>0.76846545000000011</v>
      </c>
      <c r="L11" s="224">
        <f t="shared" si="8"/>
        <v>3.4275154500000005</v>
      </c>
      <c r="M11" s="224">
        <f t="shared" si="2"/>
        <v>2.12724</v>
      </c>
      <c r="N11" s="224">
        <f t="shared" si="3"/>
        <v>2.3534985645000006</v>
      </c>
      <c r="O11" s="224">
        <f t="shared" si="9"/>
        <v>1.3002754500000002</v>
      </c>
      <c r="P11" s="224">
        <f t="shared" si="10"/>
        <v>1.3002754500000002</v>
      </c>
      <c r="Q11" s="224">
        <f t="shared" si="14"/>
        <v>1.3002754500000002</v>
      </c>
      <c r="R11" s="233">
        <f>산출기초조사서!I13</f>
        <v>8.39</v>
      </c>
      <c r="S11" s="233">
        <f t="shared" si="5"/>
        <v>0.15</v>
      </c>
      <c r="T11" s="231"/>
      <c r="V11" s="227">
        <f t="shared" si="11"/>
        <v>141.816</v>
      </c>
      <c r="X11" s="228">
        <f t="shared" si="15"/>
        <v>1.3002754500000004</v>
      </c>
      <c r="AB11" s="218">
        <f t="shared" si="12"/>
        <v>60</v>
      </c>
      <c r="AE11" s="230">
        <f>SUMIF('라-1.1-0-1 GPS좌표 및 흉고(소구역-해송)'!$C$4:$C$153,"20",'라-1.1-0-1 GPS좌표 및 흉고(소구역-해송)'!$K$4:$K$153)</f>
        <v>15</v>
      </c>
    </row>
    <row r="12" spans="1:32" ht="13.5" customHeight="1">
      <c r="A12" s="231">
        <v>22</v>
      </c>
      <c r="B12" s="232">
        <v>13</v>
      </c>
      <c r="C12" s="230">
        <f>SUMIF('라-1.1-0-1 GPS좌표 및 흉고(소구역-해송)'!$C$4:$C$153,A12,'라-1.1-0-1 GPS좌표 및 흉고(소구역-해송)'!$K$4:$K$153)</f>
        <v>11</v>
      </c>
      <c r="D12" s="224">
        <f>IF(B12="","",INDEX(수간재적표!$C$2:$AX$427,$U$1+B12-2,A12/2-2))</f>
        <v>0.22847999999999999</v>
      </c>
      <c r="E12" s="224">
        <f t="shared" si="16"/>
        <v>2.51328</v>
      </c>
      <c r="F12" s="225">
        <v>28.9</v>
      </c>
      <c r="G12" s="225">
        <f>조재율표!H11*$W$1</f>
        <v>82</v>
      </c>
      <c r="H12" s="224">
        <f t="shared" si="7"/>
        <v>2.0608895999999999</v>
      </c>
      <c r="I12" s="1315"/>
      <c r="J12" s="224">
        <f t="shared" si="0"/>
        <v>0.45239040000000008</v>
      </c>
      <c r="K12" s="224">
        <f t="shared" si="1"/>
        <v>0.72633791999999997</v>
      </c>
      <c r="L12" s="224">
        <f t="shared" si="8"/>
        <v>3.2396179199999997</v>
      </c>
      <c r="M12" s="224">
        <f t="shared" si="2"/>
        <v>2.0608895999999999</v>
      </c>
      <c r="N12" s="224">
        <f t="shared" si="3"/>
        <v>2.1334982592</v>
      </c>
      <c r="O12" s="224">
        <f t="shared" si="9"/>
        <v>1.1787283200000001</v>
      </c>
      <c r="P12" s="224">
        <f t="shared" si="10"/>
        <v>1.1787283200000001</v>
      </c>
      <c r="Q12" s="224">
        <f t="shared" si="14"/>
        <v>1.1787283200000001</v>
      </c>
      <c r="R12" s="233">
        <f>산출기초조사서!I14</f>
        <v>8.56</v>
      </c>
      <c r="S12" s="233">
        <f t="shared" si="5"/>
        <v>0.14000000000000001</v>
      </c>
      <c r="T12" s="231"/>
      <c r="V12" s="227">
        <f t="shared" si="11"/>
        <v>182.78399999999999</v>
      </c>
      <c r="X12" s="228">
        <f t="shared" si="15"/>
        <v>1.1787283199999998</v>
      </c>
      <c r="AB12" s="218">
        <f t="shared" si="12"/>
        <v>44</v>
      </c>
      <c r="AC12" s="218">
        <v>4.8</v>
      </c>
      <c r="AE12" s="230">
        <f>SUMIF('라-1.1-0-1 GPS좌표 및 흉고(소구역-해송)'!$C$4:$C$153,"22",'라-1.1-0-1 GPS좌표 및 흉고(소구역-해송)'!$K$4:$K$153)</f>
        <v>11</v>
      </c>
    </row>
    <row r="13" spans="1:32" ht="13.5" customHeight="1">
      <c r="A13" s="231">
        <v>24</v>
      </c>
      <c r="B13" s="232">
        <v>14</v>
      </c>
      <c r="C13" s="230">
        <f>SUMIF('라-1.1-0-1 GPS좌표 및 흉고(소구역-해송)'!$C$4:$C$153,A13,'라-1.1-0-1 GPS좌표 및 흉고(소구역-해송)'!$K$4:$K$153)</f>
        <v>13</v>
      </c>
      <c r="D13" s="224">
        <f>IF(B13="","",INDEX(수간재적표!$C$2:$AX$427,$U$1+B13-2,A13/2-2))</f>
        <v>0.28805999999999998</v>
      </c>
      <c r="E13" s="224">
        <f t="shared" si="16"/>
        <v>3.7447799999999996</v>
      </c>
      <c r="F13" s="225">
        <v>28.9</v>
      </c>
      <c r="G13" s="225">
        <f>조재율표!H12*$W$1</f>
        <v>84</v>
      </c>
      <c r="H13" s="224">
        <f t="shared" si="7"/>
        <v>3.1456151999999999</v>
      </c>
      <c r="I13" s="1315"/>
      <c r="J13" s="224">
        <f t="shared" si="0"/>
        <v>0.59916479999999961</v>
      </c>
      <c r="K13" s="224">
        <f t="shared" si="1"/>
        <v>1.0822414199999999</v>
      </c>
      <c r="L13" s="224">
        <f t="shared" si="8"/>
        <v>4.8270214199999995</v>
      </c>
      <c r="M13" s="224">
        <f t="shared" si="2"/>
        <v>3.1456151999999999</v>
      </c>
      <c r="N13" s="224">
        <f t="shared" si="3"/>
        <v>3.0433452581999991</v>
      </c>
      <c r="O13" s="224">
        <f t="shared" si="9"/>
        <v>1.6814062199999995</v>
      </c>
      <c r="P13" s="224">
        <f t="shared" si="10"/>
        <v>1.6814062199999995</v>
      </c>
      <c r="Q13" s="224">
        <f t="shared" si="14"/>
        <v>1.6814062199999995</v>
      </c>
      <c r="R13" s="233">
        <f>산출기초조사서!I15</f>
        <v>8.7200000000000006</v>
      </c>
      <c r="S13" s="233">
        <f t="shared" si="5"/>
        <v>0.19</v>
      </c>
      <c r="T13" s="231"/>
      <c r="V13" s="227">
        <f t="shared" si="11"/>
        <v>230.44799999999998</v>
      </c>
      <c r="X13" s="228">
        <f t="shared" si="15"/>
        <v>1.6814062199999995</v>
      </c>
      <c r="AB13" s="218">
        <f t="shared" si="12"/>
        <v>52</v>
      </c>
      <c r="AE13" s="230">
        <f>SUMIF('라-1.1-0-1 GPS좌표 및 흉고(소구역-해송)'!$C$4:$C$153,"24",'라-1.1-0-1 GPS좌표 및 흉고(소구역-해송)'!$K$4:$K$153)</f>
        <v>13</v>
      </c>
    </row>
    <row r="14" spans="1:32" ht="13.5" customHeight="1">
      <c r="A14" s="231">
        <v>26</v>
      </c>
      <c r="B14" s="232">
        <v>15</v>
      </c>
      <c r="C14" s="230">
        <f>SUMIF('라-1.1-0-1 GPS좌표 및 흉고(소구역-해송)'!$C$4:$C$153,A14,'라-1.1-0-1 GPS좌표 및 흉고(소구역-해송)'!$K$4:$K$153)</f>
        <v>9</v>
      </c>
      <c r="D14" s="224">
        <f>IF(B14="","",INDEX(수간재적표!$C$2:$AX$427,$U$1+B14-2,A14/2-2))</f>
        <v>0.35648000000000002</v>
      </c>
      <c r="E14" s="224">
        <f t="shared" si="16"/>
        <v>3.2083200000000001</v>
      </c>
      <c r="F14" s="225">
        <v>28.9</v>
      </c>
      <c r="G14" s="225">
        <f>조재율표!H13*$W$1</f>
        <v>85</v>
      </c>
      <c r="H14" s="224">
        <f t="shared" si="7"/>
        <v>2.7270720000000002</v>
      </c>
      <c r="I14" s="1315"/>
      <c r="J14" s="224">
        <f t="shared" si="0"/>
        <v>0.4812479999999999</v>
      </c>
      <c r="K14" s="224">
        <f t="shared" si="1"/>
        <v>0.92720447999999989</v>
      </c>
      <c r="L14" s="224">
        <f t="shared" si="8"/>
        <v>4.1355244799999999</v>
      </c>
      <c r="M14" s="224">
        <f t="shared" si="2"/>
        <v>2.7270720000000002</v>
      </c>
      <c r="N14" s="224">
        <f t="shared" si="3"/>
        <v>2.5492989887999995</v>
      </c>
      <c r="O14" s="224">
        <f t="shared" si="9"/>
        <v>1.4084524799999998</v>
      </c>
      <c r="P14" s="224">
        <f t="shared" si="10"/>
        <v>1.4084524799999998</v>
      </c>
      <c r="Q14" s="224">
        <f t="shared" si="14"/>
        <v>1.4084524799999998</v>
      </c>
      <c r="R14" s="233">
        <f>산출기초조사서!I16</f>
        <v>8.89</v>
      </c>
      <c r="S14" s="233">
        <f t="shared" si="5"/>
        <v>0.16</v>
      </c>
      <c r="T14" s="231"/>
      <c r="V14" s="227">
        <f t="shared" si="11"/>
        <v>285.18400000000003</v>
      </c>
      <c r="X14" s="228">
        <f t="shared" si="15"/>
        <v>1.4084524799999998</v>
      </c>
      <c r="AB14" s="218">
        <f t="shared" si="12"/>
        <v>36</v>
      </c>
      <c r="AE14" s="230">
        <f>SUMIF('라-1.1-0-1 GPS좌표 및 흉고(소구역-해송)'!$C$4:$C$153,"26",'라-1.1-0-1 GPS좌표 및 흉고(소구역-해송)'!$K$4:$K$153)</f>
        <v>9</v>
      </c>
    </row>
    <row r="15" spans="1:32" ht="13.5" customHeight="1">
      <c r="A15" s="231">
        <v>28</v>
      </c>
      <c r="B15" s="232">
        <v>16</v>
      </c>
      <c r="C15" s="230">
        <f>SUMIF('라-1.1-0-1 GPS좌표 및 흉고(소구역-해송)'!$C$4:$C$153,A15,'라-1.1-0-1 GPS좌표 및 흉고(소구역-해송)'!$K$4:$K$153)</f>
        <v>15</v>
      </c>
      <c r="D15" s="224">
        <f>IF(B15="","",INDEX(수간재적표!$C$2:$AX$427,$U$1+B15-2,A15/2-2))</f>
        <v>0.43415999999999999</v>
      </c>
      <c r="E15" s="224">
        <f t="shared" si="16"/>
        <v>6.5123999999999995</v>
      </c>
      <c r="F15" s="225">
        <v>28.9</v>
      </c>
      <c r="G15" s="225">
        <f>조재율표!H14*$W$1</f>
        <v>86</v>
      </c>
      <c r="H15" s="224">
        <f t="shared" si="7"/>
        <v>5.6006639999999992</v>
      </c>
      <c r="I15" s="1315">
        <f>SUM(H15:H16)</f>
        <v>11.431033999999999</v>
      </c>
      <c r="J15" s="224">
        <f t="shared" si="0"/>
        <v>0.91173600000000032</v>
      </c>
      <c r="K15" s="224">
        <f t="shared" si="1"/>
        <v>1.8820835999999996</v>
      </c>
      <c r="L15" s="224">
        <f t="shared" si="8"/>
        <v>8.3944835999999992</v>
      </c>
      <c r="M15" s="224">
        <f t="shared" si="2"/>
        <v>5.6006639999999992</v>
      </c>
      <c r="N15" s="224">
        <f t="shared" si="3"/>
        <v>5.0568134760000003</v>
      </c>
      <c r="O15" s="224">
        <f t="shared" si="9"/>
        <v>2.7938196</v>
      </c>
      <c r="P15" s="224">
        <f t="shared" si="10"/>
        <v>2.7938196</v>
      </c>
      <c r="Q15" s="224">
        <f t="shared" si="14"/>
        <v>2.7938196</v>
      </c>
      <c r="R15" s="233">
        <f>산출기초조사서!I17</f>
        <v>9.06</v>
      </c>
      <c r="S15" s="233">
        <f t="shared" si="5"/>
        <v>0.31</v>
      </c>
      <c r="T15" s="231"/>
      <c r="V15" s="227">
        <f t="shared" si="11"/>
        <v>347.32799999999997</v>
      </c>
      <c r="X15" s="228">
        <f t="shared" si="15"/>
        <v>2.7938196</v>
      </c>
      <c r="AB15" s="218">
        <f t="shared" si="12"/>
        <v>60</v>
      </c>
      <c r="AE15" s="230">
        <f>SUMIF('라-1.1-0-1 GPS좌표 및 흉고(소구역-해송)'!$C$4:$C$153,"28",'라-1.1-0-1 GPS좌표 및 흉고(소구역-해송)'!$K$4:$K$153)</f>
        <v>15</v>
      </c>
    </row>
    <row r="16" spans="1:32" ht="13.5" customHeight="1">
      <c r="A16" s="231">
        <v>30</v>
      </c>
      <c r="B16" s="232">
        <v>17</v>
      </c>
      <c r="C16" s="230">
        <f>SUMIF('라-1.1-0-1 GPS좌표 및 흉고(소구역-해송)'!$C$4:$C$153,A16,'라-1.1-0-1 GPS좌표 및 흉고(소구역-해송)'!$K$4:$K$153)</f>
        <v>13</v>
      </c>
      <c r="D16" s="224">
        <f>IF(B16="","",INDEX(수간재적표!$C$2:$AX$427,$U$1+B16-2,A16/2-2))</f>
        <v>0.52149999999999996</v>
      </c>
      <c r="E16" s="224">
        <f t="shared" si="16"/>
        <v>6.7794999999999996</v>
      </c>
      <c r="F16" s="225">
        <v>28.9</v>
      </c>
      <c r="G16" s="225">
        <f>조재율표!H15*$W$1</f>
        <v>86</v>
      </c>
      <c r="H16" s="224">
        <f t="shared" si="7"/>
        <v>5.8303699999999994</v>
      </c>
      <c r="I16" s="1315"/>
      <c r="J16" s="224">
        <f t="shared" si="0"/>
        <v>0.94913000000000025</v>
      </c>
      <c r="K16" s="224">
        <f t="shared" si="1"/>
        <v>1.9592754999999997</v>
      </c>
      <c r="L16" s="224">
        <f t="shared" si="8"/>
        <v>8.7387754999999991</v>
      </c>
      <c r="M16" s="224">
        <f t="shared" si="2"/>
        <v>5.8303699999999994</v>
      </c>
      <c r="N16" s="224">
        <f t="shared" si="3"/>
        <v>5.2642139549999998</v>
      </c>
      <c r="O16" s="224">
        <f t="shared" si="9"/>
        <v>2.9084054999999998</v>
      </c>
      <c r="P16" s="224">
        <f t="shared" si="10"/>
        <v>2.9084054999999998</v>
      </c>
      <c r="Q16" s="224">
        <f t="shared" si="14"/>
        <v>2.9084054999999998</v>
      </c>
      <c r="R16" s="233">
        <f>산출기초조사서!I18</f>
        <v>9.23</v>
      </c>
      <c r="S16" s="233">
        <f t="shared" si="5"/>
        <v>0.32</v>
      </c>
      <c r="T16" s="231"/>
      <c r="V16" s="227">
        <f t="shared" si="11"/>
        <v>417.2</v>
      </c>
      <c r="X16" s="228">
        <f t="shared" si="15"/>
        <v>2.9084054999999998</v>
      </c>
      <c r="AB16" s="218">
        <f t="shared" si="12"/>
        <v>52</v>
      </c>
      <c r="AE16" s="230">
        <f>SUMIF('라-1.1-0-1 GPS좌표 및 흉고(소구역-해송)'!$C$4:$C$153,"30",'라-1.1-0-1 GPS좌표 및 흉고(소구역-해송)'!$K$4:$K$153)</f>
        <v>13</v>
      </c>
    </row>
    <row r="17" spans="1:31" ht="13.5" customHeight="1">
      <c r="A17" s="231">
        <v>32</v>
      </c>
      <c r="B17" s="232">
        <v>17</v>
      </c>
      <c r="C17" s="230">
        <f>SUMIF('라-1.1-0-1 GPS좌표 및 흉고(소구역-해송)'!$C$4:$C$153,A17,'라-1.1-0-1 GPS좌표 및 흉고(소구역-해송)'!$K$4:$K$153)</f>
        <v>6</v>
      </c>
      <c r="D17" s="224">
        <f>IF(B17="","",INDEX(수간재적표!$C$2:$AX$427,$U$1+B17-2,A17/2-2))</f>
        <v>0.58457000000000003</v>
      </c>
      <c r="E17" s="224">
        <f t="shared" si="16"/>
        <v>3.5074200000000002</v>
      </c>
      <c r="F17" s="225">
        <v>28.9</v>
      </c>
      <c r="G17" s="225">
        <f>조재율표!H16*$W$1</f>
        <v>87</v>
      </c>
      <c r="H17" s="224">
        <f t="shared" si="7"/>
        <v>3.0514554000000005</v>
      </c>
      <c r="I17" s="1315">
        <f>SUM(H17:H36)</f>
        <v>37.353077200000008</v>
      </c>
      <c r="J17" s="224">
        <f t="shared" si="0"/>
        <v>0.45596459999999972</v>
      </c>
      <c r="K17" s="224">
        <f t="shared" si="1"/>
        <v>1.0136443800000001</v>
      </c>
      <c r="L17" s="224">
        <f t="shared" si="8"/>
        <v>4.5210643800000003</v>
      </c>
      <c r="M17" s="224">
        <f t="shared" si="2"/>
        <v>3.0514554000000005</v>
      </c>
      <c r="N17" s="224">
        <f t="shared" si="3"/>
        <v>2.6599922537999996</v>
      </c>
      <c r="O17" s="224">
        <f t="shared" si="9"/>
        <v>1.4696089799999998</v>
      </c>
      <c r="P17" s="224">
        <f t="shared" si="10"/>
        <v>1.4696089799999998</v>
      </c>
      <c r="Q17" s="224">
        <f t="shared" si="14"/>
        <v>1.4696089799999998</v>
      </c>
      <c r="R17" s="233">
        <f>산출기초조사서!I19</f>
        <v>9.39</v>
      </c>
      <c r="S17" s="233">
        <f t="shared" si="5"/>
        <v>0.16</v>
      </c>
      <c r="T17" s="231"/>
      <c r="V17" s="227">
        <f t="shared" si="11"/>
        <v>467.65600000000001</v>
      </c>
      <c r="X17" s="228">
        <f t="shared" si="15"/>
        <v>1.4696089799999998</v>
      </c>
      <c r="AB17" s="218">
        <f t="shared" si="12"/>
        <v>24</v>
      </c>
      <c r="AE17" s="230">
        <f>SUMIF('라-1.1-0-1 GPS좌표 및 흉고(소구역-해송)'!$C$4:$C$153,"32",'라-1.1-0-1 GPS좌표 및 흉고(소구역-해송)'!$K$4:$K$153)</f>
        <v>6</v>
      </c>
    </row>
    <row r="18" spans="1:31" ht="13.5" customHeight="1">
      <c r="A18" s="231">
        <v>34</v>
      </c>
      <c r="B18" s="232">
        <v>18</v>
      </c>
      <c r="C18" s="230">
        <f>SUMIF('라-1.1-0-1 GPS좌표 및 흉고(소구역-해송)'!$C$4:$C$153,A18,'라-1.1-0-1 GPS좌표 및 흉고(소구역-해송)'!$K$4:$K$153)</f>
        <v>4</v>
      </c>
      <c r="D18" s="224">
        <f>IF(B18="","",INDEX(수간재적표!$C$2:$AX$427,$U$1+B18-2,A18/2-2))</f>
        <v>0.68845999999999996</v>
      </c>
      <c r="E18" s="224">
        <f t="shared" si="16"/>
        <v>2.7538399999999998</v>
      </c>
      <c r="F18" s="225">
        <v>28.9</v>
      </c>
      <c r="G18" s="225">
        <f>조재율표!H17*$W$1</f>
        <v>87</v>
      </c>
      <c r="H18" s="224">
        <f t="shared" si="7"/>
        <v>2.3958408000000002</v>
      </c>
      <c r="I18" s="1315"/>
      <c r="J18" s="224">
        <f t="shared" si="0"/>
        <v>0.35799919999999963</v>
      </c>
      <c r="K18" s="224">
        <f t="shared" si="1"/>
        <v>0.79585975999999992</v>
      </c>
      <c r="L18" s="224">
        <f t="shared" si="8"/>
        <v>3.5496997599999998</v>
      </c>
      <c r="M18" s="224">
        <f t="shared" si="2"/>
        <v>2.3958408000000002</v>
      </c>
      <c r="N18" s="224">
        <f t="shared" si="3"/>
        <v>2.0884847175999992</v>
      </c>
      <c r="O18" s="224">
        <f t="shared" si="9"/>
        <v>1.1538589599999995</v>
      </c>
      <c r="P18" s="224">
        <f t="shared" si="10"/>
        <v>1.1538589599999995</v>
      </c>
      <c r="Q18" s="224">
        <f t="shared" si="14"/>
        <v>1.1538589599999995</v>
      </c>
      <c r="R18" s="233">
        <f>산출기초조사서!I20</f>
        <v>9.56</v>
      </c>
      <c r="S18" s="233">
        <f t="shared" si="5"/>
        <v>0.12</v>
      </c>
      <c r="T18" s="231"/>
      <c r="V18" s="227">
        <f t="shared" si="11"/>
        <v>550.76799999999992</v>
      </c>
      <c r="X18" s="228">
        <f t="shared" si="15"/>
        <v>1.1538589599999995</v>
      </c>
      <c r="AB18" s="218">
        <f t="shared" si="12"/>
        <v>16</v>
      </c>
      <c r="AE18" s="230">
        <f>SUMIF('라-1.1-0-1 GPS좌표 및 흉고(소구역-해송)'!$C$4:$C$153,"34",'라-1.1-0-1 GPS좌표 및 흉고(소구역-해송)'!$K$4:$K$153)</f>
        <v>4</v>
      </c>
    </row>
    <row r="19" spans="1:31" ht="13.5" customHeight="1">
      <c r="A19" s="231">
        <v>36</v>
      </c>
      <c r="B19" s="232">
        <v>18</v>
      </c>
      <c r="C19" s="230">
        <f>SUMIF('라-1.1-0-1 GPS좌표 및 흉고(소구역-해송)'!$C$4:$C$153,A19,'라-1.1-0-1 GPS좌표 및 흉고(소구역-해송)'!$K$4:$K$153)</f>
        <v>3</v>
      </c>
      <c r="D19" s="224">
        <f>IF(B19="","",INDEX(수간재적표!$C$2:$AX$427,$U$1+B19-2,A19/2-2))</f>
        <v>0.76071</v>
      </c>
      <c r="E19" s="224">
        <f t="shared" si="16"/>
        <v>2.28213</v>
      </c>
      <c r="F19" s="225">
        <v>28.9</v>
      </c>
      <c r="G19" s="225">
        <f>조재율표!H18*$W$1</f>
        <v>88</v>
      </c>
      <c r="H19" s="224">
        <f t="shared" si="7"/>
        <v>2.0082743999999999</v>
      </c>
      <c r="I19" s="1315"/>
      <c r="J19" s="224">
        <f t="shared" si="0"/>
        <v>0.27385560000000009</v>
      </c>
      <c r="K19" s="224">
        <f t="shared" si="1"/>
        <v>0.65953557000000007</v>
      </c>
      <c r="L19" s="224">
        <f t="shared" si="8"/>
        <v>2.9416655700000001</v>
      </c>
      <c r="M19" s="224">
        <f t="shared" si="2"/>
        <v>2.0082743999999999</v>
      </c>
      <c r="N19" s="224">
        <f t="shared" si="3"/>
        <v>1.6894380177000003</v>
      </c>
      <c r="O19" s="224">
        <f t="shared" si="9"/>
        <v>0.93339117000000016</v>
      </c>
      <c r="P19" s="224">
        <f t="shared" si="10"/>
        <v>0.93339117000000016</v>
      </c>
      <c r="Q19" s="224">
        <f t="shared" si="14"/>
        <v>0.93339117000000016</v>
      </c>
      <c r="R19" s="233">
        <f>산출기초조사서!I21</f>
        <v>9.73</v>
      </c>
      <c r="S19" s="233">
        <f t="shared" si="5"/>
        <v>0.1</v>
      </c>
      <c r="T19" s="231"/>
      <c r="V19" s="227">
        <f t="shared" si="11"/>
        <v>608.56799999999998</v>
      </c>
      <c r="X19" s="228">
        <f t="shared" si="15"/>
        <v>0.93339117000000016</v>
      </c>
      <c r="AB19" s="218">
        <f t="shared" si="12"/>
        <v>12</v>
      </c>
      <c r="AE19" s="230">
        <f>SUMIF('라-1.1-0-1 GPS좌표 및 흉고(소구역-해송)'!$C$4:$C$153,"36",'라-1.1-0-1 GPS좌표 및 흉고(소구역-해송)'!$K$4:$K$153)</f>
        <v>3</v>
      </c>
    </row>
    <row r="20" spans="1:31" ht="13.5" customHeight="1">
      <c r="A20" s="231">
        <v>38</v>
      </c>
      <c r="B20" s="232">
        <v>19</v>
      </c>
      <c r="C20" s="230">
        <f>SUMIF('라-1.1-0-1 GPS좌표 및 흉고(소구역-해송)'!$C$4:$C$153,A20,'라-1.1-0-1 GPS좌표 및 흉고(소구역-해송)'!$K$4:$K$153)</f>
        <v>5</v>
      </c>
      <c r="D20" s="224">
        <f>IF(B20="","",INDEX(수간재적표!$C$2:$AX$427,$U$1+B20-2,A20/2-2))</f>
        <v>0.88185000000000002</v>
      </c>
      <c r="E20" s="224">
        <f t="shared" si="16"/>
        <v>4.4092500000000001</v>
      </c>
      <c r="F20" s="225">
        <v>28.9</v>
      </c>
      <c r="G20" s="225">
        <f>조재율표!H19*$W$1</f>
        <v>88</v>
      </c>
      <c r="H20" s="224">
        <f t="shared" si="7"/>
        <v>3.8801399999999999</v>
      </c>
      <c r="I20" s="1315"/>
      <c r="J20" s="224">
        <f t="shared" si="0"/>
        <v>0.52911000000000019</v>
      </c>
      <c r="K20" s="224">
        <f t="shared" si="1"/>
        <v>1.27427325</v>
      </c>
      <c r="L20" s="224">
        <f t="shared" si="8"/>
        <v>5.6835232500000004</v>
      </c>
      <c r="M20" s="224">
        <f t="shared" si="2"/>
        <v>3.8801399999999999</v>
      </c>
      <c r="N20" s="224">
        <f t="shared" si="3"/>
        <v>3.2641236825000006</v>
      </c>
      <c r="O20" s="224">
        <f t="shared" si="9"/>
        <v>1.8033832500000002</v>
      </c>
      <c r="P20" s="224">
        <f t="shared" si="10"/>
        <v>1.8033832500000002</v>
      </c>
      <c r="Q20" s="224">
        <f t="shared" si="14"/>
        <v>1.8033832500000002</v>
      </c>
      <c r="R20" s="233">
        <f>산출기초조사서!I22</f>
        <v>9.89</v>
      </c>
      <c r="S20" s="233">
        <f t="shared" si="5"/>
        <v>0.18</v>
      </c>
      <c r="T20" s="231"/>
      <c r="V20" s="227">
        <f t="shared" si="11"/>
        <v>705.48</v>
      </c>
      <c r="X20" s="228">
        <f t="shared" si="15"/>
        <v>1.8033832500000004</v>
      </c>
      <c r="AB20" s="218">
        <f t="shared" si="12"/>
        <v>20</v>
      </c>
      <c r="AE20" s="230">
        <f>SUMIF('라-1.1-0-1 GPS좌표 및 흉고(소구역-해송)'!$C$4:$C$153,"38",'라-1.1-0-1 GPS좌표 및 흉고(소구역-해송)'!$K$4:$K$153)</f>
        <v>5</v>
      </c>
    </row>
    <row r="21" spans="1:31" ht="13.5" customHeight="1">
      <c r="A21" s="231">
        <v>40</v>
      </c>
      <c r="B21" s="232">
        <v>20</v>
      </c>
      <c r="C21" s="230">
        <f>SUMIF('라-1.1-0-1 GPS좌표 및 흉고(소구역-해송)'!$C$4:$C$153,A21,'라-1.1-0-1 GPS좌표 및 흉고(소구역-해송)'!$K$4:$K$153)</f>
        <v>5</v>
      </c>
      <c r="D21" s="224">
        <f>IF(B21="","",INDEX(수간재적표!$C$2:$AX$427,$U$1+B21-2,A21/2-2))</f>
        <v>1.01397</v>
      </c>
      <c r="E21" s="224">
        <f t="shared" si="16"/>
        <v>5.0698500000000006</v>
      </c>
      <c r="F21" s="225">
        <v>28.9</v>
      </c>
      <c r="G21" s="225">
        <f>조재율표!H20*$W$1</f>
        <v>88</v>
      </c>
      <c r="H21" s="224">
        <f t="shared" si="7"/>
        <v>4.461468</v>
      </c>
      <c r="I21" s="1315"/>
      <c r="J21" s="224">
        <f t="shared" si="0"/>
        <v>0.60838200000000064</v>
      </c>
      <c r="K21" s="224">
        <f t="shared" si="1"/>
        <v>1.4651866499999999</v>
      </c>
      <c r="L21" s="224">
        <f t="shared" si="8"/>
        <v>6.5350366500000003</v>
      </c>
      <c r="M21" s="224">
        <f t="shared" si="2"/>
        <v>4.461468</v>
      </c>
      <c r="N21" s="224">
        <f t="shared" si="3"/>
        <v>3.7531592565000009</v>
      </c>
      <c r="O21" s="224">
        <f t="shared" si="9"/>
        <v>2.0735686500000003</v>
      </c>
      <c r="P21" s="224">
        <f t="shared" si="10"/>
        <v>2.0735686500000003</v>
      </c>
      <c r="Q21" s="224">
        <f t="shared" si="14"/>
        <v>2.0735686500000003</v>
      </c>
      <c r="R21" s="233">
        <f>산출기초조사서!I23</f>
        <v>10.06</v>
      </c>
      <c r="S21" s="233">
        <f t="shared" si="5"/>
        <v>0.21</v>
      </c>
      <c r="T21" s="231"/>
      <c r="V21" s="227">
        <f t="shared" si="11"/>
        <v>811.17600000000004</v>
      </c>
      <c r="X21" s="228">
        <f t="shared" si="15"/>
        <v>2.0735686500000003</v>
      </c>
      <c r="AB21" s="218">
        <f t="shared" si="12"/>
        <v>20</v>
      </c>
      <c r="AE21" s="230">
        <f>SUMIF('라-1.1-0-1 GPS좌표 및 흉고(소구역-해송)'!$C$4:$C$153,"40",'라-1.1-0-1 GPS좌표 및 흉고(소구역-해송)'!$K$4:$K$153)</f>
        <v>5</v>
      </c>
    </row>
    <row r="22" spans="1:31" ht="13.5" customHeight="1">
      <c r="A22" s="231">
        <v>42</v>
      </c>
      <c r="B22" s="232">
        <v>21</v>
      </c>
      <c r="C22" s="230">
        <f>SUMIF('라-1.1-0-1 GPS좌표 및 흉고(소구역-해송)'!$C$4:$C$153,A22,'라-1.1-0-1 GPS좌표 및 흉고(소구역-해송)'!$K$4:$K$153)</f>
        <v>9</v>
      </c>
      <c r="D22" s="224">
        <f>IF(B22="","",INDEX(수간재적표!$C$2:$AX$427,$U$1+B22-2,A22/2-2))</f>
        <v>1.15733</v>
      </c>
      <c r="E22" s="224">
        <f t="shared" si="16"/>
        <v>10.41597</v>
      </c>
      <c r="F22" s="225">
        <v>28.9</v>
      </c>
      <c r="G22" s="225">
        <f>조재율표!H21*$W$1</f>
        <v>88</v>
      </c>
      <c r="H22" s="224">
        <f t="shared" si="7"/>
        <v>9.1660535999999997</v>
      </c>
      <c r="I22" s="1315"/>
      <c r="J22" s="224">
        <f t="shared" si="0"/>
        <v>1.2499164</v>
      </c>
      <c r="K22" s="224">
        <f t="shared" si="1"/>
        <v>3.0102153299999999</v>
      </c>
      <c r="L22" s="224">
        <f t="shared" si="8"/>
        <v>13.426185329999999</v>
      </c>
      <c r="M22" s="224">
        <f t="shared" si="2"/>
        <v>9.1660535999999997</v>
      </c>
      <c r="N22" s="224">
        <f t="shared" si="3"/>
        <v>7.7108384312999991</v>
      </c>
      <c r="O22" s="224">
        <f t="shared" si="9"/>
        <v>4.2601317299999995</v>
      </c>
      <c r="P22" s="224">
        <f t="shared" si="10"/>
        <v>4.2601317299999995</v>
      </c>
      <c r="Q22" s="224">
        <f t="shared" si="14"/>
        <v>4.2601317299999995</v>
      </c>
      <c r="R22" s="233">
        <f>산출기초조사서!I24</f>
        <v>10.23</v>
      </c>
      <c r="S22" s="233">
        <f t="shared" si="5"/>
        <v>0.42</v>
      </c>
      <c r="T22" s="231"/>
      <c r="V22" s="227">
        <f t="shared" si="11"/>
        <v>925.86400000000003</v>
      </c>
      <c r="X22" s="228">
        <f t="shared" si="15"/>
        <v>4.2601317299999995</v>
      </c>
      <c r="AB22" s="218">
        <f t="shared" si="12"/>
        <v>36</v>
      </c>
      <c r="AE22" s="230">
        <f>SUMIF('라-1.1-0-1 GPS좌표 및 흉고(소구역-해송)'!$C$4:$C$153,"42",'라-1.1-0-1 GPS좌표 및 흉고(소구역-해송)'!$K$4:$K$153)</f>
        <v>9</v>
      </c>
    </row>
    <row r="23" spans="1:31" ht="13.5" customHeight="1">
      <c r="A23" s="231">
        <v>44</v>
      </c>
      <c r="B23" s="232">
        <v>21</v>
      </c>
      <c r="C23" s="230">
        <f>SUMIF('라-1.1-0-1 GPS좌표 및 흉고(소구역-해송)'!$C$4:$C$153,A23,'라-1.1-0-1 GPS좌표 및 흉고(소구역-해송)'!$K$4:$K$153)</f>
        <v>5</v>
      </c>
      <c r="D23" s="224">
        <f>IF(B23="","",INDEX(수간재적표!$C$2:$AX$427,$U$1+B23-2,A23/2-2))</f>
        <v>1.2526200000000001</v>
      </c>
      <c r="E23" s="224">
        <f t="shared" si="16"/>
        <v>6.2631000000000006</v>
      </c>
      <c r="F23" s="225">
        <v>28.9</v>
      </c>
      <c r="G23" s="225">
        <f>조재율표!H22*$W$1</f>
        <v>89</v>
      </c>
      <c r="H23" s="224">
        <f t="shared" si="7"/>
        <v>5.5741590000000008</v>
      </c>
      <c r="I23" s="1315"/>
      <c r="J23" s="224">
        <f t="shared" si="0"/>
        <v>0.6889409999999998</v>
      </c>
      <c r="K23" s="224">
        <f t="shared" si="1"/>
        <v>1.8100358999999999</v>
      </c>
      <c r="L23" s="224">
        <f t="shared" si="8"/>
        <v>8.0731359000000005</v>
      </c>
      <c r="M23" s="224">
        <f t="shared" si="2"/>
        <v>5.5741590000000008</v>
      </c>
      <c r="N23" s="224">
        <f t="shared" si="3"/>
        <v>4.5231481889999996</v>
      </c>
      <c r="O23" s="224">
        <f t="shared" si="9"/>
        <v>2.4989768999999997</v>
      </c>
      <c r="P23" s="224">
        <f t="shared" si="10"/>
        <v>2.4989768999999997</v>
      </c>
      <c r="Q23" s="224">
        <f t="shared" si="14"/>
        <v>2.4989768999999997</v>
      </c>
      <c r="R23" s="233">
        <f>산출기초조사서!I25</f>
        <v>10.4</v>
      </c>
      <c r="S23" s="233">
        <f t="shared" si="5"/>
        <v>0.24</v>
      </c>
      <c r="T23" s="231"/>
      <c r="V23" s="227">
        <f t="shared" si="11"/>
        <v>1002.096</v>
      </c>
      <c r="X23" s="228">
        <f t="shared" si="15"/>
        <v>2.4989768999999997</v>
      </c>
      <c r="AB23" s="218">
        <f t="shared" si="12"/>
        <v>20</v>
      </c>
      <c r="AE23" s="230">
        <f>SUMIF('라-1.1-0-1 GPS좌표 및 흉고(소구역-해송)'!$C$4:$C$153,"44",'라-1.1-0-1 GPS좌표 및 흉고(소구역-해송)'!$K$4:$K$153)</f>
        <v>5</v>
      </c>
    </row>
    <row r="24" spans="1:31" ht="13.5" customHeight="1">
      <c r="A24" s="231">
        <v>46</v>
      </c>
      <c r="B24" s="232">
        <v>22</v>
      </c>
      <c r="C24" s="230">
        <f>SUMIF('라-1.1-0-1 GPS좌표 및 흉고(소구역-해송)'!$C$4:$C$153,A24,'라-1.1-0-1 GPS좌표 및 흉고(소구역-해송)'!$K$4:$K$153)</f>
        <v>1</v>
      </c>
      <c r="D24" s="224">
        <f>IF(B24="","",INDEX(수간재적표!$C$2:$AX$427,$U$1+B24-2,A24/2-2))</f>
        <v>1.4145099999999999</v>
      </c>
      <c r="E24" s="224">
        <f t="shared" si="16"/>
        <v>1.4145099999999999</v>
      </c>
      <c r="F24" s="225">
        <v>28.9</v>
      </c>
      <c r="G24" s="225">
        <f>조재율표!H23*$W$1</f>
        <v>89</v>
      </c>
      <c r="H24" s="224">
        <f t="shared" si="7"/>
        <v>1.2589139</v>
      </c>
      <c r="I24" s="1315"/>
      <c r="J24" s="224">
        <f t="shared" si="0"/>
        <v>0.1555960999999999</v>
      </c>
      <c r="K24" s="224">
        <f t="shared" si="1"/>
        <v>0.40879338999999992</v>
      </c>
      <c r="L24" s="224">
        <f t="shared" si="8"/>
        <v>1.82330339</v>
      </c>
      <c r="M24" s="224">
        <f t="shared" si="2"/>
        <v>1.2589139</v>
      </c>
      <c r="N24" s="224">
        <f t="shared" si="3"/>
        <v>1.0215449768999998</v>
      </c>
      <c r="O24" s="224">
        <f t="shared" si="9"/>
        <v>0.56438948999999983</v>
      </c>
      <c r="P24" s="224">
        <f t="shared" si="10"/>
        <v>0.56438948999999983</v>
      </c>
      <c r="Q24" s="224">
        <f t="shared" si="14"/>
        <v>0.56438948999999983</v>
      </c>
      <c r="R24" s="233">
        <f>산출기초조사서!I26</f>
        <v>10.56</v>
      </c>
      <c r="S24" s="233">
        <f t="shared" si="5"/>
        <v>0.05</v>
      </c>
      <c r="T24" s="231"/>
      <c r="V24" s="227">
        <f t="shared" si="11"/>
        <v>1131.6079999999999</v>
      </c>
      <c r="X24" s="228">
        <f t="shared" si="15"/>
        <v>0.56438948999999994</v>
      </c>
      <c r="AB24" s="218">
        <f t="shared" si="12"/>
        <v>4</v>
      </c>
      <c r="AE24" s="230">
        <f>SUMIF('라-1.1-0-1 GPS좌표 및 흉고(소구역-해송)'!$C$4:$C$153,"46",'라-1.1-0-1 GPS좌표 및 흉고(소구역-해송)'!$K$4:$K$153)</f>
        <v>1</v>
      </c>
    </row>
    <row r="25" spans="1:31" ht="13.5" customHeight="1">
      <c r="A25" s="231">
        <v>48</v>
      </c>
      <c r="B25" s="232"/>
      <c r="C25" s="230">
        <f>SUMIF('라-1.1-0-1 GPS좌표 및 흉고(소구역-해송)'!$C$4:$C$153,A25,'라-1.1-0-1 GPS좌표 및 흉고(소구역-해송)'!$K$4:$K$153)</f>
        <v>0</v>
      </c>
      <c r="D25" s="224" t="str">
        <f>IF(B25="","",INDEX(수간재적표!$C$2:$AX$427,$U$1+B25-2,A25/2-2))</f>
        <v/>
      </c>
      <c r="E25" s="224"/>
      <c r="F25" s="225"/>
      <c r="G25" s="225"/>
      <c r="H25" s="224">
        <f t="shared" ref="H25:H35" si="17">E25*G25/100</f>
        <v>0</v>
      </c>
      <c r="I25" s="1315"/>
      <c r="J25" s="224">
        <f t="shared" si="0"/>
        <v>0</v>
      </c>
      <c r="K25" s="224">
        <f t="shared" si="1"/>
        <v>0</v>
      </c>
      <c r="L25" s="224">
        <f t="shared" si="8"/>
        <v>0</v>
      </c>
      <c r="M25" s="224">
        <f t="shared" si="2"/>
        <v>0</v>
      </c>
      <c r="N25" s="224">
        <f t="shared" si="3"/>
        <v>0</v>
      </c>
      <c r="O25" s="224">
        <f t="shared" si="9"/>
        <v>0</v>
      </c>
      <c r="P25" s="224">
        <f t="shared" si="10"/>
        <v>0</v>
      </c>
      <c r="Q25" s="224">
        <f t="shared" si="14"/>
        <v>0</v>
      </c>
      <c r="R25" s="233">
        <f>산출기초조사서!$I$27</f>
        <v>10.73</v>
      </c>
      <c r="S25" s="233">
        <f t="shared" si="5"/>
        <v>0</v>
      </c>
      <c r="T25" s="231"/>
      <c r="V25" s="227" t="e">
        <f t="shared" si="11"/>
        <v>#VALUE!</v>
      </c>
      <c r="X25" s="228">
        <f t="shared" si="15"/>
        <v>0</v>
      </c>
      <c r="AB25" s="218">
        <f t="shared" si="12"/>
        <v>0</v>
      </c>
      <c r="AE25" s="230">
        <f>SUMIF('라-1.1-0-1 GPS좌표 및 흉고(소구역-해송)'!$C$4:$C$153,"48",'라-1.1-0-1 GPS좌표 및 흉고(소구역-해송)'!$K$4:$K$153)</f>
        <v>0</v>
      </c>
    </row>
    <row r="26" spans="1:31" ht="13.5" customHeight="1">
      <c r="A26" s="231">
        <v>50</v>
      </c>
      <c r="B26" s="232">
        <v>22</v>
      </c>
      <c r="C26" s="230">
        <f>SUMIF('라-1.1-0-1 GPS좌표 및 흉고(소구역-해송)'!$C$4:$C$153,A26,'라-1.1-0-1 GPS좌표 및 흉고(소구역-해송)'!$K$4:$K$153)</f>
        <v>1</v>
      </c>
      <c r="D26" s="224">
        <f>IF(B26="","",INDEX(수간재적표!$C$2:$AX$427,$U$1+B26-2,A26/2-2))</f>
        <v>1.62619</v>
      </c>
      <c r="E26" s="224">
        <f t="shared" ref="E26" si="18">C26*D26</f>
        <v>1.62619</v>
      </c>
      <c r="F26" s="225">
        <v>28.9</v>
      </c>
      <c r="G26" s="225">
        <f>조재율표!H25*$W$1</f>
        <v>89</v>
      </c>
      <c r="H26" s="224">
        <f t="shared" si="17"/>
        <v>1.4473091</v>
      </c>
      <c r="I26" s="1315"/>
      <c r="J26" s="224">
        <f t="shared" si="0"/>
        <v>0.17888090000000001</v>
      </c>
      <c r="K26" s="224">
        <f t="shared" si="1"/>
        <v>0.46996890999999996</v>
      </c>
      <c r="L26" s="224">
        <f t="shared" si="8"/>
        <v>2.0961589099999998</v>
      </c>
      <c r="M26" s="224">
        <f t="shared" si="2"/>
        <v>1.4473091</v>
      </c>
      <c r="N26" s="224">
        <f t="shared" si="3"/>
        <v>1.1744181561</v>
      </c>
      <c r="O26" s="224">
        <f t="shared" si="9"/>
        <v>0.64884980999999997</v>
      </c>
      <c r="P26" s="224">
        <f t="shared" si="10"/>
        <v>0.64884980999999997</v>
      </c>
      <c r="Q26" s="224">
        <f t="shared" si="14"/>
        <v>0.64884980999999997</v>
      </c>
      <c r="R26" s="233"/>
      <c r="S26" s="233"/>
      <c r="T26" s="231"/>
      <c r="V26" s="227">
        <f t="shared" si="11"/>
        <v>1300.952</v>
      </c>
      <c r="X26" s="228">
        <f t="shared" si="15"/>
        <v>0.64884980999999975</v>
      </c>
      <c r="AB26" s="218">
        <f t="shared" si="12"/>
        <v>4</v>
      </c>
      <c r="AE26" s="230">
        <f>SUMIF('라-1.1-0-1 GPS좌표 및 흉고(소구역-해송)'!$C$4:$C$153,"50",'라-1.1-0-1 GPS좌표 및 흉고(소구역-해송)'!$K$4:$K$153)</f>
        <v>1</v>
      </c>
    </row>
    <row r="27" spans="1:31" ht="13.5" customHeight="1">
      <c r="A27" s="231">
        <v>52</v>
      </c>
      <c r="B27" s="232"/>
      <c r="C27" s="230">
        <f>SUMIF('라-1.1-0-1 GPS좌표 및 흉고(소구역-해송)'!$C$4:$C$153,A27,'라-1.1-0-1 GPS좌표 및 흉고(소구역-해송)'!$K$4:$K$153)</f>
        <v>0</v>
      </c>
      <c r="D27" s="224" t="str">
        <f>IF(B27="","",INDEX(수간재적표!$C$2:$AX$427,$U$1+B27-2,A27/2-2))</f>
        <v/>
      </c>
      <c r="E27" s="224"/>
      <c r="F27" s="225"/>
      <c r="G27" s="225"/>
      <c r="H27" s="224">
        <f t="shared" si="17"/>
        <v>0</v>
      </c>
      <c r="I27" s="1315"/>
      <c r="J27" s="224">
        <f t="shared" si="0"/>
        <v>0</v>
      </c>
      <c r="K27" s="224">
        <f t="shared" si="1"/>
        <v>0</v>
      </c>
      <c r="L27" s="224">
        <f t="shared" si="8"/>
        <v>0</v>
      </c>
      <c r="M27" s="224">
        <f t="shared" si="2"/>
        <v>0</v>
      </c>
      <c r="N27" s="224">
        <f t="shared" si="3"/>
        <v>0</v>
      </c>
      <c r="O27" s="224">
        <f t="shared" si="9"/>
        <v>0</v>
      </c>
      <c r="P27" s="224">
        <f t="shared" si="10"/>
        <v>0</v>
      </c>
      <c r="Q27" s="224">
        <f t="shared" si="14"/>
        <v>0</v>
      </c>
      <c r="R27" s="233">
        <f>산출기초조사서!$I$27</f>
        <v>10.73</v>
      </c>
      <c r="S27" s="233">
        <f t="shared" si="5"/>
        <v>0</v>
      </c>
      <c r="T27" s="231"/>
      <c r="V27" s="227"/>
      <c r="X27" s="228">
        <f t="shared" si="15"/>
        <v>0</v>
      </c>
      <c r="AB27" s="218">
        <f t="shared" si="12"/>
        <v>0</v>
      </c>
      <c r="AE27" s="230">
        <f>SUMIF('라-1.1-0-1 GPS좌표 및 흉고(소구역-해송)'!$C$4:$C$153,"52",'라-1.1-0-1 GPS좌표 및 흉고(소구역-해송)'!$K$4:$K$153)</f>
        <v>0</v>
      </c>
    </row>
    <row r="28" spans="1:31" ht="13.5" customHeight="1">
      <c r="A28" s="231">
        <v>54</v>
      </c>
      <c r="B28" s="235"/>
      <c r="C28" s="230">
        <f>SUMIF('라-1.1-0-1 GPS좌표 및 흉고(소구역-해송)'!$C$4:$C$153,A28,'라-1.1-0-1 GPS좌표 및 흉고(소구역-해송)'!$K$4:$K$153)</f>
        <v>0</v>
      </c>
      <c r="D28" s="224" t="str">
        <f>IF(B28="","",INDEX(수간재적표!$C$2:$AX$427,$U$1+B28-2,A28/2-2))</f>
        <v/>
      </c>
      <c r="E28" s="224"/>
      <c r="F28" s="225"/>
      <c r="G28" s="225"/>
      <c r="H28" s="224">
        <f t="shared" si="17"/>
        <v>0</v>
      </c>
      <c r="I28" s="1315"/>
      <c r="J28" s="224">
        <f t="shared" si="0"/>
        <v>0</v>
      </c>
      <c r="K28" s="224">
        <f t="shared" si="1"/>
        <v>0</v>
      </c>
      <c r="L28" s="224">
        <f t="shared" si="8"/>
        <v>0</v>
      </c>
      <c r="M28" s="224">
        <f t="shared" si="2"/>
        <v>0</v>
      </c>
      <c r="N28" s="224">
        <f t="shared" si="3"/>
        <v>0</v>
      </c>
      <c r="O28" s="224">
        <f t="shared" si="9"/>
        <v>0</v>
      </c>
      <c r="P28" s="224">
        <f t="shared" si="10"/>
        <v>0</v>
      </c>
      <c r="Q28" s="224">
        <f t="shared" si="14"/>
        <v>0</v>
      </c>
      <c r="R28" s="233"/>
      <c r="S28" s="233"/>
      <c r="T28" s="231"/>
      <c r="V28" s="227"/>
      <c r="X28" s="228">
        <f t="shared" si="15"/>
        <v>0</v>
      </c>
      <c r="AB28" s="218">
        <f t="shared" si="12"/>
        <v>0</v>
      </c>
      <c r="AE28" s="230">
        <f>SUMIF('라-1.1-0-1 GPS좌표 및 흉고(소구역-해송)'!$C$4:$C$153,"54",'라-1.1-0-1 GPS좌표 및 흉고(소구역-해송)'!$K$4:$K$153)</f>
        <v>0</v>
      </c>
    </row>
    <row r="29" spans="1:31" ht="13.5" customHeight="1">
      <c r="A29" s="231">
        <v>56</v>
      </c>
      <c r="B29" s="235">
        <v>23</v>
      </c>
      <c r="C29" s="230">
        <f>SUMIF('라-1.1-0-1 GPS좌표 및 흉고(소구역-해송)'!$C$4:$C$153,A29,'라-1.1-0-1 GPS좌표 및 흉고(소구역-해송)'!$K$4:$K$153)</f>
        <v>1</v>
      </c>
      <c r="D29" s="224">
        <f>IF(B29="","",INDEX(수간재적표!$C$2:$AX$427,$U$1+B29-2,A29/2-2))</f>
        <v>2.0482499999999999</v>
      </c>
      <c r="E29" s="224">
        <f t="shared" ref="E29" si="19">C29*D29</f>
        <v>2.0482499999999999</v>
      </c>
      <c r="F29" s="225">
        <v>28.9</v>
      </c>
      <c r="G29" s="225">
        <f>조재율표!H28*$W$1</f>
        <v>90</v>
      </c>
      <c r="H29" s="224">
        <f t="shared" si="17"/>
        <v>1.8434250000000001</v>
      </c>
      <c r="I29" s="1315"/>
      <c r="J29" s="224">
        <f t="shared" si="0"/>
        <v>0.20482499999999981</v>
      </c>
      <c r="K29" s="224">
        <f t="shared" si="1"/>
        <v>0.59194424999999995</v>
      </c>
      <c r="L29" s="224">
        <f t="shared" si="8"/>
        <v>2.64019425</v>
      </c>
      <c r="M29" s="224">
        <f t="shared" si="2"/>
        <v>1.8434250000000001</v>
      </c>
      <c r="N29" s="224">
        <f t="shared" si="3"/>
        <v>1.4421523424999996</v>
      </c>
      <c r="O29" s="224">
        <f t="shared" si="9"/>
        <v>0.79676924999999976</v>
      </c>
      <c r="P29" s="224">
        <f t="shared" si="10"/>
        <v>0.79676924999999976</v>
      </c>
      <c r="Q29" s="224">
        <f t="shared" si="14"/>
        <v>0.79676924999999976</v>
      </c>
      <c r="R29" s="233"/>
      <c r="S29" s="233"/>
      <c r="T29" s="224"/>
      <c r="V29" s="227"/>
      <c r="X29" s="228">
        <f t="shared" si="15"/>
        <v>0.79676924999999987</v>
      </c>
      <c r="AB29" s="218">
        <f t="shared" si="12"/>
        <v>4</v>
      </c>
      <c r="AE29" s="230">
        <f>SUMIF('라-1.1-0-1 GPS좌표 및 흉고(소구역-해송)'!$C$4:$C$153,"56",'라-1.1-0-1 GPS좌표 및 흉고(소구역-해송)'!$K$4:$K$153)</f>
        <v>1</v>
      </c>
    </row>
    <row r="30" spans="1:31" ht="13.5" customHeight="1">
      <c r="A30" s="231">
        <v>58</v>
      </c>
      <c r="B30" s="235"/>
      <c r="C30" s="230">
        <f>SUMIF('라-1.1-0-1 GPS좌표 및 흉고(소구역-해송)'!$C$4:$C$153,A30,'라-1.1-0-1 GPS좌표 및 흉고(소구역-해송)'!$K$4:$K$153)</f>
        <v>0</v>
      </c>
      <c r="D30" s="224" t="str">
        <f>IF(B30="","",INDEX(수간재적표!$C$2:$AX$427,$U$1+B30-2,A30/2-2))</f>
        <v/>
      </c>
      <c r="E30" s="224"/>
      <c r="F30" s="225"/>
      <c r="G30" s="225"/>
      <c r="H30" s="224">
        <f t="shared" si="17"/>
        <v>0</v>
      </c>
      <c r="I30" s="1315"/>
      <c r="J30" s="224">
        <f t="shared" si="0"/>
        <v>0</v>
      </c>
      <c r="K30" s="224">
        <f t="shared" si="1"/>
        <v>0</v>
      </c>
      <c r="L30" s="224">
        <f t="shared" si="8"/>
        <v>0</v>
      </c>
      <c r="M30" s="224">
        <f t="shared" si="2"/>
        <v>0</v>
      </c>
      <c r="N30" s="224">
        <f t="shared" si="3"/>
        <v>0</v>
      </c>
      <c r="O30" s="224">
        <f t="shared" si="9"/>
        <v>0</v>
      </c>
      <c r="P30" s="224">
        <f t="shared" si="10"/>
        <v>0</v>
      </c>
      <c r="Q30" s="224">
        <f t="shared" si="14"/>
        <v>0</v>
      </c>
      <c r="R30" s="233"/>
      <c r="S30" s="233"/>
      <c r="T30" s="224"/>
      <c r="V30" s="227" t="e">
        <f t="shared" si="11"/>
        <v>#VALUE!</v>
      </c>
      <c r="X30" s="228">
        <f t="shared" si="15"/>
        <v>0</v>
      </c>
      <c r="AB30" s="218">
        <f t="shared" si="12"/>
        <v>0</v>
      </c>
      <c r="AE30" s="230">
        <f>SUMIF('라-1.1-0-1 GPS좌표 및 흉고(소구역-해송)'!$C$4:$C$153,"58",'라-1.1-0-1 GPS좌표 및 흉고(소구역-해송)'!$K$4:$K$153)</f>
        <v>0</v>
      </c>
    </row>
    <row r="31" spans="1:31" ht="13.5" customHeight="1">
      <c r="A31" s="231">
        <v>60</v>
      </c>
      <c r="B31" s="235"/>
      <c r="C31" s="230">
        <f>SUMIF('라-1.1-0-1 GPS좌표 및 흉고(소구역-해송)'!$C$4:$C$153,A31,'라-1.1-0-1 GPS좌표 및 흉고(소구역-해송)'!$K$4:$K$153)</f>
        <v>0</v>
      </c>
      <c r="D31" s="224" t="str">
        <f>IF(B31="","",INDEX(수간재적표!$C$2:$AX$427,$U$1+B31-2,A31/2-2))</f>
        <v/>
      </c>
      <c r="E31" s="224"/>
      <c r="F31" s="225"/>
      <c r="G31" s="225"/>
      <c r="H31" s="224">
        <f t="shared" si="17"/>
        <v>0</v>
      </c>
      <c r="I31" s="1315"/>
      <c r="J31" s="224">
        <f t="shared" si="0"/>
        <v>0</v>
      </c>
      <c r="K31" s="224">
        <f t="shared" si="1"/>
        <v>0</v>
      </c>
      <c r="L31" s="224">
        <f t="shared" si="8"/>
        <v>0</v>
      </c>
      <c r="M31" s="224">
        <f t="shared" si="2"/>
        <v>0</v>
      </c>
      <c r="N31" s="224">
        <f t="shared" si="3"/>
        <v>0</v>
      </c>
      <c r="O31" s="224">
        <f t="shared" si="9"/>
        <v>0</v>
      </c>
      <c r="P31" s="224">
        <f t="shared" si="10"/>
        <v>0</v>
      </c>
      <c r="Q31" s="224">
        <f t="shared" si="14"/>
        <v>0</v>
      </c>
      <c r="R31" s="233"/>
      <c r="S31" s="233"/>
      <c r="T31" s="224"/>
      <c r="V31" s="227"/>
      <c r="X31" s="228">
        <f t="shared" si="15"/>
        <v>0</v>
      </c>
      <c r="AB31" s="218">
        <f t="shared" si="12"/>
        <v>0</v>
      </c>
      <c r="AE31" s="230">
        <f>SUM(AE4:AE30)</f>
        <v>149</v>
      </c>
    </row>
    <row r="32" spans="1:31" ht="13.5" customHeight="1">
      <c r="A32" s="231">
        <v>62</v>
      </c>
      <c r="B32" s="236">
        <v>24</v>
      </c>
      <c r="C32" s="230">
        <f>SUMIF('라-1.1-0-1 GPS좌표 및 흉고(소구역-해송)'!$C$4:$C$153,A32,'라-1.1-0-1 GPS좌표 및 흉고(소구역-해송)'!$K$4:$K$153)</f>
        <v>1</v>
      </c>
      <c r="D32" s="224">
        <f>IF(B32="","",INDEX(수간재적표!$C$2:$AX$427,$U$1+B32-2,A32/2-2))</f>
        <v>2.5178199999999999</v>
      </c>
      <c r="E32" s="224">
        <f t="shared" ref="E32" si="20">C32*D32</f>
        <v>2.5178199999999999</v>
      </c>
      <c r="F32" s="225">
        <v>28.9</v>
      </c>
      <c r="G32" s="225">
        <f>조재율표!$H$30*$W$1</f>
        <v>90</v>
      </c>
      <c r="H32" s="224">
        <f t="shared" si="17"/>
        <v>2.266038</v>
      </c>
      <c r="I32" s="1315"/>
      <c r="J32" s="224">
        <f t="shared" si="0"/>
        <v>0.25178199999999995</v>
      </c>
      <c r="K32" s="224">
        <f t="shared" si="1"/>
        <v>0.72764997999999992</v>
      </c>
      <c r="L32" s="224">
        <f t="shared" si="8"/>
        <v>3.2454699799999998</v>
      </c>
      <c r="M32" s="224">
        <f t="shared" si="2"/>
        <v>2.266038</v>
      </c>
      <c r="N32" s="224">
        <f t="shared" si="3"/>
        <v>1.7727718837999997</v>
      </c>
      <c r="O32" s="224">
        <f t="shared" si="9"/>
        <v>0.97943197999999987</v>
      </c>
      <c r="P32" s="224">
        <f t="shared" si="10"/>
        <v>0.97943197999999987</v>
      </c>
      <c r="Q32" s="224">
        <f t="shared" si="14"/>
        <v>0.97943197999999987</v>
      </c>
      <c r="R32" s="233">
        <f>산출기초조사서!$I$27</f>
        <v>10.73</v>
      </c>
      <c r="S32" s="233">
        <f t="shared" si="5"/>
        <v>0.09</v>
      </c>
      <c r="T32" s="224"/>
      <c r="V32" s="237"/>
      <c r="X32" s="228">
        <f t="shared" si="15"/>
        <v>0.97943197999999976</v>
      </c>
      <c r="AB32" s="218">
        <f t="shared" si="12"/>
        <v>4</v>
      </c>
    </row>
    <row r="33" spans="1:28" ht="13.5" customHeight="1">
      <c r="A33" s="231">
        <v>64</v>
      </c>
      <c r="B33" s="236"/>
      <c r="C33" s="230">
        <f>SUMIF('라-1.1-0-1 GPS좌표 및 흉고(소구역-해송)'!$C$4:$C$153,A33,'라-1.1-0-1 GPS좌표 및 흉고(소구역-해송)'!$K$4:$K$153)</f>
        <v>0</v>
      </c>
      <c r="D33" s="224" t="str">
        <f>IF(B33="","",INDEX(수간재적표!$C$2:$AX$427,$U$1+B33-2,A33/2-2))</f>
        <v/>
      </c>
      <c r="E33" s="224"/>
      <c r="F33" s="225"/>
      <c r="G33" s="225"/>
      <c r="H33" s="224">
        <f t="shared" si="17"/>
        <v>0</v>
      </c>
      <c r="I33" s="1315"/>
      <c r="J33" s="224">
        <f t="shared" si="0"/>
        <v>0</v>
      </c>
      <c r="K33" s="224">
        <f t="shared" si="1"/>
        <v>0</v>
      </c>
      <c r="L33" s="224">
        <f t="shared" si="8"/>
        <v>0</v>
      </c>
      <c r="M33" s="224">
        <f t="shared" si="2"/>
        <v>0</v>
      </c>
      <c r="N33" s="224">
        <f t="shared" si="3"/>
        <v>0</v>
      </c>
      <c r="O33" s="224">
        <f t="shared" si="9"/>
        <v>0</v>
      </c>
      <c r="P33" s="224">
        <f t="shared" si="10"/>
        <v>0</v>
      </c>
      <c r="Q33" s="224">
        <f t="shared" si="14"/>
        <v>0</v>
      </c>
      <c r="R33" s="233"/>
      <c r="S33" s="233"/>
      <c r="T33" s="224"/>
      <c r="V33" s="237"/>
      <c r="X33" s="228">
        <f t="shared" si="15"/>
        <v>0</v>
      </c>
      <c r="AB33" s="218">
        <f t="shared" si="12"/>
        <v>0</v>
      </c>
    </row>
    <row r="34" spans="1:28" ht="13.5" customHeight="1">
      <c r="A34" s="231">
        <v>66</v>
      </c>
      <c r="B34" s="236"/>
      <c r="C34" s="230"/>
      <c r="D34" s="224" t="str">
        <f>IF(B34="","",INDEX(수간재적표!$C$2:$AX$427,$U$1+B34-2,A34/2-2))</f>
        <v/>
      </c>
      <c r="E34" s="224"/>
      <c r="F34" s="225"/>
      <c r="G34" s="225"/>
      <c r="H34" s="224">
        <f t="shared" si="17"/>
        <v>0</v>
      </c>
      <c r="I34" s="1315"/>
      <c r="J34" s="224">
        <f t="shared" si="0"/>
        <v>0</v>
      </c>
      <c r="K34" s="224">
        <f t="shared" si="1"/>
        <v>0</v>
      </c>
      <c r="L34" s="224">
        <f t="shared" si="8"/>
        <v>0</v>
      </c>
      <c r="M34" s="224">
        <f t="shared" si="2"/>
        <v>0</v>
      </c>
      <c r="N34" s="224">
        <f t="shared" si="3"/>
        <v>0</v>
      </c>
      <c r="O34" s="224">
        <f t="shared" si="9"/>
        <v>0</v>
      </c>
      <c r="P34" s="224">
        <f t="shared" si="10"/>
        <v>0</v>
      </c>
      <c r="Q34" s="224">
        <f t="shared" si="14"/>
        <v>0</v>
      </c>
      <c r="R34" s="233"/>
      <c r="S34" s="233"/>
      <c r="T34" s="224"/>
      <c r="V34" s="237"/>
      <c r="X34" s="228">
        <f t="shared" si="15"/>
        <v>0</v>
      </c>
      <c r="AB34" s="218">
        <f t="shared" si="12"/>
        <v>0</v>
      </c>
    </row>
    <row r="35" spans="1:28" ht="13.5" customHeight="1">
      <c r="A35" s="231">
        <v>68</v>
      </c>
      <c r="B35" s="236"/>
      <c r="C35" s="230"/>
      <c r="D35" s="224" t="str">
        <f>IF(B35="","",INDEX(수간재적표!$C$2:$AX$427,$U$1+B35-2,A35/2-2))</f>
        <v/>
      </c>
      <c r="E35" s="224"/>
      <c r="F35" s="225"/>
      <c r="G35" s="225"/>
      <c r="H35" s="224">
        <f t="shared" si="17"/>
        <v>0</v>
      </c>
      <c r="I35" s="1315"/>
      <c r="J35" s="224">
        <f t="shared" si="0"/>
        <v>0</v>
      </c>
      <c r="K35" s="224">
        <f t="shared" si="1"/>
        <v>0</v>
      </c>
      <c r="L35" s="224">
        <f t="shared" si="8"/>
        <v>0</v>
      </c>
      <c r="M35" s="224">
        <f t="shared" si="2"/>
        <v>0</v>
      </c>
      <c r="N35" s="224">
        <f t="shared" si="3"/>
        <v>0</v>
      </c>
      <c r="O35" s="224">
        <f t="shared" si="9"/>
        <v>0</v>
      </c>
      <c r="P35" s="224">
        <f t="shared" si="10"/>
        <v>0</v>
      </c>
      <c r="Q35" s="238"/>
      <c r="R35" s="238"/>
      <c r="S35" s="238"/>
      <c r="T35" s="224"/>
      <c r="V35" s="237"/>
      <c r="X35" s="228">
        <f t="shared" si="15"/>
        <v>0</v>
      </c>
      <c r="AB35" s="218">
        <f t="shared" ref="AB35" si="21">(C35*100)/35</f>
        <v>0</v>
      </c>
    </row>
    <row r="36" spans="1:28" ht="13.5" customHeight="1">
      <c r="A36" s="231">
        <v>70</v>
      </c>
      <c r="B36" s="236"/>
      <c r="C36" s="230">
        <f>SUMIF('라-1.1-0-1 GPS좌표 및 흉고(소구역-해송)'!$C$4:$C$153,A36,'라-1.1-0-1 GPS좌표 및 흉고(소구역-해송)'!$K$4:$K$153)</f>
        <v>0</v>
      </c>
      <c r="D36" s="224" t="str">
        <f>IF(B36="","",INDEX(수간재적표!$C$2:$AX$427,$U$1+B36-2,A36/2-2))</f>
        <v/>
      </c>
      <c r="E36" s="224"/>
      <c r="F36" s="225"/>
      <c r="G36" s="225"/>
      <c r="H36" s="224">
        <f t="shared" si="7"/>
        <v>0</v>
      </c>
      <c r="I36" s="1315"/>
      <c r="J36" s="224">
        <f t="shared" si="0"/>
        <v>0</v>
      </c>
      <c r="K36" s="224">
        <f t="shared" si="1"/>
        <v>0</v>
      </c>
      <c r="L36" s="224">
        <f t="shared" si="8"/>
        <v>0</v>
      </c>
      <c r="M36" s="224">
        <f t="shared" si="2"/>
        <v>0</v>
      </c>
      <c r="N36" s="224">
        <f t="shared" si="3"/>
        <v>0</v>
      </c>
      <c r="O36" s="224">
        <f t="shared" si="9"/>
        <v>0</v>
      </c>
      <c r="P36" s="224">
        <f t="shared" si="10"/>
        <v>0</v>
      </c>
      <c r="Q36" s="238"/>
      <c r="R36" s="238"/>
      <c r="S36" s="238"/>
      <c r="T36" s="224"/>
      <c r="V36" s="237"/>
      <c r="X36" s="228">
        <f t="shared" si="15"/>
        <v>0</v>
      </c>
    </row>
    <row r="37" spans="1:28" ht="13.5" customHeight="1">
      <c r="A37" s="231">
        <v>72</v>
      </c>
      <c r="B37" s="236"/>
      <c r="C37" s="230">
        <f>SUMIF('라-1.1-0-1 GPS좌표 및 흉고(소구역-해송)'!$C$4:$C$153,A37,'라-1.1-0-1 GPS좌표 및 흉고(소구역-해송)'!$K$4:$K$153)</f>
        <v>0</v>
      </c>
      <c r="D37" s="224" t="str">
        <f>IF(B37="","",INDEX(수간재적표!$C$2:$AX$427,$U$1+B37-2,A37/2-2))</f>
        <v/>
      </c>
      <c r="E37" s="224"/>
      <c r="F37" s="225"/>
      <c r="G37" s="225"/>
      <c r="H37" s="224">
        <f t="shared" si="7"/>
        <v>0</v>
      </c>
      <c r="I37" s="224"/>
      <c r="J37" s="224">
        <f t="shared" si="0"/>
        <v>0</v>
      </c>
      <c r="K37" s="224">
        <f t="shared" si="1"/>
        <v>0</v>
      </c>
      <c r="L37" s="224">
        <f t="shared" si="8"/>
        <v>0</v>
      </c>
      <c r="M37" s="224">
        <f t="shared" si="2"/>
        <v>0</v>
      </c>
      <c r="N37" s="224">
        <f t="shared" si="3"/>
        <v>0</v>
      </c>
      <c r="O37" s="224">
        <f t="shared" si="9"/>
        <v>0</v>
      </c>
      <c r="P37" s="224"/>
      <c r="Q37" s="238"/>
      <c r="R37" s="238"/>
      <c r="S37" s="238"/>
      <c r="T37" s="224"/>
      <c r="V37" s="237"/>
      <c r="X37" s="228"/>
    </row>
    <row r="38" spans="1:28" ht="13.5" customHeight="1" thickBot="1">
      <c r="A38" s="231">
        <v>74</v>
      </c>
      <c r="B38" s="236"/>
      <c r="C38" s="230">
        <f>SUMIF('라-1.1-0-1 GPS좌표 및 흉고(소구역-해송)'!$C$4:$C$153,A38,'라-1.1-0-1 GPS좌표 및 흉고(소구역-해송)'!$K$4:$K$153)</f>
        <v>0</v>
      </c>
      <c r="D38" s="224" t="str">
        <f>IF(B38="","",INDEX(수간재적표!$C$2:$AX$427,$U$1+B38-2,A38/2-2))</f>
        <v/>
      </c>
      <c r="E38" s="224"/>
      <c r="F38" s="225"/>
      <c r="G38" s="225"/>
      <c r="H38" s="224">
        <f t="shared" si="7"/>
        <v>0</v>
      </c>
      <c r="I38" s="224"/>
      <c r="J38" s="224">
        <f t="shared" si="0"/>
        <v>0</v>
      </c>
      <c r="K38" s="224">
        <f t="shared" si="1"/>
        <v>0</v>
      </c>
      <c r="L38" s="224">
        <f t="shared" si="8"/>
        <v>0</v>
      </c>
      <c r="M38" s="224">
        <f t="shared" si="2"/>
        <v>0</v>
      </c>
      <c r="N38" s="224">
        <f t="shared" si="3"/>
        <v>0</v>
      </c>
      <c r="O38" s="224">
        <f t="shared" si="9"/>
        <v>0</v>
      </c>
      <c r="P38" s="224"/>
      <c r="Q38" s="238"/>
      <c r="R38" s="238"/>
      <c r="S38" s="238"/>
      <c r="T38" s="224"/>
      <c r="V38" s="237"/>
      <c r="X38" s="228"/>
    </row>
    <row r="39" spans="1:28" ht="13.5" hidden="1" customHeight="1">
      <c r="A39" s="231">
        <v>76</v>
      </c>
      <c r="B39" s="236"/>
      <c r="C39" s="230">
        <f>SUMIF('라-1.1-0-1 GPS좌표 및 흉고(소구역-해송)'!$C$4:$C$153,A39,'라-1.1-0-1 GPS좌표 및 흉고(소구역-해송)'!$K$4:$K$153)</f>
        <v>0</v>
      </c>
      <c r="D39" s="224" t="str">
        <f>IF(B39="","",INDEX([412]수간재적표!$C$2:$AX$427,$U$1+B39-2,A39/2-2))</f>
        <v/>
      </c>
      <c r="E39" s="224"/>
      <c r="F39" s="225"/>
      <c r="G39" s="225"/>
      <c r="H39" s="224">
        <f t="shared" si="7"/>
        <v>0</v>
      </c>
      <c r="I39" s="224"/>
      <c r="J39" s="224">
        <f t="shared" si="0"/>
        <v>0</v>
      </c>
      <c r="K39" s="224">
        <f t="shared" si="1"/>
        <v>0</v>
      </c>
      <c r="L39" s="224">
        <f t="shared" si="8"/>
        <v>0</v>
      </c>
      <c r="M39" s="224">
        <f t="shared" si="2"/>
        <v>0</v>
      </c>
      <c r="N39" s="224">
        <f t="shared" si="3"/>
        <v>0</v>
      </c>
      <c r="O39" s="224">
        <f t="shared" si="9"/>
        <v>0</v>
      </c>
      <c r="P39" s="224"/>
      <c r="Q39" s="238"/>
      <c r="R39" s="238"/>
      <c r="S39" s="238"/>
      <c r="T39" s="224"/>
      <c r="V39" s="237"/>
      <c r="X39" s="228"/>
    </row>
    <row r="40" spans="1:28" ht="13.5" hidden="1" customHeight="1">
      <c r="A40" s="231">
        <v>78</v>
      </c>
      <c r="B40" s="236"/>
      <c r="C40" s="230">
        <f>SUMIF('라-1.1-0-1 GPS좌표 및 흉고(소구역-해송)'!$C$4:$C$153,A40,'라-1.1-0-1 GPS좌표 및 흉고(소구역-해송)'!$K$4:$K$153)</f>
        <v>0</v>
      </c>
      <c r="D40" s="224" t="str">
        <f>IF(B40="","",INDEX([412]수간재적표!$C$2:$AX$427,$U$1+B40-2,A40/2-2))</f>
        <v/>
      </c>
      <c r="E40" s="224"/>
      <c r="F40" s="225"/>
      <c r="G40" s="225"/>
      <c r="H40" s="224">
        <f t="shared" si="7"/>
        <v>0</v>
      </c>
      <c r="I40" s="224"/>
      <c r="J40" s="224">
        <f t="shared" si="0"/>
        <v>0</v>
      </c>
      <c r="K40" s="224">
        <f t="shared" si="1"/>
        <v>0</v>
      </c>
      <c r="L40" s="224">
        <f t="shared" si="8"/>
        <v>0</v>
      </c>
      <c r="M40" s="224">
        <f t="shared" si="2"/>
        <v>0</v>
      </c>
      <c r="N40" s="224">
        <f t="shared" si="3"/>
        <v>0</v>
      </c>
      <c r="O40" s="224">
        <f t="shared" si="9"/>
        <v>0</v>
      </c>
      <c r="P40" s="224"/>
      <c r="Q40" s="238"/>
      <c r="R40" s="238"/>
      <c r="S40" s="238"/>
      <c r="T40" s="224"/>
      <c r="V40" s="237"/>
      <c r="X40" s="228"/>
    </row>
    <row r="41" spans="1:28" ht="13.5" hidden="1" customHeight="1" thickBot="1">
      <c r="A41" s="239">
        <v>80</v>
      </c>
      <c r="B41" s="240"/>
      <c r="C41" s="241">
        <f>SUMIF('라-1.1-0-1 GPS좌표 및 흉고(소구역-해송)'!$C$4:$C$153,A41,'라-1.1-0-1 GPS좌표 및 흉고(소구역-해송)'!$K$4:$K$153)</f>
        <v>0</v>
      </c>
      <c r="D41" s="242" t="str">
        <f>IF(B41="","",INDEX([412]수간재적표!$C$2:$AX$427,$U$1+B41-2,A41/2-2))</f>
        <v/>
      </c>
      <c r="E41" s="224"/>
      <c r="F41" s="225"/>
      <c r="G41" s="225"/>
      <c r="H41" s="224">
        <f t="shared" si="7"/>
        <v>0</v>
      </c>
      <c r="I41" s="242"/>
      <c r="J41" s="224">
        <f t="shared" si="0"/>
        <v>0</v>
      </c>
      <c r="K41" s="224">
        <f t="shared" si="1"/>
        <v>0</v>
      </c>
      <c r="L41" s="224">
        <f t="shared" si="8"/>
        <v>0</v>
      </c>
      <c r="M41" s="224">
        <f t="shared" si="2"/>
        <v>0</v>
      </c>
      <c r="N41" s="224">
        <f t="shared" si="3"/>
        <v>0</v>
      </c>
      <c r="O41" s="224">
        <f t="shared" si="9"/>
        <v>0</v>
      </c>
      <c r="P41" s="242"/>
      <c r="Q41" s="243"/>
      <c r="R41" s="243"/>
      <c r="S41" s="243"/>
      <c r="T41" s="242"/>
      <c r="V41" s="237"/>
      <c r="X41" s="228"/>
    </row>
    <row r="42" spans="1:28" s="249" customFormat="1" ht="13.5" customHeight="1" thickTop="1">
      <c r="A42" s="1316" t="s">
        <v>240</v>
      </c>
      <c r="B42" s="1316"/>
      <c r="C42" s="244">
        <f>SUM(C4:C41)</f>
        <v>150</v>
      </c>
      <c r="D42" s="245"/>
      <c r="E42" s="245">
        <f>SUM(E4:E41)</f>
        <v>70.848169999999996</v>
      </c>
      <c r="F42" s="245"/>
      <c r="G42" s="245"/>
      <c r="H42" s="245">
        <f>SUM(H4:H41)</f>
        <v>61.087187300000011</v>
      </c>
      <c r="I42" s="245"/>
      <c r="J42" s="245">
        <f t="shared" ref="J42:O42" si="22">SUM(J4:J41)</f>
        <v>9.7609826999999996</v>
      </c>
      <c r="K42" s="245">
        <f t="shared" si="22"/>
        <v>20.475121129999998</v>
      </c>
      <c r="L42" s="245">
        <f t="shared" si="22"/>
        <v>91.323291130000001</v>
      </c>
      <c r="M42" s="245">
        <f t="shared" si="22"/>
        <v>61.087187300000011</v>
      </c>
      <c r="N42" s="245">
        <f t="shared" si="22"/>
        <v>54.727347932299992</v>
      </c>
      <c r="O42" s="245">
        <f t="shared" si="22"/>
        <v>30.236103830000001</v>
      </c>
      <c r="P42" s="245">
        <f t="shared" ref="P42:S42" si="23">SUM(P4:P36)</f>
        <v>30.236103830000001</v>
      </c>
      <c r="Q42" s="245">
        <f t="shared" si="23"/>
        <v>30.236103830000001</v>
      </c>
      <c r="R42" s="245">
        <f t="shared" si="23"/>
        <v>218.92</v>
      </c>
      <c r="S42" s="245">
        <f t="shared" si="23"/>
        <v>3.0599999999999996</v>
      </c>
      <c r="T42" s="246"/>
      <c r="U42" s="247"/>
      <c r="V42" s="248"/>
      <c r="X42" s="245">
        <f>SUM(X4:X41)</f>
        <v>30.236103830000001</v>
      </c>
    </row>
    <row r="43" spans="1:28" s="220" customFormat="1" ht="20.100000000000001" customHeight="1">
      <c r="V43" s="221"/>
      <c r="W43" s="218"/>
    </row>
    <row r="44" spans="1:28" s="220" customFormat="1" ht="20.100000000000001" customHeight="1">
      <c r="V44" s="221"/>
      <c r="W44" s="218"/>
    </row>
    <row r="45" spans="1:28" s="220" customFormat="1" ht="20.100000000000001" customHeight="1">
      <c r="O45" s="250" t="e">
        <f>O42+'[412]다-2.1-0-1 수량산출(단목-해송)'!O42+'[412]다-4.1-0-1 수량산출(위험목-소나무)'!O42+'[412]다-5.1-0-1 수량산출(위험목-해송)'!O42</f>
        <v>#VALUE!</v>
      </c>
      <c r="V45" s="221"/>
      <c r="W45" s="218"/>
    </row>
    <row r="46" spans="1:28" s="220" customFormat="1" ht="20.100000000000001" customHeight="1">
      <c r="V46" s="221"/>
      <c r="W46" s="218"/>
    </row>
    <row r="47" spans="1:28" s="220" customFormat="1" ht="20.100000000000001" customHeight="1">
      <c r="C47" s="251">
        <f>C42+'[412]다-2.1-0-1 수량산출(단목-해송)'!C42</f>
        <v>150</v>
      </c>
      <c r="V47" s="221"/>
      <c r="W47" s="218"/>
      <c r="X47" s="220">
        <f>189+306+1</f>
        <v>496</v>
      </c>
    </row>
    <row r="48" spans="1:28" s="220" customFormat="1" ht="20.100000000000001" customHeight="1">
      <c r="V48" s="221"/>
      <c r="W48" s="218"/>
    </row>
    <row r="49" spans="5:23" s="220" customFormat="1" ht="20.100000000000001" customHeight="1">
      <c r="V49" s="221"/>
      <c r="W49" s="218"/>
    </row>
    <row r="50" spans="5:23" s="220" customFormat="1" ht="20.100000000000001" customHeight="1">
      <c r="E50" s="250" t="e">
        <f>E42+'[412]다-2.1-0-1 수량산출(단목-해송)'!E42+'[412]다-3.1-0-1 수량산출(위험목-잣나무)'!E42</f>
        <v>#VALUE!</v>
      </c>
      <c r="V50" s="221"/>
      <c r="W50" s="218"/>
    </row>
    <row r="51" spans="5:23" s="220" customFormat="1" ht="20.100000000000001" customHeight="1">
      <c r="V51" s="221"/>
      <c r="W51" s="218"/>
    </row>
    <row r="52" spans="5:23" s="220" customFormat="1" ht="20.100000000000001" customHeight="1">
      <c r="V52" s="221"/>
      <c r="W52" s="218"/>
    </row>
    <row r="53" spans="5:23" s="220" customFormat="1" ht="20.100000000000001" customHeight="1">
      <c r="V53" s="221"/>
      <c r="W53" s="218"/>
    </row>
    <row r="54" spans="5:23" s="220" customFormat="1" ht="20.100000000000001" customHeight="1">
      <c r="V54" s="221"/>
      <c r="W54" s="218"/>
    </row>
    <row r="55" spans="5:23" s="220" customFormat="1" ht="20.100000000000001" customHeight="1">
      <c r="V55" s="221"/>
      <c r="W55" s="218"/>
    </row>
    <row r="56" spans="5:23" s="220" customFormat="1" ht="20.100000000000001" customHeight="1">
      <c r="V56" s="221"/>
      <c r="W56" s="218"/>
    </row>
    <row r="57" spans="5:23" s="220" customFormat="1" ht="20.100000000000001" customHeight="1">
      <c r="V57" s="221"/>
      <c r="W57" s="218"/>
    </row>
    <row r="58" spans="5:23" s="220" customFormat="1" ht="20.100000000000001" customHeight="1">
      <c r="V58" s="221"/>
      <c r="W58" s="218"/>
    </row>
    <row r="59" spans="5:23" s="220" customFormat="1" ht="20.100000000000001" customHeight="1">
      <c r="V59" s="221"/>
      <c r="W59" s="218"/>
    </row>
    <row r="60" spans="5:23" s="220" customFormat="1" ht="24.95" customHeight="1">
      <c r="V60" s="221"/>
      <c r="W60" s="218"/>
    </row>
    <row r="61" spans="5:23" s="220" customFormat="1" ht="24.95" customHeight="1">
      <c r="V61" s="221"/>
      <c r="W61" s="218"/>
    </row>
    <row r="62" spans="5:23" s="220" customFormat="1" ht="24.95" customHeight="1">
      <c r="V62" s="221"/>
      <c r="W62" s="218"/>
    </row>
    <row r="63" spans="5:23" s="220" customFormat="1" ht="24.95" customHeight="1">
      <c r="V63" s="221"/>
      <c r="W63" s="218"/>
    </row>
    <row r="64" spans="5:23" s="220" customFormat="1" ht="24.95" customHeight="1">
      <c r="V64" s="221"/>
      <c r="W64" s="218"/>
    </row>
    <row r="65" spans="22:23" s="220" customFormat="1" ht="24.95" customHeight="1">
      <c r="V65" s="221"/>
      <c r="W65" s="218"/>
    </row>
    <row r="66" spans="22:23" s="220" customFormat="1" ht="24.95" customHeight="1">
      <c r="V66" s="221"/>
      <c r="W66" s="218"/>
    </row>
    <row r="67" spans="22:23" s="220" customFormat="1" ht="24.95" customHeight="1">
      <c r="V67" s="221"/>
      <c r="W67" s="218"/>
    </row>
    <row r="68" spans="22:23" s="220" customFormat="1" ht="24.95" customHeight="1">
      <c r="V68" s="221"/>
      <c r="W68" s="218"/>
    </row>
    <row r="69" spans="22:23" s="220" customFormat="1" ht="24.95" customHeight="1">
      <c r="V69" s="221"/>
      <c r="W69" s="218"/>
    </row>
    <row r="70" spans="22:23" s="220" customFormat="1" ht="24.95" customHeight="1">
      <c r="V70" s="221"/>
      <c r="W70" s="218"/>
    </row>
    <row r="71" spans="22:23" s="220" customFormat="1" ht="24.95" customHeight="1">
      <c r="V71" s="221"/>
      <c r="W71" s="218"/>
    </row>
    <row r="72" spans="22:23" s="220" customFormat="1" ht="24.95" customHeight="1">
      <c r="V72" s="221"/>
      <c r="W72" s="218"/>
    </row>
    <row r="73" spans="22:23" s="220" customFormat="1" ht="24.95" customHeight="1">
      <c r="V73" s="221"/>
      <c r="W73" s="218"/>
    </row>
    <row r="74" spans="22:23" s="220" customFormat="1" ht="24.95" customHeight="1">
      <c r="V74" s="221"/>
      <c r="W74" s="218"/>
    </row>
    <row r="75" spans="22:23" s="220" customFormat="1" ht="24.95" customHeight="1">
      <c r="V75" s="221"/>
      <c r="W75" s="218"/>
    </row>
    <row r="76" spans="22:23" s="220" customFormat="1" ht="24.95" customHeight="1">
      <c r="V76" s="221"/>
      <c r="W76" s="218"/>
    </row>
    <row r="77" spans="22:23" s="220" customFormat="1" ht="24.95" customHeight="1">
      <c r="V77" s="221"/>
      <c r="W77" s="218"/>
    </row>
    <row r="78" spans="22:23" s="220" customFormat="1" ht="24.95" customHeight="1">
      <c r="V78" s="221"/>
      <c r="W78" s="218"/>
    </row>
    <row r="79" spans="22:23" s="220" customFormat="1" ht="24.95" customHeight="1">
      <c r="V79" s="221"/>
      <c r="W79" s="218"/>
    </row>
    <row r="80" spans="22:23" s="220" customFormat="1" ht="24.95" customHeight="1">
      <c r="V80" s="221"/>
      <c r="W80" s="218"/>
    </row>
    <row r="81" spans="22:23" s="220" customFormat="1" ht="24.95" customHeight="1">
      <c r="V81" s="221"/>
      <c r="W81" s="218"/>
    </row>
    <row r="82" spans="22:23" s="220" customFormat="1" ht="24.95" customHeight="1">
      <c r="V82" s="221"/>
      <c r="W82" s="218"/>
    </row>
    <row r="83" spans="22:23" s="220" customFormat="1" ht="24.95" customHeight="1">
      <c r="V83" s="221"/>
      <c r="W83" s="218"/>
    </row>
    <row r="84" spans="22:23" s="220" customFormat="1" ht="24.95" customHeight="1">
      <c r="V84" s="221"/>
      <c r="W84" s="218"/>
    </row>
    <row r="85" spans="22:23" s="220" customFormat="1" ht="24.95" customHeight="1">
      <c r="V85" s="221"/>
      <c r="W85" s="218"/>
    </row>
    <row r="86" spans="22:23" s="220" customFormat="1" ht="24.95" customHeight="1">
      <c r="V86" s="221"/>
      <c r="W86" s="218"/>
    </row>
    <row r="87" spans="22:23" s="220" customFormat="1" ht="24.95" customHeight="1">
      <c r="V87" s="221"/>
      <c r="W87" s="218"/>
    </row>
    <row r="88" spans="22:23" s="220" customFormat="1" ht="24.95" customHeight="1">
      <c r="V88" s="221"/>
      <c r="W88" s="218"/>
    </row>
    <row r="89" spans="22:23" s="220" customFormat="1" ht="24.95" customHeight="1">
      <c r="V89" s="221"/>
      <c r="W89" s="218"/>
    </row>
    <row r="90" spans="22:23" s="220" customFormat="1" ht="24.95" customHeight="1">
      <c r="V90" s="221"/>
      <c r="W90" s="218"/>
    </row>
    <row r="91" spans="22:23" s="220" customFormat="1" ht="24.95" customHeight="1">
      <c r="V91" s="221"/>
      <c r="W91" s="218"/>
    </row>
    <row r="92" spans="22:23" s="220" customFormat="1" ht="24.95" customHeight="1">
      <c r="V92" s="221"/>
      <c r="W92" s="218"/>
    </row>
    <row r="93" spans="22:23" s="220" customFormat="1" ht="24.95" customHeight="1">
      <c r="V93" s="221"/>
      <c r="W93" s="218"/>
    </row>
    <row r="94" spans="22:23" s="220" customFormat="1" ht="24.95" customHeight="1">
      <c r="V94" s="221"/>
      <c r="W94" s="218"/>
    </row>
    <row r="95" spans="22:23" s="220" customFormat="1" ht="24.95" customHeight="1">
      <c r="V95" s="221"/>
      <c r="W95" s="218"/>
    </row>
    <row r="96" spans="22:23" s="220" customFormat="1" ht="24.95" customHeight="1">
      <c r="V96" s="221"/>
      <c r="W96" s="218"/>
    </row>
    <row r="97" spans="22:23" s="220" customFormat="1" ht="24.95" customHeight="1">
      <c r="V97" s="221"/>
      <c r="W97" s="218"/>
    </row>
    <row r="98" spans="22:23" s="220" customFormat="1" ht="24.95" customHeight="1">
      <c r="V98" s="221"/>
      <c r="W98" s="218"/>
    </row>
    <row r="99" spans="22:23" s="220" customFormat="1" ht="24.95" customHeight="1">
      <c r="V99" s="221"/>
      <c r="W99" s="218"/>
    </row>
    <row r="100" spans="22:23" s="220" customFormat="1" ht="24.95" customHeight="1">
      <c r="V100" s="221"/>
      <c r="W100" s="218"/>
    </row>
    <row r="101" spans="22:23" s="220" customFormat="1" ht="24.95" customHeight="1">
      <c r="V101" s="221"/>
      <c r="W101" s="218"/>
    </row>
    <row r="102" spans="22:23" s="220" customFormat="1" ht="24.95" customHeight="1">
      <c r="V102" s="221"/>
      <c r="W102" s="218"/>
    </row>
    <row r="103" spans="22:23" s="220" customFormat="1" ht="24.95" customHeight="1">
      <c r="V103" s="221"/>
      <c r="W103" s="218"/>
    </row>
    <row r="104" spans="22:23" s="220" customFormat="1" ht="24.95" customHeight="1">
      <c r="V104" s="221"/>
      <c r="W104" s="218"/>
    </row>
    <row r="105" spans="22:23" s="220" customFormat="1" ht="24.95" customHeight="1">
      <c r="V105" s="221"/>
      <c r="W105" s="218"/>
    </row>
    <row r="106" spans="22:23" s="220" customFormat="1" ht="24.95" customHeight="1">
      <c r="V106" s="221"/>
      <c r="W106" s="218"/>
    </row>
    <row r="107" spans="22:23" s="220" customFormat="1" ht="24.95" customHeight="1">
      <c r="V107" s="221"/>
      <c r="W107" s="218"/>
    </row>
    <row r="108" spans="22:23" s="220" customFormat="1" ht="24.95" customHeight="1">
      <c r="V108" s="221"/>
      <c r="W108" s="218"/>
    </row>
    <row r="109" spans="22:23" s="220" customFormat="1" ht="24.95" customHeight="1">
      <c r="V109" s="221"/>
      <c r="W109" s="218"/>
    </row>
    <row r="110" spans="22:23" s="220" customFormat="1" ht="24.95" customHeight="1">
      <c r="V110" s="221"/>
      <c r="W110" s="218"/>
    </row>
    <row r="111" spans="22:23" s="220" customFormat="1" ht="24.95" customHeight="1">
      <c r="V111" s="221"/>
      <c r="W111" s="218"/>
    </row>
    <row r="112" spans="22:23" s="220" customFormat="1" ht="24.95" customHeight="1">
      <c r="V112" s="221"/>
      <c r="W112" s="218"/>
    </row>
    <row r="113" spans="22:23" s="220" customFormat="1" ht="24.95" customHeight="1">
      <c r="V113" s="221"/>
      <c r="W113" s="218"/>
    </row>
    <row r="114" spans="22:23" s="220" customFormat="1" ht="24.95" customHeight="1">
      <c r="V114" s="221"/>
      <c r="W114" s="218"/>
    </row>
    <row r="115" spans="22:23" s="220" customFormat="1" ht="24.95" customHeight="1">
      <c r="V115" s="221"/>
      <c r="W115" s="218"/>
    </row>
    <row r="116" spans="22:23" s="220" customFormat="1" ht="24.95" customHeight="1">
      <c r="V116" s="221"/>
      <c r="W116" s="218"/>
    </row>
    <row r="117" spans="22:23" s="220" customFormat="1" ht="24.95" customHeight="1">
      <c r="V117" s="221"/>
      <c r="W117" s="218"/>
    </row>
    <row r="118" spans="22:23" s="220" customFormat="1" ht="24.95" customHeight="1">
      <c r="V118" s="221"/>
      <c r="W118" s="218"/>
    </row>
    <row r="119" spans="22:23" s="220" customFormat="1" ht="24.95" customHeight="1">
      <c r="V119" s="221"/>
      <c r="W119" s="218"/>
    </row>
    <row r="120" spans="22:23" s="220" customFormat="1" ht="24.95" customHeight="1">
      <c r="V120" s="221"/>
      <c r="W120" s="218"/>
    </row>
    <row r="121" spans="22:23" s="220" customFormat="1" ht="24.95" customHeight="1">
      <c r="V121" s="221"/>
      <c r="W121" s="218"/>
    </row>
    <row r="122" spans="22:23" s="220" customFormat="1" ht="24.95" customHeight="1">
      <c r="V122" s="221"/>
      <c r="W122" s="218"/>
    </row>
    <row r="123" spans="22:23" s="220" customFormat="1" ht="24.95" customHeight="1">
      <c r="V123" s="221"/>
      <c r="W123" s="218"/>
    </row>
    <row r="124" spans="22:23" s="220" customFormat="1" ht="24.95" customHeight="1">
      <c r="V124" s="221"/>
      <c r="W124" s="218"/>
    </row>
    <row r="125" spans="22:23" s="220" customFormat="1" ht="24.95" customHeight="1">
      <c r="V125" s="221"/>
      <c r="W125" s="218"/>
    </row>
    <row r="126" spans="22:23" s="220" customFormat="1" ht="24.95" customHeight="1">
      <c r="V126" s="221"/>
      <c r="W126" s="218"/>
    </row>
    <row r="127" spans="22:23" s="220" customFormat="1" ht="24.95" customHeight="1">
      <c r="V127" s="221"/>
      <c r="W127" s="218"/>
    </row>
    <row r="128" spans="22:23" s="220" customFormat="1" ht="24.95" customHeight="1">
      <c r="V128" s="221"/>
      <c r="W128" s="218"/>
    </row>
    <row r="129" spans="22:23" s="220" customFormat="1" ht="24.95" customHeight="1">
      <c r="V129" s="221"/>
      <c r="W129" s="218"/>
    </row>
    <row r="130" spans="22:23" s="220" customFormat="1" ht="24.95" customHeight="1">
      <c r="V130" s="221"/>
      <c r="W130" s="218"/>
    </row>
    <row r="131" spans="22:23" s="220" customFormat="1" ht="24.95" customHeight="1">
      <c r="V131" s="221"/>
      <c r="W131" s="218"/>
    </row>
    <row r="132" spans="22:23" s="220" customFormat="1" ht="24.95" customHeight="1">
      <c r="V132" s="221"/>
      <c r="W132" s="218"/>
    </row>
    <row r="133" spans="22:23" s="220" customFormat="1" ht="24.95" customHeight="1">
      <c r="V133" s="221"/>
      <c r="W133" s="218"/>
    </row>
    <row r="134" spans="22:23" s="220" customFormat="1" ht="24.95" customHeight="1">
      <c r="V134" s="221"/>
      <c r="W134" s="218"/>
    </row>
    <row r="135" spans="22:23" s="220" customFormat="1" ht="24.95" customHeight="1">
      <c r="V135" s="221"/>
      <c r="W135" s="218"/>
    </row>
    <row r="136" spans="22:23" s="220" customFormat="1" ht="24.95" customHeight="1">
      <c r="V136" s="221"/>
      <c r="W136" s="218"/>
    </row>
    <row r="137" spans="22:23" s="220" customFormat="1" ht="24.95" customHeight="1">
      <c r="V137" s="221"/>
      <c r="W137" s="218"/>
    </row>
    <row r="138" spans="22:23" s="220" customFormat="1" ht="24.95" customHeight="1">
      <c r="V138" s="221"/>
      <c r="W138" s="218"/>
    </row>
    <row r="139" spans="22:23" s="220" customFormat="1" ht="24.95" customHeight="1">
      <c r="V139" s="221"/>
      <c r="W139" s="218"/>
    </row>
    <row r="140" spans="22:23" s="220" customFormat="1" ht="24.95" customHeight="1">
      <c r="V140" s="221"/>
      <c r="W140" s="218"/>
    </row>
    <row r="141" spans="22:23" s="220" customFormat="1" ht="24.95" customHeight="1">
      <c r="V141" s="221"/>
      <c r="W141" s="218"/>
    </row>
    <row r="142" spans="22:23" s="220" customFormat="1" ht="24.95" customHeight="1">
      <c r="V142" s="221"/>
      <c r="W142" s="218"/>
    </row>
    <row r="143" spans="22:23" s="220" customFormat="1" ht="24.95" customHeight="1">
      <c r="V143" s="221"/>
      <c r="W143" s="218"/>
    </row>
    <row r="144" spans="22:23" s="220" customFormat="1" ht="24.95" customHeight="1">
      <c r="V144" s="221"/>
      <c r="W144" s="218"/>
    </row>
    <row r="145" spans="22:23" s="220" customFormat="1" ht="24.95" customHeight="1">
      <c r="V145" s="221"/>
      <c r="W145" s="218"/>
    </row>
    <row r="146" spans="22:23" s="220" customFormat="1" ht="24.95" customHeight="1">
      <c r="V146" s="221"/>
      <c r="W146" s="218"/>
    </row>
    <row r="147" spans="22:23" s="220" customFormat="1" ht="24.95" customHeight="1">
      <c r="V147" s="221"/>
      <c r="W147" s="218"/>
    </row>
    <row r="148" spans="22:23" s="220" customFormat="1" ht="24.95" customHeight="1">
      <c r="V148" s="221"/>
      <c r="W148" s="218"/>
    </row>
    <row r="149" spans="22:23" s="220" customFormat="1" ht="24.95" customHeight="1">
      <c r="V149" s="221"/>
      <c r="W149" s="218"/>
    </row>
    <row r="150" spans="22:23" s="220" customFormat="1" ht="24.95" customHeight="1">
      <c r="V150" s="221"/>
      <c r="W150" s="218"/>
    </row>
    <row r="151" spans="22:23" s="220" customFormat="1" ht="24.95" customHeight="1">
      <c r="V151" s="221"/>
      <c r="W151" s="218"/>
    </row>
    <row r="152" spans="22:23" s="220" customFormat="1" ht="24.95" customHeight="1">
      <c r="V152" s="221"/>
      <c r="W152" s="218"/>
    </row>
    <row r="153" spans="22:23" s="220" customFormat="1" ht="24.95" customHeight="1">
      <c r="V153" s="221"/>
      <c r="W153" s="218"/>
    </row>
    <row r="154" spans="22:23" s="220" customFormat="1" ht="24.95" customHeight="1">
      <c r="V154" s="221"/>
      <c r="W154" s="218"/>
    </row>
    <row r="155" spans="22:23" s="220" customFormat="1" ht="24.95" customHeight="1">
      <c r="V155" s="221"/>
      <c r="W155" s="218"/>
    </row>
    <row r="156" spans="22:23" s="220" customFormat="1" ht="24.95" customHeight="1">
      <c r="V156" s="221"/>
      <c r="W156" s="218"/>
    </row>
    <row r="157" spans="22:23" s="220" customFormat="1" ht="24.95" customHeight="1">
      <c r="V157" s="221"/>
      <c r="W157" s="218"/>
    </row>
    <row r="158" spans="22:23" s="220" customFormat="1" ht="24.95" customHeight="1">
      <c r="V158" s="221"/>
      <c r="W158" s="218"/>
    </row>
    <row r="159" spans="22:23" s="220" customFormat="1" ht="24.95" customHeight="1">
      <c r="V159" s="221"/>
      <c r="W159" s="218"/>
    </row>
    <row r="160" spans="22:23" s="220" customFormat="1" ht="24.95" customHeight="1">
      <c r="V160" s="221"/>
      <c r="W160" s="218"/>
    </row>
    <row r="161" spans="22:23" s="220" customFormat="1" ht="24.95" customHeight="1">
      <c r="V161" s="221"/>
      <c r="W161" s="218"/>
    </row>
    <row r="162" spans="22:23" s="220" customFormat="1" ht="24.95" customHeight="1">
      <c r="V162" s="221"/>
      <c r="W162" s="218"/>
    </row>
    <row r="163" spans="22:23" s="220" customFormat="1" ht="24.95" customHeight="1">
      <c r="V163" s="221"/>
      <c r="W163" s="218"/>
    </row>
    <row r="164" spans="22:23" s="220" customFormat="1" ht="24.95" customHeight="1">
      <c r="V164" s="221"/>
      <c r="W164" s="218"/>
    </row>
    <row r="165" spans="22:23" s="220" customFormat="1" ht="24.95" customHeight="1">
      <c r="V165" s="221"/>
      <c r="W165" s="218"/>
    </row>
    <row r="166" spans="22:23" s="220" customFormat="1" ht="24.95" customHeight="1">
      <c r="V166" s="221"/>
      <c r="W166" s="218"/>
    </row>
    <row r="167" spans="22:23" s="220" customFormat="1" ht="24.95" customHeight="1">
      <c r="V167" s="221"/>
      <c r="W167" s="218"/>
    </row>
    <row r="168" spans="22:23" s="220" customFormat="1" ht="24.95" customHeight="1">
      <c r="V168" s="221"/>
      <c r="W168" s="218"/>
    </row>
    <row r="169" spans="22:23" s="220" customFormat="1" ht="24.95" customHeight="1">
      <c r="V169" s="221"/>
      <c r="W169" s="218"/>
    </row>
    <row r="170" spans="22:23" s="220" customFormat="1" ht="24.95" customHeight="1">
      <c r="V170" s="221"/>
      <c r="W170" s="218"/>
    </row>
    <row r="171" spans="22:23" s="220" customFormat="1" ht="24.95" customHeight="1">
      <c r="V171" s="221"/>
      <c r="W171" s="218"/>
    </row>
    <row r="172" spans="22:23" s="220" customFormat="1" ht="24.95" customHeight="1">
      <c r="V172" s="221"/>
      <c r="W172" s="218"/>
    </row>
    <row r="173" spans="22:23" s="220" customFormat="1" ht="24.95" customHeight="1">
      <c r="V173" s="221"/>
      <c r="W173" s="218"/>
    </row>
    <row r="174" spans="22:23" s="220" customFormat="1" ht="24.95" customHeight="1">
      <c r="V174" s="221"/>
      <c r="W174" s="218"/>
    </row>
    <row r="175" spans="22:23" s="220" customFormat="1" ht="24.95" customHeight="1">
      <c r="V175" s="221"/>
      <c r="W175" s="218"/>
    </row>
    <row r="176" spans="22:23" s="220" customFormat="1" ht="24.95" customHeight="1">
      <c r="V176" s="221"/>
      <c r="W176" s="218"/>
    </row>
    <row r="177" spans="22:23" s="220" customFormat="1" ht="24.95" customHeight="1">
      <c r="V177" s="221"/>
      <c r="W177" s="218"/>
    </row>
    <row r="178" spans="22:23" s="220" customFormat="1" ht="24.95" customHeight="1">
      <c r="V178" s="221"/>
      <c r="W178" s="218"/>
    </row>
    <row r="179" spans="22:23" s="220" customFormat="1" ht="24.95" customHeight="1">
      <c r="V179" s="221"/>
      <c r="W179" s="218"/>
    </row>
    <row r="180" spans="22:23" s="220" customFormat="1" ht="24.95" customHeight="1">
      <c r="V180" s="221"/>
      <c r="W180" s="218"/>
    </row>
    <row r="181" spans="22:23" s="220" customFormat="1" ht="24.95" customHeight="1">
      <c r="V181" s="221"/>
      <c r="W181" s="218"/>
    </row>
    <row r="182" spans="22:23" s="220" customFormat="1" ht="24.95" customHeight="1">
      <c r="V182" s="221"/>
      <c r="W182" s="218"/>
    </row>
    <row r="183" spans="22:23" s="220" customFormat="1" ht="24.95" customHeight="1">
      <c r="V183" s="221"/>
      <c r="W183" s="218"/>
    </row>
    <row r="184" spans="22:23" s="220" customFormat="1" ht="24.95" customHeight="1">
      <c r="V184" s="221"/>
      <c r="W184" s="218"/>
    </row>
    <row r="185" spans="22:23" s="220" customFormat="1" ht="24.95" customHeight="1">
      <c r="V185" s="221"/>
      <c r="W185" s="218"/>
    </row>
    <row r="186" spans="22:23" s="220" customFormat="1" ht="24.95" customHeight="1">
      <c r="V186" s="221"/>
      <c r="W186" s="218"/>
    </row>
    <row r="187" spans="22:23" s="220" customFormat="1" ht="24.95" customHeight="1">
      <c r="V187" s="221"/>
      <c r="W187" s="218"/>
    </row>
    <row r="188" spans="22:23" s="220" customFormat="1" ht="24.95" customHeight="1">
      <c r="V188" s="221"/>
      <c r="W188" s="218"/>
    </row>
    <row r="189" spans="22:23" s="220" customFormat="1" ht="24.95" customHeight="1">
      <c r="V189" s="221"/>
      <c r="W189" s="218"/>
    </row>
    <row r="190" spans="22:23" s="220" customFormat="1" ht="24.95" customHeight="1">
      <c r="V190" s="221"/>
      <c r="W190" s="218"/>
    </row>
    <row r="191" spans="22:23" s="220" customFormat="1" ht="24.95" customHeight="1">
      <c r="V191" s="221"/>
      <c r="W191" s="218"/>
    </row>
    <row r="192" spans="22:23" s="220" customFormat="1" ht="24.95" customHeight="1">
      <c r="V192" s="221"/>
      <c r="W192" s="218"/>
    </row>
    <row r="193" spans="22:23" s="220" customFormat="1" ht="24.95" customHeight="1">
      <c r="V193" s="221"/>
      <c r="W193" s="218"/>
    </row>
    <row r="194" spans="22:23" s="220" customFormat="1" ht="24.95" customHeight="1">
      <c r="V194" s="221"/>
      <c r="W194" s="218"/>
    </row>
    <row r="195" spans="22:23" s="220" customFormat="1" ht="24.95" customHeight="1">
      <c r="V195" s="221"/>
      <c r="W195" s="218"/>
    </row>
    <row r="196" spans="22:23" s="220" customFormat="1" ht="24.95" customHeight="1">
      <c r="V196" s="221"/>
      <c r="W196" s="218"/>
    </row>
    <row r="197" spans="22:23" s="220" customFormat="1" ht="24.95" customHeight="1">
      <c r="V197" s="221"/>
      <c r="W197" s="218"/>
    </row>
    <row r="198" spans="22:23" s="220" customFormat="1" ht="24.95" customHeight="1">
      <c r="V198" s="221"/>
      <c r="W198" s="218"/>
    </row>
    <row r="199" spans="22:23" s="220" customFormat="1" ht="24.95" customHeight="1">
      <c r="V199" s="221"/>
      <c r="W199" s="218"/>
    </row>
    <row r="200" spans="22:23" s="220" customFormat="1" ht="24.95" customHeight="1">
      <c r="V200" s="221"/>
      <c r="W200" s="218"/>
    </row>
    <row r="201" spans="22:23" s="220" customFormat="1" ht="24.95" customHeight="1">
      <c r="V201" s="221"/>
      <c r="W201" s="218"/>
    </row>
    <row r="202" spans="22:23" s="220" customFormat="1" ht="24.95" customHeight="1">
      <c r="V202" s="221"/>
      <c r="W202" s="218"/>
    </row>
    <row r="203" spans="22:23" s="220" customFormat="1" ht="24.95" customHeight="1">
      <c r="V203" s="221"/>
      <c r="W203" s="218"/>
    </row>
    <row r="204" spans="22:23" s="220" customFormat="1" ht="24.95" customHeight="1">
      <c r="V204" s="221"/>
      <c r="W204" s="218"/>
    </row>
    <row r="205" spans="22:23" s="220" customFormat="1" ht="24.95" customHeight="1">
      <c r="V205" s="221"/>
      <c r="W205" s="218"/>
    </row>
    <row r="206" spans="22:23" s="220" customFormat="1" ht="24.95" customHeight="1">
      <c r="V206" s="221"/>
      <c r="W206" s="218"/>
    </row>
    <row r="207" spans="22:23" s="220" customFormat="1" ht="24.95" customHeight="1">
      <c r="V207" s="221"/>
      <c r="W207" s="218"/>
    </row>
    <row r="208" spans="22:23" s="220" customFormat="1" ht="24.95" customHeight="1">
      <c r="V208" s="221"/>
      <c r="W208" s="218"/>
    </row>
    <row r="209" spans="22:23" s="220" customFormat="1" ht="24.95" customHeight="1">
      <c r="V209" s="221"/>
      <c r="W209" s="218"/>
    </row>
    <row r="210" spans="22:23" s="220" customFormat="1" ht="24.95" customHeight="1">
      <c r="V210" s="221"/>
      <c r="W210" s="218"/>
    </row>
    <row r="211" spans="22:23" s="220" customFormat="1" ht="24.95" customHeight="1">
      <c r="V211" s="221"/>
      <c r="W211" s="218"/>
    </row>
    <row r="212" spans="22:23" s="220" customFormat="1" ht="24.95" customHeight="1">
      <c r="V212" s="221"/>
      <c r="W212" s="218"/>
    </row>
    <row r="213" spans="22:23" s="220" customFormat="1" ht="24.95" customHeight="1">
      <c r="V213" s="221"/>
      <c r="W213" s="218"/>
    </row>
    <row r="214" spans="22:23" s="220" customFormat="1" ht="24.95" customHeight="1">
      <c r="V214" s="221"/>
      <c r="W214" s="218"/>
    </row>
    <row r="215" spans="22:23" s="220" customFormat="1" ht="24.95" customHeight="1">
      <c r="V215" s="221"/>
      <c r="W215" s="218"/>
    </row>
    <row r="216" spans="22:23" s="220" customFormat="1" ht="24.95" customHeight="1">
      <c r="V216" s="221"/>
      <c r="W216" s="218"/>
    </row>
    <row r="217" spans="22:23" s="220" customFormat="1" ht="24.95" customHeight="1">
      <c r="V217" s="221"/>
      <c r="W217" s="218"/>
    </row>
    <row r="218" spans="22:23" s="220" customFormat="1" ht="24.95" customHeight="1">
      <c r="V218" s="221"/>
      <c r="W218" s="218"/>
    </row>
    <row r="219" spans="22:23" s="220" customFormat="1" ht="24.95" customHeight="1">
      <c r="V219" s="221"/>
      <c r="W219" s="218"/>
    </row>
    <row r="220" spans="22:23" s="220" customFormat="1" ht="24.95" customHeight="1">
      <c r="V220" s="221"/>
      <c r="W220" s="218"/>
    </row>
    <row r="221" spans="22:23" s="220" customFormat="1" ht="24.95" customHeight="1">
      <c r="V221" s="221"/>
      <c r="W221" s="218"/>
    </row>
    <row r="222" spans="22:23" s="220" customFormat="1" ht="24.95" customHeight="1">
      <c r="V222" s="221"/>
      <c r="W222" s="218"/>
    </row>
    <row r="223" spans="22:23" s="220" customFormat="1" ht="24.95" customHeight="1">
      <c r="V223" s="221"/>
      <c r="W223" s="218"/>
    </row>
    <row r="224" spans="22:23" s="220" customFormat="1" ht="24.95" customHeight="1">
      <c r="V224" s="221"/>
      <c r="W224" s="218"/>
    </row>
    <row r="225" spans="22:23" s="220" customFormat="1" ht="24.95" customHeight="1">
      <c r="V225" s="221"/>
      <c r="W225" s="218"/>
    </row>
    <row r="226" spans="22:23" s="220" customFormat="1" ht="24.95" customHeight="1">
      <c r="V226" s="221"/>
      <c r="W226" s="218"/>
    </row>
    <row r="227" spans="22:23" s="220" customFormat="1" ht="24.95" customHeight="1">
      <c r="V227" s="221"/>
      <c r="W227" s="218"/>
    </row>
    <row r="228" spans="22:23" s="220" customFormat="1" ht="24.95" customHeight="1">
      <c r="V228" s="221"/>
      <c r="W228" s="218"/>
    </row>
    <row r="229" spans="22:23" s="220" customFormat="1" ht="24.95" customHeight="1">
      <c r="V229" s="221"/>
      <c r="W229" s="218"/>
    </row>
    <row r="230" spans="22:23" s="220" customFormat="1" ht="24.95" customHeight="1">
      <c r="V230" s="221"/>
      <c r="W230" s="218"/>
    </row>
    <row r="231" spans="22:23" s="220" customFormat="1" ht="24.95" customHeight="1">
      <c r="V231" s="221"/>
      <c r="W231" s="218"/>
    </row>
    <row r="232" spans="22:23" s="220" customFormat="1" ht="24.95" customHeight="1">
      <c r="V232" s="221"/>
      <c r="W232" s="218"/>
    </row>
    <row r="233" spans="22:23" s="220" customFormat="1" ht="24.95" customHeight="1">
      <c r="V233" s="221"/>
      <c r="W233" s="218"/>
    </row>
    <row r="234" spans="22:23" s="220" customFormat="1" ht="24.95" customHeight="1">
      <c r="V234" s="221"/>
      <c r="W234" s="218"/>
    </row>
    <row r="235" spans="22:23" s="220" customFormat="1" ht="24.95" customHeight="1">
      <c r="V235" s="221"/>
      <c r="W235" s="218"/>
    </row>
    <row r="236" spans="22:23" s="220" customFormat="1" ht="24.95" customHeight="1">
      <c r="V236" s="221"/>
      <c r="W236" s="218"/>
    </row>
    <row r="237" spans="22:23" s="220" customFormat="1" ht="24.95" customHeight="1">
      <c r="V237" s="221"/>
      <c r="W237" s="218"/>
    </row>
    <row r="238" spans="22:23" s="220" customFormat="1" ht="24.95" customHeight="1">
      <c r="V238" s="221"/>
      <c r="W238" s="218"/>
    </row>
    <row r="239" spans="22:23" s="220" customFormat="1" ht="24.95" customHeight="1">
      <c r="V239" s="221"/>
      <c r="W239" s="218"/>
    </row>
    <row r="240" spans="22:23" s="220" customFormat="1" ht="24.95" customHeight="1">
      <c r="V240" s="221"/>
      <c r="W240" s="218"/>
    </row>
    <row r="241" spans="22:23" s="220" customFormat="1" ht="24.95" customHeight="1">
      <c r="V241" s="221"/>
      <c r="W241" s="218"/>
    </row>
    <row r="242" spans="22:23" s="220" customFormat="1" ht="24.95" customHeight="1">
      <c r="V242" s="221"/>
      <c r="W242" s="218"/>
    </row>
    <row r="243" spans="22:23" s="220" customFormat="1" ht="24.95" customHeight="1">
      <c r="V243" s="221"/>
      <c r="W243" s="218"/>
    </row>
    <row r="244" spans="22:23" s="220" customFormat="1" ht="24.95" customHeight="1">
      <c r="V244" s="221"/>
      <c r="W244" s="218"/>
    </row>
    <row r="245" spans="22:23" s="220" customFormat="1" ht="24.95" customHeight="1">
      <c r="V245" s="221"/>
      <c r="W245" s="218"/>
    </row>
    <row r="246" spans="22:23" s="220" customFormat="1" ht="24.95" customHeight="1">
      <c r="V246" s="221"/>
      <c r="W246" s="218"/>
    </row>
    <row r="247" spans="22:23" s="220" customFormat="1" ht="24.95" customHeight="1">
      <c r="V247" s="221"/>
      <c r="W247" s="218"/>
    </row>
    <row r="248" spans="22:23" s="220" customFormat="1" ht="24.95" customHeight="1">
      <c r="V248" s="221"/>
      <c r="W248" s="218"/>
    </row>
    <row r="249" spans="22:23" s="220" customFormat="1" ht="24.95" customHeight="1">
      <c r="V249" s="221"/>
      <c r="W249" s="218"/>
    </row>
    <row r="250" spans="22:23" s="220" customFormat="1" ht="24.95" customHeight="1">
      <c r="V250" s="221"/>
      <c r="W250" s="218"/>
    </row>
    <row r="251" spans="22:23" s="220" customFormat="1" ht="24.95" customHeight="1">
      <c r="V251" s="221"/>
      <c r="W251" s="218"/>
    </row>
    <row r="252" spans="22:23" s="220" customFormat="1" ht="24.95" customHeight="1">
      <c r="V252" s="221"/>
      <c r="W252" s="218"/>
    </row>
    <row r="253" spans="22:23" s="220" customFormat="1" ht="24.95" customHeight="1">
      <c r="V253" s="221"/>
      <c r="W253" s="218"/>
    </row>
    <row r="254" spans="22:23" s="220" customFormat="1" ht="24.95" customHeight="1">
      <c r="V254" s="221"/>
      <c r="W254" s="218"/>
    </row>
    <row r="255" spans="22:23" s="220" customFormat="1" ht="24.95" customHeight="1">
      <c r="V255" s="221"/>
      <c r="W255" s="218"/>
    </row>
    <row r="256" spans="22:23" s="220" customFormat="1" ht="24.95" customHeight="1">
      <c r="V256" s="221"/>
      <c r="W256" s="218"/>
    </row>
    <row r="257" spans="22:23" s="220" customFormat="1" ht="24.95" customHeight="1">
      <c r="V257" s="221"/>
      <c r="W257" s="218"/>
    </row>
    <row r="258" spans="22:23" s="220" customFormat="1" ht="24.95" customHeight="1">
      <c r="V258" s="221"/>
      <c r="W258" s="218"/>
    </row>
    <row r="259" spans="22:23" s="220" customFormat="1" ht="24.95" customHeight="1">
      <c r="V259" s="221"/>
      <c r="W259" s="218"/>
    </row>
    <row r="260" spans="22:23" s="220" customFormat="1" ht="24.95" customHeight="1">
      <c r="V260" s="221"/>
      <c r="W260" s="218"/>
    </row>
    <row r="261" spans="22:23" s="220" customFormat="1" ht="24.95" customHeight="1">
      <c r="V261" s="221"/>
      <c r="W261" s="218"/>
    </row>
    <row r="262" spans="22:23" s="220" customFormat="1" ht="24.95" customHeight="1">
      <c r="V262" s="221"/>
      <c r="W262" s="218"/>
    </row>
    <row r="263" spans="22:23" s="220" customFormat="1" ht="24.95" customHeight="1">
      <c r="V263" s="221"/>
      <c r="W263" s="218"/>
    </row>
    <row r="264" spans="22:23" s="220" customFormat="1" ht="24.95" customHeight="1">
      <c r="V264" s="221"/>
      <c r="W264" s="218"/>
    </row>
    <row r="265" spans="22:23" s="220" customFormat="1" ht="24.95" customHeight="1">
      <c r="V265" s="221"/>
      <c r="W265" s="218"/>
    </row>
    <row r="266" spans="22:23" s="220" customFormat="1" ht="24.95" customHeight="1">
      <c r="V266" s="221"/>
      <c r="W266" s="218"/>
    </row>
    <row r="267" spans="22:23" s="220" customFormat="1" ht="24.95" customHeight="1">
      <c r="V267" s="221"/>
      <c r="W267" s="218"/>
    </row>
    <row r="268" spans="22:23" s="220" customFormat="1" ht="24.95" customHeight="1">
      <c r="V268" s="221"/>
      <c r="W268" s="218"/>
    </row>
    <row r="269" spans="22:23" s="220" customFormat="1" ht="24.95" customHeight="1">
      <c r="V269" s="221"/>
      <c r="W269" s="218"/>
    </row>
    <row r="270" spans="22:23" s="220" customFormat="1" ht="24.95" customHeight="1">
      <c r="V270" s="221"/>
      <c r="W270" s="218"/>
    </row>
    <row r="271" spans="22:23" s="220" customFormat="1" ht="24.95" customHeight="1">
      <c r="V271" s="221"/>
      <c r="W271" s="218"/>
    </row>
    <row r="272" spans="22:23" s="220" customFormat="1" ht="24.95" customHeight="1">
      <c r="V272" s="221"/>
      <c r="W272" s="218"/>
    </row>
    <row r="273" spans="22:23" s="220" customFormat="1" ht="24.95" customHeight="1">
      <c r="V273" s="221"/>
      <c r="W273" s="218"/>
    </row>
    <row r="274" spans="22:23" s="220" customFormat="1" ht="24.95" customHeight="1">
      <c r="V274" s="221"/>
      <c r="W274" s="218"/>
    </row>
    <row r="275" spans="22:23" s="220" customFormat="1" ht="24.95" customHeight="1">
      <c r="V275" s="221"/>
      <c r="W275" s="218"/>
    </row>
    <row r="276" spans="22:23" s="220" customFormat="1" ht="24.95" customHeight="1">
      <c r="V276" s="221"/>
      <c r="W276" s="218"/>
    </row>
    <row r="277" spans="22:23" s="220" customFormat="1" ht="24.95" customHeight="1">
      <c r="V277" s="221"/>
      <c r="W277" s="218"/>
    </row>
    <row r="278" spans="22:23" s="220" customFormat="1" ht="24.95" customHeight="1">
      <c r="V278" s="221"/>
      <c r="W278" s="218"/>
    </row>
    <row r="279" spans="22:23" s="220" customFormat="1" ht="24.95" customHeight="1">
      <c r="V279" s="221"/>
      <c r="W279" s="218"/>
    </row>
    <row r="280" spans="22:23" s="220" customFormat="1" ht="24.95" customHeight="1">
      <c r="V280" s="221"/>
      <c r="W280" s="218"/>
    </row>
    <row r="281" spans="22:23" s="220" customFormat="1" ht="24.95" customHeight="1">
      <c r="V281" s="221"/>
      <c r="W281" s="218"/>
    </row>
    <row r="282" spans="22:23" s="220" customFormat="1" ht="24.95" customHeight="1">
      <c r="V282" s="221"/>
      <c r="W282" s="218"/>
    </row>
    <row r="283" spans="22:23" s="220" customFormat="1" ht="24.95" customHeight="1">
      <c r="V283" s="221"/>
      <c r="W283" s="218"/>
    </row>
    <row r="284" spans="22:23" s="220" customFormat="1" ht="24.95" customHeight="1">
      <c r="V284" s="221"/>
      <c r="W284" s="218"/>
    </row>
    <row r="285" spans="22:23" s="220" customFormat="1" ht="24.95" customHeight="1">
      <c r="V285" s="221"/>
      <c r="W285" s="218"/>
    </row>
    <row r="286" spans="22:23" s="220" customFormat="1" ht="24.95" customHeight="1">
      <c r="V286" s="221"/>
      <c r="W286" s="218"/>
    </row>
    <row r="287" spans="22:23" s="220" customFormat="1" ht="24.95" customHeight="1">
      <c r="V287" s="221"/>
      <c r="W287" s="218"/>
    </row>
    <row r="288" spans="22:23" s="220" customFormat="1" ht="24.95" customHeight="1">
      <c r="V288" s="221"/>
      <c r="W288" s="218"/>
    </row>
    <row r="289" spans="22:23" s="220" customFormat="1" ht="24.95" customHeight="1">
      <c r="V289" s="221"/>
      <c r="W289" s="218"/>
    </row>
    <row r="290" spans="22:23" s="220" customFormat="1" ht="24.95" customHeight="1">
      <c r="V290" s="221"/>
      <c r="W290" s="218"/>
    </row>
    <row r="291" spans="22:23" s="220" customFormat="1" ht="24.95" customHeight="1">
      <c r="V291" s="221"/>
      <c r="W291" s="218"/>
    </row>
    <row r="292" spans="22:23" s="220" customFormat="1" ht="24.95" customHeight="1">
      <c r="V292" s="221"/>
      <c r="W292" s="218"/>
    </row>
    <row r="293" spans="22:23" s="220" customFormat="1" ht="24.95" customHeight="1">
      <c r="V293" s="221"/>
      <c r="W293" s="218"/>
    </row>
    <row r="294" spans="22:23" s="220" customFormat="1" ht="24.95" customHeight="1">
      <c r="V294" s="221"/>
      <c r="W294" s="218"/>
    </row>
    <row r="295" spans="22:23" s="220" customFormat="1" ht="24.95" customHeight="1">
      <c r="V295" s="221"/>
      <c r="W295" s="218"/>
    </row>
    <row r="296" spans="22:23" s="220" customFormat="1" ht="24.95" customHeight="1">
      <c r="V296" s="221"/>
      <c r="W296" s="218"/>
    </row>
    <row r="297" spans="22:23" s="220" customFormat="1" ht="24.95" customHeight="1">
      <c r="V297" s="221"/>
      <c r="W297" s="218"/>
    </row>
    <row r="298" spans="22:23" s="220" customFormat="1" ht="24.95" customHeight="1">
      <c r="V298" s="221"/>
      <c r="W298" s="218"/>
    </row>
  </sheetData>
  <mergeCells count="25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2:R3"/>
    <mergeCell ref="S2:S3"/>
    <mergeCell ref="T2:T3"/>
    <mergeCell ref="N2:N3"/>
    <mergeCell ref="O2:O3"/>
    <mergeCell ref="I15:I16"/>
    <mergeCell ref="I17:I36"/>
    <mergeCell ref="A42:B42"/>
    <mergeCell ref="P2:P3"/>
    <mergeCell ref="Q2:Q3"/>
    <mergeCell ref="I4:I14"/>
    <mergeCell ref="J2:J3"/>
    <mergeCell ref="K2:K3"/>
    <mergeCell ref="L2:L3"/>
    <mergeCell ref="M2:M3"/>
  </mergeCells>
  <phoneticPr fontId="4" type="noConversion"/>
  <printOptions horizontalCentered="1"/>
  <pageMargins left="0.59055118110236227" right="0.47244094488188981" top="0.47244094488188981" bottom="0.23622047244094491" header="0.31496062992125984" footer="0.11811023622047245"/>
  <pageSetup paperSize="9" scale="85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33F8-62BA-4227-AAA4-EFAFC4C19987}">
  <sheetPr>
    <tabColor rgb="FF92D050"/>
  </sheetPr>
  <dimension ref="A1:N461"/>
  <sheetViews>
    <sheetView view="pageBreakPreview" zoomScaleSheetLayoutView="100" workbookViewId="0">
      <pane ySplit="3" topLeftCell="A129" activePane="bottomLeft" state="frozen"/>
      <selection activeCell="Q40" sqref="Q40"/>
      <selection pane="bottomLeft" activeCell="Q40" sqref="Q40"/>
    </sheetView>
  </sheetViews>
  <sheetFormatPr defaultColWidth="20.5546875" defaultRowHeight="16.5"/>
  <cols>
    <col min="1" max="1" width="7.6640625" style="220" customWidth="1"/>
    <col min="2" max="2" width="12.21875" style="220" customWidth="1"/>
    <col min="3" max="3" width="7.33203125" style="266" customWidth="1"/>
    <col min="4" max="5" width="8.77734375" style="266" customWidth="1"/>
    <col min="6" max="6" width="27.44140625" style="220" customWidth="1"/>
    <col min="7" max="9" width="8.44140625" style="177" customWidth="1"/>
    <col min="10" max="10" width="17.77734375" style="220" customWidth="1"/>
    <col min="11" max="11" width="6.44140625" style="177" customWidth="1"/>
    <col min="12" max="12" width="7.21875" style="218" customWidth="1"/>
    <col min="13" max="13" width="6.44140625" style="218" customWidth="1"/>
    <col min="14" max="14" width="9.6640625" style="218" customWidth="1"/>
    <col min="15" max="16384" width="20.5546875" style="218"/>
  </cols>
  <sheetData>
    <row r="1" spans="1:14" ht="34.5" customHeight="1">
      <c r="A1" s="1321" t="s">
        <v>961</v>
      </c>
      <c r="B1" s="1322"/>
      <c r="C1" s="1322"/>
      <c r="D1" s="1322"/>
      <c r="E1" s="1322"/>
      <c r="F1" s="1322"/>
      <c r="G1" s="1322"/>
      <c r="H1" s="1322"/>
      <c r="I1" s="1322"/>
      <c r="J1" s="1323"/>
      <c r="M1" s="218">
        <f>H160</f>
        <v>19</v>
      </c>
    </row>
    <row r="2" spans="1:14" s="253" customFormat="1" ht="16.5" customHeight="1">
      <c r="A2" s="1330" t="s">
        <v>419</v>
      </c>
      <c r="B2" s="1330" t="s">
        <v>420</v>
      </c>
      <c r="C2" s="1332" t="s">
        <v>400</v>
      </c>
      <c r="D2" s="1331" t="s">
        <v>421</v>
      </c>
      <c r="E2" s="1331"/>
      <c r="F2" s="252" t="s">
        <v>422</v>
      </c>
      <c r="G2" s="1331" t="s">
        <v>423</v>
      </c>
      <c r="H2" s="1331" t="s">
        <v>424</v>
      </c>
      <c r="I2" s="1331" t="s">
        <v>425</v>
      </c>
      <c r="J2" s="1331" t="s">
        <v>241</v>
      </c>
    </row>
    <row r="3" spans="1:14" s="253" customFormat="1" ht="16.5" customHeight="1">
      <c r="A3" s="1331"/>
      <c r="B3" s="1330"/>
      <c r="C3" s="1333"/>
      <c r="D3" s="252" t="s">
        <v>426</v>
      </c>
      <c r="E3" s="252" t="s">
        <v>427</v>
      </c>
      <c r="F3" s="252" t="s">
        <v>428</v>
      </c>
      <c r="G3" s="1331"/>
      <c r="H3" s="1331"/>
      <c r="I3" s="1331"/>
      <c r="J3" s="1331"/>
      <c r="M3" s="255" t="s">
        <v>429</v>
      </c>
      <c r="N3" s="256"/>
    </row>
    <row r="4" spans="1:14" s="258" customFormat="1" ht="10.5" customHeight="1">
      <c r="A4" s="255">
        <v>1</v>
      </c>
      <c r="B4" s="257" t="s">
        <v>1073</v>
      </c>
      <c r="C4" s="257">
        <v>20</v>
      </c>
      <c r="D4" s="257">
        <v>173409</v>
      </c>
      <c r="E4" s="257">
        <v>279044</v>
      </c>
      <c r="F4" s="257" t="s">
        <v>967</v>
      </c>
      <c r="G4" s="255"/>
      <c r="H4" s="255"/>
      <c r="I4" s="255" t="s">
        <v>1378</v>
      </c>
      <c r="J4" s="257" t="s">
        <v>968</v>
      </c>
      <c r="K4" s="258">
        <v>1</v>
      </c>
      <c r="L4" s="258" t="s">
        <v>1184</v>
      </c>
      <c r="M4" s="258" t="s">
        <v>430</v>
      </c>
    </row>
    <row r="5" spans="1:14" s="258" customFormat="1" ht="10.5" customHeight="1">
      <c r="A5" s="255">
        <v>2</v>
      </c>
      <c r="B5" s="257" t="s">
        <v>1074</v>
      </c>
      <c r="C5" s="257">
        <v>16</v>
      </c>
      <c r="D5" s="257">
        <v>173401</v>
      </c>
      <c r="E5" s="257">
        <v>279045</v>
      </c>
      <c r="F5" s="257" t="s">
        <v>967</v>
      </c>
      <c r="G5" s="255"/>
      <c r="H5" s="255"/>
      <c r="I5" s="255" t="s">
        <v>1378</v>
      </c>
      <c r="J5" s="257" t="s">
        <v>968</v>
      </c>
      <c r="K5" s="258">
        <v>1</v>
      </c>
      <c r="L5" s="258" t="s">
        <v>1184</v>
      </c>
      <c r="M5" s="258" t="s">
        <v>430</v>
      </c>
    </row>
    <row r="6" spans="1:14" s="258" customFormat="1" ht="10.5" customHeight="1">
      <c r="A6" s="255">
        <v>3</v>
      </c>
      <c r="B6" s="257" t="s">
        <v>1075</v>
      </c>
      <c r="C6" s="257">
        <v>26</v>
      </c>
      <c r="D6" s="257">
        <v>173404</v>
      </c>
      <c r="E6" s="257">
        <v>279041</v>
      </c>
      <c r="F6" s="257" t="s">
        <v>967</v>
      </c>
      <c r="G6" s="255"/>
      <c r="H6" s="255" t="s">
        <v>1378</v>
      </c>
      <c r="I6" s="255"/>
      <c r="J6" s="257" t="s">
        <v>969</v>
      </c>
      <c r="K6" s="258">
        <v>1</v>
      </c>
      <c r="L6" s="258" t="s">
        <v>1184</v>
      </c>
      <c r="M6" s="258" t="s">
        <v>430</v>
      </c>
    </row>
    <row r="7" spans="1:14" s="258" customFormat="1" ht="10.5" customHeight="1">
      <c r="A7" s="255">
        <v>4</v>
      </c>
      <c r="B7" s="257" t="s">
        <v>1076</v>
      </c>
      <c r="C7" s="257">
        <v>22</v>
      </c>
      <c r="D7" s="257">
        <v>173406</v>
      </c>
      <c r="E7" s="257">
        <v>279042</v>
      </c>
      <c r="F7" s="257" t="s">
        <v>967</v>
      </c>
      <c r="G7" s="255"/>
      <c r="H7" s="255"/>
      <c r="I7" s="255" t="s">
        <v>1378</v>
      </c>
      <c r="J7" s="257" t="s">
        <v>968</v>
      </c>
      <c r="K7" s="258">
        <v>1</v>
      </c>
      <c r="L7" s="258" t="s">
        <v>1184</v>
      </c>
      <c r="M7" s="258" t="s">
        <v>430</v>
      </c>
    </row>
    <row r="8" spans="1:14" s="258" customFormat="1" ht="10.5" customHeight="1">
      <c r="A8" s="255">
        <v>5</v>
      </c>
      <c r="B8" s="257" t="s">
        <v>1077</v>
      </c>
      <c r="C8" s="257">
        <v>30</v>
      </c>
      <c r="D8" s="257">
        <v>173407</v>
      </c>
      <c r="E8" s="257">
        <v>279035</v>
      </c>
      <c r="F8" s="257" t="s">
        <v>967</v>
      </c>
      <c r="G8" s="255"/>
      <c r="H8" s="255"/>
      <c r="I8" s="255" t="s">
        <v>1378</v>
      </c>
      <c r="J8" s="257" t="s">
        <v>968</v>
      </c>
      <c r="K8" s="258">
        <v>1</v>
      </c>
      <c r="L8" s="258" t="s">
        <v>1184</v>
      </c>
      <c r="M8" s="258" t="s">
        <v>430</v>
      </c>
    </row>
    <row r="9" spans="1:14" s="258" customFormat="1" ht="10.5" customHeight="1">
      <c r="A9" s="255">
        <v>6</v>
      </c>
      <c r="B9" s="257" t="s">
        <v>1078</v>
      </c>
      <c r="C9" s="257">
        <v>28</v>
      </c>
      <c r="D9" s="257">
        <v>173408</v>
      </c>
      <c r="E9" s="257">
        <v>279035</v>
      </c>
      <c r="F9" s="257" t="s">
        <v>967</v>
      </c>
      <c r="G9" s="255"/>
      <c r="H9" s="255"/>
      <c r="I9" s="255" t="s">
        <v>1378</v>
      </c>
      <c r="J9" s="257" t="s">
        <v>968</v>
      </c>
      <c r="K9" s="258">
        <v>1</v>
      </c>
      <c r="L9" s="258" t="s">
        <v>1184</v>
      </c>
      <c r="M9" s="258" t="s">
        <v>430</v>
      </c>
    </row>
    <row r="10" spans="1:14" s="258" customFormat="1" ht="10.5" customHeight="1">
      <c r="A10" s="255">
        <v>7</v>
      </c>
      <c r="B10" s="257" t="s">
        <v>1079</v>
      </c>
      <c r="C10" s="257">
        <v>30</v>
      </c>
      <c r="D10" s="257">
        <v>173402</v>
      </c>
      <c r="E10" s="257">
        <v>279035</v>
      </c>
      <c r="F10" s="257" t="s">
        <v>967</v>
      </c>
      <c r="G10" s="255"/>
      <c r="H10" s="255"/>
      <c r="I10" s="255" t="s">
        <v>1378</v>
      </c>
      <c r="J10" s="257" t="s">
        <v>968</v>
      </c>
      <c r="K10" s="258">
        <v>1</v>
      </c>
      <c r="L10" s="258" t="s">
        <v>1184</v>
      </c>
      <c r="M10" s="258" t="s">
        <v>430</v>
      </c>
    </row>
    <row r="11" spans="1:14" s="258" customFormat="1" ht="10.5" customHeight="1">
      <c r="A11" s="255">
        <v>8</v>
      </c>
      <c r="B11" s="257" t="s">
        <v>1080</v>
      </c>
      <c r="C11" s="257">
        <v>24</v>
      </c>
      <c r="D11" s="257">
        <v>173399</v>
      </c>
      <c r="E11" s="257">
        <v>279032</v>
      </c>
      <c r="F11" s="257" t="s">
        <v>967</v>
      </c>
      <c r="G11" s="255"/>
      <c r="H11" s="255"/>
      <c r="I11" s="255" t="s">
        <v>1378</v>
      </c>
      <c r="J11" s="257" t="s">
        <v>968</v>
      </c>
      <c r="K11" s="258">
        <v>1</v>
      </c>
      <c r="L11" s="258" t="s">
        <v>1184</v>
      </c>
      <c r="M11" s="258" t="s">
        <v>430</v>
      </c>
    </row>
    <row r="12" spans="1:14" s="258" customFormat="1" ht="10.5" customHeight="1">
      <c r="A12" s="255">
        <v>9</v>
      </c>
      <c r="B12" s="257" t="s">
        <v>1081</v>
      </c>
      <c r="C12" s="257">
        <v>22</v>
      </c>
      <c r="D12" s="257">
        <v>173400</v>
      </c>
      <c r="E12" s="257">
        <v>279037</v>
      </c>
      <c r="F12" s="257" t="s">
        <v>967</v>
      </c>
      <c r="G12" s="255"/>
      <c r="H12" s="255"/>
      <c r="I12" s="255" t="s">
        <v>1378</v>
      </c>
      <c r="J12" s="257" t="s">
        <v>968</v>
      </c>
      <c r="K12" s="258">
        <v>1</v>
      </c>
      <c r="L12" s="258" t="s">
        <v>1184</v>
      </c>
      <c r="M12" s="258" t="s">
        <v>430</v>
      </c>
    </row>
    <row r="13" spans="1:14" s="258" customFormat="1" ht="10.5" customHeight="1">
      <c r="A13" s="255">
        <v>10</v>
      </c>
      <c r="B13" s="257" t="s">
        <v>1082</v>
      </c>
      <c r="C13" s="257">
        <v>14</v>
      </c>
      <c r="D13" s="257">
        <v>173395</v>
      </c>
      <c r="E13" s="257">
        <v>279029</v>
      </c>
      <c r="F13" s="257" t="s">
        <v>967</v>
      </c>
      <c r="G13" s="255"/>
      <c r="H13" s="255"/>
      <c r="I13" s="255" t="s">
        <v>1378</v>
      </c>
      <c r="J13" s="257" t="s">
        <v>968</v>
      </c>
      <c r="K13" s="258">
        <v>1</v>
      </c>
      <c r="L13" s="258" t="s">
        <v>1184</v>
      </c>
      <c r="M13" s="258" t="s">
        <v>430</v>
      </c>
    </row>
    <row r="14" spans="1:14" s="258" customFormat="1" ht="10.5" customHeight="1">
      <c r="A14" s="255">
        <v>11</v>
      </c>
      <c r="B14" s="257" t="s">
        <v>1083</v>
      </c>
      <c r="C14" s="257">
        <v>14</v>
      </c>
      <c r="D14" s="257">
        <v>173391</v>
      </c>
      <c r="E14" s="257">
        <v>279033</v>
      </c>
      <c r="F14" s="257" t="s">
        <v>967</v>
      </c>
      <c r="G14" s="255"/>
      <c r="H14" s="255"/>
      <c r="I14" s="255" t="s">
        <v>1378</v>
      </c>
      <c r="J14" s="257" t="s">
        <v>968</v>
      </c>
      <c r="K14" s="258">
        <v>1</v>
      </c>
      <c r="L14" s="258" t="s">
        <v>1184</v>
      </c>
      <c r="M14" s="258" t="s">
        <v>430</v>
      </c>
    </row>
    <row r="15" spans="1:14" s="258" customFormat="1" ht="10.5" customHeight="1">
      <c r="A15" s="255">
        <v>12</v>
      </c>
      <c r="B15" s="257" t="s">
        <v>1084</v>
      </c>
      <c r="C15" s="257">
        <v>26</v>
      </c>
      <c r="D15" s="257">
        <v>173387</v>
      </c>
      <c r="E15" s="257">
        <v>279036</v>
      </c>
      <c r="F15" s="257" t="s">
        <v>967</v>
      </c>
      <c r="G15" s="255"/>
      <c r="H15" s="255"/>
      <c r="I15" s="255" t="s">
        <v>1378</v>
      </c>
      <c r="J15" s="257" t="s">
        <v>968</v>
      </c>
      <c r="K15" s="258">
        <v>1</v>
      </c>
      <c r="L15" s="258" t="s">
        <v>1184</v>
      </c>
      <c r="M15" s="258" t="s">
        <v>430</v>
      </c>
    </row>
    <row r="16" spans="1:14" s="258" customFormat="1" ht="10.5" customHeight="1">
      <c r="A16" s="255">
        <v>13</v>
      </c>
      <c r="B16" s="257" t="s">
        <v>1085</v>
      </c>
      <c r="C16" s="257">
        <v>18</v>
      </c>
      <c r="D16" s="257">
        <v>173383</v>
      </c>
      <c r="E16" s="257">
        <v>279036</v>
      </c>
      <c r="F16" s="257" t="s">
        <v>967</v>
      </c>
      <c r="G16" s="255"/>
      <c r="H16" s="255"/>
      <c r="I16" s="255" t="s">
        <v>1378</v>
      </c>
      <c r="J16" s="257" t="s">
        <v>968</v>
      </c>
      <c r="K16" s="258">
        <v>1</v>
      </c>
      <c r="L16" s="258" t="s">
        <v>1184</v>
      </c>
      <c r="M16" s="258" t="s">
        <v>430</v>
      </c>
    </row>
    <row r="17" spans="1:13" s="258" customFormat="1" ht="10.5" customHeight="1">
      <c r="A17" s="255">
        <v>14</v>
      </c>
      <c r="B17" s="257" t="s">
        <v>1086</v>
      </c>
      <c r="C17" s="257">
        <v>26</v>
      </c>
      <c r="D17" s="257">
        <v>173383</v>
      </c>
      <c r="E17" s="257">
        <v>279038</v>
      </c>
      <c r="F17" s="257" t="s">
        <v>967</v>
      </c>
      <c r="G17" s="255"/>
      <c r="H17" s="255"/>
      <c r="I17" s="255" t="s">
        <v>1378</v>
      </c>
      <c r="J17" s="257" t="s">
        <v>968</v>
      </c>
      <c r="K17" s="258">
        <v>1</v>
      </c>
      <c r="L17" s="258" t="s">
        <v>1184</v>
      </c>
      <c r="M17" s="258" t="s">
        <v>430</v>
      </c>
    </row>
    <row r="18" spans="1:13" s="258" customFormat="1" ht="10.5" customHeight="1">
      <c r="A18" s="255">
        <v>15</v>
      </c>
      <c r="B18" s="257" t="s">
        <v>1087</v>
      </c>
      <c r="C18" s="257">
        <v>22</v>
      </c>
      <c r="D18" s="257">
        <v>173383</v>
      </c>
      <c r="E18" s="257">
        <v>279036</v>
      </c>
      <c r="F18" s="257" t="s">
        <v>967</v>
      </c>
      <c r="G18" s="255"/>
      <c r="H18" s="255"/>
      <c r="I18" s="255" t="s">
        <v>1378</v>
      </c>
      <c r="J18" s="257" t="s">
        <v>968</v>
      </c>
      <c r="K18" s="258">
        <v>1</v>
      </c>
      <c r="L18" s="258" t="s">
        <v>1184</v>
      </c>
      <c r="M18" s="258" t="s">
        <v>430</v>
      </c>
    </row>
    <row r="19" spans="1:13" s="258" customFormat="1" ht="10.5" customHeight="1">
      <c r="A19" s="255">
        <v>16</v>
      </c>
      <c r="B19" s="257" t="s">
        <v>1088</v>
      </c>
      <c r="C19" s="257">
        <v>28</v>
      </c>
      <c r="D19" s="257">
        <v>173373</v>
      </c>
      <c r="E19" s="257">
        <v>279031</v>
      </c>
      <c r="F19" s="257" t="s">
        <v>967</v>
      </c>
      <c r="G19" s="255"/>
      <c r="H19" s="255"/>
      <c r="I19" s="255" t="s">
        <v>1378</v>
      </c>
      <c r="J19" s="257" t="s">
        <v>968</v>
      </c>
      <c r="K19" s="258">
        <v>1</v>
      </c>
      <c r="L19" s="258" t="s">
        <v>1184</v>
      </c>
      <c r="M19" s="258" t="s">
        <v>430</v>
      </c>
    </row>
    <row r="20" spans="1:13" s="258" customFormat="1" ht="10.5" customHeight="1">
      <c r="A20" s="255">
        <v>17</v>
      </c>
      <c r="B20" s="257" t="s">
        <v>1089</v>
      </c>
      <c r="C20" s="257">
        <v>30</v>
      </c>
      <c r="D20" s="257">
        <v>173380</v>
      </c>
      <c r="E20" s="257">
        <v>279038</v>
      </c>
      <c r="F20" s="257" t="s">
        <v>967</v>
      </c>
      <c r="G20" s="255"/>
      <c r="H20" s="255"/>
      <c r="I20" s="255" t="s">
        <v>1378</v>
      </c>
      <c r="J20" s="257" t="s">
        <v>968</v>
      </c>
      <c r="K20" s="258">
        <v>1</v>
      </c>
      <c r="L20" s="258" t="s">
        <v>1184</v>
      </c>
      <c r="M20" s="258" t="s">
        <v>430</v>
      </c>
    </row>
    <row r="21" spans="1:13" s="258" customFormat="1" ht="10.5" customHeight="1">
      <c r="A21" s="255">
        <v>18</v>
      </c>
      <c r="B21" s="257" t="s">
        <v>1090</v>
      </c>
      <c r="C21" s="257">
        <v>30</v>
      </c>
      <c r="D21" s="257">
        <v>173377</v>
      </c>
      <c r="E21" s="257">
        <v>279036</v>
      </c>
      <c r="F21" s="257" t="s">
        <v>967</v>
      </c>
      <c r="G21" s="255"/>
      <c r="H21" s="255"/>
      <c r="I21" s="255" t="s">
        <v>1378</v>
      </c>
      <c r="J21" s="257" t="s">
        <v>968</v>
      </c>
      <c r="K21" s="258">
        <v>1</v>
      </c>
      <c r="L21" s="258" t="s">
        <v>1184</v>
      </c>
      <c r="M21" s="258" t="s">
        <v>430</v>
      </c>
    </row>
    <row r="22" spans="1:13" s="258" customFormat="1" ht="10.5" customHeight="1">
      <c r="A22" s="255">
        <v>19</v>
      </c>
      <c r="B22" s="257" t="s">
        <v>1091</v>
      </c>
      <c r="C22" s="257">
        <v>34</v>
      </c>
      <c r="D22" s="257">
        <v>173379</v>
      </c>
      <c r="E22" s="257">
        <v>279038</v>
      </c>
      <c r="F22" s="257" t="s">
        <v>967</v>
      </c>
      <c r="G22" s="255"/>
      <c r="H22" s="255"/>
      <c r="I22" s="255" t="s">
        <v>1378</v>
      </c>
      <c r="J22" s="257" t="s">
        <v>968</v>
      </c>
      <c r="K22" s="258">
        <v>1</v>
      </c>
      <c r="L22" s="258" t="s">
        <v>1184</v>
      </c>
      <c r="M22" s="258" t="s">
        <v>430</v>
      </c>
    </row>
    <row r="23" spans="1:13" s="258" customFormat="1" ht="10.5" customHeight="1">
      <c r="A23" s="255">
        <v>20</v>
      </c>
      <c r="B23" s="257" t="s">
        <v>1092</v>
      </c>
      <c r="C23" s="257">
        <v>24</v>
      </c>
      <c r="D23" s="257">
        <v>173376</v>
      </c>
      <c r="E23" s="257">
        <v>279034</v>
      </c>
      <c r="F23" s="257" t="s">
        <v>967</v>
      </c>
      <c r="G23" s="255"/>
      <c r="H23" s="255"/>
      <c r="I23" s="255" t="s">
        <v>1378</v>
      </c>
      <c r="J23" s="257" t="s">
        <v>968</v>
      </c>
      <c r="K23" s="258">
        <v>1</v>
      </c>
      <c r="L23" s="258" t="s">
        <v>1184</v>
      </c>
      <c r="M23" s="258" t="s">
        <v>430</v>
      </c>
    </row>
    <row r="24" spans="1:13" s="258" customFormat="1" ht="10.5" customHeight="1">
      <c r="A24" s="255">
        <v>21</v>
      </c>
      <c r="B24" s="257" t="s">
        <v>1093</v>
      </c>
      <c r="C24" s="257">
        <v>32</v>
      </c>
      <c r="D24" s="257">
        <v>173369</v>
      </c>
      <c r="E24" s="257">
        <v>279023</v>
      </c>
      <c r="F24" s="257" t="s">
        <v>967</v>
      </c>
      <c r="G24" s="255"/>
      <c r="H24" s="255"/>
      <c r="I24" s="255" t="s">
        <v>1378</v>
      </c>
      <c r="J24" s="257" t="s">
        <v>968</v>
      </c>
      <c r="K24" s="258">
        <v>1</v>
      </c>
      <c r="L24" s="258" t="s">
        <v>1184</v>
      </c>
      <c r="M24" s="258" t="s">
        <v>430</v>
      </c>
    </row>
    <row r="25" spans="1:13" s="258" customFormat="1" ht="10.5" customHeight="1">
      <c r="A25" s="255">
        <v>22</v>
      </c>
      <c r="B25" s="257" t="s">
        <v>1094</v>
      </c>
      <c r="C25" s="257">
        <v>14</v>
      </c>
      <c r="D25" s="257">
        <v>173372</v>
      </c>
      <c r="E25" s="257">
        <v>279016</v>
      </c>
      <c r="F25" s="257" t="s">
        <v>967</v>
      </c>
      <c r="G25" s="255"/>
      <c r="H25" s="255"/>
      <c r="I25" s="255" t="s">
        <v>1378</v>
      </c>
      <c r="J25" s="257" t="s">
        <v>968</v>
      </c>
      <c r="K25" s="258">
        <v>1</v>
      </c>
      <c r="L25" s="258" t="s">
        <v>1184</v>
      </c>
      <c r="M25" s="258" t="s">
        <v>430</v>
      </c>
    </row>
    <row r="26" spans="1:13" s="258" customFormat="1" ht="10.5" customHeight="1">
      <c r="A26" s="255">
        <v>23</v>
      </c>
      <c r="B26" s="257" t="s">
        <v>1095</v>
      </c>
      <c r="C26" s="257">
        <v>40</v>
      </c>
      <c r="D26" s="257">
        <v>173378</v>
      </c>
      <c r="E26" s="257">
        <v>279013</v>
      </c>
      <c r="F26" s="257" t="s">
        <v>967</v>
      </c>
      <c r="G26" s="255"/>
      <c r="H26" s="255"/>
      <c r="I26" s="255" t="s">
        <v>1378</v>
      </c>
      <c r="J26" s="257" t="s">
        <v>968</v>
      </c>
      <c r="K26" s="258">
        <v>1</v>
      </c>
      <c r="L26" s="258" t="s">
        <v>1184</v>
      </c>
      <c r="M26" s="258" t="s">
        <v>430</v>
      </c>
    </row>
    <row r="27" spans="1:13" s="258" customFormat="1" ht="10.5" customHeight="1">
      <c r="A27" s="255">
        <v>24</v>
      </c>
      <c r="B27" s="257" t="s">
        <v>1096</v>
      </c>
      <c r="C27" s="257">
        <v>20</v>
      </c>
      <c r="D27" s="257">
        <v>173391</v>
      </c>
      <c r="E27" s="257">
        <v>279025</v>
      </c>
      <c r="F27" s="257" t="s">
        <v>967</v>
      </c>
      <c r="G27" s="255"/>
      <c r="H27" s="255"/>
      <c r="I27" s="255" t="s">
        <v>1378</v>
      </c>
      <c r="J27" s="257" t="s">
        <v>968</v>
      </c>
      <c r="K27" s="258">
        <v>1</v>
      </c>
      <c r="L27" s="258" t="s">
        <v>1184</v>
      </c>
      <c r="M27" s="258" t="s">
        <v>430</v>
      </c>
    </row>
    <row r="28" spans="1:13" s="258" customFormat="1" ht="10.5" customHeight="1">
      <c r="A28" s="255">
        <v>25</v>
      </c>
      <c r="B28" s="257" t="s">
        <v>1097</v>
      </c>
      <c r="C28" s="257">
        <v>34</v>
      </c>
      <c r="D28" s="257">
        <v>173388</v>
      </c>
      <c r="E28" s="257">
        <v>279027</v>
      </c>
      <c r="F28" s="257" t="s">
        <v>967</v>
      </c>
      <c r="G28" s="255"/>
      <c r="H28" s="255"/>
      <c r="I28" s="255" t="s">
        <v>1378</v>
      </c>
      <c r="J28" s="257" t="s">
        <v>968</v>
      </c>
      <c r="K28" s="258">
        <v>1</v>
      </c>
      <c r="L28" s="258" t="s">
        <v>1184</v>
      </c>
      <c r="M28" s="258" t="s">
        <v>430</v>
      </c>
    </row>
    <row r="29" spans="1:13" s="258" customFormat="1" ht="10.5" customHeight="1">
      <c r="A29" s="255">
        <v>26</v>
      </c>
      <c r="B29" s="257" t="s">
        <v>1098</v>
      </c>
      <c r="C29" s="257">
        <v>18</v>
      </c>
      <c r="D29" s="257">
        <v>173389</v>
      </c>
      <c r="E29" s="257">
        <v>279027</v>
      </c>
      <c r="F29" s="257" t="s">
        <v>967</v>
      </c>
      <c r="G29" s="255"/>
      <c r="H29" s="255"/>
      <c r="I29" s="255" t="s">
        <v>1378</v>
      </c>
      <c r="J29" s="257" t="s">
        <v>968</v>
      </c>
      <c r="K29" s="258">
        <v>1</v>
      </c>
      <c r="L29" s="258" t="s">
        <v>1184</v>
      </c>
      <c r="M29" s="258" t="s">
        <v>430</v>
      </c>
    </row>
    <row r="30" spans="1:13" s="258" customFormat="1" ht="10.5" customHeight="1">
      <c r="A30" s="255">
        <v>27</v>
      </c>
      <c r="B30" s="257" t="s">
        <v>1099</v>
      </c>
      <c r="C30" s="257">
        <v>28</v>
      </c>
      <c r="D30" s="257">
        <v>173378</v>
      </c>
      <c r="E30" s="257">
        <v>279029</v>
      </c>
      <c r="F30" s="257" t="s">
        <v>967</v>
      </c>
      <c r="G30" s="255"/>
      <c r="H30" s="255"/>
      <c r="I30" s="255" t="s">
        <v>1378</v>
      </c>
      <c r="J30" s="257" t="s">
        <v>968</v>
      </c>
      <c r="K30" s="258">
        <v>1</v>
      </c>
      <c r="L30" s="258" t="s">
        <v>1184</v>
      </c>
      <c r="M30" s="258" t="s">
        <v>430</v>
      </c>
    </row>
    <row r="31" spans="1:13" s="258" customFormat="1" ht="10.5" customHeight="1">
      <c r="A31" s="255">
        <v>28</v>
      </c>
      <c r="B31" s="257" t="s">
        <v>1100</v>
      </c>
      <c r="C31" s="257">
        <v>18</v>
      </c>
      <c r="D31" s="257">
        <v>173376</v>
      </c>
      <c r="E31" s="257">
        <v>279022</v>
      </c>
      <c r="F31" s="257" t="s">
        <v>967</v>
      </c>
      <c r="G31" s="255"/>
      <c r="H31" s="255"/>
      <c r="I31" s="255" t="s">
        <v>1378</v>
      </c>
      <c r="J31" s="257" t="s">
        <v>968</v>
      </c>
      <c r="K31" s="258">
        <v>1</v>
      </c>
      <c r="L31" s="258" t="s">
        <v>1184</v>
      </c>
      <c r="M31" s="258" t="s">
        <v>430</v>
      </c>
    </row>
    <row r="32" spans="1:13" s="258" customFormat="1" ht="10.5" customHeight="1">
      <c r="A32" s="255">
        <v>29</v>
      </c>
      <c r="B32" s="257" t="s">
        <v>1101</v>
      </c>
      <c r="C32" s="257">
        <v>26</v>
      </c>
      <c r="D32" s="257">
        <v>173380</v>
      </c>
      <c r="E32" s="257">
        <v>279016</v>
      </c>
      <c r="F32" s="257" t="s">
        <v>967</v>
      </c>
      <c r="G32" s="255"/>
      <c r="H32" s="255"/>
      <c r="I32" s="255" t="s">
        <v>1378</v>
      </c>
      <c r="J32" s="257" t="s">
        <v>968</v>
      </c>
      <c r="K32" s="258">
        <v>1</v>
      </c>
      <c r="L32" s="258" t="s">
        <v>1184</v>
      </c>
      <c r="M32" s="258" t="s">
        <v>430</v>
      </c>
    </row>
    <row r="33" spans="1:13" s="258" customFormat="1" ht="10.5" customHeight="1">
      <c r="A33" s="255">
        <v>30</v>
      </c>
      <c r="B33" s="257" t="s">
        <v>1102</v>
      </c>
      <c r="C33" s="257">
        <v>18</v>
      </c>
      <c r="D33" s="257">
        <v>173382</v>
      </c>
      <c r="E33" s="257">
        <v>279012</v>
      </c>
      <c r="F33" s="257" t="s">
        <v>967</v>
      </c>
      <c r="G33" s="255"/>
      <c r="H33" s="255"/>
      <c r="I33" s="255" t="s">
        <v>1378</v>
      </c>
      <c r="J33" s="257" t="s">
        <v>968</v>
      </c>
      <c r="K33" s="258">
        <v>1</v>
      </c>
      <c r="L33" s="258" t="s">
        <v>1184</v>
      </c>
      <c r="M33" s="258" t="s">
        <v>430</v>
      </c>
    </row>
    <row r="34" spans="1:13" s="258" customFormat="1" ht="10.5" customHeight="1">
      <c r="A34" s="255">
        <v>31</v>
      </c>
      <c r="B34" s="257" t="s">
        <v>1103</v>
      </c>
      <c r="C34" s="257">
        <v>56</v>
      </c>
      <c r="D34" s="257">
        <v>173380</v>
      </c>
      <c r="E34" s="257">
        <v>279012</v>
      </c>
      <c r="F34" s="257" t="s">
        <v>967</v>
      </c>
      <c r="G34" s="255"/>
      <c r="H34" s="255"/>
      <c r="I34" s="255" t="s">
        <v>1378</v>
      </c>
      <c r="J34" s="257" t="s">
        <v>968</v>
      </c>
      <c r="K34" s="258">
        <v>1</v>
      </c>
      <c r="L34" s="258" t="s">
        <v>1184</v>
      </c>
      <c r="M34" s="258" t="s">
        <v>430</v>
      </c>
    </row>
    <row r="35" spans="1:13" s="258" customFormat="1" ht="10.5" customHeight="1">
      <c r="A35" s="255">
        <v>32</v>
      </c>
      <c r="B35" s="257" t="s">
        <v>1104</v>
      </c>
      <c r="C35" s="257">
        <v>18</v>
      </c>
      <c r="D35" s="257">
        <v>173384</v>
      </c>
      <c r="E35" s="257">
        <v>279020</v>
      </c>
      <c r="F35" s="257" t="s">
        <v>967</v>
      </c>
      <c r="G35" s="255"/>
      <c r="H35" s="255"/>
      <c r="I35" s="255" t="s">
        <v>1378</v>
      </c>
      <c r="J35" s="257" t="s">
        <v>968</v>
      </c>
      <c r="K35" s="258">
        <v>1</v>
      </c>
      <c r="L35" s="258" t="s">
        <v>1184</v>
      </c>
      <c r="M35" s="258" t="s">
        <v>430</v>
      </c>
    </row>
    <row r="36" spans="1:13" s="258" customFormat="1" ht="10.5" customHeight="1">
      <c r="A36" s="255">
        <v>33</v>
      </c>
      <c r="B36" s="257" t="s">
        <v>1105</v>
      </c>
      <c r="C36" s="257">
        <v>24</v>
      </c>
      <c r="D36" s="257">
        <v>173389</v>
      </c>
      <c r="E36" s="257">
        <v>279017</v>
      </c>
      <c r="F36" s="257" t="s">
        <v>967</v>
      </c>
      <c r="G36" s="255"/>
      <c r="H36" s="255"/>
      <c r="I36" s="255" t="s">
        <v>1378</v>
      </c>
      <c r="J36" s="257" t="s">
        <v>968</v>
      </c>
      <c r="K36" s="258">
        <v>1</v>
      </c>
      <c r="L36" s="258" t="s">
        <v>1184</v>
      </c>
      <c r="M36" s="258" t="s">
        <v>430</v>
      </c>
    </row>
    <row r="37" spans="1:13" s="258" customFormat="1" ht="10.5" customHeight="1">
      <c r="A37" s="255">
        <v>34</v>
      </c>
      <c r="B37" s="257" t="s">
        <v>1106</v>
      </c>
      <c r="C37" s="257">
        <v>16</v>
      </c>
      <c r="D37" s="257">
        <v>173390</v>
      </c>
      <c r="E37" s="257">
        <v>279018</v>
      </c>
      <c r="F37" s="257" t="s">
        <v>967</v>
      </c>
      <c r="G37" s="255"/>
      <c r="H37" s="255"/>
      <c r="I37" s="255" t="s">
        <v>1378</v>
      </c>
      <c r="J37" s="257" t="s">
        <v>968</v>
      </c>
      <c r="K37" s="258">
        <v>1</v>
      </c>
      <c r="L37" s="258" t="s">
        <v>1184</v>
      </c>
      <c r="M37" s="258" t="s">
        <v>430</v>
      </c>
    </row>
    <row r="38" spans="1:13" s="258" customFormat="1" ht="10.5" customHeight="1">
      <c r="A38" s="255">
        <v>35</v>
      </c>
      <c r="B38" s="257" t="s">
        <v>1107</v>
      </c>
      <c r="C38" s="257">
        <v>38</v>
      </c>
      <c r="D38" s="257">
        <v>173395</v>
      </c>
      <c r="E38" s="257">
        <v>279012</v>
      </c>
      <c r="F38" s="257" t="s">
        <v>967</v>
      </c>
      <c r="G38" s="255"/>
      <c r="H38" s="255" t="s">
        <v>1378</v>
      </c>
      <c r="I38" s="255"/>
      <c r="J38" s="257" t="s">
        <v>969</v>
      </c>
      <c r="K38" s="258">
        <v>1</v>
      </c>
      <c r="L38" s="258" t="s">
        <v>1184</v>
      </c>
      <c r="M38" s="258" t="s">
        <v>430</v>
      </c>
    </row>
    <row r="39" spans="1:13" s="258" customFormat="1" ht="10.5" customHeight="1">
      <c r="A39" s="255">
        <v>36</v>
      </c>
      <c r="B39" s="257" t="s">
        <v>1108</v>
      </c>
      <c r="C39" s="257">
        <v>42</v>
      </c>
      <c r="D39" s="257">
        <v>173391</v>
      </c>
      <c r="E39" s="257">
        <v>279010</v>
      </c>
      <c r="F39" s="257" t="s">
        <v>967</v>
      </c>
      <c r="G39" s="255"/>
      <c r="H39" s="255"/>
      <c r="I39" s="255" t="s">
        <v>1378</v>
      </c>
      <c r="J39" s="257" t="s">
        <v>968</v>
      </c>
      <c r="K39" s="258">
        <v>1</v>
      </c>
      <c r="L39" s="258" t="s">
        <v>1184</v>
      </c>
      <c r="M39" s="258" t="s">
        <v>430</v>
      </c>
    </row>
    <row r="40" spans="1:13" s="258" customFormat="1" ht="10.5" customHeight="1">
      <c r="A40" s="255">
        <v>37</v>
      </c>
      <c r="B40" s="257" t="s">
        <v>1109</v>
      </c>
      <c r="C40" s="257">
        <v>24</v>
      </c>
      <c r="D40" s="257">
        <v>173394</v>
      </c>
      <c r="E40" s="257">
        <v>279005</v>
      </c>
      <c r="F40" s="257" t="s">
        <v>967</v>
      </c>
      <c r="G40" s="255"/>
      <c r="H40" s="255"/>
      <c r="I40" s="255" t="s">
        <v>1378</v>
      </c>
      <c r="J40" s="257" t="s">
        <v>968</v>
      </c>
      <c r="K40" s="258">
        <v>1</v>
      </c>
      <c r="L40" s="258" t="s">
        <v>1184</v>
      </c>
      <c r="M40" s="258" t="s">
        <v>430</v>
      </c>
    </row>
    <row r="41" spans="1:13" s="258" customFormat="1" ht="10.5" customHeight="1">
      <c r="A41" s="255">
        <v>38</v>
      </c>
      <c r="B41" s="257" t="s">
        <v>1110</v>
      </c>
      <c r="C41" s="257">
        <v>30</v>
      </c>
      <c r="D41" s="257">
        <v>173391</v>
      </c>
      <c r="E41" s="257">
        <v>279004</v>
      </c>
      <c r="F41" s="257" t="s">
        <v>967</v>
      </c>
      <c r="G41" s="255"/>
      <c r="H41" s="255"/>
      <c r="I41" s="255" t="s">
        <v>1378</v>
      </c>
      <c r="J41" s="257" t="s">
        <v>968</v>
      </c>
      <c r="K41" s="258">
        <v>1</v>
      </c>
      <c r="L41" s="258" t="s">
        <v>1184</v>
      </c>
      <c r="M41" s="258" t="s">
        <v>430</v>
      </c>
    </row>
    <row r="42" spans="1:13" s="258" customFormat="1" ht="10.5" customHeight="1">
      <c r="A42" s="255">
        <v>39</v>
      </c>
      <c r="B42" s="257" t="s">
        <v>1111</v>
      </c>
      <c r="C42" s="257">
        <v>38</v>
      </c>
      <c r="D42" s="257">
        <v>173395</v>
      </c>
      <c r="E42" s="257">
        <v>279006</v>
      </c>
      <c r="F42" s="257" t="s">
        <v>967</v>
      </c>
      <c r="G42" s="255"/>
      <c r="H42" s="255"/>
      <c r="I42" s="255" t="s">
        <v>1378</v>
      </c>
      <c r="J42" s="257" t="s">
        <v>968</v>
      </c>
      <c r="K42" s="258">
        <v>1</v>
      </c>
      <c r="L42" s="258" t="s">
        <v>1184</v>
      </c>
      <c r="M42" s="258" t="s">
        <v>430</v>
      </c>
    </row>
    <row r="43" spans="1:13" s="258" customFormat="1" ht="10.5" customHeight="1">
      <c r="A43" s="255">
        <v>40</v>
      </c>
      <c r="B43" s="257" t="s">
        <v>1112</v>
      </c>
      <c r="C43" s="257">
        <v>28</v>
      </c>
      <c r="D43" s="257">
        <v>173402</v>
      </c>
      <c r="E43" s="257">
        <v>279021</v>
      </c>
      <c r="F43" s="257" t="s">
        <v>967</v>
      </c>
      <c r="G43" s="255"/>
      <c r="H43" s="255"/>
      <c r="I43" s="255" t="s">
        <v>1378</v>
      </c>
      <c r="J43" s="257" t="s">
        <v>968</v>
      </c>
      <c r="K43" s="258">
        <v>1</v>
      </c>
      <c r="L43" s="258" t="s">
        <v>1184</v>
      </c>
      <c r="M43" s="258" t="s">
        <v>430</v>
      </c>
    </row>
    <row r="44" spans="1:13" s="258" customFormat="1" ht="10.5" customHeight="1">
      <c r="A44" s="255">
        <v>41</v>
      </c>
      <c r="B44" s="257" t="s">
        <v>1113</v>
      </c>
      <c r="C44" s="257">
        <v>18</v>
      </c>
      <c r="D44" s="257">
        <v>173401</v>
      </c>
      <c r="E44" s="257">
        <v>279020</v>
      </c>
      <c r="F44" s="257" t="s">
        <v>967</v>
      </c>
      <c r="G44" s="255"/>
      <c r="H44" s="255"/>
      <c r="I44" s="255" t="s">
        <v>1378</v>
      </c>
      <c r="J44" s="257" t="s">
        <v>968</v>
      </c>
      <c r="K44" s="258">
        <v>1</v>
      </c>
      <c r="L44" s="258" t="s">
        <v>1184</v>
      </c>
      <c r="M44" s="258" t="s">
        <v>430</v>
      </c>
    </row>
    <row r="45" spans="1:13" s="258" customFormat="1" ht="10.5" customHeight="1">
      <c r="A45" s="255">
        <v>42</v>
      </c>
      <c r="B45" s="257" t="s">
        <v>1114</v>
      </c>
      <c r="C45" s="257">
        <v>16</v>
      </c>
      <c r="D45" s="257">
        <v>173400</v>
      </c>
      <c r="E45" s="257">
        <v>279022</v>
      </c>
      <c r="F45" s="257" t="s">
        <v>967</v>
      </c>
      <c r="G45" s="255"/>
      <c r="H45" s="255"/>
      <c r="I45" s="255" t="s">
        <v>1378</v>
      </c>
      <c r="J45" s="257" t="s">
        <v>968</v>
      </c>
      <c r="K45" s="258">
        <v>1</v>
      </c>
      <c r="L45" s="258" t="s">
        <v>1184</v>
      </c>
      <c r="M45" s="258" t="s">
        <v>430</v>
      </c>
    </row>
    <row r="46" spans="1:13" s="258" customFormat="1" ht="10.5" customHeight="1">
      <c r="A46" s="255">
        <v>43</v>
      </c>
      <c r="B46" s="257" t="s">
        <v>1115</v>
      </c>
      <c r="C46" s="257">
        <v>30</v>
      </c>
      <c r="D46" s="257">
        <v>173401</v>
      </c>
      <c r="E46" s="257">
        <v>279018</v>
      </c>
      <c r="F46" s="257" t="s">
        <v>967</v>
      </c>
      <c r="G46" s="255"/>
      <c r="H46" s="255"/>
      <c r="I46" s="255" t="s">
        <v>1378</v>
      </c>
      <c r="J46" s="257" t="s">
        <v>968</v>
      </c>
      <c r="K46" s="258">
        <v>1</v>
      </c>
      <c r="L46" s="258" t="s">
        <v>1184</v>
      </c>
      <c r="M46" s="258" t="s">
        <v>430</v>
      </c>
    </row>
    <row r="47" spans="1:13" s="258" customFormat="1" ht="10.5" customHeight="1">
      <c r="A47" s="255">
        <v>44</v>
      </c>
      <c r="B47" s="257" t="s">
        <v>1116</v>
      </c>
      <c r="C47" s="257">
        <v>44</v>
      </c>
      <c r="D47" s="257">
        <v>173392</v>
      </c>
      <c r="E47" s="257">
        <v>279029</v>
      </c>
      <c r="F47" s="257" t="s">
        <v>967</v>
      </c>
      <c r="G47" s="255"/>
      <c r="H47" s="255" t="s">
        <v>1378</v>
      </c>
      <c r="I47" s="255"/>
      <c r="J47" s="257" t="s">
        <v>969</v>
      </c>
      <c r="K47" s="258">
        <v>1</v>
      </c>
      <c r="L47" s="258" t="s">
        <v>1184</v>
      </c>
      <c r="M47" s="258" t="s">
        <v>430</v>
      </c>
    </row>
    <row r="48" spans="1:13" s="258" customFormat="1" ht="10.5" customHeight="1">
      <c r="A48" s="255">
        <v>45</v>
      </c>
      <c r="B48" s="257" t="s">
        <v>1117</v>
      </c>
      <c r="C48" s="257">
        <v>14</v>
      </c>
      <c r="D48" s="257">
        <v>173399</v>
      </c>
      <c r="E48" s="257">
        <v>279026</v>
      </c>
      <c r="F48" s="257" t="s">
        <v>967</v>
      </c>
      <c r="G48" s="255"/>
      <c r="H48" s="255"/>
      <c r="I48" s="255" t="s">
        <v>1378</v>
      </c>
      <c r="J48" s="257" t="s">
        <v>968</v>
      </c>
      <c r="K48" s="258">
        <v>1</v>
      </c>
      <c r="L48" s="258" t="s">
        <v>1184</v>
      </c>
      <c r="M48" s="258" t="s">
        <v>430</v>
      </c>
    </row>
    <row r="49" spans="1:13" s="258" customFormat="1" ht="10.5" customHeight="1">
      <c r="A49" s="255">
        <v>46</v>
      </c>
      <c r="B49" s="257" t="s">
        <v>1118</v>
      </c>
      <c r="C49" s="257">
        <v>20</v>
      </c>
      <c r="D49" s="257">
        <v>173400</v>
      </c>
      <c r="E49" s="257">
        <v>279027</v>
      </c>
      <c r="F49" s="257" t="s">
        <v>967</v>
      </c>
      <c r="G49" s="255"/>
      <c r="H49" s="255"/>
      <c r="I49" s="255" t="s">
        <v>1378</v>
      </c>
      <c r="J49" s="257" t="s">
        <v>968</v>
      </c>
      <c r="K49" s="258">
        <v>1</v>
      </c>
      <c r="L49" s="258" t="s">
        <v>1184</v>
      </c>
      <c r="M49" s="258" t="s">
        <v>430</v>
      </c>
    </row>
    <row r="50" spans="1:13" s="258" customFormat="1" ht="10.5" customHeight="1">
      <c r="A50" s="255">
        <v>47</v>
      </c>
      <c r="B50" s="257" t="s">
        <v>1119</v>
      </c>
      <c r="C50" s="257">
        <v>42</v>
      </c>
      <c r="D50" s="257">
        <v>173404</v>
      </c>
      <c r="E50" s="257">
        <v>279022</v>
      </c>
      <c r="F50" s="257" t="s">
        <v>967</v>
      </c>
      <c r="G50" s="255"/>
      <c r="H50" s="255"/>
      <c r="I50" s="255" t="s">
        <v>1378</v>
      </c>
      <c r="J50" s="257" t="s">
        <v>968</v>
      </c>
      <c r="K50" s="258">
        <v>1</v>
      </c>
      <c r="L50" s="258" t="s">
        <v>1184</v>
      </c>
      <c r="M50" s="258" t="s">
        <v>430</v>
      </c>
    </row>
    <row r="51" spans="1:13" s="258" customFormat="1" ht="10.5" customHeight="1">
      <c r="A51" s="255">
        <v>48</v>
      </c>
      <c r="B51" s="257" t="s">
        <v>1120</v>
      </c>
      <c r="C51" s="257">
        <v>28</v>
      </c>
      <c r="D51" s="257">
        <v>173400</v>
      </c>
      <c r="E51" s="257">
        <v>279023</v>
      </c>
      <c r="F51" s="257" t="s">
        <v>967</v>
      </c>
      <c r="G51" s="255"/>
      <c r="H51" s="255"/>
      <c r="I51" s="255" t="s">
        <v>1378</v>
      </c>
      <c r="J51" s="257" t="s">
        <v>968</v>
      </c>
      <c r="K51" s="258">
        <v>1</v>
      </c>
      <c r="L51" s="258" t="s">
        <v>1184</v>
      </c>
      <c r="M51" s="258" t="s">
        <v>430</v>
      </c>
    </row>
    <row r="52" spans="1:13" s="258" customFormat="1" ht="10.5" customHeight="1">
      <c r="A52" s="255">
        <v>49</v>
      </c>
      <c r="B52" s="257" t="s">
        <v>1121</v>
      </c>
      <c r="C52" s="257">
        <v>24</v>
      </c>
      <c r="D52" s="257">
        <v>173402</v>
      </c>
      <c r="E52" s="257">
        <v>279016</v>
      </c>
      <c r="F52" s="257" t="s">
        <v>967</v>
      </c>
      <c r="G52" s="255"/>
      <c r="H52" s="255"/>
      <c r="I52" s="255" t="s">
        <v>1378</v>
      </c>
      <c r="J52" s="257" t="s">
        <v>968</v>
      </c>
      <c r="K52" s="258">
        <v>1</v>
      </c>
      <c r="L52" s="258" t="s">
        <v>1184</v>
      </c>
      <c r="M52" s="258" t="s">
        <v>430</v>
      </c>
    </row>
    <row r="53" spans="1:13" s="258" customFormat="1" ht="10.5" customHeight="1">
      <c r="A53" s="255">
        <v>50</v>
      </c>
      <c r="B53" s="257" t="s">
        <v>1122</v>
      </c>
      <c r="C53" s="257">
        <v>20</v>
      </c>
      <c r="D53" s="257">
        <v>173409</v>
      </c>
      <c r="E53" s="257">
        <v>279017</v>
      </c>
      <c r="F53" s="257" t="s">
        <v>967</v>
      </c>
      <c r="G53" s="255"/>
      <c r="H53" s="255"/>
      <c r="I53" s="255" t="s">
        <v>1378</v>
      </c>
      <c r="J53" s="257" t="s">
        <v>968</v>
      </c>
      <c r="K53" s="258">
        <v>1</v>
      </c>
      <c r="L53" s="258" t="s">
        <v>1184</v>
      </c>
      <c r="M53" s="258" t="s">
        <v>430</v>
      </c>
    </row>
    <row r="54" spans="1:13" s="258" customFormat="1" ht="10.5" customHeight="1">
      <c r="A54" s="255">
        <v>51</v>
      </c>
      <c r="B54" s="257" t="s">
        <v>1123</v>
      </c>
      <c r="C54" s="257">
        <v>46</v>
      </c>
      <c r="D54" s="257">
        <v>173411</v>
      </c>
      <c r="E54" s="257">
        <v>279025</v>
      </c>
      <c r="F54" s="257" t="s">
        <v>967</v>
      </c>
      <c r="G54" s="255"/>
      <c r="H54" s="255"/>
      <c r="I54" s="255" t="s">
        <v>1378</v>
      </c>
      <c r="J54" s="257" t="s">
        <v>968</v>
      </c>
      <c r="K54" s="258">
        <v>1</v>
      </c>
      <c r="L54" s="258" t="s">
        <v>1184</v>
      </c>
      <c r="M54" s="258" t="s">
        <v>430</v>
      </c>
    </row>
    <row r="55" spans="1:13" s="258" customFormat="1" ht="10.5" customHeight="1">
      <c r="A55" s="255">
        <v>52</v>
      </c>
      <c r="B55" s="257" t="s">
        <v>1124</v>
      </c>
      <c r="C55" s="257">
        <v>28</v>
      </c>
      <c r="D55" s="257">
        <v>173410</v>
      </c>
      <c r="E55" s="257">
        <v>279026</v>
      </c>
      <c r="F55" s="257" t="s">
        <v>967</v>
      </c>
      <c r="G55" s="255"/>
      <c r="H55" s="255"/>
      <c r="I55" s="255" t="s">
        <v>1378</v>
      </c>
      <c r="J55" s="257" t="s">
        <v>968</v>
      </c>
      <c r="K55" s="258">
        <v>1</v>
      </c>
      <c r="L55" s="258" t="s">
        <v>1184</v>
      </c>
      <c r="M55" s="258" t="s">
        <v>430</v>
      </c>
    </row>
    <row r="56" spans="1:13" s="258" customFormat="1" ht="10.5" customHeight="1">
      <c r="A56" s="255">
        <v>53</v>
      </c>
      <c r="B56" s="257" t="s">
        <v>1127</v>
      </c>
      <c r="C56" s="257">
        <v>42</v>
      </c>
      <c r="D56" s="257">
        <v>173416</v>
      </c>
      <c r="E56" s="257">
        <v>279006</v>
      </c>
      <c r="F56" s="257" t="s">
        <v>967</v>
      </c>
      <c r="G56" s="255"/>
      <c r="H56" s="255"/>
      <c r="I56" s="255" t="s">
        <v>1378</v>
      </c>
      <c r="J56" s="257" t="s">
        <v>968</v>
      </c>
      <c r="K56" s="258">
        <v>1</v>
      </c>
      <c r="L56" s="258" t="s">
        <v>1184</v>
      </c>
      <c r="M56" s="258" t="s">
        <v>430</v>
      </c>
    </row>
    <row r="57" spans="1:13" s="258" customFormat="1" ht="10.5" customHeight="1">
      <c r="A57" s="255">
        <v>54</v>
      </c>
      <c r="B57" s="257" t="s">
        <v>1128</v>
      </c>
      <c r="C57" s="257">
        <v>20</v>
      </c>
      <c r="D57" s="257">
        <v>173472</v>
      </c>
      <c r="E57" s="257">
        <v>279000</v>
      </c>
      <c r="F57" s="257" t="s">
        <v>1069</v>
      </c>
      <c r="G57" s="255"/>
      <c r="H57" s="255"/>
      <c r="I57" s="255" t="s">
        <v>1378</v>
      </c>
      <c r="J57" s="257" t="s">
        <v>968</v>
      </c>
      <c r="K57" s="258">
        <v>1</v>
      </c>
      <c r="L57" s="258" t="s">
        <v>1184</v>
      </c>
      <c r="M57" s="258" t="s">
        <v>430</v>
      </c>
    </row>
    <row r="58" spans="1:13" s="258" customFormat="1" ht="10.5" customHeight="1">
      <c r="A58" s="255">
        <v>55</v>
      </c>
      <c r="B58" s="257" t="s">
        <v>1129</v>
      </c>
      <c r="C58" s="257">
        <v>12</v>
      </c>
      <c r="D58" s="257">
        <v>173481</v>
      </c>
      <c r="E58" s="257">
        <v>279007</v>
      </c>
      <c r="F58" s="257" t="s">
        <v>1069</v>
      </c>
      <c r="G58" s="255"/>
      <c r="H58" s="255" t="s">
        <v>1378</v>
      </c>
      <c r="I58" s="255"/>
      <c r="J58" s="257" t="s">
        <v>969</v>
      </c>
      <c r="K58" s="258">
        <v>1</v>
      </c>
      <c r="L58" s="258" t="s">
        <v>1184</v>
      </c>
      <c r="M58" s="258" t="s">
        <v>430</v>
      </c>
    </row>
    <row r="59" spans="1:13" s="258" customFormat="1" ht="10.5" customHeight="1">
      <c r="A59" s="255">
        <v>56</v>
      </c>
      <c r="B59" s="257" t="s">
        <v>1130</v>
      </c>
      <c r="C59" s="257">
        <v>24</v>
      </c>
      <c r="D59" s="257">
        <v>173494</v>
      </c>
      <c r="E59" s="257">
        <v>279010</v>
      </c>
      <c r="F59" s="257" t="s">
        <v>1069</v>
      </c>
      <c r="G59" s="255"/>
      <c r="H59" s="255"/>
      <c r="I59" s="255" t="s">
        <v>1378</v>
      </c>
      <c r="J59" s="257" t="s">
        <v>968</v>
      </c>
      <c r="K59" s="258">
        <v>1</v>
      </c>
      <c r="L59" s="258" t="s">
        <v>1184</v>
      </c>
      <c r="M59" s="258" t="s">
        <v>430</v>
      </c>
    </row>
    <row r="60" spans="1:13" s="258" customFormat="1" ht="10.5" customHeight="1">
      <c r="A60" s="255">
        <v>57</v>
      </c>
      <c r="B60" s="257" t="s">
        <v>1139</v>
      </c>
      <c r="C60" s="257">
        <v>16</v>
      </c>
      <c r="D60" s="257">
        <v>173504</v>
      </c>
      <c r="E60" s="257">
        <v>279008</v>
      </c>
      <c r="F60" s="257" t="s">
        <v>1070</v>
      </c>
      <c r="G60" s="255"/>
      <c r="H60" s="255"/>
      <c r="I60" s="255" t="s">
        <v>1378</v>
      </c>
      <c r="J60" s="257" t="s">
        <v>968</v>
      </c>
      <c r="K60" s="258">
        <v>1</v>
      </c>
      <c r="L60" s="258" t="s">
        <v>1184</v>
      </c>
      <c r="M60" s="258" t="s">
        <v>430</v>
      </c>
    </row>
    <row r="61" spans="1:13" s="258" customFormat="1" ht="10.5" customHeight="1">
      <c r="A61" s="255">
        <v>58</v>
      </c>
      <c r="B61" s="257" t="s">
        <v>1132</v>
      </c>
      <c r="C61" s="257">
        <v>14</v>
      </c>
      <c r="D61" s="257">
        <v>173478</v>
      </c>
      <c r="E61" s="257">
        <v>279060</v>
      </c>
      <c r="F61" s="257" t="s">
        <v>1069</v>
      </c>
      <c r="G61" s="255"/>
      <c r="H61" s="255"/>
      <c r="I61" s="255" t="s">
        <v>1378</v>
      </c>
      <c r="J61" s="257" t="s">
        <v>968</v>
      </c>
      <c r="K61" s="258">
        <v>1</v>
      </c>
      <c r="L61" s="258" t="s">
        <v>1184</v>
      </c>
      <c r="M61" s="258" t="s">
        <v>430</v>
      </c>
    </row>
    <row r="62" spans="1:13" s="258" customFormat="1" ht="10.5" customHeight="1">
      <c r="A62" s="255">
        <v>59</v>
      </c>
      <c r="B62" s="257" t="s">
        <v>1134</v>
      </c>
      <c r="C62" s="257">
        <v>30</v>
      </c>
      <c r="D62" s="257">
        <v>173473</v>
      </c>
      <c r="E62" s="257">
        <v>279046</v>
      </c>
      <c r="F62" s="257" t="s">
        <v>1069</v>
      </c>
      <c r="G62" s="255"/>
      <c r="H62" s="255"/>
      <c r="I62" s="255" t="s">
        <v>1378</v>
      </c>
      <c r="J62" s="257" t="s">
        <v>968</v>
      </c>
      <c r="K62" s="258">
        <v>1</v>
      </c>
      <c r="L62" s="258" t="s">
        <v>1184</v>
      </c>
      <c r="M62" s="258" t="s">
        <v>430</v>
      </c>
    </row>
    <row r="63" spans="1:13" s="258" customFormat="1" ht="10.5" customHeight="1">
      <c r="A63" s="255">
        <v>60</v>
      </c>
      <c r="B63" s="257" t="s">
        <v>1135</v>
      </c>
      <c r="C63" s="257">
        <v>36</v>
      </c>
      <c r="D63" s="257">
        <v>173474</v>
      </c>
      <c r="E63" s="257">
        <v>279032</v>
      </c>
      <c r="F63" s="257" t="s">
        <v>1069</v>
      </c>
      <c r="G63" s="255"/>
      <c r="H63" s="255"/>
      <c r="I63" s="255" t="s">
        <v>1378</v>
      </c>
      <c r="J63" s="257" t="s">
        <v>968</v>
      </c>
      <c r="K63" s="258">
        <v>1</v>
      </c>
      <c r="L63" s="258" t="s">
        <v>1184</v>
      </c>
      <c r="M63" s="258" t="s">
        <v>430</v>
      </c>
    </row>
    <row r="64" spans="1:13" s="258" customFormat="1" ht="10.5" customHeight="1">
      <c r="A64" s="255">
        <v>61</v>
      </c>
      <c r="B64" s="257" t="s">
        <v>1136</v>
      </c>
      <c r="C64" s="257">
        <v>30</v>
      </c>
      <c r="D64" s="257">
        <v>173471</v>
      </c>
      <c r="E64" s="257">
        <v>279028</v>
      </c>
      <c r="F64" s="257" t="s">
        <v>1069</v>
      </c>
      <c r="G64" s="255"/>
      <c r="H64" s="255"/>
      <c r="I64" s="255" t="s">
        <v>1378</v>
      </c>
      <c r="J64" s="257" t="s">
        <v>968</v>
      </c>
      <c r="K64" s="258">
        <v>1</v>
      </c>
      <c r="L64" s="258" t="s">
        <v>1184</v>
      </c>
      <c r="M64" s="258" t="s">
        <v>430</v>
      </c>
    </row>
    <row r="65" spans="1:13" s="258" customFormat="1" ht="10.5" customHeight="1">
      <c r="A65" s="255">
        <v>62</v>
      </c>
      <c r="B65" s="257" t="s">
        <v>1137</v>
      </c>
      <c r="C65" s="257">
        <v>22</v>
      </c>
      <c r="D65" s="257">
        <v>173477</v>
      </c>
      <c r="E65" s="257">
        <v>279023</v>
      </c>
      <c r="F65" s="257" t="s">
        <v>1069</v>
      </c>
      <c r="G65" s="255"/>
      <c r="H65" s="255" t="s">
        <v>1378</v>
      </c>
      <c r="I65" s="255"/>
      <c r="J65" s="257" t="s">
        <v>969</v>
      </c>
      <c r="K65" s="258">
        <v>1</v>
      </c>
      <c r="L65" s="258" t="s">
        <v>1184</v>
      </c>
      <c r="M65" s="258" t="s">
        <v>430</v>
      </c>
    </row>
    <row r="66" spans="1:13" s="258" customFormat="1" ht="10.5" customHeight="1">
      <c r="A66" s="255">
        <v>63</v>
      </c>
      <c r="B66" s="257" t="s">
        <v>1138</v>
      </c>
      <c r="C66" s="257">
        <v>44</v>
      </c>
      <c r="D66" s="257">
        <v>173474</v>
      </c>
      <c r="E66" s="257">
        <v>279026</v>
      </c>
      <c r="F66" s="257" t="s">
        <v>1069</v>
      </c>
      <c r="G66" s="255"/>
      <c r="H66" s="255"/>
      <c r="I66" s="255" t="s">
        <v>1378</v>
      </c>
      <c r="J66" s="257" t="s">
        <v>968</v>
      </c>
      <c r="K66" s="258">
        <v>1</v>
      </c>
      <c r="L66" s="258" t="s">
        <v>1184</v>
      </c>
      <c r="M66" s="258" t="s">
        <v>430</v>
      </c>
    </row>
    <row r="67" spans="1:13" s="258" customFormat="1" ht="10.5" customHeight="1">
      <c r="A67" s="255">
        <v>64</v>
      </c>
      <c r="B67" s="257" t="s">
        <v>1140</v>
      </c>
      <c r="C67" s="257">
        <v>20</v>
      </c>
      <c r="D67" s="257">
        <v>173470</v>
      </c>
      <c r="E67" s="257">
        <v>278987</v>
      </c>
      <c r="F67" s="257" t="s">
        <v>1070</v>
      </c>
      <c r="G67" s="255"/>
      <c r="H67" s="255"/>
      <c r="I67" s="255" t="s">
        <v>1378</v>
      </c>
      <c r="J67" s="257" t="s">
        <v>968</v>
      </c>
      <c r="K67" s="258">
        <v>1</v>
      </c>
      <c r="L67" s="258" t="s">
        <v>1184</v>
      </c>
      <c r="M67" s="258" t="s">
        <v>430</v>
      </c>
    </row>
    <row r="68" spans="1:13" s="258" customFormat="1" ht="10.5" customHeight="1">
      <c r="A68" s="255">
        <v>65</v>
      </c>
      <c r="B68" s="257" t="s">
        <v>1142</v>
      </c>
      <c r="C68" s="257">
        <v>42</v>
      </c>
      <c r="D68" s="257">
        <v>173475</v>
      </c>
      <c r="E68" s="257">
        <v>278974</v>
      </c>
      <c r="F68" s="257" t="s">
        <v>1070</v>
      </c>
      <c r="G68" s="255"/>
      <c r="H68" s="255" t="s">
        <v>1378</v>
      </c>
      <c r="I68" s="255"/>
      <c r="J68" s="257" t="s">
        <v>969</v>
      </c>
      <c r="K68" s="258">
        <v>1</v>
      </c>
      <c r="L68" s="258" t="s">
        <v>1184</v>
      </c>
      <c r="M68" s="258" t="s">
        <v>430</v>
      </c>
    </row>
    <row r="69" spans="1:13" s="258" customFormat="1" ht="10.5" customHeight="1">
      <c r="A69" s="255">
        <v>66</v>
      </c>
      <c r="B69" s="257" t="s">
        <v>1143</v>
      </c>
      <c r="C69" s="257">
        <v>10</v>
      </c>
      <c r="D69" s="257">
        <v>173469</v>
      </c>
      <c r="E69" s="257">
        <v>278968</v>
      </c>
      <c r="F69" s="257" t="s">
        <v>1070</v>
      </c>
      <c r="G69" s="255"/>
      <c r="H69" s="255"/>
      <c r="I69" s="255" t="s">
        <v>1378</v>
      </c>
      <c r="J69" s="257" t="s">
        <v>968</v>
      </c>
      <c r="K69" s="258">
        <v>1</v>
      </c>
      <c r="L69" s="258" t="s">
        <v>1184</v>
      </c>
      <c r="M69" s="258" t="s">
        <v>430</v>
      </c>
    </row>
    <row r="70" spans="1:13" s="258" customFormat="1" ht="10.5" customHeight="1">
      <c r="A70" s="255">
        <v>67</v>
      </c>
      <c r="B70" s="257" t="s">
        <v>1145</v>
      </c>
      <c r="C70" s="257">
        <v>20</v>
      </c>
      <c r="D70" s="257">
        <v>173464</v>
      </c>
      <c r="E70" s="257">
        <v>278957</v>
      </c>
      <c r="F70" s="257" t="s">
        <v>1070</v>
      </c>
      <c r="G70" s="255"/>
      <c r="H70" s="255"/>
      <c r="I70" s="255" t="s">
        <v>1378</v>
      </c>
      <c r="J70" s="257" t="s">
        <v>968</v>
      </c>
      <c r="K70" s="258">
        <v>1</v>
      </c>
      <c r="L70" s="258" t="s">
        <v>1184</v>
      </c>
      <c r="M70" s="258" t="s">
        <v>430</v>
      </c>
    </row>
    <row r="71" spans="1:13" s="258" customFormat="1" ht="10.5" customHeight="1">
      <c r="A71" s="255">
        <v>68</v>
      </c>
      <c r="B71" s="257" t="s">
        <v>1146</v>
      </c>
      <c r="C71" s="257">
        <v>16</v>
      </c>
      <c r="D71" s="257">
        <v>173472</v>
      </c>
      <c r="E71" s="257">
        <v>278960</v>
      </c>
      <c r="F71" s="257" t="s">
        <v>1070</v>
      </c>
      <c r="G71" s="255"/>
      <c r="H71" s="255" t="s">
        <v>1378</v>
      </c>
      <c r="I71" s="255"/>
      <c r="J71" s="257" t="s">
        <v>969</v>
      </c>
      <c r="K71" s="258">
        <v>1</v>
      </c>
      <c r="L71" s="258" t="s">
        <v>1184</v>
      </c>
      <c r="M71" s="258" t="s">
        <v>430</v>
      </c>
    </row>
    <row r="72" spans="1:13" s="258" customFormat="1" ht="10.5" customHeight="1">
      <c r="A72" s="255">
        <v>69</v>
      </c>
      <c r="B72" s="257" t="s">
        <v>1147</v>
      </c>
      <c r="C72" s="257">
        <v>22</v>
      </c>
      <c r="D72" s="257">
        <v>173480</v>
      </c>
      <c r="E72" s="257">
        <v>278962</v>
      </c>
      <c r="F72" s="257" t="s">
        <v>1070</v>
      </c>
      <c r="G72" s="255"/>
      <c r="H72" s="255" t="s">
        <v>1378</v>
      </c>
      <c r="I72" s="255"/>
      <c r="J72" s="257" t="s">
        <v>969</v>
      </c>
      <c r="K72" s="258">
        <v>1</v>
      </c>
      <c r="L72" s="258" t="s">
        <v>1184</v>
      </c>
      <c r="M72" s="258" t="s">
        <v>430</v>
      </c>
    </row>
    <row r="73" spans="1:13" s="258" customFormat="1" ht="10.5" customHeight="1">
      <c r="A73" s="255">
        <v>70</v>
      </c>
      <c r="B73" s="257" t="s">
        <v>1148</v>
      </c>
      <c r="C73" s="257">
        <v>12</v>
      </c>
      <c r="D73" s="257">
        <v>173474</v>
      </c>
      <c r="E73" s="257">
        <v>278962</v>
      </c>
      <c r="F73" s="257" t="s">
        <v>1070</v>
      </c>
      <c r="G73" s="255"/>
      <c r="H73" s="255" t="s">
        <v>1378</v>
      </c>
      <c r="I73" s="255"/>
      <c r="J73" s="257" t="s">
        <v>969</v>
      </c>
      <c r="K73" s="258">
        <v>1</v>
      </c>
      <c r="L73" s="258" t="s">
        <v>1184</v>
      </c>
      <c r="M73" s="258" t="s">
        <v>430</v>
      </c>
    </row>
    <row r="74" spans="1:13" s="258" customFormat="1" ht="10.5" customHeight="1">
      <c r="A74" s="255">
        <v>71</v>
      </c>
      <c r="B74" s="257" t="s">
        <v>1149</v>
      </c>
      <c r="C74" s="257">
        <v>22</v>
      </c>
      <c r="D74" s="257">
        <v>173476</v>
      </c>
      <c r="E74" s="257">
        <v>278957</v>
      </c>
      <c r="F74" s="257" t="s">
        <v>1070</v>
      </c>
      <c r="G74" s="255"/>
      <c r="H74" s="255"/>
      <c r="I74" s="255" t="s">
        <v>1378</v>
      </c>
      <c r="J74" s="257" t="s">
        <v>968</v>
      </c>
      <c r="K74" s="258">
        <v>1</v>
      </c>
      <c r="L74" s="258" t="s">
        <v>1184</v>
      </c>
      <c r="M74" s="258" t="s">
        <v>430</v>
      </c>
    </row>
    <row r="75" spans="1:13" s="258" customFormat="1" ht="10.5" customHeight="1">
      <c r="A75" s="255">
        <v>72</v>
      </c>
      <c r="B75" s="257" t="s">
        <v>1150</v>
      </c>
      <c r="C75" s="257">
        <v>20</v>
      </c>
      <c r="D75" s="257">
        <v>173479</v>
      </c>
      <c r="E75" s="257">
        <v>278958</v>
      </c>
      <c r="F75" s="257" t="s">
        <v>1070</v>
      </c>
      <c r="G75" s="255"/>
      <c r="H75" s="255"/>
      <c r="I75" s="255" t="s">
        <v>1378</v>
      </c>
      <c r="J75" s="257" t="s">
        <v>968</v>
      </c>
      <c r="K75" s="258">
        <v>1</v>
      </c>
      <c r="L75" s="258" t="s">
        <v>1184</v>
      </c>
      <c r="M75" s="258" t="s">
        <v>430</v>
      </c>
    </row>
    <row r="76" spans="1:13" s="258" customFormat="1" ht="10.5" customHeight="1">
      <c r="A76" s="255">
        <v>73</v>
      </c>
      <c r="B76" s="257" t="s">
        <v>1151</v>
      </c>
      <c r="C76" s="257">
        <v>16</v>
      </c>
      <c r="D76" s="257">
        <v>173476</v>
      </c>
      <c r="E76" s="257">
        <v>278950</v>
      </c>
      <c r="F76" s="257" t="s">
        <v>1070</v>
      </c>
      <c r="G76" s="255"/>
      <c r="H76" s="255"/>
      <c r="I76" s="255" t="s">
        <v>1378</v>
      </c>
      <c r="J76" s="257" t="s">
        <v>968</v>
      </c>
      <c r="K76" s="258">
        <v>1</v>
      </c>
      <c r="L76" s="258" t="s">
        <v>1184</v>
      </c>
      <c r="M76" s="258" t="s">
        <v>430</v>
      </c>
    </row>
    <row r="77" spans="1:13" s="258" customFormat="1" ht="10.5" customHeight="1">
      <c r="A77" s="255">
        <v>74</v>
      </c>
      <c r="B77" s="257" t="s">
        <v>1158</v>
      </c>
      <c r="C77" s="257">
        <v>18</v>
      </c>
      <c r="D77" s="257">
        <v>173464</v>
      </c>
      <c r="E77" s="257">
        <v>278932</v>
      </c>
      <c r="F77" s="257" t="s">
        <v>1070</v>
      </c>
      <c r="G77" s="255"/>
      <c r="H77" s="255" t="s">
        <v>1378</v>
      </c>
      <c r="I77" s="255"/>
      <c r="J77" s="257" t="s">
        <v>969</v>
      </c>
      <c r="K77" s="258">
        <v>1</v>
      </c>
      <c r="L77" s="258" t="s">
        <v>1184</v>
      </c>
      <c r="M77" s="258" t="s">
        <v>430</v>
      </c>
    </row>
    <row r="78" spans="1:13" s="258" customFormat="1" ht="10.5" customHeight="1">
      <c r="A78" s="255">
        <v>75</v>
      </c>
      <c r="B78" s="257" t="s">
        <v>1159</v>
      </c>
      <c r="C78" s="257">
        <v>24</v>
      </c>
      <c r="D78" s="257">
        <v>173465</v>
      </c>
      <c r="E78" s="257">
        <v>278932</v>
      </c>
      <c r="F78" s="257" t="s">
        <v>1070</v>
      </c>
      <c r="G78" s="255"/>
      <c r="H78" s="255" t="s">
        <v>1378</v>
      </c>
      <c r="I78" s="255"/>
      <c r="J78" s="257" t="s">
        <v>969</v>
      </c>
      <c r="K78" s="258">
        <v>1</v>
      </c>
      <c r="L78" s="258" t="s">
        <v>1184</v>
      </c>
      <c r="M78" s="258" t="s">
        <v>430</v>
      </c>
    </row>
    <row r="79" spans="1:13" s="258" customFormat="1" ht="10.5" customHeight="1">
      <c r="A79" s="255">
        <v>76</v>
      </c>
      <c r="B79" s="257" t="s">
        <v>1160</v>
      </c>
      <c r="C79" s="257">
        <v>24</v>
      </c>
      <c r="D79" s="257">
        <v>173465</v>
      </c>
      <c r="E79" s="257">
        <v>278939</v>
      </c>
      <c r="F79" s="257" t="s">
        <v>1070</v>
      </c>
      <c r="G79" s="255"/>
      <c r="H79" s="255"/>
      <c r="I79" s="255" t="s">
        <v>1378</v>
      </c>
      <c r="J79" s="257" t="s">
        <v>968</v>
      </c>
      <c r="K79" s="258">
        <v>1</v>
      </c>
      <c r="L79" s="258" t="s">
        <v>1184</v>
      </c>
      <c r="M79" s="258" t="s">
        <v>430</v>
      </c>
    </row>
    <row r="80" spans="1:13" s="258" customFormat="1" ht="10.5" customHeight="1">
      <c r="A80" s="255">
        <v>77</v>
      </c>
      <c r="B80" s="257" t="s">
        <v>1161</v>
      </c>
      <c r="C80" s="257">
        <v>18</v>
      </c>
      <c r="D80" s="257">
        <v>173463</v>
      </c>
      <c r="E80" s="257">
        <v>278947</v>
      </c>
      <c r="F80" s="257" t="s">
        <v>1070</v>
      </c>
      <c r="G80" s="255"/>
      <c r="H80" s="255" t="s">
        <v>1378</v>
      </c>
      <c r="I80" s="255"/>
      <c r="J80" s="257" t="s">
        <v>969</v>
      </c>
      <c r="K80" s="258">
        <v>1</v>
      </c>
      <c r="L80" s="258" t="s">
        <v>1184</v>
      </c>
      <c r="M80" s="258" t="s">
        <v>430</v>
      </c>
    </row>
    <row r="81" spans="1:13" s="258" customFormat="1" ht="10.5" customHeight="1">
      <c r="A81" s="255">
        <v>78</v>
      </c>
      <c r="B81" s="257" t="s">
        <v>1162</v>
      </c>
      <c r="C81" s="257">
        <v>30</v>
      </c>
      <c r="D81" s="257">
        <v>173472</v>
      </c>
      <c r="E81" s="257">
        <v>278941</v>
      </c>
      <c r="F81" s="257" t="s">
        <v>1070</v>
      </c>
      <c r="G81" s="255"/>
      <c r="H81" s="255" t="s">
        <v>1378</v>
      </c>
      <c r="I81" s="255"/>
      <c r="J81" s="257" t="s">
        <v>969</v>
      </c>
      <c r="K81" s="258">
        <v>1</v>
      </c>
      <c r="L81" s="258" t="s">
        <v>1184</v>
      </c>
      <c r="M81" s="258" t="s">
        <v>430</v>
      </c>
    </row>
    <row r="82" spans="1:13" s="258" customFormat="1" ht="10.5" customHeight="1">
      <c r="A82" s="255">
        <v>79</v>
      </c>
      <c r="B82" s="257" t="s">
        <v>1163</v>
      </c>
      <c r="C82" s="257">
        <v>32</v>
      </c>
      <c r="D82" s="257">
        <v>173489</v>
      </c>
      <c r="E82" s="257">
        <v>278933</v>
      </c>
      <c r="F82" s="257" t="s">
        <v>1070</v>
      </c>
      <c r="G82" s="255"/>
      <c r="H82" s="255" t="s">
        <v>1378</v>
      </c>
      <c r="I82" s="255"/>
      <c r="J82" s="257" t="s">
        <v>969</v>
      </c>
      <c r="K82" s="258">
        <v>1</v>
      </c>
      <c r="L82" s="258" t="s">
        <v>1184</v>
      </c>
      <c r="M82" s="258" t="s">
        <v>430</v>
      </c>
    </row>
    <row r="83" spans="1:13" s="258" customFormat="1" ht="10.5" customHeight="1">
      <c r="A83" s="255">
        <v>80</v>
      </c>
      <c r="B83" s="257" t="s">
        <v>1164</v>
      </c>
      <c r="C83" s="257">
        <v>34</v>
      </c>
      <c r="D83" s="257">
        <v>173488</v>
      </c>
      <c r="E83" s="257">
        <v>278933</v>
      </c>
      <c r="F83" s="257" t="s">
        <v>1070</v>
      </c>
      <c r="G83" s="255"/>
      <c r="H83" s="255" t="s">
        <v>1378</v>
      </c>
      <c r="I83" s="255"/>
      <c r="J83" s="257" t="s">
        <v>969</v>
      </c>
      <c r="K83" s="258">
        <v>1</v>
      </c>
      <c r="L83" s="258" t="s">
        <v>1184</v>
      </c>
      <c r="M83" s="258" t="s">
        <v>430</v>
      </c>
    </row>
    <row r="84" spans="1:13" s="258" customFormat="1" ht="10.5" customHeight="1">
      <c r="A84" s="255">
        <v>81</v>
      </c>
      <c r="B84" s="257" t="s">
        <v>1165</v>
      </c>
      <c r="C84" s="257">
        <v>34</v>
      </c>
      <c r="D84" s="257">
        <v>173495</v>
      </c>
      <c r="E84" s="257">
        <v>278931</v>
      </c>
      <c r="F84" s="257" t="s">
        <v>1070</v>
      </c>
      <c r="G84" s="255"/>
      <c r="H84" s="255" t="s">
        <v>1378</v>
      </c>
      <c r="I84" s="255"/>
      <c r="J84" s="257" t="s">
        <v>969</v>
      </c>
      <c r="K84" s="258">
        <v>1</v>
      </c>
      <c r="L84" s="258" t="s">
        <v>1184</v>
      </c>
      <c r="M84" s="258" t="s">
        <v>430</v>
      </c>
    </row>
    <row r="85" spans="1:13" s="258" customFormat="1" ht="10.5" customHeight="1">
      <c r="A85" s="255">
        <v>82</v>
      </c>
      <c r="B85" s="257" t="s">
        <v>1166</v>
      </c>
      <c r="C85" s="257">
        <v>28</v>
      </c>
      <c r="D85" s="257">
        <v>173495</v>
      </c>
      <c r="E85" s="257">
        <v>278931</v>
      </c>
      <c r="F85" s="257" t="s">
        <v>1070</v>
      </c>
      <c r="G85" s="255"/>
      <c r="H85" s="255" t="s">
        <v>1378</v>
      </c>
      <c r="I85" s="255"/>
      <c r="J85" s="257" t="s">
        <v>969</v>
      </c>
      <c r="K85" s="258">
        <v>1</v>
      </c>
      <c r="L85" s="258" t="s">
        <v>1184</v>
      </c>
      <c r="M85" s="258" t="s">
        <v>430</v>
      </c>
    </row>
    <row r="86" spans="1:13" s="258" customFormat="1" ht="10.5" customHeight="1">
      <c r="A86" s="255">
        <v>83</v>
      </c>
      <c r="B86" s="257" t="s">
        <v>1167</v>
      </c>
      <c r="C86" s="257">
        <v>36</v>
      </c>
      <c r="D86" s="257">
        <v>173483</v>
      </c>
      <c r="E86" s="257">
        <v>278935</v>
      </c>
      <c r="F86" s="257" t="s">
        <v>1070</v>
      </c>
      <c r="G86" s="255"/>
      <c r="H86" s="255"/>
      <c r="I86" s="255" t="s">
        <v>1378</v>
      </c>
      <c r="J86" s="257" t="s">
        <v>968</v>
      </c>
      <c r="K86" s="258">
        <v>1</v>
      </c>
      <c r="L86" s="258" t="s">
        <v>1184</v>
      </c>
      <c r="M86" s="258" t="s">
        <v>430</v>
      </c>
    </row>
    <row r="87" spans="1:13" s="258" customFormat="1" ht="10.5" customHeight="1">
      <c r="A87" s="255">
        <v>84</v>
      </c>
      <c r="B87" s="933" t="s">
        <v>1125</v>
      </c>
      <c r="C87" s="933">
        <v>16</v>
      </c>
      <c r="D87" s="933">
        <v>173419</v>
      </c>
      <c r="E87" s="933">
        <v>279022</v>
      </c>
      <c r="F87" s="933" t="s">
        <v>967</v>
      </c>
      <c r="G87" s="932"/>
      <c r="H87" s="932"/>
      <c r="I87" s="932" t="s">
        <v>1458</v>
      </c>
      <c r="J87" s="933" t="s">
        <v>968</v>
      </c>
      <c r="K87" s="258">
        <v>1</v>
      </c>
      <c r="L87" s="258" t="s">
        <v>1184</v>
      </c>
    </row>
    <row r="88" spans="1:13" s="258" customFormat="1" ht="10.5" customHeight="1">
      <c r="A88" s="255">
        <v>85</v>
      </c>
      <c r="B88" s="933" t="s">
        <v>1126</v>
      </c>
      <c r="C88" s="933">
        <v>38</v>
      </c>
      <c r="D88" s="933">
        <v>173416</v>
      </c>
      <c r="E88" s="933">
        <v>279027</v>
      </c>
      <c r="F88" s="933" t="s">
        <v>967</v>
      </c>
      <c r="G88" s="932"/>
      <c r="H88" s="932"/>
      <c r="I88" s="932" t="s">
        <v>1458</v>
      </c>
      <c r="J88" s="933" t="s">
        <v>968</v>
      </c>
      <c r="K88" s="258">
        <v>1</v>
      </c>
      <c r="L88" s="258" t="s">
        <v>1184</v>
      </c>
    </row>
    <row r="89" spans="1:13" s="258" customFormat="1" ht="10.5" customHeight="1">
      <c r="A89" s="255">
        <v>86</v>
      </c>
      <c r="B89" s="933" t="s">
        <v>1131</v>
      </c>
      <c r="C89" s="933">
        <v>32</v>
      </c>
      <c r="D89" s="933">
        <v>173476</v>
      </c>
      <c r="E89" s="933">
        <v>279063</v>
      </c>
      <c r="F89" s="933" t="s">
        <v>1069</v>
      </c>
      <c r="G89" s="932"/>
      <c r="H89" s="932"/>
      <c r="I89" s="932" t="s">
        <v>1458</v>
      </c>
      <c r="J89" s="933" t="s">
        <v>968</v>
      </c>
      <c r="K89" s="258">
        <v>1</v>
      </c>
      <c r="L89" s="258" t="s">
        <v>1184</v>
      </c>
    </row>
    <row r="90" spans="1:13" s="258" customFormat="1" ht="10.5" customHeight="1">
      <c r="A90" s="255">
        <v>87</v>
      </c>
      <c r="B90" s="933" t="s">
        <v>1133</v>
      </c>
      <c r="C90" s="933">
        <v>28</v>
      </c>
      <c r="D90" s="933">
        <v>173478</v>
      </c>
      <c r="E90" s="933">
        <v>279054</v>
      </c>
      <c r="F90" s="933" t="s">
        <v>1069</v>
      </c>
      <c r="G90" s="932"/>
      <c r="H90" s="932"/>
      <c r="I90" s="932" t="s">
        <v>1458</v>
      </c>
      <c r="J90" s="933" t="s">
        <v>968</v>
      </c>
      <c r="K90" s="258">
        <v>1</v>
      </c>
      <c r="L90" s="258" t="s">
        <v>1184</v>
      </c>
    </row>
    <row r="91" spans="1:13" s="258" customFormat="1" ht="10.5" customHeight="1">
      <c r="A91" s="255">
        <v>88</v>
      </c>
      <c r="B91" s="933" t="s">
        <v>1141</v>
      </c>
      <c r="C91" s="933">
        <v>40</v>
      </c>
      <c r="D91" s="933">
        <v>173471</v>
      </c>
      <c r="E91" s="933">
        <v>278989</v>
      </c>
      <c r="F91" s="933" t="s">
        <v>1070</v>
      </c>
      <c r="G91" s="932"/>
      <c r="H91" s="932"/>
      <c r="I91" s="932" t="s">
        <v>1458</v>
      </c>
      <c r="J91" s="933" t="s">
        <v>968</v>
      </c>
      <c r="K91" s="258">
        <v>1</v>
      </c>
      <c r="L91" s="258" t="s">
        <v>1184</v>
      </c>
    </row>
    <row r="92" spans="1:13" s="258" customFormat="1" ht="10.5" customHeight="1">
      <c r="A92" s="255">
        <v>89</v>
      </c>
      <c r="B92" s="933" t="s">
        <v>1144</v>
      </c>
      <c r="C92" s="933">
        <v>16</v>
      </c>
      <c r="D92" s="933">
        <v>173467</v>
      </c>
      <c r="E92" s="933">
        <v>278966</v>
      </c>
      <c r="F92" s="933" t="s">
        <v>1070</v>
      </c>
      <c r="G92" s="932"/>
      <c r="H92" s="932"/>
      <c r="I92" s="932" t="s">
        <v>1458</v>
      </c>
      <c r="J92" s="933" t="s">
        <v>968</v>
      </c>
      <c r="K92" s="258">
        <v>1</v>
      </c>
      <c r="L92" s="258" t="s">
        <v>1184</v>
      </c>
    </row>
    <row r="93" spans="1:13" s="258" customFormat="1" ht="10.5" customHeight="1">
      <c r="A93" s="255">
        <v>90</v>
      </c>
      <c r="B93" s="933" t="s">
        <v>1152</v>
      </c>
      <c r="C93" s="933">
        <v>26</v>
      </c>
      <c r="D93" s="933">
        <v>173467</v>
      </c>
      <c r="E93" s="933">
        <v>278955</v>
      </c>
      <c r="F93" s="933" t="s">
        <v>1070</v>
      </c>
      <c r="G93" s="932"/>
      <c r="H93" s="932"/>
      <c r="I93" s="932" t="s">
        <v>1458</v>
      </c>
      <c r="J93" s="933" t="s">
        <v>968</v>
      </c>
      <c r="K93" s="258">
        <v>1</v>
      </c>
      <c r="L93" s="258" t="s">
        <v>1184</v>
      </c>
    </row>
    <row r="94" spans="1:13" s="258" customFormat="1" ht="10.5" customHeight="1">
      <c r="A94" s="255">
        <v>91</v>
      </c>
      <c r="B94" s="933" t="s">
        <v>1153</v>
      </c>
      <c r="C94" s="933">
        <v>50</v>
      </c>
      <c r="D94" s="933">
        <v>173463</v>
      </c>
      <c r="E94" s="933">
        <v>278950</v>
      </c>
      <c r="F94" s="933" t="s">
        <v>1070</v>
      </c>
      <c r="G94" s="932"/>
      <c r="H94" s="932"/>
      <c r="I94" s="932" t="s">
        <v>1458</v>
      </c>
      <c r="J94" s="933" t="s">
        <v>968</v>
      </c>
      <c r="K94" s="258">
        <v>1</v>
      </c>
      <c r="L94" s="258" t="s">
        <v>1184</v>
      </c>
    </row>
    <row r="95" spans="1:13" s="258" customFormat="1" ht="10.5" customHeight="1">
      <c r="A95" s="255">
        <v>92</v>
      </c>
      <c r="B95" s="257" t="s">
        <v>1154</v>
      </c>
      <c r="C95" s="933">
        <v>14</v>
      </c>
      <c r="D95" s="257">
        <v>173461</v>
      </c>
      <c r="E95" s="257">
        <v>278944</v>
      </c>
      <c r="F95" s="257" t="s">
        <v>1070</v>
      </c>
      <c r="G95" s="255"/>
      <c r="H95" s="255"/>
      <c r="I95" s="255" t="s">
        <v>1458</v>
      </c>
      <c r="J95" s="257" t="s">
        <v>968</v>
      </c>
      <c r="K95" s="258">
        <v>1</v>
      </c>
      <c r="L95" s="258" t="s">
        <v>1184</v>
      </c>
    </row>
    <row r="96" spans="1:13" s="258" customFormat="1" ht="10.5" customHeight="1">
      <c r="A96" s="255">
        <v>93</v>
      </c>
      <c r="B96" s="257" t="s">
        <v>1169</v>
      </c>
      <c r="C96" s="933">
        <v>12</v>
      </c>
      <c r="D96" s="257">
        <v>172578</v>
      </c>
      <c r="E96" s="257">
        <v>278095</v>
      </c>
      <c r="F96" s="257" t="s">
        <v>1182</v>
      </c>
      <c r="G96" s="255"/>
      <c r="H96" s="255"/>
      <c r="I96" s="255" t="s">
        <v>1458</v>
      </c>
      <c r="J96" s="257" t="s">
        <v>968</v>
      </c>
      <c r="K96" s="258">
        <v>1</v>
      </c>
      <c r="L96" s="258" t="s">
        <v>1184</v>
      </c>
    </row>
    <row r="97" spans="1:13" s="258" customFormat="1" ht="10.5" customHeight="1">
      <c r="A97" s="255">
        <v>94</v>
      </c>
      <c r="B97" s="933" t="s">
        <v>1447</v>
      </c>
      <c r="C97" s="933">
        <v>44</v>
      </c>
      <c r="D97" s="933">
        <v>177907</v>
      </c>
      <c r="E97" s="933">
        <v>275192</v>
      </c>
      <c r="F97" s="933" t="s">
        <v>1389</v>
      </c>
      <c r="G97" s="932"/>
      <c r="H97" s="932"/>
      <c r="I97" s="932" t="s">
        <v>1458</v>
      </c>
      <c r="J97" s="933" t="s">
        <v>968</v>
      </c>
      <c r="K97" s="258">
        <v>1</v>
      </c>
      <c r="L97" s="258" t="s">
        <v>1184</v>
      </c>
    </row>
    <row r="98" spans="1:13" s="258" customFormat="1" ht="10.5" customHeight="1">
      <c r="A98" s="255">
        <v>95</v>
      </c>
      <c r="B98" s="933" t="s">
        <v>1448</v>
      </c>
      <c r="C98" s="933">
        <v>38</v>
      </c>
      <c r="D98" s="933">
        <v>177908</v>
      </c>
      <c r="E98" s="933">
        <v>275184</v>
      </c>
      <c r="F98" s="933" t="s">
        <v>1389</v>
      </c>
      <c r="G98" s="932"/>
      <c r="H98" s="932"/>
      <c r="I98" s="932" t="s">
        <v>1458</v>
      </c>
      <c r="J98" s="933" t="s">
        <v>968</v>
      </c>
      <c r="K98" s="258">
        <v>1</v>
      </c>
      <c r="L98" s="258" t="s">
        <v>1184</v>
      </c>
    </row>
    <row r="99" spans="1:13" s="258" customFormat="1" ht="10.5" customHeight="1">
      <c r="A99" s="255">
        <v>96</v>
      </c>
      <c r="B99" s="933" t="s">
        <v>1449</v>
      </c>
      <c r="C99" s="933">
        <v>22</v>
      </c>
      <c r="D99" s="933">
        <v>177913</v>
      </c>
      <c r="E99" s="933">
        <v>275184</v>
      </c>
      <c r="F99" s="933" t="s">
        <v>1389</v>
      </c>
      <c r="G99" s="932"/>
      <c r="H99" s="932"/>
      <c r="I99" s="932" t="s">
        <v>1458</v>
      </c>
      <c r="J99" s="933" t="s">
        <v>968</v>
      </c>
      <c r="K99" s="258">
        <v>1</v>
      </c>
      <c r="L99" s="258" t="s">
        <v>1184</v>
      </c>
    </row>
    <row r="100" spans="1:13" s="258" customFormat="1" ht="10.5" customHeight="1">
      <c r="A100" s="255">
        <v>97</v>
      </c>
      <c r="B100" s="257" t="s">
        <v>1390</v>
      </c>
      <c r="C100" s="257">
        <v>20</v>
      </c>
      <c r="D100" s="257">
        <v>174037</v>
      </c>
      <c r="E100" s="257">
        <v>277267</v>
      </c>
      <c r="F100" s="257" t="s">
        <v>1377</v>
      </c>
      <c r="G100" s="255"/>
      <c r="H100" s="255"/>
      <c r="I100" s="255" t="s">
        <v>1378</v>
      </c>
      <c r="J100" s="257" t="s">
        <v>968</v>
      </c>
      <c r="K100" s="258">
        <v>1</v>
      </c>
      <c r="L100" s="258" t="s">
        <v>1184</v>
      </c>
      <c r="M100" s="258" t="s">
        <v>430</v>
      </c>
    </row>
    <row r="101" spans="1:13" s="258" customFormat="1" ht="10.5" customHeight="1">
      <c r="A101" s="255">
        <v>98</v>
      </c>
      <c r="B101" s="257" t="s">
        <v>1180</v>
      </c>
      <c r="C101" s="257">
        <v>32</v>
      </c>
      <c r="D101" s="257">
        <v>175641</v>
      </c>
      <c r="E101" s="257">
        <v>277507</v>
      </c>
      <c r="F101" s="257" t="s">
        <v>1072</v>
      </c>
      <c r="G101" s="255"/>
      <c r="H101" s="255"/>
      <c r="I101" s="255" t="s">
        <v>1378</v>
      </c>
      <c r="J101" s="257" t="s">
        <v>968</v>
      </c>
      <c r="K101" s="258">
        <v>1</v>
      </c>
      <c r="L101" s="258" t="s">
        <v>1184</v>
      </c>
      <c r="M101" s="258" t="s">
        <v>430</v>
      </c>
    </row>
    <row r="102" spans="1:13" s="258" customFormat="1" ht="10.5" customHeight="1">
      <c r="A102" s="255">
        <v>99</v>
      </c>
      <c r="B102" s="257" t="s">
        <v>1391</v>
      </c>
      <c r="C102" s="257">
        <v>24</v>
      </c>
      <c r="D102" s="257">
        <v>177893</v>
      </c>
      <c r="E102" s="257">
        <v>275173</v>
      </c>
      <c r="F102" s="257" t="s">
        <v>1389</v>
      </c>
      <c r="G102" s="255"/>
      <c r="H102" s="255"/>
      <c r="I102" s="255" t="s">
        <v>1378</v>
      </c>
      <c r="J102" s="257" t="s">
        <v>968</v>
      </c>
      <c r="K102" s="258">
        <v>1</v>
      </c>
      <c r="L102" s="258" t="s">
        <v>1184</v>
      </c>
      <c r="M102" s="258" t="s">
        <v>430</v>
      </c>
    </row>
    <row r="103" spans="1:13" s="258" customFormat="1" ht="10.5" customHeight="1">
      <c r="A103" s="255">
        <v>100</v>
      </c>
      <c r="B103" s="257" t="s">
        <v>1392</v>
      </c>
      <c r="C103" s="257">
        <v>28</v>
      </c>
      <c r="D103" s="257">
        <v>177891</v>
      </c>
      <c r="E103" s="257">
        <v>275173</v>
      </c>
      <c r="F103" s="257" t="s">
        <v>1389</v>
      </c>
      <c r="G103" s="255"/>
      <c r="H103" s="255"/>
      <c r="I103" s="255" t="s">
        <v>1378</v>
      </c>
      <c r="J103" s="257" t="s">
        <v>968</v>
      </c>
      <c r="K103" s="258">
        <v>1</v>
      </c>
      <c r="L103" s="258" t="s">
        <v>1184</v>
      </c>
      <c r="M103" s="258" t="s">
        <v>430</v>
      </c>
    </row>
    <row r="104" spans="1:13" s="258" customFormat="1" ht="10.5" customHeight="1">
      <c r="A104" s="255">
        <v>101</v>
      </c>
      <c r="B104" s="257" t="s">
        <v>1393</v>
      </c>
      <c r="C104" s="257">
        <v>28</v>
      </c>
      <c r="D104" s="257">
        <v>177890</v>
      </c>
      <c r="E104" s="257">
        <v>275167</v>
      </c>
      <c r="F104" s="257" t="s">
        <v>1389</v>
      </c>
      <c r="G104" s="255"/>
      <c r="H104" s="255"/>
      <c r="I104" s="255" t="s">
        <v>1378</v>
      </c>
      <c r="J104" s="257" t="s">
        <v>968</v>
      </c>
      <c r="K104" s="258">
        <v>1</v>
      </c>
      <c r="L104" s="258" t="s">
        <v>1184</v>
      </c>
      <c r="M104" s="258" t="s">
        <v>430</v>
      </c>
    </row>
    <row r="105" spans="1:13" s="258" customFormat="1" ht="10.5" customHeight="1">
      <c r="A105" s="255">
        <v>102</v>
      </c>
      <c r="B105" s="257" t="s">
        <v>1394</v>
      </c>
      <c r="C105" s="257">
        <v>40</v>
      </c>
      <c r="D105" s="257">
        <v>177890</v>
      </c>
      <c r="E105" s="257">
        <v>275167</v>
      </c>
      <c r="F105" s="257" t="s">
        <v>1389</v>
      </c>
      <c r="G105" s="255"/>
      <c r="H105" s="255"/>
      <c r="I105" s="255" t="s">
        <v>1378</v>
      </c>
      <c r="J105" s="257" t="s">
        <v>968</v>
      </c>
      <c r="K105" s="258">
        <v>1</v>
      </c>
      <c r="L105" s="258" t="s">
        <v>1184</v>
      </c>
      <c r="M105" s="258" t="s">
        <v>430</v>
      </c>
    </row>
    <row r="106" spans="1:13" s="258" customFormat="1" ht="10.5" customHeight="1">
      <c r="A106" s="255">
        <v>103</v>
      </c>
      <c r="B106" s="257" t="s">
        <v>1395</v>
      </c>
      <c r="C106" s="257">
        <v>24</v>
      </c>
      <c r="D106" s="257">
        <v>177885</v>
      </c>
      <c r="E106" s="257">
        <v>275173</v>
      </c>
      <c r="F106" s="257" t="s">
        <v>1389</v>
      </c>
      <c r="G106" s="255"/>
      <c r="H106" s="255"/>
      <c r="I106" s="255" t="s">
        <v>1378</v>
      </c>
      <c r="J106" s="257" t="s">
        <v>968</v>
      </c>
      <c r="K106" s="258">
        <v>1</v>
      </c>
      <c r="L106" s="258" t="s">
        <v>1184</v>
      </c>
      <c r="M106" s="258" t="s">
        <v>430</v>
      </c>
    </row>
    <row r="107" spans="1:13" s="258" customFormat="1" ht="10.5" customHeight="1">
      <c r="A107" s="255">
        <v>104</v>
      </c>
      <c r="B107" s="257" t="s">
        <v>1396</v>
      </c>
      <c r="C107" s="257">
        <v>18</v>
      </c>
      <c r="D107" s="257">
        <v>177882</v>
      </c>
      <c r="E107" s="257">
        <v>275174</v>
      </c>
      <c r="F107" s="257" t="s">
        <v>1389</v>
      </c>
      <c r="G107" s="255"/>
      <c r="H107" s="255"/>
      <c r="I107" s="255" t="s">
        <v>1378</v>
      </c>
      <c r="J107" s="257" t="s">
        <v>968</v>
      </c>
      <c r="K107" s="258">
        <v>1</v>
      </c>
      <c r="L107" s="258" t="s">
        <v>1184</v>
      </c>
      <c r="M107" s="258" t="s">
        <v>430</v>
      </c>
    </row>
    <row r="108" spans="1:13" s="258" customFormat="1" ht="10.5" customHeight="1">
      <c r="A108" s="255">
        <v>105</v>
      </c>
      <c r="B108" s="257" t="s">
        <v>1397</v>
      </c>
      <c r="C108" s="257">
        <v>28</v>
      </c>
      <c r="D108" s="257">
        <v>177883</v>
      </c>
      <c r="E108" s="257">
        <v>275174</v>
      </c>
      <c r="F108" s="257" t="s">
        <v>1389</v>
      </c>
      <c r="G108" s="255"/>
      <c r="H108" s="255"/>
      <c r="I108" s="255" t="s">
        <v>1378</v>
      </c>
      <c r="J108" s="257" t="s">
        <v>968</v>
      </c>
      <c r="K108" s="258">
        <v>1</v>
      </c>
      <c r="L108" s="258" t="s">
        <v>1184</v>
      </c>
      <c r="M108" s="258" t="s">
        <v>430</v>
      </c>
    </row>
    <row r="109" spans="1:13" s="258" customFormat="1" ht="10.5" customHeight="1">
      <c r="A109" s="255">
        <v>106</v>
      </c>
      <c r="B109" s="257" t="s">
        <v>1398</v>
      </c>
      <c r="C109" s="257">
        <v>20</v>
      </c>
      <c r="D109" s="257">
        <v>177889</v>
      </c>
      <c r="E109" s="257">
        <v>275175</v>
      </c>
      <c r="F109" s="257" t="s">
        <v>1389</v>
      </c>
      <c r="G109" s="255"/>
      <c r="H109" s="255"/>
      <c r="I109" s="255" t="s">
        <v>1378</v>
      </c>
      <c r="J109" s="257" t="s">
        <v>968</v>
      </c>
      <c r="K109" s="258">
        <v>1</v>
      </c>
      <c r="L109" s="258" t="s">
        <v>1184</v>
      </c>
      <c r="M109" s="258" t="s">
        <v>430</v>
      </c>
    </row>
    <row r="110" spans="1:13" s="258" customFormat="1" ht="10.5" customHeight="1">
      <c r="A110" s="255">
        <v>107</v>
      </c>
      <c r="B110" s="257" t="s">
        <v>1399</v>
      </c>
      <c r="C110" s="257">
        <v>16</v>
      </c>
      <c r="D110" s="257">
        <v>177890</v>
      </c>
      <c r="E110" s="257">
        <v>275182</v>
      </c>
      <c r="F110" s="257" t="s">
        <v>1389</v>
      </c>
      <c r="G110" s="255"/>
      <c r="H110" s="255"/>
      <c r="I110" s="255" t="s">
        <v>1378</v>
      </c>
      <c r="J110" s="257" t="s">
        <v>968</v>
      </c>
      <c r="K110" s="258">
        <v>1</v>
      </c>
      <c r="L110" s="258" t="s">
        <v>1184</v>
      </c>
      <c r="M110" s="258" t="s">
        <v>430</v>
      </c>
    </row>
    <row r="111" spans="1:13" s="258" customFormat="1" ht="10.5" customHeight="1">
      <c r="A111" s="255">
        <v>108</v>
      </c>
      <c r="B111" s="257" t="s">
        <v>1400</v>
      </c>
      <c r="C111" s="257">
        <v>40</v>
      </c>
      <c r="D111" s="257">
        <v>177893</v>
      </c>
      <c r="E111" s="257">
        <v>275184</v>
      </c>
      <c r="F111" s="257" t="s">
        <v>1389</v>
      </c>
      <c r="G111" s="255"/>
      <c r="H111" s="255"/>
      <c r="I111" s="255" t="s">
        <v>1378</v>
      </c>
      <c r="J111" s="257" t="s">
        <v>968</v>
      </c>
      <c r="K111" s="258">
        <v>1</v>
      </c>
      <c r="L111" s="258" t="s">
        <v>1184</v>
      </c>
      <c r="M111" s="258" t="s">
        <v>430</v>
      </c>
    </row>
    <row r="112" spans="1:13" s="258" customFormat="1" ht="10.5" customHeight="1">
      <c r="A112" s="255">
        <v>109</v>
      </c>
      <c r="B112" s="257" t="s">
        <v>1401</v>
      </c>
      <c r="C112" s="257">
        <v>38</v>
      </c>
      <c r="D112" s="257">
        <v>177894</v>
      </c>
      <c r="E112" s="257">
        <v>275185</v>
      </c>
      <c r="F112" s="257" t="s">
        <v>1389</v>
      </c>
      <c r="G112" s="255"/>
      <c r="H112" s="255"/>
      <c r="I112" s="255" t="s">
        <v>1378</v>
      </c>
      <c r="J112" s="257" t="s">
        <v>968</v>
      </c>
      <c r="K112" s="258">
        <v>1</v>
      </c>
      <c r="L112" s="258" t="s">
        <v>1184</v>
      </c>
      <c r="M112" s="258" t="s">
        <v>430</v>
      </c>
    </row>
    <row r="113" spans="1:13" s="258" customFormat="1" ht="10.5" customHeight="1">
      <c r="A113" s="255">
        <v>110</v>
      </c>
      <c r="B113" s="257" t="s">
        <v>1402</v>
      </c>
      <c r="C113" s="257">
        <v>30</v>
      </c>
      <c r="D113" s="257">
        <v>177890</v>
      </c>
      <c r="E113" s="257">
        <v>275187</v>
      </c>
      <c r="F113" s="257" t="s">
        <v>1389</v>
      </c>
      <c r="G113" s="255"/>
      <c r="H113" s="255"/>
      <c r="I113" s="255" t="s">
        <v>1378</v>
      </c>
      <c r="J113" s="257" t="s">
        <v>968</v>
      </c>
      <c r="K113" s="258">
        <v>1</v>
      </c>
      <c r="L113" s="258" t="s">
        <v>1184</v>
      </c>
      <c r="M113" s="258" t="s">
        <v>430</v>
      </c>
    </row>
    <row r="114" spans="1:13" s="258" customFormat="1" ht="10.5" customHeight="1">
      <c r="A114" s="255">
        <v>111</v>
      </c>
      <c r="B114" s="257" t="s">
        <v>1403</v>
      </c>
      <c r="C114" s="257">
        <v>28</v>
      </c>
      <c r="D114" s="257">
        <v>177881</v>
      </c>
      <c r="E114" s="257">
        <v>275177</v>
      </c>
      <c r="F114" s="257" t="s">
        <v>1389</v>
      </c>
      <c r="G114" s="255"/>
      <c r="H114" s="255"/>
      <c r="I114" s="255" t="s">
        <v>1378</v>
      </c>
      <c r="J114" s="257" t="s">
        <v>968</v>
      </c>
      <c r="K114" s="258">
        <v>1</v>
      </c>
      <c r="L114" s="258" t="s">
        <v>1184</v>
      </c>
      <c r="M114" s="258" t="s">
        <v>430</v>
      </c>
    </row>
    <row r="115" spans="1:13" s="258" customFormat="1" ht="10.5" customHeight="1">
      <c r="A115" s="255">
        <v>112</v>
      </c>
      <c r="B115" s="257" t="s">
        <v>1404</v>
      </c>
      <c r="C115" s="257">
        <v>24</v>
      </c>
      <c r="D115" s="257">
        <v>177882</v>
      </c>
      <c r="E115" s="257">
        <v>275177</v>
      </c>
      <c r="F115" s="257" t="s">
        <v>1389</v>
      </c>
      <c r="G115" s="255"/>
      <c r="H115" s="255"/>
      <c r="I115" s="255" t="s">
        <v>1378</v>
      </c>
      <c r="J115" s="257" t="s">
        <v>968</v>
      </c>
      <c r="K115" s="258">
        <v>1</v>
      </c>
      <c r="L115" s="258" t="s">
        <v>1184</v>
      </c>
      <c r="M115" s="258" t="s">
        <v>430</v>
      </c>
    </row>
    <row r="116" spans="1:13" s="258" customFormat="1" ht="10.5" customHeight="1">
      <c r="A116" s="255">
        <v>113</v>
      </c>
      <c r="B116" s="257" t="s">
        <v>1405</v>
      </c>
      <c r="C116" s="257">
        <v>20</v>
      </c>
      <c r="D116" s="257">
        <v>177883</v>
      </c>
      <c r="E116" s="257">
        <v>275178</v>
      </c>
      <c r="F116" s="257" t="s">
        <v>1389</v>
      </c>
      <c r="G116" s="255"/>
      <c r="H116" s="255"/>
      <c r="I116" s="255" t="s">
        <v>1378</v>
      </c>
      <c r="J116" s="257" t="s">
        <v>968</v>
      </c>
      <c r="K116" s="258">
        <v>1</v>
      </c>
      <c r="L116" s="258" t="s">
        <v>1184</v>
      </c>
      <c r="M116" s="258" t="s">
        <v>430</v>
      </c>
    </row>
    <row r="117" spans="1:13" s="258" customFormat="1" ht="10.5" customHeight="1">
      <c r="A117" s="255">
        <v>114</v>
      </c>
      <c r="B117" s="257" t="s">
        <v>1406</v>
      </c>
      <c r="C117" s="257">
        <v>28</v>
      </c>
      <c r="D117" s="257">
        <v>177872</v>
      </c>
      <c r="E117" s="257">
        <v>275175</v>
      </c>
      <c r="F117" s="257" t="s">
        <v>1389</v>
      </c>
      <c r="G117" s="255"/>
      <c r="H117" s="255"/>
      <c r="I117" s="255" t="s">
        <v>1378</v>
      </c>
      <c r="J117" s="257" t="s">
        <v>968</v>
      </c>
      <c r="K117" s="258">
        <v>1</v>
      </c>
      <c r="L117" s="258" t="s">
        <v>1184</v>
      </c>
      <c r="M117" s="258" t="s">
        <v>430</v>
      </c>
    </row>
    <row r="118" spans="1:13" s="258" customFormat="1" ht="10.5" customHeight="1">
      <c r="A118" s="255">
        <v>115</v>
      </c>
      <c r="B118" s="257" t="s">
        <v>1407</v>
      </c>
      <c r="C118" s="257">
        <v>22</v>
      </c>
      <c r="D118" s="257">
        <v>177866</v>
      </c>
      <c r="E118" s="257">
        <v>275172</v>
      </c>
      <c r="F118" s="257" t="s">
        <v>1389</v>
      </c>
      <c r="G118" s="255"/>
      <c r="H118" s="255"/>
      <c r="I118" s="255" t="s">
        <v>1378</v>
      </c>
      <c r="J118" s="257" t="s">
        <v>968</v>
      </c>
      <c r="K118" s="258">
        <v>1</v>
      </c>
      <c r="L118" s="258" t="s">
        <v>1184</v>
      </c>
      <c r="M118" s="258" t="s">
        <v>430</v>
      </c>
    </row>
    <row r="119" spans="1:13" s="258" customFormat="1" ht="10.5" customHeight="1">
      <c r="A119" s="255">
        <v>116</v>
      </c>
      <c r="B119" s="257" t="s">
        <v>1408</v>
      </c>
      <c r="C119" s="257">
        <v>20</v>
      </c>
      <c r="D119" s="257">
        <v>177873</v>
      </c>
      <c r="E119" s="257">
        <v>275176</v>
      </c>
      <c r="F119" s="257" t="s">
        <v>1389</v>
      </c>
      <c r="G119" s="255"/>
      <c r="H119" s="255"/>
      <c r="I119" s="255" t="s">
        <v>1378</v>
      </c>
      <c r="J119" s="257" t="s">
        <v>968</v>
      </c>
      <c r="K119" s="258">
        <v>1</v>
      </c>
      <c r="L119" s="258" t="s">
        <v>1184</v>
      </c>
      <c r="M119" s="258" t="s">
        <v>430</v>
      </c>
    </row>
    <row r="120" spans="1:13" s="258" customFormat="1" ht="10.5" customHeight="1">
      <c r="A120" s="255">
        <v>117</v>
      </c>
      <c r="B120" s="257" t="s">
        <v>1409</v>
      </c>
      <c r="C120" s="257">
        <v>32</v>
      </c>
      <c r="D120" s="257">
        <v>177879</v>
      </c>
      <c r="E120" s="257">
        <v>275174</v>
      </c>
      <c r="F120" s="257" t="s">
        <v>1389</v>
      </c>
      <c r="G120" s="255"/>
      <c r="H120" s="255"/>
      <c r="I120" s="255" t="s">
        <v>1378</v>
      </c>
      <c r="J120" s="257" t="s">
        <v>968</v>
      </c>
      <c r="K120" s="258">
        <v>1</v>
      </c>
      <c r="L120" s="258" t="s">
        <v>1184</v>
      </c>
      <c r="M120" s="258" t="s">
        <v>430</v>
      </c>
    </row>
    <row r="121" spans="1:13" s="258" customFormat="1" ht="10.5" customHeight="1">
      <c r="A121" s="255">
        <v>118</v>
      </c>
      <c r="B121" s="257" t="s">
        <v>1410</v>
      </c>
      <c r="C121" s="257">
        <v>20</v>
      </c>
      <c r="D121" s="257">
        <v>177884</v>
      </c>
      <c r="E121" s="257">
        <v>275172</v>
      </c>
      <c r="F121" s="257" t="s">
        <v>1389</v>
      </c>
      <c r="G121" s="255"/>
      <c r="H121" s="255"/>
      <c r="I121" s="255" t="s">
        <v>1378</v>
      </c>
      <c r="J121" s="257" t="s">
        <v>968</v>
      </c>
      <c r="K121" s="258">
        <v>1</v>
      </c>
      <c r="L121" s="258" t="s">
        <v>1184</v>
      </c>
      <c r="M121" s="258" t="s">
        <v>430</v>
      </c>
    </row>
    <row r="122" spans="1:13" s="258" customFormat="1" ht="10.5" customHeight="1">
      <c r="A122" s="255">
        <v>119</v>
      </c>
      <c r="B122" s="257" t="s">
        <v>1411</v>
      </c>
      <c r="C122" s="257">
        <v>28</v>
      </c>
      <c r="D122" s="257">
        <v>177877</v>
      </c>
      <c r="E122" s="257">
        <v>275168</v>
      </c>
      <c r="F122" s="257" t="s">
        <v>1389</v>
      </c>
      <c r="G122" s="255"/>
      <c r="H122" s="255"/>
      <c r="I122" s="255" t="s">
        <v>1378</v>
      </c>
      <c r="J122" s="257" t="s">
        <v>968</v>
      </c>
      <c r="K122" s="258">
        <v>1</v>
      </c>
      <c r="L122" s="258" t="s">
        <v>1184</v>
      </c>
      <c r="M122" s="258" t="s">
        <v>430</v>
      </c>
    </row>
    <row r="123" spans="1:13" s="258" customFormat="1" ht="10.5" customHeight="1">
      <c r="A123" s="255">
        <v>120</v>
      </c>
      <c r="B123" s="257" t="s">
        <v>1412</v>
      </c>
      <c r="C123" s="257">
        <v>20</v>
      </c>
      <c r="D123" s="257">
        <v>177876</v>
      </c>
      <c r="E123" s="257">
        <v>275168</v>
      </c>
      <c r="F123" s="257" t="s">
        <v>1389</v>
      </c>
      <c r="G123" s="255"/>
      <c r="H123" s="255"/>
      <c r="I123" s="255" t="s">
        <v>1378</v>
      </c>
      <c r="J123" s="257" t="s">
        <v>968</v>
      </c>
      <c r="K123" s="258">
        <v>1</v>
      </c>
      <c r="L123" s="258" t="s">
        <v>1184</v>
      </c>
      <c r="M123" s="258" t="s">
        <v>430</v>
      </c>
    </row>
    <row r="124" spans="1:13" s="258" customFormat="1" ht="10.5" customHeight="1">
      <c r="A124" s="255">
        <v>121</v>
      </c>
      <c r="B124" s="257" t="s">
        <v>1413</v>
      </c>
      <c r="C124" s="257">
        <v>32</v>
      </c>
      <c r="D124" s="257">
        <v>177875</v>
      </c>
      <c r="E124" s="257">
        <v>275172</v>
      </c>
      <c r="F124" s="257" t="s">
        <v>1389</v>
      </c>
      <c r="G124" s="255"/>
      <c r="H124" s="255"/>
      <c r="I124" s="255" t="s">
        <v>1378</v>
      </c>
      <c r="J124" s="257" t="s">
        <v>968</v>
      </c>
      <c r="K124" s="258">
        <v>1</v>
      </c>
      <c r="L124" s="258" t="s">
        <v>1184</v>
      </c>
      <c r="M124" s="258" t="s">
        <v>430</v>
      </c>
    </row>
    <row r="125" spans="1:13" s="258" customFormat="1" ht="10.5" customHeight="1">
      <c r="A125" s="255">
        <v>122</v>
      </c>
      <c r="B125" s="257" t="s">
        <v>1414</v>
      </c>
      <c r="C125" s="257">
        <v>36</v>
      </c>
      <c r="D125" s="257">
        <v>177877</v>
      </c>
      <c r="E125" s="257">
        <v>275169</v>
      </c>
      <c r="F125" s="257" t="s">
        <v>1389</v>
      </c>
      <c r="G125" s="255"/>
      <c r="H125" s="255"/>
      <c r="I125" s="255" t="s">
        <v>1378</v>
      </c>
      <c r="J125" s="257" t="s">
        <v>968</v>
      </c>
      <c r="K125" s="258">
        <v>1</v>
      </c>
      <c r="L125" s="258" t="s">
        <v>1184</v>
      </c>
      <c r="M125" s="258" t="s">
        <v>430</v>
      </c>
    </row>
    <row r="126" spans="1:13" s="258" customFormat="1" ht="10.5" customHeight="1">
      <c r="A126" s="255">
        <v>123</v>
      </c>
      <c r="B126" s="257" t="s">
        <v>1415</v>
      </c>
      <c r="C126" s="257">
        <v>44</v>
      </c>
      <c r="D126" s="257">
        <v>177874</v>
      </c>
      <c r="E126" s="257">
        <v>275167</v>
      </c>
      <c r="F126" s="257" t="s">
        <v>1389</v>
      </c>
      <c r="G126" s="255"/>
      <c r="H126" s="255"/>
      <c r="I126" s="255" t="s">
        <v>1378</v>
      </c>
      <c r="J126" s="257" t="s">
        <v>968</v>
      </c>
      <c r="K126" s="258">
        <v>1</v>
      </c>
      <c r="L126" s="258" t="s">
        <v>1184</v>
      </c>
      <c r="M126" s="258" t="s">
        <v>430</v>
      </c>
    </row>
    <row r="127" spans="1:13" s="258" customFormat="1" ht="10.5" customHeight="1">
      <c r="A127" s="255">
        <v>124</v>
      </c>
      <c r="B127" s="257" t="s">
        <v>1416</v>
      </c>
      <c r="C127" s="257">
        <v>30</v>
      </c>
      <c r="D127" s="257">
        <v>177871</v>
      </c>
      <c r="E127" s="257">
        <v>275162</v>
      </c>
      <c r="F127" s="257" t="s">
        <v>1389</v>
      </c>
      <c r="G127" s="255"/>
      <c r="H127" s="255"/>
      <c r="I127" s="255" t="s">
        <v>1378</v>
      </c>
      <c r="J127" s="257" t="s">
        <v>968</v>
      </c>
      <c r="K127" s="258">
        <v>1</v>
      </c>
      <c r="L127" s="258" t="s">
        <v>1184</v>
      </c>
      <c r="M127" s="258" t="s">
        <v>430</v>
      </c>
    </row>
    <row r="128" spans="1:13" s="258" customFormat="1" ht="10.5" customHeight="1">
      <c r="A128" s="255">
        <v>125</v>
      </c>
      <c r="B128" s="257" t="s">
        <v>1417</v>
      </c>
      <c r="C128" s="257">
        <v>40</v>
      </c>
      <c r="D128" s="257">
        <v>177866</v>
      </c>
      <c r="E128" s="257">
        <v>275164</v>
      </c>
      <c r="F128" s="257" t="s">
        <v>1389</v>
      </c>
      <c r="G128" s="255"/>
      <c r="H128" s="255"/>
      <c r="I128" s="255" t="s">
        <v>1378</v>
      </c>
      <c r="J128" s="257" t="s">
        <v>968</v>
      </c>
      <c r="K128" s="258">
        <v>1</v>
      </c>
      <c r="L128" s="258" t="s">
        <v>1184</v>
      </c>
      <c r="M128" s="258" t="s">
        <v>430</v>
      </c>
    </row>
    <row r="129" spans="1:13" s="258" customFormat="1" ht="10.5" customHeight="1">
      <c r="A129" s="255">
        <v>126</v>
      </c>
      <c r="B129" s="257" t="s">
        <v>1418</v>
      </c>
      <c r="C129" s="257">
        <v>24</v>
      </c>
      <c r="D129" s="257">
        <v>177870</v>
      </c>
      <c r="E129" s="257">
        <v>275170</v>
      </c>
      <c r="F129" s="257" t="s">
        <v>1389</v>
      </c>
      <c r="G129" s="255"/>
      <c r="H129" s="255"/>
      <c r="I129" s="255" t="s">
        <v>1378</v>
      </c>
      <c r="J129" s="257" t="s">
        <v>968</v>
      </c>
      <c r="K129" s="258">
        <v>1</v>
      </c>
      <c r="L129" s="258" t="s">
        <v>1184</v>
      </c>
      <c r="M129" s="258" t="s">
        <v>430</v>
      </c>
    </row>
    <row r="130" spans="1:13" s="258" customFormat="1" ht="10.5" customHeight="1">
      <c r="A130" s="255">
        <v>127</v>
      </c>
      <c r="B130" s="257" t="s">
        <v>1419</v>
      </c>
      <c r="C130" s="257">
        <v>26</v>
      </c>
      <c r="D130" s="257">
        <v>177871</v>
      </c>
      <c r="E130" s="257">
        <v>275169</v>
      </c>
      <c r="F130" s="257" t="s">
        <v>1389</v>
      </c>
      <c r="G130" s="255"/>
      <c r="H130" s="255"/>
      <c r="I130" s="255" t="s">
        <v>1378</v>
      </c>
      <c r="J130" s="257" t="s">
        <v>968</v>
      </c>
      <c r="K130" s="258">
        <v>1</v>
      </c>
      <c r="L130" s="258" t="s">
        <v>1184</v>
      </c>
      <c r="M130" s="258" t="s">
        <v>430</v>
      </c>
    </row>
    <row r="131" spans="1:13" s="258" customFormat="1" ht="10.5" customHeight="1">
      <c r="A131" s="255">
        <v>128</v>
      </c>
      <c r="B131" s="257" t="s">
        <v>1420</v>
      </c>
      <c r="C131" s="257">
        <v>26</v>
      </c>
      <c r="D131" s="257">
        <v>177865</v>
      </c>
      <c r="E131" s="257">
        <v>275168</v>
      </c>
      <c r="F131" s="257" t="s">
        <v>1389</v>
      </c>
      <c r="G131" s="255"/>
      <c r="H131" s="255"/>
      <c r="I131" s="255" t="s">
        <v>1378</v>
      </c>
      <c r="J131" s="257" t="s">
        <v>968</v>
      </c>
      <c r="K131" s="258">
        <v>1</v>
      </c>
      <c r="L131" s="258" t="s">
        <v>1184</v>
      </c>
      <c r="M131" s="258" t="s">
        <v>430</v>
      </c>
    </row>
    <row r="132" spans="1:13" s="258" customFormat="1" ht="10.5" customHeight="1">
      <c r="A132" s="255">
        <v>129</v>
      </c>
      <c r="B132" s="257" t="s">
        <v>1421</v>
      </c>
      <c r="C132" s="257">
        <v>62</v>
      </c>
      <c r="D132" s="257">
        <v>177856</v>
      </c>
      <c r="E132" s="257">
        <v>275166</v>
      </c>
      <c r="F132" s="257" t="s">
        <v>1389</v>
      </c>
      <c r="G132" s="255"/>
      <c r="H132" s="255"/>
      <c r="I132" s="255" t="s">
        <v>1378</v>
      </c>
      <c r="J132" s="257" t="s">
        <v>968</v>
      </c>
      <c r="K132" s="258">
        <v>1</v>
      </c>
      <c r="L132" s="258" t="s">
        <v>1184</v>
      </c>
      <c r="M132" s="258" t="s">
        <v>430</v>
      </c>
    </row>
    <row r="133" spans="1:13" s="258" customFormat="1" ht="10.5" customHeight="1">
      <c r="A133" s="255">
        <v>130</v>
      </c>
      <c r="B133" s="257" t="s">
        <v>1422</v>
      </c>
      <c r="C133" s="257">
        <v>26</v>
      </c>
      <c r="D133" s="257">
        <v>177863</v>
      </c>
      <c r="E133" s="257">
        <v>275171</v>
      </c>
      <c r="F133" s="257" t="s">
        <v>1389</v>
      </c>
      <c r="G133" s="255"/>
      <c r="H133" s="255"/>
      <c r="I133" s="255" t="s">
        <v>1378</v>
      </c>
      <c r="J133" s="257" t="s">
        <v>968</v>
      </c>
      <c r="K133" s="258">
        <v>1</v>
      </c>
      <c r="L133" s="258" t="s">
        <v>1184</v>
      </c>
      <c r="M133" s="258" t="s">
        <v>430</v>
      </c>
    </row>
    <row r="134" spans="1:13" s="258" customFormat="1" ht="10.5" customHeight="1">
      <c r="A134" s="255">
        <v>131</v>
      </c>
      <c r="B134" s="257" t="s">
        <v>1423</v>
      </c>
      <c r="C134" s="257">
        <v>30</v>
      </c>
      <c r="D134" s="257">
        <v>177863</v>
      </c>
      <c r="E134" s="257">
        <v>275174</v>
      </c>
      <c r="F134" s="257" t="s">
        <v>1389</v>
      </c>
      <c r="G134" s="255"/>
      <c r="H134" s="255"/>
      <c r="I134" s="255" t="s">
        <v>1378</v>
      </c>
      <c r="J134" s="257" t="s">
        <v>968</v>
      </c>
      <c r="K134" s="258">
        <v>1</v>
      </c>
      <c r="L134" s="258" t="s">
        <v>1184</v>
      </c>
      <c r="M134" s="258" t="s">
        <v>430</v>
      </c>
    </row>
    <row r="135" spans="1:13" s="258" customFormat="1" ht="10.5" customHeight="1">
      <c r="A135" s="255">
        <v>132</v>
      </c>
      <c r="B135" s="257" t="s">
        <v>1424</v>
      </c>
      <c r="C135" s="257">
        <v>20</v>
      </c>
      <c r="D135" s="257">
        <v>177859</v>
      </c>
      <c r="E135" s="257">
        <v>275175</v>
      </c>
      <c r="F135" s="257" t="s">
        <v>1389</v>
      </c>
      <c r="G135" s="255"/>
      <c r="H135" s="255"/>
      <c r="I135" s="255" t="s">
        <v>1378</v>
      </c>
      <c r="J135" s="257" t="s">
        <v>968</v>
      </c>
      <c r="K135" s="258">
        <v>1</v>
      </c>
      <c r="L135" s="258" t="s">
        <v>1184</v>
      </c>
      <c r="M135" s="258" t="s">
        <v>430</v>
      </c>
    </row>
    <row r="136" spans="1:13" s="258" customFormat="1" ht="10.5" customHeight="1">
      <c r="A136" s="255">
        <v>133</v>
      </c>
      <c r="B136" s="257" t="s">
        <v>1425</v>
      </c>
      <c r="C136" s="257">
        <v>14</v>
      </c>
      <c r="D136" s="257">
        <v>177853</v>
      </c>
      <c r="E136" s="257">
        <v>275172</v>
      </c>
      <c r="F136" s="257" t="s">
        <v>1389</v>
      </c>
      <c r="G136" s="255"/>
      <c r="H136" s="255" t="s">
        <v>1378</v>
      </c>
      <c r="I136" s="255"/>
      <c r="J136" s="257" t="s">
        <v>969</v>
      </c>
      <c r="K136" s="258">
        <v>1</v>
      </c>
      <c r="L136" s="258" t="s">
        <v>1184</v>
      </c>
      <c r="M136" s="258" t="s">
        <v>430</v>
      </c>
    </row>
    <row r="137" spans="1:13" s="258" customFormat="1" ht="10.5" customHeight="1">
      <c r="A137" s="255">
        <v>134</v>
      </c>
      <c r="B137" s="257" t="s">
        <v>1426</v>
      </c>
      <c r="C137" s="257">
        <v>28</v>
      </c>
      <c r="D137" s="257">
        <v>177865</v>
      </c>
      <c r="E137" s="257">
        <v>275173</v>
      </c>
      <c r="F137" s="257" t="s">
        <v>1389</v>
      </c>
      <c r="G137" s="255"/>
      <c r="H137" s="255"/>
      <c r="I137" s="255" t="s">
        <v>1378</v>
      </c>
      <c r="J137" s="257" t="s">
        <v>968</v>
      </c>
      <c r="K137" s="258">
        <v>1</v>
      </c>
      <c r="L137" s="258" t="s">
        <v>1184</v>
      </c>
      <c r="M137" s="258" t="s">
        <v>430</v>
      </c>
    </row>
    <row r="138" spans="1:13" s="258" customFormat="1" ht="10.5" customHeight="1">
      <c r="A138" s="255">
        <v>135</v>
      </c>
      <c r="B138" s="257" t="s">
        <v>1427</v>
      </c>
      <c r="C138" s="257">
        <v>14</v>
      </c>
      <c r="D138" s="257">
        <v>177859</v>
      </c>
      <c r="E138" s="257">
        <v>275174</v>
      </c>
      <c r="F138" s="257" t="s">
        <v>1389</v>
      </c>
      <c r="G138" s="255"/>
      <c r="H138" s="255" t="s">
        <v>1378</v>
      </c>
      <c r="I138" s="255"/>
      <c r="J138" s="257" t="s">
        <v>969</v>
      </c>
      <c r="K138" s="258">
        <v>1</v>
      </c>
      <c r="L138" s="258" t="s">
        <v>1184</v>
      </c>
      <c r="M138" s="258" t="s">
        <v>430</v>
      </c>
    </row>
    <row r="139" spans="1:13" s="258" customFormat="1" ht="10.5" customHeight="1">
      <c r="A139" s="255">
        <v>136</v>
      </c>
      <c r="B139" s="257" t="s">
        <v>1428</v>
      </c>
      <c r="C139" s="257">
        <v>42</v>
      </c>
      <c r="D139" s="257">
        <v>177863</v>
      </c>
      <c r="E139" s="257">
        <v>275174</v>
      </c>
      <c r="F139" s="257" t="s">
        <v>1389</v>
      </c>
      <c r="G139" s="255"/>
      <c r="H139" s="255"/>
      <c r="I139" s="255" t="s">
        <v>1378</v>
      </c>
      <c r="J139" s="257" t="s">
        <v>968</v>
      </c>
      <c r="K139" s="258">
        <v>1</v>
      </c>
      <c r="L139" s="258" t="s">
        <v>1184</v>
      </c>
      <c r="M139" s="258" t="s">
        <v>430</v>
      </c>
    </row>
    <row r="140" spans="1:13" s="258" customFormat="1" ht="10.5" customHeight="1">
      <c r="A140" s="255">
        <v>137</v>
      </c>
      <c r="B140" s="257" t="s">
        <v>1429</v>
      </c>
      <c r="C140" s="257">
        <v>42</v>
      </c>
      <c r="D140" s="257">
        <v>177873</v>
      </c>
      <c r="E140" s="257">
        <v>275178</v>
      </c>
      <c r="F140" s="257" t="s">
        <v>1389</v>
      </c>
      <c r="G140" s="255"/>
      <c r="H140" s="255"/>
      <c r="I140" s="255" t="s">
        <v>1378</v>
      </c>
      <c r="J140" s="257" t="s">
        <v>968</v>
      </c>
      <c r="K140" s="258">
        <v>1</v>
      </c>
      <c r="L140" s="258" t="s">
        <v>1184</v>
      </c>
      <c r="M140" s="258" t="s">
        <v>430</v>
      </c>
    </row>
    <row r="141" spans="1:13" s="258" customFormat="1" ht="10.5" customHeight="1">
      <c r="A141" s="255">
        <v>138</v>
      </c>
      <c r="B141" s="257" t="s">
        <v>1430</v>
      </c>
      <c r="C141" s="257">
        <v>42</v>
      </c>
      <c r="D141" s="257">
        <v>177873</v>
      </c>
      <c r="E141" s="257">
        <v>275179</v>
      </c>
      <c r="F141" s="257" t="s">
        <v>1389</v>
      </c>
      <c r="G141" s="255"/>
      <c r="H141" s="255"/>
      <c r="I141" s="255" t="s">
        <v>1378</v>
      </c>
      <c r="J141" s="257" t="s">
        <v>968</v>
      </c>
      <c r="K141" s="258">
        <v>1</v>
      </c>
      <c r="L141" s="258" t="s">
        <v>1184</v>
      </c>
      <c r="M141" s="258" t="s">
        <v>430</v>
      </c>
    </row>
    <row r="142" spans="1:13" s="258" customFormat="1" ht="10.5" customHeight="1">
      <c r="A142" s="255">
        <v>139</v>
      </c>
      <c r="B142" s="257" t="s">
        <v>1431</v>
      </c>
      <c r="C142" s="257">
        <v>22</v>
      </c>
      <c r="D142" s="257">
        <v>177876</v>
      </c>
      <c r="E142" s="257">
        <v>275176</v>
      </c>
      <c r="F142" s="257" t="s">
        <v>1389</v>
      </c>
      <c r="G142" s="255"/>
      <c r="H142" s="255"/>
      <c r="I142" s="255" t="s">
        <v>1378</v>
      </c>
      <c r="J142" s="257" t="s">
        <v>968</v>
      </c>
      <c r="K142" s="258">
        <v>1</v>
      </c>
      <c r="L142" s="258" t="s">
        <v>1184</v>
      </c>
      <c r="M142" s="258" t="s">
        <v>430</v>
      </c>
    </row>
    <row r="143" spans="1:13" s="258" customFormat="1" ht="10.5" customHeight="1">
      <c r="A143" s="255">
        <v>140</v>
      </c>
      <c r="B143" s="257" t="s">
        <v>1432</v>
      </c>
      <c r="C143" s="257">
        <v>42</v>
      </c>
      <c r="D143" s="257">
        <v>177874</v>
      </c>
      <c r="E143" s="257">
        <v>275179</v>
      </c>
      <c r="F143" s="257" t="s">
        <v>1389</v>
      </c>
      <c r="G143" s="255"/>
      <c r="H143" s="255"/>
      <c r="I143" s="255" t="s">
        <v>1378</v>
      </c>
      <c r="J143" s="257" t="s">
        <v>968</v>
      </c>
      <c r="K143" s="258">
        <v>1</v>
      </c>
      <c r="L143" s="258" t="s">
        <v>1184</v>
      </c>
      <c r="M143" s="258" t="s">
        <v>430</v>
      </c>
    </row>
    <row r="144" spans="1:13" s="258" customFormat="1" ht="10.5" customHeight="1">
      <c r="A144" s="255">
        <v>141</v>
      </c>
      <c r="B144" s="257" t="s">
        <v>1433</v>
      </c>
      <c r="C144" s="257">
        <v>18</v>
      </c>
      <c r="D144" s="257">
        <v>177874</v>
      </c>
      <c r="E144" s="257">
        <v>275182</v>
      </c>
      <c r="F144" s="257" t="s">
        <v>1389</v>
      </c>
      <c r="G144" s="255"/>
      <c r="H144" s="255"/>
      <c r="I144" s="255" t="s">
        <v>1378</v>
      </c>
      <c r="J144" s="257" t="s">
        <v>968</v>
      </c>
      <c r="K144" s="258">
        <v>1</v>
      </c>
      <c r="L144" s="258" t="s">
        <v>1184</v>
      </c>
      <c r="M144" s="258" t="s">
        <v>430</v>
      </c>
    </row>
    <row r="145" spans="1:13" s="258" customFormat="1" ht="10.5" customHeight="1">
      <c r="A145" s="255">
        <v>142</v>
      </c>
      <c r="B145" s="257" t="s">
        <v>1434</v>
      </c>
      <c r="C145" s="257">
        <v>18</v>
      </c>
      <c r="D145" s="257">
        <v>177877</v>
      </c>
      <c r="E145" s="257">
        <v>275182</v>
      </c>
      <c r="F145" s="257" t="s">
        <v>1389</v>
      </c>
      <c r="G145" s="255"/>
      <c r="H145" s="255"/>
      <c r="I145" s="255" t="s">
        <v>1378</v>
      </c>
      <c r="J145" s="257" t="s">
        <v>968</v>
      </c>
      <c r="K145" s="258">
        <v>1</v>
      </c>
      <c r="L145" s="258" t="s">
        <v>1184</v>
      </c>
      <c r="M145" s="258" t="s">
        <v>430</v>
      </c>
    </row>
    <row r="146" spans="1:13" s="258" customFormat="1" ht="10.5" customHeight="1">
      <c r="A146" s="255">
        <v>143</v>
      </c>
      <c r="B146" s="257" t="s">
        <v>1435</v>
      </c>
      <c r="C146" s="257">
        <v>22</v>
      </c>
      <c r="D146" s="257">
        <v>177890</v>
      </c>
      <c r="E146" s="257">
        <v>275181</v>
      </c>
      <c r="F146" s="257" t="s">
        <v>1389</v>
      </c>
      <c r="G146" s="255"/>
      <c r="H146" s="255"/>
      <c r="I146" s="255" t="s">
        <v>1378</v>
      </c>
      <c r="J146" s="257" t="s">
        <v>968</v>
      </c>
      <c r="K146" s="258">
        <v>1</v>
      </c>
      <c r="L146" s="258" t="s">
        <v>1184</v>
      </c>
      <c r="M146" s="258" t="s">
        <v>430</v>
      </c>
    </row>
    <row r="147" spans="1:13" s="258" customFormat="1" ht="10.5" customHeight="1">
      <c r="A147" s="255">
        <v>144</v>
      </c>
      <c r="B147" s="257" t="s">
        <v>1436</v>
      </c>
      <c r="C147" s="257">
        <v>26</v>
      </c>
      <c r="D147" s="257">
        <v>177888</v>
      </c>
      <c r="E147" s="257">
        <v>275186</v>
      </c>
      <c r="F147" s="257" t="s">
        <v>1389</v>
      </c>
      <c r="G147" s="255"/>
      <c r="H147" s="255"/>
      <c r="I147" s="255" t="s">
        <v>1378</v>
      </c>
      <c r="J147" s="257" t="s">
        <v>968</v>
      </c>
      <c r="K147" s="258">
        <v>1</v>
      </c>
      <c r="L147" s="258" t="s">
        <v>1184</v>
      </c>
      <c r="M147" s="258" t="s">
        <v>430</v>
      </c>
    </row>
    <row r="148" spans="1:13" s="258" customFormat="1" ht="10.5" customHeight="1">
      <c r="A148" s="255">
        <v>145</v>
      </c>
      <c r="B148" s="257" t="s">
        <v>1437</v>
      </c>
      <c r="C148" s="257">
        <v>24</v>
      </c>
      <c r="D148" s="257">
        <v>177889</v>
      </c>
      <c r="E148" s="257">
        <v>275185</v>
      </c>
      <c r="F148" s="257" t="s">
        <v>1389</v>
      </c>
      <c r="G148" s="255"/>
      <c r="H148" s="255"/>
      <c r="I148" s="255" t="s">
        <v>1378</v>
      </c>
      <c r="J148" s="257" t="s">
        <v>968</v>
      </c>
      <c r="K148" s="258">
        <v>1</v>
      </c>
      <c r="L148" s="258" t="s">
        <v>1184</v>
      </c>
      <c r="M148" s="258" t="s">
        <v>430</v>
      </c>
    </row>
    <row r="149" spans="1:13" s="258" customFormat="1" ht="10.5" customHeight="1">
      <c r="A149" s="255">
        <v>146</v>
      </c>
      <c r="B149" s="257" t="s">
        <v>1438</v>
      </c>
      <c r="C149" s="257">
        <v>30</v>
      </c>
      <c r="D149" s="257">
        <v>177901</v>
      </c>
      <c r="E149" s="257">
        <v>275188</v>
      </c>
      <c r="F149" s="257" t="s">
        <v>1389</v>
      </c>
      <c r="G149" s="255"/>
      <c r="H149" s="255"/>
      <c r="I149" s="255" t="s">
        <v>1378</v>
      </c>
      <c r="J149" s="257" t="s">
        <v>968</v>
      </c>
      <c r="K149" s="258">
        <v>1</v>
      </c>
      <c r="L149" s="258" t="s">
        <v>1184</v>
      </c>
      <c r="M149" s="258" t="s">
        <v>430</v>
      </c>
    </row>
    <row r="150" spans="1:13" s="258" customFormat="1" ht="10.5" customHeight="1">
      <c r="A150" s="255">
        <v>147</v>
      </c>
      <c r="B150" s="257" t="s">
        <v>1439</v>
      </c>
      <c r="C150" s="257">
        <v>44</v>
      </c>
      <c r="D150" s="257">
        <v>177898</v>
      </c>
      <c r="E150" s="257">
        <v>275186</v>
      </c>
      <c r="F150" s="257" t="s">
        <v>1389</v>
      </c>
      <c r="G150" s="255"/>
      <c r="H150" s="255"/>
      <c r="I150" s="255" t="s">
        <v>1378</v>
      </c>
      <c r="J150" s="257" t="s">
        <v>968</v>
      </c>
      <c r="K150" s="258">
        <v>1</v>
      </c>
      <c r="L150" s="258" t="s">
        <v>1184</v>
      </c>
      <c r="M150" s="258" t="s">
        <v>430</v>
      </c>
    </row>
    <row r="151" spans="1:13" s="258" customFormat="1" ht="10.5" customHeight="1">
      <c r="A151" s="255">
        <v>148</v>
      </c>
      <c r="B151" s="257" t="s">
        <v>1440</v>
      </c>
      <c r="C151" s="257">
        <v>22</v>
      </c>
      <c r="D151" s="257">
        <v>177896</v>
      </c>
      <c r="E151" s="257">
        <v>275188</v>
      </c>
      <c r="F151" s="257" t="s">
        <v>1389</v>
      </c>
      <c r="G151" s="255"/>
      <c r="H151" s="255"/>
      <c r="I151" s="255" t="s">
        <v>1378</v>
      </c>
      <c r="J151" s="257" t="s">
        <v>968</v>
      </c>
      <c r="K151" s="258">
        <v>1</v>
      </c>
      <c r="L151" s="258" t="s">
        <v>1184</v>
      </c>
      <c r="M151" s="258" t="s">
        <v>430</v>
      </c>
    </row>
    <row r="152" spans="1:13" s="258" customFormat="1" ht="10.5" customHeight="1">
      <c r="A152" s="255">
        <v>149</v>
      </c>
      <c r="B152" s="257" t="s">
        <v>1441</v>
      </c>
      <c r="C152" s="257">
        <v>18</v>
      </c>
      <c r="D152" s="257">
        <v>177908</v>
      </c>
      <c r="E152" s="257">
        <v>275188</v>
      </c>
      <c r="F152" s="257" t="s">
        <v>1389</v>
      </c>
      <c r="G152" s="255"/>
      <c r="H152" s="255"/>
      <c r="I152" s="255" t="s">
        <v>1378</v>
      </c>
      <c r="J152" s="257" t="s">
        <v>968</v>
      </c>
      <c r="K152" s="258">
        <v>1</v>
      </c>
      <c r="L152" s="258" t="s">
        <v>1184</v>
      </c>
      <c r="M152" s="258" t="s">
        <v>430</v>
      </c>
    </row>
    <row r="153" spans="1:13" s="258" customFormat="1" ht="10.5" customHeight="1">
      <c r="A153" s="255">
        <v>150</v>
      </c>
      <c r="B153" s="257" t="s">
        <v>1442</v>
      </c>
      <c r="C153" s="257">
        <v>42</v>
      </c>
      <c r="D153" s="257">
        <v>177906</v>
      </c>
      <c r="E153" s="257">
        <v>275194</v>
      </c>
      <c r="F153" s="257" t="s">
        <v>1389</v>
      </c>
      <c r="G153" s="255"/>
      <c r="H153" s="255"/>
      <c r="I153" s="255" t="s">
        <v>1378</v>
      </c>
      <c r="J153" s="257" t="s">
        <v>968</v>
      </c>
      <c r="K153" s="258">
        <v>1</v>
      </c>
      <c r="L153" s="258" t="s">
        <v>1184</v>
      </c>
      <c r="M153" s="258" t="s">
        <v>430</v>
      </c>
    </row>
    <row r="154" spans="1:13" s="259" customFormat="1" ht="18.75" customHeight="1">
      <c r="A154" s="252" t="s">
        <v>431</v>
      </c>
      <c r="B154" s="252"/>
      <c r="C154" s="254">
        <f>C158</f>
        <v>28</v>
      </c>
      <c r="D154" s="254"/>
      <c r="E154" s="254"/>
      <c r="F154" s="252"/>
      <c r="G154" s="252"/>
      <c r="H154" s="252"/>
      <c r="I154" s="252"/>
      <c r="J154" s="252"/>
    </row>
    <row r="155" spans="1:13" s="258" customFormat="1" ht="9" customHeight="1">
      <c r="A155" s="260"/>
      <c r="B155" s="260"/>
      <c r="C155" s="261"/>
      <c r="D155" s="261"/>
      <c r="E155" s="261"/>
      <c r="F155" s="260"/>
      <c r="J155" s="260"/>
    </row>
    <row r="156" spans="1:13" s="258" customFormat="1" ht="9" customHeight="1">
      <c r="A156" s="260"/>
      <c r="B156" s="260"/>
      <c r="C156" s="261"/>
      <c r="D156" s="261"/>
      <c r="E156" s="261"/>
      <c r="F156" s="260"/>
      <c r="J156" s="260"/>
    </row>
    <row r="157" spans="1:13" s="258" customFormat="1" ht="9" customHeight="1">
      <c r="A157" s="260" t="s">
        <v>431</v>
      </c>
      <c r="B157" s="260"/>
      <c r="C157" s="262">
        <f>AVERAGE(C4:C153)</f>
        <v>27.026666666666667</v>
      </c>
      <c r="D157" s="263"/>
      <c r="E157" s="263">
        <f>AVERAGE(C4:C153,'[412]라-2.1-0-1 GPS좌표 및 흉고(단목-해송)'!C4:C229,'[412]라-4.1-0-1 GPS좌표 및 흉고(위험목-소나무)'!C4:C76,'[412]라-3.1-0-1 GPS좌표 및 흉고(위험목-잣나무)'!C4,'[412]라-5.1-0-1 GPS좌표 및 흉고(위험목-해송)'!C4:C25)</f>
        <v>26.887417218543046</v>
      </c>
      <c r="F157" s="260"/>
    </row>
    <row r="158" spans="1:13" s="258" customFormat="1" ht="9" customHeight="1">
      <c r="A158" s="260"/>
      <c r="B158" s="260"/>
      <c r="C158" s="365">
        <v>28</v>
      </c>
      <c r="D158" s="264"/>
      <c r="E158" s="264"/>
      <c r="F158" s="265" t="s">
        <v>322</v>
      </c>
    </row>
    <row r="159" spans="1:13" s="258" customFormat="1" ht="9" customHeight="1">
      <c r="A159" s="260"/>
      <c r="B159" s="260"/>
      <c r="C159" s="261"/>
      <c r="D159" s="261"/>
      <c r="E159" s="261"/>
      <c r="F159" s="260"/>
      <c r="J159" s="260"/>
    </row>
    <row r="160" spans="1:13" s="258" customFormat="1" ht="9" customHeight="1">
      <c r="A160" s="260"/>
      <c r="B160" s="260"/>
      <c r="C160" s="261"/>
      <c r="D160" s="261"/>
      <c r="E160" s="261"/>
      <c r="F160" s="260"/>
      <c r="G160" s="258">
        <f>COUNTA(G4:G153)</f>
        <v>0</v>
      </c>
      <c r="H160" s="258">
        <f>COUNTA(H4:H153)</f>
        <v>19</v>
      </c>
      <c r="I160" s="258">
        <f>COUNTA(I4:I153)</f>
        <v>131</v>
      </c>
      <c r="J160" s="260">
        <f>SUM(G160:I160)</f>
        <v>150</v>
      </c>
    </row>
    <row r="161" spans="1:10" s="258" customFormat="1" ht="9" customHeight="1">
      <c r="A161" s="260"/>
      <c r="B161" s="260"/>
      <c r="C161" s="261"/>
      <c r="D161" s="261"/>
      <c r="E161" s="261"/>
      <c r="F161" s="260"/>
      <c r="J161" s="260"/>
    </row>
    <row r="162" spans="1:10" s="258" customFormat="1" ht="9" customHeight="1">
      <c r="A162" s="260"/>
      <c r="B162" s="260"/>
      <c r="C162" s="261">
        <f>SUM(C4:C153)</f>
        <v>4054</v>
      </c>
      <c r="D162" s="261"/>
      <c r="E162" s="261"/>
      <c r="F162" s="260"/>
      <c r="J162" s="260"/>
    </row>
    <row r="163" spans="1:10" s="258" customFormat="1" ht="9" customHeight="1">
      <c r="A163" s="260"/>
      <c r="B163" s="260"/>
      <c r="C163" s="261"/>
      <c r="D163" s="261"/>
      <c r="E163" s="261"/>
      <c r="F163" s="260"/>
      <c r="J163" s="260"/>
    </row>
    <row r="164" spans="1:10" s="258" customFormat="1" ht="9" customHeight="1">
      <c r="A164" s="260"/>
      <c r="B164" s="260"/>
      <c r="C164" s="261"/>
      <c r="D164" s="261"/>
      <c r="E164" s="261"/>
      <c r="F164" s="260"/>
      <c r="J164" s="260"/>
    </row>
    <row r="165" spans="1:10" s="258" customFormat="1" ht="9" customHeight="1">
      <c r="A165" s="260"/>
      <c r="B165" s="260"/>
      <c r="C165" s="261"/>
      <c r="D165" s="261"/>
      <c r="E165" s="261"/>
      <c r="F165" s="260"/>
      <c r="J165" s="260"/>
    </row>
    <row r="166" spans="1:10" s="258" customFormat="1" ht="9" customHeight="1">
      <c r="A166" s="260"/>
      <c r="B166" s="260"/>
      <c r="C166" s="261"/>
      <c r="D166" s="261"/>
      <c r="E166" s="261"/>
      <c r="F166" s="260"/>
      <c r="J166" s="260"/>
    </row>
    <row r="167" spans="1:10" s="258" customFormat="1" ht="9" customHeight="1">
      <c r="A167" s="260"/>
      <c r="B167" s="260"/>
      <c r="C167" s="261"/>
      <c r="D167" s="261"/>
      <c r="E167" s="261"/>
      <c r="F167" s="260"/>
      <c r="J167" s="260"/>
    </row>
    <row r="168" spans="1:10" s="258" customFormat="1" ht="9" customHeight="1">
      <c r="A168" s="260"/>
      <c r="B168" s="260"/>
      <c r="C168" s="261"/>
      <c r="D168" s="261"/>
      <c r="E168" s="261"/>
      <c r="F168" s="260"/>
      <c r="J168" s="260"/>
    </row>
    <row r="169" spans="1:10" s="258" customFormat="1" ht="9" customHeight="1">
      <c r="A169" s="260"/>
      <c r="B169" s="260"/>
      <c r="C169" s="261"/>
      <c r="D169" s="261"/>
      <c r="E169" s="261"/>
      <c r="F169" s="260"/>
      <c r="J169" s="260"/>
    </row>
    <row r="170" spans="1:10" s="258" customFormat="1" ht="9" customHeight="1">
      <c r="A170" s="260"/>
      <c r="B170" s="260"/>
      <c r="C170" s="261"/>
      <c r="D170" s="261"/>
      <c r="E170" s="261"/>
      <c r="F170" s="260"/>
      <c r="J170" s="260"/>
    </row>
    <row r="171" spans="1:10" s="258" customFormat="1" ht="9" customHeight="1">
      <c r="A171" s="260"/>
      <c r="B171" s="260"/>
      <c r="C171" s="261"/>
      <c r="D171" s="261"/>
      <c r="E171" s="261"/>
      <c r="F171" s="260"/>
      <c r="J171" s="260"/>
    </row>
    <row r="172" spans="1:10" s="258" customFormat="1" ht="9" customHeight="1">
      <c r="A172" s="260"/>
      <c r="B172" s="260"/>
      <c r="C172" s="261"/>
      <c r="D172" s="261"/>
      <c r="E172" s="261"/>
      <c r="F172" s="260"/>
      <c r="J172" s="260"/>
    </row>
    <row r="173" spans="1:10" s="258" customFormat="1" ht="9" customHeight="1">
      <c r="A173" s="260"/>
      <c r="B173" s="260"/>
      <c r="C173" s="261"/>
      <c r="D173" s="261"/>
      <c r="E173" s="261"/>
      <c r="F173" s="260"/>
      <c r="J173" s="260"/>
    </row>
    <row r="174" spans="1:10" s="258" customFormat="1" ht="9" customHeight="1">
      <c r="A174" s="260"/>
      <c r="B174" s="260"/>
      <c r="C174" s="261"/>
      <c r="D174" s="261"/>
      <c r="E174" s="261"/>
      <c r="F174" s="260"/>
      <c r="J174" s="260"/>
    </row>
    <row r="175" spans="1:10" s="258" customFormat="1" ht="9" customHeight="1">
      <c r="A175" s="260"/>
      <c r="B175" s="260"/>
      <c r="C175" s="261"/>
      <c r="D175" s="261"/>
      <c r="E175" s="261"/>
      <c r="F175" s="260"/>
      <c r="J175" s="260"/>
    </row>
    <row r="176" spans="1:10" s="258" customFormat="1" ht="9" customHeight="1">
      <c r="A176" s="260"/>
      <c r="B176" s="260"/>
      <c r="C176" s="261"/>
      <c r="D176" s="261"/>
      <c r="E176" s="261"/>
      <c r="F176" s="260"/>
      <c r="J176" s="260"/>
    </row>
    <row r="177" spans="1:10" s="258" customFormat="1" ht="9" customHeight="1">
      <c r="A177" s="260"/>
      <c r="B177" s="260"/>
      <c r="C177" s="261"/>
      <c r="D177" s="261"/>
      <c r="E177" s="261"/>
      <c r="F177" s="260"/>
      <c r="J177" s="260"/>
    </row>
    <row r="178" spans="1:10" s="258" customFormat="1" ht="9" customHeight="1">
      <c r="A178" s="260"/>
      <c r="B178" s="260"/>
      <c r="C178" s="261"/>
      <c r="D178" s="261"/>
      <c r="E178" s="261"/>
      <c r="F178" s="260"/>
      <c r="J178" s="260"/>
    </row>
    <row r="179" spans="1:10" s="258" customFormat="1" ht="9" customHeight="1">
      <c r="A179" s="260"/>
      <c r="B179" s="260"/>
      <c r="C179" s="261"/>
      <c r="D179" s="261"/>
      <c r="E179" s="261"/>
      <c r="F179" s="260"/>
      <c r="J179" s="260"/>
    </row>
    <row r="180" spans="1:10" s="258" customFormat="1" ht="9" customHeight="1">
      <c r="A180" s="260"/>
      <c r="B180" s="260"/>
      <c r="C180" s="261"/>
      <c r="D180" s="261"/>
      <c r="E180" s="261"/>
      <c r="F180" s="260"/>
      <c r="J180" s="260"/>
    </row>
    <row r="181" spans="1:10" s="258" customFormat="1" ht="9" customHeight="1">
      <c r="A181" s="260"/>
      <c r="B181" s="260"/>
      <c r="C181" s="261"/>
      <c r="D181" s="261"/>
      <c r="E181" s="261"/>
      <c r="F181" s="260"/>
      <c r="J181" s="260"/>
    </row>
    <row r="182" spans="1:10" s="258" customFormat="1" ht="9" customHeight="1">
      <c r="A182" s="260"/>
      <c r="B182" s="260"/>
      <c r="C182" s="261"/>
      <c r="D182" s="261"/>
      <c r="E182" s="261"/>
      <c r="F182" s="260"/>
      <c r="J182" s="260"/>
    </row>
    <row r="183" spans="1:10" s="258" customFormat="1" ht="9" customHeight="1">
      <c r="A183" s="260"/>
      <c r="B183" s="260"/>
      <c r="C183" s="261"/>
      <c r="D183" s="261"/>
      <c r="E183" s="261"/>
      <c r="F183" s="260"/>
      <c r="J183" s="260"/>
    </row>
    <row r="184" spans="1:10" s="258" customFormat="1" ht="9" customHeight="1">
      <c r="A184" s="260"/>
      <c r="B184" s="260"/>
      <c r="C184" s="261"/>
      <c r="D184" s="261"/>
      <c r="E184" s="261"/>
      <c r="F184" s="260"/>
      <c r="J184" s="260"/>
    </row>
    <row r="185" spans="1:10" s="258" customFormat="1" ht="9" customHeight="1">
      <c r="A185" s="260"/>
      <c r="B185" s="260"/>
      <c r="C185" s="261"/>
      <c r="D185" s="261"/>
      <c r="E185" s="261"/>
      <c r="F185" s="260"/>
      <c r="J185" s="260"/>
    </row>
    <row r="186" spans="1:10" s="258" customFormat="1" ht="9" customHeight="1">
      <c r="A186" s="260"/>
      <c r="B186" s="260"/>
      <c r="C186" s="261"/>
      <c r="D186" s="261"/>
      <c r="E186" s="261"/>
      <c r="F186" s="260"/>
      <c r="J186" s="260"/>
    </row>
    <row r="187" spans="1:10" s="258" customFormat="1" ht="9" customHeight="1">
      <c r="A187" s="260"/>
      <c r="B187" s="260"/>
      <c r="C187" s="261"/>
      <c r="D187" s="261"/>
      <c r="E187" s="261"/>
      <c r="F187" s="260"/>
      <c r="J187" s="260"/>
    </row>
    <row r="188" spans="1:10" s="258" customFormat="1" ht="9" customHeight="1">
      <c r="A188" s="260"/>
      <c r="B188" s="260"/>
      <c r="C188" s="261"/>
      <c r="D188" s="261"/>
      <c r="E188" s="261"/>
      <c r="F188" s="260"/>
      <c r="J188" s="260"/>
    </row>
    <row r="189" spans="1:10" s="258" customFormat="1" ht="9" customHeight="1">
      <c r="A189" s="260"/>
      <c r="B189" s="260"/>
      <c r="C189" s="261"/>
      <c r="D189" s="261"/>
      <c r="E189" s="261"/>
      <c r="F189" s="260"/>
      <c r="J189" s="260"/>
    </row>
    <row r="190" spans="1:10" s="258" customFormat="1" ht="9" customHeight="1">
      <c r="A190" s="260"/>
      <c r="B190" s="260"/>
      <c r="C190" s="261"/>
      <c r="D190" s="261"/>
      <c r="E190" s="261"/>
      <c r="F190" s="260"/>
      <c r="J190" s="260"/>
    </row>
    <row r="191" spans="1:10" s="258" customFormat="1" ht="9" customHeight="1">
      <c r="A191" s="260"/>
      <c r="B191" s="260"/>
      <c r="C191" s="261"/>
      <c r="D191" s="261"/>
      <c r="E191" s="261"/>
      <c r="F191" s="260"/>
      <c r="J191" s="260"/>
    </row>
    <row r="192" spans="1:10" s="258" customFormat="1" ht="9" customHeight="1">
      <c r="A192" s="260"/>
      <c r="B192" s="260"/>
      <c r="C192" s="261"/>
      <c r="D192" s="261"/>
      <c r="E192" s="261"/>
      <c r="F192" s="260"/>
      <c r="J192" s="260"/>
    </row>
    <row r="193" spans="1:10" s="258" customFormat="1" ht="9" customHeight="1">
      <c r="A193" s="260"/>
      <c r="B193" s="260"/>
      <c r="C193" s="261"/>
      <c r="D193" s="261"/>
      <c r="E193" s="261"/>
      <c r="F193" s="260"/>
      <c r="J193" s="260"/>
    </row>
    <row r="194" spans="1:10" s="258" customFormat="1" ht="9" customHeight="1">
      <c r="A194" s="260"/>
      <c r="B194" s="260"/>
      <c r="C194" s="261"/>
      <c r="D194" s="261"/>
      <c r="E194" s="261"/>
      <c r="F194" s="260"/>
      <c r="J194" s="260"/>
    </row>
    <row r="195" spans="1:10" s="258" customFormat="1" ht="9" customHeight="1">
      <c r="A195" s="260"/>
      <c r="B195" s="260"/>
      <c r="C195" s="261"/>
      <c r="D195" s="261"/>
      <c r="E195" s="261"/>
      <c r="F195" s="260"/>
      <c r="J195" s="260"/>
    </row>
    <row r="196" spans="1:10" s="258" customFormat="1" ht="9" customHeight="1">
      <c r="A196" s="260"/>
      <c r="B196" s="260"/>
      <c r="C196" s="261"/>
      <c r="D196" s="261"/>
      <c r="E196" s="261"/>
      <c r="F196" s="260"/>
      <c r="J196" s="260"/>
    </row>
    <row r="197" spans="1:10" s="258" customFormat="1" ht="9" customHeight="1">
      <c r="A197" s="260"/>
      <c r="B197" s="260"/>
      <c r="C197" s="261"/>
      <c r="D197" s="261"/>
      <c r="E197" s="261"/>
      <c r="F197" s="260"/>
      <c r="J197" s="260"/>
    </row>
    <row r="198" spans="1:10" s="258" customFormat="1" ht="9" customHeight="1">
      <c r="A198" s="260"/>
      <c r="B198" s="260"/>
      <c r="C198" s="261"/>
      <c r="D198" s="261"/>
      <c r="E198" s="261"/>
      <c r="F198" s="260"/>
      <c r="J198" s="260"/>
    </row>
    <row r="199" spans="1:10" s="258" customFormat="1" ht="9" customHeight="1">
      <c r="A199" s="260"/>
      <c r="B199" s="260"/>
      <c r="C199" s="261"/>
      <c r="D199" s="261"/>
      <c r="E199" s="261"/>
      <c r="F199" s="260"/>
      <c r="J199" s="260"/>
    </row>
    <row r="200" spans="1:10" s="258" customFormat="1" ht="9" customHeight="1">
      <c r="A200" s="260"/>
      <c r="B200" s="260"/>
      <c r="C200" s="261"/>
      <c r="D200" s="261"/>
      <c r="E200" s="261"/>
      <c r="F200" s="260"/>
      <c r="J200" s="260"/>
    </row>
    <row r="201" spans="1:10" s="258" customFormat="1" ht="9" customHeight="1">
      <c r="A201" s="260"/>
      <c r="B201" s="260"/>
      <c r="C201" s="261"/>
      <c r="D201" s="261"/>
      <c r="E201" s="261"/>
      <c r="F201" s="260"/>
      <c r="J201" s="260"/>
    </row>
    <row r="202" spans="1:10" s="258" customFormat="1" ht="9" customHeight="1">
      <c r="A202" s="260"/>
      <c r="B202" s="260"/>
      <c r="C202" s="261"/>
      <c r="D202" s="261"/>
      <c r="E202" s="261"/>
      <c r="F202" s="260"/>
      <c r="J202" s="260"/>
    </row>
    <row r="203" spans="1:10" s="258" customFormat="1" ht="9" customHeight="1">
      <c r="A203" s="260"/>
      <c r="B203" s="260"/>
      <c r="C203" s="261"/>
      <c r="D203" s="261"/>
      <c r="E203" s="261"/>
      <c r="F203" s="260"/>
      <c r="J203" s="260"/>
    </row>
    <row r="204" spans="1:10" s="258" customFormat="1" ht="9" customHeight="1">
      <c r="A204" s="260"/>
      <c r="B204" s="260"/>
      <c r="C204" s="261"/>
      <c r="D204" s="261"/>
      <c r="E204" s="261"/>
      <c r="F204" s="260"/>
      <c r="J204" s="260"/>
    </row>
    <row r="205" spans="1:10" s="258" customFormat="1" ht="9" customHeight="1">
      <c r="A205" s="260"/>
      <c r="B205" s="260"/>
      <c r="C205" s="261"/>
      <c r="D205" s="261"/>
      <c r="E205" s="261"/>
      <c r="F205" s="260"/>
      <c r="J205" s="260"/>
    </row>
    <row r="206" spans="1:10" s="258" customFormat="1" ht="9" customHeight="1">
      <c r="A206" s="260"/>
      <c r="B206" s="260"/>
      <c r="C206" s="261"/>
      <c r="D206" s="261"/>
      <c r="E206" s="261"/>
      <c r="F206" s="260"/>
      <c r="J206" s="260"/>
    </row>
    <row r="207" spans="1:10" s="258" customFormat="1" ht="9" customHeight="1">
      <c r="A207" s="260"/>
      <c r="B207" s="260"/>
      <c r="C207" s="261"/>
      <c r="D207" s="261"/>
      <c r="E207" s="261"/>
      <c r="F207" s="260"/>
      <c r="J207" s="260"/>
    </row>
    <row r="208" spans="1:10" s="258" customFormat="1" ht="9" customHeight="1">
      <c r="A208" s="260"/>
      <c r="B208" s="260"/>
      <c r="C208" s="261"/>
      <c r="D208" s="261"/>
      <c r="E208" s="261"/>
      <c r="F208" s="260"/>
      <c r="J208" s="260"/>
    </row>
    <row r="209" spans="1:10" s="258" customFormat="1" ht="9" customHeight="1">
      <c r="A209" s="260"/>
      <c r="B209" s="260"/>
      <c r="C209" s="261"/>
      <c r="D209" s="261"/>
      <c r="E209" s="261"/>
      <c r="F209" s="260"/>
      <c r="J209" s="260"/>
    </row>
    <row r="210" spans="1:10" s="258" customFormat="1" ht="9" customHeight="1">
      <c r="A210" s="260"/>
      <c r="B210" s="260"/>
      <c r="C210" s="261"/>
      <c r="D210" s="261"/>
      <c r="E210" s="261"/>
      <c r="F210" s="260"/>
      <c r="J210" s="260"/>
    </row>
    <row r="211" spans="1:10" s="258" customFormat="1" ht="9" customHeight="1">
      <c r="A211" s="260"/>
      <c r="B211" s="260"/>
      <c r="C211" s="261"/>
      <c r="D211" s="261"/>
      <c r="E211" s="261"/>
      <c r="F211" s="260"/>
      <c r="J211" s="260"/>
    </row>
    <row r="212" spans="1:10" s="258" customFormat="1" ht="9" customHeight="1">
      <c r="A212" s="260"/>
      <c r="B212" s="260"/>
      <c r="C212" s="261"/>
      <c r="D212" s="261"/>
      <c r="E212" s="261"/>
      <c r="F212" s="260"/>
      <c r="J212" s="260"/>
    </row>
    <row r="213" spans="1:10" s="258" customFormat="1" ht="9" customHeight="1">
      <c r="A213" s="260"/>
      <c r="B213" s="260"/>
      <c r="C213" s="261"/>
      <c r="D213" s="261"/>
      <c r="E213" s="261"/>
      <c r="F213" s="260"/>
      <c r="J213" s="260"/>
    </row>
    <row r="214" spans="1:10" s="258" customFormat="1" ht="9" customHeight="1">
      <c r="A214" s="260"/>
      <c r="B214" s="260"/>
      <c r="C214" s="261"/>
      <c r="D214" s="261"/>
      <c r="E214" s="261"/>
      <c r="F214" s="260"/>
      <c r="J214" s="260"/>
    </row>
    <row r="215" spans="1:10" s="258" customFormat="1" ht="9" customHeight="1">
      <c r="A215" s="260"/>
      <c r="B215" s="260"/>
      <c r="C215" s="261"/>
      <c r="D215" s="261"/>
      <c r="E215" s="261"/>
      <c r="F215" s="260"/>
      <c r="J215" s="260"/>
    </row>
    <row r="216" spans="1:10" s="258" customFormat="1" ht="9" customHeight="1">
      <c r="A216" s="260"/>
      <c r="B216" s="260"/>
      <c r="C216" s="261"/>
      <c r="D216" s="261"/>
      <c r="E216" s="261"/>
      <c r="F216" s="260"/>
      <c r="J216" s="260"/>
    </row>
    <row r="217" spans="1:10" s="258" customFormat="1" ht="9" customHeight="1">
      <c r="A217" s="260"/>
      <c r="B217" s="260"/>
      <c r="C217" s="261"/>
      <c r="D217" s="261"/>
      <c r="E217" s="261"/>
      <c r="F217" s="260"/>
      <c r="J217" s="260"/>
    </row>
    <row r="218" spans="1:10" s="258" customFormat="1" ht="9" customHeight="1">
      <c r="A218" s="260"/>
      <c r="B218" s="260"/>
      <c r="C218" s="261"/>
      <c r="D218" s="261"/>
      <c r="E218" s="261"/>
      <c r="F218" s="260"/>
      <c r="J218" s="260"/>
    </row>
    <row r="219" spans="1:10" s="258" customFormat="1" ht="9" customHeight="1">
      <c r="A219" s="260"/>
      <c r="B219" s="260"/>
      <c r="C219" s="261"/>
      <c r="D219" s="261"/>
      <c r="E219" s="261"/>
      <c r="F219" s="260"/>
      <c r="J219" s="260"/>
    </row>
    <row r="220" spans="1:10" s="258" customFormat="1" ht="9" customHeight="1">
      <c r="A220" s="260"/>
      <c r="B220" s="260"/>
      <c r="C220" s="261"/>
      <c r="D220" s="261"/>
      <c r="E220" s="261"/>
      <c r="F220" s="260"/>
      <c r="J220" s="260"/>
    </row>
    <row r="221" spans="1:10" s="258" customFormat="1" ht="9" customHeight="1">
      <c r="A221" s="260"/>
      <c r="B221" s="260"/>
      <c r="C221" s="261"/>
      <c r="D221" s="261"/>
      <c r="E221" s="261"/>
      <c r="F221" s="260"/>
      <c r="J221" s="260"/>
    </row>
    <row r="222" spans="1:10" s="258" customFormat="1" ht="9" customHeight="1">
      <c r="A222" s="260"/>
      <c r="B222" s="260"/>
      <c r="C222" s="261"/>
      <c r="D222" s="261"/>
      <c r="E222" s="261"/>
      <c r="F222" s="260"/>
      <c r="J222" s="260"/>
    </row>
    <row r="223" spans="1:10" s="258" customFormat="1" ht="9" customHeight="1">
      <c r="A223" s="260"/>
      <c r="B223" s="260"/>
      <c r="C223" s="261"/>
      <c r="D223" s="261"/>
      <c r="E223" s="261"/>
      <c r="F223" s="260"/>
      <c r="J223" s="260"/>
    </row>
    <row r="224" spans="1:10" s="258" customFormat="1" ht="9" customHeight="1">
      <c r="A224" s="260"/>
      <c r="B224" s="260"/>
      <c r="C224" s="261"/>
      <c r="D224" s="261"/>
      <c r="E224" s="261"/>
      <c r="F224" s="260"/>
      <c r="J224" s="260"/>
    </row>
    <row r="225" spans="1:10" s="258" customFormat="1" ht="9" customHeight="1">
      <c r="A225" s="260"/>
      <c r="B225" s="260"/>
      <c r="C225" s="261"/>
      <c r="D225" s="261"/>
      <c r="E225" s="261"/>
      <c r="F225" s="260"/>
      <c r="J225" s="260"/>
    </row>
    <row r="226" spans="1:10" s="258" customFormat="1" ht="9" customHeight="1">
      <c r="A226" s="260"/>
      <c r="B226" s="260"/>
      <c r="C226" s="261"/>
      <c r="D226" s="261"/>
      <c r="E226" s="261"/>
      <c r="F226" s="260"/>
      <c r="J226" s="260"/>
    </row>
    <row r="227" spans="1:10" s="258" customFormat="1" ht="9" customHeight="1">
      <c r="A227" s="260"/>
      <c r="B227" s="260"/>
      <c r="C227" s="261"/>
      <c r="D227" s="261"/>
      <c r="E227" s="261"/>
      <c r="F227" s="260"/>
      <c r="J227" s="260"/>
    </row>
    <row r="228" spans="1:10" s="258" customFormat="1" ht="9" customHeight="1">
      <c r="A228" s="260"/>
      <c r="B228" s="260"/>
      <c r="C228" s="261"/>
      <c r="D228" s="261"/>
      <c r="E228" s="261"/>
      <c r="F228" s="260"/>
      <c r="J228" s="260"/>
    </row>
    <row r="229" spans="1:10" s="258" customFormat="1" ht="9" customHeight="1">
      <c r="A229" s="260"/>
      <c r="B229" s="260"/>
      <c r="C229" s="261"/>
      <c r="D229" s="261"/>
      <c r="E229" s="261"/>
      <c r="F229" s="260"/>
      <c r="J229" s="260"/>
    </row>
    <row r="230" spans="1:10" s="258" customFormat="1" ht="9" customHeight="1">
      <c r="A230" s="260"/>
      <c r="B230" s="260"/>
      <c r="C230" s="261"/>
      <c r="D230" s="261"/>
      <c r="E230" s="261"/>
      <c r="F230" s="260"/>
      <c r="J230" s="260"/>
    </row>
    <row r="231" spans="1:10" s="258" customFormat="1" ht="9" customHeight="1">
      <c r="A231" s="260"/>
      <c r="B231" s="260"/>
      <c r="C231" s="261"/>
      <c r="D231" s="261"/>
      <c r="E231" s="261"/>
      <c r="F231" s="260"/>
      <c r="J231" s="260"/>
    </row>
    <row r="232" spans="1:10" s="258" customFormat="1" ht="9" customHeight="1">
      <c r="A232" s="260"/>
      <c r="B232" s="260"/>
      <c r="C232" s="261"/>
      <c r="D232" s="261"/>
      <c r="E232" s="261"/>
      <c r="F232" s="260"/>
      <c r="J232" s="260"/>
    </row>
    <row r="233" spans="1:10" s="258" customFormat="1" ht="9" customHeight="1">
      <c r="A233" s="260"/>
      <c r="B233" s="260"/>
      <c r="C233" s="261"/>
      <c r="D233" s="261"/>
      <c r="E233" s="261"/>
      <c r="F233" s="260"/>
      <c r="J233" s="260"/>
    </row>
    <row r="234" spans="1:10" s="258" customFormat="1" ht="9" customHeight="1">
      <c r="A234" s="260"/>
      <c r="B234" s="260"/>
      <c r="C234" s="261"/>
      <c r="D234" s="261"/>
      <c r="E234" s="261"/>
      <c r="F234" s="260"/>
      <c r="J234" s="260"/>
    </row>
    <row r="235" spans="1:10" s="258" customFormat="1" ht="9" customHeight="1">
      <c r="A235" s="260"/>
      <c r="B235" s="260"/>
      <c r="C235" s="261"/>
      <c r="D235" s="261"/>
      <c r="E235" s="261"/>
      <c r="F235" s="260"/>
      <c r="J235" s="260"/>
    </row>
    <row r="236" spans="1:10" s="258" customFormat="1" ht="9" customHeight="1">
      <c r="A236" s="260"/>
      <c r="B236" s="260"/>
      <c r="C236" s="261"/>
      <c r="D236" s="261"/>
      <c r="E236" s="261"/>
      <c r="F236" s="260"/>
      <c r="J236" s="260"/>
    </row>
    <row r="237" spans="1:10" s="258" customFormat="1" ht="9" customHeight="1">
      <c r="A237" s="260"/>
      <c r="B237" s="260"/>
      <c r="C237" s="261"/>
      <c r="D237" s="261"/>
      <c r="E237" s="261"/>
      <c r="F237" s="260"/>
      <c r="J237" s="260"/>
    </row>
    <row r="238" spans="1:10" s="258" customFormat="1" ht="9" customHeight="1">
      <c r="A238" s="260"/>
      <c r="B238" s="260"/>
      <c r="C238" s="261"/>
      <c r="D238" s="261"/>
      <c r="E238" s="261"/>
      <c r="F238" s="260"/>
      <c r="J238" s="260"/>
    </row>
    <row r="239" spans="1:10" s="258" customFormat="1" ht="9" customHeight="1">
      <c r="A239" s="260"/>
      <c r="B239" s="260"/>
      <c r="C239" s="261"/>
      <c r="D239" s="261"/>
      <c r="E239" s="261"/>
      <c r="F239" s="260"/>
      <c r="J239" s="260"/>
    </row>
    <row r="240" spans="1:10" s="258" customFormat="1" ht="9" customHeight="1">
      <c r="A240" s="260"/>
      <c r="B240" s="260"/>
      <c r="C240" s="261"/>
      <c r="D240" s="261"/>
      <c r="E240" s="261"/>
      <c r="F240" s="260"/>
      <c r="J240" s="260"/>
    </row>
    <row r="241" spans="1:10" s="258" customFormat="1" ht="9" customHeight="1">
      <c r="A241" s="260"/>
      <c r="B241" s="260"/>
      <c r="C241" s="261"/>
      <c r="D241" s="261"/>
      <c r="E241" s="261"/>
      <c r="F241" s="260"/>
      <c r="J241" s="260"/>
    </row>
    <row r="242" spans="1:10" s="258" customFormat="1" ht="9" customHeight="1">
      <c r="A242" s="260"/>
      <c r="B242" s="260"/>
      <c r="C242" s="261"/>
      <c r="D242" s="261"/>
      <c r="E242" s="261"/>
      <c r="F242" s="260"/>
      <c r="J242" s="260"/>
    </row>
    <row r="243" spans="1:10" s="258" customFormat="1" ht="9" customHeight="1">
      <c r="A243" s="260"/>
      <c r="B243" s="260"/>
      <c r="C243" s="261"/>
      <c r="D243" s="261"/>
      <c r="E243" s="261"/>
      <c r="F243" s="260"/>
      <c r="J243" s="260"/>
    </row>
    <row r="244" spans="1:10" s="258" customFormat="1" ht="9" customHeight="1">
      <c r="A244" s="260"/>
      <c r="B244" s="260"/>
      <c r="C244" s="261"/>
      <c r="D244" s="261"/>
      <c r="E244" s="261"/>
      <c r="F244" s="260"/>
      <c r="J244" s="260"/>
    </row>
    <row r="245" spans="1:10" s="258" customFormat="1" ht="9" customHeight="1">
      <c r="A245" s="260"/>
      <c r="B245" s="260"/>
      <c r="C245" s="261"/>
      <c r="D245" s="261"/>
      <c r="E245" s="261"/>
      <c r="F245" s="260"/>
      <c r="J245" s="260"/>
    </row>
    <row r="246" spans="1:10" s="258" customFormat="1" ht="9" customHeight="1">
      <c r="A246" s="260"/>
      <c r="B246" s="260"/>
      <c r="C246" s="261"/>
      <c r="D246" s="261"/>
      <c r="E246" s="261"/>
      <c r="F246" s="260"/>
      <c r="J246" s="260"/>
    </row>
    <row r="247" spans="1:10" s="258" customFormat="1" ht="9" customHeight="1">
      <c r="A247" s="260"/>
      <c r="B247" s="260"/>
      <c r="C247" s="261"/>
      <c r="D247" s="261"/>
      <c r="E247" s="261"/>
      <c r="F247" s="260"/>
      <c r="J247" s="260"/>
    </row>
    <row r="248" spans="1:10" s="258" customFormat="1" ht="9" customHeight="1">
      <c r="A248" s="260"/>
      <c r="B248" s="260"/>
      <c r="C248" s="261"/>
      <c r="D248" s="261"/>
      <c r="E248" s="261"/>
      <c r="F248" s="260"/>
      <c r="J248" s="260"/>
    </row>
    <row r="249" spans="1:10" s="258" customFormat="1" ht="9" customHeight="1">
      <c r="A249" s="260"/>
      <c r="B249" s="260"/>
      <c r="C249" s="261"/>
      <c r="D249" s="261"/>
      <c r="E249" s="261"/>
      <c r="F249" s="260"/>
      <c r="J249" s="260"/>
    </row>
    <row r="250" spans="1:10" s="258" customFormat="1" ht="9" customHeight="1">
      <c r="A250" s="260"/>
      <c r="B250" s="260"/>
      <c r="C250" s="261"/>
      <c r="D250" s="261"/>
      <c r="E250" s="261"/>
      <c r="F250" s="260"/>
      <c r="J250" s="260"/>
    </row>
    <row r="251" spans="1:10" s="258" customFormat="1" ht="9" customHeight="1">
      <c r="A251" s="260"/>
      <c r="B251" s="260"/>
      <c r="C251" s="261"/>
      <c r="D251" s="261"/>
      <c r="E251" s="261"/>
      <c r="F251" s="260"/>
      <c r="J251" s="260"/>
    </row>
    <row r="252" spans="1:10" s="258" customFormat="1" ht="9" customHeight="1">
      <c r="A252" s="260"/>
      <c r="B252" s="260"/>
      <c r="C252" s="261"/>
      <c r="D252" s="261"/>
      <c r="E252" s="261"/>
      <c r="F252" s="260"/>
      <c r="J252" s="260"/>
    </row>
    <row r="253" spans="1:10" s="258" customFormat="1" ht="9" customHeight="1">
      <c r="A253" s="260"/>
      <c r="B253" s="260"/>
      <c r="C253" s="261"/>
      <c r="D253" s="261"/>
      <c r="E253" s="261"/>
      <c r="F253" s="260"/>
      <c r="J253" s="260"/>
    </row>
    <row r="254" spans="1:10" s="258" customFormat="1" ht="9" customHeight="1">
      <c r="A254" s="260"/>
      <c r="B254" s="260"/>
      <c r="C254" s="261"/>
      <c r="D254" s="261"/>
      <c r="E254" s="261"/>
      <c r="F254" s="260"/>
      <c r="J254" s="260"/>
    </row>
    <row r="255" spans="1:10" s="258" customFormat="1" ht="9" customHeight="1">
      <c r="A255" s="260"/>
      <c r="B255" s="260"/>
      <c r="C255" s="261"/>
      <c r="D255" s="261"/>
      <c r="E255" s="261"/>
      <c r="F255" s="260"/>
      <c r="J255" s="260"/>
    </row>
    <row r="256" spans="1:10" s="258" customFormat="1" ht="9" customHeight="1">
      <c r="A256" s="260"/>
      <c r="B256" s="260"/>
      <c r="C256" s="261"/>
      <c r="D256" s="261"/>
      <c r="E256" s="261"/>
      <c r="F256" s="260"/>
      <c r="J256" s="260"/>
    </row>
    <row r="257" spans="1:10" s="258" customFormat="1" ht="9" customHeight="1">
      <c r="A257" s="260"/>
      <c r="B257" s="260"/>
      <c r="C257" s="261"/>
      <c r="D257" s="261"/>
      <c r="E257" s="261"/>
      <c r="F257" s="260"/>
      <c r="J257" s="260"/>
    </row>
    <row r="258" spans="1:10" s="258" customFormat="1" ht="9" customHeight="1">
      <c r="A258" s="260"/>
      <c r="B258" s="260"/>
      <c r="C258" s="261"/>
      <c r="D258" s="261"/>
      <c r="E258" s="261"/>
      <c r="F258" s="260"/>
      <c r="J258" s="260"/>
    </row>
    <row r="259" spans="1:10" s="258" customFormat="1" ht="9" customHeight="1">
      <c r="A259" s="260"/>
      <c r="B259" s="260"/>
      <c r="C259" s="261"/>
      <c r="D259" s="261"/>
      <c r="E259" s="261"/>
      <c r="F259" s="260"/>
      <c r="J259" s="260"/>
    </row>
    <row r="260" spans="1:10" s="258" customFormat="1" ht="9" customHeight="1">
      <c r="A260" s="260"/>
      <c r="B260" s="260"/>
      <c r="C260" s="261"/>
      <c r="D260" s="261"/>
      <c r="E260" s="261"/>
      <c r="F260" s="260"/>
      <c r="J260" s="260"/>
    </row>
    <row r="261" spans="1:10" s="258" customFormat="1" ht="9" customHeight="1">
      <c r="A261" s="260"/>
      <c r="B261" s="260"/>
      <c r="C261" s="261"/>
      <c r="D261" s="261"/>
      <c r="E261" s="261"/>
      <c r="F261" s="260"/>
      <c r="J261" s="260"/>
    </row>
    <row r="262" spans="1:10" s="258" customFormat="1" ht="9" customHeight="1">
      <c r="A262" s="260"/>
      <c r="B262" s="260"/>
      <c r="C262" s="261"/>
      <c r="D262" s="261"/>
      <c r="E262" s="261"/>
      <c r="F262" s="260"/>
      <c r="J262" s="260"/>
    </row>
    <row r="263" spans="1:10" s="258" customFormat="1" ht="9" customHeight="1">
      <c r="A263" s="260"/>
      <c r="B263" s="260"/>
      <c r="C263" s="261"/>
      <c r="D263" s="261"/>
      <c r="E263" s="261"/>
      <c r="F263" s="260"/>
      <c r="J263" s="260"/>
    </row>
    <row r="264" spans="1:10" s="258" customFormat="1" ht="9" customHeight="1">
      <c r="A264" s="260"/>
      <c r="B264" s="260"/>
      <c r="C264" s="261"/>
      <c r="D264" s="261"/>
      <c r="E264" s="261"/>
      <c r="F264" s="260"/>
      <c r="J264" s="260"/>
    </row>
    <row r="265" spans="1:10" s="258" customFormat="1" ht="9" customHeight="1">
      <c r="A265" s="260"/>
      <c r="B265" s="260"/>
      <c r="C265" s="261"/>
      <c r="D265" s="261"/>
      <c r="E265" s="261"/>
      <c r="F265" s="260"/>
      <c r="J265" s="260"/>
    </row>
    <row r="266" spans="1:10" s="258" customFormat="1" ht="9" customHeight="1">
      <c r="A266" s="260"/>
      <c r="B266" s="260"/>
      <c r="C266" s="261"/>
      <c r="D266" s="261"/>
      <c r="E266" s="261"/>
      <c r="F266" s="260"/>
      <c r="J266" s="260"/>
    </row>
    <row r="267" spans="1:10" s="258" customFormat="1" ht="9" customHeight="1">
      <c r="A267" s="260"/>
      <c r="B267" s="260"/>
      <c r="C267" s="261"/>
      <c r="D267" s="261"/>
      <c r="E267" s="261"/>
      <c r="F267" s="260"/>
      <c r="J267" s="260"/>
    </row>
    <row r="268" spans="1:10" s="258" customFormat="1" ht="9" customHeight="1">
      <c r="A268" s="260"/>
      <c r="B268" s="260"/>
      <c r="C268" s="261"/>
      <c r="D268" s="261"/>
      <c r="E268" s="261"/>
      <c r="F268" s="260"/>
      <c r="J268" s="260"/>
    </row>
    <row r="269" spans="1:10" s="258" customFormat="1" ht="9" customHeight="1">
      <c r="A269" s="260"/>
      <c r="B269" s="260"/>
      <c r="C269" s="261"/>
      <c r="D269" s="261"/>
      <c r="E269" s="261"/>
      <c r="F269" s="260"/>
      <c r="J269" s="260"/>
    </row>
    <row r="270" spans="1:10" s="258" customFormat="1" ht="9" customHeight="1">
      <c r="A270" s="260"/>
      <c r="B270" s="260"/>
      <c r="C270" s="261"/>
      <c r="D270" s="261"/>
      <c r="E270" s="261"/>
      <c r="F270" s="260"/>
      <c r="J270" s="260"/>
    </row>
    <row r="271" spans="1:10" s="258" customFormat="1" ht="9" customHeight="1">
      <c r="A271" s="260"/>
      <c r="B271" s="260"/>
      <c r="C271" s="261"/>
      <c r="D271" s="261"/>
      <c r="E271" s="261"/>
      <c r="F271" s="260"/>
      <c r="J271" s="260"/>
    </row>
    <row r="272" spans="1:10" s="258" customFormat="1" ht="9" customHeight="1">
      <c r="A272" s="260"/>
      <c r="B272" s="260"/>
      <c r="C272" s="261"/>
      <c r="D272" s="261"/>
      <c r="E272" s="261"/>
      <c r="F272" s="260"/>
      <c r="J272" s="260"/>
    </row>
    <row r="273" spans="1:10" s="258" customFormat="1" ht="9" customHeight="1">
      <c r="A273" s="260"/>
      <c r="B273" s="260"/>
      <c r="C273" s="261"/>
      <c r="D273" s="261"/>
      <c r="E273" s="261"/>
      <c r="F273" s="260"/>
      <c r="J273" s="260"/>
    </row>
    <row r="274" spans="1:10" s="258" customFormat="1" ht="9" customHeight="1">
      <c r="A274" s="260"/>
      <c r="B274" s="260"/>
      <c r="C274" s="261"/>
      <c r="D274" s="261"/>
      <c r="E274" s="261"/>
      <c r="F274" s="260"/>
      <c r="J274" s="260"/>
    </row>
    <row r="275" spans="1:10" s="258" customFormat="1" ht="9" customHeight="1">
      <c r="A275" s="260"/>
      <c r="B275" s="260"/>
      <c r="C275" s="261"/>
      <c r="D275" s="261"/>
      <c r="E275" s="261"/>
      <c r="F275" s="260"/>
      <c r="J275" s="260"/>
    </row>
    <row r="276" spans="1:10" s="258" customFormat="1" ht="9" customHeight="1">
      <c r="A276" s="260"/>
      <c r="B276" s="260"/>
      <c r="C276" s="261"/>
      <c r="D276" s="261"/>
      <c r="E276" s="261"/>
      <c r="F276" s="260"/>
      <c r="J276" s="260"/>
    </row>
    <row r="277" spans="1:10" s="258" customFormat="1" ht="9" customHeight="1">
      <c r="A277" s="260"/>
      <c r="B277" s="260"/>
      <c r="C277" s="261"/>
      <c r="D277" s="261"/>
      <c r="E277" s="261"/>
      <c r="F277" s="260"/>
      <c r="J277" s="260"/>
    </row>
    <row r="278" spans="1:10" s="258" customFormat="1" ht="9" customHeight="1">
      <c r="A278" s="260"/>
      <c r="B278" s="260"/>
      <c r="C278" s="261"/>
      <c r="D278" s="261"/>
      <c r="E278" s="261"/>
      <c r="F278" s="260"/>
      <c r="J278" s="260"/>
    </row>
    <row r="279" spans="1:10" s="258" customFormat="1" ht="9" customHeight="1">
      <c r="A279" s="260"/>
      <c r="B279" s="260"/>
      <c r="C279" s="261"/>
      <c r="D279" s="261"/>
      <c r="E279" s="261"/>
      <c r="F279" s="260"/>
      <c r="J279" s="260"/>
    </row>
    <row r="280" spans="1:10" s="258" customFormat="1" ht="9" customHeight="1">
      <c r="A280" s="260"/>
      <c r="B280" s="260"/>
      <c r="C280" s="261"/>
      <c r="D280" s="261"/>
      <c r="E280" s="261"/>
      <c r="F280" s="260"/>
      <c r="J280" s="260"/>
    </row>
    <row r="281" spans="1:10" s="258" customFormat="1" ht="9" customHeight="1">
      <c r="A281" s="260"/>
      <c r="B281" s="260"/>
      <c r="C281" s="261"/>
      <c r="D281" s="261"/>
      <c r="E281" s="261"/>
      <c r="F281" s="260"/>
      <c r="J281" s="260"/>
    </row>
    <row r="282" spans="1:10" s="258" customFormat="1" ht="9" customHeight="1">
      <c r="A282" s="260"/>
      <c r="B282" s="260"/>
      <c r="C282" s="261"/>
      <c r="D282" s="261"/>
      <c r="E282" s="261"/>
      <c r="F282" s="260"/>
      <c r="J282" s="260"/>
    </row>
    <row r="283" spans="1:10" s="258" customFormat="1" ht="9" customHeight="1">
      <c r="A283" s="260"/>
      <c r="B283" s="260"/>
      <c r="C283" s="261"/>
      <c r="D283" s="261"/>
      <c r="E283" s="261"/>
      <c r="F283" s="260"/>
      <c r="J283" s="260"/>
    </row>
    <row r="284" spans="1:10" s="258" customFormat="1" ht="9" customHeight="1">
      <c r="A284" s="260"/>
      <c r="B284" s="260"/>
      <c r="C284" s="261"/>
      <c r="D284" s="261"/>
      <c r="E284" s="261"/>
      <c r="F284" s="260"/>
      <c r="J284" s="260"/>
    </row>
    <row r="285" spans="1:10" s="258" customFormat="1" ht="9" customHeight="1">
      <c r="A285" s="260"/>
      <c r="B285" s="260"/>
      <c r="C285" s="261"/>
      <c r="D285" s="261"/>
      <c r="E285" s="261"/>
      <c r="F285" s="260"/>
      <c r="J285" s="260"/>
    </row>
    <row r="286" spans="1:10" s="258" customFormat="1" ht="9" customHeight="1">
      <c r="A286" s="260"/>
      <c r="B286" s="260"/>
      <c r="C286" s="261"/>
      <c r="D286" s="261"/>
      <c r="E286" s="261"/>
      <c r="F286" s="260"/>
      <c r="J286" s="260"/>
    </row>
    <row r="287" spans="1:10" s="258" customFormat="1" ht="9" customHeight="1">
      <c r="A287" s="260"/>
      <c r="B287" s="260"/>
      <c r="C287" s="261"/>
      <c r="D287" s="261"/>
      <c r="E287" s="261"/>
      <c r="F287" s="260"/>
      <c r="J287" s="260"/>
    </row>
    <row r="288" spans="1:10" s="258" customFormat="1" ht="9" customHeight="1">
      <c r="A288" s="260"/>
      <c r="B288" s="260"/>
      <c r="C288" s="261"/>
      <c r="D288" s="261"/>
      <c r="E288" s="261"/>
      <c r="F288" s="260"/>
      <c r="J288" s="260"/>
    </row>
    <row r="289" spans="1:10" s="258" customFormat="1" ht="9" customHeight="1">
      <c r="A289" s="260"/>
      <c r="B289" s="260"/>
      <c r="C289" s="261"/>
      <c r="D289" s="261"/>
      <c r="E289" s="261"/>
      <c r="F289" s="260"/>
      <c r="J289" s="260"/>
    </row>
    <row r="290" spans="1:10" s="258" customFormat="1" ht="9" customHeight="1">
      <c r="A290" s="260"/>
      <c r="B290" s="260"/>
      <c r="C290" s="261"/>
      <c r="D290" s="261"/>
      <c r="E290" s="261"/>
      <c r="F290" s="260"/>
      <c r="J290" s="260"/>
    </row>
    <row r="291" spans="1:10" s="258" customFormat="1" ht="9" customHeight="1">
      <c r="A291" s="260"/>
      <c r="B291" s="260"/>
      <c r="C291" s="261"/>
      <c r="D291" s="261"/>
      <c r="E291" s="261"/>
      <c r="F291" s="260"/>
      <c r="J291" s="260"/>
    </row>
    <row r="292" spans="1:10" s="258" customFormat="1" ht="9" customHeight="1">
      <c r="A292" s="260"/>
      <c r="B292" s="260"/>
      <c r="C292" s="261"/>
      <c r="D292" s="261"/>
      <c r="E292" s="261"/>
      <c r="F292" s="260"/>
      <c r="J292" s="260"/>
    </row>
    <row r="293" spans="1:10" s="258" customFormat="1" ht="9" customHeight="1">
      <c r="A293" s="260"/>
      <c r="B293" s="260"/>
      <c r="C293" s="261"/>
      <c r="D293" s="261"/>
      <c r="E293" s="261"/>
      <c r="F293" s="260"/>
      <c r="J293" s="260"/>
    </row>
    <row r="294" spans="1:10" s="258" customFormat="1" ht="9" customHeight="1">
      <c r="A294" s="260"/>
      <c r="B294" s="260"/>
      <c r="C294" s="261"/>
      <c r="D294" s="261"/>
      <c r="E294" s="261"/>
      <c r="F294" s="260"/>
      <c r="J294" s="260"/>
    </row>
    <row r="295" spans="1:10" s="258" customFormat="1" ht="9" customHeight="1">
      <c r="A295" s="260"/>
      <c r="B295" s="260"/>
      <c r="C295" s="261"/>
      <c r="D295" s="261"/>
      <c r="E295" s="261"/>
      <c r="F295" s="260"/>
      <c r="J295" s="260"/>
    </row>
    <row r="296" spans="1:10" s="258" customFormat="1" ht="9" customHeight="1">
      <c r="A296" s="260"/>
      <c r="B296" s="260"/>
      <c r="C296" s="261"/>
      <c r="D296" s="261"/>
      <c r="E296" s="261"/>
      <c r="F296" s="260"/>
      <c r="J296" s="260"/>
    </row>
    <row r="297" spans="1:10" s="258" customFormat="1" ht="9" customHeight="1">
      <c r="A297" s="260"/>
      <c r="B297" s="260"/>
      <c r="C297" s="261"/>
      <c r="D297" s="261"/>
      <c r="E297" s="261"/>
      <c r="F297" s="260"/>
      <c r="J297" s="260"/>
    </row>
    <row r="298" spans="1:10" s="258" customFormat="1" ht="9" customHeight="1">
      <c r="A298" s="260"/>
      <c r="B298" s="260"/>
      <c r="C298" s="261"/>
      <c r="D298" s="261"/>
      <c r="E298" s="261"/>
      <c r="F298" s="260"/>
      <c r="J298" s="260"/>
    </row>
    <row r="299" spans="1:10" s="258" customFormat="1" ht="9" customHeight="1">
      <c r="A299" s="260"/>
      <c r="B299" s="260"/>
      <c r="C299" s="261"/>
      <c r="D299" s="261"/>
      <c r="E299" s="261"/>
      <c r="F299" s="260"/>
      <c r="J299" s="260"/>
    </row>
    <row r="300" spans="1:10" s="258" customFormat="1" ht="9" customHeight="1">
      <c r="A300" s="260"/>
      <c r="B300" s="260"/>
      <c r="C300" s="261"/>
      <c r="D300" s="261"/>
      <c r="E300" s="261"/>
      <c r="F300" s="260"/>
      <c r="J300" s="260"/>
    </row>
    <row r="301" spans="1:10" s="258" customFormat="1" ht="9" customHeight="1">
      <c r="A301" s="260"/>
      <c r="B301" s="260"/>
      <c r="C301" s="261"/>
      <c r="D301" s="261"/>
      <c r="E301" s="261"/>
      <c r="F301" s="260"/>
      <c r="J301" s="260"/>
    </row>
    <row r="302" spans="1:10" s="258" customFormat="1" ht="9" customHeight="1">
      <c r="A302" s="260"/>
      <c r="B302" s="260"/>
      <c r="C302" s="261"/>
      <c r="D302" s="261"/>
      <c r="E302" s="261"/>
      <c r="F302" s="260"/>
      <c r="J302" s="260"/>
    </row>
    <row r="303" spans="1:10" s="258" customFormat="1" ht="9" customHeight="1">
      <c r="A303" s="260"/>
      <c r="B303" s="260"/>
      <c r="C303" s="261"/>
      <c r="D303" s="261"/>
      <c r="E303" s="261"/>
      <c r="F303" s="260"/>
      <c r="J303" s="260"/>
    </row>
    <row r="304" spans="1:10" s="258" customFormat="1" ht="9" customHeight="1">
      <c r="A304" s="260"/>
      <c r="B304" s="260"/>
      <c r="C304" s="261"/>
      <c r="D304" s="261"/>
      <c r="E304" s="261"/>
      <c r="F304" s="260"/>
      <c r="J304" s="260"/>
    </row>
    <row r="305" spans="1:10" s="258" customFormat="1" ht="9" customHeight="1">
      <c r="A305" s="260"/>
      <c r="B305" s="260"/>
      <c r="C305" s="261"/>
      <c r="D305" s="261"/>
      <c r="E305" s="261"/>
      <c r="F305" s="260"/>
      <c r="J305" s="260"/>
    </row>
    <row r="306" spans="1:10" s="258" customFormat="1" ht="9" customHeight="1">
      <c r="A306" s="260"/>
      <c r="B306" s="260"/>
      <c r="C306" s="261"/>
      <c r="D306" s="261"/>
      <c r="E306" s="261"/>
      <c r="F306" s="260"/>
      <c r="J306" s="260"/>
    </row>
    <row r="307" spans="1:10" s="258" customFormat="1" ht="9" customHeight="1">
      <c r="A307" s="260"/>
      <c r="B307" s="260"/>
      <c r="C307" s="261"/>
      <c r="D307" s="261"/>
      <c r="E307" s="261"/>
      <c r="F307" s="260"/>
      <c r="J307" s="260"/>
    </row>
    <row r="308" spans="1:10" s="258" customFormat="1" ht="9" customHeight="1">
      <c r="A308" s="260"/>
      <c r="B308" s="260"/>
      <c r="C308" s="261"/>
      <c r="D308" s="261"/>
      <c r="E308" s="261"/>
      <c r="F308" s="260"/>
      <c r="J308" s="260"/>
    </row>
    <row r="309" spans="1:10" s="258" customFormat="1" ht="9" customHeight="1">
      <c r="A309" s="260"/>
      <c r="B309" s="260"/>
      <c r="C309" s="261"/>
      <c r="D309" s="261"/>
      <c r="E309" s="261"/>
      <c r="F309" s="260"/>
      <c r="J309" s="260"/>
    </row>
    <row r="310" spans="1:10" s="258" customFormat="1" ht="9" customHeight="1">
      <c r="A310" s="260"/>
      <c r="B310" s="260"/>
      <c r="C310" s="261"/>
      <c r="D310" s="261"/>
      <c r="E310" s="261"/>
      <c r="F310" s="260"/>
      <c r="J310" s="260"/>
    </row>
    <row r="311" spans="1:10" s="258" customFormat="1" ht="9" customHeight="1">
      <c r="A311" s="260"/>
      <c r="B311" s="260"/>
      <c r="C311" s="261"/>
      <c r="D311" s="261"/>
      <c r="E311" s="261"/>
      <c r="F311" s="260"/>
      <c r="J311" s="260"/>
    </row>
    <row r="312" spans="1:10" s="258" customFormat="1" ht="9" customHeight="1">
      <c r="A312" s="260"/>
      <c r="B312" s="260"/>
      <c r="C312" s="261"/>
      <c r="D312" s="261"/>
      <c r="E312" s="261"/>
      <c r="F312" s="260"/>
      <c r="J312" s="260"/>
    </row>
    <row r="313" spans="1:10" s="258" customFormat="1" ht="9" customHeight="1">
      <c r="A313" s="260"/>
      <c r="B313" s="260"/>
      <c r="C313" s="261"/>
      <c r="D313" s="261"/>
      <c r="E313" s="261"/>
      <c r="F313" s="260"/>
      <c r="J313" s="260"/>
    </row>
    <row r="314" spans="1:10" s="258" customFormat="1" ht="9" customHeight="1">
      <c r="A314" s="260"/>
      <c r="B314" s="260"/>
      <c r="C314" s="261"/>
      <c r="D314" s="261"/>
      <c r="E314" s="261"/>
      <c r="F314" s="260"/>
      <c r="J314" s="260"/>
    </row>
    <row r="315" spans="1:10" s="258" customFormat="1" ht="9" customHeight="1">
      <c r="A315" s="260"/>
      <c r="B315" s="260"/>
      <c r="C315" s="261"/>
      <c r="D315" s="261"/>
      <c r="E315" s="261"/>
      <c r="F315" s="260"/>
      <c r="J315" s="260"/>
    </row>
    <row r="316" spans="1:10" s="258" customFormat="1" ht="9" customHeight="1">
      <c r="A316" s="260"/>
      <c r="B316" s="260"/>
      <c r="C316" s="261"/>
      <c r="D316" s="261"/>
      <c r="E316" s="261"/>
      <c r="F316" s="260"/>
      <c r="J316" s="260"/>
    </row>
    <row r="317" spans="1:10" s="258" customFormat="1" ht="9" customHeight="1">
      <c r="A317" s="260"/>
      <c r="B317" s="260"/>
      <c r="C317" s="261"/>
      <c r="D317" s="261"/>
      <c r="E317" s="261"/>
      <c r="F317" s="260"/>
      <c r="J317" s="260"/>
    </row>
    <row r="318" spans="1:10" s="258" customFormat="1" ht="9" customHeight="1">
      <c r="A318" s="260"/>
      <c r="B318" s="260"/>
      <c r="C318" s="261"/>
      <c r="D318" s="261"/>
      <c r="E318" s="261"/>
      <c r="F318" s="260"/>
      <c r="J318" s="260"/>
    </row>
    <row r="319" spans="1:10" s="258" customFormat="1" ht="9" customHeight="1">
      <c r="A319" s="260"/>
      <c r="B319" s="260"/>
      <c r="C319" s="261"/>
      <c r="D319" s="261"/>
      <c r="E319" s="261"/>
      <c r="F319" s="260"/>
      <c r="J319" s="260"/>
    </row>
    <row r="320" spans="1:10" s="258" customFormat="1" ht="9" customHeight="1">
      <c r="A320" s="260"/>
      <c r="B320" s="260"/>
      <c r="C320" s="261"/>
      <c r="D320" s="261"/>
      <c r="E320" s="261"/>
      <c r="F320" s="260"/>
      <c r="J320" s="260"/>
    </row>
    <row r="321" spans="1:10" s="258" customFormat="1" ht="9" customHeight="1">
      <c r="A321" s="260"/>
      <c r="B321" s="260"/>
      <c r="C321" s="261"/>
      <c r="D321" s="261"/>
      <c r="E321" s="261"/>
      <c r="F321" s="260"/>
      <c r="J321" s="260"/>
    </row>
    <row r="322" spans="1:10" s="258" customFormat="1" ht="9" customHeight="1">
      <c r="A322" s="260"/>
      <c r="B322" s="260"/>
      <c r="C322" s="261"/>
      <c r="D322" s="261"/>
      <c r="E322" s="261"/>
      <c r="F322" s="260"/>
      <c r="J322" s="260"/>
    </row>
    <row r="323" spans="1:10" s="258" customFormat="1" ht="9" customHeight="1">
      <c r="A323" s="260"/>
      <c r="B323" s="260"/>
      <c r="C323" s="261"/>
      <c r="D323" s="261"/>
      <c r="E323" s="261"/>
      <c r="F323" s="260"/>
      <c r="J323" s="260"/>
    </row>
    <row r="324" spans="1:10" s="258" customFormat="1" ht="9" customHeight="1">
      <c r="A324" s="260"/>
      <c r="B324" s="260"/>
      <c r="C324" s="261"/>
      <c r="D324" s="261"/>
      <c r="E324" s="261"/>
      <c r="F324" s="260"/>
      <c r="J324" s="260"/>
    </row>
    <row r="325" spans="1:10" s="258" customFormat="1" ht="9" customHeight="1">
      <c r="A325" s="260"/>
      <c r="B325" s="260"/>
      <c r="C325" s="261"/>
      <c r="D325" s="261"/>
      <c r="E325" s="261"/>
      <c r="F325" s="260"/>
      <c r="J325" s="260"/>
    </row>
    <row r="326" spans="1:10" s="258" customFormat="1" ht="9" customHeight="1">
      <c r="A326" s="260"/>
      <c r="B326" s="260"/>
      <c r="C326" s="261"/>
      <c r="D326" s="261"/>
      <c r="E326" s="261"/>
      <c r="F326" s="260"/>
      <c r="J326" s="260"/>
    </row>
    <row r="327" spans="1:10" s="258" customFormat="1" ht="9" customHeight="1">
      <c r="A327" s="260"/>
      <c r="B327" s="260"/>
      <c r="C327" s="261"/>
      <c r="D327" s="261"/>
      <c r="E327" s="261"/>
      <c r="F327" s="260"/>
      <c r="J327" s="260"/>
    </row>
    <row r="328" spans="1:10" s="258" customFormat="1" ht="9" customHeight="1">
      <c r="A328" s="260"/>
      <c r="B328" s="260"/>
      <c r="C328" s="261"/>
      <c r="D328" s="261"/>
      <c r="E328" s="261"/>
      <c r="F328" s="260"/>
      <c r="J328" s="260"/>
    </row>
    <row r="329" spans="1:10" s="258" customFormat="1" ht="9" customHeight="1">
      <c r="A329" s="260"/>
      <c r="B329" s="260"/>
      <c r="C329" s="261"/>
      <c r="D329" s="261"/>
      <c r="E329" s="261"/>
      <c r="F329" s="260"/>
      <c r="J329" s="260"/>
    </row>
    <row r="330" spans="1:10" s="258" customFormat="1" ht="9" customHeight="1">
      <c r="A330" s="260"/>
      <c r="B330" s="260"/>
      <c r="C330" s="261"/>
      <c r="D330" s="261"/>
      <c r="E330" s="261"/>
      <c r="F330" s="260"/>
      <c r="J330" s="260"/>
    </row>
    <row r="331" spans="1:10" s="258" customFormat="1" ht="9" customHeight="1">
      <c r="A331" s="260"/>
      <c r="B331" s="260"/>
      <c r="C331" s="261"/>
      <c r="D331" s="261"/>
      <c r="E331" s="261"/>
      <c r="F331" s="260"/>
      <c r="J331" s="260"/>
    </row>
    <row r="332" spans="1:10" s="258" customFormat="1" ht="9" customHeight="1">
      <c r="A332" s="260"/>
      <c r="B332" s="260"/>
      <c r="C332" s="261"/>
      <c r="D332" s="261"/>
      <c r="E332" s="261"/>
      <c r="F332" s="260"/>
      <c r="J332" s="260"/>
    </row>
    <row r="333" spans="1:10" s="258" customFormat="1" ht="9" customHeight="1">
      <c r="A333" s="260"/>
      <c r="B333" s="260"/>
      <c r="C333" s="261"/>
      <c r="D333" s="261"/>
      <c r="E333" s="261"/>
      <c r="F333" s="260"/>
      <c r="J333" s="260"/>
    </row>
    <row r="334" spans="1:10" s="258" customFormat="1" ht="9" customHeight="1">
      <c r="A334" s="260"/>
      <c r="B334" s="260"/>
      <c r="C334" s="261"/>
      <c r="D334" s="261"/>
      <c r="E334" s="261"/>
      <c r="F334" s="260"/>
      <c r="J334" s="260"/>
    </row>
    <row r="335" spans="1:10" s="258" customFormat="1" ht="9" customHeight="1">
      <c r="A335" s="260"/>
      <c r="B335" s="260"/>
      <c r="C335" s="261"/>
      <c r="D335" s="261"/>
      <c r="E335" s="261"/>
      <c r="F335" s="260"/>
      <c r="J335" s="260"/>
    </row>
    <row r="336" spans="1:10" s="258" customFormat="1" ht="9" customHeight="1">
      <c r="A336" s="260"/>
      <c r="B336" s="260"/>
      <c r="C336" s="261"/>
      <c r="D336" s="261"/>
      <c r="E336" s="261"/>
      <c r="F336" s="260"/>
      <c r="J336" s="260"/>
    </row>
    <row r="337" spans="1:10" s="258" customFormat="1" ht="9" customHeight="1">
      <c r="A337" s="260"/>
      <c r="B337" s="260"/>
      <c r="C337" s="261"/>
      <c r="D337" s="261"/>
      <c r="E337" s="261"/>
      <c r="F337" s="260"/>
      <c r="J337" s="260"/>
    </row>
    <row r="338" spans="1:10" s="258" customFormat="1" ht="9" customHeight="1">
      <c r="A338" s="260"/>
      <c r="B338" s="260"/>
      <c r="C338" s="261"/>
      <c r="D338" s="261"/>
      <c r="E338" s="261"/>
      <c r="F338" s="260"/>
      <c r="J338" s="260"/>
    </row>
    <row r="339" spans="1:10" s="258" customFormat="1" ht="9" customHeight="1">
      <c r="A339" s="260"/>
      <c r="B339" s="260"/>
      <c r="C339" s="261"/>
      <c r="D339" s="261"/>
      <c r="E339" s="261"/>
      <c r="F339" s="260"/>
      <c r="J339" s="260"/>
    </row>
    <row r="340" spans="1:10" s="258" customFormat="1" ht="9" customHeight="1">
      <c r="A340" s="260"/>
      <c r="B340" s="260"/>
      <c r="C340" s="261"/>
      <c r="D340" s="261"/>
      <c r="E340" s="261"/>
      <c r="F340" s="260"/>
      <c r="J340" s="260"/>
    </row>
    <row r="341" spans="1:10" s="258" customFormat="1" ht="9" customHeight="1">
      <c r="A341" s="260"/>
      <c r="B341" s="260"/>
      <c r="C341" s="261"/>
      <c r="D341" s="261"/>
      <c r="E341" s="261"/>
      <c r="F341" s="260"/>
      <c r="J341" s="260"/>
    </row>
    <row r="342" spans="1:10" s="258" customFormat="1" ht="9" customHeight="1">
      <c r="A342" s="260"/>
      <c r="B342" s="260"/>
      <c r="C342" s="261"/>
      <c r="D342" s="261"/>
      <c r="E342" s="261"/>
      <c r="F342" s="260"/>
      <c r="J342" s="260"/>
    </row>
    <row r="343" spans="1:10" s="258" customFormat="1" ht="9" customHeight="1">
      <c r="A343" s="260"/>
      <c r="B343" s="260"/>
      <c r="C343" s="261"/>
      <c r="D343" s="261"/>
      <c r="E343" s="261"/>
      <c r="F343" s="260"/>
      <c r="J343" s="260"/>
    </row>
    <row r="344" spans="1:10" s="258" customFormat="1" ht="9" customHeight="1">
      <c r="A344" s="260"/>
      <c r="B344" s="260"/>
      <c r="C344" s="261"/>
      <c r="D344" s="261"/>
      <c r="E344" s="261"/>
      <c r="F344" s="260"/>
      <c r="J344" s="260"/>
    </row>
    <row r="345" spans="1:10" s="258" customFormat="1" ht="9" customHeight="1">
      <c r="A345" s="260"/>
      <c r="B345" s="260"/>
      <c r="C345" s="261"/>
      <c r="D345" s="261"/>
      <c r="E345" s="261"/>
      <c r="F345" s="260"/>
      <c r="J345" s="260"/>
    </row>
    <row r="346" spans="1:10" s="258" customFormat="1" ht="9" customHeight="1">
      <c r="A346" s="260"/>
      <c r="B346" s="260"/>
      <c r="C346" s="261"/>
      <c r="D346" s="261"/>
      <c r="E346" s="261"/>
      <c r="F346" s="260"/>
      <c r="J346" s="260"/>
    </row>
    <row r="347" spans="1:10" s="258" customFormat="1" ht="9" customHeight="1">
      <c r="A347" s="260"/>
      <c r="B347" s="260"/>
      <c r="C347" s="261"/>
      <c r="D347" s="261"/>
      <c r="E347" s="261"/>
      <c r="F347" s="260"/>
      <c r="J347" s="260"/>
    </row>
    <row r="348" spans="1:10" s="258" customFormat="1" ht="9" customHeight="1">
      <c r="A348" s="260"/>
      <c r="B348" s="260"/>
      <c r="C348" s="261"/>
      <c r="D348" s="261"/>
      <c r="E348" s="261"/>
      <c r="F348" s="260"/>
      <c r="J348" s="260"/>
    </row>
    <row r="349" spans="1:10" s="258" customFormat="1" ht="9" customHeight="1">
      <c r="A349" s="260"/>
      <c r="B349" s="260"/>
      <c r="C349" s="261"/>
      <c r="D349" s="261"/>
      <c r="E349" s="261"/>
      <c r="F349" s="260"/>
      <c r="J349" s="260"/>
    </row>
    <row r="350" spans="1:10" s="258" customFormat="1" ht="9" customHeight="1">
      <c r="A350" s="260"/>
      <c r="B350" s="260"/>
      <c r="C350" s="261"/>
      <c r="D350" s="261"/>
      <c r="E350" s="261"/>
      <c r="F350" s="260"/>
      <c r="J350" s="260"/>
    </row>
    <row r="351" spans="1:10" s="258" customFormat="1" ht="9" customHeight="1">
      <c r="A351" s="260"/>
      <c r="B351" s="260"/>
      <c r="C351" s="261"/>
      <c r="D351" s="261"/>
      <c r="E351" s="261"/>
      <c r="F351" s="260"/>
      <c r="J351" s="260"/>
    </row>
    <row r="352" spans="1:10" s="258" customFormat="1" ht="9" customHeight="1">
      <c r="A352" s="260"/>
      <c r="B352" s="260"/>
      <c r="C352" s="261"/>
      <c r="D352" s="261"/>
      <c r="E352" s="261"/>
      <c r="F352" s="260"/>
      <c r="J352" s="260"/>
    </row>
    <row r="353" spans="1:10" s="258" customFormat="1" ht="9" customHeight="1">
      <c r="A353" s="260"/>
      <c r="B353" s="260"/>
      <c r="C353" s="261"/>
      <c r="D353" s="261"/>
      <c r="E353" s="261"/>
      <c r="F353" s="260"/>
      <c r="J353" s="260"/>
    </row>
    <row r="354" spans="1:10" s="258" customFormat="1" ht="9" customHeight="1">
      <c r="A354" s="260"/>
      <c r="B354" s="260"/>
      <c r="C354" s="261"/>
      <c r="D354" s="261"/>
      <c r="E354" s="261"/>
      <c r="F354" s="260"/>
      <c r="J354" s="260"/>
    </row>
    <row r="355" spans="1:10" s="258" customFormat="1" ht="9" customHeight="1">
      <c r="A355" s="260"/>
      <c r="B355" s="260"/>
      <c r="C355" s="261"/>
      <c r="D355" s="261"/>
      <c r="E355" s="261"/>
      <c r="F355" s="260"/>
      <c r="J355" s="260"/>
    </row>
    <row r="356" spans="1:10" s="258" customFormat="1" ht="9" customHeight="1">
      <c r="A356" s="260"/>
      <c r="B356" s="260"/>
      <c r="C356" s="261"/>
      <c r="D356" s="261"/>
      <c r="E356" s="261"/>
      <c r="F356" s="260"/>
      <c r="J356" s="260"/>
    </row>
    <row r="357" spans="1:10" s="258" customFormat="1" ht="9" customHeight="1">
      <c r="A357" s="260"/>
      <c r="B357" s="260"/>
      <c r="C357" s="261"/>
      <c r="D357" s="261"/>
      <c r="E357" s="261"/>
      <c r="F357" s="260"/>
      <c r="J357" s="260"/>
    </row>
    <row r="358" spans="1:10" s="258" customFormat="1" ht="9" customHeight="1">
      <c r="A358" s="260"/>
      <c r="B358" s="260"/>
      <c r="C358" s="261"/>
      <c r="D358" s="261"/>
      <c r="E358" s="261"/>
      <c r="F358" s="260"/>
      <c r="J358" s="260"/>
    </row>
    <row r="359" spans="1:10" s="258" customFormat="1" ht="9" customHeight="1">
      <c r="A359" s="260"/>
      <c r="B359" s="260"/>
      <c r="C359" s="261"/>
      <c r="D359" s="261"/>
      <c r="E359" s="261"/>
      <c r="F359" s="260"/>
      <c r="J359" s="260"/>
    </row>
    <row r="360" spans="1:10" s="258" customFormat="1" ht="9" customHeight="1">
      <c r="A360" s="260"/>
      <c r="B360" s="260"/>
      <c r="C360" s="261"/>
      <c r="D360" s="261"/>
      <c r="E360" s="261"/>
      <c r="F360" s="260"/>
      <c r="J360" s="260"/>
    </row>
    <row r="361" spans="1:10" s="258" customFormat="1" ht="9" customHeight="1">
      <c r="A361" s="260"/>
      <c r="B361" s="260"/>
      <c r="C361" s="261"/>
      <c r="D361" s="261"/>
      <c r="E361" s="261"/>
      <c r="F361" s="260"/>
      <c r="J361" s="260"/>
    </row>
    <row r="362" spans="1:10" s="258" customFormat="1" ht="9" customHeight="1">
      <c r="A362" s="260"/>
      <c r="B362" s="260"/>
      <c r="C362" s="261"/>
      <c r="D362" s="261"/>
      <c r="E362" s="261"/>
      <c r="F362" s="260"/>
      <c r="J362" s="260"/>
    </row>
    <row r="363" spans="1:10" s="258" customFormat="1" ht="9" customHeight="1">
      <c r="A363" s="260"/>
      <c r="B363" s="260"/>
      <c r="C363" s="261"/>
      <c r="D363" s="261"/>
      <c r="E363" s="261"/>
      <c r="F363" s="260"/>
      <c r="J363" s="260"/>
    </row>
    <row r="364" spans="1:10" s="258" customFormat="1" ht="9" customHeight="1">
      <c r="A364" s="260"/>
      <c r="B364" s="260"/>
      <c r="C364" s="261"/>
      <c r="D364" s="261"/>
      <c r="E364" s="261"/>
      <c r="F364" s="260"/>
      <c r="J364" s="260"/>
    </row>
    <row r="365" spans="1:10" s="258" customFormat="1" ht="9" customHeight="1">
      <c r="A365" s="260"/>
      <c r="B365" s="260"/>
      <c r="C365" s="261"/>
      <c r="D365" s="261"/>
      <c r="E365" s="261"/>
      <c r="F365" s="260"/>
      <c r="J365" s="260"/>
    </row>
    <row r="366" spans="1:10" s="258" customFormat="1" ht="9" customHeight="1">
      <c r="A366" s="260"/>
      <c r="B366" s="260"/>
      <c r="C366" s="261"/>
      <c r="D366" s="261"/>
      <c r="E366" s="261"/>
      <c r="F366" s="260"/>
      <c r="J366" s="260"/>
    </row>
    <row r="367" spans="1:10" s="258" customFormat="1" ht="9" customHeight="1">
      <c r="A367" s="260"/>
      <c r="B367" s="260"/>
      <c r="C367" s="261"/>
      <c r="D367" s="261"/>
      <c r="E367" s="261"/>
      <c r="F367" s="260"/>
      <c r="J367" s="260"/>
    </row>
    <row r="368" spans="1:10" s="258" customFormat="1" ht="9" customHeight="1">
      <c r="A368" s="260"/>
      <c r="B368" s="260"/>
      <c r="C368" s="261"/>
      <c r="D368" s="261"/>
      <c r="E368" s="261"/>
      <c r="F368" s="260"/>
      <c r="J368" s="260"/>
    </row>
    <row r="369" spans="1:10" s="258" customFormat="1" ht="9" customHeight="1">
      <c r="A369" s="260"/>
      <c r="B369" s="260"/>
      <c r="C369" s="261"/>
      <c r="D369" s="261"/>
      <c r="E369" s="261"/>
      <c r="F369" s="260"/>
      <c r="J369" s="260"/>
    </row>
    <row r="370" spans="1:10" s="258" customFormat="1" ht="9" customHeight="1">
      <c r="A370" s="260"/>
      <c r="B370" s="260"/>
      <c r="C370" s="261"/>
      <c r="D370" s="261"/>
      <c r="E370" s="261"/>
      <c r="F370" s="260"/>
      <c r="J370" s="260"/>
    </row>
    <row r="371" spans="1:10" s="258" customFormat="1" ht="9" customHeight="1">
      <c r="A371" s="260"/>
      <c r="B371" s="260"/>
      <c r="C371" s="261"/>
      <c r="D371" s="261"/>
      <c r="E371" s="261"/>
      <c r="F371" s="260"/>
      <c r="J371" s="260"/>
    </row>
    <row r="372" spans="1:10" s="258" customFormat="1" ht="9" customHeight="1">
      <c r="A372" s="260"/>
      <c r="B372" s="260"/>
      <c r="C372" s="261"/>
      <c r="D372" s="261"/>
      <c r="E372" s="261"/>
      <c r="F372" s="260"/>
      <c r="J372" s="260"/>
    </row>
    <row r="373" spans="1:10" s="258" customFormat="1" ht="9" customHeight="1">
      <c r="A373" s="260"/>
      <c r="B373" s="260"/>
      <c r="C373" s="261"/>
      <c r="D373" s="261"/>
      <c r="E373" s="261"/>
      <c r="F373" s="260"/>
      <c r="J373" s="260"/>
    </row>
    <row r="374" spans="1:10" s="258" customFormat="1" ht="9" customHeight="1">
      <c r="A374" s="260"/>
      <c r="B374" s="260"/>
      <c r="C374" s="261"/>
      <c r="D374" s="261"/>
      <c r="E374" s="261"/>
      <c r="F374" s="260"/>
      <c r="J374" s="260"/>
    </row>
    <row r="375" spans="1:10" s="258" customFormat="1" ht="9" customHeight="1">
      <c r="A375" s="260"/>
      <c r="B375" s="260"/>
      <c r="C375" s="261"/>
      <c r="D375" s="261"/>
      <c r="E375" s="261"/>
      <c r="F375" s="260"/>
      <c r="J375" s="260"/>
    </row>
    <row r="376" spans="1:10" s="258" customFormat="1" ht="9" customHeight="1">
      <c r="A376" s="260"/>
      <c r="B376" s="260"/>
      <c r="C376" s="261"/>
      <c r="D376" s="261"/>
      <c r="E376" s="261"/>
      <c r="F376" s="260"/>
      <c r="J376" s="260"/>
    </row>
    <row r="377" spans="1:10" s="258" customFormat="1" ht="9" customHeight="1">
      <c r="A377" s="260"/>
      <c r="B377" s="260"/>
      <c r="C377" s="261"/>
      <c r="D377" s="261"/>
      <c r="E377" s="261"/>
      <c r="F377" s="260"/>
      <c r="J377" s="260"/>
    </row>
    <row r="378" spans="1:10" s="258" customFormat="1" ht="9" customHeight="1">
      <c r="A378" s="260"/>
      <c r="B378" s="260"/>
      <c r="C378" s="261"/>
      <c r="D378" s="261"/>
      <c r="E378" s="261"/>
      <c r="F378" s="260"/>
      <c r="J378" s="260"/>
    </row>
    <row r="379" spans="1:10" s="258" customFormat="1" ht="9" customHeight="1">
      <c r="A379" s="260"/>
      <c r="B379" s="260"/>
      <c r="C379" s="261"/>
      <c r="D379" s="261"/>
      <c r="E379" s="261"/>
      <c r="F379" s="260"/>
      <c r="J379" s="260"/>
    </row>
    <row r="380" spans="1:10" s="258" customFormat="1" ht="9" customHeight="1">
      <c r="A380" s="260"/>
      <c r="B380" s="260"/>
      <c r="C380" s="261"/>
      <c r="D380" s="261"/>
      <c r="E380" s="261"/>
      <c r="F380" s="260"/>
      <c r="J380" s="260"/>
    </row>
    <row r="381" spans="1:10" s="258" customFormat="1" ht="9" customHeight="1">
      <c r="A381" s="260"/>
      <c r="B381" s="260"/>
      <c r="C381" s="261"/>
      <c r="D381" s="261"/>
      <c r="E381" s="261"/>
      <c r="F381" s="260"/>
      <c r="J381" s="260"/>
    </row>
    <row r="382" spans="1:10" s="258" customFormat="1" ht="9" customHeight="1">
      <c r="A382" s="260"/>
      <c r="B382" s="260"/>
      <c r="C382" s="261"/>
      <c r="D382" s="261"/>
      <c r="E382" s="261"/>
      <c r="F382" s="260"/>
      <c r="J382" s="260"/>
    </row>
    <row r="383" spans="1:10" s="258" customFormat="1" ht="9" customHeight="1">
      <c r="A383" s="260"/>
      <c r="B383" s="260"/>
      <c r="C383" s="261"/>
      <c r="D383" s="261"/>
      <c r="E383" s="261"/>
      <c r="F383" s="260"/>
      <c r="J383" s="260"/>
    </row>
    <row r="384" spans="1:10" s="258" customFormat="1" ht="9" customHeight="1">
      <c r="A384" s="260"/>
      <c r="B384" s="260"/>
      <c r="C384" s="261"/>
      <c r="D384" s="261"/>
      <c r="E384" s="261"/>
      <c r="F384" s="260"/>
      <c r="J384" s="260"/>
    </row>
    <row r="385" spans="1:10" s="258" customFormat="1" ht="9" customHeight="1">
      <c r="A385" s="260"/>
      <c r="B385" s="260"/>
      <c r="C385" s="261"/>
      <c r="D385" s="261"/>
      <c r="E385" s="261"/>
      <c r="F385" s="260"/>
      <c r="J385" s="260"/>
    </row>
    <row r="386" spans="1:10" s="258" customFormat="1" ht="9" customHeight="1">
      <c r="A386" s="260"/>
      <c r="B386" s="260"/>
      <c r="C386" s="261"/>
      <c r="D386" s="261"/>
      <c r="E386" s="261"/>
      <c r="F386" s="260"/>
      <c r="J386" s="260"/>
    </row>
    <row r="387" spans="1:10" s="258" customFormat="1" ht="9" customHeight="1">
      <c r="A387" s="260"/>
      <c r="B387" s="260"/>
      <c r="C387" s="261"/>
      <c r="D387" s="261"/>
      <c r="E387" s="261"/>
      <c r="F387" s="260"/>
      <c r="J387" s="260"/>
    </row>
    <row r="388" spans="1:10" s="258" customFormat="1" ht="9" customHeight="1">
      <c r="A388" s="260"/>
      <c r="B388" s="260"/>
      <c r="C388" s="261"/>
      <c r="D388" s="261"/>
      <c r="E388" s="261"/>
      <c r="F388" s="260"/>
      <c r="J388" s="260"/>
    </row>
    <row r="389" spans="1:10" s="258" customFormat="1" ht="9" customHeight="1">
      <c r="A389" s="260"/>
      <c r="B389" s="260"/>
      <c r="C389" s="261"/>
      <c r="D389" s="261"/>
      <c r="E389" s="261"/>
      <c r="F389" s="260"/>
      <c r="J389" s="260"/>
    </row>
    <row r="390" spans="1:10" s="258" customFormat="1" ht="9" customHeight="1">
      <c r="A390" s="260"/>
      <c r="B390" s="260"/>
      <c r="C390" s="261"/>
      <c r="D390" s="261"/>
      <c r="E390" s="261"/>
      <c r="F390" s="260"/>
      <c r="J390" s="260"/>
    </row>
    <row r="391" spans="1:10" s="258" customFormat="1" ht="9" customHeight="1">
      <c r="A391" s="260"/>
      <c r="B391" s="260"/>
      <c r="C391" s="261"/>
      <c r="D391" s="261"/>
      <c r="E391" s="261"/>
      <c r="F391" s="260"/>
      <c r="J391" s="260"/>
    </row>
    <row r="392" spans="1:10" s="258" customFormat="1" ht="9" customHeight="1">
      <c r="A392" s="260"/>
      <c r="B392" s="260"/>
      <c r="C392" s="261"/>
      <c r="D392" s="261"/>
      <c r="E392" s="261"/>
      <c r="F392" s="260"/>
      <c r="J392" s="260"/>
    </row>
    <row r="393" spans="1:10" s="258" customFormat="1" ht="9" customHeight="1">
      <c r="A393" s="260"/>
      <c r="B393" s="260"/>
      <c r="C393" s="261"/>
      <c r="D393" s="261"/>
      <c r="E393" s="261"/>
      <c r="F393" s="260"/>
      <c r="J393" s="260"/>
    </row>
    <row r="394" spans="1:10" s="258" customFormat="1" ht="9" customHeight="1">
      <c r="A394" s="260"/>
      <c r="B394" s="260"/>
      <c r="C394" s="261"/>
      <c r="D394" s="261"/>
      <c r="E394" s="261"/>
      <c r="F394" s="260"/>
      <c r="J394" s="260"/>
    </row>
    <row r="395" spans="1:10" s="258" customFormat="1" ht="9" customHeight="1">
      <c r="A395" s="260"/>
      <c r="B395" s="260"/>
      <c r="C395" s="261"/>
      <c r="D395" s="261"/>
      <c r="E395" s="261"/>
      <c r="F395" s="260"/>
      <c r="J395" s="260"/>
    </row>
    <row r="396" spans="1:10" s="258" customFormat="1" ht="9" customHeight="1">
      <c r="A396" s="260"/>
      <c r="B396" s="260"/>
      <c r="C396" s="261"/>
      <c r="D396" s="261"/>
      <c r="E396" s="261"/>
      <c r="F396" s="260"/>
      <c r="J396" s="260"/>
    </row>
    <row r="397" spans="1:10" s="258" customFormat="1" ht="9" customHeight="1">
      <c r="A397" s="260"/>
      <c r="B397" s="260"/>
      <c r="C397" s="261"/>
      <c r="D397" s="261"/>
      <c r="E397" s="261"/>
      <c r="F397" s="260"/>
      <c r="J397" s="260"/>
    </row>
    <row r="398" spans="1:10" s="258" customFormat="1" ht="9" customHeight="1">
      <c r="A398" s="260"/>
      <c r="B398" s="260"/>
      <c r="C398" s="261"/>
      <c r="D398" s="261"/>
      <c r="E398" s="261"/>
      <c r="F398" s="260"/>
      <c r="J398" s="260"/>
    </row>
    <row r="399" spans="1:10" s="258" customFormat="1" ht="9" customHeight="1">
      <c r="A399" s="260"/>
      <c r="B399" s="260"/>
      <c r="C399" s="261"/>
      <c r="D399" s="261"/>
      <c r="E399" s="261"/>
      <c r="F399" s="260"/>
      <c r="J399" s="260"/>
    </row>
    <row r="400" spans="1:10" s="258" customFormat="1" ht="9" customHeight="1">
      <c r="A400" s="260"/>
      <c r="B400" s="260"/>
      <c r="C400" s="261"/>
      <c r="D400" s="261"/>
      <c r="E400" s="261"/>
      <c r="F400" s="260"/>
      <c r="J400" s="260"/>
    </row>
    <row r="401" spans="1:10" s="258" customFormat="1" ht="9" customHeight="1">
      <c r="A401" s="260"/>
      <c r="B401" s="260"/>
      <c r="C401" s="261"/>
      <c r="D401" s="261"/>
      <c r="E401" s="261"/>
      <c r="F401" s="260"/>
      <c r="J401" s="260"/>
    </row>
    <row r="402" spans="1:10" s="258" customFormat="1" ht="9" customHeight="1">
      <c r="A402" s="260"/>
      <c r="B402" s="260"/>
      <c r="C402" s="261"/>
      <c r="D402" s="261"/>
      <c r="E402" s="261"/>
      <c r="F402" s="260"/>
      <c r="J402" s="260"/>
    </row>
    <row r="403" spans="1:10" s="258" customFormat="1" ht="9" customHeight="1">
      <c r="A403" s="260"/>
      <c r="B403" s="260"/>
      <c r="C403" s="261"/>
      <c r="D403" s="261"/>
      <c r="E403" s="261"/>
      <c r="F403" s="260"/>
      <c r="J403" s="260"/>
    </row>
    <row r="404" spans="1:10" s="258" customFormat="1" ht="9" customHeight="1">
      <c r="A404" s="260"/>
      <c r="B404" s="260"/>
      <c r="C404" s="261"/>
      <c r="D404" s="261"/>
      <c r="E404" s="261"/>
      <c r="F404" s="260"/>
      <c r="J404" s="260"/>
    </row>
    <row r="405" spans="1:10" s="258" customFormat="1" ht="9" customHeight="1">
      <c r="A405" s="260"/>
      <c r="B405" s="260"/>
      <c r="C405" s="261"/>
      <c r="D405" s="261"/>
      <c r="E405" s="261"/>
      <c r="F405" s="260"/>
      <c r="J405" s="260"/>
    </row>
    <row r="406" spans="1:10" s="258" customFormat="1" ht="9" customHeight="1">
      <c r="A406" s="260"/>
      <c r="B406" s="260"/>
      <c r="C406" s="261"/>
      <c r="D406" s="261"/>
      <c r="E406" s="261"/>
      <c r="F406" s="260"/>
      <c r="J406" s="260"/>
    </row>
    <row r="407" spans="1:10" s="258" customFormat="1" ht="9" customHeight="1">
      <c r="A407" s="260"/>
      <c r="B407" s="260"/>
      <c r="C407" s="261"/>
      <c r="D407" s="261"/>
      <c r="E407" s="261"/>
      <c r="F407" s="260"/>
      <c r="J407" s="260"/>
    </row>
    <row r="408" spans="1:10" s="258" customFormat="1" ht="9" customHeight="1">
      <c r="A408" s="260"/>
      <c r="B408" s="260"/>
      <c r="C408" s="261"/>
      <c r="D408" s="261"/>
      <c r="E408" s="261"/>
      <c r="F408" s="260"/>
      <c r="J408" s="260"/>
    </row>
    <row r="409" spans="1:10" s="258" customFormat="1" ht="9" customHeight="1">
      <c r="A409" s="260"/>
      <c r="B409" s="260"/>
      <c r="C409" s="261"/>
      <c r="D409" s="261"/>
      <c r="E409" s="261"/>
      <c r="F409" s="260"/>
      <c r="J409" s="260"/>
    </row>
    <row r="410" spans="1:10" s="258" customFormat="1" ht="9" customHeight="1">
      <c r="A410" s="260"/>
      <c r="B410" s="260"/>
      <c r="C410" s="261"/>
      <c r="D410" s="261"/>
      <c r="E410" s="261"/>
      <c r="F410" s="260"/>
      <c r="J410" s="260"/>
    </row>
    <row r="411" spans="1:10" s="258" customFormat="1" ht="9" customHeight="1">
      <c r="A411" s="260"/>
      <c r="B411" s="260"/>
      <c r="C411" s="261"/>
      <c r="D411" s="261"/>
      <c r="E411" s="261"/>
      <c r="F411" s="260"/>
      <c r="J411" s="260"/>
    </row>
    <row r="412" spans="1:10" s="258" customFormat="1" ht="9" customHeight="1">
      <c r="A412" s="260"/>
      <c r="B412" s="260"/>
      <c r="C412" s="261"/>
      <c r="D412" s="261"/>
      <c r="E412" s="261"/>
      <c r="F412" s="260"/>
      <c r="J412" s="260"/>
    </row>
    <row r="413" spans="1:10" s="258" customFormat="1" ht="9" customHeight="1">
      <c r="A413" s="260"/>
      <c r="B413" s="260"/>
      <c r="C413" s="261"/>
      <c r="D413" s="261"/>
      <c r="E413" s="261"/>
      <c r="F413" s="260"/>
      <c r="J413" s="260"/>
    </row>
    <row r="414" spans="1:10" s="258" customFormat="1" ht="9" customHeight="1">
      <c r="A414" s="260"/>
      <c r="B414" s="260"/>
      <c r="C414" s="261"/>
      <c r="D414" s="261"/>
      <c r="E414" s="261"/>
      <c r="F414" s="260"/>
      <c r="J414" s="260"/>
    </row>
    <row r="415" spans="1:10" s="258" customFormat="1" ht="9" customHeight="1">
      <c r="A415" s="260"/>
      <c r="B415" s="260"/>
      <c r="C415" s="261"/>
      <c r="D415" s="261"/>
      <c r="E415" s="261"/>
      <c r="F415" s="260"/>
      <c r="J415" s="260"/>
    </row>
    <row r="416" spans="1:10" s="258" customFormat="1" ht="9" customHeight="1">
      <c r="A416" s="260"/>
      <c r="B416" s="260"/>
      <c r="C416" s="261"/>
      <c r="D416" s="261"/>
      <c r="E416" s="261"/>
      <c r="F416" s="260"/>
      <c r="J416" s="260"/>
    </row>
    <row r="417" spans="1:10" s="258" customFormat="1" ht="9" customHeight="1">
      <c r="A417" s="260"/>
      <c r="B417" s="260"/>
      <c r="C417" s="261"/>
      <c r="D417" s="261"/>
      <c r="E417" s="261"/>
      <c r="F417" s="260"/>
      <c r="J417" s="260"/>
    </row>
    <row r="418" spans="1:10" s="258" customFormat="1" ht="9" customHeight="1">
      <c r="A418" s="260"/>
      <c r="B418" s="260"/>
      <c r="C418" s="261"/>
      <c r="D418" s="261"/>
      <c r="E418" s="261"/>
      <c r="F418" s="260"/>
      <c r="J418" s="260"/>
    </row>
    <row r="419" spans="1:10" s="258" customFormat="1" ht="9" customHeight="1">
      <c r="A419" s="260"/>
      <c r="B419" s="260"/>
      <c r="C419" s="261"/>
      <c r="D419" s="261"/>
      <c r="E419" s="261"/>
      <c r="F419" s="260"/>
      <c r="J419" s="260"/>
    </row>
    <row r="420" spans="1:10" s="258" customFormat="1" ht="9" customHeight="1">
      <c r="A420" s="260"/>
      <c r="B420" s="260"/>
      <c r="C420" s="261"/>
      <c r="D420" s="261"/>
      <c r="E420" s="261"/>
      <c r="F420" s="260"/>
      <c r="J420" s="260"/>
    </row>
    <row r="421" spans="1:10" s="258" customFormat="1" ht="9" customHeight="1">
      <c r="A421" s="260"/>
      <c r="B421" s="260"/>
      <c r="C421" s="261"/>
      <c r="D421" s="261"/>
      <c r="E421" s="261"/>
      <c r="F421" s="260"/>
      <c r="J421" s="260"/>
    </row>
    <row r="422" spans="1:10" s="258" customFormat="1" ht="9" customHeight="1">
      <c r="A422" s="260"/>
      <c r="B422" s="260"/>
      <c r="C422" s="261"/>
      <c r="D422" s="261"/>
      <c r="E422" s="261"/>
      <c r="F422" s="260"/>
      <c r="J422" s="260"/>
    </row>
    <row r="423" spans="1:10" s="258" customFormat="1" ht="9" customHeight="1">
      <c r="A423" s="260"/>
      <c r="B423" s="260"/>
      <c r="C423" s="261"/>
      <c r="D423" s="261"/>
      <c r="E423" s="261"/>
      <c r="F423" s="260"/>
      <c r="J423" s="260"/>
    </row>
    <row r="424" spans="1:10" s="258" customFormat="1" ht="9" customHeight="1">
      <c r="A424" s="260"/>
      <c r="B424" s="260"/>
      <c r="C424" s="261"/>
      <c r="D424" s="261"/>
      <c r="E424" s="261"/>
      <c r="F424" s="260"/>
      <c r="J424" s="260"/>
    </row>
    <row r="425" spans="1:10" s="258" customFormat="1" ht="9" customHeight="1">
      <c r="A425" s="260"/>
      <c r="B425" s="260"/>
      <c r="C425" s="261"/>
      <c r="D425" s="261"/>
      <c r="E425" s="261"/>
      <c r="F425" s="260"/>
      <c r="J425" s="260"/>
    </row>
    <row r="426" spans="1:10" s="258" customFormat="1" ht="9" customHeight="1">
      <c r="A426" s="260"/>
      <c r="B426" s="260"/>
      <c r="C426" s="261"/>
      <c r="D426" s="261"/>
      <c r="E426" s="261"/>
      <c r="F426" s="260"/>
      <c r="J426" s="260"/>
    </row>
    <row r="427" spans="1:10" s="258" customFormat="1" ht="9" customHeight="1">
      <c r="A427" s="260"/>
      <c r="B427" s="260"/>
      <c r="C427" s="261"/>
      <c r="D427" s="261"/>
      <c r="E427" s="261"/>
      <c r="F427" s="260"/>
      <c r="J427" s="260"/>
    </row>
    <row r="428" spans="1:10" s="258" customFormat="1" ht="9" customHeight="1">
      <c r="A428" s="260"/>
      <c r="B428" s="260"/>
      <c r="C428" s="261"/>
      <c r="D428" s="261"/>
      <c r="E428" s="261"/>
      <c r="F428" s="260"/>
      <c r="J428" s="260"/>
    </row>
    <row r="429" spans="1:10" s="258" customFormat="1" ht="9" customHeight="1">
      <c r="A429" s="260"/>
      <c r="B429" s="260"/>
      <c r="C429" s="261"/>
      <c r="D429" s="261"/>
      <c r="E429" s="261"/>
      <c r="F429" s="260"/>
      <c r="J429" s="260"/>
    </row>
    <row r="430" spans="1:10" s="258" customFormat="1" ht="9" customHeight="1">
      <c r="A430" s="260"/>
      <c r="B430" s="260"/>
      <c r="C430" s="261"/>
      <c r="D430" s="261"/>
      <c r="E430" s="261"/>
      <c r="F430" s="260"/>
      <c r="J430" s="260"/>
    </row>
    <row r="431" spans="1:10" s="258" customFormat="1" ht="9" customHeight="1">
      <c r="A431" s="260"/>
      <c r="B431" s="260"/>
      <c r="C431" s="261"/>
      <c r="D431" s="261"/>
      <c r="E431" s="261"/>
      <c r="F431" s="260"/>
      <c r="J431" s="260"/>
    </row>
    <row r="432" spans="1:10" s="258" customFormat="1" ht="9" customHeight="1">
      <c r="A432" s="260"/>
      <c r="B432" s="260"/>
      <c r="C432" s="261"/>
      <c r="D432" s="261"/>
      <c r="E432" s="261"/>
      <c r="F432" s="260"/>
      <c r="J432" s="260"/>
    </row>
    <row r="433" spans="1:10" s="258" customFormat="1" ht="9" customHeight="1">
      <c r="A433" s="260"/>
      <c r="B433" s="260"/>
      <c r="C433" s="261"/>
      <c r="D433" s="261"/>
      <c r="E433" s="261"/>
      <c r="F433" s="260"/>
      <c r="J433" s="260"/>
    </row>
    <row r="434" spans="1:10" s="258" customFormat="1" ht="9" customHeight="1">
      <c r="A434" s="260"/>
      <c r="B434" s="260"/>
      <c r="C434" s="261"/>
      <c r="D434" s="261"/>
      <c r="E434" s="261"/>
      <c r="F434" s="260"/>
      <c r="J434" s="260"/>
    </row>
    <row r="435" spans="1:10" s="258" customFormat="1" ht="9" customHeight="1">
      <c r="A435" s="260"/>
      <c r="B435" s="260"/>
      <c r="C435" s="261"/>
      <c r="D435" s="261"/>
      <c r="E435" s="261"/>
      <c r="F435" s="260"/>
      <c r="J435" s="260"/>
    </row>
    <row r="436" spans="1:10" s="258" customFormat="1" ht="9" customHeight="1">
      <c r="A436" s="260"/>
      <c r="B436" s="260"/>
      <c r="C436" s="261"/>
      <c r="D436" s="261"/>
      <c r="E436" s="261"/>
      <c r="F436" s="260"/>
      <c r="J436" s="260"/>
    </row>
    <row r="437" spans="1:10" s="258" customFormat="1" ht="9" customHeight="1">
      <c r="A437" s="260"/>
      <c r="B437" s="260"/>
      <c r="C437" s="261"/>
      <c r="D437" s="261"/>
      <c r="E437" s="261"/>
      <c r="F437" s="260"/>
      <c r="J437" s="260"/>
    </row>
    <row r="438" spans="1:10" s="258" customFormat="1" ht="9" customHeight="1">
      <c r="A438" s="260"/>
      <c r="B438" s="260"/>
      <c r="C438" s="261"/>
      <c r="D438" s="261"/>
      <c r="E438" s="261"/>
      <c r="F438" s="260"/>
      <c r="J438" s="260"/>
    </row>
    <row r="439" spans="1:10" s="258" customFormat="1" ht="9" customHeight="1">
      <c r="A439" s="260"/>
      <c r="B439" s="260"/>
      <c r="C439" s="261"/>
      <c r="D439" s="261"/>
      <c r="E439" s="261"/>
      <c r="F439" s="260"/>
      <c r="J439" s="260"/>
    </row>
    <row r="440" spans="1:10" s="258" customFormat="1" ht="9" customHeight="1">
      <c r="A440" s="260"/>
      <c r="B440" s="260"/>
      <c r="C440" s="261"/>
      <c r="D440" s="261"/>
      <c r="E440" s="261"/>
      <c r="F440" s="260"/>
      <c r="J440" s="260"/>
    </row>
    <row r="441" spans="1:10" s="258" customFormat="1" ht="9" customHeight="1">
      <c r="A441" s="260"/>
      <c r="B441" s="260"/>
      <c r="C441" s="261"/>
      <c r="D441" s="261"/>
      <c r="E441" s="261"/>
      <c r="F441" s="260"/>
      <c r="J441" s="260"/>
    </row>
    <row r="442" spans="1:10" s="258" customFormat="1" ht="9" customHeight="1">
      <c r="A442" s="260"/>
      <c r="B442" s="260"/>
      <c r="C442" s="261"/>
      <c r="D442" s="261"/>
      <c r="E442" s="261"/>
      <c r="F442" s="260"/>
      <c r="J442" s="260"/>
    </row>
    <row r="443" spans="1:10" s="258" customFormat="1" ht="9" customHeight="1">
      <c r="A443" s="260"/>
      <c r="B443" s="260"/>
      <c r="C443" s="261"/>
      <c r="D443" s="261"/>
      <c r="E443" s="261"/>
      <c r="F443" s="260"/>
      <c r="J443" s="260"/>
    </row>
    <row r="444" spans="1:10" s="258" customFormat="1" ht="9" customHeight="1">
      <c r="A444" s="260"/>
      <c r="B444" s="260"/>
      <c r="C444" s="261"/>
      <c r="D444" s="261"/>
      <c r="E444" s="261"/>
      <c r="F444" s="260"/>
      <c r="J444" s="260"/>
    </row>
    <row r="445" spans="1:10" s="258" customFormat="1" ht="9" customHeight="1">
      <c r="A445" s="260"/>
      <c r="B445" s="260"/>
      <c r="C445" s="261"/>
      <c r="D445" s="261"/>
      <c r="E445" s="261"/>
      <c r="F445" s="260"/>
      <c r="J445" s="260"/>
    </row>
    <row r="446" spans="1:10" s="258" customFormat="1" ht="9" customHeight="1">
      <c r="A446" s="260"/>
      <c r="B446" s="260"/>
      <c r="C446" s="261"/>
      <c r="D446" s="261"/>
      <c r="E446" s="261"/>
      <c r="F446" s="260"/>
      <c r="J446" s="260"/>
    </row>
    <row r="447" spans="1:10" s="258" customFormat="1" ht="9" customHeight="1">
      <c r="A447" s="260"/>
      <c r="B447" s="260"/>
      <c r="C447" s="261"/>
      <c r="D447" s="261"/>
      <c r="E447" s="261"/>
      <c r="F447" s="260"/>
      <c r="J447" s="260"/>
    </row>
    <row r="448" spans="1:10" s="258" customFormat="1" ht="9" customHeight="1">
      <c r="A448" s="260"/>
      <c r="B448" s="260"/>
      <c r="C448" s="261"/>
      <c r="D448" s="261"/>
      <c r="E448" s="261"/>
      <c r="F448" s="260"/>
      <c r="J448" s="260"/>
    </row>
    <row r="449" spans="1:10" s="258" customFormat="1" ht="9" customHeight="1">
      <c r="A449" s="260"/>
      <c r="B449" s="260"/>
      <c r="C449" s="261"/>
      <c r="D449" s="261"/>
      <c r="E449" s="261"/>
      <c r="F449" s="260"/>
      <c r="J449" s="260"/>
    </row>
    <row r="450" spans="1:10" s="258" customFormat="1" ht="9" customHeight="1">
      <c r="A450" s="260"/>
      <c r="B450" s="260"/>
      <c r="C450" s="261"/>
      <c r="D450" s="261"/>
      <c r="E450" s="261"/>
      <c r="F450" s="260"/>
      <c r="J450" s="260"/>
    </row>
    <row r="451" spans="1:10" s="258" customFormat="1" ht="9" customHeight="1">
      <c r="A451" s="260"/>
      <c r="B451" s="260"/>
      <c r="C451" s="261"/>
      <c r="D451" s="261"/>
      <c r="E451" s="261"/>
      <c r="F451" s="260"/>
      <c r="J451" s="260"/>
    </row>
    <row r="452" spans="1:10" s="258" customFormat="1" ht="9" customHeight="1">
      <c r="A452" s="260"/>
      <c r="B452" s="260"/>
      <c r="C452" s="261"/>
      <c r="D452" s="261"/>
      <c r="E452" s="261"/>
      <c r="F452" s="260"/>
      <c r="J452" s="260"/>
    </row>
    <row r="453" spans="1:10" s="258" customFormat="1" ht="9" customHeight="1">
      <c r="A453" s="260"/>
      <c r="B453" s="260"/>
      <c r="C453" s="261"/>
      <c r="D453" s="261"/>
      <c r="E453" s="261"/>
      <c r="F453" s="260"/>
      <c r="J453" s="260"/>
    </row>
    <row r="454" spans="1:10" s="258" customFormat="1" ht="9" customHeight="1">
      <c r="A454" s="260"/>
      <c r="B454" s="260"/>
      <c r="C454" s="261"/>
      <c r="D454" s="261"/>
      <c r="E454" s="261"/>
      <c r="F454" s="260"/>
      <c r="J454" s="260"/>
    </row>
    <row r="455" spans="1:10" s="258" customFormat="1" ht="9" customHeight="1">
      <c r="A455" s="260"/>
      <c r="B455" s="260"/>
      <c r="C455" s="261"/>
      <c r="D455" s="261"/>
      <c r="E455" s="261"/>
      <c r="F455" s="260"/>
      <c r="J455" s="260"/>
    </row>
    <row r="456" spans="1:10" s="258" customFormat="1" ht="9" customHeight="1">
      <c r="A456" s="260"/>
      <c r="B456" s="260"/>
      <c r="C456" s="261"/>
      <c r="D456" s="261"/>
      <c r="E456" s="261"/>
      <c r="F456" s="260"/>
      <c r="J456" s="260"/>
    </row>
    <row r="457" spans="1:10" s="258" customFormat="1" ht="9" customHeight="1">
      <c r="A457" s="260"/>
      <c r="B457" s="260"/>
      <c r="C457" s="261"/>
      <c r="D457" s="261"/>
      <c r="E457" s="261"/>
      <c r="F457" s="260"/>
      <c r="J457" s="260"/>
    </row>
    <row r="458" spans="1:10" s="258" customFormat="1" ht="9" customHeight="1">
      <c r="A458" s="260"/>
      <c r="B458" s="260"/>
      <c r="C458" s="261"/>
      <c r="D458" s="261"/>
      <c r="E458" s="261"/>
      <c r="F458" s="260"/>
      <c r="J458" s="260"/>
    </row>
    <row r="459" spans="1:10" s="258" customFormat="1" ht="9" customHeight="1">
      <c r="A459" s="260"/>
      <c r="B459" s="260"/>
      <c r="C459" s="261"/>
      <c r="D459" s="261"/>
      <c r="E459" s="261"/>
      <c r="F459" s="260"/>
      <c r="J459" s="260"/>
    </row>
    <row r="460" spans="1:10" s="258" customFormat="1" ht="9" customHeight="1">
      <c r="A460" s="260"/>
      <c r="B460" s="260"/>
      <c r="C460" s="261"/>
      <c r="D460" s="261"/>
      <c r="E460" s="261"/>
      <c r="F460" s="260"/>
      <c r="J460" s="260"/>
    </row>
    <row r="461" spans="1:10" s="258" customFormat="1" ht="9" customHeight="1">
      <c r="A461" s="260"/>
      <c r="B461" s="260"/>
      <c r="C461" s="261"/>
      <c r="D461" s="261"/>
      <c r="E461" s="261"/>
      <c r="F461" s="260"/>
      <c r="J461" s="260"/>
    </row>
  </sheetData>
  <autoFilter ref="A3:N154" xr:uid="{7E7733F8-62BA-4227-AAA4-EFAFC4C19987}"/>
  <mergeCells count="9">
    <mergeCell ref="A1:J1"/>
    <mergeCell ref="A2:A3"/>
    <mergeCell ref="B2:B3"/>
    <mergeCell ref="C2:C3"/>
    <mergeCell ref="D2:E2"/>
    <mergeCell ref="G2:G3"/>
    <mergeCell ref="H2:H3"/>
    <mergeCell ref="I2:I3"/>
    <mergeCell ref="J2:J3"/>
  </mergeCells>
  <phoneticPr fontId="4" type="noConversion"/>
  <dataValidations count="1">
    <dataValidation type="list" showInputMessage="1" showErrorMessage="1" errorTitle="입력 오류" error="허용되지 않은 문자를 입력하셨습니다." sqref="C4:C153" xr:uid="{C17BFF55-8120-49DF-8CFA-A82709FF2D88}">
      <formula1>"6,8,10,12,14,16,18,20,22,24,26,28,30,32,34,36,38,40,42,44,46,48,50,52,54,56,58,60,62,64,66,68,70,72,74,76,78,80,82,84,86,88,90,92,94,96,98,100"</formula1>
    </dataValidation>
  </dataValidations>
  <printOptions horizontalCentered="1"/>
  <pageMargins left="0.59055118110236227" right="0.59055118110236227" top="0.63" bottom="0.38" header="0.31496062992125984" footer="0.11811023622047245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46904-EA8A-4937-965B-A7299B34600E}">
  <sheetPr>
    <tabColor indexed="10"/>
  </sheetPr>
  <dimension ref="A1:CK427"/>
  <sheetViews>
    <sheetView zoomScale="60" zoomScaleNormal="60" workbookViewId="0">
      <pane ySplit="1" topLeftCell="A119" activePane="bottomLeft" state="frozen"/>
      <selection activeCell="Z1024" sqref="Z1024"/>
      <selection pane="bottomLeft" activeCell="AG151" sqref="AG151"/>
    </sheetView>
  </sheetViews>
  <sheetFormatPr defaultColWidth="8.88671875" defaultRowHeight="16.5"/>
  <cols>
    <col min="1" max="1" width="13.5546875" style="397" bestFit="1" customWidth="1"/>
    <col min="2" max="2" width="13.21875" style="397" customWidth="1"/>
    <col min="3" max="10" width="8.88671875" style="399"/>
    <col min="11" max="11" width="8" style="399" customWidth="1"/>
    <col min="12" max="12" width="7.77734375" style="399" customWidth="1"/>
    <col min="13" max="50" width="8.88671875" style="399"/>
    <col min="51" max="16384" width="8.88671875" style="4"/>
  </cols>
  <sheetData>
    <row r="1" spans="1:89" s="391" customFormat="1" ht="29.25" customHeight="1">
      <c r="A1" s="388"/>
      <c r="B1" s="389" t="s">
        <v>945</v>
      </c>
      <c r="C1" s="390">
        <v>6</v>
      </c>
      <c r="D1" s="390">
        <v>8</v>
      </c>
      <c r="E1" s="390">
        <v>10</v>
      </c>
      <c r="F1" s="390">
        <v>12</v>
      </c>
      <c r="G1" s="390">
        <v>14</v>
      </c>
      <c r="H1" s="390">
        <v>16</v>
      </c>
      <c r="I1" s="390">
        <v>18</v>
      </c>
      <c r="J1" s="390">
        <v>20</v>
      </c>
      <c r="K1" s="390">
        <v>22</v>
      </c>
      <c r="L1" s="390">
        <v>24</v>
      </c>
      <c r="M1" s="390">
        <v>26</v>
      </c>
      <c r="N1" s="390">
        <v>28</v>
      </c>
      <c r="O1" s="390">
        <v>30</v>
      </c>
      <c r="P1" s="390">
        <v>32</v>
      </c>
      <c r="Q1" s="390">
        <v>34</v>
      </c>
      <c r="R1" s="390">
        <v>36</v>
      </c>
      <c r="S1" s="390">
        <v>38</v>
      </c>
      <c r="T1" s="390">
        <v>40</v>
      </c>
      <c r="U1" s="390">
        <v>42</v>
      </c>
      <c r="V1" s="390">
        <v>44</v>
      </c>
      <c r="W1" s="390">
        <v>46</v>
      </c>
      <c r="X1" s="390">
        <v>48</v>
      </c>
      <c r="Y1" s="390">
        <v>50</v>
      </c>
      <c r="Z1" s="390">
        <v>52</v>
      </c>
      <c r="AA1" s="390">
        <v>54</v>
      </c>
      <c r="AB1" s="390">
        <v>56</v>
      </c>
      <c r="AC1" s="390">
        <v>58</v>
      </c>
      <c r="AD1" s="390">
        <v>60</v>
      </c>
      <c r="AE1" s="390">
        <v>62</v>
      </c>
      <c r="AF1" s="390">
        <v>64</v>
      </c>
      <c r="AG1" s="390">
        <v>66</v>
      </c>
      <c r="AH1" s="390">
        <v>68</v>
      </c>
      <c r="AI1" s="390">
        <v>70</v>
      </c>
      <c r="AJ1" s="390">
        <v>72</v>
      </c>
      <c r="AK1" s="390">
        <v>74</v>
      </c>
      <c r="AL1" s="390">
        <v>76</v>
      </c>
      <c r="AM1" s="390">
        <v>78</v>
      </c>
      <c r="AN1" s="390">
        <v>80</v>
      </c>
      <c r="AO1" s="390">
        <v>82</v>
      </c>
      <c r="AP1" s="390">
        <v>84</v>
      </c>
      <c r="AQ1" s="390">
        <v>86</v>
      </c>
      <c r="AR1" s="390">
        <v>88</v>
      </c>
      <c r="AS1" s="390">
        <v>90</v>
      </c>
      <c r="AT1" s="390">
        <v>92</v>
      </c>
      <c r="AU1" s="390">
        <v>94</v>
      </c>
      <c r="AV1" s="390">
        <v>96</v>
      </c>
      <c r="AW1" s="390">
        <v>98</v>
      </c>
      <c r="AX1" s="390">
        <v>100</v>
      </c>
    </row>
    <row r="2" spans="1:89" s="396" customFormat="1">
      <c r="A2" s="1340" t="s">
        <v>959</v>
      </c>
      <c r="B2" s="392">
        <v>5</v>
      </c>
      <c r="C2" s="393">
        <v>8.4600000000000005E-3</v>
      </c>
      <c r="D2" s="393">
        <v>1.4489999999999999E-2</v>
      </c>
      <c r="E2" s="393">
        <v>2.1989999999999999E-2</v>
      </c>
      <c r="F2" s="393">
        <v>3.0929999999999999E-2</v>
      </c>
      <c r="G2" s="393">
        <v>4.1250000000000002E-2</v>
      </c>
      <c r="H2" s="393">
        <v>5.2940000000000001E-2</v>
      </c>
      <c r="I2" s="393">
        <v>6.5960000000000005E-2</v>
      </c>
      <c r="J2" s="393">
        <v>8.029E-2</v>
      </c>
      <c r="K2" s="393">
        <v>9.5909999999999995E-2</v>
      </c>
      <c r="L2" s="393">
        <v>0.1128</v>
      </c>
      <c r="M2" s="393">
        <v>0.13095000000000001</v>
      </c>
      <c r="N2" s="393">
        <v>0.15032999999999999</v>
      </c>
      <c r="O2" s="393">
        <v>0.17094000000000001</v>
      </c>
      <c r="P2" s="393">
        <v>0.19275999999999999</v>
      </c>
      <c r="Q2" s="393">
        <v>0.21578</v>
      </c>
      <c r="R2" s="393">
        <v>0.23996999999999999</v>
      </c>
      <c r="S2" s="393">
        <v>0.26534000000000002</v>
      </c>
      <c r="T2" s="393">
        <v>0.29187000000000002</v>
      </c>
      <c r="U2" s="393">
        <v>0.31956000000000001</v>
      </c>
      <c r="V2" s="393">
        <v>0.34838000000000002</v>
      </c>
      <c r="W2" s="393">
        <v>0.37833</v>
      </c>
      <c r="X2" s="393">
        <v>0.40939999999999999</v>
      </c>
      <c r="Y2" s="393">
        <v>0.44158999999999998</v>
      </c>
      <c r="Z2" s="393">
        <v>0.47487000000000001</v>
      </c>
      <c r="AA2" s="393">
        <v>0.50924999999999998</v>
      </c>
      <c r="AB2" s="393">
        <v>0.54471999999999998</v>
      </c>
      <c r="AC2" s="393">
        <v>0.58126999999999995</v>
      </c>
      <c r="AD2" s="393">
        <v>0.61887999999999999</v>
      </c>
      <c r="AE2" s="393">
        <v>0.65756000000000003</v>
      </c>
      <c r="AF2" s="393">
        <v>0.69730000000000003</v>
      </c>
      <c r="AG2" s="393">
        <v>0.73807999999999996</v>
      </c>
      <c r="AH2" s="393">
        <v>0.77990999999999999</v>
      </c>
      <c r="AI2" s="393">
        <v>0.82277</v>
      </c>
      <c r="AJ2" s="393">
        <v>0.86665000000000003</v>
      </c>
      <c r="AK2" s="393">
        <v>0.91156000000000004</v>
      </c>
      <c r="AL2" s="393">
        <v>0.95748999999999995</v>
      </c>
      <c r="AM2" s="393">
        <v>1.0044200000000001</v>
      </c>
      <c r="AN2" s="393">
        <v>1.05236</v>
      </c>
      <c r="AO2" s="394">
        <v>1.1012900000000001</v>
      </c>
      <c r="AP2" s="394">
        <v>1.1512100000000001</v>
      </c>
      <c r="AQ2" s="394">
        <v>1.2021200000000001</v>
      </c>
      <c r="AR2" s="394">
        <v>1.2540100000000001</v>
      </c>
      <c r="AS2" s="394">
        <v>1.30687</v>
      </c>
      <c r="AT2" s="394">
        <v>1.3607</v>
      </c>
      <c r="AU2" s="394">
        <v>1.4154899999999999</v>
      </c>
      <c r="AV2" s="394">
        <v>1.4712400000000001</v>
      </c>
      <c r="AW2" s="394">
        <v>1.5279499999999999</v>
      </c>
      <c r="AX2" s="394">
        <v>1.5855999999999999</v>
      </c>
      <c r="AY2" s="395"/>
      <c r="AZ2" s="395"/>
      <c r="BA2" s="395"/>
      <c r="BB2" s="395"/>
      <c r="BC2" s="395"/>
      <c r="BD2" s="395"/>
      <c r="BE2" s="395"/>
      <c r="BF2" s="395"/>
      <c r="BG2" s="395"/>
      <c r="BH2" s="395"/>
      <c r="BI2" s="395"/>
      <c r="BJ2" s="395"/>
      <c r="BK2" s="395"/>
      <c r="BL2" s="395"/>
      <c r="BM2" s="395"/>
      <c r="BN2" s="395"/>
      <c r="BO2" s="395"/>
      <c r="BP2" s="395"/>
      <c r="BQ2" s="395"/>
      <c r="BR2" s="395"/>
      <c r="BS2" s="395"/>
      <c r="BT2" s="395"/>
      <c r="BU2" s="395"/>
      <c r="BV2" s="395"/>
      <c r="BW2" s="395"/>
      <c r="BX2" s="395"/>
      <c r="BY2" s="395"/>
      <c r="BZ2" s="395"/>
      <c r="CA2" s="395"/>
      <c r="CB2" s="395"/>
      <c r="CC2" s="395"/>
      <c r="CD2" s="395"/>
      <c r="CE2" s="395"/>
      <c r="CF2" s="395"/>
      <c r="CG2" s="395"/>
      <c r="CH2" s="395"/>
      <c r="CI2" s="395"/>
      <c r="CJ2" s="395"/>
      <c r="CK2" s="395"/>
    </row>
    <row r="3" spans="1:89" s="396" customFormat="1">
      <c r="A3" s="1340"/>
      <c r="B3" s="392">
        <v>6</v>
      </c>
      <c r="C3" s="393">
        <v>1.0120000000000001E-2</v>
      </c>
      <c r="D3" s="393">
        <v>1.7340000000000001E-2</v>
      </c>
      <c r="E3" s="393">
        <v>2.6329999999999999E-2</v>
      </c>
      <c r="F3" s="393">
        <v>3.7019999999999997E-2</v>
      </c>
      <c r="G3" s="393">
        <v>4.938E-2</v>
      </c>
      <c r="H3" s="393">
        <v>6.3369999999999996E-2</v>
      </c>
      <c r="I3" s="393">
        <v>7.8960000000000002E-2</v>
      </c>
      <c r="J3" s="393">
        <v>9.6110000000000001E-2</v>
      </c>
      <c r="K3" s="393">
        <v>0.11481</v>
      </c>
      <c r="L3" s="393">
        <v>0.13503999999999999</v>
      </c>
      <c r="M3" s="393">
        <v>0.15676000000000001</v>
      </c>
      <c r="N3" s="393">
        <v>0.17996999999999999</v>
      </c>
      <c r="O3" s="393">
        <v>0.20463999999999999</v>
      </c>
      <c r="P3" s="393">
        <v>0.23075999999999999</v>
      </c>
      <c r="Q3" s="393">
        <v>0.25830999999999998</v>
      </c>
      <c r="R3" s="393">
        <v>0.28727999999999998</v>
      </c>
      <c r="S3" s="393">
        <v>0.31764999999999999</v>
      </c>
      <c r="T3" s="393">
        <v>0.34941</v>
      </c>
      <c r="U3" s="393">
        <v>0.38255</v>
      </c>
      <c r="V3" s="393">
        <v>0.41704999999999998</v>
      </c>
      <c r="W3" s="393">
        <v>0.45290999999999998</v>
      </c>
      <c r="X3" s="393">
        <v>0.49010999999999999</v>
      </c>
      <c r="Y3" s="393">
        <v>0.52864</v>
      </c>
      <c r="Z3" s="393">
        <v>0.56849000000000005</v>
      </c>
      <c r="AA3" s="393">
        <v>0.60965000000000003</v>
      </c>
      <c r="AB3" s="393">
        <v>0.65210999999999997</v>
      </c>
      <c r="AC3" s="393">
        <v>0.69586000000000003</v>
      </c>
      <c r="AD3" s="393">
        <v>0.74089000000000005</v>
      </c>
      <c r="AE3" s="393">
        <v>0.78720000000000001</v>
      </c>
      <c r="AF3" s="393">
        <v>0.83477000000000001</v>
      </c>
      <c r="AG3" s="393">
        <v>0.88360000000000005</v>
      </c>
      <c r="AH3" s="393">
        <v>0.93367</v>
      </c>
      <c r="AI3" s="393">
        <v>0.98497999999999997</v>
      </c>
      <c r="AJ3" s="393">
        <v>1.03752</v>
      </c>
      <c r="AK3" s="393">
        <v>1.0912900000000001</v>
      </c>
      <c r="AL3" s="393">
        <v>1.1462699999999999</v>
      </c>
      <c r="AM3" s="393">
        <v>1.2024600000000001</v>
      </c>
      <c r="AN3" s="393">
        <v>1.2598499999999999</v>
      </c>
      <c r="AO3" s="394">
        <v>1.31843</v>
      </c>
      <c r="AP3" s="394">
        <v>1.3782000000000001</v>
      </c>
      <c r="AQ3" s="394">
        <v>1.4391499999999999</v>
      </c>
      <c r="AR3" s="394">
        <v>1.5012700000000001</v>
      </c>
      <c r="AS3" s="394">
        <v>1.5645500000000001</v>
      </c>
      <c r="AT3" s="394">
        <v>1.629</v>
      </c>
      <c r="AU3" s="394">
        <v>1.6946000000000001</v>
      </c>
      <c r="AV3" s="394">
        <v>1.76135</v>
      </c>
      <c r="AW3" s="394">
        <v>1.8292299999999999</v>
      </c>
      <c r="AX3" s="394">
        <v>1.89825</v>
      </c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</row>
    <row r="4" spans="1:89" s="396" customFormat="1">
      <c r="A4" s="1340"/>
      <c r="B4" s="392">
        <v>7</v>
      </c>
      <c r="C4" s="393">
        <v>1.179E-2</v>
      </c>
      <c r="D4" s="393">
        <v>2.0199999999999999E-2</v>
      </c>
      <c r="E4" s="393">
        <v>3.0669999999999999E-2</v>
      </c>
      <c r="F4" s="393">
        <v>4.3119999999999999E-2</v>
      </c>
      <c r="G4" s="393">
        <v>5.7520000000000002E-2</v>
      </c>
      <c r="H4" s="393">
        <v>7.3810000000000001E-2</v>
      </c>
      <c r="I4" s="393">
        <v>9.196E-2</v>
      </c>
      <c r="J4" s="393">
        <v>0.11194999999999999</v>
      </c>
      <c r="K4" s="393">
        <v>0.13372999999999999</v>
      </c>
      <c r="L4" s="393">
        <v>0.15728</v>
      </c>
      <c r="M4" s="393">
        <v>0.18259</v>
      </c>
      <c r="N4" s="393">
        <v>0.20962</v>
      </c>
      <c r="O4" s="393">
        <v>0.23835000000000001</v>
      </c>
      <c r="P4" s="393">
        <v>0.26878000000000002</v>
      </c>
      <c r="Q4" s="393">
        <v>0.30087000000000003</v>
      </c>
      <c r="R4" s="393">
        <v>0.33461000000000002</v>
      </c>
      <c r="S4" s="393">
        <v>0.36998999999999999</v>
      </c>
      <c r="T4" s="393">
        <v>0.40698000000000001</v>
      </c>
      <c r="U4" s="393">
        <v>0.44557999999999998</v>
      </c>
      <c r="V4" s="393">
        <v>0.48576999999999998</v>
      </c>
      <c r="W4" s="393">
        <v>0.52754000000000001</v>
      </c>
      <c r="X4" s="393">
        <v>0.57086999999999999</v>
      </c>
      <c r="Y4" s="393">
        <v>0.61573999999999995</v>
      </c>
      <c r="Z4" s="393">
        <v>0.66215999999999997</v>
      </c>
      <c r="AA4" s="393">
        <v>0.71011000000000002</v>
      </c>
      <c r="AB4" s="393">
        <v>0.75956999999999997</v>
      </c>
      <c r="AC4" s="393">
        <v>0.81052999999999997</v>
      </c>
      <c r="AD4" s="393">
        <v>0.86297999999999997</v>
      </c>
      <c r="AE4" s="393">
        <v>0.91691999999999996</v>
      </c>
      <c r="AF4" s="393">
        <v>0.97233000000000003</v>
      </c>
      <c r="AG4" s="393">
        <v>1.02921</v>
      </c>
      <c r="AH4" s="393">
        <v>1.0875300000000001</v>
      </c>
      <c r="AI4" s="393">
        <v>1.1473</v>
      </c>
      <c r="AJ4" s="393">
        <v>1.20851</v>
      </c>
      <c r="AK4" s="393">
        <v>1.2711300000000001</v>
      </c>
      <c r="AL4" s="393">
        <v>1.33518</v>
      </c>
      <c r="AM4" s="393">
        <v>1.40063</v>
      </c>
      <c r="AN4" s="393">
        <v>1.4674799999999999</v>
      </c>
      <c r="AO4" s="394">
        <v>1.53572</v>
      </c>
      <c r="AP4" s="394">
        <v>1.60534</v>
      </c>
      <c r="AQ4" s="394">
        <v>1.6763399999999999</v>
      </c>
      <c r="AR4" s="394">
        <v>1.7486999999999999</v>
      </c>
      <c r="AS4" s="394">
        <v>1.8224199999999999</v>
      </c>
      <c r="AT4" s="394">
        <v>1.8974899999999999</v>
      </c>
      <c r="AU4" s="394">
        <v>1.9739</v>
      </c>
      <c r="AV4" s="394">
        <v>2.05165</v>
      </c>
      <c r="AW4" s="394">
        <v>2.1307299999999998</v>
      </c>
      <c r="AX4" s="394">
        <v>2.2111299999999998</v>
      </c>
      <c r="AY4" s="395"/>
      <c r="AZ4" s="395"/>
      <c r="BA4" s="395"/>
      <c r="BB4" s="395"/>
      <c r="BC4" s="395"/>
      <c r="BD4" s="395"/>
      <c r="BE4" s="395"/>
      <c r="BF4" s="395"/>
      <c r="BG4" s="395"/>
      <c r="BH4" s="395"/>
      <c r="BI4" s="395"/>
      <c r="BJ4" s="395"/>
      <c r="BK4" s="395"/>
      <c r="BL4" s="395"/>
      <c r="BM4" s="395"/>
      <c r="BN4" s="395"/>
      <c r="BO4" s="395"/>
      <c r="BP4" s="395"/>
      <c r="BQ4" s="395"/>
      <c r="BR4" s="395"/>
      <c r="BS4" s="395"/>
      <c r="BT4" s="395"/>
      <c r="BU4" s="395"/>
      <c r="BV4" s="395"/>
      <c r="BW4" s="395"/>
      <c r="BX4" s="395"/>
      <c r="BY4" s="395"/>
      <c r="BZ4" s="395"/>
      <c r="CA4" s="395"/>
      <c r="CB4" s="395"/>
      <c r="CC4" s="395"/>
      <c r="CD4" s="395"/>
      <c r="CE4" s="395"/>
      <c r="CF4" s="395"/>
      <c r="CG4" s="395"/>
      <c r="CH4" s="395"/>
      <c r="CI4" s="395"/>
      <c r="CJ4" s="395"/>
      <c r="CK4" s="395"/>
    </row>
    <row r="5" spans="1:89" s="396" customFormat="1">
      <c r="A5" s="1340"/>
      <c r="B5" s="392">
        <v>8</v>
      </c>
      <c r="C5" s="393">
        <v>1.346E-2</v>
      </c>
      <c r="D5" s="393">
        <v>2.3060000000000001E-2</v>
      </c>
      <c r="E5" s="393">
        <v>3.5000000000000003E-2</v>
      </c>
      <c r="F5" s="393">
        <v>4.922E-2</v>
      </c>
      <c r="G5" s="393">
        <v>6.565E-2</v>
      </c>
      <c r="H5" s="393">
        <v>8.4250000000000005E-2</v>
      </c>
      <c r="I5" s="393">
        <v>0.10498</v>
      </c>
      <c r="J5" s="393">
        <v>0.12778999999999999</v>
      </c>
      <c r="K5" s="393">
        <v>0.15265000000000001</v>
      </c>
      <c r="L5" s="393">
        <v>0.17954000000000001</v>
      </c>
      <c r="M5" s="393">
        <v>0.20841999999999999</v>
      </c>
      <c r="N5" s="393">
        <v>0.23927999999999999</v>
      </c>
      <c r="O5" s="393">
        <v>0.27207999999999999</v>
      </c>
      <c r="P5" s="393">
        <v>0.30681000000000003</v>
      </c>
      <c r="Q5" s="393">
        <v>0.34344999999999998</v>
      </c>
      <c r="R5" s="393">
        <v>0.38196000000000002</v>
      </c>
      <c r="S5" s="393">
        <v>0.42235</v>
      </c>
      <c r="T5" s="393">
        <v>0.46457999999999999</v>
      </c>
      <c r="U5" s="393">
        <v>0.50863999999999998</v>
      </c>
      <c r="V5" s="393">
        <v>0.55452000000000001</v>
      </c>
      <c r="W5" s="393">
        <v>0.60219999999999996</v>
      </c>
      <c r="X5" s="393">
        <v>0.65166000000000002</v>
      </c>
      <c r="Y5" s="393">
        <v>0.70289000000000001</v>
      </c>
      <c r="Z5" s="393">
        <v>0.75588</v>
      </c>
      <c r="AA5" s="393">
        <v>0.81061000000000005</v>
      </c>
      <c r="AB5" s="393">
        <v>0.86707000000000001</v>
      </c>
      <c r="AC5" s="393">
        <v>0.92525000000000002</v>
      </c>
      <c r="AD5" s="393">
        <v>0.98512999999999995</v>
      </c>
      <c r="AE5" s="393">
        <v>1.04671</v>
      </c>
      <c r="AF5" s="393">
        <v>1.1099699999999999</v>
      </c>
      <c r="AG5" s="393">
        <v>1.17489</v>
      </c>
      <c r="AH5" s="393">
        <v>1.2414700000000001</v>
      </c>
      <c r="AI5" s="393">
        <v>1.3097099999999999</v>
      </c>
      <c r="AJ5" s="393">
        <v>1.37957</v>
      </c>
      <c r="AK5" s="393">
        <v>1.4510700000000001</v>
      </c>
      <c r="AL5" s="393">
        <v>1.5241800000000001</v>
      </c>
      <c r="AM5" s="393">
        <v>1.5989</v>
      </c>
      <c r="AN5" s="393">
        <v>1.6752100000000001</v>
      </c>
      <c r="AO5" s="394">
        <v>1.75312</v>
      </c>
      <c r="AP5" s="394">
        <v>1.8326</v>
      </c>
      <c r="AQ5" s="394">
        <v>1.9136500000000001</v>
      </c>
      <c r="AR5" s="394">
        <v>1.9962500000000001</v>
      </c>
      <c r="AS5" s="394">
        <v>2.0804100000000001</v>
      </c>
      <c r="AT5" s="394">
        <v>2.1661199999999998</v>
      </c>
      <c r="AU5" s="394">
        <v>2.2533500000000002</v>
      </c>
      <c r="AV5" s="394">
        <v>2.3421099999999999</v>
      </c>
      <c r="AW5" s="394">
        <v>2.4323899999999998</v>
      </c>
      <c r="AX5" s="394">
        <v>2.5241699999999998</v>
      </c>
      <c r="AY5" s="395"/>
      <c r="AZ5" s="395"/>
      <c r="BA5" s="395"/>
      <c r="BB5" s="395"/>
      <c r="BC5" s="395"/>
      <c r="BD5" s="395"/>
      <c r="BE5" s="395"/>
      <c r="BF5" s="395"/>
      <c r="BG5" s="395"/>
      <c r="BH5" s="395"/>
      <c r="BI5" s="395"/>
      <c r="BJ5" s="395"/>
      <c r="BK5" s="395"/>
      <c r="BL5" s="395"/>
      <c r="BM5" s="395"/>
      <c r="BN5" s="395"/>
      <c r="BO5" s="395"/>
      <c r="BP5" s="395"/>
      <c r="BQ5" s="395"/>
      <c r="BR5" s="395"/>
      <c r="BS5" s="395"/>
      <c r="BT5" s="395"/>
      <c r="BU5" s="395"/>
      <c r="BV5" s="395"/>
      <c r="BW5" s="395"/>
      <c r="BX5" s="395"/>
      <c r="BY5" s="395"/>
      <c r="BZ5" s="395"/>
      <c r="CA5" s="395"/>
      <c r="CB5" s="395"/>
      <c r="CC5" s="395"/>
      <c r="CD5" s="395"/>
      <c r="CE5" s="395"/>
      <c r="CF5" s="395"/>
      <c r="CG5" s="395"/>
      <c r="CH5" s="395"/>
      <c r="CI5" s="395"/>
      <c r="CJ5" s="395"/>
      <c r="CK5" s="395"/>
    </row>
    <row r="6" spans="1:89" s="396" customFormat="1">
      <c r="A6" s="1340"/>
      <c r="B6" s="392">
        <v>9</v>
      </c>
      <c r="C6" s="393">
        <v>1.5129999999999999E-2</v>
      </c>
      <c r="D6" s="393">
        <v>2.5919999999999999E-2</v>
      </c>
      <c r="E6" s="393">
        <v>3.9350000000000003E-2</v>
      </c>
      <c r="F6" s="393">
        <v>5.5329999999999997E-2</v>
      </c>
      <c r="G6" s="393">
        <v>7.3800000000000004E-2</v>
      </c>
      <c r="H6" s="393">
        <v>9.4700000000000006E-2</v>
      </c>
      <c r="I6" s="393">
        <v>0.11799</v>
      </c>
      <c r="J6" s="393">
        <v>0.14363000000000001</v>
      </c>
      <c r="K6" s="393">
        <v>0.17158000000000001</v>
      </c>
      <c r="L6" s="393">
        <v>0.20180000000000001</v>
      </c>
      <c r="M6" s="393">
        <v>0.23427000000000001</v>
      </c>
      <c r="N6" s="393">
        <v>0.26895999999999998</v>
      </c>
      <c r="O6" s="393">
        <v>0.30582999999999999</v>
      </c>
      <c r="P6" s="393">
        <v>0.34486</v>
      </c>
      <c r="Q6" s="393">
        <v>0.38603999999999999</v>
      </c>
      <c r="R6" s="393">
        <v>0.42934</v>
      </c>
      <c r="S6" s="393">
        <v>0.47472999999999999</v>
      </c>
      <c r="T6" s="393">
        <v>0.5222</v>
      </c>
      <c r="U6" s="393">
        <v>0.57172999999999996</v>
      </c>
      <c r="V6" s="393">
        <v>0.62329999999999997</v>
      </c>
      <c r="W6" s="393">
        <v>0.67688999999999999</v>
      </c>
      <c r="X6" s="393">
        <v>0.73248999999999997</v>
      </c>
      <c r="Y6" s="393">
        <v>0.79008</v>
      </c>
      <c r="Z6" s="393">
        <v>0.84963999999999995</v>
      </c>
      <c r="AA6" s="393">
        <v>0.91115999999999997</v>
      </c>
      <c r="AB6" s="393">
        <v>0.97462000000000004</v>
      </c>
      <c r="AC6" s="393">
        <v>1.0400199999999999</v>
      </c>
      <c r="AD6" s="393">
        <v>1.1073299999999999</v>
      </c>
      <c r="AE6" s="393">
        <v>1.1765399999999999</v>
      </c>
      <c r="AF6" s="393">
        <v>1.2476499999999999</v>
      </c>
      <c r="AG6" s="393">
        <v>1.32063</v>
      </c>
      <c r="AH6" s="393">
        <v>1.39547</v>
      </c>
      <c r="AI6" s="393">
        <v>1.47217</v>
      </c>
      <c r="AJ6" s="393">
        <v>1.55071</v>
      </c>
      <c r="AK6" s="393">
        <v>1.63107</v>
      </c>
      <c r="AL6" s="393">
        <v>1.71326</v>
      </c>
      <c r="AM6" s="393">
        <v>1.79725</v>
      </c>
      <c r="AN6" s="393">
        <v>1.88303</v>
      </c>
      <c r="AO6" s="394">
        <v>1.9705999999999999</v>
      </c>
      <c r="AP6" s="394">
        <v>2.0599400000000001</v>
      </c>
      <c r="AQ6" s="394">
        <v>2.1510500000000001</v>
      </c>
      <c r="AR6" s="394">
        <v>2.2439100000000001</v>
      </c>
      <c r="AS6" s="394">
        <v>2.3385099999999999</v>
      </c>
      <c r="AT6" s="394">
        <v>2.43485</v>
      </c>
      <c r="AU6" s="394">
        <v>2.5329100000000002</v>
      </c>
      <c r="AV6" s="394">
        <v>2.6326800000000001</v>
      </c>
      <c r="AW6" s="394">
        <v>2.7341600000000001</v>
      </c>
      <c r="AX6" s="394">
        <v>2.8373400000000002</v>
      </c>
      <c r="AY6" s="395"/>
      <c r="AZ6" s="395"/>
      <c r="BA6" s="395"/>
      <c r="BB6" s="395"/>
      <c r="BC6" s="395"/>
      <c r="BD6" s="395"/>
      <c r="BE6" s="395"/>
      <c r="BF6" s="395"/>
      <c r="BG6" s="395"/>
      <c r="BH6" s="395"/>
      <c r="BI6" s="395"/>
      <c r="BJ6" s="395"/>
      <c r="BK6" s="395"/>
      <c r="BL6" s="395"/>
      <c r="BM6" s="395"/>
      <c r="BN6" s="395"/>
      <c r="BO6" s="395"/>
      <c r="BP6" s="395"/>
      <c r="BQ6" s="395"/>
      <c r="BR6" s="395"/>
      <c r="BS6" s="395"/>
      <c r="BT6" s="395"/>
      <c r="BU6" s="395"/>
      <c r="BV6" s="395"/>
      <c r="BW6" s="395"/>
      <c r="BX6" s="395"/>
      <c r="BY6" s="395"/>
      <c r="BZ6" s="395"/>
      <c r="CA6" s="395"/>
      <c r="CB6" s="395"/>
      <c r="CC6" s="395"/>
      <c r="CD6" s="395"/>
      <c r="CE6" s="395"/>
      <c r="CF6" s="395"/>
      <c r="CG6" s="395"/>
      <c r="CH6" s="395"/>
      <c r="CI6" s="395"/>
      <c r="CJ6" s="395"/>
      <c r="CK6" s="395"/>
    </row>
    <row r="7" spans="1:89" s="396" customFormat="1">
      <c r="A7" s="1340"/>
      <c r="B7" s="392">
        <v>10</v>
      </c>
      <c r="C7" s="393">
        <v>1.6799999999999999E-2</v>
      </c>
      <c r="D7" s="393">
        <v>2.878E-2</v>
      </c>
      <c r="E7" s="393">
        <v>4.369E-2</v>
      </c>
      <c r="F7" s="393">
        <v>6.1429999999999998E-2</v>
      </c>
      <c r="G7" s="393">
        <v>8.1939999999999999E-2</v>
      </c>
      <c r="H7" s="393">
        <v>0.10514999999999999</v>
      </c>
      <c r="I7" s="393">
        <v>0.13102</v>
      </c>
      <c r="J7" s="393">
        <v>0.15948000000000001</v>
      </c>
      <c r="K7" s="393">
        <v>0.19051999999999999</v>
      </c>
      <c r="L7" s="393">
        <v>0.22408</v>
      </c>
      <c r="M7" s="393">
        <v>0.26012999999999997</v>
      </c>
      <c r="N7" s="393">
        <v>0.29864000000000002</v>
      </c>
      <c r="O7" s="393">
        <v>0.33957999999999999</v>
      </c>
      <c r="P7" s="393">
        <v>0.38292999999999999</v>
      </c>
      <c r="Q7" s="393">
        <v>0.42864999999999998</v>
      </c>
      <c r="R7" s="393">
        <v>0.47671999999999998</v>
      </c>
      <c r="S7" s="393">
        <v>0.52712999999999999</v>
      </c>
      <c r="T7" s="393">
        <v>0.57984000000000002</v>
      </c>
      <c r="U7" s="393">
        <v>0.63483000000000001</v>
      </c>
      <c r="V7" s="393">
        <v>0.69208999999999998</v>
      </c>
      <c r="W7" s="393">
        <v>0.75160000000000005</v>
      </c>
      <c r="X7" s="393">
        <v>0.81333999999999995</v>
      </c>
      <c r="Y7" s="393">
        <v>0.87727999999999995</v>
      </c>
      <c r="Z7" s="393">
        <v>0.94342000000000004</v>
      </c>
      <c r="AA7" s="393">
        <v>1.01173</v>
      </c>
      <c r="AB7" s="393">
        <v>1.0822099999999999</v>
      </c>
      <c r="AC7" s="393">
        <v>1.15482</v>
      </c>
      <c r="AD7" s="393">
        <v>1.22956</v>
      </c>
      <c r="AE7" s="393">
        <v>1.3064199999999999</v>
      </c>
      <c r="AF7" s="393">
        <v>1.38537</v>
      </c>
      <c r="AG7" s="393">
        <v>1.46641</v>
      </c>
      <c r="AH7" s="393">
        <v>1.54952</v>
      </c>
      <c r="AI7" s="393">
        <v>1.6346799999999999</v>
      </c>
      <c r="AJ7" s="393">
        <v>1.7218899999999999</v>
      </c>
      <c r="AK7" s="393">
        <v>1.8111299999999999</v>
      </c>
      <c r="AL7" s="393">
        <v>1.90239</v>
      </c>
      <c r="AM7" s="393">
        <v>1.9956499999999999</v>
      </c>
      <c r="AN7" s="393">
        <v>2.09091</v>
      </c>
      <c r="AO7" s="394">
        <v>2.1881499999999998</v>
      </c>
      <c r="AP7" s="394">
        <v>2.2873600000000001</v>
      </c>
      <c r="AQ7" s="394">
        <v>2.3885200000000002</v>
      </c>
      <c r="AR7" s="394">
        <v>2.4916399999999999</v>
      </c>
      <c r="AS7" s="394">
        <v>2.5966900000000002</v>
      </c>
      <c r="AT7" s="394">
        <v>2.7036600000000002</v>
      </c>
      <c r="AU7" s="394">
        <v>2.8125499999999999</v>
      </c>
      <c r="AV7" s="394">
        <v>2.92334</v>
      </c>
      <c r="AW7" s="394">
        <v>3.0360299999999998</v>
      </c>
      <c r="AX7" s="394">
        <v>3.1505999999999998</v>
      </c>
      <c r="AY7" s="395"/>
      <c r="AZ7" s="395"/>
      <c r="BA7" s="395"/>
      <c r="BB7" s="395"/>
      <c r="BC7" s="395"/>
      <c r="BD7" s="395"/>
      <c r="BE7" s="395"/>
      <c r="BF7" s="395"/>
      <c r="BG7" s="395"/>
      <c r="BH7" s="395"/>
      <c r="BI7" s="395"/>
      <c r="BJ7" s="395"/>
      <c r="BK7" s="395"/>
      <c r="BL7" s="395"/>
      <c r="BM7" s="395"/>
      <c r="BN7" s="395"/>
      <c r="BO7" s="395"/>
      <c r="BP7" s="395"/>
      <c r="BQ7" s="395"/>
      <c r="BR7" s="395"/>
      <c r="BS7" s="395"/>
      <c r="BT7" s="395"/>
      <c r="BU7" s="395"/>
      <c r="BV7" s="395"/>
      <c r="BW7" s="395"/>
      <c r="BX7" s="395"/>
      <c r="BY7" s="395"/>
      <c r="BZ7" s="395"/>
      <c r="CA7" s="395"/>
      <c r="CB7" s="395"/>
      <c r="CC7" s="395"/>
      <c r="CD7" s="395"/>
      <c r="CE7" s="395"/>
      <c r="CF7" s="395"/>
      <c r="CG7" s="395"/>
      <c r="CH7" s="395"/>
      <c r="CI7" s="395"/>
      <c r="CJ7" s="395"/>
      <c r="CK7" s="395"/>
    </row>
    <row r="8" spans="1:89" s="396" customFormat="1">
      <c r="A8" s="1340"/>
      <c r="B8" s="392">
        <v>11</v>
      </c>
      <c r="C8" s="393">
        <v>1.847E-2</v>
      </c>
      <c r="D8" s="393">
        <v>3.1640000000000001E-2</v>
      </c>
      <c r="E8" s="393">
        <v>4.8030000000000003E-2</v>
      </c>
      <c r="F8" s="393">
        <v>6.7540000000000003E-2</v>
      </c>
      <c r="G8" s="393">
        <v>9.0079999999999993E-2</v>
      </c>
      <c r="H8" s="393">
        <v>0.11561</v>
      </c>
      <c r="I8" s="393">
        <v>0.14404</v>
      </c>
      <c r="J8" s="393">
        <v>0.17534</v>
      </c>
      <c r="K8" s="393">
        <v>0.20946000000000001</v>
      </c>
      <c r="L8" s="393">
        <v>0.24635000000000001</v>
      </c>
      <c r="M8" s="393">
        <v>0.28599000000000002</v>
      </c>
      <c r="N8" s="393">
        <v>0.32833000000000001</v>
      </c>
      <c r="O8" s="393">
        <v>0.37334000000000001</v>
      </c>
      <c r="P8" s="393">
        <v>0.42099999999999999</v>
      </c>
      <c r="Q8" s="393">
        <v>0.47126000000000001</v>
      </c>
      <c r="R8" s="393">
        <v>0.52412000000000003</v>
      </c>
      <c r="S8" s="393">
        <v>0.57952999999999999</v>
      </c>
      <c r="T8" s="393">
        <v>0.63749</v>
      </c>
      <c r="U8" s="393">
        <v>0.69794999999999996</v>
      </c>
      <c r="V8" s="393">
        <v>0.76090999999999998</v>
      </c>
      <c r="W8" s="393">
        <v>0.82633000000000001</v>
      </c>
      <c r="X8" s="393">
        <v>0.89420999999999995</v>
      </c>
      <c r="Y8" s="393">
        <v>0.96450999999999998</v>
      </c>
      <c r="Z8" s="393">
        <v>1.0372300000000001</v>
      </c>
      <c r="AA8" s="393">
        <v>1.11233</v>
      </c>
      <c r="AB8" s="393">
        <v>1.18981</v>
      </c>
      <c r="AC8" s="393">
        <v>1.2696499999999999</v>
      </c>
      <c r="AD8" s="393">
        <v>1.3518300000000001</v>
      </c>
      <c r="AE8" s="393">
        <v>1.4363300000000001</v>
      </c>
      <c r="AF8" s="393">
        <v>1.5231300000000001</v>
      </c>
      <c r="AG8" s="393">
        <v>1.6122300000000001</v>
      </c>
      <c r="AH8" s="393">
        <v>1.7036</v>
      </c>
      <c r="AI8" s="393">
        <v>1.7972399999999999</v>
      </c>
      <c r="AJ8" s="393">
        <v>1.8931199999999999</v>
      </c>
      <c r="AK8" s="393">
        <v>1.9912399999999999</v>
      </c>
      <c r="AL8" s="393">
        <v>2.0915699999999999</v>
      </c>
      <c r="AM8" s="393">
        <v>2.1941099999999998</v>
      </c>
      <c r="AN8" s="393">
        <v>2.2988400000000002</v>
      </c>
      <c r="AO8" s="394">
        <v>2.4057499999999998</v>
      </c>
      <c r="AP8" s="394">
        <v>2.5148299999999999</v>
      </c>
      <c r="AQ8" s="394">
        <v>2.6260599999999998</v>
      </c>
      <c r="AR8" s="394">
        <v>2.73943</v>
      </c>
      <c r="AS8" s="394">
        <v>2.85493</v>
      </c>
      <c r="AT8" s="394">
        <v>2.97254</v>
      </c>
      <c r="AU8" s="394">
        <v>3.0922700000000001</v>
      </c>
      <c r="AV8" s="394">
        <v>3.21408</v>
      </c>
      <c r="AW8" s="394">
        <v>3.3379799999999999</v>
      </c>
      <c r="AX8" s="394">
        <v>3.46394</v>
      </c>
      <c r="AY8" s="395"/>
      <c r="AZ8" s="395"/>
      <c r="BA8" s="395"/>
      <c r="BB8" s="395"/>
      <c r="BC8" s="395"/>
      <c r="BD8" s="395"/>
      <c r="BE8" s="395"/>
      <c r="BF8" s="395"/>
      <c r="BG8" s="395"/>
      <c r="BH8" s="395"/>
      <c r="BI8" s="395"/>
      <c r="BJ8" s="395"/>
      <c r="BK8" s="395"/>
      <c r="BL8" s="395"/>
      <c r="BM8" s="395"/>
      <c r="BN8" s="395"/>
      <c r="BO8" s="395"/>
      <c r="BP8" s="395"/>
      <c r="BQ8" s="395"/>
      <c r="BR8" s="395"/>
      <c r="BS8" s="395"/>
      <c r="BT8" s="395"/>
      <c r="BU8" s="395"/>
      <c r="BV8" s="395"/>
      <c r="BW8" s="395"/>
      <c r="BX8" s="395"/>
      <c r="BY8" s="395"/>
      <c r="BZ8" s="395"/>
      <c r="CA8" s="395"/>
      <c r="CB8" s="395"/>
      <c r="CC8" s="395"/>
      <c r="CD8" s="395"/>
      <c r="CE8" s="395"/>
      <c r="CF8" s="395"/>
      <c r="CG8" s="395"/>
      <c r="CH8" s="395"/>
      <c r="CI8" s="395"/>
      <c r="CJ8" s="395"/>
      <c r="CK8" s="395"/>
    </row>
    <row r="9" spans="1:89" s="396" customFormat="1">
      <c r="A9" s="1340"/>
      <c r="B9" s="392">
        <v>12</v>
      </c>
      <c r="C9" s="393">
        <v>2.0140000000000002E-2</v>
      </c>
      <c r="D9" s="393">
        <v>3.4500000000000003E-2</v>
      </c>
      <c r="E9" s="393">
        <v>5.237E-2</v>
      </c>
      <c r="F9" s="393">
        <v>7.3649999999999993E-2</v>
      </c>
      <c r="G9" s="393">
        <v>9.8229999999999998E-2</v>
      </c>
      <c r="H9" s="393">
        <v>0.12606000000000001</v>
      </c>
      <c r="I9" s="393">
        <v>0.15706999999999999</v>
      </c>
      <c r="J9" s="393">
        <v>0.19120000000000001</v>
      </c>
      <c r="K9" s="393">
        <v>0.22839999999999999</v>
      </c>
      <c r="L9" s="393">
        <v>0.26862999999999998</v>
      </c>
      <c r="M9" s="393">
        <v>0.31186000000000003</v>
      </c>
      <c r="N9" s="393">
        <v>0.35803000000000001</v>
      </c>
      <c r="O9" s="393">
        <v>0.40711000000000003</v>
      </c>
      <c r="P9" s="393">
        <v>0.45906999999999998</v>
      </c>
      <c r="Q9" s="393">
        <v>0.51388999999999996</v>
      </c>
      <c r="R9" s="393">
        <v>0.57152999999999998</v>
      </c>
      <c r="S9" s="393">
        <v>0.63195000000000001</v>
      </c>
      <c r="T9" s="393">
        <v>0.69515000000000005</v>
      </c>
      <c r="U9" s="393">
        <v>0.76107999999999998</v>
      </c>
      <c r="V9" s="393">
        <v>0.82972999999999997</v>
      </c>
      <c r="W9" s="393">
        <v>0.90107999999999999</v>
      </c>
      <c r="X9" s="393">
        <v>0.97509000000000001</v>
      </c>
      <c r="Y9" s="393">
        <v>1.05176</v>
      </c>
      <c r="Z9" s="393">
        <v>1.1310500000000001</v>
      </c>
      <c r="AA9" s="393">
        <v>1.21295</v>
      </c>
      <c r="AB9" s="393">
        <v>1.2974399999999999</v>
      </c>
      <c r="AC9" s="393">
        <v>1.3845000000000001</v>
      </c>
      <c r="AD9" s="393">
        <v>1.47411</v>
      </c>
      <c r="AE9" s="393">
        <v>1.56626</v>
      </c>
      <c r="AF9" s="393">
        <v>1.66092</v>
      </c>
      <c r="AG9" s="393">
        <v>1.7580800000000001</v>
      </c>
      <c r="AH9" s="393">
        <v>1.85772</v>
      </c>
      <c r="AI9" s="393">
        <v>1.95983</v>
      </c>
      <c r="AJ9" s="393">
        <v>2.0643799999999999</v>
      </c>
      <c r="AK9" s="393">
        <v>2.1713800000000001</v>
      </c>
      <c r="AL9" s="393">
        <v>2.2807900000000001</v>
      </c>
      <c r="AM9" s="393">
        <v>2.3926099999999999</v>
      </c>
      <c r="AN9" s="393">
        <v>2.5068199999999998</v>
      </c>
      <c r="AO9" s="394">
        <v>2.6234000000000002</v>
      </c>
      <c r="AP9" s="394">
        <v>2.7423500000000001</v>
      </c>
      <c r="AQ9" s="394">
        <v>2.8636400000000002</v>
      </c>
      <c r="AR9" s="394">
        <v>2.9872700000000001</v>
      </c>
      <c r="AS9" s="394">
        <v>3.1132200000000001</v>
      </c>
      <c r="AT9" s="394">
        <v>3.2414800000000001</v>
      </c>
      <c r="AU9" s="394">
        <v>3.3720400000000001</v>
      </c>
      <c r="AV9" s="394">
        <v>3.50488</v>
      </c>
      <c r="AW9" s="394">
        <v>3.6399900000000001</v>
      </c>
      <c r="AX9" s="394">
        <v>3.7773500000000002</v>
      </c>
      <c r="AY9" s="395"/>
      <c r="AZ9" s="395"/>
      <c r="BA9" s="395"/>
      <c r="BB9" s="395"/>
      <c r="BC9" s="395"/>
      <c r="BD9" s="395"/>
      <c r="BE9" s="395"/>
      <c r="BF9" s="395"/>
      <c r="BG9" s="395"/>
      <c r="BH9" s="395"/>
      <c r="BI9" s="395"/>
      <c r="BJ9" s="395"/>
      <c r="BK9" s="395"/>
      <c r="BL9" s="395"/>
      <c r="BM9" s="395"/>
      <c r="BN9" s="395"/>
      <c r="BO9" s="395"/>
      <c r="BP9" s="395"/>
      <c r="BQ9" s="395"/>
      <c r="BR9" s="395"/>
      <c r="BS9" s="395"/>
      <c r="BT9" s="395"/>
      <c r="BU9" s="395"/>
      <c r="BV9" s="395"/>
      <c r="BW9" s="395"/>
      <c r="BX9" s="395"/>
      <c r="BY9" s="395"/>
      <c r="BZ9" s="395"/>
      <c r="CA9" s="395"/>
      <c r="CB9" s="395"/>
      <c r="CC9" s="395"/>
      <c r="CD9" s="395"/>
      <c r="CE9" s="395"/>
      <c r="CF9" s="395"/>
      <c r="CG9" s="395"/>
      <c r="CH9" s="395"/>
      <c r="CI9" s="395"/>
      <c r="CJ9" s="395"/>
      <c r="CK9" s="395"/>
    </row>
    <row r="10" spans="1:89" s="396" customFormat="1">
      <c r="A10" s="1340"/>
      <c r="B10" s="392">
        <v>13</v>
      </c>
      <c r="C10" s="393">
        <v>2.181E-2</v>
      </c>
      <c r="D10" s="393">
        <v>3.7359999999999997E-2</v>
      </c>
      <c r="E10" s="393">
        <v>5.672E-2</v>
      </c>
      <c r="F10" s="393">
        <v>7.9750000000000001E-2</v>
      </c>
      <c r="G10" s="393">
        <v>0.10638</v>
      </c>
      <c r="H10" s="393">
        <v>0.13652</v>
      </c>
      <c r="I10" s="393">
        <v>0.1701</v>
      </c>
      <c r="J10" s="393">
        <v>0.20705999999999999</v>
      </c>
      <c r="K10" s="393">
        <v>0.24734999999999999</v>
      </c>
      <c r="L10" s="393">
        <v>0.29092000000000001</v>
      </c>
      <c r="M10" s="393">
        <v>0.33772999999999997</v>
      </c>
      <c r="N10" s="393">
        <v>0.38773000000000002</v>
      </c>
      <c r="O10" s="393">
        <v>0.44087999999999999</v>
      </c>
      <c r="P10" s="393">
        <v>0.49715999999999999</v>
      </c>
      <c r="Q10" s="393">
        <v>0.55652000000000001</v>
      </c>
      <c r="R10" s="393">
        <v>0.61894000000000005</v>
      </c>
      <c r="S10" s="393">
        <v>0.68437999999999999</v>
      </c>
      <c r="T10" s="393">
        <v>0.75282000000000004</v>
      </c>
      <c r="U10" s="393">
        <v>0.82423000000000002</v>
      </c>
      <c r="V10" s="393">
        <v>0.89856999999999998</v>
      </c>
      <c r="W10" s="393">
        <v>0.97584000000000004</v>
      </c>
      <c r="X10" s="393">
        <v>1.05599</v>
      </c>
      <c r="Y10" s="393">
        <v>1.1390199999999999</v>
      </c>
      <c r="Z10" s="393">
        <v>1.22489</v>
      </c>
      <c r="AA10" s="393">
        <v>1.31359</v>
      </c>
      <c r="AB10" s="393">
        <v>1.40509</v>
      </c>
      <c r="AC10" s="393">
        <v>1.4993700000000001</v>
      </c>
      <c r="AD10" s="393">
        <v>1.59642</v>
      </c>
      <c r="AE10" s="393">
        <v>1.69621</v>
      </c>
      <c r="AF10" s="393">
        <v>1.7987299999999999</v>
      </c>
      <c r="AG10" s="393">
        <v>1.90395</v>
      </c>
      <c r="AH10" s="393">
        <v>2.01186</v>
      </c>
      <c r="AI10" s="393">
        <v>2.1224400000000001</v>
      </c>
      <c r="AJ10" s="393">
        <v>2.2356799999999999</v>
      </c>
      <c r="AK10" s="393">
        <v>2.35155</v>
      </c>
      <c r="AL10" s="393">
        <v>2.47004</v>
      </c>
      <c r="AM10" s="393">
        <v>2.5911400000000002</v>
      </c>
      <c r="AN10" s="393">
        <v>2.7148300000000001</v>
      </c>
      <c r="AO10" s="394">
        <v>2.8410899999999999</v>
      </c>
      <c r="AP10" s="394">
        <v>2.96991</v>
      </c>
      <c r="AQ10" s="394">
        <v>3.10127</v>
      </c>
      <c r="AR10" s="394">
        <v>3.23516</v>
      </c>
      <c r="AS10" s="394">
        <v>3.3715600000000001</v>
      </c>
      <c r="AT10" s="394">
        <v>3.5104700000000002</v>
      </c>
      <c r="AU10" s="394">
        <v>3.6518600000000001</v>
      </c>
      <c r="AV10" s="394">
        <v>3.7957299999999998</v>
      </c>
      <c r="AW10" s="394">
        <v>3.9420500000000001</v>
      </c>
      <c r="AX10" s="394">
        <v>4.0908199999999999</v>
      </c>
      <c r="AY10" s="395"/>
      <c r="AZ10" s="395"/>
      <c r="BA10" s="395"/>
      <c r="BB10" s="395"/>
      <c r="BC10" s="395"/>
      <c r="BD10" s="395"/>
      <c r="BE10" s="395"/>
      <c r="BF10" s="395"/>
      <c r="BG10" s="395"/>
      <c r="BH10" s="395"/>
      <c r="BI10" s="395"/>
      <c r="BJ10" s="395"/>
      <c r="BK10" s="395"/>
      <c r="BL10" s="395"/>
      <c r="BM10" s="395"/>
      <c r="BN10" s="395"/>
      <c r="BO10" s="395"/>
      <c r="BP10" s="395"/>
      <c r="BQ10" s="395"/>
      <c r="BR10" s="395"/>
      <c r="BS10" s="395"/>
      <c r="BT10" s="395"/>
      <c r="BU10" s="395"/>
      <c r="BV10" s="395"/>
      <c r="BW10" s="395"/>
      <c r="BX10" s="395"/>
      <c r="BY10" s="395"/>
      <c r="BZ10" s="395"/>
      <c r="CA10" s="395"/>
      <c r="CB10" s="395"/>
      <c r="CC10" s="395"/>
      <c r="CD10" s="395"/>
      <c r="CE10" s="395"/>
      <c r="CF10" s="395"/>
      <c r="CG10" s="395"/>
      <c r="CH10" s="395"/>
      <c r="CI10" s="395"/>
      <c r="CJ10" s="395"/>
      <c r="CK10" s="395"/>
    </row>
    <row r="11" spans="1:89" s="396" customFormat="1">
      <c r="A11" s="1340"/>
      <c r="B11" s="392">
        <v>14</v>
      </c>
      <c r="C11" s="393">
        <v>2.3480000000000001E-2</v>
      </c>
      <c r="D11" s="393">
        <v>4.0230000000000002E-2</v>
      </c>
      <c r="E11" s="393">
        <v>6.1060000000000003E-2</v>
      </c>
      <c r="F11" s="393">
        <v>8.5860000000000006E-2</v>
      </c>
      <c r="G11" s="393">
        <v>0.11453000000000001</v>
      </c>
      <c r="H11" s="393">
        <v>0.14698</v>
      </c>
      <c r="I11" s="393">
        <v>0.18312999999999999</v>
      </c>
      <c r="J11" s="393">
        <v>0.22292000000000001</v>
      </c>
      <c r="K11" s="393">
        <v>0.26629999999999998</v>
      </c>
      <c r="L11" s="393">
        <v>0.31320999999999999</v>
      </c>
      <c r="M11" s="393">
        <v>0.36359999999999998</v>
      </c>
      <c r="N11" s="393">
        <v>0.41743000000000002</v>
      </c>
      <c r="O11" s="393">
        <v>0.47466000000000003</v>
      </c>
      <c r="P11" s="393">
        <v>0.53525</v>
      </c>
      <c r="Q11" s="393">
        <v>0.59916000000000003</v>
      </c>
      <c r="R11" s="393">
        <v>0.66635999999999995</v>
      </c>
      <c r="S11" s="393">
        <v>0.73682000000000003</v>
      </c>
      <c r="T11" s="393">
        <v>0.8105</v>
      </c>
      <c r="U11" s="393">
        <v>0.88737999999999995</v>
      </c>
      <c r="V11" s="393">
        <v>0.96741999999999995</v>
      </c>
      <c r="W11" s="393">
        <v>1.05061</v>
      </c>
      <c r="X11" s="393">
        <v>1.1369100000000001</v>
      </c>
      <c r="Y11" s="393">
        <v>1.2262900000000001</v>
      </c>
      <c r="Z11" s="393">
        <v>1.3187500000000001</v>
      </c>
      <c r="AA11" s="393">
        <v>1.4142399999999999</v>
      </c>
      <c r="AB11" s="393">
        <v>1.51275</v>
      </c>
      <c r="AC11" s="393">
        <v>1.61426</v>
      </c>
      <c r="AD11" s="393">
        <v>1.71875</v>
      </c>
      <c r="AE11" s="393">
        <v>1.82619</v>
      </c>
      <c r="AF11" s="393">
        <v>1.9365600000000001</v>
      </c>
      <c r="AG11" s="393">
        <v>2.0498400000000001</v>
      </c>
      <c r="AH11" s="393">
        <v>2.1660200000000001</v>
      </c>
      <c r="AI11" s="393">
        <v>2.2850799999999998</v>
      </c>
      <c r="AJ11" s="393">
        <v>2.40699</v>
      </c>
      <c r="AK11" s="393">
        <v>2.5317500000000002</v>
      </c>
      <c r="AL11" s="393">
        <v>2.6593200000000001</v>
      </c>
      <c r="AM11" s="393">
        <v>2.7896999999999998</v>
      </c>
      <c r="AN11" s="393">
        <v>2.9228700000000001</v>
      </c>
      <c r="AO11" s="394">
        <v>3.0588099999999998</v>
      </c>
      <c r="AP11" s="394">
        <v>3.1974999999999998</v>
      </c>
      <c r="AQ11" s="394">
        <v>3.33893</v>
      </c>
      <c r="AR11" s="394">
        <v>3.4830800000000002</v>
      </c>
      <c r="AS11" s="394">
        <v>3.6299399999999999</v>
      </c>
      <c r="AT11" s="394">
        <v>3.7795000000000001</v>
      </c>
      <c r="AU11" s="394">
        <v>3.9317199999999999</v>
      </c>
      <c r="AV11" s="394">
        <v>4.0866199999999999</v>
      </c>
      <c r="AW11" s="394">
        <v>4.2441599999999999</v>
      </c>
      <c r="AX11" s="394">
        <v>4.4043299999999999</v>
      </c>
      <c r="AY11" s="395"/>
      <c r="AZ11" s="395"/>
      <c r="BA11" s="395"/>
      <c r="BB11" s="395"/>
      <c r="BC11" s="395"/>
      <c r="BD11" s="395"/>
      <c r="BE11" s="395"/>
      <c r="BF11" s="395"/>
      <c r="BG11" s="395"/>
      <c r="BH11" s="395"/>
      <c r="BI11" s="395"/>
      <c r="BJ11" s="395"/>
      <c r="BK11" s="395"/>
      <c r="BL11" s="395"/>
      <c r="BM11" s="395"/>
      <c r="BN11" s="395"/>
      <c r="BO11" s="395"/>
      <c r="BP11" s="395"/>
      <c r="BQ11" s="395"/>
      <c r="BR11" s="395"/>
      <c r="BS11" s="395"/>
      <c r="BT11" s="395"/>
      <c r="BU11" s="395"/>
      <c r="BV11" s="395"/>
      <c r="BW11" s="395"/>
      <c r="BX11" s="395"/>
      <c r="BY11" s="395"/>
      <c r="BZ11" s="395"/>
      <c r="CA11" s="395"/>
      <c r="CB11" s="395"/>
      <c r="CC11" s="395"/>
      <c r="CD11" s="395"/>
      <c r="CE11" s="395"/>
      <c r="CF11" s="395"/>
      <c r="CG11" s="395"/>
      <c r="CH11" s="395"/>
      <c r="CI11" s="395"/>
      <c r="CJ11" s="395"/>
      <c r="CK11" s="395"/>
    </row>
    <row r="12" spans="1:89" s="396" customFormat="1">
      <c r="A12" s="1340"/>
      <c r="B12" s="392">
        <v>15</v>
      </c>
      <c r="C12" s="393">
        <v>2.5149999999999999E-2</v>
      </c>
      <c r="D12" s="393">
        <v>4.3090000000000003E-2</v>
      </c>
      <c r="E12" s="393">
        <v>6.5409999999999996E-2</v>
      </c>
      <c r="F12" s="393">
        <v>9.1980000000000006E-2</v>
      </c>
      <c r="G12" s="393">
        <v>0.12268</v>
      </c>
      <c r="H12" s="393">
        <v>0.15744</v>
      </c>
      <c r="I12" s="393">
        <v>0.19616</v>
      </c>
      <c r="J12" s="393">
        <v>0.23879</v>
      </c>
      <c r="K12" s="393">
        <v>0.28525</v>
      </c>
      <c r="L12" s="393">
        <v>0.33550000000000002</v>
      </c>
      <c r="M12" s="393">
        <v>0.38947999999999999</v>
      </c>
      <c r="N12" s="393">
        <v>0.44713999999999998</v>
      </c>
      <c r="O12" s="393">
        <v>0.50844</v>
      </c>
      <c r="P12" s="393">
        <v>0.57333999999999996</v>
      </c>
      <c r="Q12" s="393">
        <v>0.64180999999999999</v>
      </c>
      <c r="R12" s="393">
        <v>0.71379000000000004</v>
      </c>
      <c r="S12" s="393">
        <v>0.78925999999999996</v>
      </c>
      <c r="T12" s="393">
        <v>0.86819000000000002</v>
      </c>
      <c r="U12" s="393">
        <v>0.95054000000000005</v>
      </c>
      <c r="V12" s="393">
        <v>1.0362800000000001</v>
      </c>
      <c r="W12" s="393">
        <v>1.1253899999999999</v>
      </c>
      <c r="X12" s="393">
        <v>1.21783</v>
      </c>
      <c r="Y12" s="393">
        <v>1.31358</v>
      </c>
      <c r="Z12" s="393">
        <v>1.4126099999999999</v>
      </c>
      <c r="AA12" s="393">
        <v>1.51491</v>
      </c>
      <c r="AB12" s="393">
        <v>1.62043</v>
      </c>
      <c r="AC12" s="393">
        <v>1.7291700000000001</v>
      </c>
      <c r="AD12" s="393">
        <v>1.8410899999999999</v>
      </c>
      <c r="AE12" s="393">
        <v>1.95618</v>
      </c>
      <c r="AF12" s="393">
        <v>2.0744099999999999</v>
      </c>
      <c r="AG12" s="393">
        <v>2.1957599999999999</v>
      </c>
      <c r="AH12" s="393">
        <v>2.3202099999999999</v>
      </c>
      <c r="AI12" s="393">
        <v>2.44774</v>
      </c>
      <c r="AJ12" s="393">
        <v>2.5783299999999998</v>
      </c>
      <c r="AK12" s="393">
        <v>2.71197</v>
      </c>
      <c r="AL12" s="393">
        <v>2.84863</v>
      </c>
      <c r="AM12" s="393">
        <v>2.9882900000000001</v>
      </c>
      <c r="AN12" s="393">
        <v>3.1309399999999998</v>
      </c>
      <c r="AO12" s="394">
        <v>3.2765499999999999</v>
      </c>
      <c r="AP12" s="394">
        <v>3.4251200000000002</v>
      </c>
      <c r="AQ12" s="394">
        <v>3.5766200000000001</v>
      </c>
      <c r="AR12" s="394">
        <v>3.7310400000000001</v>
      </c>
      <c r="AS12" s="394">
        <v>3.88835</v>
      </c>
      <c r="AT12" s="394">
        <v>4.0485600000000002</v>
      </c>
      <c r="AU12" s="394">
        <v>4.2116199999999999</v>
      </c>
      <c r="AV12" s="394">
        <v>4.3775500000000003</v>
      </c>
      <c r="AW12" s="394">
        <v>4.5462999999999996</v>
      </c>
      <c r="AX12" s="394">
        <v>4.7178800000000001</v>
      </c>
      <c r="AY12" s="395"/>
      <c r="AZ12" s="395"/>
      <c r="BA12" s="395"/>
      <c r="BB12" s="395"/>
      <c r="BC12" s="395"/>
      <c r="BD12" s="395"/>
      <c r="BE12" s="395"/>
      <c r="BF12" s="395"/>
      <c r="BG12" s="395"/>
      <c r="BH12" s="395"/>
      <c r="BI12" s="395"/>
      <c r="BJ12" s="395"/>
      <c r="BK12" s="395"/>
      <c r="BL12" s="395"/>
      <c r="BM12" s="395"/>
      <c r="BN12" s="395"/>
      <c r="BO12" s="395"/>
      <c r="BP12" s="395"/>
      <c r="BQ12" s="395"/>
      <c r="BR12" s="395"/>
      <c r="BS12" s="395"/>
      <c r="BT12" s="395"/>
      <c r="BU12" s="395"/>
      <c r="BV12" s="395"/>
      <c r="BW12" s="395"/>
      <c r="BX12" s="395"/>
      <c r="BY12" s="395"/>
      <c r="BZ12" s="395"/>
      <c r="CA12" s="395"/>
      <c r="CB12" s="395"/>
      <c r="CC12" s="395"/>
      <c r="CD12" s="395"/>
      <c r="CE12" s="395"/>
      <c r="CF12" s="395"/>
      <c r="CG12" s="395"/>
      <c r="CH12" s="395"/>
      <c r="CI12" s="395"/>
      <c r="CJ12" s="395"/>
      <c r="CK12" s="395"/>
    </row>
    <row r="13" spans="1:89" s="396" customFormat="1">
      <c r="A13" s="1340"/>
      <c r="B13" s="392">
        <v>16</v>
      </c>
      <c r="C13" s="393">
        <v>2.682E-2</v>
      </c>
      <c r="D13" s="393">
        <v>4.5949999999999998E-2</v>
      </c>
      <c r="E13" s="393">
        <v>6.9750000000000006E-2</v>
      </c>
      <c r="F13" s="393">
        <v>9.8089999999999997E-2</v>
      </c>
      <c r="G13" s="393">
        <v>0.13083</v>
      </c>
      <c r="H13" s="393">
        <v>0.16789999999999999</v>
      </c>
      <c r="I13" s="393">
        <v>0.2092</v>
      </c>
      <c r="J13" s="393">
        <v>0.25464999999999999</v>
      </c>
      <c r="K13" s="393">
        <v>0.30420999999999998</v>
      </c>
      <c r="L13" s="393">
        <v>0.35779</v>
      </c>
      <c r="M13" s="393">
        <v>0.41536000000000001</v>
      </c>
      <c r="N13" s="393">
        <v>0.47685</v>
      </c>
      <c r="O13" s="393">
        <v>0.54222999999999999</v>
      </c>
      <c r="P13" s="393">
        <v>0.61143999999999998</v>
      </c>
      <c r="Q13" s="393">
        <v>0.68445</v>
      </c>
      <c r="R13" s="393">
        <v>0.76122000000000001</v>
      </c>
      <c r="S13" s="393">
        <v>0.84170999999999996</v>
      </c>
      <c r="T13" s="393">
        <v>0.92588000000000004</v>
      </c>
      <c r="U13" s="393">
        <v>1.0137</v>
      </c>
      <c r="V13" s="393">
        <v>1.10514</v>
      </c>
      <c r="W13" s="393">
        <v>1.20017</v>
      </c>
      <c r="X13" s="393">
        <v>1.2987599999999999</v>
      </c>
      <c r="Y13" s="393">
        <v>1.4008700000000001</v>
      </c>
      <c r="Z13" s="393">
        <v>1.5064900000000001</v>
      </c>
      <c r="AA13" s="393">
        <v>1.61558</v>
      </c>
      <c r="AB13" s="393">
        <v>1.7281200000000001</v>
      </c>
      <c r="AC13" s="393">
        <v>1.8440799999999999</v>
      </c>
      <c r="AD13" s="393">
        <v>1.9634400000000001</v>
      </c>
      <c r="AE13" s="393">
        <v>2.0861800000000001</v>
      </c>
      <c r="AF13" s="393">
        <v>2.2122700000000002</v>
      </c>
      <c r="AG13" s="393">
        <v>2.3416800000000002</v>
      </c>
      <c r="AH13" s="393">
        <v>2.4744100000000002</v>
      </c>
      <c r="AI13" s="393">
        <v>2.61042</v>
      </c>
      <c r="AJ13" s="393">
        <v>2.7496900000000002</v>
      </c>
      <c r="AK13" s="393">
        <v>2.8922099999999999</v>
      </c>
      <c r="AL13" s="393">
        <v>3.0379499999999999</v>
      </c>
      <c r="AM13" s="393">
        <v>3.1869000000000001</v>
      </c>
      <c r="AN13" s="393">
        <v>3.3390300000000002</v>
      </c>
      <c r="AO13" s="394">
        <v>3.4943200000000001</v>
      </c>
      <c r="AP13" s="394">
        <v>3.6527699999999999</v>
      </c>
      <c r="AQ13" s="394">
        <v>3.8143400000000001</v>
      </c>
      <c r="AR13" s="394">
        <v>3.9790199999999998</v>
      </c>
      <c r="AS13" s="394">
        <v>4.1467900000000002</v>
      </c>
      <c r="AT13" s="394">
        <v>4.3176500000000004</v>
      </c>
      <c r="AU13" s="394">
        <v>4.4915500000000002</v>
      </c>
      <c r="AV13" s="394">
        <v>4.6685100000000004</v>
      </c>
      <c r="AW13" s="394">
        <v>4.8484800000000003</v>
      </c>
      <c r="AX13" s="394">
        <v>5.0314699999999997</v>
      </c>
      <c r="AY13" s="395"/>
      <c r="AZ13" s="395"/>
      <c r="BA13" s="395"/>
      <c r="BB13" s="395"/>
      <c r="BC13" s="395"/>
      <c r="BD13" s="395"/>
      <c r="BE13" s="395"/>
      <c r="BF13" s="395"/>
      <c r="BG13" s="395"/>
      <c r="BH13" s="395"/>
      <c r="BI13" s="395"/>
      <c r="BJ13" s="395"/>
      <c r="BK13" s="395"/>
      <c r="BL13" s="395"/>
      <c r="BM13" s="395"/>
      <c r="BN13" s="395"/>
      <c r="BO13" s="395"/>
      <c r="BP13" s="395"/>
      <c r="BQ13" s="395"/>
      <c r="BR13" s="395"/>
      <c r="BS13" s="395"/>
      <c r="BT13" s="395"/>
      <c r="BU13" s="395"/>
      <c r="BV13" s="395"/>
      <c r="BW13" s="395"/>
      <c r="BX13" s="395"/>
      <c r="BY13" s="395"/>
      <c r="BZ13" s="395"/>
      <c r="CA13" s="395"/>
      <c r="CB13" s="395"/>
      <c r="CC13" s="395"/>
      <c r="CD13" s="395"/>
      <c r="CE13" s="395"/>
      <c r="CF13" s="395"/>
      <c r="CG13" s="395"/>
      <c r="CH13" s="395"/>
      <c r="CI13" s="395"/>
      <c r="CJ13" s="395"/>
      <c r="CK13" s="395"/>
    </row>
    <row r="14" spans="1:89" s="396" customFormat="1">
      <c r="A14" s="1340"/>
      <c r="B14" s="392">
        <v>17</v>
      </c>
      <c r="C14" s="393">
        <v>2.8500000000000001E-2</v>
      </c>
      <c r="D14" s="393">
        <v>4.8820000000000002E-2</v>
      </c>
      <c r="E14" s="393">
        <v>7.4099999999999999E-2</v>
      </c>
      <c r="F14" s="393">
        <v>0.1042</v>
      </c>
      <c r="G14" s="393">
        <v>0.13899</v>
      </c>
      <c r="H14" s="393">
        <v>0.17835999999999999</v>
      </c>
      <c r="I14" s="393">
        <v>0.22223000000000001</v>
      </c>
      <c r="J14" s="393">
        <v>0.27051999999999998</v>
      </c>
      <c r="K14" s="393">
        <v>0.32316</v>
      </c>
      <c r="L14" s="393">
        <v>0.38008999999999998</v>
      </c>
      <c r="M14" s="393">
        <v>0.44124000000000002</v>
      </c>
      <c r="N14" s="393">
        <v>0.50656999999999996</v>
      </c>
      <c r="O14" s="393">
        <v>0.57601999999999998</v>
      </c>
      <c r="P14" s="393">
        <v>0.64954999999999996</v>
      </c>
      <c r="Q14" s="393">
        <v>0.72711000000000003</v>
      </c>
      <c r="R14" s="393">
        <v>0.80866000000000005</v>
      </c>
      <c r="S14" s="393">
        <v>0.89415999999999995</v>
      </c>
      <c r="T14" s="393">
        <v>0.98358000000000001</v>
      </c>
      <c r="U14" s="393">
        <v>1.07687</v>
      </c>
      <c r="V14" s="393">
        <v>1.17401</v>
      </c>
      <c r="W14" s="393">
        <v>1.2749699999999999</v>
      </c>
      <c r="X14" s="393">
        <v>1.3796999999999999</v>
      </c>
      <c r="Y14" s="393">
        <v>1.4881800000000001</v>
      </c>
      <c r="Z14" s="393">
        <v>1.6003700000000001</v>
      </c>
      <c r="AA14" s="393">
        <v>1.7162599999999999</v>
      </c>
      <c r="AB14" s="393">
        <v>1.83582</v>
      </c>
      <c r="AC14" s="393">
        <v>1.9590099999999999</v>
      </c>
      <c r="AD14" s="393">
        <v>2.0858099999999999</v>
      </c>
      <c r="AE14" s="393">
        <v>2.2162000000000002</v>
      </c>
      <c r="AF14" s="393">
        <v>2.3501400000000001</v>
      </c>
      <c r="AG14" s="393">
        <v>2.4876299999999998</v>
      </c>
      <c r="AH14" s="393">
        <v>2.6286200000000002</v>
      </c>
      <c r="AI14" s="393">
        <v>2.77311</v>
      </c>
      <c r="AJ14" s="393">
        <v>2.9210699999999998</v>
      </c>
      <c r="AK14" s="393">
        <v>3.07247</v>
      </c>
      <c r="AL14" s="393">
        <v>3.22729</v>
      </c>
      <c r="AM14" s="393">
        <v>3.3855200000000001</v>
      </c>
      <c r="AN14" s="393">
        <v>3.5471400000000002</v>
      </c>
      <c r="AO14" s="394">
        <v>3.71211</v>
      </c>
      <c r="AP14" s="394">
        <v>3.88043</v>
      </c>
      <c r="AQ14" s="394">
        <v>4.0520800000000001</v>
      </c>
      <c r="AR14" s="394">
        <v>4.2270300000000001</v>
      </c>
      <c r="AS14" s="394">
        <v>4.4052600000000002</v>
      </c>
      <c r="AT14" s="394">
        <v>4.5867599999999999</v>
      </c>
      <c r="AU14" s="394">
        <v>4.7715100000000001</v>
      </c>
      <c r="AV14" s="394">
        <v>4.9594899999999997</v>
      </c>
      <c r="AW14" s="394">
        <v>5.15069</v>
      </c>
      <c r="AX14" s="394">
        <v>5.3450800000000003</v>
      </c>
      <c r="AY14" s="395"/>
      <c r="AZ14" s="395"/>
      <c r="BA14" s="395"/>
      <c r="BB14" s="395"/>
      <c r="BC14" s="395"/>
      <c r="BD14" s="395"/>
      <c r="BE14" s="395"/>
      <c r="BF14" s="395"/>
      <c r="BG14" s="395"/>
      <c r="BH14" s="395"/>
      <c r="BI14" s="395"/>
      <c r="BJ14" s="395"/>
      <c r="BK14" s="395"/>
      <c r="BL14" s="395"/>
      <c r="BM14" s="395"/>
      <c r="BN14" s="395"/>
      <c r="BO14" s="395"/>
      <c r="BP14" s="395"/>
      <c r="BQ14" s="395"/>
      <c r="BR14" s="395"/>
      <c r="BS14" s="395"/>
      <c r="BT14" s="395"/>
      <c r="BU14" s="395"/>
      <c r="BV14" s="395"/>
      <c r="BW14" s="395"/>
      <c r="BX14" s="395"/>
      <c r="BY14" s="395"/>
      <c r="BZ14" s="395"/>
      <c r="CA14" s="395"/>
      <c r="CB14" s="395"/>
      <c r="CC14" s="395"/>
      <c r="CD14" s="395"/>
      <c r="CE14" s="395"/>
      <c r="CF14" s="395"/>
      <c r="CG14" s="395"/>
      <c r="CH14" s="395"/>
      <c r="CI14" s="395"/>
      <c r="CJ14" s="395"/>
      <c r="CK14" s="395"/>
    </row>
    <row r="15" spans="1:89" s="396" customFormat="1">
      <c r="A15" s="1340"/>
      <c r="B15" s="392">
        <v>18</v>
      </c>
      <c r="C15" s="393">
        <v>3.0169999999999999E-2</v>
      </c>
      <c r="D15" s="393">
        <v>5.1679999999999997E-2</v>
      </c>
      <c r="E15" s="393">
        <v>7.8450000000000006E-2</v>
      </c>
      <c r="F15" s="393">
        <v>0.11031000000000001</v>
      </c>
      <c r="G15" s="393">
        <v>0.14713999999999999</v>
      </c>
      <c r="H15" s="393">
        <v>0.18881999999999999</v>
      </c>
      <c r="I15" s="393">
        <v>0.23527000000000001</v>
      </c>
      <c r="J15" s="393">
        <v>0.28638999999999998</v>
      </c>
      <c r="K15" s="393">
        <v>0.34211999999999998</v>
      </c>
      <c r="L15" s="393">
        <v>0.40239000000000003</v>
      </c>
      <c r="M15" s="393">
        <v>0.46712999999999999</v>
      </c>
      <c r="N15" s="393">
        <v>0.53629000000000004</v>
      </c>
      <c r="O15" s="393">
        <v>0.60980999999999996</v>
      </c>
      <c r="P15" s="393">
        <v>0.68764999999999998</v>
      </c>
      <c r="Q15" s="393">
        <v>0.76976</v>
      </c>
      <c r="R15" s="393">
        <v>0.85609999999999997</v>
      </c>
      <c r="S15" s="393">
        <v>0.94662000000000002</v>
      </c>
      <c r="T15" s="393">
        <v>1.04128</v>
      </c>
      <c r="U15" s="393">
        <v>1.14005</v>
      </c>
      <c r="V15" s="393">
        <v>1.2428900000000001</v>
      </c>
      <c r="W15" s="393">
        <v>1.3497699999999999</v>
      </c>
      <c r="X15" s="393">
        <v>1.4606399999999999</v>
      </c>
      <c r="Y15" s="393">
        <v>1.5754900000000001</v>
      </c>
      <c r="Z15" s="393">
        <v>1.6942699999999999</v>
      </c>
      <c r="AA15" s="393">
        <v>1.8169599999999999</v>
      </c>
      <c r="AB15" s="393">
        <v>1.94353</v>
      </c>
      <c r="AC15" s="393">
        <v>2.0739399999999999</v>
      </c>
      <c r="AD15" s="393">
        <v>2.2081900000000001</v>
      </c>
      <c r="AE15" s="393">
        <v>2.3462200000000002</v>
      </c>
      <c r="AF15" s="393">
        <v>2.4880300000000002</v>
      </c>
      <c r="AG15" s="393">
        <v>2.6335799999999998</v>
      </c>
      <c r="AH15" s="393">
        <v>2.7828499999999998</v>
      </c>
      <c r="AI15" s="393">
        <v>2.9358200000000001</v>
      </c>
      <c r="AJ15" s="393">
        <v>3.09246</v>
      </c>
      <c r="AK15" s="393">
        <v>3.2527400000000002</v>
      </c>
      <c r="AL15" s="393">
        <v>3.4166500000000002</v>
      </c>
      <c r="AM15" s="393">
        <v>3.5841699999999999</v>
      </c>
      <c r="AN15" s="393">
        <v>3.7552699999999999</v>
      </c>
      <c r="AO15" s="394">
        <v>3.9299200000000001</v>
      </c>
      <c r="AP15" s="394">
        <v>4.1081200000000004</v>
      </c>
      <c r="AQ15" s="394">
        <v>4.2898399999999999</v>
      </c>
      <c r="AR15" s="394">
        <v>4.4750500000000004</v>
      </c>
      <c r="AS15" s="394">
        <v>4.6637500000000003</v>
      </c>
      <c r="AT15" s="394">
        <v>4.8559000000000001</v>
      </c>
      <c r="AU15" s="394">
        <v>5.0514900000000003</v>
      </c>
      <c r="AV15" s="394">
        <v>5.2505100000000002</v>
      </c>
      <c r="AW15" s="394">
        <v>5.4529300000000003</v>
      </c>
      <c r="AX15" s="394">
        <v>5.6587300000000003</v>
      </c>
      <c r="AY15" s="395"/>
      <c r="AZ15" s="395"/>
      <c r="BA15" s="395"/>
      <c r="BB15" s="395"/>
      <c r="BC15" s="395"/>
      <c r="BD15" s="395"/>
      <c r="BE15" s="395"/>
      <c r="BF15" s="395"/>
      <c r="BG15" s="395"/>
      <c r="BH15" s="395"/>
      <c r="BI15" s="395"/>
      <c r="BJ15" s="395"/>
      <c r="BK15" s="395"/>
      <c r="BL15" s="395"/>
      <c r="BM15" s="395"/>
      <c r="BN15" s="395"/>
      <c r="BO15" s="395"/>
      <c r="BP15" s="395"/>
      <c r="BQ15" s="395"/>
      <c r="BR15" s="395"/>
      <c r="BS15" s="395"/>
      <c r="BT15" s="395"/>
      <c r="BU15" s="395"/>
      <c r="BV15" s="395"/>
      <c r="BW15" s="395"/>
      <c r="BX15" s="395"/>
      <c r="BY15" s="395"/>
      <c r="BZ15" s="395"/>
      <c r="CA15" s="395"/>
      <c r="CB15" s="395"/>
      <c r="CC15" s="395"/>
      <c r="CD15" s="395"/>
      <c r="CE15" s="395"/>
      <c r="CF15" s="395"/>
      <c r="CG15" s="395"/>
      <c r="CH15" s="395"/>
      <c r="CI15" s="395"/>
      <c r="CJ15" s="395"/>
      <c r="CK15" s="395"/>
    </row>
    <row r="16" spans="1:89" s="396" customFormat="1">
      <c r="A16" s="1340"/>
      <c r="B16" s="392">
        <v>19</v>
      </c>
      <c r="C16" s="393">
        <v>3.184E-2</v>
      </c>
      <c r="D16" s="393">
        <v>5.4539999999999998E-2</v>
      </c>
      <c r="E16" s="393">
        <v>8.2799999999999999E-2</v>
      </c>
      <c r="F16" s="393">
        <v>0.11642</v>
      </c>
      <c r="G16" s="393">
        <v>0.15529000000000001</v>
      </c>
      <c r="H16" s="393">
        <v>0.19928999999999999</v>
      </c>
      <c r="I16" s="393">
        <v>0.24829999999999999</v>
      </c>
      <c r="J16" s="393">
        <v>0.30225999999999997</v>
      </c>
      <c r="K16" s="393">
        <v>0.36108000000000001</v>
      </c>
      <c r="L16" s="393">
        <v>0.42468</v>
      </c>
      <c r="M16" s="393">
        <v>0.49301</v>
      </c>
      <c r="N16" s="393">
        <v>0.56601000000000001</v>
      </c>
      <c r="O16" s="393">
        <v>0.64361000000000002</v>
      </c>
      <c r="P16" s="393">
        <v>0.72575999999999996</v>
      </c>
      <c r="Q16" s="393">
        <v>0.81242000000000003</v>
      </c>
      <c r="R16" s="393">
        <v>0.90354000000000001</v>
      </c>
      <c r="S16" s="393">
        <v>0.99907999999999997</v>
      </c>
      <c r="T16" s="393">
        <v>1.0989899999999999</v>
      </c>
      <c r="U16" s="393">
        <v>1.20323</v>
      </c>
      <c r="V16" s="393">
        <v>1.3117700000000001</v>
      </c>
      <c r="W16" s="393">
        <v>1.4245699999999999</v>
      </c>
      <c r="X16" s="393">
        <v>1.54159</v>
      </c>
      <c r="Y16" s="393">
        <v>1.6628000000000001</v>
      </c>
      <c r="Z16" s="393">
        <v>1.78817</v>
      </c>
      <c r="AA16" s="393">
        <v>1.9176599999999999</v>
      </c>
      <c r="AB16" s="393">
        <v>2.05124</v>
      </c>
      <c r="AC16" s="393">
        <v>2.1888899999999998</v>
      </c>
      <c r="AD16" s="393">
        <v>2.3305699999999998</v>
      </c>
      <c r="AE16" s="393">
        <v>2.4762599999999999</v>
      </c>
      <c r="AF16" s="393">
        <v>2.6259299999999999</v>
      </c>
      <c r="AG16" s="393">
        <v>2.77955</v>
      </c>
      <c r="AH16" s="393">
        <v>2.93709</v>
      </c>
      <c r="AI16" s="393">
        <v>3.0985399999999998</v>
      </c>
      <c r="AJ16" s="393">
        <v>3.2638600000000002</v>
      </c>
      <c r="AK16" s="393">
        <v>3.43303</v>
      </c>
      <c r="AL16" s="393">
        <v>3.6060300000000001</v>
      </c>
      <c r="AM16" s="393">
        <v>3.7828300000000001</v>
      </c>
      <c r="AN16" s="393">
        <v>3.9634100000000001</v>
      </c>
      <c r="AO16" s="394">
        <v>4.1477500000000003</v>
      </c>
      <c r="AP16" s="394">
        <v>4.3358299999999996</v>
      </c>
      <c r="AQ16" s="394">
        <v>4.5276199999999998</v>
      </c>
      <c r="AR16" s="394">
        <v>4.7230999999999996</v>
      </c>
      <c r="AS16" s="394">
        <v>4.92225</v>
      </c>
      <c r="AT16" s="394">
        <v>5.1250600000000004</v>
      </c>
      <c r="AU16" s="394">
        <v>5.3315000000000001</v>
      </c>
      <c r="AV16" s="394">
        <v>5.54155</v>
      </c>
      <c r="AW16" s="394">
        <v>5.7551800000000002</v>
      </c>
      <c r="AX16" s="394">
        <v>5.9724000000000004</v>
      </c>
      <c r="AY16" s="395"/>
      <c r="AZ16" s="395"/>
      <c r="BA16" s="395"/>
      <c r="BB16" s="395"/>
      <c r="BC16" s="395"/>
      <c r="BD16" s="395"/>
      <c r="BE16" s="395"/>
      <c r="BF16" s="395"/>
      <c r="BG16" s="395"/>
      <c r="BH16" s="395"/>
      <c r="BI16" s="395"/>
      <c r="BJ16" s="395"/>
      <c r="BK16" s="395"/>
      <c r="BL16" s="395"/>
      <c r="BM16" s="395"/>
      <c r="BN16" s="395"/>
      <c r="BO16" s="395"/>
      <c r="BP16" s="395"/>
      <c r="BQ16" s="395"/>
      <c r="BR16" s="395"/>
      <c r="BS16" s="395"/>
      <c r="BT16" s="395"/>
      <c r="BU16" s="395"/>
      <c r="BV16" s="395"/>
      <c r="BW16" s="395"/>
      <c r="BX16" s="395"/>
      <c r="BY16" s="395"/>
      <c r="BZ16" s="395"/>
      <c r="CA16" s="395"/>
      <c r="CB16" s="395"/>
      <c r="CC16" s="395"/>
      <c r="CD16" s="395"/>
      <c r="CE16" s="395"/>
      <c r="CF16" s="395"/>
      <c r="CG16" s="395"/>
      <c r="CH16" s="395"/>
      <c r="CI16" s="395"/>
      <c r="CJ16" s="395"/>
      <c r="CK16" s="395"/>
    </row>
    <row r="17" spans="1:89" s="396" customFormat="1">
      <c r="A17" s="1340"/>
      <c r="B17" s="392">
        <v>20</v>
      </c>
      <c r="C17" s="393">
        <v>3.3509999999999998E-2</v>
      </c>
      <c r="D17" s="393">
        <v>5.7410000000000003E-2</v>
      </c>
      <c r="E17" s="393">
        <v>8.7139999999999995E-2</v>
      </c>
      <c r="F17" s="393">
        <v>0.12254</v>
      </c>
      <c r="G17" s="393">
        <v>0.16345000000000001</v>
      </c>
      <c r="H17" s="393">
        <v>0.20974999999999999</v>
      </c>
      <c r="I17" s="393">
        <v>0.26134000000000002</v>
      </c>
      <c r="J17" s="393">
        <v>0.31813000000000002</v>
      </c>
      <c r="K17" s="393">
        <v>0.38003999999999999</v>
      </c>
      <c r="L17" s="393">
        <v>0.44697999999999999</v>
      </c>
      <c r="M17" s="393">
        <v>0.51890000000000003</v>
      </c>
      <c r="N17" s="393">
        <v>0.59572999999999998</v>
      </c>
      <c r="O17" s="393">
        <v>0.6774</v>
      </c>
      <c r="P17" s="393">
        <v>0.76387000000000005</v>
      </c>
      <c r="Q17" s="393">
        <v>0.85507999999999995</v>
      </c>
      <c r="R17" s="393">
        <v>0.95099</v>
      </c>
      <c r="S17" s="393">
        <v>1.0515399999999999</v>
      </c>
      <c r="T17" s="393">
        <v>1.1567000000000001</v>
      </c>
      <c r="U17" s="393">
        <v>1.2664200000000001</v>
      </c>
      <c r="V17" s="393">
        <v>1.38066</v>
      </c>
      <c r="W17" s="393">
        <v>1.4993799999999999</v>
      </c>
      <c r="X17" s="393">
        <v>1.6225499999999999</v>
      </c>
      <c r="Y17" s="393">
        <v>1.7501199999999999</v>
      </c>
      <c r="Z17" s="393">
        <v>1.8820699999999999</v>
      </c>
      <c r="AA17" s="393">
        <v>2.0183599999999999</v>
      </c>
      <c r="AB17" s="393">
        <v>2.15896</v>
      </c>
      <c r="AC17" s="393">
        <v>2.3038400000000001</v>
      </c>
      <c r="AD17" s="393">
        <v>2.4529700000000001</v>
      </c>
      <c r="AE17" s="393">
        <v>2.6063100000000001</v>
      </c>
      <c r="AF17" s="393">
        <v>2.76383</v>
      </c>
      <c r="AG17" s="393">
        <v>2.9255200000000001</v>
      </c>
      <c r="AH17" s="393">
        <v>3.0913400000000002</v>
      </c>
      <c r="AI17" s="393">
        <v>3.2612700000000001</v>
      </c>
      <c r="AJ17" s="393">
        <v>3.43527</v>
      </c>
      <c r="AK17" s="393">
        <v>3.6133299999999999</v>
      </c>
      <c r="AL17" s="393">
        <v>3.79541</v>
      </c>
      <c r="AM17" s="393">
        <v>3.9815</v>
      </c>
      <c r="AN17" s="393">
        <v>4.17157</v>
      </c>
      <c r="AO17" s="394">
        <v>4.3655900000000001</v>
      </c>
      <c r="AP17" s="394">
        <v>4.5635500000000002</v>
      </c>
      <c r="AQ17" s="394">
        <v>4.7654100000000001</v>
      </c>
      <c r="AR17" s="394">
        <v>4.9711600000000002</v>
      </c>
      <c r="AS17" s="394">
        <v>5.1807800000000004</v>
      </c>
      <c r="AT17" s="394">
        <v>5.3942399999999999</v>
      </c>
      <c r="AU17" s="394">
        <v>5.6115199999999996</v>
      </c>
      <c r="AV17" s="394">
        <v>5.8326000000000002</v>
      </c>
      <c r="AW17" s="394">
        <v>6.0574599999999998</v>
      </c>
      <c r="AX17" s="394">
        <v>6.2860800000000001</v>
      </c>
      <c r="AY17" s="395"/>
      <c r="AZ17" s="395"/>
      <c r="BA17" s="395"/>
      <c r="BB17" s="395"/>
      <c r="BC17" s="395"/>
      <c r="BD17" s="395"/>
      <c r="BE17" s="395"/>
      <c r="BF17" s="395"/>
      <c r="BG17" s="395"/>
      <c r="BH17" s="395"/>
      <c r="BI17" s="395"/>
      <c r="BJ17" s="395"/>
      <c r="BK17" s="395"/>
      <c r="BL17" s="395"/>
      <c r="BM17" s="395"/>
      <c r="BN17" s="395"/>
      <c r="BO17" s="395"/>
      <c r="BP17" s="395"/>
      <c r="BQ17" s="395"/>
      <c r="BR17" s="395"/>
      <c r="BS17" s="395"/>
      <c r="BT17" s="395"/>
      <c r="BU17" s="395"/>
      <c r="BV17" s="395"/>
      <c r="BW17" s="395"/>
      <c r="BX17" s="395"/>
      <c r="BY17" s="395"/>
      <c r="BZ17" s="395"/>
      <c r="CA17" s="395"/>
      <c r="CB17" s="395"/>
      <c r="CC17" s="395"/>
      <c r="CD17" s="395"/>
      <c r="CE17" s="395"/>
      <c r="CF17" s="395"/>
      <c r="CG17" s="395"/>
      <c r="CH17" s="395"/>
      <c r="CI17" s="395"/>
      <c r="CJ17" s="395"/>
      <c r="CK17" s="395"/>
    </row>
    <row r="18" spans="1:89" s="396" customFormat="1">
      <c r="A18" s="1340"/>
      <c r="B18" s="392">
        <v>21</v>
      </c>
      <c r="C18" s="393">
        <v>3.5180000000000003E-2</v>
      </c>
      <c r="D18" s="393">
        <v>6.0269999999999997E-2</v>
      </c>
      <c r="E18" s="393">
        <v>9.1490000000000002E-2</v>
      </c>
      <c r="F18" s="393">
        <v>0.12864999999999999</v>
      </c>
      <c r="G18" s="393">
        <v>0.1716</v>
      </c>
      <c r="H18" s="393">
        <v>0.22022</v>
      </c>
      <c r="I18" s="393">
        <v>0.27438000000000001</v>
      </c>
      <c r="J18" s="393">
        <v>0.33400999999999997</v>
      </c>
      <c r="K18" s="393">
        <v>0.39900000000000002</v>
      </c>
      <c r="L18" s="393">
        <v>0.46928999999999998</v>
      </c>
      <c r="M18" s="393">
        <v>0.54479</v>
      </c>
      <c r="N18" s="393">
        <v>0.62544999999999995</v>
      </c>
      <c r="O18" s="393">
        <v>0.71120000000000005</v>
      </c>
      <c r="P18" s="393">
        <v>0.80198999999999998</v>
      </c>
      <c r="Q18" s="393">
        <v>0.89775000000000005</v>
      </c>
      <c r="R18" s="393">
        <v>0.99843999999999999</v>
      </c>
      <c r="S18" s="393">
        <v>1.1040099999999999</v>
      </c>
      <c r="T18" s="393">
        <v>1.2144200000000001</v>
      </c>
      <c r="U18" s="393">
        <v>1.32961</v>
      </c>
      <c r="V18" s="393">
        <v>1.4495499999999999</v>
      </c>
      <c r="W18" s="393">
        <v>1.5742</v>
      </c>
      <c r="X18" s="393">
        <v>1.7035100000000001</v>
      </c>
      <c r="Y18" s="393">
        <v>1.83745</v>
      </c>
      <c r="Z18" s="393">
        <v>1.9759899999999999</v>
      </c>
      <c r="AA18" s="393">
        <v>2.1190799999999999</v>
      </c>
      <c r="AB18" s="393">
        <v>2.2666900000000001</v>
      </c>
      <c r="AC18" s="393">
        <v>2.4188000000000001</v>
      </c>
      <c r="AD18" s="393">
        <v>2.5753699999999999</v>
      </c>
      <c r="AE18" s="393">
        <v>2.7363599999999999</v>
      </c>
      <c r="AF18" s="393">
        <v>2.9017499999999998</v>
      </c>
      <c r="AG18" s="393">
        <v>3.07151</v>
      </c>
      <c r="AH18" s="393">
        <v>3.2456</v>
      </c>
      <c r="AI18" s="393">
        <v>3.42401</v>
      </c>
      <c r="AJ18" s="393">
        <v>3.60669</v>
      </c>
      <c r="AK18" s="393">
        <v>3.7936399999999999</v>
      </c>
      <c r="AL18" s="393">
        <v>3.98481</v>
      </c>
      <c r="AM18" s="393">
        <v>4.1801899999999996</v>
      </c>
      <c r="AN18" s="393">
        <v>4.37974</v>
      </c>
      <c r="AO18" s="394">
        <v>4.58345</v>
      </c>
      <c r="AP18" s="394">
        <v>4.7912800000000004</v>
      </c>
      <c r="AQ18" s="394">
        <v>5.0032199999999998</v>
      </c>
      <c r="AR18" s="394">
        <v>5.2192400000000001</v>
      </c>
      <c r="AS18" s="394">
        <v>5.4393200000000004</v>
      </c>
      <c r="AT18" s="394">
        <v>5.66343</v>
      </c>
      <c r="AU18" s="394">
        <v>5.8915600000000001</v>
      </c>
      <c r="AV18" s="394">
        <v>6.1236699999999997</v>
      </c>
      <c r="AW18" s="394">
        <v>6.3597599999999996</v>
      </c>
      <c r="AX18" s="394">
        <v>6.5997899999999996</v>
      </c>
      <c r="AY18" s="395"/>
      <c r="AZ18" s="395"/>
      <c r="BA18" s="395"/>
      <c r="BB18" s="395"/>
      <c r="BC18" s="395"/>
      <c r="BD18" s="395"/>
      <c r="BE18" s="395"/>
      <c r="BF18" s="395"/>
      <c r="BG18" s="395"/>
      <c r="BH18" s="395"/>
      <c r="BI18" s="395"/>
      <c r="BJ18" s="395"/>
      <c r="BK18" s="395"/>
      <c r="BL18" s="395"/>
      <c r="BM18" s="395"/>
      <c r="BN18" s="395"/>
      <c r="BO18" s="395"/>
      <c r="BP18" s="395"/>
      <c r="BQ18" s="395"/>
      <c r="BR18" s="395"/>
      <c r="BS18" s="395"/>
      <c r="BT18" s="395"/>
      <c r="BU18" s="395"/>
      <c r="BV18" s="395"/>
      <c r="BW18" s="395"/>
      <c r="BX18" s="395"/>
      <c r="BY18" s="395"/>
      <c r="BZ18" s="395"/>
      <c r="CA18" s="395"/>
      <c r="CB18" s="395"/>
      <c r="CC18" s="395"/>
      <c r="CD18" s="395"/>
      <c r="CE18" s="395"/>
      <c r="CF18" s="395"/>
      <c r="CG18" s="395"/>
      <c r="CH18" s="395"/>
      <c r="CI18" s="395"/>
      <c r="CJ18" s="395"/>
      <c r="CK18" s="395"/>
    </row>
    <row r="19" spans="1:89" s="396" customFormat="1">
      <c r="A19" s="1340"/>
      <c r="B19" s="392">
        <v>22</v>
      </c>
      <c r="C19" s="393">
        <v>3.6850000000000001E-2</v>
      </c>
      <c r="D19" s="393">
        <v>6.3140000000000002E-2</v>
      </c>
      <c r="E19" s="393">
        <v>9.5839999999999995E-2</v>
      </c>
      <c r="F19" s="393">
        <v>0.13475999999999999</v>
      </c>
      <c r="G19" s="393">
        <v>0.17976</v>
      </c>
      <c r="H19" s="393">
        <v>0.23068</v>
      </c>
      <c r="I19" s="393">
        <v>0.28742000000000001</v>
      </c>
      <c r="J19" s="393">
        <v>0.34988000000000002</v>
      </c>
      <c r="K19" s="393">
        <v>0.41796</v>
      </c>
      <c r="L19" s="393">
        <v>0.49159000000000003</v>
      </c>
      <c r="M19" s="393">
        <v>0.57067999999999997</v>
      </c>
      <c r="N19" s="393">
        <v>0.65517999999999998</v>
      </c>
      <c r="O19" s="393">
        <v>0.745</v>
      </c>
      <c r="P19" s="393">
        <v>0.84009999999999996</v>
      </c>
      <c r="Q19" s="393">
        <v>0.94042000000000003</v>
      </c>
      <c r="R19" s="393">
        <v>1.04589</v>
      </c>
      <c r="S19" s="393">
        <v>1.15648</v>
      </c>
      <c r="T19" s="393">
        <v>1.27213</v>
      </c>
      <c r="U19" s="393">
        <v>1.3928</v>
      </c>
      <c r="V19" s="393">
        <v>1.51844</v>
      </c>
      <c r="W19" s="393">
        <v>1.6490100000000001</v>
      </c>
      <c r="X19" s="393">
        <v>1.78447</v>
      </c>
      <c r="Y19" s="393">
        <v>1.9247799999999999</v>
      </c>
      <c r="Z19" s="393">
        <v>2.0699000000000001</v>
      </c>
      <c r="AA19" s="393">
        <v>2.2198000000000002</v>
      </c>
      <c r="AB19" s="393">
        <v>2.3744299999999998</v>
      </c>
      <c r="AC19" s="393">
        <v>2.5337700000000001</v>
      </c>
      <c r="AD19" s="393">
        <v>2.6977699999999998</v>
      </c>
      <c r="AE19" s="393">
        <v>2.8664200000000002</v>
      </c>
      <c r="AF19" s="393">
        <v>3.0396700000000001</v>
      </c>
      <c r="AG19" s="393">
        <v>3.2174999999999998</v>
      </c>
      <c r="AH19" s="393">
        <v>3.3998699999999999</v>
      </c>
      <c r="AI19" s="393">
        <v>3.5867499999999999</v>
      </c>
      <c r="AJ19" s="393">
        <v>3.77813</v>
      </c>
      <c r="AK19" s="393">
        <v>3.9739599999999999</v>
      </c>
      <c r="AL19" s="393">
        <v>4.17422</v>
      </c>
      <c r="AM19" s="393">
        <v>4.3788799999999997</v>
      </c>
      <c r="AN19" s="393">
        <v>4.5879200000000004</v>
      </c>
      <c r="AO19" s="394">
        <v>4.80131</v>
      </c>
      <c r="AP19" s="394">
        <v>5.0190299999999999</v>
      </c>
      <c r="AQ19" s="394">
        <v>5.2410399999999999</v>
      </c>
      <c r="AR19" s="394">
        <v>5.4673299999999996</v>
      </c>
      <c r="AS19" s="394">
        <v>5.69787</v>
      </c>
      <c r="AT19" s="394">
        <v>5.9326400000000001</v>
      </c>
      <c r="AU19" s="394">
        <v>6.1716100000000003</v>
      </c>
      <c r="AV19" s="394">
        <v>6.4147600000000002</v>
      </c>
      <c r="AW19" s="394">
        <v>6.6620699999999999</v>
      </c>
      <c r="AX19" s="394">
        <v>6.9135200000000001</v>
      </c>
      <c r="AY19" s="395"/>
      <c r="AZ19" s="395"/>
      <c r="BA19" s="395"/>
      <c r="BB19" s="395"/>
      <c r="BC19" s="395"/>
      <c r="BD19" s="395"/>
      <c r="BE19" s="395"/>
      <c r="BF19" s="395"/>
      <c r="BG19" s="395"/>
      <c r="BH19" s="395"/>
      <c r="BI19" s="395"/>
      <c r="BJ19" s="395"/>
      <c r="BK19" s="395"/>
      <c r="BL19" s="395"/>
      <c r="BM19" s="395"/>
      <c r="BN19" s="395"/>
      <c r="BO19" s="395"/>
      <c r="BP19" s="395"/>
      <c r="BQ19" s="395"/>
      <c r="BR19" s="395"/>
      <c r="BS19" s="395"/>
      <c r="BT19" s="395"/>
      <c r="BU19" s="395"/>
      <c r="BV19" s="395"/>
      <c r="BW19" s="395"/>
      <c r="BX19" s="395"/>
      <c r="BY19" s="395"/>
      <c r="BZ19" s="395"/>
      <c r="CA19" s="395"/>
      <c r="CB19" s="395"/>
      <c r="CC19" s="395"/>
      <c r="CD19" s="395"/>
      <c r="CE19" s="395"/>
      <c r="CF19" s="395"/>
      <c r="CG19" s="395"/>
      <c r="CH19" s="395"/>
      <c r="CI19" s="395"/>
      <c r="CJ19" s="395"/>
      <c r="CK19" s="395"/>
    </row>
    <row r="20" spans="1:89" s="396" customFormat="1">
      <c r="A20" s="1340"/>
      <c r="B20" s="392">
        <v>23</v>
      </c>
      <c r="C20" s="393">
        <v>3.8530000000000002E-2</v>
      </c>
      <c r="D20" s="393">
        <v>6.6000000000000003E-2</v>
      </c>
      <c r="E20" s="393">
        <v>0.10019</v>
      </c>
      <c r="F20" s="393">
        <v>0.14088000000000001</v>
      </c>
      <c r="G20" s="393">
        <v>0.18790999999999999</v>
      </c>
      <c r="H20" s="393">
        <v>0.24115</v>
      </c>
      <c r="I20" s="393">
        <v>0.30046</v>
      </c>
      <c r="J20" s="393">
        <v>0.36575000000000002</v>
      </c>
      <c r="K20" s="393">
        <v>0.43692999999999999</v>
      </c>
      <c r="L20" s="393">
        <v>0.51388999999999996</v>
      </c>
      <c r="M20" s="393">
        <v>0.59658</v>
      </c>
      <c r="N20" s="393">
        <v>0.68489999999999995</v>
      </c>
      <c r="O20" s="393">
        <v>0.77880000000000005</v>
      </c>
      <c r="P20" s="393">
        <v>0.87822</v>
      </c>
      <c r="Q20" s="393">
        <v>0.98309000000000002</v>
      </c>
      <c r="R20" s="393">
        <v>1.09335</v>
      </c>
      <c r="S20" s="393">
        <v>1.20896</v>
      </c>
      <c r="T20" s="393">
        <v>1.32986</v>
      </c>
      <c r="U20" s="393">
        <v>1.456</v>
      </c>
      <c r="V20" s="393">
        <v>1.58734</v>
      </c>
      <c r="W20" s="393">
        <v>1.72384</v>
      </c>
      <c r="X20" s="393">
        <v>1.86544</v>
      </c>
      <c r="Y20" s="393">
        <v>2.0121199999999999</v>
      </c>
      <c r="Z20" s="393">
        <v>2.1638199999999999</v>
      </c>
      <c r="AA20" s="393">
        <v>2.3205200000000001</v>
      </c>
      <c r="AB20" s="393">
        <v>2.48217</v>
      </c>
      <c r="AC20" s="393">
        <v>2.6487400000000001</v>
      </c>
      <c r="AD20" s="393">
        <v>2.8201900000000002</v>
      </c>
      <c r="AE20" s="393">
        <v>2.9964900000000001</v>
      </c>
      <c r="AF20" s="393">
        <v>3.1776</v>
      </c>
      <c r="AG20" s="393">
        <v>3.3635000000000002</v>
      </c>
      <c r="AH20" s="393">
        <v>3.5541399999999999</v>
      </c>
      <c r="AI20" s="393">
        <v>3.7495099999999999</v>
      </c>
      <c r="AJ20" s="393">
        <v>3.94957</v>
      </c>
      <c r="AK20" s="393">
        <v>4.1542899999999996</v>
      </c>
      <c r="AL20" s="393">
        <v>4.3636299999999997</v>
      </c>
      <c r="AM20" s="393">
        <v>4.5775899999999998</v>
      </c>
      <c r="AN20" s="393">
        <v>4.7961099999999997</v>
      </c>
      <c r="AO20" s="394">
        <v>5.01919</v>
      </c>
      <c r="AP20" s="394">
        <v>5.2467800000000002</v>
      </c>
      <c r="AQ20" s="394">
        <v>5.4788800000000002</v>
      </c>
      <c r="AR20" s="394">
        <v>5.7154400000000001</v>
      </c>
      <c r="AS20" s="394">
        <v>5.9564399999999997</v>
      </c>
      <c r="AT20" s="394">
        <v>6.2018599999999999</v>
      </c>
      <c r="AU20" s="394">
        <v>6.4516799999999996</v>
      </c>
      <c r="AV20" s="394">
        <v>6.70587</v>
      </c>
      <c r="AW20" s="394">
        <v>6.9644000000000004</v>
      </c>
      <c r="AX20" s="394">
        <v>7.2272600000000002</v>
      </c>
      <c r="AY20" s="395"/>
      <c r="AZ20" s="395"/>
      <c r="BA20" s="395"/>
      <c r="BB20" s="395"/>
      <c r="BC20" s="395"/>
      <c r="BD20" s="395"/>
      <c r="BE20" s="395"/>
      <c r="BF20" s="395"/>
      <c r="BG20" s="395"/>
      <c r="BH20" s="395"/>
      <c r="BI20" s="395"/>
      <c r="BJ20" s="395"/>
      <c r="BK20" s="395"/>
      <c r="BL20" s="395"/>
      <c r="BM20" s="395"/>
      <c r="BN20" s="395"/>
      <c r="BO20" s="395"/>
      <c r="BP20" s="395"/>
      <c r="BQ20" s="395"/>
      <c r="BR20" s="395"/>
      <c r="BS20" s="395"/>
      <c r="BT20" s="395"/>
      <c r="BU20" s="395"/>
      <c r="BV20" s="395"/>
      <c r="BW20" s="395"/>
      <c r="BX20" s="395"/>
      <c r="BY20" s="395"/>
      <c r="BZ20" s="395"/>
      <c r="CA20" s="395"/>
      <c r="CB20" s="395"/>
      <c r="CC20" s="395"/>
      <c r="CD20" s="395"/>
      <c r="CE20" s="395"/>
      <c r="CF20" s="395"/>
      <c r="CG20" s="395"/>
      <c r="CH20" s="395"/>
      <c r="CI20" s="395"/>
      <c r="CJ20" s="395"/>
      <c r="CK20" s="395"/>
    </row>
    <row r="21" spans="1:89" s="396" customFormat="1">
      <c r="A21" s="1340"/>
      <c r="B21" s="392">
        <v>24</v>
      </c>
      <c r="C21" s="393">
        <v>4.02E-2</v>
      </c>
      <c r="D21" s="393">
        <v>6.8870000000000001E-2</v>
      </c>
      <c r="E21" s="393">
        <v>0.10453</v>
      </c>
      <c r="F21" s="393">
        <v>0.14699000000000001</v>
      </c>
      <c r="G21" s="393">
        <v>0.19606999999999999</v>
      </c>
      <c r="H21" s="393">
        <v>0.25161</v>
      </c>
      <c r="I21" s="393">
        <v>0.3135</v>
      </c>
      <c r="J21" s="393">
        <v>0.38163000000000002</v>
      </c>
      <c r="K21" s="393">
        <v>0.45589000000000002</v>
      </c>
      <c r="L21" s="393">
        <v>0.53620000000000001</v>
      </c>
      <c r="M21" s="393">
        <v>0.62246999999999997</v>
      </c>
      <c r="N21" s="393">
        <v>0.71462999999999999</v>
      </c>
      <c r="O21" s="393">
        <v>0.81261000000000005</v>
      </c>
      <c r="P21" s="393">
        <v>0.91634000000000004</v>
      </c>
      <c r="Q21" s="393">
        <v>1.02576</v>
      </c>
      <c r="R21" s="393">
        <v>1.1408100000000001</v>
      </c>
      <c r="S21" s="393">
        <v>1.2614300000000001</v>
      </c>
      <c r="T21" s="393">
        <v>1.38758</v>
      </c>
      <c r="U21" s="393">
        <v>1.5192000000000001</v>
      </c>
      <c r="V21" s="393">
        <v>1.6562399999999999</v>
      </c>
      <c r="W21" s="393">
        <v>1.7986599999999999</v>
      </c>
      <c r="X21" s="393">
        <v>1.94642</v>
      </c>
      <c r="Y21" s="393">
        <v>2.0994600000000001</v>
      </c>
      <c r="Z21" s="393">
        <v>2.2577500000000001</v>
      </c>
      <c r="AA21" s="393">
        <v>2.4212500000000001</v>
      </c>
      <c r="AB21" s="393">
        <v>2.5899200000000002</v>
      </c>
      <c r="AC21" s="393">
        <v>2.7637100000000001</v>
      </c>
      <c r="AD21" s="393">
        <v>2.9426100000000002</v>
      </c>
      <c r="AE21" s="393">
        <v>3.12656</v>
      </c>
      <c r="AF21" s="393">
        <v>3.3155399999999999</v>
      </c>
      <c r="AG21" s="393">
        <v>3.5095000000000001</v>
      </c>
      <c r="AH21" s="393">
        <v>3.7084299999999999</v>
      </c>
      <c r="AI21" s="393">
        <v>3.9122699999999999</v>
      </c>
      <c r="AJ21" s="393">
        <v>4.1210199999999997</v>
      </c>
      <c r="AK21" s="393">
        <v>4.3346200000000001</v>
      </c>
      <c r="AL21" s="393">
        <v>4.5530600000000003</v>
      </c>
      <c r="AM21" s="393">
        <v>4.7763</v>
      </c>
      <c r="AN21" s="393">
        <v>5.0043100000000003</v>
      </c>
      <c r="AO21" s="394">
        <v>5.2370700000000001</v>
      </c>
      <c r="AP21" s="394">
        <v>5.4745499999999998</v>
      </c>
      <c r="AQ21" s="394">
        <v>5.7167199999999996</v>
      </c>
      <c r="AR21" s="394">
        <v>5.9635499999999997</v>
      </c>
      <c r="AS21" s="394">
        <v>6.21502</v>
      </c>
      <c r="AT21" s="394">
        <v>6.4710999999999999</v>
      </c>
      <c r="AU21" s="394">
        <v>6.7317600000000004</v>
      </c>
      <c r="AV21" s="394">
        <v>6.9969900000000003</v>
      </c>
      <c r="AW21" s="394">
        <v>7.26675</v>
      </c>
      <c r="AX21" s="394">
        <v>7.54101</v>
      </c>
      <c r="AY21" s="395"/>
      <c r="AZ21" s="395"/>
      <c r="BA21" s="395"/>
      <c r="BB21" s="395"/>
      <c r="BC21" s="395"/>
      <c r="BD21" s="395"/>
      <c r="BE21" s="395"/>
      <c r="BF21" s="395"/>
      <c r="BG21" s="395"/>
      <c r="BH21" s="395"/>
      <c r="BI21" s="395"/>
      <c r="BJ21" s="395"/>
      <c r="BK21" s="395"/>
      <c r="BL21" s="395"/>
      <c r="BM21" s="395"/>
      <c r="BN21" s="395"/>
      <c r="BO21" s="395"/>
      <c r="BP21" s="395"/>
      <c r="BQ21" s="395"/>
      <c r="BR21" s="395"/>
      <c r="BS21" s="395"/>
      <c r="BT21" s="395"/>
      <c r="BU21" s="395"/>
      <c r="BV21" s="395"/>
      <c r="BW21" s="395"/>
      <c r="BX21" s="395"/>
      <c r="BY21" s="395"/>
      <c r="BZ21" s="395"/>
      <c r="CA21" s="395"/>
      <c r="CB21" s="395"/>
      <c r="CC21" s="395"/>
      <c r="CD21" s="395"/>
      <c r="CE21" s="395"/>
      <c r="CF21" s="395"/>
      <c r="CG21" s="395"/>
      <c r="CH21" s="395"/>
      <c r="CI21" s="395"/>
      <c r="CJ21" s="395"/>
      <c r="CK21" s="395"/>
    </row>
    <row r="22" spans="1:89" s="396" customFormat="1">
      <c r="A22" s="1340"/>
      <c r="B22" s="392">
        <v>25</v>
      </c>
      <c r="C22" s="393">
        <v>4.1869999999999997E-2</v>
      </c>
      <c r="D22" s="393">
        <v>7.1730000000000002E-2</v>
      </c>
      <c r="E22" s="393">
        <v>0.10888</v>
      </c>
      <c r="F22" s="393">
        <v>0.15311</v>
      </c>
      <c r="G22" s="393">
        <v>0.20422000000000001</v>
      </c>
      <c r="H22" s="393">
        <v>0.26207999999999998</v>
      </c>
      <c r="I22" s="393">
        <v>0.32655000000000001</v>
      </c>
      <c r="J22" s="393">
        <v>0.39750999999999997</v>
      </c>
      <c r="K22" s="393">
        <v>0.47486</v>
      </c>
      <c r="L22" s="393">
        <v>0.5585</v>
      </c>
      <c r="M22" s="393">
        <v>0.64837</v>
      </c>
      <c r="N22" s="393">
        <v>0.74436000000000002</v>
      </c>
      <c r="O22" s="393">
        <v>0.84641</v>
      </c>
      <c r="P22" s="393">
        <v>0.95445999999999998</v>
      </c>
      <c r="Q22" s="393">
        <v>1.06843</v>
      </c>
      <c r="R22" s="393">
        <v>1.1882699999999999</v>
      </c>
      <c r="S22" s="393">
        <v>1.3139099999999999</v>
      </c>
      <c r="T22" s="393">
        <v>1.4453</v>
      </c>
      <c r="U22" s="393">
        <v>1.5824</v>
      </c>
      <c r="V22" s="393">
        <v>1.72515</v>
      </c>
      <c r="W22" s="393">
        <v>1.8734900000000001</v>
      </c>
      <c r="X22" s="393">
        <v>2.02739</v>
      </c>
      <c r="Y22" s="393">
        <v>2.1867999999999999</v>
      </c>
      <c r="Z22" s="393">
        <v>2.35168</v>
      </c>
      <c r="AA22" s="393">
        <v>2.5219800000000001</v>
      </c>
      <c r="AB22" s="393">
        <v>2.69767</v>
      </c>
      <c r="AC22" s="393">
        <v>2.8786999999999998</v>
      </c>
      <c r="AD22" s="393">
        <v>3.0650300000000001</v>
      </c>
      <c r="AE22" s="393">
        <v>3.25664</v>
      </c>
      <c r="AF22" s="393">
        <v>3.4534799999999999</v>
      </c>
      <c r="AG22" s="393">
        <v>3.65551</v>
      </c>
      <c r="AH22" s="393">
        <v>3.8627099999999999</v>
      </c>
      <c r="AI22" s="393">
        <v>4.0750500000000001</v>
      </c>
      <c r="AJ22" s="393">
        <v>4.2924699999999998</v>
      </c>
      <c r="AK22" s="393">
        <v>4.5149699999999999</v>
      </c>
      <c r="AL22" s="393">
        <v>4.7424900000000001</v>
      </c>
      <c r="AM22" s="393">
        <v>4.9750199999999998</v>
      </c>
      <c r="AN22" s="393">
        <v>5.2125199999999996</v>
      </c>
      <c r="AO22" s="394">
        <v>5.4549700000000003</v>
      </c>
      <c r="AP22" s="394">
        <v>5.7023299999999999</v>
      </c>
      <c r="AQ22" s="394">
        <v>5.9545700000000004</v>
      </c>
      <c r="AR22" s="394">
        <v>6.2116800000000003</v>
      </c>
      <c r="AS22" s="394">
        <v>6.4736099999999999</v>
      </c>
      <c r="AT22" s="394">
        <v>6.7403399999999998</v>
      </c>
      <c r="AU22" s="394">
        <v>7.0118499999999999</v>
      </c>
      <c r="AV22" s="394">
        <v>7.2881200000000002</v>
      </c>
      <c r="AW22" s="394">
        <v>7.5690999999999997</v>
      </c>
      <c r="AX22" s="394">
        <v>7.8547799999999999</v>
      </c>
      <c r="AY22" s="395"/>
      <c r="AZ22" s="395"/>
      <c r="BA22" s="395"/>
      <c r="BB22" s="395"/>
      <c r="BC22" s="395"/>
      <c r="BD22" s="395"/>
      <c r="BE22" s="395"/>
      <c r="BF22" s="395"/>
      <c r="BG22" s="395"/>
      <c r="BH22" s="395"/>
      <c r="BI22" s="395"/>
      <c r="BJ22" s="395"/>
      <c r="BK22" s="395"/>
      <c r="BL22" s="395"/>
      <c r="BM22" s="395"/>
      <c r="BN22" s="395"/>
      <c r="BO22" s="395"/>
      <c r="BP22" s="395"/>
      <c r="BQ22" s="395"/>
      <c r="BR22" s="395"/>
      <c r="BS22" s="395"/>
      <c r="BT22" s="395"/>
      <c r="BU22" s="395"/>
      <c r="BV22" s="395"/>
      <c r="BW22" s="395"/>
      <c r="BX22" s="395"/>
      <c r="BY22" s="395"/>
      <c r="BZ22" s="395"/>
      <c r="CA22" s="395"/>
      <c r="CB22" s="395"/>
      <c r="CC22" s="395"/>
      <c r="CD22" s="395"/>
      <c r="CE22" s="395"/>
      <c r="CF22" s="395"/>
      <c r="CG22" s="395"/>
      <c r="CH22" s="395"/>
      <c r="CI22" s="395"/>
      <c r="CJ22" s="395"/>
      <c r="CK22" s="395"/>
    </row>
    <row r="23" spans="1:89" s="396" customFormat="1">
      <c r="A23" s="1340"/>
      <c r="B23" s="392">
        <v>26</v>
      </c>
      <c r="C23" s="393">
        <v>4.3540000000000002E-2</v>
      </c>
      <c r="D23" s="393">
        <v>7.4590000000000004E-2</v>
      </c>
      <c r="E23" s="393">
        <v>0.11323</v>
      </c>
      <c r="F23" s="393">
        <v>0.15922</v>
      </c>
      <c r="G23" s="393">
        <v>0.21238000000000001</v>
      </c>
      <c r="H23" s="393">
        <v>0.27255000000000001</v>
      </c>
      <c r="I23" s="393">
        <v>0.33959</v>
      </c>
      <c r="J23" s="393">
        <v>0.41338000000000003</v>
      </c>
      <c r="K23" s="393">
        <v>0.49381999999999998</v>
      </c>
      <c r="L23" s="393">
        <v>0.58081000000000005</v>
      </c>
      <c r="M23" s="393">
        <v>0.67425999999999997</v>
      </c>
      <c r="N23" s="393">
        <v>0.77408999999999994</v>
      </c>
      <c r="O23" s="393">
        <v>0.88022</v>
      </c>
      <c r="P23" s="393">
        <v>0.99258000000000002</v>
      </c>
      <c r="Q23" s="393">
        <v>1.1111</v>
      </c>
      <c r="R23" s="393">
        <v>1.23573</v>
      </c>
      <c r="S23" s="393">
        <v>1.36639</v>
      </c>
      <c r="T23" s="393">
        <v>1.5030300000000001</v>
      </c>
      <c r="U23" s="393">
        <v>1.6456</v>
      </c>
      <c r="V23" s="393">
        <v>1.7940499999999999</v>
      </c>
      <c r="W23" s="393">
        <v>1.9483200000000001</v>
      </c>
      <c r="X23" s="393">
        <v>2.1083699999999999</v>
      </c>
      <c r="Y23" s="393">
        <v>2.2741500000000001</v>
      </c>
      <c r="Z23" s="393">
        <v>2.4456099999999998</v>
      </c>
      <c r="AA23" s="393">
        <v>2.6227200000000002</v>
      </c>
      <c r="AB23" s="393">
        <v>2.8054199999999998</v>
      </c>
      <c r="AC23" s="393">
        <v>2.9936799999999999</v>
      </c>
      <c r="AD23" s="393">
        <v>3.1874600000000002</v>
      </c>
      <c r="AE23" s="393">
        <v>3.38672</v>
      </c>
      <c r="AF23" s="393">
        <v>3.5914199999999998</v>
      </c>
      <c r="AG23" s="393">
        <v>3.8015300000000001</v>
      </c>
      <c r="AH23" s="393">
        <v>4.01701</v>
      </c>
      <c r="AI23" s="393">
        <v>4.2378200000000001</v>
      </c>
      <c r="AJ23" s="393">
        <v>4.46394</v>
      </c>
      <c r="AK23" s="393">
        <v>4.6953199999999997</v>
      </c>
      <c r="AL23" s="393">
        <v>4.9319300000000004</v>
      </c>
      <c r="AM23" s="393">
        <v>5.1737500000000001</v>
      </c>
      <c r="AN23" s="393">
        <v>5.4207400000000003</v>
      </c>
      <c r="AO23" s="394">
        <v>5.6728699999999996</v>
      </c>
      <c r="AP23" s="394">
        <v>5.9301199999999996</v>
      </c>
      <c r="AQ23" s="394">
        <v>6.1924400000000004</v>
      </c>
      <c r="AR23" s="394">
        <v>6.4598100000000001</v>
      </c>
      <c r="AS23" s="394">
        <v>6.7322100000000002</v>
      </c>
      <c r="AT23" s="394">
        <v>7.0095999999999998</v>
      </c>
      <c r="AU23" s="394">
        <v>7.2919600000000004</v>
      </c>
      <c r="AV23" s="394">
        <v>7.5792599999999997</v>
      </c>
      <c r="AW23" s="394">
        <v>7.8714700000000004</v>
      </c>
      <c r="AX23" s="394">
        <v>8.1685599999999994</v>
      </c>
      <c r="AY23" s="395"/>
      <c r="AZ23" s="395"/>
      <c r="BA23" s="395"/>
      <c r="BB23" s="395"/>
      <c r="BC23" s="395"/>
      <c r="BD23" s="395"/>
      <c r="BE23" s="395"/>
      <c r="BF23" s="395"/>
      <c r="BG23" s="395"/>
      <c r="BH23" s="395"/>
      <c r="BI23" s="395"/>
      <c r="BJ23" s="395"/>
      <c r="BK23" s="395"/>
      <c r="BL23" s="395"/>
      <c r="BM23" s="395"/>
      <c r="BN23" s="395"/>
      <c r="BO23" s="395"/>
      <c r="BP23" s="395"/>
      <c r="BQ23" s="395"/>
      <c r="BR23" s="395"/>
      <c r="BS23" s="395"/>
      <c r="BT23" s="395"/>
      <c r="BU23" s="395"/>
      <c r="BV23" s="395"/>
      <c r="BW23" s="395"/>
      <c r="BX23" s="395"/>
      <c r="BY23" s="395"/>
      <c r="BZ23" s="395"/>
      <c r="CA23" s="395"/>
      <c r="CB23" s="395"/>
      <c r="CC23" s="395"/>
      <c r="CD23" s="395"/>
      <c r="CE23" s="395"/>
      <c r="CF23" s="395"/>
      <c r="CG23" s="395"/>
      <c r="CH23" s="395"/>
      <c r="CI23" s="395"/>
      <c r="CJ23" s="395"/>
      <c r="CK23" s="395"/>
    </row>
    <row r="24" spans="1:89" s="396" customFormat="1">
      <c r="A24" s="1340"/>
      <c r="B24" s="392">
        <v>27</v>
      </c>
      <c r="C24" s="393">
        <v>4.5220000000000003E-2</v>
      </c>
      <c r="D24" s="393">
        <v>7.7460000000000001E-2</v>
      </c>
      <c r="E24" s="393">
        <v>0.11758</v>
      </c>
      <c r="F24" s="393">
        <v>0.16533999999999999</v>
      </c>
      <c r="G24" s="393">
        <v>0.22054000000000001</v>
      </c>
      <c r="H24" s="393">
        <v>0.28301999999999999</v>
      </c>
      <c r="I24" s="393">
        <v>0.35263</v>
      </c>
      <c r="J24" s="393">
        <v>0.42925999999999997</v>
      </c>
      <c r="K24" s="393">
        <v>0.51278999999999997</v>
      </c>
      <c r="L24" s="393">
        <v>0.60311999999999999</v>
      </c>
      <c r="M24" s="393">
        <v>0.70016</v>
      </c>
      <c r="N24" s="393">
        <v>0.80381999999999998</v>
      </c>
      <c r="O24" s="393">
        <v>0.91403000000000001</v>
      </c>
      <c r="P24" s="393">
        <v>1.0306999999999999</v>
      </c>
      <c r="Q24" s="393">
        <v>1.15378</v>
      </c>
      <c r="R24" s="393">
        <v>1.2831900000000001</v>
      </c>
      <c r="S24" s="393">
        <v>1.4188700000000001</v>
      </c>
      <c r="T24" s="393">
        <v>1.5607599999999999</v>
      </c>
      <c r="U24" s="393">
        <v>1.7088099999999999</v>
      </c>
      <c r="V24" s="393">
        <v>1.8629599999999999</v>
      </c>
      <c r="W24" s="393">
        <v>2.0231599999999998</v>
      </c>
      <c r="X24" s="393">
        <v>2.1893500000000001</v>
      </c>
      <c r="Y24" s="393">
        <v>2.3614999999999999</v>
      </c>
      <c r="Z24" s="393">
        <v>2.5395500000000002</v>
      </c>
      <c r="AA24" s="393">
        <v>2.7234500000000001</v>
      </c>
      <c r="AB24" s="393">
        <v>2.9131800000000001</v>
      </c>
      <c r="AC24" s="393">
        <v>3.10867</v>
      </c>
      <c r="AD24" s="393">
        <v>3.3098900000000002</v>
      </c>
      <c r="AE24" s="393">
        <v>3.51681</v>
      </c>
      <c r="AF24" s="393">
        <v>3.7293699999999999</v>
      </c>
      <c r="AG24" s="393">
        <v>3.9475500000000001</v>
      </c>
      <c r="AH24" s="393">
        <v>4.1713100000000001</v>
      </c>
      <c r="AI24" s="393">
        <v>4.4005999999999998</v>
      </c>
      <c r="AJ24" s="393">
        <v>4.6353999999999997</v>
      </c>
      <c r="AK24" s="393">
        <v>4.8756700000000004</v>
      </c>
      <c r="AL24" s="393">
        <v>5.1213800000000003</v>
      </c>
      <c r="AM24" s="393">
        <v>5.37249</v>
      </c>
      <c r="AN24" s="393">
        <v>5.6289699999999998</v>
      </c>
      <c r="AO24" s="394">
        <v>5.8907800000000003</v>
      </c>
      <c r="AP24" s="394">
        <v>6.1579100000000002</v>
      </c>
      <c r="AQ24" s="394">
        <v>6.4303100000000004</v>
      </c>
      <c r="AR24" s="394">
        <v>6.7079500000000003</v>
      </c>
      <c r="AS24" s="394">
        <v>6.9908200000000003</v>
      </c>
      <c r="AT24" s="394">
        <v>7.2788599999999999</v>
      </c>
      <c r="AU24" s="394">
        <v>7.5720700000000001</v>
      </c>
      <c r="AV24" s="394">
        <v>7.8704099999999997</v>
      </c>
      <c r="AW24" s="394">
        <v>8.1738400000000002</v>
      </c>
      <c r="AX24" s="394">
        <v>8.4823500000000003</v>
      </c>
      <c r="AY24" s="395"/>
      <c r="AZ24" s="395"/>
      <c r="BA24" s="395"/>
      <c r="BB24" s="395"/>
      <c r="BC24" s="395"/>
      <c r="BD24" s="395"/>
      <c r="BE24" s="395"/>
      <c r="BF24" s="395"/>
      <c r="BG24" s="395"/>
      <c r="BH24" s="395"/>
      <c r="BI24" s="395"/>
      <c r="BJ24" s="395"/>
      <c r="BK24" s="395"/>
      <c r="BL24" s="395"/>
      <c r="BM24" s="395"/>
      <c r="BN24" s="395"/>
      <c r="BO24" s="395"/>
      <c r="BP24" s="395"/>
      <c r="BQ24" s="395"/>
      <c r="BR24" s="395"/>
      <c r="BS24" s="395"/>
      <c r="BT24" s="395"/>
      <c r="BU24" s="395"/>
      <c r="BV24" s="395"/>
      <c r="BW24" s="395"/>
      <c r="BX24" s="395"/>
      <c r="BY24" s="395"/>
      <c r="BZ24" s="395"/>
      <c r="CA24" s="395"/>
      <c r="CB24" s="395"/>
      <c r="CC24" s="395"/>
      <c r="CD24" s="395"/>
      <c r="CE24" s="395"/>
      <c r="CF24" s="395"/>
      <c r="CG24" s="395"/>
      <c r="CH24" s="395"/>
      <c r="CI24" s="395"/>
      <c r="CJ24" s="395"/>
      <c r="CK24" s="395"/>
    </row>
    <row r="25" spans="1:89" s="396" customFormat="1">
      <c r="A25" s="1340"/>
      <c r="B25" s="392">
        <v>28</v>
      </c>
      <c r="C25" s="393">
        <v>4.6890000000000001E-2</v>
      </c>
      <c r="D25" s="393">
        <v>8.0320000000000003E-2</v>
      </c>
      <c r="E25" s="393">
        <v>0.12193</v>
      </c>
      <c r="F25" s="393">
        <v>0.17144999999999999</v>
      </c>
      <c r="G25" s="393">
        <v>0.22869</v>
      </c>
      <c r="H25" s="393">
        <v>0.29348000000000002</v>
      </c>
      <c r="I25" s="393">
        <v>0.36567</v>
      </c>
      <c r="J25" s="393">
        <v>0.44513999999999998</v>
      </c>
      <c r="K25" s="393">
        <v>0.53174999999999994</v>
      </c>
      <c r="L25" s="393">
        <v>0.62543000000000004</v>
      </c>
      <c r="M25" s="393">
        <v>0.72606000000000004</v>
      </c>
      <c r="N25" s="393">
        <v>0.83355000000000001</v>
      </c>
      <c r="O25" s="393">
        <v>0.94784000000000002</v>
      </c>
      <c r="P25" s="393">
        <v>1.0688299999999999</v>
      </c>
      <c r="Q25" s="393">
        <v>1.1964600000000001</v>
      </c>
      <c r="R25" s="393">
        <v>1.3306500000000001</v>
      </c>
      <c r="S25" s="393">
        <v>1.4713499999999999</v>
      </c>
      <c r="T25" s="393">
        <v>1.61849</v>
      </c>
      <c r="U25" s="393">
        <v>1.7720199999999999</v>
      </c>
      <c r="V25" s="393">
        <v>1.93187</v>
      </c>
      <c r="W25" s="393">
        <v>2.0979899999999998</v>
      </c>
      <c r="X25" s="393">
        <v>2.27034</v>
      </c>
      <c r="Y25" s="393">
        <v>2.4488500000000002</v>
      </c>
      <c r="Z25" s="393">
        <v>2.6334900000000001</v>
      </c>
      <c r="AA25" s="393">
        <v>2.8241999999999998</v>
      </c>
      <c r="AB25" s="393">
        <v>3.02094</v>
      </c>
      <c r="AC25" s="393">
        <v>3.2236600000000002</v>
      </c>
      <c r="AD25" s="393">
        <v>3.4323299999999999</v>
      </c>
      <c r="AE25" s="393">
        <v>3.6469</v>
      </c>
      <c r="AF25" s="393">
        <v>3.8673299999999999</v>
      </c>
      <c r="AG25" s="393">
        <v>4.0935800000000002</v>
      </c>
      <c r="AH25" s="393">
        <v>4.3256100000000002</v>
      </c>
      <c r="AI25" s="393">
        <v>4.5633900000000001</v>
      </c>
      <c r="AJ25" s="393">
        <v>4.8068799999999996</v>
      </c>
      <c r="AK25" s="393">
        <v>5.0560400000000003</v>
      </c>
      <c r="AL25" s="393">
        <v>5.3108300000000002</v>
      </c>
      <c r="AM25" s="393">
        <v>5.5712299999999999</v>
      </c>
      <c r="AN25" s="393">
        <v>5.8372000000000002</v>
      </c>
      <c r="AO25" s="394">
        <v>6.1086999999999998</v>
      </c>
      <c r="AP25" s="394">
        <v>6.3857100000000004</v>
      </c>
      <c r="AQ25" s="394">
        <v>6.6681900000000001</v>
      </c>
      <c r="AR25" s="394">
        <v>6.9561099999999998</v>
      </c>
      <c r="AS25" s="394">
        <v>7.2494300000000003</v>
      </c>
      <c r="AT25" s="394">
        <v>7.5481400000000001</v>
      </c>
      <c r="AU25" s="394">
        <v>7.8521900000000002</v>
      </c>
      <c r="AV25" s="394">
        <v>8.1615699999999993</v>
      </c>
      <c r="AW25" s="394">
        <v>8.4762299999999993</v>
      </c>
      <c r="AX25" s="394">
        <v>8.7961600000000004</v>
      </c>
      <c r="AY25" s="395"/>
      <c r="AZ25" s="395"/>
      <c r="BA25" s="395"/>
      <c r="BB25" s="395"/>
      <c r="BC25" s="395"/>
      <c r="BD25" s="395"/>
      <c r="BE25" s="395"/>
      <c r="BF25" s="395"/>
      <c r="BG25" s="395"/>
      <c r="BH25" s="395"/>
      <c r="BI25" s="395"/>
      <c r="BJ25" s="395"/>
      <c r="BK25" s="395"/>
      <c r="BL25" s="395"/>
      <c r="BM25" s="395"/>
      <c r="BN25" s="395"/>
      <c r="BO25" s="395"/>
      <c r="BP25" s="395"/>
      <c r="BQ25" s="395"/>
      <c r="BR25" s="395"/>
      <c r="BS25" s="395"/>
      <c r="BT25" s="395"/>
      <c r="BU25" s="395"/>
      <c r="BV25" s="395"/>
      <c r="BW25" s="395"/>
      <c r="BX25" s="395"/>
      <c r="BY25" s="395"/>
      <c r="BZ25" s="395"/>
      <c r="CA25" s="395"/>
      <c r="CB25" s="395"/>
      <c r="CC25" s="395"/>
      <c r="CD25" s="395"/>
      <c r="CE25" s="395"/>
      <c r="CF25" s="395"/>
      <c r="CG25" s="395"/>
      <c r="CH25" s="395"/>
      <c r="CI25" s="395"/>
      <c r="CJ25" s="395"/>
      <c r="CK25" s="395"/>
    </row>
    <row r="26" spans="1:89" s="396" customFormat="1">
      <c r="A26" s="1340"/>
      <c r="B26" s="392">
        <v>29</v>
      </c>
      <c r="C26" s="393">
        <v>4.8559999999999999E-2</v>
      </c>
      <c r="D26" s="393">
        <v>8.319E-2</v>
      </c>
      <c r="E26" s="393">
        <v>0.12628</v>
      </c>
      <c r="F26" s="393">
        <v>0.17757000000000001</v>
      </c>
      <c r="G26" s="393">
        <v>0.23685</v>
      </c>
      <c r="H26" s="393">
        <v>0.30395</v>
      </c>
      <c r="I26" s="393">
        <v>0.37872</v>
      </c>
      <c r="J26" s="393">
        <v>0.46100999999999998</v>
      </c>
      <c r="K26" s="393">
        <v>0.55071999999999999</v>
      </c>
      <c r="L26" s="393">
        <v>0.64773999999999998</v>
      </c>
      <c r="M26" s="393">
        <v>0.75195000000000001</v>
      </c>
      <c r="N26" s="393">
        <v>0.86329</v>
      </c>
      <c r="O26" s="393">
        <v>0.98163999999999996</v>
      </c>
      <c r="P26" s="393">
        <v>1.1069500000000001</v>
      </c>
      <c r="Q26" s="393">
        <v>1.2391300000000001</v>
      </c>
      <c r="R26" s="393">
        <v>1.37812</v>
      </c>
      <c r="S26" s="393">
        <v>1.5238400000000001</v>
      </c>
      <c r="T26" s="393">
        <v>1.6762300000000001</v>
      </c>
      <c r="U26" s="393">
        <v>1.8352299999999999</v>
      </c>
      <c r="V26" s="393">
        <v>2.0007799999999998</v>
      </c>
      <c r="W26" s="393">
        <v>2.1728299999999998</v>
      </c>
      <c r="X26" s="393">
        <v>2.3513199999999999</v>
      </c>
      <c r="Y26" s="393">
        <v>2.5362100000000001</v>
      </c>
      <c r="Z26" s="393">
        <v>2.72743</v>
      </c>
      <c r="AA26" s="393">
        <v>2.9249399999999999</v>
      </c>
      <c r="AB26" s="393">
        <v>3.1286999999999998</v>
      </c>
      <c r="AC26" s="393">
        <v>3.33866</v>
      </c>
      <c r="AD26" s="393">
        <v>3.55477</v>
      </c>
      <c r="AE26" s="393">
        <v>3.7769900000000001</v>
      </c>
      <c r="AF26" s="393">
        <v>4.0052899999999996</v>
      </c>
      <c r="AG26" s="393">
        <v>4.2396099999999999</v>
      </c>
      <c r="AH26" s="393">
        <v>4.4799199999999999</v>
      </c>
      <c r="AI26" s="393">
        <v>4.7261800000000003</v>
      </c>
      <c r="AJ26" s="393">
        <v>4.9783600000000003</v>
      </c>
      <c r="AK26" s="393">
        <v>5.2363999999999997</v>
      </c>
      <c r="AL26" s="393">
        <v>5.5002899999999997</v>
      </c>
      <c r="AM26" s="393">
        <v>5.7699800000000003</v>
      </c>
      <c r="AN26" s="393">
        <v>6.0454400000000001</v>
      </c>
      <c r="AO26" s="394">
        <v>6.3266299999999998</v>
      </c>
      <c r="AP26" s="394">
        <v>6.6135200000000003</v>
      </c>
      <c r="AQ26" s="394">
        <v>6.9060699999999997</v>
      </c>
      <c r="AR26" s="394">
        <v>7.2042599999999997</v>
      </c>
      <c r="AS26" s="394">
        <v>7.5080600000000004</v>
      </c>
      <c r="AT26" s="394">
        <v>7.8174200000000003</v>
      </c>
      <c r="AU26" s="394">
        <v>8.13232</v>
      </c>
      <c r="AV26" s="394">
        <v>8.4527300000000007</v>
      </c>
      <c r="AW26" s="394">
        <v>8.7786200000000001</v>
      </c>
      <c r="AX26" s="394">
        <v>9.1099700000000006</v>
      </c>
      <c r="AY26" s="395"/>
      <c r="AZ26" s="395"/>
      <c r="BA26" s="395"/>
      <c r="BB26" s="395"/>
      <c r="BC26" s="395"/>
      <c r="BD26" s="395"/>
      <c r="BE26" s="395"/>
      <c r="BF26" s="395"/>
      <c r="BG26" s="395"/>
      <c r="BH26" s="395"/>
      <c r="BI26" s="395"/>
      <c r="BJ26" s="395"/>
      <c r="BK26" s="395"/>
      <c r="BL26" s="395"/>
      <c r="BM26" s="395"/>
      <c r="BN26" s="395"/>
      <c r="BO26" s="395"/>
      <c r="BP26" s="395"/>
      <c r="BQ26" s="395"/>
      <c r="BR26" s="395"/>
      <c r="BS26" s="395"/>
      <c r="BT26" s="395"/>
      <c r="BU26" s="395"/>
      <c r="BV26" s="395"/>
      <c r="BW26" s="395"/>
      <c r="BX26" s="395"/>
      <c r="BY26" s="395"/>
      <c r="BZ26" s="395"/>
      <c r="CA26" s="395"/>
      <c r="CB26" s="395"/>
      <c r="CC26" s="395"/>
      <c r="CD26" s="395"/>
      <c r="CE26" s="395"/>
      <c r="CF26" s="395"/>
      <c r="CG26" s="395"/>
      <c r="CH26" s="395"/>
      <c r="CI26" s="395"/>
      <c r="CJ26" s="395"/>
      <c r="CK26" s="395"/>
    </row>
    <row r="27" spans="1:89" s="396" customFormat="1">
      <c r="A27" s="1340"/>
      <c r="B27" s="392">
        <v>30</v>
      </c>
      <c r="C27" s="393">
        <v>5.0229999999999997E-2</v>
      </c>
      <c r="D27" s="393">
        <v>8.6050000000000001E-2</v>
      </c>
      <c r="E27" s="393">
        <v>0.13063</v>
      </c>
      <c r="F27" s="393">
        <v>0.18368000000000001</v>
      </c>
      <c r="G27" s="393">
        <v>0.24501000000000001</v>
      </c>
      <c r="H27" s="393">
        <v>0.31441999999999998</v>
      </c>
      <c r="I27" s="393">
        <v>0.39176</v>
      </c>
      <c r="J27" s="393">
        <v>0.47688999999999998</v>
      </c>
      <c r="K27" s="393">
        <v>0.56969000000000003</v>
      </c>
      <c r="L27" s="393">
        <v>0.67003999999999997</v>
      </c>
      <c r="M27" s="393">
        <v>0.77785000000000004</v>
      </c>
      <c r="N27" s="393">
        <v>0.89302000000000004</v>
      </c>
      <c r="O27" s="393">
        <v>1.01546</v>
      </c>
      <c r="P27" s="393">
        <v>1.1450800000000001</v>
      </c>
      <c r="Q27" s="393">
        <v>1.2818099999999999</v>
      </c>
      <c r="R27" s="393">
        <v>1.4255800000000001</v>
      </c>
      <c r="S27" s="393">
        <v>1.5763199999999999</v>
      </c>
      <c r="T27" s="393">
        <v>1.7339599999999999</v>
      </c>
      <c r="U27" s="393">
        <v>1.8984399999999999</v>
      </c>
      <c r="V27" s="393">
        <v>2.0697000000000001</v>
      </c>
      <c r="W27" s="393">
        <v>2.2476699999999998</v>
      </c>
      <c r="X27" s="393">
        <v>2.4323100000000002</v>
      </c>
      <c r="Y27" s="393">
        <v>2.6235599999999999</v>
      </c>
      <c r="Z27" s="393">
        <v>2.8213699999999999</v>
      </c>
      <c r="AA27" s="393">
        <v>3.02569</v>
      </c>
      <c r="AB27" s="393">
        <v>3.2364700000000002</v>
      </c>
      <c r="AC27" s="393">
        <v>3.4536600000000002</v>
      </c>
      <c r="AD27" s="393">
        <v>3.6772100000000001</v>
      </c>
      <c r="AE27" s="393">
        <v>3.9070900000000002</v>
      </c>
      <c r="AF27" s="393">
        <v>4.1432500000000001</v>
      </c>
      <c r="AG27" s="393">
        <v>4.38565</v>
      </c>
      <c r="AH27" s="393">
        <v>4.6342299999999996</v>
      </c>
      <c r="AI27" s="393">
        <v>4.8889800000000001</v>
      </c>
      <c r="AJ27" s="393">
        <v>5.1498400000000002</v>
      </c>
      <c r="AK27" s="393">
        <v>5.4167800000000002</v>
      </c>
      <c r="AL27" s="393">
        <v>5.6897500000000001</v>
      </c>
      <c r="AM27" s="393">
        <v>5.9687299999999999</v>
      </c>
      <c r="AN27" s="393">
        <v>6.2536800000000001</v>
      </c>
      <c r="AO27" s="394">
        <v>6.5445599999999997</v>
      </c>
      <c r="AP27" s="394">
        <v>6.8413300000000001</v>
      </c>
      <c r="AQ27" s="394">
        <v>7.1439700000000004</v>
      </c>
      <c r="AR27" s="394">
        <v>7.4524299999999997</v>
      </c>
      <c r="AS27" s="394">
        <v>7.7666899999999996</v>
      </c>
      <c r="AT27" s="394">
        <v>8.0867100000000001</v>
      </c>
      <c r="AU27" s="394">
        <v>8.4124599999999994</v>
      </c>
      <c r="AV27" s="394">
        <v>8.7439099999999996</v>
      </c>
      <c r="AW27" s="394">
        <v>9.0810300000000002</v>
      </c>
      <c r="AX27" s="394">
        <v>9.4237800000000007</v>
      </c>
      <c r="AY27" s="395"/>
      <c r="AZ27" s="395"/>
      <c r="BA27" s="395"/>
      <c r="BB27" s="395"/>
      <c r="BC27" s="395"/>
      <c r="BD27" s="395"/>
      <c r="BE27" s="395"/>
      <c r="BF27" s="395"/>
      <c r="BG27" s="395"/>
      <c r="BH27" s="395"/>
      <c r="BI27" s="395"/>
      <c r="BJ27" s="395"/>
      <c r="BK27" s="395"/>
      <c r="BL27" s="395"/>
      <c r="BM27" s="395"/>
      <c r="BN27" s="395"/>
      <c r="BO27" s="395"/>
      <c r="BP27" s="395"/>
      <c r="BQ27" s="395"/>
      <c r="BR27" s="395"/>
      <c r="BS27" s="395"/>
      <c r="BT27" s="395"/>
      <c r="BU27" s="395"/>
      <c r="BV27" s="395"/>
      <c r="BW27" s="395"/>
      <c r="BX27" s="395"/>
      <c r="BY27" s="395"/>
      <c r="BZ27" s="395"/>
      <c r="CA27" s="395"/>
      <c r="CB27" s="395"/>
      <c r="CC27" s="395"/>
      <c r="CD27" s="395"/>
      <c r="CE27" s="395"/>
      <c r="CF27" s="395"/>
      <c r="CG27" s="395"/>
      <c r="CH27" s="395"/>
      <c r="CI27" s="395"/>
      <c r="CJ27" s="395"/>
      <c r="CK27" s="395"/>
    </row>
    <row r="28" spans="1:89" s="396" customFormat="1">
      <c r="A28" s="1340"/>
      <c r="B28" s="392">
        <v>31</v>
      </c>
      <c r="C28" s="393">
        <v>5.1909999999999998E-2</v>
      </c>
      <c r="D28" s="393">
        <v>8.8919999999999999E-2</v>
      </c>
      <c r="E28" s="393">
        <v>0.13497999999999999</v>
      </c>
      <c r="F28" s="393">
        <v>0.1898</v>
      </c>
      <c r="G28" s="393">
        <v>0.25317000000000001</v>
      </c>
      <c r="H28" s="393">
        <v>0.32489000000000001</v>
      </c>
      <c r="I28" s="393">
        <v>0.40479999999999999</v>
      </c>
      <c r="J28" s="393">
        <v>0.49276999999999999</v>
      </c>
      <c r="K28" s="393">
        <v>0.58865999999999996</v>
      </c>
      <c r="L28" s="393">
        <v>0.69235000000000002</v>
      </c>
      <c r="M28" s="393">
        <v>0.80374999999999996</v>
      </c>
      <c r="N28" s="393">
        <v>0.92274999999999996</v>
      </c>
      <c r="O28" s="393">
        <v>1.0492699999999999</v>
      </c>
      <c r="P28" s="393">
        <v>1.1832100000000001</v>
      </c>
      <c r="Q28" s="393">
        <v>1.3244899999999999</v>
      </c>
      <c r="R28" s="393">
        <v>1.47305</v>
      </c>
      <c r="S28" s="393">
        <v>1.6288100000000001</v>
      </c>
      <c r="T28" s="393">
        <v>1.7917000000000001</v>
      </c>
      <c r="U28" s="393">
        <v>1.9616499999999999</v>
      </c>
      <c r="V28" s="393">
        <v>2.1386099999999999</v>
      </c>
      <c r="W28" s="393">
        <v>2.3225199999999999</v>
      </c>
      <c r="X28" s="393">
        <v>2.5133000000000001</v>
      </c>
      <c r="Y28" s="393">
        <v>2.7109200000000002</v>
      </c>
      <c r="Z28" s="393">
        <v>2.9153199999999999</v>
      </c>
      <c r="AA28" s="393">
        <v>3.1264400000000001</v>
      </c>
      <c r="AB28" s="393">
        <v>3.3442400000000001</v>
      </c>
      <c r="AC28" s="393">
        <v>3.5686599999999999</v>
      </c>
      <c r="AD28" s="393">
        <v>3.7996599999999998</v>
      </c>
      <c r="AE28" s="393">
        <v>4.0371899999999998</v>
      </c>
      <c r="AF28" s="393">
        <v>4.2812200000000002</v>
      </c>
      <c r="AG28" s="393">
        <v>4.5316799999999997</v>
      </c>
      <c r="AH28" s="393">
        <v>4.7885499999999999</v>
      </c>
      <c r="AI28" s="393">
        <v>5.0517799999999999</v>
      </c>
      <c r="AJ28" s="393">
        <v>5.3213299999999997</v>
      </c>
      <c r="AK28" s="393">
        <v>5.5971500000000001</v>
      </c>
      <c r="AL28" s="393">
        <v>5.8792200000000001</v>
      </c>
      <c r="AM28" s="393">
        <v>6.1674899999999999</v>
      </c>
      <c r="AN28" s="393">
        <v>6.4619299999999997</v>
      </c>
      <c r="AO28" s="394">
        <v>6.7624899999999997</v>
      </c>
      <c r="AP28" s="394">
        <v>7.0691499999999996</v>
      </c>
      <c r="AQ28" s="394">
        <v>7.3818599999999996</v>
      </c>
      <c r="AR28" s="394">
        <v>7.7005999999999997</v>
      </c>
      <c r="AS28" s="394">
        <v>8.0253200000000007</v>
      </c>
      <c r="AT28" s="394">
        <v>8.3559999999999999</v>
      </c>
      <c r="AU28" s="394">
        <v>8.6926000000000005</v>
      </c>
      <c r="AV28" s="394">
        <v>9.0350900000000003</v>
      </c>
      <c r="AW28" s="394">
        <v>9.3834400000000002</v>
      </c>
      <c r="AX28" s="394">
        <v>9.7376100000000001</v>
      </c>
      <c r="AY28" s="395"/>
      <c r="AZ28" s="395"/>
      <c r="BA28" s="395"/>
      <c r="BB28" s="395"/>
      <c r="BC28" s="395"/>
      <c r="BD28" s="395"/>
      <c r="BE28" s="395"/>
      <c r="BF28" s="395"/>
      <c r="BG28" s="395"/>
      <c r="BH28" s="395"/>
      <c r="BI28" s="395"/>
      <c r="BJ28" s="395"/>
      <c r="BK28" s="395"/>
      <c r="BL28" s="395"/>
      <c r="BM28" s="395"/>
      <c r="BN28" s="395"/>
      <c r="BO28" s="395"/>
      <c r="BP28" s="395"/>
      <c r="BQ28" s="395"/>
      <c r="BR28" s="395"/>
      <c r="BS28" s="395"/>
      <c r="BT28" s="395"/>
      <c r="BU28" s="395"/>
      <c r="BV28" s="395"/>
      <c r="BW28" s="395"/>
      <c r="BX28" s="395"/>
      <c r="BY28" s="395"/>
      <c r="BZ28" s="395"/>
      <c r="CA28" s="395"/>
      <c r="CB28" s="395"/>
      <c r="CC28" s="395"/>
      <c r="CD28" s="395"/>
      <c r="CE28" s="395"/>
      <c r="CF28" s="395"/>
      <c r="CG28" s="395"/>
      <c r="CH28" s="395"/>
      <c r="CI28" s="395"/>
      <c r="CJ28" s="395"/>
      <c r="CK28" s="395"/>
    </row>
    <row r="29" spans="1:89" s="396" customFormat="1">
      <c r="A29" s="1340"/>
      <c r="B29" s="392">
        <v>32</v>
      </c>
      <c r="C29" s="393">
        <v>5.3580000000000003E-2</v>
      </c>
      <c r="D29" s="393">
        <v>9.1789999999999997E-2</v>
      </c>
      <c r="E29" s="393">
        <v>0.13933000000000001</v>
      </c>
      <c r="F29" s="393">
        <v>0.19592000000000001</v>
      </c>
      <c r="G29" s="393">
        <v>0.26132</v>
      </c>
      <c r="H29" s="393">
        <v>0.33535999999999999</v>
      </c>
      <c r="I29" s="393">
        <v>0.41785</v>
      </c>
      <c r="J29" s="393">
        <v>0.50865000000000005</v>
      </c>
      <c r="K29" s="393">
        <v>0.60763</v>
      </c>
      <c r="L29" s="393">
        <v>0.71467000000000003</v>
      </c>
      <c r="M29" s="393">
        <v>0.82965</v>
      </c>
      <c r="N29" s="393">
        <v>0.95248999999999995</v>
      </c>
      <c r="O29" s="393">
        <v>1.08308</v>
      </c>
      <c r="P29" s="393">
        <v>1.22133</v>
      </c>
      <c r="Q29" s="393">
        <v>1.3671800000000001</v>
      </c>
      <c r="R29" s="393">
        <v>1.5205200000000001</v>
      </c>
      <c r="S29" s="393">
        <v>1.6813</v>
      </c>
      <c r="T29" s="393">
        <v>1.84944</v>
      </c>
      <c r="U29" s="393">
        <v>2.0248699999999999</v>
      </c>
      <c r="V29" s="393">
        <v>2.2075300000000002</v>
      </c>
      <c r="W29" s="393">
        <v>2.3973599999999999</v>
      </c>
      <c r="X29" s="393">
        <v>2.5943000000000001</v>
      </c>
      <c r="Y29" s="393">
        <v>2.7982900000000002</v>
      </c>
      <c r="Z29" s="393">
        <v>3.0092699999999999</v>
      </c>
      <c r="AA29" s="393">
        <v>3.2271899999999998</v>
      </c>
      <c r="AB29" s="393">
        <v>3.45201</v>
      </c>
      <c r="AC29" s="393">
        <v>3.6836600000000002</v>
      </c>
      <c r="AD29" s="393">
        <v>3.92211</v>
      </c>
      <c r="AE29" s="393">
        <v>4.1673</v>
      </c>
      <c r="AF29" s="393">
        <v>4.4191900000000004</v>
      </c>
      <c r="AG29" s="393">
        <v>4.6777300000000004</v>
      </c>
      <c r="AH29" s="393">
        <v>4.9428700000000001</v>
      </c>
      <c r="AI29" s="393">
        <v>5.2145799999999998</v>
      </c>
      <c r="AJ29" s="393">
        <v>5.49282</v>
      </c>
      <c r="AK29" s="393">
        <v>5.7775400000000001</v>
      </c>
      <c r="AL29" s="393">
        <v>6.0686999999999998</v>
      </c>
      <c r="AM29" s="393">
        <v>6.3662599999999996</v>
      </c>
      <c r="AN29" s="393">
        <v>6.6701800000000002</v>
      </c>
      <c r="AO29" s="394">
        <v>6.9804300000000001</v>
      </c>
      <c r="AP29" s="394">
        <v>7.29697</v>
      </c>
      <c r="AQ29" s="394">
        <v>7.6197699999999999</v>
      </c>
      <c r="AR29" s="394">
        <v>7.9487800000000002</v>
      </c>
      <c r="AS29" s="394">
        <v>8.2839700000000001</v>
      </c>
      <c r="AT29" s="394">
        <v>8.6252999999999993</v>
      </c>
      <c r="AU29" s="394">
        <v>8.9727499999999996</v>
      </c>
      <c r="AV29" s="394">
        <v>9.3262800000000006</v>
      </c>
      <c r="AW29" s="394">
        <v>9.6858599999999999</v>
      </c>
      <c r="AX29" s="394">
        <v>10.051439999999999</v>
      </c>
      <c r="AY29" s="395"/>
      <c r="AZ29" s="395"/>
      <c r="BA29" s="395"/>
      <c r="BB29" s="395"/>
      <c r="BC29" s="395"/>
      <c r="BD29" s="395"/>
      <c r="BE29" s="395"/>
      <c r="BF29" s="395"/>
      <c r="BG29" s="395"/>
      <c r="BH29" s="395"/>
      <c r="BI29" s="395"/>
      <c r="BJ29" s="395"/>
      <c r="BK29" s="395"/>
      <c r="BL29" s="395"/>
      <c r="BM29" s="395"/>
      <c r="BN29" s="395"/>
      <c r="BO29" s="395"/>
      <c r="BP29" s="395"/>
      <c r="BQ29" s="395"/>
      <c r="BR29" s="395"/>
      <c r="BS29" s="395"/>
      <c r="BT29" s="395"/>
      <c r="BU29" s="395"/>
      <c r="BV29" s="395"/>
      <c r="BW29" s="395"/>
      <c r="BX29" s="395"/>
      <c r="BY29" s="395"/>
      <c r="BZ29" s="395"/>
      <c r="CA29" s="395"/>
      <c r="CB29" s="395"/>
      <c r="CC29" s="395"/>
      <c r="CD29" s="395"/>
      <c r="CE29" s="395"/>
      <c r="CF29" s="395"/>
      <c r="CG29" s="395"/>
      <c r="CH29" s="395"/>
      <c r="CI29" s="395"/>
      <c r="CJ29" s="395"/>
      <c r="CK29" s="395"/>
    </row>
    <row r="30" spans="1:89" s="396" customFormat="1">
      <c r="A30" s="1340"/>
      <c r="B30" s="392">
        <v>33</v>
      </c>
      <c r="C30" s="393">
        <v>5.525E-2</v>
      </c>
      <c r="D30" s="393">
        <v>9.4649999999999998E-2</v>
      </c>
      <c r="E30" s="393">
        <v>0.14368</v>
      </c>
      <c r="F30" s="393">
        <v>0.20202999999999999</v>
      </c>
      <c r="G30" s="393">
        <v>0.26948</v>
      </c>
      <c r="H30" s="393">
        <v>0.34583000000000003</v>
      </c>
      <c r="I30" s="393">
        <v>0.43089</v>
      </c>
      <c r="J30" s="393">
        <v>0.52453000000000005</v>
      </c>
      <c r="K30" s="393">
        <v>0.62660000000000005</v>
      </c>
      <c r="L30" s="393">
        <v>0.73697999999999997</v>
      </c>
      <c r="M30" s="393">
        <v>0.85555000000000003</v>
      </c>
      <c r="N30" s="393">
        <v>0.98221999999999998</v>
      </c>
      <c r="O30" s="393">
        <v>1.1168899999999999</v>
      </c>
      <c r="P30" s="393">
        <v>1.25946</v>
      </c>
      <c r="Q30" s="393">
        <v>1.4098599999999999</v>
      </c>
      <c r="R30" s="393">
        <v>1.56799</v>
      </c>
      <c r="S30" s="393">
        <v>1.7337899999999999</v>
      </c>
      <c r="T30" s="393">
        <v>1.9071800000000001</v>
      </c>
      <c r="U30" s="393">
        <v>2.0880899999999998</v>
      </c>
      <c r="V30" s="393">
        <v>2.2764500000000001</v>
      </c>
      <c r="W30" s="393">
        <v>2.47221</v>
      </c>
      <c r="X30" s="393">
        <v>2.6752899999999999</v>
      </c>
      <c r="Y30" s="393">
        <v>2.88565</v>
      </c>
      <c r="Z30" s="393">
        <v>3.1032199999999999</v>
      </c>
      <c r="AA30" s="393">
        <v>3.32795</v>
      </c>
      <c r="AB30" s="393">
        <v>3.5597799999999999</v>
      </c>
      <c r="AC30" s="393">
        <v>3.79867</v>
      </c>
      <c r="AD30" s="393">
        <v>4.0445599999999997</v>
      </c>
      <c r="AE30" s="393">
        <v>4.2974100000000002</v>
      </c>
      <c r="AF30" s="393">
        <v>4.5571599999999997</v>
      </c>
      <c r="AG30" s="393">
        <v>4.8237699999999997</v>
      </c>
      <c r="AH30" s="393">
        <v>5.0972</v>
      </c>
      <c r="AI30" s="393">
        <v>5.3773900000000001</v>
      </c>
      <c r="AJ30" s="393">
        <v>5.6643100000000004</v>
      </c>
      <c r="AK30" s="393">
        <v>5.9579199999999997</v>
      </c>
      <c r="AL30" s="393">
        <v>6.2581699999999998</v>
      </c>
      <c r="AM30" s="393">
        <v>6.5650300000000001</v>
      </c>
      <c r="AN30" s="393">
        <v>6.8784400000000003</v>
      </c>
      <c r="AO30" s="394">
        <v>7.1983800000000002</v>
      </c>
      <c r="AP30" s="394">
        <v>7.5247999999999999</v>
      </c>
      <c r="AQ30" s="394">
        <v>7.8576800000000002</v>
      </c>
      <c r="AR30" s="394">
        <v>8.1969600000000007</v>
      </c>
      <c r="AS30" s="394">
        <v>8.5426199999999994</v>
      </c>
      <c r="AT30" s="394">
        <v>8.8946100000000001</v>
      </c>
      <c r="AU30" s="394">
        <v>9.25291</v>
      </c>
      <c r="AV30" s="394">
        <v>9.6174800000000005</v>
      </c>
      <c r="AW30" s="394">
        <v>9.9882799999999996</v>
      </c>
      <c r="AX30" s="394">
        <v>10.36529</v>
      </c>
      <c r="AY30" s="395"/>
      <c r="AZ30" s="395"/>
      <c r="BA30" s="395"/>
      <c r="BB30" s="395"/>
      <c r="BC30" s="395"/>
      <c r="BD30" s="395"/>
      <c r="BE30" s="395"/>
      <c r="BF30" s="395"/>
      <c r="BG30" s="395"/>
      <c r="BH30" s="395"/>
      <c r="BI30" s="395"/>
      <c r="BJ30" s="395"/>
      <c r="BK30" s="395"/>
      <c r="BL30" s="395"/>
      <c r="BM30" s="395"/>
      <c r="BN30" s="395"/>
      <c r="BO30" s="395"/>
      <c r="BP30" s="395"/>
      <c r="BQ30" s="395"/>
      <c r="BR30" s="395"/>
      <c r="BS30" s="395"/>
      <c r="BT30" s="395"/>
      <c r="BU30" s="395"/>
      <c r="BV30" s="395"/>
      <c r="BW30" s="395"/>
      <c r="BX30" s="395"/>
      <c r="BY30" s="395"/>
      <c r="BZ30" s="395"/>
      <c r="CA30" s="395"/>
      <c r="CB30" s="395"/>
      <c r="CC30" s="395"/>
      <c r="CD30" s="395"/>
      <c r="CE30" s="395"/>
      <c r="CF30" s="395"/>
      <c r="CG30" s="395"/>
      <c r="CH30" s="395"/>
      <c r="CI30" s="395"/>
      <c r="CJ30" s="395"/>
      <c r="CK30" s="395"/>
    </row>
    <row r="31" spans="1:89" s="396" customFormat="1">
      <c r="A31" s="1340"/>
      <c r="B31" s="392">
        <v>34</v>
      </c>
      <c r="C31" s="393">
        <v>5.6919999999999998E-2</v>
      </c>
      <c r="D31" s="393">
        <v>9.7519999999999996E-2</v>
      </c>
      <c r="E31" s="393">
        <v>0.14802999999999999</v>
      </c>
      <c r="F31" s="393">
        <v>0.20815</v>
      </c>
      <c r="G31" s="393">
        <v>0.27764</v>
      </c>
      <c r="H31" s="393">
        <v>0.35630000000000001</v>
      </c>
      <c r="I31" s="393">
        <v>0.44394</v>
      </c>
      <c r="J31" s="393">
        <v>0.54040999999999995</v>
      </c>
      <c r="K31" s="393">
        <v>0.64556999999999998</v>
      </c>
      <c r="L31" s="393">
        <v>0.75929000000000002</v>
      </c>
      <c r="M31" s="393">
        <v>0.88144999999999996</v>
      </c>
      <c r="N31" s="393">
        <v>1.01196</v>
      </c>
      <c r="O31" s="393">
        <v>1.1507000000000001</v>
      </c>
      <c r="P31" s="393">
        <v>1.29759</v>
      </c>
      <c r="Q31" s="393">
        <v>1.4525399999999999</v>
      </c>
      <c r="R31" s="393">
        <v>1.6154599999999999</v>
      </c>
      <c r="S31" s="393">
        <v>1.7862800000000001</v>
      </c>
      <c r="T31" s="393">
        <v>1.96492</v>
      </c>
      <c r="U31" s="393">
        <v>2.1513</v>
      </c>
      <c r="V31" s="393">
        <v>2.34537</v>
      </c>
      <c r="W31" s="393">
        <v>2.54705</v>
      </c>
      <c r="X31" s="393">
        <v>2.7562899999999999</v>
      </c>
      <c r="Y31" s="393">
        <v>2.9730099999999999</v>
      </c>
      <c r="Z31" s="393">
        <v>3.1971699999999998</v>
      </c>
      <c r="AA31" s="393">
        <v>3.4287100000000001</v>
      </c>
      <c r="AB31" s="393">
        <v>3.6675599999999999</v>
      </c>
      <c r="AC31" s="393">
        <v>3.9136799999999998</v>
      </c>
      <c r="AD31" s="393">
        <v>4.1670199999999999</v>
      </c>
      <c r="AE31" s="393">
        <v>4.4275200000000003</v>
      </c>
      <c r="AF31" s="393">
        <v>4.6951299999999998</v>
      </c>
      <c r="AG31" s="393">
        <v>4.9698200000000003</v>
      </c>
      <c r="AH31" s="393">
        <v>5.2515200000000002</v>
      </c>
      <c r="AI31" s="393">
        <v>5.5401999999999996</v>
      </c>
      <c r="AJ31" s="393">
        <v>5.8358100000000004</v>
      </c>
      <c r="AK31" s="393">
        <v>6.1383099999999997</v>
      </c>
      <c r="AL31" s="393">
        <v>6.4476500000000003</v>
      </c>
      <c r="AM31" s="393">
        <v>6.7637999999999998</v>
      </c>
      <c r="AN31" s="393">
        <v>7.0867000000000004</v>
      </c>
      <c r="AO31" s="394">
        <v>7.4163300000000003</v>
      </c>
      <c r="AP31" s="394">
        <v>7.7526400000000004</v>
      </c>
      <c r="AQ31" s="394">
        <v>8.0955899999999996</v>
      </c>
      <c r="AR31" s="394">
        <v>8.4451499999999999</v>
      </c>
      <c r="AS31" s="394">
        <v>8.8012700000000006</v>
      </c>
      <c r="AT31" s="394">
        <v>9.1639300000000006</v>
      </c>
      <c r="AU31" s="394">
        <v>9.5330700000000004</v>
      </c>
      <c r="AV31" s="394">
        <v>9.9086800000000004</v>
      </c>
      <c r="AW31" s="394">
        <v>10.290710000000001</v>
      </c>
      <c r="AX31" s="394">
        <v>10.679130000000001</v>
      </c>
      <c r="AY31" s="395"/>
      <c r="AZ31" s="395"/>
      <c r="BA31" s="395"/>
      <c r="BB31" s="395"/>
      <c r="BC31" s="395"/>
      <c r="BD31" s="395"/>
      <c r="BE31" s="395"/>
      <c r="BF31" s="395"/>
      <c r="BG31" s="395"/>
      <c r="BH31" s="395"/>
      <c r="BI31" s="395"/>
      <c r="BJ31" s="395"/>
      <c r="BK31" s="395"/>
      <c r="BL31" s="395"/>
      <c r="BM31" s="395"/>
      <c r="BN31" s="395"/>
      <c r="BO31" s="395"/>
      <c r="BP31" s="395"/>
      <c r="BQ31" s="395"/>
      <c r="BR31" s="395"/>
      <c r="BS31" s="395"/>
      <c r="BT31" s="395"/>
      <c r="BU31" s="395"/>
      <c r="BV31" s="395"/>
      <c r="BW31" s="395"/>
      <c r="BX31" s="395"/>
      <c r="BY31" s="395"/>
      <c r="BZ31" s="395"/>
      <c r="CA31" s="395"/>
      <c r="CB31" s="395"/>
      <c r="CC31" s="395"/>
      <c r="CD31" s="395"/>
      <c r="CE31" s="395"/>
      <c r="CF31" s="395"/>
      <c r="CG31" s="395"/>
      <c r="CH31" s="395"/>
      <c r="CI31" s="395"/>
      <c r="CJ31" s="395"/>
      <c r="CK31" s="395"/>
    </row>
    <row r="32" spans="1:89" s="396" customFormat="1">
      <c r="A32" s="1340"/>
      <c r="B32" s="392">
        <v>35</v>
      </c>
      <c r="C32" s="393">
        <v>5.8599999999999999E-2</v>
      </c>
      <c r="D32" s="393">
        <v>0.10038</v>
      </c>
      <c r="E32" s="393">
        <v>0.15237999999999999</v>
      </c>
      <c r="F32" s="393">
        <v>0.21426999999999999</v>
      </c>
      <c r="G32" s="393">
        <v>0.2858</v>
      </c>
      <c r="H32" s="393">
        <v>0.36676999999999998</v>
      </c>
      <c r="I32" s="393">
        <v>0.45698</v>
      </c>
      <c r="J32" s="393">
        <v>0.55628999999999995</v>
      </c>
      <c r="K32" s="393">
        <v>0.66454000000000002</v>
      </c>
      <c r="L32" s="393">
        <v>0.78159999999999996</v>
      </c>
      <c r="M32" s="393">
        <v>0.90736000000000006</v>
      </c>
      <c r="N32" s="393">
        <v>1.0417000000000001</v>
      </c>
      <c r="O32" s="393">
        <v>1.18452</v>
      </c>
      <c r="P32" s="393">
        <v>1.33572</v>
      </c>
      <c r="Q32" s="393">
        <v>1.49522</v>
      </c>
      <c r="R32" s="393">
        <v>1.66293</v>
      </c>
      <c r="S32" s="393">
        <v>1.83877</v>
      </c>
      <c r="T32" s="393">
        <v>2.0226600000000001</v>
      </c>
      <c r="U32" s="393">
        <v>2.2145199999999998</v>
      </c>
      <c r="V32" s="393">
        <v>2.4142899999999998</v>
      </c>
      <c r="W32" s="393">
        <v>2.6219000000000001</v>
      </c>
      <c r="X32" s="393">
        <v>2.8372899999999999</v>
      </c>
      <c r="Y32" s="393">
        <v>3.0603799999999999</v>
      </c>
      <c r="Z32" s="393">
        <v>3.2911299999999999</v>
      </c>
      <c r="AA32" s="393">
        <v>3.5294599999999998</v>
      </c>
      <c r="AB32" s="393">
        <v>3.7753399999999999</v>
      </c>
      <c r="AC32" s="393">
        <v>4.0286900000000001</v>
      </c>
      <c r="AD32" s="393">
        <v>4.2894699999999997</v>
      </c>
      <c r="AE32" s="393">
        <v>4.5576299999999996</v>
      </c>
      <c r="AF32" s="393">
        <v>4.8331099999999996</v>
      </c>
      <c r="AG32" s="393">
        <v>5.1158700000000001</v>
      </c>
      <c r="AH32" s="393">
        <v>5.40585</v>
      </c>
      <c r="AI32" s="393">
        <v>5.7030200000000004</v>
      </c>
      <c r="AJ32" s="393">
        <v>6.00732</v>
      </c>
      <c r="AK32" s="393">
        <v>6.3186999999999998</v>
      </c>
      <c r="AL32" s="393">
        <v>6.6371399999999996</v>
      </c>
      <c r="AM32" s="393">
        <v>6.9625700000000004</v>
      </c>
      <c r="AN32" s="393">
        <v>7.2949700000000002</v>
      </c>
      <c r="AO32" s="394">
        <v>7.6342800000000004</v>
      </c>
      <c r="AP32" s="394">
        <v>7.98048</v>
      </c>
      <c r="AQ32" s="394">
        <v>8.3335100000000004</v>
      </c>
      <c r="AR32" s="394">
        <v>8.6933399999999992</v>
      </c>
      <c r="AS32" s="394">
        <v>9.0599299999999996</v>
      </c>
      <c r="AT32" s="394">
        <v>9.4332399999999996</v>
      </c>
      <c r="AU32" s="394">
        <v>9.8132400000000004</v>
      </c>
      <c r="AV32" s="394">
        <v>10.19989</v>
      </c>
      <c r="AW32" s="394">
        <v>10.59315</v>
      </c>
      <c r="AX32" s="394">
        <v>10.992990000000001</v>
      </c>
      <c r="AY32" s="395"/>
      <c r="AZ32" s="395"/>
      <c r="BA32" s="395"/>
      <c r="BB32" s="395"/>
      <c r="BC32" s="395"/>
      <c r="BD32" s="395"/>
      <c r="BE32" s="395"/>
      <c r="BF32" s="395"/>
      <c r="BG32" s="395"/>
      <c r="BH32" s="395"/>
      <c r="BI32" s="395"/>
      <c r="BJ32" s="395"/>
      <c r="BK32" s="395"/>
      <c r="BL32" s="395"/>
      <c r="BM32" s="395"/>
      <c r="BN32" s="395"/>
      <c r="BO32" s="395"/>
      <c r="BP32" s="395"/>
      <c r="BQ32" s="395"/>
      <c r="BR32" s="395"/>
      <c r="BS32" s="395"/>
      <c r="BT32" s="395"/>
      <c r="BU32" s="395"/>
      <c r="BV32" s="395"/>
      <c r="BW32" s="395"/>
      <c r="BX32" s="395"/>
      <c r="BY32" s="395"/>
      <c r="BZ32" s="395"/>
      <c r="CA32" s="395"/>
      <c r="CB32" s="395"/>
      <c r="CC32" s="395"/>
      <c r="CD32" s="395"/>
      <c r="CE32" s="395"/>
      <c r="CF32" s="395"/>
      <c r="CG32" s="395"/>
      <c r="CH32" s="395"/>
      <c r="CI32" s="395"/>
      <c r="CJ32" s="395"/>
      <c r="CK32" s="395"/>
    </row>
    <row r="33" spans="1:89" s="396" customFormat="1">
      <c r="A33" s="1345" t="s">
        <v>946</v>
      </c>
      <c r="B33" s="397">
        <v>3</v>
      </c>
      <c r="C33" s="398">
        <v>4.4000000000000003E-3</v>
      </c>
      <c r="D33" s="398">
        <v>7.6E-3</v>
      </c>
      <c r="E33" s="398">
        <v>1.1599999999999999E-2</v>
      </c>
      <c r="F33" s="398">
        <v>1.6500000000000001E-2</v>
      </c>
      <c r="G33" s="398">
        <v>2.2200000000000001E-2</v>
      </c>
      <c r="H33" s="398">
        <v>2.8799999999999999E-2</v>
      </c>
      <c r="I33" s="398">
        <v>3.6400000000000002E-2</v>
      </c>
      <c r="J33" s="398">
        <v>4.5100000000000001E-2</v>
      </c>
      <c r="K33" s="398">
        <v>5.4899999999999997E-2</v>
      </c>
      <c r="L33" s="398">
        <v>6.6000000000000003E-2</v>
      </c>
      <c r="M33" s="398">
        <v>7.8399999999999997E-2</v>
      </c>
      <c r="N33" s="398">
        <v>9.2399999999999996E-2</v>
      </c>
      <c r="O33" s="398">
        <v>0.108</v>
      </c>
      <c r="P33" s="398">
        <v>0.12540000000000001</v>
      </c>
      <c r="Q33" s="398">
        <v>0.1449</v>
      </c>
      <c r="R33" s="398">
        <v>0.16650000000000001</v>
      </c>
      <c r="S33" s="398">
        <v>0.19040000000000001</v>
      </c>
      <c r="T33" s="398">
        <v>0.21709999999999999</v>
      </c>
      <c r="U33" s="398">
        <v>0.2465</v>
      </c>
      <c r="V33" s="398">
        <v>0.27910000000000001</v>
      </c>
      <c r="W33" s="398">
        <v>0.31519999999999998</v>
      </c>
      <c r="X33" s="398">
        <v>0.35499999999999998</v>
      </c>
      <c r="Y33" s="398">
        <v>0.39889999999999998</v>
      </c>
      <c r="Z33" s="398">
        <v>0.44729999999999998</v>
      </c>
      <c r="AA33" s="398">
        <v>0.50060000000000004</v>
      </c>
      <c r="AB33" s="398">
        <v>0.55920000000000003</v>
      </c>
      <c r="AC33" s="398">
        <v>0.33879999999999999</v>
      </c>
      <c r="AD33" s="398">
        <v>0.37140000000000001</v>
      </c>
      <c r="AE33" s="398">
        <v>0.40660000000000002</v>
      </c>
      <c r="AF33" s="398">
        <v>0.44469999999999998</v>
      </c>
      <c r="AG33" s="398">
        <v>0.48580000000000001</v>
      </c>
      <c r="AH33" s="398">
        <v>0.53010000000000002</v>
      </c>
      <c r="AI33" s="398">
        <v>0.57799999999999996</v>
      </c>
      <c r="AJ33" s="398">
        <v>0.62970000000000004</v>
      </c>
      <c r="AK33" s="398">
        <v>0.68540000000000001</v>
      </c>
      <c r="AL33" s="398">
        <v>0.74539999999999995</v>
      </c>
      <c r="AM33" s="398">
        <v>0.81020000000000003</v>
      </c>
      <c r="AN33" s="398">
        <v>0.87990000000000002</v>
      </c>
      <c r="AO33" s="394"/>
      <c r="AP33" s="394"/>
      <c r="AQ33" s="394"/>
      <c r="AR33" s="394"/>
      <c r="AS33" s="394"/>
      <c r="AT33" s="394"/>
      <c r="AU33" s="394"/>
      <c r="AV33" s="394"/>
      <c r="AW33" s="394"/>
      <c r="AX33" s="394"/>
      <c r="AY33" s="395"/>
      <c r="AZ33" s="395"/>
      <c r="BA33" s="395"/>
      <c r="BB33" s="395"/>
      <c r="BC33" s="395"/>
      <c r="BD33" s="395"/>
      <c r="BE33" s="395"/>
      <c r="BF33" s="395"/>
      <c r="BG33" s="395"/>
      <c r="BH33" s="395"/>
      <c r="BI33" s="395"/>
      <c r="BJ33" s="395"/>
      <c r="BK33" s="395"/>
      <c r="BL33" s="395"/>
      <c r="BM33" s="395"/>
      <c r="BN33" s="395"/>
      <c r="BO33" s="395"/>
      <c r="BP33" s="395"/>
      <c r="BQ33" s="395"/>
      <c r="BR33" s="395"/>
      <c r="BS33" s="395"/>
      <c r="BT33" s="395"/>
      <c r="BU33" s="395"/>
      <c r="BV33" s="395"/>
      <c r="BW33" s="395"/>
      <c r="BX33" s="395"/>
      <c r="BY33" s="395"/>
      <c r="BZ33" s="395"/>
      <c r="CA33" s="395"/>
      <c r="CB33" s="395"/>
      <c r="CC33" s="395"/>
      <c r="CD33" s="395"/>
      <c r="CE33" s="395"/>
      <c r="CF33" s="395"/>
      <c r="CG33" s="395"/>
      <c r="CH33" s="395"/>
      <c r="CI33" s="395"/>
      <c r="CJ33" s="395"/>
      <c r="CK33" s="395"/>
    </row>
    <row r="34" spans="1:89" s="396" customFormat="1">
      <c r="A34" s="1343"/>
      <c r="B34" s="397">
        <v>4</v>
      </c>
      <c r="C34" s="398">
        <v>6.0000000000000001E-3</v>
      </c>
      <c r="D34" s="398">
        <v>1.04E-2</v>
      </c>
      <c r="E34" s="398">
        <v>1.5800000000000002E-2</v>
      </c>
      <c r="F34" s="398">
        <v>2.23E-2</v>
      </c>
      <c r="G34" s="398">
        <v>2.98E-2</v>
      </c>
      <c r="H34" s="398">
        <v>3.85E-2</v>
      </c>
      <c r="I34" s="398">
        <v>4.8300000000000003E-2</v>
      </c>
      <c r="J34" s="398">
        <v>5.9299999999999999E-2</v>
      </c>
      <c r="K34" s="398">
        <v>7.1599999999999997E-2</v>
      </c>
      <c r="L34" s="398">
        <v>8.5199999999999998E-2</v>
      </c>
      <c r="M34" s="398">
        <v>0.1002</v>
      </c>
      <c r="N34" s="398">
        <v>0.1167</v>
      </c>
      <c r="O34" s="398">
        <v>0.1348</v>
      </c>
      <c r="P34" s="398">
        <v>0.15459999999999999</v>
      </c>
      <c r="Q34" s="398">
        <v>0.17630000000000001</v>
      </c>
      <c r="R34" s="398">
        <v>0.2</v>
      </c>
      <c r="S34" s="398">
        <v>0.2258</v>
      </c>
      <c r="T34" s="398">
        <v>0.25390000000000001</v>
      </c>
      <c r="U34" s="398">
        <v>0.28449999999999998</v>
      </c>
      <c r="V34" s="398">
        <v>0.31769999999999998</v>
      </c>
      <c r="W34" s="398">
        <v>0.3538</v>
      </c>
      <c r="X34" s="398">
        <v>0.39300000000000002</v>
      </c>
      <c r="Y34" s="398">
        <v>0.43540000000000001</v>
      </c>
      <c r="Z34" s="398">
        <v>0.48139999999999999</v>
      </c>
      <c r="AA34" s="398">
        <v>0.53120000000000001</v>
      </c>
      <c r="AB34" s="398">
        <v>0.58509999999999995</v>
      </c>
      <c r="AC34" s="398">
        <v>0.42780000000000001</v>
      </c>
      <c r="AD34" s="398">
        <v>0.46439999999999998</v>
      </c>
      <c r="AE34" s="398">
        <v>0.50339999999999996</v>
      </c>
      <c r="AF34" s="398">
        <v>0.54500000000000004</v>
      </c>
      <c r="AG34" s="398">
        <v>0.58940000000000003</v>
      </c>
      <c r="AH34" s="398">
        <v>0.63660000000000005</v>
      </c>
      <c r="AI34" s="398">
        <v>0.68700000000000006</v>
      </c>
      <c r="AJ34" s="398">
        <v>0.74060000000000004</v>
      </c>
      <c r="AK34" s="398">
        <v>0.79769999999999996</v>
      </c>
      <c r="AL34" s="398">
        <v>0.85840000000000005</v>
      </c>
      <c r="AM34" s="398">
        <v>0.92310000000000003</v>
      </c>
      <c r="AN34" s="398">
        <v>0.99180000000000001</v>
      </c>
      <c r="AO34" s="394"/>
      <c r="AP34" s="394"/>
      <c r="AQ34" s="394"/>
      <c r="AR34" s="394"/>
      <c r="AS34" s="394"/>
      <c r="AT34" s="394"/>
      <c r="AU34" s="394"/>
      <c r="AV34" s="394"/>
      <c r="AW34" s="394"/>
      <c r="AX34" s="394"/>
      <c r="AY34" s="395"/>
      <c r="AZ34" s="395"/>
      <c r="BA34" s="395"/>
      <c r="BB34" s="395"/>
      <c r="BC34" s="395"/>
      <c r="BD34" s="395"/>
      <c r="BE34" s="395"/>
      <c r="BF34" s="395"/>
      <c r="BG34" s="395"/>
      <c r="BH34" s="395"/>
      <c r="BI34" s="395"/>
      <c r="BJ34" s="395"/>
      <c r="BK34" s="395"/>
      <c r="BL34" s="395"/>
      <c r="BM34" s="395"/>
      <c r="BN34" s="395"/>
      <c r="BO34" s="395"/>
      <c r="BP34" s="395"/>
      <c r="BQ34" s="395"/>
      <c r="BR34" s="395"/>
      <c r="BS34" s="395"/>
      <c r="BT34" s="395"/>
      <c r="BU34" s="395"/>
      <c r="BV34" s="395"/>
      <c r="BW34" s="395"/>
      <c r="BX34" s="395"/>
      <c r="BY34" s="395"/>
      <c r="BZ34" s="395"/>
      <c r="CA34" s="395"/>
      <c r="CB34" s="395"/>
      <c r="CC34" s="395"/>
      <c r="CD34" s="395"/>
      <c r="CE34" s="395"/>
      <c r="CF34" s="395"/>
      <c r="CG34" s="395"/>
      <c r="CH34" s="395"/>
      <c r="CI34" s="395"/>
      <c r="CJ34" s="395"/>
      <c r="CK34" s="395"/>
    </row>
    <row r="35" spans="1:89">
      <c r="A35" s="1343"/>
      <c r="B35" s="397">
        <v>5</v>
      </c>
      <c r="C35" s="398">
        <v>7.6E-3</v>
      </c>
      <c r="D35" s="398">
        <v>1.3100000000000001E-2</v>
      </c>
      <c r="E35" s="398">
        <v>0.02</v>
      </c>
      <c r="F35" s="398">
        <v>2.8199999999999999E-2</v>
      </c>
      <c r="G35" s="398">
        <v>3.7699999999999997E-2</v>
      </c>
      <c r="H35" s="398">
        <v>4.8500000000000001E-2</v>
      </c>
      <c r="I35" s="398">
        <v>6.0600000000000001E-2</v>
      </c>
      <c r="J35" s="398">
        <v>7.3999999999999996E-2</v>
      </c>
      <c r="K35" s="398">
        <v>8.8900000000000007E-2</v>
      </c>
      <c r="L35" s="398">
        <v>0.1052</v>
      </c>
      <c r="M35" s="398">
        <v>0.123</v>
      </c>
      <c r="N35" s="398">
        <v>0.14230000000000001</v>
      </c>
      <c r="O35" s="398">
        <v>0.1633</v>
      </c>
      <c r="P35" s="398">
        <v>0.186</v>
      </c>
      <c r="Q35" s="398">
        <v>0.21049999999999999</v>
      </c>
      <c r="R35" s="398">
        <v>0.2369</v>
      </c>
      <c r="S35" s="398">
        <v>0.26529999999999998</v>
      </c>
      <c r="T35" s="398">
        <v>0.2959</v>
      </c>
      <c r="U35" s="398">
        <v>0.32869999999999999</v>
      </c>
      <c r="V35" s="398">
        <v>0.36399999999999999</v>
      </c>
      <c r="W35" s="398">
        <v>0.4017</v>
      </c>
      <c r="X35" s="398">
        <v>0.44219999999999998</v>
      </c>
      <c r="Y35" s="398">
        <v>0.48549999999999999</v>
      </c>
      <c r="Z35" s="398">
        <v>0.53180000000000005</v>
      </c>
      <c r="AA35" s="398">
        <v>0.58130000000000004</v>
      </c>
      <c r="AB35" s="398">
        <v>0.63419999999999999</v>
      </c>
      <c r="AC35" s="398">
        <v>0.51549999999999996</v>
      </c>
      <c r="AD35" s="398">
        <v>0.55600000000000005</v>
      </c>
      <c r="AE35" s="398">
        <v>0.59870000000000001</v>
      </c>
      <c r="AF35" s="398">
        <v>0.64380000000000004</v>
      </c>
      <c r="AG35" s="398">
        <v>0.6915</v>
      </c>
      <c r="AH35" s="398">
        <v>0.74180000000000001</v>
      </c>
      <c r="AI35" s="398">
        <v>0.79479999999999995</v>
      </c>
      <c r="AJ35" s="398">
        <v>0.8508</v>
      </c>
      <c r="AK35" s="398">
        <v>0.90980000000000005</v>
      </c>
      <c r="AL35" s="398">
        <v>0.97199999999999998</v>
      </c>
      <c r="AM35" s="398">
        <v>1.0376000000000001</v>
      </c>
      <c r="AN35" s="398">
        <v>1.1067</v>
      </c>
      <c r="AO35" s="399">
        <v>1.1024</v>
      </c>
      <c r="AP35" s="399">
        <v>1.1729000000000001</v>
      </c>
      <c r="AQ35" s="399">
        <v>1.2468999999999999</v>
      </c>
      <c r="AR35" s="399">
        <v>1.3248</v>
      </c>
      <c r="AS35" s="399">
        <v>1.4066000000000001</v>
      </c>
      <c r="AT35" s="399">
        <v>1.4925999999999999</v>
      </c>
      <c r="AU35" s="399">
        <v>1.5829</v>
      </c>
      <c r="AV35" s="399">
        <v>1.6777</v>
      </c>
      <c r="AW35" s="399">
        <v>1.7773000000000001</v>
      </c>
      <c r="AX35" s="399">
        <v>1.8817999999999999</v>
      </c>
      <c r="AY35" s="400"/>
      <c r="AZ35" s="400"/>
      <c r="BA35" s="400"/>
      <c r="BB35" s="400"/>
      <c r="BC35" s="400"/>
      <c r="BD35" s="400"/>
      <c r="BE35" s="400"/>
      <c r="BF35" s="400"/>
      <c r="BG35" s="400"/>
      <c r="BH35" s="400"/>
      <c r="BI35" s="400"/>
      <c r="BJ35" s="400"/>
      <c r="BK35" s="400"/>
      <c r="BL35" s="400"/>
      <c r="BM35" s="400"/>
      <c r="BN35" s="400"/>
      <c r="BO35" s="400"/>
      <c r="BP35" s="400"/>
      <c r="BQ35" s="400"/>
      <c r="BR35" s="400"/>
      <c r="BS35" s="400"/>
      <c r="BT35" s="400"/>
      <c r="BU35" s="400"/>
      <c r="BV35" s="400"/>
      <c r="BW35" s="400"/>
      <c r="BX35" s="400"/>
      <c r="BY35" s="400"/>
      <c r="BZ35" s="400"/>
      <c r="CA35" s="400"/>
      <c r="CB35" s="400"/>
      <c r="CC35" s="400"/>
      <c r="CD35" s="400"/>
      <c r="CE35" s="400"/>
      <c r="CF35" s="400"/>
      <c r="CG35" s="400"/>
      <c r="CH35" s="400"/>
      <c r="CI35" s="400"/>
      <c r="CJ35" s="400"/>
      <c r="CK35" s="400"/>
    </row>
    <row r="36" spans="1:89">
      <c r="A36" s="1343"/>
      <c r="B36" s="397">
        <v>6</v>
      </c>
      <c r="C36" s="398">
        <v>9.1999999999999998E-3</v>
      </c>
      <c r="D36" s="398">
        <v>1.5900000000000001E-2</v>
      </c>
      <c r="E36" s="398">
        <v>2.4199999999999999E-2</v>
      </c>
      <c r="F36" s="398">
        <v>3.4099999999999998E-2</v>
      </c>
      <c r="G36" s="398">
        <v>4.5600000000000002E-2</v>
      </c>
      <c r="H36" s="398">
        <v>5.8599999999999999E-2</v>
      </c>
      <c r="I36" s="398">
        <v>7.3099999999999998E-2</v>
      </c>
      <c r="J36" s="398">
        <v>8.9099999999999999E-2</v>
      </c>
      <c r="K36" s="398">
        <v>0.1067</v>
      </c>
      <c r="L36" s="398">
        <v>0.12590000000000001</v>
      </c>
      <c r="M36" s="398">
        <v>0.14660000000000001</v>
      </c>
      <c r="N36" s="398">
        <v>0.16900000000000001</v>
      </c>
      <c r="O36" s="398">
        <v>0.19320000000000001</v>
      </c>
      <c r="P36" s="398">
        <v>0.21909999999999999</v>
      </c>
      <c r="Q36" s="398">
        <v>0.24679999999999999</v>
      </c>
      <c r="R36" s="398">
        <v>0.27639999999999998</v>
      </c>
      <c r="S36" s="398">
        <v>0.308</v>
      </c>
      <c r="T36" s="398">
        <v>0.3417</v>
      </c>
      <c r="U36" s="398">
        <v>0.37759999999999999</v>
      </c>
      <c r="V36" s="398">
        <v>0.41570000000000001</v>
      </c>
      <c r="W36" s="398">
        <v>0.45619999999999999</v>
      </c>
      <c r="X36" s="398">
        <v>0.49919999999999998</v>
      </c>
      <c r="Y36" s="398">
        <v>0.54479999999999995</v>
      </c>
      <c r="Z36" s="398">
        <v>0.59309999999999996</v>
      </c>
      <c r="AA36" s="398">
        <v>0.64429999999999998</v>
      </c>
      <c r="AB36" s="398">
        <v>0.69850000000000001</v>
      </c>
      <c r="AC36" s="398">
        <v>0.60560000000000003</v>
      </c>
      <c r="AD36" s="398">
        <v>0.6502</v>
      </c>
      <c r="AE36" s="398">
        <v>0.69710000000000005</v>
      </c>
      <c r="AF36" s="398">
        <v>0.74609999999999999</v>
      </c>
      <c r="AG36" s="398">
        <v>0.79759999999999998</v>
      </c>
      <c r="AH36" s="398">
        <v>0.85150000000000003</v>
      </c>
      <c r="AI36" s="398">
        <v>0.90790000000000004</v>
      </c>
      <c r="AJ36" s="398">
        <v>0.96709999999999996</v>
      </c>
      <c r="AK36" s="398">
        <v>1.0289999999999999</v>
      </c>
      <c r="AL36" s="398">
        <v>1.0938000000000001</v>
      </c>
      <c r="AM36" s="398">
        <v>1.1617</v>
      </c>
      <c r="AN36" s="398">
        <v>1.2326999999999999</v>
      </c>
      <c r="AO36" s="399">
        <v>1.1831</v>
      </c>
      <c r="AP36" s="399">
        <v>1.2514000000000001</v>
      </c>
      <c r="AQ36" s="399">
        <v>1.3228</v>
      </c>
      <c r="AR36" s="399">
        <v>1.3973</v>
      </c>
      <c r="AS36" s="399">
        <v>1.4750000000000001</v>
      </c>
      <c r="AT36" s="399">
        <v>1.5561</v>
      </c>
      <c r="AU36" s="399">
        <v>1.6407</v>
      </c>
      <c r="AV36" s="399">
        <v>1.7289000000000001</v>
      </c>
      <c r="AW36" s="399">
        <v>1.821</v>
      </c>
      <c r="AX36" s="399">
        <v>1.9169</v>
      </c>
      <c r="AY36" s="400"/>
      <c r="AZ36" s="400"/>
      <c r="BA36" s="400"/>
      <c r="BB36" s="400"/>
      <c r="BC36" s="400"/>
      <c r="BD36" s="400"/>
      <c r="BE36" s="400"/>
      <c r="BF36" s="400"/>
      <c r="BG36" s="400"/>
      <c r="BH36" s="400"/>
      <c r="BI36" s="400"/>
      <c r="BJ36" s="400"/>
      <c r="BK36" s="400"/>
      <c r="BL36" s="400"/>
      <c r="BM36" s="400"/>
      <c r="BN36" s="400"/>
      <c r="BO36" s="400"/>
      <c r="BP36" s="400"/>
      <c r="BQ36" s="400"/>
      <c r="BR36" s="400"/>
      <c r="BS36" s="400"/>
      <c r="BT36" s="400"/>
      <c r="BU36" s="400"/>
      <c r="BV36" s="400"/>
      <c r="BW36" s="400"/>
      <c r="BX36" s="400"/>
      <c r="BY36" s="400"/>
      <c r="BZ36" s="400"/>
      <c r="CA36" s="400"/>
      <c r="CB36" s="400"/>
      <c r="CC36" s="400"/>
      <c r="CD36" s="400"/>
      <c r="CE36" s="400"/>
      <c r="CF36" s="400"/>
      <c r="CG36" s="400"/>
      <c r="CH36" s="400"/>
      <c r="CI36" s="400"/>
      <c r="CJ36" s="400"/>
      <c r="CK36" s="400"/>
    </row>
    <row r="37" spans="1:89">
      <c r="A37" s="1343"/>
      <c r="B37" s="397">
        <v>7</v>
      </c>
      <c r="C37" s="398">
        <v>1.0800000000000001E-2</v>
      </c>
      <c r="D37" s="398">
        <v>1.8700000000000001E-2</v>
      </c>
      <c r="E37" s="398">
        <v>2.8500000000000001E-2</v>
      </c>
      <c r="F37" s="398">
        <v>4.0099999999999997E-2</v>
      </c>
      <c r="G37" s="398">
        <v>5.3600000000000002E-2</v>
      </c>
      <c r="H37" s="398">
        <v>6.88E-2</v>
      </c>
      <c r="I37" s="398">
        <v>8.5800000000000001E-2</v>
      </c>
      <c r="J37" s="398">
        <v>0.1045</v>
      </c>
      <c r="K37" s="398">
        <v>0.1249</v>
      </c>
      <c r="L37" s="398">
        <v>0.14699999999999999</v>
      </c>
      <c r="M37" s="398">
        <v>0.1709</v>
      </c>
      <c r="N37" s="398">
        <v>0.1966</v>
      </c>
      <c r="O37" s="398">
        <v>0.224</v>
      </c>
      <c r="P37" s="398">
        <v>0.25340000000000001</v>
      </c>
      <c r="Q37" s="398">
        <v>0.28460000000000002</v>
      </c>
      <c r="R37" s="398">
        <v>0.31780000000000003</v>
      </c>
      <c r="S37" s="398">
        <v>0.35299999999999998</v>
      </c>
      <c r="T37" s="398">
        <v>0.39019999999999999</v>
      </c>
      <c r="U37" s="398">
        <v>0.42970000000000003</v>
      </c>
      <c r="V37" s="398">
        <v>0.4713</v>
      </c>
      <c r="W37" s="398">
        <v>0.51519999999999999</v>
      </c>
      <c r="X37" s="398">
        <v>0.5615</v>
      </c>
      <c r="Y37" s="398">
        <v>0.61029999999999995</v>
      </c>
      <c r="Z37" s="398">
        <v>0.66159999999999997</v>
      </c>
      <c r="AA37" s="398">
        <v>0.7157</v>
      </c>
      <c r="AB37" s="398">
        <v>0.77249999999999996</v>
      </c>
      <c r="AC37" s="398">
        <v>0.6986</v>
      </c>
      <c r="AD37" s="398">
        <v>0.74780000000000002</v>
      </c>
      <c r="AE37" s="398">
        <v>0.79900000000000004</v>
      </c>
      <c r="AF37" s="398">
        <v>0.85250000000000004</v>
      </c>
      <c r="AG37" s="398">
        <v>0.90820000000000001</v>
      </c>
      <c r="AH37" s="398">
        <v>0.96630000000000005</v>
      </c>
      <c r="AI37" s="398">
        <v>1.0267999999999999</v>
      </c>
      <c r="AJ37" s="398">
        <v>1.0898000000000001</v>
      </c>
      <c r="AK37" s="398">
        <v>1.1555</v>
      </c>
      <c r="AL37" s="398">
        <v>1.2238</v>
      </c>
      <c r="AM37" s="398">
        <v>1.2948999999999999</v>
      </c>
      <c r="AN37" s="398">
        <v>1.369</v>
      </c>
      <c r="AO37" s="399">
        <v>1.2828999999999999</v>
      </c>
      <c r="AP37" s="399">
        <v>1.351</v>
      </c>
      <c r="AQ37" s="399">
        <v>1.4218</v>
      </c>
      <c r="AR37" s="399">
        <v>1.4951000000000001</v>
      </c>
      <c r="AS37" s="399">
        <v>1.5711999999999999</v>
      </c>
      <c r="AT37" s="399">
        <v>1.6501999999999999</v>
      </c>
      <c r="AU37" s="399">
        <v>1.7321</v>
      </c>
      <c r="AV37" s="399">
        <v>1.8169999999999999</v>
      </c>
      <c r="AW37" s="399">
        <v>1.9051</v>
      </c>
      <c r="AX37" s="399">
        <v>1.9964</v>
      </c>
      <c r="AY37" s="400"/>
      <c r="AZ37" s="400"/>
      <c r="BA37" s="400"/>
      <c r="BB37" s="400"/>
      <c r="BC37" s="400"/>
      <c r="BD37" s="400"/>
      <c r="BE37" s="400"/>
      <c r="BF37" s="400"/>
      <c r="BG37" s="400"/>
      <c r="BH37" s="400"/>
      <c r="BI37" s="400"/>
      <c r="BJ37" s="400"/>
      <c r="BK37" s="400"/>
      <c r="BL37" s="400"/>
      <c r="BM37" s="400"/>
      <c r="BN37" s="400"/>
      <c r="BO37" s="400"/>
      <c r="BP37" s="400"/>
      <c r="BQ37" s="400"/>
      <c r="BR37" s="400"/>
      <c r="BS37" s="400"/>
      <c r="BT37" s="400"/>
      <c r="BU37" s="400"/>
      <c r="BV37" s="400"/>
      <c r="BW37" s="400"/>
      <c r="BX37" s="400"/>
      <c r="BY37" s="400"/>
      <c r="BZ37" s="400"/>
      <c r="CA37" s="400"/>
      <c r="CB37" s="400"/>
      <c r="CC37" s="400"/>
      <c r="CD37" s="400"/>
      <c r="CE37" s="400"/>
      <c r="CF37" s="400"/>
      <c r="CG37" s="400"/>
      <c r="CH37" s="400"/>
      <c r="CI37" s="400"/>
      <c r="CJ37" s="400"/>
      <c r="CK37" s="400"/>
    </row>
    <row r="38" spans="1:89">
      <c r="A38" s="1343"/>
      <c r="B38" s="397">
        <v>8</v>
      </c>
      <c r="C38" s="398">
        <v>1.24E-2</v>
      </c>
      <c r="D38" s="398">
        <v>2.1499999999999998E-2</v>
      </c>
      <c r="E38" s="398">
        <v>3.2800000000000003E-2</v>
      </c>
      <c r="F38" s="398">
        <v>4.6199999999999998E-2</v>
      </c>
      <c r="G38" s="398">
        <v>6.1699999999999998E-2</v>
      </c>
      <c r="H38" s="398">
        <v>7.9100000000000004E-2</v>
      </c>
      <c r="I38" s="398">
        <v>9.8599999999999993E-2</v>
      </c>
      <c r="J38" s="398">
        <v>0.12</v>
      </c>
      <c r="K38" s="398">
        <v>0.14330000000000001</v>
      </c>
      <c r="L38" s="398">
        <v>0.16850000000000001</v>
      </c>
      <c r="M38" s="398">
        <v>0.1956</v>
      </c>
      <c r="N38" s="398">
        <v>0.22470000000000001</v>
      </c>
      <c r="O38" s="398">
        <v>0.25569999999999998</v>
      </c>
      <c r="P38" s="398">
        <v>0.28860000000000002</v>
      </c>
      <c r="Q38" s="398">
        <v>0.3236</v>
      </c>
      <c r="R38" s="398">
        <v>0.36049999999999999</v>
      </c>
      <c r="S38" s="398">
        <v>0.39960000000000001</v>
      </c>
      <c r="T38" s="398">
        <v>0.44069999999999998</v>
      </c>
      <c r="U38" s="398">
        <v>0.48409999999999997</v>
      </c>
      <c r="V38" s="398">
        <v>0.52959999999999996</v>
      </c>
      <c r="W38" s="398">
        <v>0.57740000000000002</v>
      </c>
      <c r="X38" s="398">
        <v>0.62760000000000005</v>
      </c>
      <c r="Y38" s="398">
        <v>0.68020000000000003</v>
      </c>
      <c r="Z38" s="398">
        <v>0.73529999999999995</v>
      </c>
      <c r="AA38" s="398">
        <v>0.79290000000000005</v>
      </c>
      <c r="AB38" s="398">
        <v>0.85319999999999996</v>
      </c>
      <c r="AC38" s="398">
        <v>0.79430000000000001</v>
      </c>
      <c r="AD38" s="398">
        <v>0.84819999999999995</v>
      </c>
      <c r="AE38" s="398">
        <v>0.90429999999999999</v>
      </c>
      <c r="AF38" s="398">
        <v>0.96250000000000002</v>
      </c>
      <c r="AG38" s="398">
        <v>1.0229999999999999</v>
      </c>
      <c r="AH38" s="398">
        <v>1.0857000000000001</v>
      </c>
      <c r="AI38" s="398">
        <v>1.1508</v>
      </c>
      <c r="AJ38" s="398">
        <v>1.2181999999999999</v>
      </c>
      <c r="AK38" s="398">
        <v>1.2882</v>
      </c>
      <c r="AL38" s="398">
        <v>1.3607</v>
      </c>
      <c r="AM38" s="398">
        <v>1.4359</v>
      </c>
      <c r="AN38" s="398">
        <v>1.5138</v>
      </c>
      <c r="AO38" s="399">
        <v>1.3982000000000001</v>
      </c>
      <c r="AP38" s="399">
        <v>1.4675</v>
      </c>
      <c r="AQ38" s="399">
        <v>1.5390999999999999</v>
      </c>
      <c r="AR38" s="399">
        <v>1.613</v>
      </c>
      <c r="AS38" s="399">
        <v>1.6893</v>
      </c>
      <c r="AT38" s="399">
        <v>1.768</v>
      </c>
      <c r="AU38" s="399">
        <v>1.8492999999999999</v>
      </c>
      <c r="AV38" s="399">
        <v>1.9332</v>
      </c>
      <c r="AW38" s="399">
        <v>2.0198</v>
      </c>
      <c r="AX38" s="399">
        <v>2.1091000000000002</v>
      </c>
      <c r="AY38" s="400"/>
      <c r="AZ38" s="400"/>
      <c r="BA38" s="400"/>
      <c r="BB38" s="400"/>
      <c r="BC38" s="400"/>
      <c r="BD38" s="400"/>
      <c r="BE38" s="400"/>
      <c r="BF38" s="400"/>
      <c r="BG38" s="400"/>
      <c r="BH38" s="400"/>
      <c r="BI38" s="400"/>
      <c r="BJ38" s="400"/>
      <c r="BK38" s="400"/>
      <c r="BL38" s="400"/>
      <c r="BM38" s="400"/>
      <c r="BN38" s="400"/>
      <c r="BO38" s="400"/>
      <c r="BP38" s="400"/>
      <c r="BQ38" s="400"/>
      <c r="BR38" s="400"/>
      <c r="BS38" s="400"/>
      <c r="BT38" s="400"/>
      <c r="BU38" s="400"/>
      <c r="BV38" s="400"/>
      <c r="BW38" s="400"/>
      <c r="BX38" s="400"/>
      <c r="BY38" s="400"/>
      <c r="BZ38" s="400"/>
      <c r="CA38" s="400"/>
      <c r="CB38" s="400"/>
      <c r="CC38" s="400"/>
      <c r="CD38" s="400"/>
      <c r="CE38" s="400"/>
      <c r="CF38" s="400"/>
      <c r="CG38" s="400"/>
      <c r="CH38" s="400"/>
      <c r="CI38" s="400"/>
      <c r="CJ38" s="400"/>
      <c r="CK38" s="400"/>
    </row>
    <row r="39" spans="1:89">
      <c r="A39" s="1343"/>
      <c r="B39" s="397">
        <v>9</v>
      </c>
      <c r="C39" s="398">
        <v>1.41E-2</v>
      </c>
      <c r="D39" s="398">
        <v>2.4299999999999999E-2</v>
      </c>
      <c r="E39" s="398">
        <v>3.7100000000000001E-2</v>
      </c>
      <c r="F39" s="398">
        <v>5.2200000000000003E-2</v>
      </c>
      <c r="G39" s="398">
        <v>6.9800000000000001E-2</v>
      </c>
      <c r="H39" s="398">
        <v>8.9499999999999996E-2</v>
      </c>
      <c r="I39" s="398">
        <v>0.1115</v>
      </c>
      <c r="J39" s="398">
        <v>0.1356</v>
      </c>
      <c r="K39" s="398">
        <v>0.16189999999999999</v>
      </c>
      <c r="L39" s="398">
        <v>0.19020000000000001</v>
      </c>
      <c r="M39" s="398">
        <v>0.22070000000000001</v>
      </c>
      <c r="N39" s="398">
        <v>0.25319999999999998</v>
      </c>
      <c r="O39" s="398">
        <v>0.2878</v>
      </c>
      <c r="P39" s="398">
        <v>0.32450000000000001</v>
      </c>
      <c r="Q39" s="398">
        <v>0.3634</v>
      </c>
      <c r="R39" s="398">
        <v>0.40429999999999999</v>
      </c>
      <c r="S39" s="398">
        <v>0.44740000000000002</v>
      </c>
      <c r="T39" s="398">
        <v>0.49270000000000003</v>
      </c>
      <c r="U39" s="398">
        <v>0.54020000000000001</v>
      </c>
      <c r="V39" s="398">
        <v>0.58989999999999998</v>
      </c>
      <c r="W39" s="398">
        <v>0.64200000000000002</v>
      </c>
      <c r="X39" s="398">
        <v>0.69640000000000002</v>
      </c>
      <c r="Y39" s="398">
        <v>0.75319999999999998</v>
      </c>
      <c r="Z39" s="398">
        <v>0.8125</v>
      </c>
      <c r="AA39" s="398">
        <v>0.87429999999999997</v>
      </c>
      <c r="AB39" s="398">
        <v>0.93869999999999998</v>
      </c>
      <c r="AC39" s="398">
        <v>0.89229999999999998</v>
      </c>
      <c r="AD39" s="398">
        <v>0.95130000000000003</v>
      </c>
      <c r="AE39" s="398">
        <v>1.0125</v>
      </c>
      <c r="AF39" s="398">
        <v>1.0758000000000001</v>
      </c>
      <c r="AG39" s="398">
        <v>1.1413</v>
      </c>
      <c r="AH39" s="398">
        <v>1.2090000000000001</v>
      </c>
      <c r="AI39" s="398">
        <v>1.2789999999999999</v>
      </c>
      <c r="AJ39" s="398">
        <v>1.3513999999999999</v>
      </c>
      <c r="AK39" s="398">
        <v>1.4261999999999999</v>
      </c>
      <c r="AL39" s="398">
        <v>1.5035000000000001</v>
      </c>
      <c r="AM39" s="398">
        <v>1.5831999999999999</v>
      </c>
      <c r="AN39" s="398">
        <v>1.6656</v>
      </c>
      <c r="AO39" s="399">
        <v>1.5259</v>
      </c>
      <c r="AP39" s="399">
        <v>1.5973999999999999</v>
      </c>
      <c r="AQ39" s="399">
        <v>1.6709000000000001</v>
      </c>
      <c r="AR39" s="399">
        <v>1.7464999999999999</v>
      </c>
      <c r="AS39" s="399">
        <v>1.8242</v>
      </c>
      <c r="AT39" s="399">
        <v>1.9040999999999999</v>
      </c>
      <c r="AU39" s="399">
        <v>1.9863</v>
      </c>
      <c r="AV39" s="399">
        <v>2.0707</v>
      </c>
      <c r="AW39" s="399">
        <v>2.1575000000000002</v>
      </c>
      <c r="AX39" s="399">
        <v>2.2467000000000001</v>
      </c>
      <c r="AY39" s="400"/>
      <c r="AZ39" s="400"/>
      <c r="BA39" s="400"/>
      <c r="BB39" s="400"/>
      <c r="BC39" s="400"/>
      <c r="BD39" s="400"/>
      <c r="BE39" s="400"/>
      <c r="BF39" s="400"/>
      <c r="BG39" s="400"/>
      <c r="BH39" s="400"/>
      <c r="BI39" s="400"/>
      <c r="BJ39" s="400"/>
      <c r="BK39" s="400"/>
      <c r="BL39" s="400"/>
      <c r="BM39" s="400"/>
      <c r="BN39" s="400"/>
      <c r="BO39" s="400"/>
      <c r="BP39" s="400"/>
      <c r="BQ39" s="400"/>
      <c r="BR39" s="400"/>
      <c r="BS39" s="400"/>
      <c r="BT39" s="400"/>
      <c r="BU39" s="400"/>
      <c r="BV39" s="400"/>
      <c r="BW39" s="400"/>
      <c r="BX39" s="400"/>
      <c r="BY39" s="400"/>
      <c r="BZ39" s="400"/>
      <c r="CA39" s="400"/>
      <c r="CB39" s="400"/>
      <c r="CC39" s="400"/>
      <c r="CD39" s="400"/>
      <c r="CE39" s="400"/>
      <c r="CF39" s="400"/>
      <c r="CG39" s="400"/>
      <c r="CH39" s="400"/>
      <c r="CI39" s="400"/>
      <c r="CJ39" s="400"/>
      <c r="CK39" s="400"/>
    </row>
    <row r="40" spans="1:89">
      <c r="A40" s="1343"/>
      <c r="B40" s="397">
        <v>10</v>
      </c>
      <c r="C40" s="398">
        <v>1.5699999999999999E-2</v>
      </c>
      <c r="D40" s="398">
        <v>2.7099999999999999E-2</v>
      </c>
      <c r="E40" s="398">
        <v>4.1399999999999999E-2</v>
      </c>
      <c r="F40" s="398">
        <v>5.8299999999999998E-2</v>
      </c>
      <c r="G40" s="398">
        <v>7.7899999999999997E-2</v>
      </c>
      <c r="H40" s="398">
        <v>9.9900000000000003E-2</v>
      </c>
      <c r="I40" s="398">
        <v>0.1245</v>
      </c>
      <c r="J40" s="398">
        <v>0.15140000000000001</v>
      </c>
      <c r="K40" s="398">
        <v>0.18060000000000001</v>
      </c>
      <c r="L40" s="398">
        <v>0.2122</v>
      </c>
      <c r="M40" s="398">
        <v>0.246</v>
      </c>
      <c r="N40" s="398">
        <v>0.28210000000000002</v>
      </c>
      <c r="O40" s="398">
        <v>0.32040000000000002</v>
      </c>
      <c r="P40" s="398">
        <v>0.36099999999999999</v>
      </c>
      <c r="Q40" s="398">
        <v>0.40379999999999999</v>
      </c>
      <c r="R40" s="398">
        <v>0.44879999999999998</v>
      </c>
      <c r="S40" s="398">
        <v>0.49619999999999997</v>
      </c>
      <c r="T40" s="398">
        <v>0.54569999999999996</v>
      </c>
      <c r="U40" s="398">
        <v>0.59760000000000002</v>
      </c>
      <c r="V40" s="398">
        <v>0.65180000000000005</v>
      </c>
      <c r="W40" s="398">
        <v>0.70840000000000003</v>
      </c>
      <c r="X40" s="398">
        <v>0.76729999999999998</v>
      </c>
      <c r="Y40" s="398">
        <v>0.82869999999999999</v>
      </c>
      <c r="Z40" s="398">
        <v>0.89249999999999996</v>
      </c>
      <c r="AA40" s="398">
        <v>0.95889999999999997</v>
      </c>
      <c r="AB40" s="398">
        <v>1.0278</v>
      </c>
      <c r="AC40" s="398">
        <v>0.99219999999999997</v>
      </c>
      <c r="AD40" s="398">
        <v>1.0566</v>
      </c>
      <c r="AE40" s="398">
        <v>1.1231</v>
      </c>
      <c r="AF40" s="398">
        <v>1.1917</v>
      </c>
      <c r="AG40" s="398">
        <v>1.2625999999999999</v>
      </c>
      <c r="AH40" s="398">
        <v>1.3355999999999999</v>
      </c>
      <c r="AI40" s="398">
        <v>1.4109</v>
      </c>
      <c r="AJ40" s="398">
        <v>1.4885999999999999</v>
      </c>
      <c r="AK40" s="398">
        <v>1.5686</v>
      </c>
      <c r="AL40" s="398">
        <v>1.651</v>
      </c>
      <c r="AM40" s="398">
        <v>1.7359</v>
      </c>
      <c r="AN40" s="398">
        <v>1.8231999999999999</v>
      </c>
      <c r="AO40" s="399">
        <v>1.6636</v>
      </c>
      <c r="AP40" s="399">
        <v>1.7381</v>
      </c>
      <c r="AQ40" s="399">
        <v>1.8144</v>
      </c>
      <c r="AR40" s="399">
        <v>1.8925000000000001</v>
      </c>
      <c r="AS40" s="399">
        <v>1.9726999999999999</v>
      </c>
      <c r="AT40" s="399">
        <v>2.0547</v>
      </c>
      <c r="AU40" s="399">
        <v>2.1387999999999998</v>
      </c>
      <c r="AV40" s="399">
        <v>2.2248999999999999</v>
      </c>
      <c r="AW40" s="399">
        <v>2.3130999999999999</v>
      </c>
      <c r="AX40" s="399">
        <v>2.4035000000000002</v>
      </c>
      <c r="AY40" s="400"/>
      <c r="AZ40" s="400"/>
      <c r="BA40" s="400"/>
      <c r="BB40" s="400"/>
      <c r="BC40" s="400"/>
      <c r="BD40" s="400"/>
      <c r="BE40" s="400"/>
      <c r="BF40" s="400"/>
      <c r="BG40" s="400"/>
      <c r="BH40" s="400"/>
      <c r="BI40" s="400"/>
      <c r="BJ40" s="400"/>
      <c r="BK40" s="400"/>
      <c r="BL40" s="400"/>
      <c r="BM40" s="400"/>
      <c r="BN40" s="400"/>
      <c r="BO40" s="400"/>
      <c r="BP40" s="400"/>
      <c r="BQ40" s="400"/>
      <c r="BR40" s="400"/>
      <c r="BS40" s="400"/>
      <c r="BT40" s="400"/>
      <c r="BU40" s="400"/>
      <c r="BV40" s="400"/>
      <c r="BW40" s="400"/>
      <c r="BX40" s="400"/>
      <c r="BY40" s="400"/>
      <c r="BZ40" s="400"/>
      <c r="CA40" s="400"/>
      <c r="CB40" s="400"/>
      <c r="CC40" s="400"/>
      <c r="CD40" s="400"/>
      <c r="CE40" s="400"/>
      <c r="CF40" s="400"/>
      <c r="CG40" s="400"/>
      <c r="CH40" s="400"/>
      <c r="CI40" s="400"/>
      <c r="CJ40" s="400"/>
      <c r="CK40" s="400"/>
    </row>
    <row r="41" spans="1:89">
      <c r="A41" s="1343"/>
      <c r="B41" s="397">
        <v>11</v>
      </c>
      <c r="C41" s="398">
        <v>1.7299999999999999E-2</v>
      </c>
      <c r="D41" s="398">
        <v>2.9899999999999999E-2</v>
      </c>
      <c r="E41" s="398">
        <v>4.5699999999999998E-2</v>
      </c>
      <c r="F41" s="398">
        <v>6.4399999999999999E-2</v>
      </c>
      <c r="G41" s="398">
        <v>8.5999999999999993E-2</v>
      </c>
      <c r="H41" s="398">
        <v>0.1104</v>
      </c>
      <c r="I41" s="398">
        <v>0.13750000000000001</v>
      </c>
      <c r="J41" s="398">
        <v>0.16719999999999999</v>
      </c>
      <c r="K41" s="398">
        <v>0.19950000000000001</v>
      </c>
      <c r="L41" s="398">
        <v>0.23430000000000001</v>
      </c>
      <c r="M41" s="398">
        <v>0.27150000000000002</v>
      </c>
      <c r="N41" s="398">
        <v>0.31119999999999998</v>
      </c>
      <c r="O41" s="398">
        <v>0.3533</v>
      </c>
      <c r="P41" s="398">
        <v>0.39779999999999999</v>
      </c>
      <c r="Q41" s="398">
        <v>0.44469999999999998</v>
      </c>
      <c r="R41" s="398">
        <v>0.49399999999999999</v>
      </c>
      <c r="S41" s="398">
        <v>0.54559999999999997</v>
      </c>
      <c r="T41" s="398">
        <v>0.59970000000000001</v>
      </c>
      <c r="U41" s="398">
        <v>0.65610000000000002</v>
      </c>
      <c r="V41" s="398">
        <v>0.71489999999999998</v>
      </c>
      <c r="W41" s="398">
        <v>0.7762</v>
      </c>
      <c r="X41" s="398">
        <v>0.83989999999999998</v>
      </c>
      <c r="Y41" s="398">
        <v>0.90600000000000003</v>
      </c>
      <c r="Z41" s="398">
        <v>0.97470000000000001</v>
      </c>
      <c r="AA41" s="398">
        <v>1.0459000000000001</v>
      </c>
      <c r="AB41" s="398">
        <v>1.1195999999999999</v>
      </c>
      <c r="AC41" s="398">
        <v>1.0939000000000001</v>
      </c>
      <c r="AD41" s="398">
        <v>1.1637999999999999</v>
      </c>
      <c r="AE41" s="398">
        <v>1.2358</v>
      </c>
      <c r="AF41" s="398">
        <v>1.31</v>
      </c>
      <c r="AG41" s="398">
        <v>1.3864000000000001</v>
      </c>
      <c r="AH41" s="398">
        <v>1.4650000000000001</v>
      </c>
      <c r="AI41" s="398">
        <v>1.5459000000000001</v>
      </c>
      <c r="AJ41" s="398">
        <v>1.6291</v>
      </c>
      <c r="AK41" s="398">
        <v>1.7145999999999999</v>
      </c>
      <c r="AL41" s="398">
        <v>1.8025</v>
      </c>
      <c r="AM41" s="398">
        <v>1.8928</v>
      </c>
      <c r="AN41" s="398">
        <v>1.9856</v>
      </c>
      <c r="AO41" s="399">
        <v>1.8096000000000001</v>
      </c>
      <c r="AP41" s="399">
        <v>1.8875999999999999</v>
      </c>
      <c r="AQ41" s="399">
        <v>1.9673</v>
      </c>
      <c r="AR41" s="399">
        <v>2.0488</v>
      </c>
      <c r="AS41" s="399">
        <v>2.1320000000000001</v>
      </c>
      <c r="AT41" s="399">
        <v>2.2170000000000001</v>
      </c>
      <c r="AU41" s="399">
        <v>2.3037999999999998</v>
      </c>
      <c r="AV41" s="399">
        <v>2.3925000000000001</v>
      </c>
      <c r="AW41" s="399">
        <v>2.4830000000000001</v>
      </c>
      <c r="AX41" s="399">
        <v>2.5754999999999999</v>
      </c>
      <c r="AY41" s="400"/>
      <c r="AZ41" s="400"/>
      <c r="BA41" s="400"/>
      <c r="BB41" s="400"/>
      <c r="BC41" s="400"/>
      <c r="BD41" s="400"/>
      <c r="BE41" s="400"/>
      <c r="BF41" s="400"/>
      <c r="BG41" s="400"/>
      <c r="BH41" s="400"/>
      <c r="BI41" s="400"/>
      <c r="BJ41" s="400"/>
      <c r="BK41" s="400"/>
      <c r="BL41" s="400"/>
      <c r="BM41" s="400"/>
      <c r="BN41" s="400"/>
      <c r="BO41" s="400"/>
      <c r="BP41" s="400"/>
      <c r="BQ41" s="400"/>
      <c r="BR41" s="400"/>
      <c r="BS41" s="400"/>
      <c r="BT41" s="400"/>
      <c r="BU41" s="400"/>
      <c r="BV41" s="400"/>
      <c r="BW41" s="400"/>
      <c r="BX41" s="400"/>
      <c r="BY41" s="400"/>
      <c r="BZ41" s="400"/>
      <c r="CA41" s="400"/>
      <c r="CB41" s="400"/>
      <c r="CC41" s="400"/>
      <c r="CD41" s="400"/>
      <c r="CE41" s="400"/>
      <c r="CF41" s="400"/>
      <c r="CG41" s="400"/>
      <c r="CH41" s="400"/>
      <c r="CI41" s="400"/>
      <c r="CJ41" s="400"/>
      <c r="CK41" s="400"/>
    </row>
    <row r="42" spans="1:89">
      <c r="A42" s="1343"/>
      <c r="B42" s="397">
        <v>12</v>
      </c>
      <c r="C42" s="398">
        <v>1.89E-2</v>
      </c>
      <c r="D42" s="398">
        <v>3.27E-2</v>
      </c>
      <c r="E42" s="398">
        <v>0.05</v>
      </c>
      <c r="F42" s="398">
        <v>7.0499999999999993E-2</v>
      </c>
      <c r="G42" s="398">
        <v>9.4200000000000006E-2</v>
      </c>
      <c r="H42" s="398">
        <v>0.12089999999999999</v>
      </c>
      <c r="I42" s="398">
        <v>0.15060000000000001</v>
      </c>
      <c r="J42" s="398">
        <v>0.18310000000000001</v>
      </c>
      <c r="K42" s="398">
        <v>0.21840000000000001</v>
      </c>
      <c r="L42" s="398">
        <v>0.25650000000000001</v>
      </c>
      <c r="M42" s="398">
        <v>0.29720000000000002</v>
      </c>
      <c r="N42" s="398">
        <v>0.34050000000000002</v>
      </c>
      <c r="O42" s="398">
        <v>0.38650000000000001</v>
      </c>
      <c r="P42" s="398">
        <v>0.435</v>
      </c>
      <c r="Q42" s="398">
        <v>0.48609999999999998</v>
      </c>
      <c r="R42" s="398">
        <v>0.53959999999999997</v>
      </c>
      <c r="S42" s="398">
        <v>0.59570000000000001</v>
      </c>
      <c r="T42" s="398">
        <v>0.65429999999999999</v>
      </c>
      <c r="U42" s="398">
        <v>0.71540000000000004</v>
      </c>
      <c r="V42" s="398">
        <v>0.77900000000000003</v>
      </c>
      <c r="W42" s="398">
        <v>0.84509999999999996</v>
      </c>
      <c r="X42" s="398">
        <v>0.91369999999999996</v>
      </c>
      <c r="Y42" s="398">
        <v>0.9849</v>
      </c>
      <c r="Z42" s="398">
        <v>1.0586</v>
      </c>
      <c r="AA42" s="398">
        <v>1.1348</v>
      </c>
      <c r="AB42" s="398">
        <v>1.2137</v>
      </c>
      <c r="AC42" s="398">
        <v>1.1970000000000001</v>
      </c>
      <c r="AD42" s="398">
        <v>1.2725</v>
      </c>
      <c r="AE42" s="398">
        <v>1.3502000000000001</v>
      </c>
      <c r="AF42" s="398">
        <v>1.4301999999999999</v>
      </c>
      <c r="AG42" s="398">
        <v>1.5124</v>
      </c>
      <c r="AH42" s="398">
        <v>1.5968</v>
      </c>
      <c r="AI42" s="398">
        <v>1.6835</v>
      </c>
      <c r="AJ42" s="398">
        <v>1.7725</v>
      </c>
      <c r="AK42" s="398">
        <v>1.8637999999999999</v>
      </c>
      <c r="AL42" s="398">
        <v>1.9575</v>
      </c>
      <c r="AM42" s="398">
        <v>2.0535000000000001</v>
      </c>
      <c r="AN42" s="398">
        <v>2.1520000000000001</v>
      </c>
      <c r="AO42" s="399">
        <v>1.9624999999999999</v>
      </c>
      <c r="AP42" s="399">
        <v>2.0446</v>
      </c>
      <c r="AQ42" s="399">
        <v>2.1282000000000001</v>
      </c>
      <c r="AR42" s="399">
        <v>2.2134999999999998</v>
      </c>
      <c r="AS42" s="399">
        <v>2.3003999999999998</v>
      </c>
      <c r="AT42" s="399">
        <v>2.3889</v>
      </c>
      <c r="AU42" s="399">
        <v>2.4790999999999999</v>
      </c>
      <c r="AV42" s="399">
        <v>2.5710000000000002</v>
      </c>
      <c r="AW42" s="399">
        <v>2.6646000000000001</v>
      </c>
      <c r="AX42" s="399">
        <v>2.76</v>
      </c>
      <c r="AY42" s="400"/>
      <c r="AZ42" s="400"/>
      <c r="BA42" s="400"/>
      <c r="BB42" s="400"/>
      <c r="BC42" s="400"/>
      <c r="BD42" s="400"/>
      <c r="BE42" s="400"/>
      <c r="BF42" s="400"/>
      <c r="BG42" s="400"/>
      <c r="BH42" s="400"/>
      <c r="BI42" s="400"/>
      <c r="BJ42" s="400"/>
      <c r="BK42" s="400"/>
      <c r="BL42" s="400"/>
      <c r="BM42" s="400"/>
      <c r="BN42" s="400"/>
      <c r="BO42" s="400"/>
      <c r="BP42" s="400"/>
      <c r="BQ42" s="400"/>
      <c r="BR42" s="400"/>
      <c r="BS42" s="400"/>
      <c r="BT42" s="400"/>
      <c r="BU42" s="400"/>
      <c r="BV42" s="400"/>
      <c r="BW42" s="400"/>
      <c r="BX42" s="400"/>
      <c r="BY42" s="400"/>
      <c r="BZ42" s="400"/>
      <c r="CA42" s="400"/>
      <c r="CB42" s="400"/>
      <c r="CC42" s="400"/>
      <c r="CD42" s="400"/>
      <c r="CE42" s="400"/>
      <c r="CF42" s="400"/>
      <c r="CG42" s="400"/>
      <c r="CH42" s="400"/>
      <c r="CI42" s="400"/>
      <c r="CJ42" s="400"/>
      <c r="CK42" s="400"/>
    </row>
    <row r="43" spans="1:89">
      <c r="A43" s="1343"/>
      <c r="B43" s="397">
        <v>13</v>
      </c>
      <c r="C43" s="398">
        <v>2.0500000000000001E-2</v>
      </c>
      <c r="D43" s="398">
        <v>3.5499999999999997E-2</v>
      </c>
      <c r="E43" s="398">
        <v>5.4300000000000001E-2</v>
      </c>
      <c r="F43" s="398">
        <v>7.6600000000000001E-2</v>
      </c>
      <c r="G43" s="398">
        <v>0.1024</v>
      </c>
      <c r="H43" s="398">
        <v>0.13139999999999999</v>
      </c>
      <c r="I43" s="398">
        <v>0.16370000000000001</v>
      </c>
      <c r="J43" s="398">
        <v>0.19900000000000001</v>
      </c>
      <c r="K43" s="398">
        <v>0.2374</v>
      </c>
      <c r="L43" s="398">
        <v>0.27879999999999999</v>
      </c>
      <c r="M43" s="398">
        <v>0.32300000000000001</v>
      </c>
      <c r="N43" s="398">
        <v>0.37</v>
      </c>
      <c r="O43" s="398">
        <v>0.4199</v>
      </c>
      <c r="P43" s="398">
        <v>0.47239999999999999</v>
      </c>
      <c r="Q43" s="398">
        <v>0.52769999999999995</v>
      </c>
      <c r="R43" s="398">
        <v>0.5857</v>
      </c>
      <c r="S43" s="398">
        <v>0.64629999999999999</v>
      </c>
      <c r="T43" s="398">
        <v>0.70950000000000002</v>
      </c>
      <c r="U43" s="398">
        <v>0.77539999999999998</v>
      </c>
      <c r="V43" s="398">
        <v>0.84379999999999999</v>
      </c>
      <c r="W43" s="398">
        <v>0.91490000000000005</v>
      </c>
      <c r="X43" s="398">
        <v>0.98860000000000003</v>
      </c>
      <c r="Y43" s="398">
        <v>1.0649</v>
      </c>
      <c r="Z43" s="398">
        <v>1.1437999999999999</v>
      </c>
      <c r="AA43" s="398">
        <v>1.2253000000000001</v>
      </c>
      <c r="AB43" s="398">
        <v>1.3095000000000001</v>
      </c>
      <c r="AC43" s="398">
        <v>1.3012999999999999</v>
      </c>
      <c r="AD43" s="398">
        <v>1.3826000000000001</v>
      </c>
      <c r="AE43" s="398">
        <v>1.4661999999999999</v>
      </c>
      <c r="AF43" s="398">
        <v>1.552</v>
      </c>
      <c r="AG43" s="398">
        <v>1.6402000000000001</v>
      </c>
      <c r="AH43" s="398">
        <v>1.7305999999999999</v>
      </c>
      <c r="AI43" s="398">
        <v>1.8231999999999999</v>
      </c>
      <c r="AJ43" s="398">
        <v>1.9181999999999999</v>
      </c>
      <c r="AK43" s="398">
        <v>2.0156000000000001</v>
      </c>
      <c r="AL43" s="398">
        <v>2.1153</v>
      </c>
      <c r="AM43" s="398">
        <v>2.2174</v>
      </c>
      <c r="AN43" s="398">
        <v>2.3218999999999999</v>
      </c>
      <c r="AO43" s="399">
        <v>2.1213000000000002</v>
      </c>
      <c r="AP43" s="399">
        <v>2.2079</v>
      </c>
      <c r="AQ43" s="399">
        <v>2.2959000000000001</v>
      </c>
      <c r="AR43" s="399">
        <v>2.3854000000000002</v>
      </c>
      <c r="AS43" s="399">
        <v>2.4765000000000001</v>
      </c>
      <c r="AT43" s="399">
        <v>2.569</v>
      </c>
      <c r="AU43" s="399">
        <v>2.6631</v>
      </c>
      <c r="AV43" s="399">
        <v>2.7587999999999999</v>
      </c>
      <c r="AW43" s="399">
        <v>2.8559999999999999</v>
      </c>
      <c r="AX43" s="399">
        <v>2.9548000000000001</v>
      </c>
      <c r="AY43" s="400"/>
      <c r="AZ43" s="400"/>
      <c r="BA43" s="400"/>
      <c r="BB43" s="400"/>
      <c r="BC43" s="400"/>
      <c r="BD43" s="400"/>
      <c r="BE43" s="400"/>
      <c r="BF43" s="400"/>
      <c r="BG43" s="400"/>
      <c r="BH43" s="400"/>
      <c r="BI43" s="400"/>
      <c r="BJ43" s="400"/>
      <c r="BK43" s="400"/>
      <c r="BL43" s="400"/>
      <c r="BM43" s="400"/>
      <c r="BN43" s="400"/>
      <c r="BO43" s="400"/>
      <c r="BP43" s="400"/>
      <c r="BQ43" s="400"/>
      <c r="BR43" s="400"/>
      <c r="BS43" s="400"/>
      <c r="BT43" s="400"/>
      <c r="BU43" s="400"/>
      <c r="BV43" s="400"/>
      <c r="BW43" s="400"/>
      <c r="BX43" s="400"/>
      <c r="BY43" s="400"/>
      <c r="BZ43" s="400"/>
      <c r="CA43" s="400"/>
      <c r="CB43" s="400"/>
      <c r="CC43" s="400"/>
      <c r="CD43" s="400"/>
      <c r="CE43" s="400"/>
      <c r="CF43" s="400"/>
      <c r="CG43" s="400"/>
      <c r="CH43" s="400"/>
      <c r="CI43" s="400"/>
      <c r="CJ43" s="400"/>
      <c r="CK43" s="400"/>
    </row>
    <row r="44" spans="1:89">
      <c r="A44" s="1343"/>
      <c r="B44" s="397">
        <v>14</v>
      </c>
      <c r="C44" s="398">
        <v>2.2100000000000002E-2</v>
      </c>
      <c r="D44" s="398">
        <v>3.8300000000000001E-2</v>
      </c>
      <c r="E44" s="398">
        <v>5.8599999999999999E-2</v>
      </c>
      <c r="F44" s="398">
        <v>8.2699999999999996E-2</v>
      </c>
      <c r="G44" s="398">
        <v>0.1105</v>
      </c>
      <c r="H44" s="398">
        <v>0.1419</v>
      </c>
      <c r="I44" s="398">
        <v>0.17680000000000001</v>
      </c>
      <c r="J44" s="398">
        <v>0.215</v>
      </c>
      <c r="K44" s="398">
        <v>0.25650000000000001</v>
      </c>
      <c r="L44" s="398">
        <v>0.30120000000000002</v>
      </c>
      <c r="M44" s="398">
        <v>0.34889999999999999</v>
      </c>
      <c r="N44" s="398">
        <v>0.3997</v>
      </c>
      <c r="O44" s="398">
        <v>0.45340000000000003</v>
      </c>
      <c r="P44" s="398">
        <v>0.5101</v>
      </c>
      <c r="Q44" s="398">
        <v>0.56969999999999998</v>
      </c>
      <c r="R44" s="398">
        <v>0.63200000000000001</v>
      </c>
      <c r="S44" s="398">
        <v>0.69720000000000004</v>
      </c>
      <c r="T44" s="398">
        <v>0.76519999999999999</v>
      </c>
      <c r="U44" s="398">
        <v>0.83589999999999998</v>
      </c>
      <c r="V44" s="398">
        <v>0.9093</v>
      </c>
      <c r="W44" s="398">
        <v>0.98550000000000004</v>
      </c>
      <c r="X44" s="398">
        <v>1.0644</v>
      </c>
      <c r="Y44" s="398">
        <v>1.1458999999999999</v>
      </c>
      <c r="Z44" s="398">
        <v>1.2302</v>
      </c>
      <c r="AA44" s="398">
        <v>1.3170999999999999</v>
      </c>
      <c r="AB44" s="398">
        <v>1.4068000000000001</v>
      </c>
      <c r="AC44" s="398">
        <v>1.4066000000000001</v>
      </c>
      <c r="AD44" s="398">
        <v>1.4939</v>
      </c>
      <c r="AE44" s="398">
        <v>1.5834999999999999</v>
      </c>
      <c r="AF44" s="398">
        <v>1.6754</v>
      </c>
      <c r="AG44" s="398">
        <v>1.7696000000000001</v>
      </c>
      <c r="AH44" s="398">
        <v>1.8661000000000001</v>
      </c>
      <c r="AI44" s="398">
        <v>1.9649000000000001</v>
      </c>
      <c r="AJ44" s="398">
        <v>2.0661</v>
      </c>
      <c r="AK44" s="398">
        <v>2.1697000000000002</v>
      </c>
      <c r="AL44" s="398">
        <v>2.2755999999999998</v>
      </c>
      <c r="AM44" s="398">
        <v>2.3839000000000001</v>
      </c>
      <c r="AN44" s="398">
        <v>2.4946000000000002</v>
      </c>
      <c r="AO44" s="399">
        <v>2.2852000000000001</v>
      </c>
      <c r="AP44" s="399">
        <v>2.3765999999999998</v>
      </c>
      <c r="AQ44" s="399">
        <v>2.4693000000000001</v>
      </c>
      <c r="AR44" s="399">
        <v>2.5634999999999999</v>
      </c>
      <c r="AS44" s="399">
        <v>2.6591</v>
      </c>
      <c r="AT44" s="399">
        <v>2.7561</v>
      </c>
      <c r="AU44" s="399">
        <v>2.8544999999999998</v>
      </c>
      <c r="AV44" s="399">
        <v>2.9544000000000001</v>
      </c>
      <c r="AW44" s="399">
        <v>3.0556999999999999</v>
      </c>
      <c r="AX44" s="399">
        <v>3.1585000000000001</v>
      </c>
      <c r="AY44" s="400"/>
      <c r="AZ44" s="400"/>
      <c r="BA44" s="400"/>
      <c r="BB44" s="400"/>
      <c r="BC44" s="400"/>
      <c r="BD44" s="400"/>
      <c r="BE44" s="400"/>
      <c r="BF44" s="400"/>
      <c r="BG44" s="400"/>
      <c r="BH44" s="400"/>
      <c r="BI44" s="400"/>
      <c r="BJ44" s="400"/>
      <c r="BK44" s="400"/>
      <c r="BL44" s="400"/>
      <c r="BM44" s="400"/>
      <c r="BN44" s="400"/>
      <c r="BO44" s="400"/>
      <c r="BP44" s="400"/>
      <c r="BQ44" s="400"/>
      <c r="BR44" s="400"/>
      <c r="BS44" s="400"/>
      <c r="BT44" s="400"/>
      <c r="BU44" s="400"/>
      <c r="BV44" s="400"/>
      <c r="BW44" s="400"/>
      <c r="BX44" s="400"/>
      <c r="BY44" s="400"/>
      <c r="BZ44" s="400"/>
      <c r="CA44" s="400"/>
      <c r="CB44" s="400"/>
      <c r="CC44" s="400"/>
      <c r="CD44" s="400"/>
      <c r="CE44" s="400"/>
      <c r="CF44" s="400"/>
      <c r="CG44" s="400"/>
      <c r="CH44" s="400"/>
      <c r="CI44" s="400"/>
      <c r="CJ44" s="400"/>
      <c r="CK44" s="400"/>
    </row>
    <row r="45" spans="1:89">
      <c r="A45" s="1343"/>
      <c r="B45" s="397">
        <v>15</v>
      </c>
      <c r="C45" s="398">
        <v>2.3699999999999999E-2</v>
      </c>
      <c r="D45" s="398">
        <v>4.1200000000000001E-2</v>
      </c>
      <c r="E45" s="398">
        <v>6.2899999999999998E-2</v>
      </c>
      <c r="F45" s="398">
        <v>8.8800000000000004E-2</v>
      </c>
      <c r="G45" s="398">
        <v>0.1187</v>
      </c>
      <c r="H45" s="398">
        <v>0.1525</v>
      </c>
      <c r="I45" s="398">
        <v>0.19</v>
      </c>
      <c r="J45" s="398">
        <v>0.2311</v>
      </c>
      <c r="K45" s="398">
        <v>0.27560000000000001</v>
      </c>
      <c r="L45" s="398">
        <v>0.3236</v>
      </c>
      <c r="M45" s="398">
        <v>0.37490000000000001</v>
      </c>
      <c r="N45" s="398">
        <v>0.4294</v>
      </c>
      <c r="O45" s="398">
        <v>0.48709999999999998</v>
      </c>
      <c r="P45" s="398">
        <v>0.54800000000000004</v>
      </c>
      <c r="Q45" s="398">
        <v>0.61180000000000001</v>
      </c>
      <c r="R45" s="398">
        <v>0.67869999999999997</v>
      </c>
      <c r="S45" s="398">
        <v>0.74850000000000005</v>
      </c>
      <c r="T45" s="398">
        <v>0.82120000000000004</v>
      </c>
      <c r="U45" s="398">
        <v>0.89690000000000003</v>
      </c>
      <c r="V45" s="398">
        <v>0.97540000000000004</v>
      </c>
      <c r="W45" s="398">
        <v>1.0567</v>
      </c>
      <c r="X45" s="398">
        <v>1.1408</v>
      </c>
      <c r="Y45" s="398">
        <v>1.2278</v>
      </c>
      <c r="Z45" s="398">
        <v>1.3174999999999999</v>
      </c>
      <c r="AA45" s="398">
        <v>1.41</v>
      </c>
      <c r="AB45" s="398">
        <v>1.5053000000000001</v>
      </c>
      <c r="AC45" s="398">
        <v>1.5128999999999999</v>
      </c>
      <c r="AD45" s="398">
        <v>1.6062000000000001</v>
      </c>
      <c r="AE45" s="398">
        <v>1.7019</v>
      </c>
      <c r="AF45" s="398">
        <v>1.7999000000000001</v>
      </c>
      <c r="AG45" s="398">
        <v>1.9003000000000001</v>
      </c>
      <c r="AH45" s="398">
        <v>2.0030999999999999</v>
      </c>
      <c r="AI45" s="398">
        <v>2.1082999999999998</v>
      </c>
      <c r="AJ45" s="398">
        <v>2.2158000000000002</v>
      </c>
      <c r="AK45" s="398">
        <v>2.3256999999999999</v>
      </c>
      <c r="AL45" s="398">
        <v>2.4380999999999999</v>
      </c>
      <c r="AM45" s="398">
        <v>2.5528</v>
      </c>
      <c r="AN45" s="398">
        <v>2.6699000000000002</v>
      </c>
      <c r="AO45" s="399">
        <v>2.4535</v>
      </c>
      <c r="AP45" s="399">
        <v>2.5499999999999998</v>
      </c>
      <c r="AQ45" s="399">
        <v>2.6478000000000002</v>
      </c>
      <c r="AR45" s="399">
        <v>2.7469999999999999</v>
      </c>
      <c r="AS45" s="399">
        <v>2.8473999999999999</v>
      </c>
      <c r="AT45" s="399">
        <v>2.9491999999999998</v>
      </c>
      <c r="AU45" s="399">
        <v>3.0524</v>
      </c>
      <c r="AV45" s="399">
        <v>3.1568000000000001</v>
      </c>
      <c r="AW45" s="399">
        <v>3.2625999999999999</v>
      </c>
      <c r="AX45" s="399">
        <v>3.3698000000000001</v>
      </c>
      <c r="AY45" s="400"/>
      <c r="AZ45" s="400"/>
      <c r="BA45" s="400"/>
      <c r="BB45" s="400"/>
      <c r="BC45" s="400"/>
      <c r="BD45" s="400"/>
      <c r="BE45" s="400"/>
      <c r="BF45" s="400"/>
      <c r="BG45" s="400"/>
      <c r="BH45" s="400"/>
      <c r="BI45" s="400"/>
      <c r="BJ45" s="400"/>
      <c r="BK45" s="400"/>
      <c r="BL45" s="400"/>
      <c r="BM45" s="400"/>
      <c r="BN45" s="400"/>
      <c r="BO45" s="400"/>
      <c r="BP45" s="400"/>
      <c r="BQ45" s="400"/>
      <c r="BR45" s="400"/>
      <c r="BS45" s="400"/>
      <c r="BT45" s="400"/>
      <c r="BU45" s="400"/>
      <c r="BV45" s="400"/>
      <c r="BW45" s="400"/>
      <c r="BX45" s="400"/>
      <c r="BY45" s="400"/>
      <c r="BZ45" s="400"/>
      <c r="CA45" s="400"/>
      <c r="CB45" s="400"/>
      <c r="CC45" s="400"/>
      <c r="CD45" s="400"/>
      <c r="CE45" s="400"/>
      <c r="CF45" s="400"/>
      <c r="CG45" s="400"/>
      <c r="CH45" s="400"/>
      <c r="CI45" s="400"/>
      <c r="CJ45" s="400"/>
      <c r="CK45" s="400"/>
    </row>
    <row r="46" spans="1:89">
      <c r="A46" s="1343"/>
      <c r="B46" s="397">
        <v>16</v>
      </c>
      <c r="C46" s="398">
        <v>2.5399999999999999E-2</v>
      </c>
      <c r="D46" s="398">
        <v>4.3999999999999997E-2</v>
      </c>
      <c r="E46" s="398">
        <v>6.7199999999999996E-2</v>
      </c>
      <c r="F46" s="398">
        <v>9.4899999999999998E-2</v>
      </c>
      <c r="G46" s="398">
        <v>0.12690000000000001</v>
      </c>
      <c r="H46" s="398">
        <v>0.16309999999999999</v>
      </c>
      <c r="I46" s="398">
        <v>0.20319999999999999</v>
      </c>
      <c r="J46" s="398">
        <v>0.24709999999999999</v>
      </c>
      <c r="K46" s="398">
        <v>0.29480000000000001</v>
      </c>
      <c r="L46" s="398">
        <v>0.34610000000000002</v>
      </c>
      <c r="M46" s="398">
        <v>0.40100000000000002</v>
      </c>
      <c r="N46" s="398">
        <v>0.45929999999999999</v>
      </c>
      <c r="O46" s="398">
        <v>0.52100000000000002</v>
      </c>
      <c r="P46" s="398">
        <v>0.58589999999999998</v>
      </c>
      <c r="Q46" s="398">
        <v>0.6542</v>
      </c>
      <c r="R46" s="398">
        <v>0.72550000000000003</v>
      </c>
      <c r="S46" s="398">
        <v>0.80010000000000003</v>
      </c>
      <c r="T46" s="398">
        <v>0.87760000000000005</v>
      </c>
      <c r="U46" s="398">
        <v>0.95820000000000005</v>
      </c>
      <c r="V46" s="398">
        <v>1.0419</v>
      </c>
      <c r="W46" s="398">
        <v>1.1284000000000001</v>
      </c>
      <c r="X46" s="398">
        <v>1.2179</v>
      </c>
      <c r="Y46" s="398">
        <v>1.3103</v>
      </c>
      <c r="Z46" s="398">
        <v>1.4056</v>
      </c>
      <c r="AA46" s="398">
        <v>1.5038</v>
      </c>
      <c r="AB46" s="398">
        <v>1.6048</v>
      </c>
      <c r="AC46" s="398">
        <v>1.62</v>
      </c>
      <c r="AD46" s="398">
        <v>1.7194</v>
      </c>
      <c r="AE46" s="398">
        <v>1.8211999999999999</v>
      </c>
      <c r="AF46" s="398">
        <v>1.9255</v>
      </c>
      <c r="AG46" s="398">
        <v>2.0323000000000002</v>
      </c>
      <c r="AH46" s="398">
        <v>2.1415000000000002</v>
      </c>
      <c r="AI46" s="398">
        <v>2.2530999999999999</v>
      </c>
      <c r="AJ46" s="398">
        <v>2.3671000000000002</v>
      </c>
      <c r="AK46" s="398">
        <v>2.4834999999999998</v>
      </c>
      <c r="AL46" s="398">
        <v>2.6023999999999998</v>
      </c>
      <c r="AM46" s="398">
        <v>2.7237</v>
      </c>
      <c r="AN46" s="398">
        <v>2.8473999999999999</v>
      </c>
      <c r="AO46" s="399">
        <v>2.6257000000000001</v>
      </c>
      <c r="AP46" s="399">
        <v>2.7275999999999998</v>
      </c>
      <c r="AQ46" s="399">
        <v>2.8307000000000002</v>
      </c>
      <c r="AR46" s="399">
        <v>2.9350999999999998</v>
      </c>
      <c r="AS46" s="399">
        <v>3.0407000000000002</v>
      </c>
      <c r="AT46" s="399">
        <v>3.1476000000000002</v>
      </c>
      <c r="AU46" s="399">
        <v>3.2557999999999998</v>
      </c>
      <c r="AV46" s="399">
        <v>3.3652000000000002</v>
      </c>
      <c r="AW46" s="399">
        <v>3.4758</v>
      </c>
      <c r="AX46" s="399">
        <v>3.5876999999999999</v>
      </c>
      <c r="AY46" s="400"/>
      <c r="AZ46" s="400"/>
      <c r="BA46" s="400"/>
      <c r="BB46" s="400"/>
      <c r="BC46" s="400"/>
      <c r="BD46" s="400"/>
      <c r="BE46" s="400"/>
      <c r="BF46" s="400"/>
      <c r="BG46" s="400"/>
      <c r="BH46" s="400"/>
      <c r="BI46" s="400"/>
      <c r="BJ46" s="400"/>
      <c r="BK46" s="400"/>
      <c r="BL46" s="400"/>
      <c r="BM46" s="400"/>
      <c r="BN46" s="400"/>
      <c r="BO46" s="400"/>
      <c r="BP46" s="400"/>
      <c r="BQ46" s="400"/>
      <c r="BR46" s="400"/>
      <c r="BS46" s="400"/>
      <c r="BT46" s="400"/>
      <c r="BU46" s="400"/>
      <c r="BV46" s="400"/>
      <c r="BW46" s="400"/>
      <c r="BX46" s="400"/>
      <c r="BY46" s="400"/>
      <c r="BZ46" s="400"/>
      <c r="CA46" s="400"/>
      <c r="CB46" s="400"/>
      <c r="CC46" s="400"/>
      <c r="CD46" s="400"/>
      <c r="CE46" s="400"/>
      <c r="CF46" s="400"/>
      <c r="CG46" s="400"/>
      <c r="CH46" s="400"/>
      <c r="CI46" s="400"/>
      <c r="CJ46" s="400"/>
      <c r="CK46" s="400"/>
    </row>
    <row r="47" spans="1:89">
      <c r="A47" s="1343"/>
      <c r="B47" s="397">
        <v>17</v>
      </c>
      <c r="C47" s="398">
        <v>2.7E-2</v>
      </c>
      <c r="D47" s="398">
        <v>4.6800000000000001E-2</v>
      </c>
      <c r="E47" s="398">
        <v>7.1599999999999997E-2</v>
      </c>
      <c r="F47" s="398">
        <v>0.1011</v>
      </c>
      <c r="G47" s="398">
        <v>0.13519999999999999</v>
      </c>
      <c r="H47" s="398">
        <v>0.1736</v>
      </c>
      <c r="I47" s="398">
        <v>0.21640000000000001</v>
      </c>
      <c r="J47" s="398">
        <v>0.26319999999999999</v>
      </c>
      <c r="K47" s="398">
        <v>0.314</v>
      </c>
      <c r="L47" s="398">
        <v>0.36870000000000003</v>
      </c>
      <c r="M47" s="398">
        <v>0.42709999999999998</v>
      </c>
      <c r="N47" s="398">
        <v>0.48920000000000002</v>
      </c>
      <c r="O47" s="398">
        <v>0.55489999999999995</v>
      </c>
      <c r="P47" s="398">
        <v>0.62409999999999999</v>
      </c>
      <c r="Q47" s="398">
        <v>0.69669999999999999</v>
      </c>
      <c r="R47" s="398">
        <v>0.77259999999999995</v>
      </c>
      <c r="S47" s="398">
        <v>0.8518</v>
      </c>
      <c r="T47" s="398">
        <v>0.93430000000000002</v>
      </c>
      <c r="U47" s="398">
        <v>1.02</v>
      </c>
      <c r="V47" s="398">
        <v>1.1087</v>
      </c>
      <c r="W47" s="398">
        <v>1.2005999999999999</v>
      </c>
      <c r="X47" s="398">
        <v>1.2955000000000001</v>
      </c>
      <c r="Y47" s="398">
        <v>1.3935</v>
      </c>
      <c r="Z47" s="398">
        <v>1.4944</v>
      </c>
      <c r="AA47" s="398">
        <v>1.5983000000000001</v>
      </c>
      <c r="AB47" s="398">
        <v>1.7052</v>
      </c>
      <c r="AC47" s="398">
        <v>1.7277</v>
      </c>
      <c r="AD47" s="398">
        <v>1.8332999999999999</v>
      </c>
      <c r="AE47" s="398">
        <v>1.9415</v>
      </c>
      <c r="AF47" s="398">
        <v>2.0520999999999998</v>
      </c>
      <c r="AG47" s="398">
        <v>2.1652999999999998</v>
      </c>
      <c r="AH47" s="398">
        <v>2.2810000000000001</v>
      </c>
      <c r="AI47" s="398">
        <v>2.3990999999999998</v>
      </c>
      <c r="AJ47" s="398">
        <v>2.5196999999999998</v>
      </c>
      <c r="AK47" s="398">
        <v>2.6427999999999998</v>
      </c>
      <c r="AL47" s="398">
        <v>2.7684000000000002</v>
      </c>
      <c r="AM47" s="398">
        <v>2.8963999999999999</v>
      </c>
      <c r="AN47" s="398">
        <v>3.0268000000000002</v>
      </c>
      <c r="AO47" s="399">
        <v>2.8012999999999999</v>
      </c>
      <c r="AP47" s="399">
        <v>2.9087999999999998</v>
      </c>
      <c r="AQ47" s="399">
        <v>3.0175000000000001</v>
      </c>
      <c r="AR47" s="399">
        <v>3.1274000000000002</v>
      </c>
      <c r="AS47" s="399">
        <v>3.2383999999999999</v>
      </c>
      <c r="AT47" s="399">
        <v>3.3506999999999998</v>
      </c>
      <c r="AU47" s="399">
        <v>3.4641000000000002</v>
      </c>
      <c r="AV47" s="399">
        <v>3.5788000000000002</v>
      </c>
      <c r="AW47" s="399">
        <v>3.6945000000000001</v>
      </c>
      <c r="AX47" s="399">
        <v>3.8113999999999999</v>
      </c>
      <c r="AY47" s="400"/>
      <c r="AZ47" s="400"/>
      <c r="BA47" s="400"/>
      <c r="BB47" s="400"/>
      <c r="BC47" s="400"/>
      <c r="BD47" s="400"/>
      <c r="BE47" s="400"/>
      <c r="BF47" s="400"/>
      <c r="BG47" s="400"/>
      <c r="BH47" s="400"/>
      <c r="BI47" s="400"/>
      <c r="BJ47" s="400"/>
      <c r="BK47" s="400"/>
      <c r="BL47" s="400"/>
      <c r="BM47" s="400"/>
      <c r="BN47" s="400"/>
      <c r="BO47" s="400"/>
      <c r="BP47" s="400"/>
      <c r="BQ47" s="400"/>
      <c r="BR47" s="400"/>
      <c r="BS47" s="400"/>
      <c r="BT47" s="400"/>
      <c r="BU47" s="400"/>
      <c r="BV47" s="400"/>
      <c r="BW47" s="400"/>
      <c r="BX47" s="400"/>
      <c r="BY47" s="400"/>
      <c r="BZ47" s="400"/>
      <c r="CA47" s="400"/>
      <c r="CB47" s="400"/>
      <c r="CC47" s="400"/>
      <c r="CD47" s="400"/>
      <c r="CE47" s="400"/>
      <c r="CF47" s="400"/>
      <c r="CG47" s="400"/>
      <c r="CH47" s="400"/>
      <c r="CI47" s="400"/>
      <c r="CJ47" s="400"/>
      <c r="CK47" s="400"/>
    </row>
    <row r="48" spans="1:89">
      <c r="A48" s="1343"/>
      <c r="B48" s="397">
        <v>18</v>
      </c>
      <c r="C48" s="398">
        <v>2.86E-2</v>
      </c>
      <c r="D48" s="398">
        <v>4.9599999999999998E-2</v>
      </c>
      <c r="E48" s="398">
        <v>7.5899999999999995E-2</v>
      </c>
      <c r="F48" s="398">
        <v>0.1072</v>
      </c>
      <c r="G48" s="398">
        <v>0.1434</v>
      </c>
      <c r="H48" s="398">
        <v>0.1842</v>
      </c>
      <c r="I48" s="398">
        <v>0.2296</v>
      </c>
      <c r="J48" s="398">
        <v>0.27929999999999999</v>
      </c>
      <c r="K48" s="398">
        <v>0.3332</v>
      </c>
      <c r="L48" s="398">
        <v>0.39129999999999998</v>
      </c>
      <c r="M48" s="398">
        <v>0.45329999999999998</v>
      </c>
      <c r="N48" s="398">
        <v>0.51919999999999999</v>
      </c>
      <c r="O48" s="398">
        <v>0.58889999999999998</v>
      </c>
      <c r="P48" s="398">
        <v>0.6623</v>
      </c>
      <c r="Q48" s="398">
        <v>0.73929999999999996</v>
      </c>
      <c r="R48" s="398">
        <v>0.81979999999999997</v>
      </c>
      <c r="S48" s="398">
        <v>0.90380000000000005</v>
      </c>
      <c r="T48" s="398">
        <v>0.99119999999999997</v>
      </c>
      <c r="U48" s="398">
        <v>1.0819000000000001</v>
      </c>
      <c r="V48" s="398">
        <v>1.1758999999999999</v>
      </c>
      <c r="W48" s="398">
        <v>1.2732000000000001</v>
      </c>
      <c r="X48" s="398">
        <v>1.3735999999999999</v>
      </c>
      <c r="Y48" s="398">
        <v>1.4772000000000001</v>
      </c>
      <c r="Z48" s="398">
        <v>1.5838000000000001</v>
      </c>
      <c r="AA48" s="398">
        <v>1.6936</v>
      </c>
      <c r="AB48" s="398">
        <v>1.8063</v>
      </c>
      <c r="AC48" s="398">
        <v>1.8361000000000001</v>
      </c>
      <c r="AD48" s="398">
        <v>1.948</v>
      </c>
      <c r="AE48" s="398">
        <v>2.0625</v>
      </c>
      <c r="AF48" s="398">
        <v>2.1796000000000002</v>
      </c>
      <c r="AG48" s="398">
        <v>2.2991999999999999</v>
      </c>
      <c r="AH48" s="398">
        <v>2.4215</v>
      </c>
      <c r="AI48" s="398">
        <v>2.5463</v>
      </c>
      <c r="AJ48" s="398">
        <v>2.6736</v>
      </c>
      <c r="AK48" s="398">
        <v>2.8033999999999999</v>
      </c>
      <c r="AL48" s="398">
        <v>2.9358</v>
      </c>
      <c r="AM48" s="398">
        <v>3.0706000000000002</v>
      </c>
      <c r="AN48" s="398">
        <v>3.2079</v>
      </c>
      <c r="AO48" s="399">
        <v>2.98</v>
      </c>
      <c r="AP48" s="399">
        <v>3.0933000000000002</v>
      </c>
      <c r="AQ48" s="399">
        <v>3.2077</v>
      </c>
      <c r="AR48" s="399">
        <v>3.3233000000000001</v>
      </c>
      <c r="AS48" s="399">
        <v>3.4401000000000002</v>
      </c>
      <c r="AT48" s="399">
        <v>3.5579000000000001</v>
      </c>
      <c r="AU48" s="399">
        <v>3.6768999999999998</v>
      </c>
      <c r="AV48" s="399">
        <v>3.7970000000000002</v>
      </c>
      <c r="AW48" s="399">
        <v>3.9180999999999999</v>
      </c>
      <c r="AX48" s="399">
        <v>4.0404</v>
      </c>
      <c r="AY48" s="400"/>
      <c r="AZ48" s="400"/>
      <c r="BA48" s="400"/>
      <c r="BB48" s="400"/>
      <c r="BC48" s="400"/>
      <c r="BD48" s="400"/>
      <c r="BE48" s="400"/>
      <c r="BF48" s="400"/>
      <c r="BG48" s="400"/>
      <c r="BH48" s="400"/>
      <c r="BI48" s="400"/>
      <c r="BJ48" s="400"/>
      <c r="BK48" s="400"/>
      <c r="BL48" s="400"/>
      <c r="BM48" s="400"/>
      <c r="BN48" s="400"/>
      <c r="BO48" s="400"/>
      <c r="BP48" s="400"/>
      <c r="BQ48" s="400"/>
      <c r="BR48" s="400"/>
      <c r="BS48" s="400"/>
      <c r="BT48" s="400"/>
      <c r="BU48" s="400"/>
      <c r="BV48" s="400"/>
      <c r="BW48" s="400"/>
      <c r="BX48" s="400"/>
      <c r="BY48" s="400"/>
      <c r="BZ48" s="400"/>
      <c r="CA48" s="400"/>
      <c r="CB48" s="400"/>
      <c r="CC48" s="400"/>
      <c r="CD48" s="400"/>
      <c r="CE48" s="400"/>
      <c r="CF48" s="400"/>
      <c r="CG48" s="400"/>
      <c r="CH48" s="400"/>
      <c r="CI48" s="400"/>
      <c r="CJ48" s="400"/>
      <c r="CK48" s="400"/>
    </row>
    <row r="49" spans="1:89">
      <c r="A49" s="1343"/>
      <c r="B49" s="397">
        <v>19</v>
      </c>
      <c r="C49" s="398">
        <v>3.0200000000000001E-2</v>
      </c>
      <c r="D49" s="398">
        <v>5.2400000000000002E-2</v>
      </c>
      <c r="E49" s="398">
        <v>8.0199999999999994E-2</v>
      </c>
      <c r="F49" s="398">
        <v>0.1133</v>
      </c>
      <c r="G49" s="398">
        <v>0.15160000000000001</v>
      </c>
      <c r="H49" s="398">
        <v>0.1948</v>
      </c>
      <c r="I49" s="398">
        <v>0.24279999999999999</v>
      </c>
      <c r="J49" s="398">
        <v>0.2954</v>
      </c>
      <c r="K49" s="398">
        <v>0.35249999999999998</v>
      </c>
      <c r="L49" s="398">
        <v>0.41389999999999999</v>
      </c>
      <c r="M49" s="398">
        <v>0.47949999999999998</v>
      </c>
      <c r="N49" s="398">
        <v>0.54930000000000001</v>
      </c>
      <c r="O49" s="398">
        <v>0.623</v>
      </c>
      <c r="P49" s="398">
        <v>0.7006</v>
      </c>
      <c r="Q49" s="398">
        <v>0.78210000000000002</v>
      </c>
      <c r="R49" s="398">
        <v>0.86719999999999997</v>
      </c>
      <c r="S49" s="398">
        <v>0.95599999999999996</v>
      </c>
      <c r="T49" s="398">
        <v>1.0483</v>
      </c>
      <c r="U49" s="398">
        <v>1.1442000000000001</v>
      </c>
      <c r="V49" s="398">
        <v>1.2434000000000001</v>
      </c>
      <c r="W49" s="398">
        <v>1.3461000000000001</v>
      </c>
      <c r="X49" s="398">
        <v>1.452</v>
      </c>
      <c r="Y49" s="398">
        <v>1.5612999999999999</v>
      </c>
      <c r="Z49" s="398">
        <v>1.6737</v>
      </c>
      <c r="AA49" s="398">
        <v>1.7894000000000001</v>
      </c>
      <c r="AB49" s="398">
        <v>1.9081999999999999</v>
      </c>
      <c r="AC49" s="398">
        <v>1.9450000000000001</v>
      </c>
      <c r="AD49" s="398">
        <v>2.0632000000000001</v>
      </c>
      <c r="AE49" s="398">
        <v>2.1840999999999999</v>
      </c>
      <c r="AF49" s="398">
        <v>2.3077000000000001</v>
      </c>
      <c r="AG49" s="398">
        <v>2.4340000000000002</v>
      </c>
      <c r="AH49" s="398">
        <v>2.5629</v>
      </c>
      <c r="AI49" s="398">
        <v>2.6945000000000001</v>
      </c>
      <c r="AJ49" s="398">
        <v>2.8285999999999998</v>
      </c>
      <c r="AK49" s="398">
        <v>2.9653</v>
      </c>
      <c r="AL49" s="398">
        <v>3.1044999999999998</v>
      </c>
      <c r="AM49" s="398">
        <v>3.2463000000000002</v>
      </c>
      <c r="AN49" s="398">
        <v>3.3906000000000001</v>
      </c>
      <c r="AO49" s="399">
        <v>3.1614</v>
      </c>
      <c r="AP49" s="399">
        <v>3.2806999999999999</v>
      </c>
      <c r="AQ49" s="399">
        <v>3.4011</v>
      </c>
      <c r="AR49" s="399">
        <v>3.5226000000000002</v>
      </c>
      <c r="AS49" s="399">
        <v>3.6452</v>
      </c>
      <c r="AT49" s="399">
        <v>3.7688999999999999</v>
      </c>
      <c r="AU49" s="399">
        <v>3.8936000000000002</v>
      </c>
      <c r="AV49" s="399">
        <v>4.0194000000000001</v>
      </c>
      <c r="AW49" s="399">
        <v>4.1460999999999997</v>
      </c>
      <c r="AX49" s="399">
        <v>4.2739000000000003</v>
      </c>
      <c r="AY49" s="400"/>
      <c r="AZ49" s="400"/>
      <c r="BA49" s="400"/>
      <c r="BB49" s="400"/>
      <c r="BC49" s="400"/>
      <c r="BD49" s="400"/>
      <c r="BE49" s="400"/>
      <c r="BF49" s="400"/>
      <c r="BG49" s="400"/>
      <c r="BH49" s="400"/>
      <c r="BI49" s="400"/>
      <c r="BJ49" s="400"/>
      <c r="BK49" s="400"/>
      <c r="BL49" s="400"/>
      <c r="BM49" s="400"/>
      <c r="BN49" s="400"/>
      <c r="BO49" s="400"/>
      <c r="BP49" s="400"/>
      <c r="BQ49" s="400"/>
      <c r="BR49" s="400"/>
      <c r="BS49" s="400"/>
      <c r="BT49" s="400"/>
      <c r="BU49" s="400"/>
      <c r="BV49" s="400"/>
      <c r="BW49" s="400"/>
      <c r="BX49" s="400"/>
      <c r="BY49" s="400"/>
      <c r="BZ49" s="400"/>
      <c r="CA49" s="400"/>
      <c r="CB49" s="400"/>
      <c r="CC49" s="400"/>
      <c r="CD49" s="400"/>
      <c r="CE49" s="400"/>
      <c r="CF49" s="400"/>
      <c r="CG49" s="400"/>
      <c r="CH49" s="400"/>
      <c r="CI49" s="400"/>
      <c r="CJ49" s="400"/>
      <c r="CK49" s="400"/>
    </row>
    <row r="50" spans="1:89">
      <c r="A50" s="1343"/>
      <c r="B50" s="397">
        <v>20</v>
      </c>
      <c r="C50" s="398">
        <v>3.1800000000000002E-2</v>
      </c>
      <c r="D50" s="398">
        <v>5.5199999999999999E-2</v>
      </c>
      <c r="E50" s="398">
        <v>8.4500000000000006E-2</v>
      </c>
      <c r="F50" s="398">
        <v>0.1195</v>
      </c>
      <c r="G50" s="398">
        <v>0.1598</v>
      </c>
      <c r="H50" s="398">
        <v>0.2054</v>
      </c>
      <c r="I50" s="398">
        <v>0.25600000000000001</v>
      </c>
      <c r="J50" s="398">
        <v>0.3115</v>
      </c>
      <c r="K50" s="398">
        <v>0.37169999999999997</v>
      </c>
      <c r="L50" s="398">
        <v>0.43659999999999999</v>
      </c>
      <c r="M50" s="398">
        <v>0.50580000000000003</v>
      </c>
      <c r="N50" s="398">
        <v>0.57940000000000003</v>
      </c>
      <c r="O50" s="398">
        <v>0.65720000000000001</v>
      </c>
      <c r="P50" s="398">
        <v>0.73899999999999999</v>
      </c>
      <c r="Q50" s="398">
        <v>0.82489999999999997</v>
      </c>
      <c r="R50" s="398">
        <v>0.91469999999999996</v>
      </c>
      <c r="S50" s="398">
        <v>1.0083</v>
      </c>
      <c r="T50" s="398">
        <v>1.1055999999999999</v>
      </c>
      <c r="U50" s="398">
        <v>1.2065999999999999</v>
      </c>
      <c r="V50" s="398">
        <v>1.3111999999999999</v>
      </c>
      <c r="W50" s="398">
        <v>1.4193</v>
      </c>
      <c r="X50" s="398">
        <v>1.5307999999999999</v>
      </c>
      <c r="Y50" s="398">
        <v>1.6457999999999999</v>
      </c>
      <c r="Z50" s="398">
        <v>1.7641</v>
      </c>
      <c r="AA50" s="398">
        <v>1.8856999999999999</v>
      </c>
      <c r="AB50" s="398">
        <v>2.0105</v>
      </c>
      <c r="AC50" s="398">
        <v>2.0543999999999998</v>
      </c>
      <c r="AD50" s="398">
        <v>2.1789999999999998</v>
      </c>
      <c r="AE50" s="398">
        <v>2.3064</v>
      </c>
      <c r="AF50" s="398">
        <v>2.4365999999999999</v>
      </c>
      <c r="AG50" s="398">
        <v>2.5695000000000001</v>
      </c>
      <c r="AH50" s="398">
        <v>2.7052</v>
      </c>
      <c r="AI50" s="398">
        <v>2.8435000000000001</v>
      </c>
      <c r="AJ50" s="398">
        <v>2.9845000000000002</v>
      </c>
      <c r="AK50" s="398">
        <v>3.1280999999999999</v>
      </c>
      <c r="AL50" s="398">
        <v>3.2744</v>
      </c>
      <c r="AM50" s="398">
        <v>3.4232</v>
      </c>
      <c r="AN50" s="398">
        <v>3.5746000000000002</v>
      </c>
      <c r="AO50" s="399">
        <v>3.3452999999999999</v>
      </c>
      <c r="AP50" s="399">
        <v>3.4706999999999999</v>
      </c>
      <c r="AQ50" s="399">
        <v>3.5973000000000002</v>
      </c>
      <c r="AR50" s="399">
        <v>3.7248999999999999</v>
      </c>
      <c r="AS50" s="399">
        <v>3.8534999999999999</v>
      </c>
      <c r="AT50" s="399">
        <v>3.9832000000000001</v>
      </c>
      <c r="AU50" s="399">
        <v>4.1138000000000003</v>
      </c>
      <c r="AV50" s="399">
        <v>4.2454999999999998</v>
      </c>
      <c r="AW50" s="399">
        <v>4.3780999999999999</v>
      </c>
      <c r="AX50" s="399">
        <v>4.5115999999999996</v>
      </c>
      <c r="AY50" s="400"/>
      <c r="AZ50" s="400"/>
      <c r="BA50" s="400"/>
      <c r="BB50" s="400"/>
      <c r="BC50" s="400"/>
      <c r="BD50" s="400"/>
      <c r="BE50" s="400"/>
      <c r="BF50" s="400"/>
      <c r="BG50" s="400"/>
      <c r="BH50" s="400"/>
      <c r="BI50" s="400"/>
      <c r="BJ50" s="400"/>
      <c r="BK50" s="400"/>
      <c r="BL50" s="400"/>
      <c r="BM50" s="400"/>
      <c r="BN50" s="400"/>
      <c r="BO50" s="400"/>
      <c r="BP50" s="400"/>
      <c r="BQ50" s="400"/>
      <c r="BR50" s="400"/>
      <c r="BS50" s="400"/>
      <c r="BT50" s="400"/>
      <c r="BU50" s="400"/>
      <c r="BV50" s="400"/>
      <c r="BW50" s="400"/>
      <c r="BX50" s="400"/>
      <c r="BY50" s="400"/>
      <c r="BZ50" s="400"/>
      <c r="CA50" s="400"/>
      <c r="CB50" s="400"/>
      <c r="CC50" s="400"/>
      <c r="CD50" s="400"/>
      <c r="CE50" s="400"/>
      <c r="CF50" s="400"/>
      <c r="CG50" s="400"/>
      <c r="CH50" s="400"/>
      <c r="CI50" s="400"/>
      <c r="CJ50" s="400"/>
      <c r="CK50" s="400"/>
    </row>
    <row r="51" spans="1:89">
      <c r="A51" s="1343"/>
      <c r="B51" s="397">
        <v>21</v>
      </c>
      <c r="C51" s="398">
        <v>3.3399999999999999E-2</v>
      </c>
      <c r="D51" s="398">
        <v>5.8000000000000003E-2</v>
      </c>
      <c r="E51" s="398">
        <v>8.8800000000000004E-2</v>
      </c>
      <c r="F51" s="398">
        <v>0.12559999999999999</v>
      </c>
      <c r="G51" s="398">
        <v>0.16800000000000001</v>
      </c>
      <c r="H51" s="398">
        <v>0.216</v>
      </c>
      <c r="I51" s="398">
        <v>0.26929999999999998</v>
      </c>
      <c r="J51" s="398">
        <v>0.32769999999999999</v>
      </c>
      <c r="K51" s="398">
        <v>0.39100000000000001</v>
      </c>
      <c r="L51" s="398">
        <v>0.4592</v>
      </c>
      <c r="M51" s="398">
        <v>0.53210000000000002</v>
      </c>
      <c r="N51" s="398">
        <v>0.60950000000000004</v>
      </c>
      <c r="O51" s="398">
        <v>0.69140000000000001</v>
      </c>
      <c r="P51" s="398">
        <v>0.77749999999999997</v>
      </c>
      <c r="Q51" s="398">
        <v>0.8679</v>
      </c>
      <c r="R51" s="398">
        <v>0.96230000000000004</v>
      </c>
      <c r="S51" s="398">
        <v>1.0608</v>
      </c>
      <c r="T51" s="398">
        <v>1.1631</v>
      </c>
      <c r="U51" s="398">
        <v>1.2693000000000001</v>
      </c>
      <c r="V51" s="398">
        <v>1.3792</v>
      </c>
      <c r="W51" s="398">
        <v>1.4926999999999999</v>
      </c>
      <c r="X51" s="398">
        <v>1.6099000000000001</v>
      </c>
      <c r="Y51" s="398">
        <v>1.7305999999999999</v>
      </c>
      <c r="Z51" s="398">
        <v>1.8548</v>
      </c>
      <c r="AA51" s="398">
        <v>1.9823999999999999</v>
      </c>
      <c r="AB51" s="398">
        <v>2.1133999999999999</v>
      </c>
      <c r="AC51" s="398">
        <v>2.1642000000000001</v>
      </c>
      <c r="AD51" s="398">
        <v>2.2953000000000001</v>
      </c>
      <c r="AE51" s="398">
        <v>2.4291999999999998</v>
      </c>
      <c r="AF51" s="398">
        <v>2.5659999999999998</v>
      </c>
      <c r="AG51" s="398">
        <v>2.7057000000000002</v>
      </c>
      <c r="AH51" s="398">
        <v>2.8481000000000001</v>
      </c>
      <c r="AI51" s="398">
        <v>2.9933000000000001</v>
      </c>
      <c r="AJ51" s="398">
        <v>3.1413000000000002</v>
      </c>
      <c r="AK51" s="398">
        <v>3.2919</v>
      </c>
      <c r="AL51" s="398">
        <v>3.4451999999999998</v>
      </c>
      <c r="AM51" s="398">
        <v>3.6012</v>
      </c>
      <c r="AN51" s="398">
        <v>3.7597999999999998</v>
      </c>
      <c r="AO51" s="399">
        <v>3.5314000000000001</v>
      </c>
      <c r="AP51" s="399">
        <v>3.6631</v>
      </c>
      <c r="AQ51" s="399">
        <v>3.7959000000000001</v>
      </c>
      <c r="AR51" s="399">
        <v>3.9298000000000002</v>
      </c>
      <c r="AS51" s="399">
        <v>4.0646000000000004</v>
      </c>
      <c r="AT51" s="399">
        <v>4.2004999999999999</v>
      </c>
      <c r="AU51" s="399">
        <v>4.3372999999999999</v>
      </c>
      <c r="AV51" s="399">
        <v>4.4749999999999996</v>
      </c>
      <c r="AW51" s="399">
        <v>4.6135999999999999</v>
      </c>
      <c r="AX51" s="399">
        <v>4.7530999999999999</v>
      </c>
      <c r="AY51" s="400"/>
      <c r="AZ51" s="400"/>
      <c r="BA51" s="400"/>
      <c r="BB51" s="400"/>
      <c r="BC51" s="400"/>
      <c r="BD51" s="400"/>
      <c r="BE51" s="400"/>
      <c r="BF51" s="400"/>
      <c r="BG51" s="400"/>
      <c r="BH51" s="400"/>
      <c r="BI51" s="400"/>
      <c r="BJ51" s="400"/>
      <c r="BK51" s="400"/>
      <c r="BL51" s="400"/>
      <c r="BM51" s="400"/>
      <c r="BN51" s="400"/>
      <c r="BO51" s="400"/>
      <c r="BP51" s="400"/>
      <c r="BQ51" s="400"/>
      <c r="BR51" s="400"/>
      <c r="BS51" s="400"/>
      <c r="BT51" s="400"/>
      <c r="BU51" s="400"/>
      <c r="BV51" s="400"/>
      <c r="BW51" s="400"/>
      <c r="BX51" s="400"/>
      <c r="BY51" s="400"/>
      <c r="BZ51" s="400"/>
      <c r="CA51" s="400"/>
      <c r="CB51" s="400"/>
      <c r="CC51" s="400"/>
      <c r="CD51" s="400"/>
      <c r="CE51" s="400"/>
      <c r="CF51" s="400"/>
      <c r="CG51" s="400"/>
      <c r="CH51" s="400"/>
      <c r="CI51" s="400"/>
      <c r="CJ51" s="400"/>
      <c r="CK51" s="400"/>
    </row>
    <row r="52" spans="1:89">
      <c r="A52" s="1343"/>
      <c r="B52" s="397">
        <v>22</v>
      </c>
      <c r="C52" s="398">
        <v>3.5000000000000003E-2</v>
      </c>
      <c r="D52" s="398">
        <v>6.0900000000000003E-2</v>
      </c>
      <c r="E52" s="398">
        <v>9.3200000000000005E-2</v>
      </c>
      <c r="F52" s="398">
        <v>0.13170000000000001</v>
      </c>
      <c r="G52" s="398">
        <v>0.17630000000000001</v>
      </c>
      <c r="H52" s="398">
        <v>0.2266</v>
      </c>
      <c r="I52" s="398">
        <v>0.28249999999999997</v>
      </c>
      <c r="J52" s="398">
        <v>0.34379999999999999</v>
      </c>
      <c r="K52" s="398">
        <v>0.41039999999999999</v>
      </c>
      <c r="L52" s="398">
        <v>0.4819</v>
      </c>
      <c r="M52" s="398">
        <v>0.5585</v>
      </c>
      <c r="N52" s="398">
        <v>0.63970000000000005</v>
      </c>
      <c r="O52" s="398">
        <v>0.72570000000000001</v>
      </c>
      <c r="P52" s="398">
        <v>0.81610000000000005</v>
      </c>
      <c r="Q52" s="398">
        <v>0.91090000000000004</v>
      </c>
      <c r="R52" s="398">
        <v>1.01</v>
      </c>
      <c r="S52" s="398">
        <v>1.1133</v>
      </c>
      <c r="T52" s="398">
        <v>1.2206999999999999</v>
      </c>
      <c r="U52" s="398">
        <v>1.3321000000000001</v>
      </c>
      <c r="V52" s="398">
        <v>1.4473</v>
      </c>
      <c r="W52" s="398">
        <v>1.5664</v>
      </c>
      <c r="X52" s="398">
        <v>1.6893</v>
      </c>
      <c r="Y52" s="398">
        <v>1.8158000000000001</v>
      </c>
      <c r="Z52" s="398">
        <v>1.9459</v>
      </c>
      <c r="AA52" s="398">
        <v>2.0796000000000001</v>
      </c>
      <c r="AB52" s="398">
        <v>2.2166999999999999</v>
      </c>
      <c r="AC52" s="398">
        <v>2.2745000000000002</v>
      </c>
      <c r="AD52" s="398">
        <v>2.4119000000000002</v>
      </c>
      <c r="AE52" s="398">
        <v>2.5525000000000002</v>
      </c>
      <c r="AF52" s="398">
        <v>2.6960000000000002</v>
      </c>
      <c r="AG52" s="398">
        <v>2.8424</v>
      </c>
      <c r="AH52" s="398">
        <v>2.9916999999999998</v>
      </c>
      <c r="AI52" s="398">
        <v>3.1438999999999999</v>
      </c>
      <c r="AJ52" s="398">
        <v>3.2988</v>
      </c>
      <c r="AK52" s="398">
        <v>3.4565999999999999</v>
      </c>
      <c r="AL52" s="398">
        <v>3.6171000000000002</v>
      </c>
      <c r="AM52" s="398">
        <v>3.7801999999999998</v>
      </c>
      <c r="AN52" s="398">
        <v>3.9460999999999999</v>
      </c>
      <c r="AO52" s="399">
        <v>3.7195</v>
      </c>
      <c r="AP52" s="399">
        <v>3.8576999999999999</v>
      </c>
      <c r="AQ52" s="399">
        <v>3.9969000000000001</v>
      </c>
      <c r="AR52" s="399">
        <v>4.1371000000000002</v>
      </c>
      <c r="AS52" s="399">
        <v>4.2784000000000004</v>
      </c>
      <c r="AT52" s="399">
        <v>4.4204999999999997</v>
      </c>
      <c r="AU52" s="399">
        <v>4.5636000000000001</v>
      </c>
      <c r="AV52" s="399">
        <v>4.7076000000000002</v>
      </c>
      <c r="AW52" s="399">
        <v>4.8524000000000003</v>
      </c>
      <c r="AX52" s="399">
        <v>4.9980000000000002</v>
      </c>
      <c r="AY52" s="400"/>
      <c r="AZ52" s="400"/>
      <c r="BA52" s="400"/>
      <c r="BB52" s="400"/>
      <c r="BC52" s="400"/>
      <c r="BD52" s="400"/>
      <c r="BE52" s="400"/>
      <c r="BF52" s="400"/>
      <c r="BG52" s="400"/>
      <c r="BH52" s="400"/>
      <c r="BI52" s="400"/>
      <c r="BJ52" s="400"/>
      <c r="BK52" s="400"/>
      <c r="BL52" s="400"/>
      <c r="BM52" s="400"/>
      <c r="BN52" s="400"/>
      <c r="BO52" s="400"/>
      <c r="BP52" s="400"/>
      <c r="BQ52" s="400"/>
      <c r="BR52" s="400"/>
      <c r="BS52" s="400"/>
      <c r="BT52" s="400"/>
      <c r="BU52" s="400"/>
      <c r="BV52" s="400"/>
      <c r="BW52" s="400"/>
      <c r="BX52" s="400"/>
      <c r="BY52" s="400"/>
      <c r="BZ52" s="400"/>
      <c r="CA52" s="400"/>
      <c r="CB52" s="400"/>
      <c r="CC52" s="400"/>
      <c r="CD52" s="400"/>
      <c r="CE52" s="400"/>
      <c r="CF52" s="400"/>
      <c r="CG52" s="400"/>
      <c r="CH52" s="400"/>
      <c r="CI52" s="400"/>
      <c r="CJ52" s="400"/>
      <c r="CK52" s="400"/>
    </row>
    <row r="53" spans="1:89">
      <c r="A53" s="1343"/>
      <c r="B53" s="397">
        <v>23</v>
      </c>
      <c r="C53" s="398">
        <v>3.6700000000000003E-2</v>
      </c>
      <c r="D53" s="398">
        <v>6.3700000000000007E-2</v>
      </c>
      <c r="E53" s="398">
        <v>9.7500000000000003E-2</v>
      </c>
      <c r="F53" s="398">
        <v>0.13789999999999999</v>
      </c>
      <c r="G53" s="398">
        <v>0.1845</v>
      </c>
      <c r="H53" s="398">
        <v>0.23719999999999999</v>
      </c>
      <c r="I53" s="398">
        <v>0.29580000000000001</v>
      </c>
      <c r="J53" s="398">
        <v>0.36</v>
      </c>
      <c r="K53" s="398">
        <v>0.42970000000000003</v>
      </c>
      <c r="L53" s="398">
        <v>0.50470000000000004</v>
      </c>
      <c r="M53" s="398">
        <v>0.58479999999999999</v>
      </c>
      <c r="N53" s="398">
        <v>0.67</v>
      </c>
      <c r="O53" s="398">
        <v>0.76</v>
      </c>
      <c r="P53" s="398">
        <v>0.85470000000000002</v>
      </c>
      <c r="Q53" s="398">
        <v>0.95399999999999996</v>
      </c>
      <c r="R53" s="398">
        <v>1.0578000000000001</v>
      </c>
      <c r="S53" s="398">
        <v>1.1659999999999999</v>
      </c>
      <c r="T53" s="398">
        <v>1.2784</v>
      </c>
      <c r="U53" s="398">
        <v>1.395</v>
      </c>
      <c r="V53" s="398">
        <v>1.5157</v>
      </c>
      <c r="W53" s="398">
        <v>1.6403000000000001</v>
      </c>
      <c r="X53" s="398">
        <v>1.7688999999999999</v>
      </c>
      <c r="Y53" s="398">
        <v>1.9012</v>
      </c>
      <c r="Z53" s="398">
        <v>2.0373000000000001</v>
      </c>
      <c r="AA53" s="398">
        <v>2.1770999999999998</v>
      </c>
      <c r="AB53" s="398">
        <v>2.3203999999999998</v>
      </c>
      <c r="AC53" s="398">
        <v>2.3849999999999998</v>
      </c>
      <c r="AD53" s="398">
        <v>2.5289999999999999</v>
      </c>
      <c r="AE53" s="398">
        <v>2.6762000000000001</v>
      </c>
      <c r="AF53" s="398">
        <v>2.8264</v>
      </c>
      <c r="AG53" s="398">
        <v>2.9796999999999998</v>
      </c>
      <c r="AH53" s="398">
        <v>3.1358999999999999</v>
      </c>
      <c r="AI53" s="398">
        <v>3.2951000000000001</v>
      </c>
      <c r="AJ53" s="398">
        <v>3.4571000000000001</v>
      </c>
      <c r="AK53" s="398">
        <v>3.6219999999999999</v>
      </c>
      <c r="AL53" s="398">
        <v>3.7896999999999998</v>
      </c>
      <c r="AM53" s="398">
        <v>3.9601999999999999</v>
      </c>
      <c r="AN53" s="398">
        <v>4.1333000000000002</v>
      </c>
      <c r="AO53" s="399">
        <v>3.9094000000000002</v>
      </c>
      <c r="AP53" s="399">
        <v>4.0541999999999998</v>
      </c>
      <c r="AQ53" s="399">
        <v>4.2</v>
      </c>
      <c r="AR53" s="399">
        <v>4.3467000000000002</v>
      </c>
      <c r="AS53" s="399">
        <v>4.4945000000000004</v>
      </c>
      <c r="AT53" s="399">
        <v>4.6430999999999996</v>
      </c>
      <c r="AU53" s="399">
        <v>4.7926000000000002</v>
      </c>
      <c r="AV53" s="399">
        <v>4.9428999999999998</v>
      </c>
      <c r="AW53" s="399">
        <v>5.0941000000000001</v>
      </c>
      <c r="AX53" s="399">
        <v>5.2460000000000004</v>
      </c>
      <c r="AY53" s="400"/>
      <c r="AZ53" s="400"/>
      <c r="BA53" s="400"/>
      <c r="BB53" s="400"/>
      <c r="BC53" s="400"/>
      <c r="BD53" s="400"/>
      <c r="BE53" s="400"/>
      <c r="BF53" s="400"/>
      <c r="BG53" s="400"/>
      <c r="BH53" s="400"/>
      <c r="BI53" s="400"/>
      <c r="BJ53" s="400"/>
      <c r="BK53" s="400"/>
      <c r="BL53" s="400"/>
      <c r="BM53" s="400"/>
      <c r="BN53" s="400"/>
      <c r="BO53" s="400"/>
      <c r="BP53" s="400"/>
      <c r="BQ53" s="400"/>
      <c r="BR53" s="400"/>
      <c r="BS53" s="400"/>
      <c r="BT53" s="400"/>
      <c r="BU53" s="400"/>
      <c r="BV53" s="400"/>
      <c r="BW53" s="400"/>
      <c r="BX53" s="400"/>
      <c r="BY53" s="400"/>
      <c r="BZ53" s="400"/>
      <c r="CA53" s="400"/>
      <c r="CB53" s="400"/>
      <c r="CC53" s="400"/>
      <c r="CD53" s="400"/>
      <c r="CE53" s="400"/>
      <c r="CF53" s="400"/>
      <c r="CG53" s="400"/>
      <c r="CH53" s="400"/>
      <c r="CI53" s="400"/>
      <c r="CJ53" s="400"/>
      <c r="CK53" s="400"/>
    </row>
    <row r="54" spans="1:89">
      <c r="A54" s="1343"/>
      <c r="B54" s="397">
        <v>24</v>
      </c>
      <c r="C54" s="398">
        <v>3.8300000000000001E-2</v>
      </c>
      <c r="D54" s="398">
        <v>6.6500000000000004E-2</v>
      </c>
      <c r="E54" s="398">
        <v>0.1018</v>
      </c>
      <c r="F54" s="398">
        <v>0.14399999999999999</v>
      </c>
      <c r="G54" s="398">
        <v>0.19270000000000001</v>
      </c>
      <c r="H54" s="398">
        <v>0.24779999999999999</v>
      </c>
      <c r="I54" s="398">
        <v>0.309</v>
      </c>
      <c r="J54" s="398">
        <v>0.37619999999999998</v>
      </c>
      <c r="K54" s="398">
        <v>0.44900000000000001</v>
      </c>
      <c r="L54" s="398">
        <v>0.52739999999999998</v>
      </c>
      <c r="M54" s="398">
        <v>0.61119999999999997</v>
      </c>
      <c r="N54" s="398">
        <v>0.70020000000000004</v>
      </c>
      <c r="O54" s="398">
        <v>0.79430000000000001</v>
      </c>
      <c r="P54" s="398">
        <v>0.89329999999999998</v>
      </c>
      <c r="Q54" s="398">
        <v>0.99719999999999998</v>
      </c>
      <c r="R54" s="398">
        <v>1.1056999999999999</v>
      </c>
      <c r="S54" s="398">
        <v>1.2188000000000001</v>
      </c>
      <c r="T54" s="398">
        <v>1.3363</v>
      </c>
      <c r="U54" s="398">
        <v>1.4581</v>
      </c>
      <c r="V54" s="398">
        <v>1.5842000000000001</v>
      </c>
      <c r="W54" s="398">
        <v>1.7143999999999999</v>
      </c>
      <c r="X54" s="398">
        <v>1.8487</v>
      </c>
      <c r="Y54" s="398">
        <v>1.9869000000000001</v>
      </c>
      <c r="Z54" s="398">
        <v>2.129</v>
      </c>
      <c r="AA54" s="398">
        <v>2.2749000000000001</v>
      </c>
      <c r="AB54" s="398">
        <v>2.4245000000000001</v>
      </c>
      <c r="AC54" s="398">
        <v>2.4958999999999998</v>
      </c>
      <c r="AD54" s="398">
        <v>2.6463999999999999</v>
      </c>
      <c r="AE54" s="398">
        <v>2.8003</v>
      </c>
      <c r="AF54" s="398">
        <v>2.9573</v>
      </c>
      <c r="AG54" s="398">
        <v>3.1173999999999999</v>
      </c>
      <c r="AH54" s="398">
        <v>3.2806000000000002</v>
      </c>
      <c r="AI54" s="398">
        <v>3.4468000000000001</v>
      </c>
      <c r="AJ54" s="398">
        <v>3.6160000000000001</v>
      </c>
      <c r="AK54" s="398">
        <v>3.7881</v>
      </c>
      <c r="AL54" s="398">
        <v>3.9630999999999998</v>
      </c>
      <c r="AM54" s="398">
        <v>4.1409000000000002</v>
      </c>
      <c r="AN54" s="398">
        <v>4.3215000000000003</v>
      </c>
      <c r="AO54" s="399">
        <v>4.1010999999999997</v>
      </c>
      <c r="AP54" s="399">
        <v>4.2525000000000004</v>
      </c>
      <c r="AQ54" s="399">
        <v>4.4048999999999996</v>
      </c>
      <c r="AR54" s="399">
        <v>4.5583</v>
      </c>
      <c r="AS54" s="399">
        <v>4.7126999999999999</v>
      </c>
      <c r="AT54" s="399">
        <v>4.8678999999999997</v>
      </c>
      <c r="AU54" s="399">
        <v>5.024</v>
      </c>
      <c r="AV54" s="399">
        <v>5.1809000000000003</v>
      </c>
      <c r="AW54" s="399">
        <v>5.3384999999999998</v>
      </c>
      <c r="AX54" s="399">
        <v>5.4969000000000001</v>
      </c>
      <c r="AY54" s="400"/>
      <c r="AZ54" s="400"/>
      <c r="BA54" s="400"/>
      <c r="BB54" s="400"/>
      <c r="BC54" s="400"/>
      <c r="BD54" s="400"/>
      <c r="BE54" s="400"/>
      <c r="BF54" s="400"/>
      <c r="BG54" s="400"/>
      <c r="BH54" s="400"/>
      <c r="BI54" s="400"/>
      <c r="BJ54" s="400"/>
      <c r="BK54" s="400"/>
      <c r="BL54" s="400"/>
      <c r="BM54" s="400"/>
      <c r="BN54" s="400"/>
      <c r="BO54" s="400"/>
      <c r="BP54" s="400"/>
      <c r="BQ54" s="400"/>
      <c r="BR54" s="400"/>
      <c r="BS54" s="400"/>
      <c r="BT54" s="400"/>
      <c r="BU54" s="400"/>
      <c r="BV54" s="400"/>
      <c r="BW54" s="400"/>
      <c r="BX54" s="400"/>
      <c r="BY54" s="400"/>
      <c r="BZ54" s="400"/>
      <c r="CA54" s="400"/>
      <c r="CB54" s="400"/>
      <c r="CC54" s="400"/>
      <c r="CD54" s="400"/>
      <c r="CE54" s="400"/>
      <c r="CF54" s="400"/>
      <c r="CG54" s="400"/>
      <c r="CH54" s="400"/>
      <c r="CI54" s="400"/>
      <c r="CJ54" s="400"/>
      <c r="CK54" s="400"/>
    </row>
    <row r="55" spans="1:89">
      <c r="A55" s="1343"/>
      <c r="B55" s="397">
        <v>25</v>
      </c>
      <c r="C55" s="398">
        <v>3.9899999999999998E-2</v>
      </c>
      <c r="D55" s="398">
        <v>6.93E-2</v>
      </c>
      <c r="E55" s="398">
        <v>0.1062</v>
      </c>
      <c r="F55" s="398">
        <v>0.15010000000000001</v>
      </c>
      <c r="G55" s="398">
        <v>0.20100000000000001</v>
      </c>
      <c r="H55" s="398">
        <v>0.25840000000000002</v>
      </c>
      <c r="I55" s="398">
        <v>0.32229999999999998</v>
      </c>
      <c r="J55" s="398">
        <v>0.39229999999999998</v>
      </c>
      <c r="K55" s="398">
        <v>0.46839999999999998</v>
      </c>
      <c r="L55" s="398">
        <v>0.55020000000000002</v>
      </c>
      <c r="M55" s="398">
        <v>0.63759999999999994</v>
      </c>
      <c r="N55" s="398">
        <v>0.73050000000000004</v>
      </c>
      <c r="O55" s="398">
        <v>0.82869999999999999</v>
      </c>
      <c r="P55" s="398">
        <v>0.93210000000000004</v>
      </c>
      <c r="Q55" s="398">
        <v>1.0404</v>
      </c>
      <c r="R55" s="398">
        <v>1.1536</v>
      </c>
      <c r="S55" s="398">
        <v>1.2716000000000001</v>
      </c>
      <c r="T55" s="398">
        <v>1.3942000000000001</v>
      </c>
      <c r="U55" s="398">
        <v>1.5213000000000001</v>
      </c>
      <c r="V55" s="398">
        <v>1.6528</v>
      </c>
      <c r="W55" s="398">
        <v>1.7886</v>
      </c>
      <c r="X55" s="398">
        <v>1.9286000000000001</v>
      </c>
      <c r="Y55" s="398">
        <v>2.0728</v>
      </c>
      <c r="Z55" s="398">
        <v>2.2208999999999999</v>
      </c>
      <c r="AA55" s="398">
        <v>2.3730000000000002</v>
      </c>
      <c r="AB55" s="398">
        <v>2.5289000000000001</v>
      </c>
      <c r="AC55" s="398">
        <v>2.6070000000000002</v>
      </c>
      <c r="AD55" s="398">
        <v>2.7642000000000002</v>
      </c>
      <c r="AE55" s="398">
        <v>2.9247000000000001</v>
      </c>
      <c r="AF55" s="398">
        <v>3.0884999999999998</v>
      </c>
      <c r="AG55" s="398">
        <v>3.2555999999999998</v>
      </c>
      <c r="AH55" s="398">
        <v>3.4258000000000002</v>
      </c>
      <c r="AI55" s="398">
        <v>3.5991</v>
      </c>
      <c r="AJ55" s="398">
        <v>3.7755000000000001</v>
      </c>
      <c r="AK55" s="398">
        <v>3.9548999999999999</v>
      </c>
      <c r="AL55" s="398">
        <v>4.1372</v>
      </c>
      <c r="AM55" s="398">
        <v>4.3224</v>
      </c>
      <c r="AN55" s="398">
        <v>4.5105000000000004</v>
      </c>
      <c r="AO55" s="399">
        <v>4.2942</v>
      </c>
      <c r="AP55" s="399">
        <v>4.4523999999999999</v>
      </c>
      <c r="AQ55" s="399">
        <v>4.6116000000000001</v>
      </c>
      <c r="AR55" s="399">
        <v>4.7717999999999998</v>
      </c>
      <c r="AS55" s="399">
        <v>4.9329000000000001</v>
      </c>
      <c r="AT55" s="399">
        <v>5.0948000000000002</v>
      </c>
      <c r="AU55" s="399">
        <v>5.2576000000000001</v>
      </c>
      <c r="AV55" s="399">
        <v>5.4211</v>
      </c>
      <c r="AW55" s="399">
        <v>5.5853999999999999</v>
      </c>
      <c r="AX55" s="399">
        <v>5.7503000000000002</v>
      </c>
      <c r="AY55" s="400"/>
      <c r="AZ55" s="400"/>
      <c r="BA55" s="400"/>
      <c r="BB55" s="400"/>
      <c r="BC55" s="400"/>
      <c r="BD55" s="400"/>
      <c r="BE55" s="400"/>
      <c r="BF55" s="400"/>
      <c r="BG55" s="400"/>
      <c r="BH55" s="400"/>
      <c r="BI55" s="400"/>
      <c r="BJ55" s="400"/>
      <c r="BK55" s="400"/>
      <c r="BL55" s="400"/>
      <c r="BM55" s="400"/>
      <c r="BN55" s="400"/>
      <c r="BO55" s="400"/>
      <c r="BP55" s="400"/>
      <c r="BQ55" s="400"/>
      <c r="BR55" s="400"/>
      <c r="BS55" s="400"/>
      <c r="BT55" s="400"/>
      <c r="BU55" s="400"/>
      <c r="BV55" s="400"/>
      <c r="BW55" s="400"/>
      <c r="BX55" s="400"/>
      <c r="BY55" s="400"/>
      <c r="BZ55" s="400"/>
      <c r="CA55" s="400"/>
      <c r="CB55" s="400"/>
      <c r="CC55" s="400"/>
      <c r="CD55" s="400"/>
      <c r="CE55" s="400"/>
      <c r="CF55" s="400"/>
      <c r="CG55" s="400"/>
      <c r="CH55" s="400"/>
      <c r="CI55" s="400"/>
      <c r="CJ55" s="400"/>
      <c r="CK55" s="400"/>
    </row>
    <row r="56" spans="1:89">
      <c r="A56" s="1343"/>
      <c r="B56" s="397">
        <v>26</v>
      </c>
      <c r="C56" s="398">
        <v>4.1500000000000002E-2</v>
      </c>
      <c r="D56" s="398">
        <v>7.2099999999999997E-2</v>
      </c>
      <c r="E56" s="398">
        <v>0.1105</v>
      </c>
      <c r="F56" s="398">
        <v>0.15629999999999999</v>
      </c>
      <c r="G56" s="398">
        <v>0.2092</v>
      </c>
      <c r="H56" s="398">
        <v>0.26910000000000001</v>
      </c>
      <c r="I56" s="398">
        <v>0.33560000000000001</v>
      </c>
      <c r="J56" s="398">
        <v>0.40849999999999997</v>
      </c>
      <c r="K56" s="398">
        <v>0.48770000000000002</v>
      </c>
      <c r="L56" s="398">
        <v>0.57299999999999995</v>
      </c>
      <c r="M56" s="398">
        <v>0.66410000000000002</v>
      </c>
      <c r="N56" s="398">
        <v>0.76080000000000003</v>
      </c>
      <c r="O56" s="398">
        <v>0.86309999999999998</v>
      </c>
      <c r="P56" s="398">
        <v>0.9708</v>
      </c>
      <c r="Q56" s="398">
        <v>1.0837000000000001</v>
      </c>
      <c r="R56" s="398">
        <v>1.2016</v>
      </c>
      <c r="S56" s="398">
        <v>1.3245</v>
      </c>
      <c r="T56" s="398">
        <v>1.4521999999999999</v>
      </c>
      <c r="U56" s="398">
        <v>1.5846</v>
      </c>
      <c r="V56" s="398">
        <v>1.7216</v>
      </c>
      <c r="W56" s="398">
        <v>1.863</v>
      </c>
      <c r="X56" s="398">
        <v>2.0087999999999999</v>
      </c>
      <c r="Y56" s="398">
        <v>2.1587999999999998</v>
      </c>
      <c r="Z56" s="398">
        <v>2.3130000000000002</v>
      </c>
      <c r="AA56" s="398">
        <v>2.4712999999999998</v>
      </c>
      <c r="AB56" s="398">
        <v>2.6335999999999999</v>
      </c>
      <c r="AC56" s="398">
        <v>2.7183999999999999</v>
      </c>
      <c r="AD56" s="398">
        <v>2.8822000000000001</v>
      </c>
      <c r="AE56" s="398">
        <v>3.0495000000000001</v>
      </c>
      <c r="AF56" s="398">
        <v>3.2201</v>
      </c>
      <c r="AG56" s="398">
        <v>3.3940999999999999</v>
      </c>
      <c r="AH56" s="398">
        <v>3.5714000000000001</v>
      </c>
      <c r="AI56" s="398">
        <v>3.7519</v>
      </c>
      <c r="AJ56" s="398">
        <v>3.9355000000000002</v>
      </c>
      <c r="AK56" s="398">
        <v>4.1222000000000003</v>
      </c>
      <c r="AL56" s="398">
        <v>4.3118999999999996</v>
      </c>
      <c r="AM56" s="398">
        <v>4.5045999999999999</v>
      </c>
      <c r="AN56" s="398">
        <v>4.7001999999999997</v>
      </c>
      <c r="AO56" s="399">
        <v>4.4886999999999997</v>
      </c>
      <c r="AP56" s="399">
        <v>4.6538000000000004</v>
      </c>
      <c r="AQ56" s="399">
        <v>4.8198999999999996</v>
      </c>
      <c r="AR56" s="399">
        <v>4.9870000000000001</v>
      </c>
      <c r="AS56" s="399">
        <v>5.1548999999999996</v>
      </c>
      <c r="AT56" s="399">
        <v>5.3236999999999997</v>
      </c>
      <c r="AU56" s="399">
        <v>5.4932999999999996</v>
      </c>
      <c r="AV56" s="399">
        <v>5.6635999999999997</v>
      </c>
      <c r="AW56" s="399">
        <v>5.8346</v>
      </c>
      <c r="AX56" s="399">
        <v>6.0061999999999998</v>
      </c>
      <c r="AY56" s="400"/>
      <c r="AZ56" s="400"/>
      <c r="BA56" s="400"/>
      <c r="BB56" s="400"/>
      <c r="BC56" s="400"/>
      <c r="BD56" s="400"/>
      <c r="BE56" s="400"/>
      <c r="BF56" s="400"/>
      <c r="BG56" s="400"/>
      <c r="BH56" s="400"/>
      <c r="BI56" s="400"/>
      <c r="BJ56" s="400"/>
      <c r="BK56" s="400"/>
      <c r="BL56" s="400"/>
      <c r="BM56" s="400"/>
      <c r="BN56" s="400"/>
      <c r="BO56" s="400"/>
      <c r="BP56" s="400"/>
      <c r="BQ56" s="400"/>
      <c r="BR56" s="400"/>
      <c r="BS56" s="400"/>
      <c r="BT56" s="400"/>
      <c r="BU56" s="400"/>
      <c r="BV56" s="400"/>
      <c r="BW56" s="400"/>
      <c r="BX56" s="400"/>
      <c r="BY56" s="400"/>
      <c r="BZ56" s="400"/>
      <c r="CA56" s="400"/>
      <c r="CB56" s="400"/>
      <c r="CC56" s="400"/>
      <c r="CD56" s="400"/>
      <c r="CE56" s="400"/>
      <c r="CF56" s="400"/>
      <c r="CG56" s="400"/>
      <c r="CH56" s="400"/>
      <c r="CI56" s="400"/>
      <c r="CJ56" s="400"/>
      <c r="CK56" s="400"/>
    </row>
    <row r="57" spans="1:89">
      <c r="A57" s="1343"/>
      <c r="B57" s="397">
        <v>27</v>
      </c>
      <c r="C57" s="398">
        <v>4.3099999999999999E-2</v>
      </c>
      <c r="D57" s="398">
        <v>7.4899999999999994E-2</v>
      </c>
      <c r="E57" s="398">
        <v>0.1148</v>
      </c>
      <c r="F57" s="398">
        <v>0.16239999999999999</v>
      </c>
      <c r="G57" s="398">
        <v>0.2175</v>
      </c>
      <c r="H57" s="398">
        <v>0.2797</v>
      </c>
      <c r="I57" s="398">
        <v>0.3488</v>
      </c>
      <c r="J57" s="398">
        <v>0.42470000000000002</v>
      </c>
      <c r="K57" s="398">
        <v>0.5071</v>
      </c>
      <c r="L57" s="398">
        <v>0.59570000000000001</v>
      </c>
      <c r="M57" s="398">
        <v>0.6905</v>
      </c>
      <c r="N57" s="398">
        <v>0.79120000000000001</v>
      </c>
      <c r="O57" s="398">
        <v>0.89759999999999995</v>
      </c>
      <c r="P57" s="398">
        <v>1.0096000000000001</v>
      </c>
      <c r="Q57" s="398">
        <v>1.127</v>
      </c>
      <c r="R57" s="398">
        <v>1.2497</v>
      </c>
      <c r="S57" s="398">
        <v>1.3774999999999999</v>
      </c>
      <c r="T57" s="398">
        <v>1.5103</v>
      </c>
      <c r="U57" s="398">
        <v>1.6479999999999999</v>
      </c>
      <c r="V57" s="398">
        <v>1.7904</v>
      </c>
      <c r="W57" s="398">
        <v>1.9375</v>
      </c>
      <c r="X57" s="398">
        <v>2.0891000000000002</v>
      </c>
      <c r="Y57" s="398">
        <v>2.2450999999999999</v>
      </c>
      <c r="Z57" s="398">
        <v>2.4054000000000002</v>
      </c>
      <c r="AA57" s="398">
        <v>2.5699000000000001</v>
      </c>
      <c r="AB57" s="398">
        <v>2.7385000000000002</v>
      </c>
      <c r="AC57" s="398">
        <v>2.8300999999999998</v>
      </c>
      <c r="AD57" s="398">
        <v>3.0005000000000002</v>
      </c>
      <c r="AE57" s="398">
        <v>3.1745000000000001</v>
      </c>
      <c r="AF57" s="398">
        <v>3.3521000000000001</v>
      </c>
      <c r="AG57" s="398">
        <v>3.5331000000000001</v>
      </c>
      <c r="AH57" s="398">
        <v>3.7174</v>
      </c>
      <c r="AI57" s="398">
        <v>3.9051</v>
      </c>
      <c r="AJ57" s="398">
        <v>4.0960000000000001</v>
      </c>
      <c r="AK57" s="398">
        <v>4.29</v>
      </c>
      <c r="AL57" s="398">
        <v>4.4871999999999996</v>
      </c>
      <c r="AM57" s="398">
        <v>4.6874000000000002</v>
      </c>
      <c r="AN57" s="398">
        <v>4.8905000000000003</v>
      </c>
      <c r="AO57" s="399">
        <v>4.6845999999999997</v>
      </c>
      <c r="AP57" s="399">
        <v>4.8567</v>
      </c>
      <c r="AQ57" s="399">
        <v>5.0297000000000001</v>
      </c>
      <c r="AR57" s="399">
        <v>5.2037000000000004</v>
      </c>
      <c r="AS57" s="399">
        <v>5.3785999999999996</v>
      </c>
      <c r="AT57" s="399">
        <v>5.5542999999999996</v>
      </c>
      <c r="AU57" s="399">
        <v>5.7308000000000003</v>
      </c>
      <c r="AV57" s="399">
        <v>5.9080000000000004</v>
      </c>
      <c r="AW57" s="399">
        <v>6.0857999999999999</v>
      </c>
      <c r="AX57" s="399">
        <v>6.2643000000000004</v>
      </c>
      <c r="AY57" s="400"/>
      <c r="AZ57" s="400"/>
      <c r="BA57" s="400"/>
      <c r="BB57" s="400"/>
      <c r="BC57" s="400"/>
      <c r="BD57" s="400"/>
      <c r="BE57" s="400"/>
      <c r="BF57" s="400"/>
      <c r="BG57" s="400"/>
      <c r="BH57" s="400"/>
      <c r="BI57" s="400"/>
      <c r="BJ57" s="400"/>
      <c r="BK57" s="400"/>
      <c r="BL57" s="400"/>
      <c r="BM57" s="400"/>
      <c r="BN57" s="400"/>
      <c r="BO57" s="400"/>
      <c r="BP57" s="400"/>
      <c r="BQ57" s="400"/>
      <c r="BR57" s="400"/>
      <c r="BS57" s="400"/>
      <c r="BT57" s="400"/>
      <c r="BU57" s="400"/>
      <c r="BV57" s="400"/>
      <c r="BW57" s="400"/>
      <c r="BX57" s="400"/>
      <c r="BY57" s="400"/>
      <c r="BZ57" s="400"/>
      <c r="CA57" s="400"/>
      <c r="CB57" s="400"/>
      <c r="CC57" s="400"/>
      <c r="CD57" s="400"/>
      <c r="CE57" s="400"/>
      <c r="CF57" s="400"/>
      <c r="CG57" s="400"/>
      <c r="CH57" s="400"/>
      <c r="CI57" s="400"/>
      <c r="CJ57" s="400"/>
      <c r="CK57" s="400"/>
    </row>
    <row r="58" spans="1:89">
      <c r="A58" s="1343"/>
      <c r="B58" s="397">
        <v>28</v>
      </c>
      <c r="C58" s="398">
        <v>4.4699999999999997E-2</v>
      </c>
      <c r="D58" s="398">
        <v>7.7799999999999994E-2</v>
      </c>
      <c r="E58" s="398">
        <v>0.1191</v>
      </c>
      <c r="F58" s="398">
        <v>0.1686</v>
      </c>
      <c r="G58" s="398">
        <v>0.22570000000000001</v>
      </c>
      <c r="H58" s="398">
        <v>0.2903</v>
      </c>
      <c r="I58" s="398">
        <v>0.36209999999999998</v>
      </c>
      <c r="J58" s="398">
        <v>0.44090000000000001</v>
      </c>
      <c r="K58" s="398">
        <v>0.52649999999999997</v>
      </c>
      <c r="L58" s="398">
        <v>0.61850000000000005</v>
      </c>
      <c r="M58" s="398">
        <v>0.71699999999999997</v>
      </c>
      <c r="N58" s="398">
        <v>0.82150000000000001</v>
      </c>
      <c r="O58" s="398">
        <v>0.93210000000000004</v>
      </c>
      <c r="P58" s="398">
        <v>1.0484</v>
      </c>
      <c r="Q58" s="398">
        <v>1.1702999999999999</v>
      </c>
      <c r="R58" s="398">
        <v>1.2978000000000001</v>
      </c>
      <c r="S58" s="398">
        <v>1.4305000000000001</v>
      </c>
      <c r="T58" s="398">
        <v>1.5685</v>
      </c>
      <c r="U58" s="398">
        <v>1.7115</v>
      </c>
      <c r="V58" s="398">
        <v>1.8593999999999999</v>
      </c>
      <c r="W58" s="398">
        <v>2.0121000000000002</v>
      </c>
      <c r="X58" s="398">
        <v>2.1695000000000002</v>
      </c>
      <c r="Y58" s="398">
        <v>2.3315000000000001</v>
      </c>
      <c r="Z58" s="398">
        <v>2.4979</v>
      </c>
      <c r="AA58" s="398">
        <v>2.6686999999999999</v>
      </c>
      <c r="AB58" s="398">
        <v>2.8437000000000001</v>
      </c>
      <c r="AC58" s="398">
        <v>2.9419</v>
      </c>
      <c r="AD58" s="398">
        <v>3.1190000000000002</v>
      </c>
      <c r="AE58" s="398">
        <v>3.2999000000000001</v>
      </c>
      <c r="AF58" s="398">
        <v>3.4843000000000002</v>
      </c>
      <c r="AG58" s="398">
        <v>3.6722999999999999</v>
      </c>
      <c r="AH58" s="398">
        <v>3.8637999999999999</v>
      </c>
      <c r="AI58" s="398">
        <v>4.0587</v>
      </c>
      <c r="AJ58" s="398">
        <v>4.2568999999999999</v>
      </c>
      <c r="AK58" s="398">
        <v>4.4583000000000004</v>
      </c>
      <c r="AL58" s="398">
        <v>4.6630000000000003</v>
      </c>
      <c r="AM58" s="398">
        <v>4.8707000000000003</v>
      </c>
      <c r="AN58" s="398">
        <v>5.0815000000000001</v>
      </c>
      <c r="AO58" s="399">
        <v>4.8815999999999997</v>
      </c>
      <c r="AP58" s="399">
        <v>5.0606999999999998</v>
      </c>
      <c r="AQ58" s="399">
        <v>5.2408999999999999</v>
      </c>
      <c r="AR58" s="399">
        <v>5.4218999999999999</v>
      </c>
      <c r="AS58" s="399">
        <v>5.6039000000000003</v>
      </c>
      <c r="AT58" s="399">
        <v>5.7866</v>
      </c>
      <c r="AU58" s="399">
        <v>5.9701000000000004</v>
      </c>
      <c r="AV58" s="399">
        <v>6.1542000000000003</v>
      </c>
      <c r="AW58" s="399">
        <v>6.3390000000000004</v>
      </c>
      <c r="AX58" s="399">
        <v>6.5244</v>
      </c>
      <c r="AY58" s="400"/>
      <c r="AZ58" s="400"/>
      <c r="BA58" s="400"/>
      <c r="BB58" s="400"/>
      <c r="BC58" s="400"/>
      <c r="BD58" s="400"/>
      <c r="BE58" s="400"/>
      <c r="BF58" s="400"/>
      <c r="BG58" s="400"/>
      <c r="BH58" s="400"/>
      <c r="BI58" s="400"/>
      <c r="BJ58" s="400"/>
      <c r="BK58" s="400"/>
      <c r="BL58" s="400"/>
      <c r="BM58" s="400"/>
      <c r="BN58" s="400"/>
      <c r="BO58" s="400"/>
      <c r="BP58" s="400"/>
      <c r="BQ58" s="400"/>
      <c r="BR58" s="400"/>
      <c r="BS58" s="400"/>
      <c r="BT58" s="400"/>
      <c r="BU58" s="400"/>
      <c r="BV58" s="400"/>
      <c r="BW58" s="400"/>
      <c r="BX58" s="400"/>
      <c r="BY58" s="400"/>
      <c r="BZ58" s="400"/>
      <c r="CA58" s="400"/>
      <c r="CB58" s="400"/>
      <c r="CC58" s="400"/>
      <c r="CD58" s="400"/>
      <c r="CE58" s="400"/>
      <c r="CF58" s="400"/>
      <c r="CG58" s="400"/>
      <c r="CH58" s="400"/>
      <c r="CI58" s="400"/>
      <c r="CJ58" s="400"/>
      <c r="CK58" s="400"/>
    </row>
    <row r="59" spans="1:89">
      <c r="A59" s="1343"/>
      <c r="B59" s="397">
        <v>29</v>
      </c>
      <c r="C59" s="398">
        <v>4.6399999999999997E-2</v>
      </c>
      <c r="D59" s="398">
        <v>8.0600000000000005E-2</v>
      </c>
      <c r="E59" s="398">
        <v>0.1235</v>
      </c>
      <c r="F59" s="398">
        <v>0.17469999999999999</v>
      </c>
      <c r="G59" s="398">
        <v>0.2339</v>
      </c>
      <c r="H59" s="398">
        <v>0.3009</v>
      </c>
      <c r="I59" s="398">
        <v>0.37540000000000001</v>
      </c>
      <c r="J59" s="398">
        <v>0.45710000000000001</v>
      </c>
      <c r="K59" s="398">
        <v>0.54579999999999995</v>
      </c>
      <c r="L59" s="398">
        <v>0.64139999999999997</v>
      </c>
      <c r="M59" s="398">
        <v>0.74339999999999995</v>
      </c>
      <c r="N59" s="398">
        <v>0.85189999999999999</v>
      </c>
      <c r="O59" s="398">
        <v>0.96660000000000001</v>
      </c>
      <c r="P59" s="398">
        <v>1.0871999999999999</v>
      </c>
      <c r="Q59" s="398">
        <v>1.2137</v>
      </c>
      <c r="R59" s="398">
        <v>1.3459000000000001</v>
      </c>
      <c r="S59" s="398">
        <v>1.4837</v>
      </c>
      <c r="T59" s="398">
        <v>1.6267</v>
      </c>
      <c r="U59" s="398">
        <v>1.7750999999999999</v>
      </c>
      <c r="V59" s="398">
        <v>1.9285000000000001</v>
      </c>
      <c r="W59" s="398">
        <v>2.0869</v>
      </c>
      <c r="X59" s="398">
        <v>2.2501000000000002</v>
      </c>
      <c r="Y59" s="398">
        <v>2.4180000000000001</v>
      </c>
      <c r="Z59" s="398">
        <v>2.5905999999999998</v>
      </c>
      <c r="AA59" s="398">
        <v>2.7675999999999998</v>
      </c>
      <c r="AB59" s="398">
        <v>2.9491000000000001</v>
      </c>
      <c r="AC59" s="398">
        <v>3.0539999999999998</v>
      </c>
      <c r="AD59" s="398">
        <v>3.2378</v>
      </c>
      <c r="AE59" s="398">
        <v>3.4253999999999998</v>
      </c>
      <c r="AF59" s="398">
        <v>3.6168</v>
      </c>
      <c r="AG59" s="398">
        <v>3.8119000000000001</v>
      </c>
      <c r="AH59" s="398">
        <v>4.0105000000000004</v>
      </c>
      <c r="AI59" s="398">
        <v>4.2126000000000001</v>
      </c>
      <c r="AJ59" s="398">
        <v>4.4181999999999997</v>
      </c>
      <c r="AK59" s="398">
        <v>4.6271000000000004</v>
      </c>
      <c r="AL59" s="398">
        <v>4.8391999999999999</v>
      </c>
      <c r="AM59" s="398">
        <v>5.0545999999999998</v>
      </c>
      <c r="AN59" s="398">
        <v>5.2731000000000003</v>
      </c>
      <c r="AO59" s="399">
        <v>5.0797999999999996</v>
      </c>
      <c r="AP59" s="399">
        <v>5.266</v>
      </c>
      <c r="AQ59" s="399">
        <v>5.4532999999999996</v>
      </c>
      <c r="AR59" s="399">
        <v>5.6414999999999997</v>
      </c>
      <c r="AS59" s="399">
        <v>5.8304999999999998</v>
      </c>
      <c r="AT59" s="399">
        <v>6.0204000000000004</v>
      </c>
      <c r="AU59" s="399">
        <v>6.2110000000000003</v>
      </c>
      <c r="AV59" s="399">
        <v>6.4021999999999997</v>
      </c>
      <c r="AW59" s="399">
        <v>6.5941000000000001</v>
      </c>
      <c r="AX59" s="399">
        <v>6.7865000000000002</v>
      </c>
      <c r="AY59" s="400"/>
      <c r="AZ59" s="400"/>
      <c r="BA59" s="400"/>
      <c r="BB59" s="400"/>
      <c r="BC59" s="400"/>
      <c r="BD59" s="400"/>
      <c r="BE59" s="400"/>
      <c r="BF59" s="400"/>
      <c r="BG59" s="400"/>
      <c r="BH59" s="400"/>
      <c r="BI59" s="400"/>
      <c r="BJ59" s="400"/>
      <c r="BK59" s="400"/>
      <c r="BL59" s="400"/>
      <c r="BM59" s="400"/>
      <c r="BN59" s="400"/>
      <c r="BO59" s="400"/>
      <c r="BP59" s="400"/>
      <c r="BQ59" s="400"/>
      <c r="BR59" s="400"/>
      <c r="BS59" s="400"/>
      <c r="BT59" s="400"/>
      <c r="BU59" s="400"/>
      <c r="BV59" s="400"/>
      <c r="BW59" s="400"/>
      <c r="BX59" s="400"/>
      <c r="BY59" s="400"/>
      <c r="BZ59" s="400"/>
      <c r="CA59" s="400"/>
      <c r="CB59" s="400"/>
      <c r="CC59" s="400"/>
      <c r="CD59" s="400"/>
      <c r="CE59" s="400"/>
      <c r="CF59" s="400"/>
      <c r="CG59" s="400"/>
      <c r="CH59" s="400"/>
      <c r="CI59" s="400"/>
      <c r="CJ59" s="400"/>
      <c r="CK59" s="400"/>
    </row>
    <row r="60" spans="1:89">
      <c r="A60" s="1343"/>
      <c r="B60" s="397">
        <v>30</v>
      </c>
      <c r="C60" s="398">
        <v>4.8000000000000001E-2</v>
      </c>
      <c r="D60" s="398">
        <v>8.3400000000000002E-2</v>
      </c>
      <c r="E60" s="398">
        <v>0.1278</v>
      </c>
      <c r="F60" s="398">
        <v>0.18079999999999999</v>
      </c>
      <c r="G60" s="398">
        <v>0.2422</v>
      </c>
      <c r="H60" s="398">
        <v>0.31159999999999999</v>
      </c>
      <c r="I60" s="398">
        <v>0.38869999999999999</v>
      </c>
      <c r="J60" s="398">
        <v>0.4733</v>
      </c>
      <c r="K60" s="398">
        <v>0.56520000000000004</v>
      </c>
      <c r="L60" s="398">
        <v>0.66420000000000001</v>
      </c>
      <c r="M60" s="398">
        <v>0.76990000000000003</v>
      </c>
      <c r="N60" s="398">
        <v>0.88229999999999997</v>
      </c>
      <c r="O60" s="398">
        <v>1.0011000000000001</v>
      </c>
      <c r="P60" s="398">
        <v>1.1261000000000001</v>
      </c>
      <c r="Q60" s="398">
        <v>1.2572000000000001</v>
      </c>
      <c r="R60" s="398">
        <v>1.3940999999999999</v>
      </c>
      <c r="S60" s="398">
        <v>1.5367999999999999</v>
      </c>
      <c r="T60" s="398">
        <v>1.6850000000000001</v>
      </c>
      <c r="U60" s="398">
        <v>1.8387</v>
      </c>
      <c r="V60" s="398">
        <v>1.9976</v>
      </c>
      <c r="W60" s="398">
        <v>2.1617000000000002</v>
      </c>
      <c r="X60" s="398">
        <v>2.3308</v>
      </c>
      <c r="Y60" s="398">
        <v>2.5047000000000001</v>
      </c>
      <c r="Z60" s="398">
        <v>2.6833999999999998</v>
      </c>
      <c r="AA60" s="398">
        <v>2.8668</v>
      </c>
      <c r="AB60" s="398">
        <v>3.0546000000000002</v>
      </c>
      <c r="AC60" s="398">
        <v>3.1661999999999999</v>
      </c>
      <c r="AD60" s="398">
        <v>3.3567</v>
      </c>
      <c r="AE60" s="398">
        <v>3.5512000000000001</v>
      </c>
      <c r="AF60" s="398">
        <v>3.7496</v>
      </c>
      <c r="AG60" s="398">
        <v>3.9517000000000002</v>
      </c>
      <c r="AH60" s="398">
        <v>4.1574999999999998</v>
      </c>
      <c r="AI60" s="398">
        <v>4.367</v>
      </c>
      <c r="AJ60" s="398">
        <v>4.5799000000000003</v>
      </c>
      <c r="AK60" s="398">
        <v>4.7962999999999996</v>
      </c>
      <c r="AL60" s="398">
        <v>5.016</v>
      </c>
      <c r="AM60" s="398">
        <v>5.2389999999999999</v>
      </c>
      <c r="AN60" s="398">
        <v>5.4652000000000003</v>
      </c>
      <c r="AO60" s="399">
        <v>5.2789000000000001</v>
      </c>
      <c r="AP60" s="399">
        <v>5.4724000000000004</v>
      </c>
      <c r="AQ60" s="399">
        <v>5.6669</v>
      </c>
      <c r="AR60" s="399">
        <v>5.8623000000000003</v>
      </c>
      <c r="AS60" s="399">
        <v>6.0585000000000004</v>
      </c>
      <c r="AT60" s="399">
        <v>6.2556000000000003</v>
      </c>
      <c r="AU60" s="399">
        <v>6.4534000000000002</v>
      </c>
      <c r="AV60" s="399">
        <v>6.6517999999999997</v>
      </c>
      <c r="AW60" s="399">
        <v>6.8507999999999996</v>
      </c>
      <c r="AX60" s="399">
        <v>7.0503</v>
      </c>
      <c r="AY60" s="400"/>
      <c r="AZ60" s="400"/>
      <c r="BA60" s="400"/>
      <c r="BB60" s="400"/>
      <c r="BC60" s="400"/>
      <c r="BD60" s="400"/>
      <c r="BE60" s="400"/>
      <c r="BF60" s="400"/>
      <c r="BG60" s="400"/>
      <c r="BH60" s="400"/>
      <c r="BI60" s="400"/>
      <c r="BJ60" s="400"/>
      <c r="BK60" s="400"/>
      <c r="BL60" s="400"/>
      <c r="BM60" s="400"/>
      <c r="BN60" s="400"/>
      <c r="BO60" s="400"/>
      <c r="BP60" s="400"/>
      <c r="BQ60" s="400"/>
      <c r="BR60" s="400"/>
      <c r="BS60" s="400"/>
      <c r="BT60" s="400"/>
      <c r="BU60" s="400"/>
      <c r="BV60" s="400"/>
      <c r="BW60" s="400"/>
      <c r="BX60" s="400"/>
      <c r="BY60" s="400"/>
      <c r="BZ60" s="400"/>
      <c r="CA60" s="400"/>
      <c r="CB60" s="400"/>
      <c r="CC60" s="400"/>
      <c r="CD60" s="400"/>
      <c r="CE60" s="400"/>
      <c r="CF60" s="400"/>
      <c r="CG60" s="400"/>
      <c r="CH60" s="400"/>
      <c r="CI60" s="400"/>
      <c r="CJ60" s="400"/>
      <c r="CK60" s="400"/>
    </row>
    <row r="61" spans="1:89">
      <c r="A61" s="1343"/>
      <c r="B61" s="397">
        <v>31</v>
      </c>
      <c r="C61" s="398">
        <v>4.9599999999999998E-2</v>
      </c>
      <c r="D61" s="398">
        <v>8.6199999999999999E-2</v>
      </c>
      <c r="E61" s="398">
        <v>0.1321</v>
      </c>
      <c r="F61" s="398">
        <v>0.187</v>
      </c>
      <c r="G61" s="398">
        <v>0.25040000000000001</v>
      </c>
      <c r="H61" s="398">
        <v>0.32219999999999999</v>
      </c>
      <c r="I61" s="398">
        <v>0.40200000000000002</v>
      </c>
      <c r="J61" s="398">
        <v>0.48959999999999998</v>
      </c>
      <c r="K61" s="398">
        <v>0.58460000000000001</v>
      </c>
      <c r="L61" s="398">
        <v>0.68700000000000006</v>
      </c>
      <c r="M61" s="398">
        <v>0.7964</v>
      </c>
      <c r="N61" s="398">
        <v>0.91269999999999996</v>
      </c>
      <c r="O61" s="398">
        <v>1.0356000000000001</v>
      </c>
      <c r="P61" s="398">
        <v>1.165</v>
      </c>
      <c r="Q61" s="398">
        <v>1.3006</v>
      </c>
      <c r="R61" s="398">
        <v>1.4423999999999999</v>
      </c>
      <c r="S61" s="398">
        <v>1.59</v>
      </c>
      <c r="T61" s="398">
        <v>1.7434000000000001</v>
      </c>
      <c r="U61" s="398">
        <v>1.9024000000000001</v>
      </c>
      <c r="V61" s="398">
        <v>2.0669</v>
      </c>
      <c r="W61" s="398">
        <v>2.2366000000000001</v>
      </c>
      <c r="X61" s="398">
        <v>2.4116</v>
      </c>
      <c r="Y61" s="398">
        <v>2.5914999999999999</v>
      </c>
      <c r="Z61" s="398">
        <v>2.7764000000000002</v>
      </c>
      <c r="AA61" s="398">
        <v>2.9661</v>
      </c>
      <c r="AB61" s="398">
        <v>3.1604000000000001</v>
      </c>
      <c r="AC61" s="398">
        <v>3.2786</v>
      </c>
      <c r="AD61" s="398">
        <v>3.4759000000000002</v>
      </c>
      <c r="AE61" s="398">
        <v>3.6772</v>
      </c>
      <c r="AF61" s="398">
        <v>3.8826000000000001</v>
      </c>
      <c r="AG61" s="398">
        <v>4.0918000000000001</v>
      </c>
      <c r="AH61" s="398">
        <v>4.3048000000000002</v>
      </c>
      <c r="AI61" s="398">
        <v>4.5216000000000003</v>
      </c>
      <c r="AJ61" s="398">
        <v>4.7419000000000002</v>
      </c>
      <c r="AK61" s="398">
        <v>4.9657999999999998</v>
      </c>
      <c r="AL61" s="398">
        <v>5.1931000000000003</v>
      </c>
      <c r="AM61" s="398">
        <v>5.4238</v>
      </c>
      <c r="AN61" s="398">
        <v>5.6577999999999999</v>
      </c>
      <c r="AO61" s="399">
        <v>5.4790000000000001</v>
      </c>
      <c r="AP61" s="399">
        <v>5.6798000000000002</v>
      </c>
      <c r="AQ61" s="399">
        <v>5.8815</v>
      </c>
      <c r="AR61" s="399">
        <v>6.0842000000000001</v>
      </c>
      <c r="AS61" s="399">
        <v>6.2877999999999998</v>
      </c>
      <c r="AT61" s="399">
        <v>6.4920999999999998</v>
      </c>
      <c r="AU61" s="399">
        <v>6.6970999999999998</v>
      </c>
      <c r="AV61" s="399">
        <v>6.9028</v>
      </c>
      <c r="AW61" s="399">
        <v>7.109</v>
      </c>
      <c r="AX61" s="399">
        <v>7.3158000000000003</v>
      </c>
      <c r="AY61" s="400"/>
      <c r="AZ61" s="400"/>
      <c r="BA61" s="400"/>
      <c r="BB61" s="400"/>
      <c r="BC61" s="400"/>
      <c r="BD61" s="400"/>
      <c r="BE61" s="400"/>
      <c r="BF61" s="400"/>
      <c r="BG61" s="400"/>
      <c r="BH61" s="400"/>
      <c r="BI61" s="400"/>
      <c r="BJ61" s="400"/>
      <c r="BK61" s="400"/>
      <c r="BL61" s="400"/>
      <c r="BM61" s="400"/>
      <c r="BN61" s="400"/>
      <c r="BO61" s="400"/>
      <c r="BP61" s="400"/>
      <c r="BQ61" s="400"/>
      <c r="BR61" s="400"/>
      <c r="BS61" s="400"/>
      <c r="BT61" s="400"/>
      <c r="BU61" s="400"/>
      <c r="BV61" s="400"/>
      <c r="BW61" s="400"/>
      <c r="BX61" s="400"/>
      <c r="BY61" s="400"/>
      <c r="BZ61" s="400"/>
      <c r="CA61" s="400"/>
      <c r="CB61" s="400"/>
      <c r="CC61" s="400"/>
      <c r="CD61" s="400"/>
      <c r="CE61" s="400"/>
      <c r="CF61" s="400"/>
      <c r="CG61" s="400"/>
      <c r="CH61" s="400"/>
      <c r="CI61" s="400"/>
      <c r="CJ61" s="400"/>
      <c r="CK61" s="400"/>
    </row>
    <row r="62" spans="1:89">
      <c r="A62" s="1343"/>
      <c r="B62" s="397">
        <v>32</v>
      </c>
      <c r="C62" s="398">
        <v>5.1200000000000002E-2</v>
      </c>
      <c r="D62" s="398">
        <v>8.8999999999999996E-2</v>
      </c>
      <c r="E62" s="398">
        <v>0.13650000000000001</v>
      </c>
      <c r="F62" s="398">
        <v>0.19309999999999999</v>
      </c>
      <c r="G62" s="398">
        <v>0.25869999999999999</v>
      </c>
      <c r="H62" s="398">
        <v>0.33279999999999998</v>
      </c>
      <c r="I62" s="398">
        <v>0.4153</v>
      </c>
      <c r="J62" s="398">
        <v>0.50580000000000003</v>
      </c>
      <c r="K62" s="398">
        <v>0.60399999999999998</v>
      </c>
      <c r="L62" s="398">
        <v>0.70979999999999999</v>
      </c>
      <c r="M62" s="398">
        <v>0.82289999999999996</v>
      </c>
      <c r="N62" s="398">
        <v>0.94310000000000005</v>
      </c>
      <c r="O62" s="398">
        <v>1.0702</v>
      </c>
      <c r="P62" s="398">
        <v>1.2039</v>
      </c>
      <c r="Q62" s="398">
        <v>1.3441000000000001</v>
      </c>
      <c r="R62" s="398">
        <v>1.4905999999999999</v>
      </c>
      <c r="S62" s="398">
        <v>1.6432</v>
      </c>
      <c r="T62" s="398">
        <v>1.8018000000000001</v>
      </c>
      <c r="U62" s="398">
        <v>1.9661999999999999</v>
      </c>
      <c r="V62" s="398">
        <v>2.1362000000000001</v>
      </c>
      <c r="W62" s="398">
        <v>2.3115999999999999</v>
      </c>
      <c r="X62" s="398">
        <v>2.4923999999999999</v>
      </c>
      <c r="Y62" s="398">
        <v>2.6783999999999999</v>
      </c>
      <c r="Z62" s="398">
        <v>2.8694999999999999</v>
      </c>
      <c r="AA62" s="398">
        <v>3.0655000000000001</v>
      </c>
      <c r="AB62" s="398">
        <v>3.2663000000000002</v>
      </c>
      <c r="AC62" s="398">
        <v>3.3912</v>
      </c>
      <c r="AD62" s="398">
        <v>3.5952000000000002</v>
      </c>
      <c r="AE62" s="398">
        <v>3.8033999999999999</v>
      </c>
      <c r="AF62" s="398">
        <v>4.0157999999999996</v>
      </c>
      <c r="AG62" s="398">
        <v>4.2321</v>
      </c>
      <c r="AH62" s="398">
        <v>4.4523999999999999</v>
      </c>
      <c r="AI62" s="398">
        <v>4.6764999999999999</v>
      </c>
      <c r="AJ62" s="398">
        <v>4.9043000000000001</v>
      </c>
      <c r="AK62" s="398">
        <v>5.1356999999999999</v>
      </c>
      <c r="AL62" s="398">
        <v>5.3705999999999996</v>
      </c>
      <c r="AM62" s="398">
        <v>5.609</v>
      </c>
      <c r="AN62" s="398">
        <v>5.8507999999999996</v>
      </c>
      <c r="AO62" s="399">
        <v>5.68</v>
      </c>
      <c r="AP62" s="399">
        <v>5.8880999999999997</v>
      </c>
      <c r="AQ62" s="399">
        <v>6.0972</v>
      </c>
      <c r="AR62" s="399">
        <v>6.3071999999999999</v>
      </c>
      <c r="AS62" s="399">
        <v>6.5180999999999996</v>
      </c>
      <c r="AT62" s="399">
        <v>6.7298</v>
      </c>
      <c r="AU62" s="399">
        <v>6.9421999999999997</v>
      </c>
      <c r="AV62" s="399">
        <v>7.1551999999999998</v>
      </c>
      <c r="AW62" s="399">
        <v>7.3686999999999996</v>
      </c>
      <c r="AX62" s="399">
        <v>7.5827999999999998</v>
      </c>
      <c r="AY62" s="400"/>
      <c r="AZ62" s="400"/>
      <c r="BA62" s="400"/>
      <c r="BB62" s="400"/>
      <c r="BC62" s="400"/>
      <c r="BD62" s="400"/>
      <c r="BE62" s="400"/>
      <c r="BF62" s="400"/>
      <c r="BG62" s="400"/>
      <c r="BH62" s="400"/>
      <c r="BI62" s="400"/>
      <c r="BJ62" s="400"/>
      <c r="BK62" s="400"/>
      <c r="BL62" s="400"/>
      <c r="BM62" s="400"/>
      <c r="BN62" s="400"/>
      <c r="BO62" s="400"/>
      <c r="BP62" s="400"/>
      <c r="BQ62" s="400"/>
      <c r="BR62" s="400"/>
      <c r="BS62" s="400"/>
      <c r="BT62" s="400"/>
      <c r="BU62" s="400"/>
      <c r="BV62" s="400"/>
      <c r="BW62" s="400"/>
      <c r="BX62" s="400"/>
      <c r="BY62" s="400"/>
      <c r="BZ62" s="400"/>
      <c r="CA62" s="400"/>
      <c r="CB62" s="400"/>
      <c r="CC62" s="400"/>
      <c r="CD62" s="400"/>
      <c r="CE62" s="400"/>
      <c r="CF62" s="400"/>
      <c r="CG62" s="400"/>
      <c r="CH62" s="400"/>
      <c r="CI62" s="400"/>
      <c r="CJ62" s="400"/>
      <c r="CK62" s="400"/>
    </row>
    <row r="63" spans="1:89">
      <c r="A63" s="1343"/>
      <c r="B63" s="397">
        <v>33</v>
      </c>
      <c r="C63" s="398">
        <v>5.28E-2</v>
      </c>
      <c r="D63" s="398">
        <v>9.1899999999999996E-2</v>
      </c>
      <c r="E63" s="398">
        <v>0.14080000000000001</v>
      </c>
      <c r="F63" s="398">
        <v>0.1993</v>
      </c>
      <c r="G63" s="398">
        <v>0.26690000000000003</v>
      </c>
      <c r="H63" s="398">
        <v>0.34350000000000003</v>
      </c>
      <c r="I63" s="398">
        <v>0.42859999999999998</v>
      </c>
      <c r="J63" s="398">
        <v>0.52200000000000002</v>
      </c>
      <c r="K63" s="398">
        <v>0.62339999999999995</v>
      </c>
      <c r="L63" s="398">
        <v>0.73270000000000002</v>
      </c>
      <c r="M63" s="398">
        <v>0.84950000000000003</v>
      </c>
      <c r="N63" s="398">
        <v>0.97350000000000003</v>
      </c>
      <c r="O63" s="398">
        <v>1.1047</v>
      </c>
      <c r="P63" s="398">
        <v>1.2427999999999999</v>
      </c>
      <c r="Q63" s="398">
        <v>1.3875999999999999</v>
      </c>
      <c r="R63" s="398">
        <v>1.5388999999999999</v>
      </c>
      <c r="S63" s="398">
        <v>1.6964999999999999</v>
      </c>
      <c r="T63" s="398">
        <v>1.8603000000000001</v>
      </c>
      <c r="U63" s="398">
        <v>2.0299999999999998</v>
      </c>
      <c r="V63" s="398">
        <v>2.2054999999999998</v>
      </c>
      <c r="W63" s="398">
        <v>2.3866999999999998</v>
      </c>
      <c r="X63" s="398">
        <v>2.5733999999999999</v>
      </c>
      <c r="Y63" s="398">
        <v>2.7654000000000001</v>
      </c>
      <c r="Z63" s="398">
        <v>2.9626999999999999</v>
      </c>
      <c r="AA63" s="398">
        <v>3.1650999999999998</v>
      </c>
      <c r="AB63" s="398">
        <v>3.3723999999999998</v>
      </c>
      <c r="AC63" s="398">
        <v>3.5038999999999998</v>
      </c>
      <c r="AD63" s="398">
        <v>3.7147000000000001</v>
      </c>
      <c r="AE63" s="398">
        <v>3.9298000000000002</v>
      </c>
      <c r="AF63" s="398">
        <v>4.1492000000000004</v>
      </c>
      <c r="AG63" s="398">
        <v>4.3727</v>
      </c>
      <c r="AH63" s="398">
        <v>4.6002000000000001</v>
      </c>
      <c r="AI63" s="398">
        <v>4.8315999999999999</v>
      </c>
      <c r="AJ63" s="398">
        <v>5.0669000000000004</v>
      </c>
      <c r="AK63" s="398">
        <v>5.3059000000000003</v>
      </c>
      <c r="AL63" s="398">
        <v>5.5484999999999998</v>
      </c>
      <c r="AM63" s="398">
        <v>5.7946</v>
      </c>
      <c r="AN63" s="398">
        <v>6.0442</v>
      </c>
      <c r="AO63" s="399">
        <v>5.8818999999999999</v>
      </c>
      <c r="AP63" s="399">
        <v>6.0972999999999997</v>
      </c>
      <c r="AQ63" s="399">
        <v>6.3137999999999996</v>
      </c>
      <c r="AR63" s="399">
        <v>6.5312999999999999</v>
      </c>
      <c r="AS63" s="399">
        <v>6.7496</v>
      </c>
      <c r="AT63" s="399">
        <v>6.9687000000000001</v>
      </c>
      <c r="AU63" s="399">
        <v>7.1885000000000003</v>
      </c>
      <c r="AV63" s="399">
        <v>7.4089</v>
      </c>
      <c r="AW63" s="399">
        <v>7.6298000000000004</v>
      </c>
      <c r="AX63" s="399">
        <v>7.8512000000000004</v>
      </c>
      <c r="AY63" s="400"/>
      <c r="AZ63" s="400"/>
      <c r="BA63" s="400"/>
      <c r="BB63" s="400"/>
      <c r="BC63" s="400"/>
      <c r="BD63" s="400"/>
      <c r="BE63" s="400"/>
      <c r="BF63" s="400"/>
      <c r="BG63" s="400"/>
      <c r="BH63" s="400"/>
      <c r="BI63" s="400"/>
      <c r="BJ63" s="400"/>
      <c r="BK63" s="400"/>
      <c r="BL63" s="400"/>
      <c r="BM63" s="400"/>
      <c r="BN63" s="400"/>
      <c r="BO63" s="400"/>
      <c r="BP63" s="400"/>
      <c r="BQ63" s="400"/>
      <c r="BR63" s="400"/>
      <c r="BS63" s="400"/>
      <c r="BT63" s="400"/>
      <c r="BU63" s="400"/>
      <c r="BV63" s="400"/>
      <c r="BW63" s="400"/>
      <c r="BX63" s="400"/>
      <c r="BY63" s="400"/>
      <c r="BZ63" s="400"/>
      <c r="CA63" s="400"/>
      <c r="CB63" s="400"/>
      <c r="CC63" s="400"/>
      <c r="CD63" s="400"/>
      <c r="CE63" s="400"/>
      <c r="CF63" s="400"/>
      <c r="CG63" s="400"/>
      <c r="CH63" s="400"/>
      <c r="CI63" s="400"/>
      <c r="CJ63" s="400"/>
      <c r="CK63" s="400"/>
    </row>
    <row r="64" spans="1:89">
      <c r="A64" s="1343"/>
      <c r="B64" s="397">
        <v>34</v>
      </c>
      <c r="C64" s="398">
        <v>5.45E-2</v>
      </c>
      <c r="D64" s="398">
        <v>9.4700000000000006E-2</v>
      </c>
      <c r="E64" s="398">
        <v>0.14510000000000001</v>
      </c>
      <c r="F64" s="398">
        <v>0.2054</v>
      </c>
      <c r="G64" s="398">
        <v>0.2752</v>
      </c>
      <c r="H64" s="398">
        <v>0.35410000000000003</v>
      </c>
      <c r="I64" s="398">
        <v>0.44190000000000002</v>
      </c>
      <c r="J64" s="398">
        <v>0.53820000000000001</v>
      </c>
      <c r="K64" s="398">
        <v>0.64280000000000004</v>
      </c>
      <c r="L64" s="398">
        <v>0.75549999999999995</v>
      </c>
      <c r="M64" s="398">
        <v>0.876</v>
      </c>
      <c r="N64" s="398">
        <v>1.004</v>
      </c>
      <c r="O64" s="398">
        <v>1.1393</v>
      </c>
      <c r="P64" s="398">
        <v>1.2818000000000001</v>
      </c>
      <c r="Q64" s="398">
        <v>1.4312</v>
      </c>
      <c r="R64" s="398">
        <v>1.5871999999999999</v>
      </c>
      <c r="S64" s="398">
        <v>1.7498</v>
      </c>
      <c r="T64" s="398">
        <v>1.9188000000000001</v>
      </c>
      <c r="U64" s="398">
        <v>2.0939000000000001</v>
      </c>
      <c r="V64" s="398">
        <v>2.2749000000000001</v>
      </c>
      <c r="W64" s="398">
        <v>2.4619</v>
      </c>
      <c r="X64" s="398">
        <v>2.6543999999999999</v>
      </c>
      <c r="Y64" s="398">
        <v>2.8525</v>
      </c>
      <c r="Z64" s="398">
        <v>3.056</v>
      </c>
      <c r="AA64" s="398">
        <v>3.2648000000000001</v>
      </c>
      <c r="AB64" s="398">
        <v>3.4786000000000001</v>
      </c>
      <c r="AC64" s="398">
        <v>3.6166999999999998</v>
      </c>
      <c r="AD64" s="398">
        <v>3.8342999999999998</v>
      </c>
      <c r="AE64" s="398">
        <v>4.0563000000000002</v>
      </c>
      <c r="AF64" s="398">
        <v>4.2827999999999999</v>
      </c>
      <c r="AG64" s="398">
        <v>4.5133999999999999</v>
      </c>
      <c r="AH64" s="398">
        <v>4.7481999999999998</v>
      </c>
      <c r="AI64" s="398">
        <v>4.9870999999999999</v>
      </c>
      <c r="AJ64" s="398">
        <v>5.2298</v>
      </c>
      <c r="AK64" s="398">
        <v>5.4763999999999999</v>
      </c>
      <c r="AL64" s="398">
        <v>5.7267000000000001</v>
      </c>
      <c r="AM64" s="398">
        <v>5.9805999999999999</v>
      </c>
      <c r="AN64" s="398">
        <v>6.2380000000000004</v>
      </c>
      <c r="AO64" s="399">
        <v>6.0843999999999996</v>
      </c>
      <c r="AP64" s="399">
        <v>6.3072999999999997</v>
      </c>
      <c r="AQ64" s="399">
        <v>6.5312999999999999</v>
      </c>
      <c r="AR64" s="399">
        <v>6.7563000000000004</v>
      </c>
      <c r="AS64" s="399">
        <v>6.9821</v>
      </c>
      <c r="AT64" s="399">
        <v>7.2085999999999997</v>
      </c>
      <c r="AU64" s="399">
        <v>7.4359000000000002</v>
      </c>
      <c r="AV64" s="399">
        <v>7.6638000000000002</v>
      </c>
      <c r="AW64" s="399">
        <v>7.8921999999999999</v>
      </c>
      <c r="AX64" s="399">
        <v>8.1210000000000004</v>
      </c>
      <c r="AY64" s="400"/>
      <c r="AZ64" s="400"/>
      <c r="BA64" s="400"/>
      <c r="BB64" s="400"/>
      <c r="BC64" s="400"/>
      <c r="BD64" s="400"/>
      <c r="BE64" s="400"/>
      <c r="BF64" s="400"/>
      <c r="BG64" s="400"/>
      <c r="BH64" s="400"/>
      <c r="BI64" s="400"/>
      <c r="BJ64" s="400"/>
      <c r="BK64" s="400"/>
      <c r="BL64" s="400"/>
      <c r="BM64" s="400"/>
      <c r="BN64" s="400"/>
      <c r="BO64" s="400"/>
      <c r="BP64" s="400"/>
      <c r="BQ64" s="400"/>
      <c r="BR64" s="400"/>
      <c r="BS64" s="400"/>
      <c r="BT64" s="400"/>
      <c r="BU64" s="400"/>
      <c r="BV64" s="400"/>
      <c r="BW64" s="400"/>
      <c r="BX64" s="400"/>
      <c r="BY64" s="400"/>
      <c r="BZ64" s="400"/>
      <c r="CA64" s="400"/>
      <c r="CB64" s="400"/>
      <c r="CC64" s="400"/>
      <c r="CD64" s="400"/>
      <c r="CE64" s="400"/>
      <c r="CF64" s="400"/>
      <c r="CG64" s="400"/>
      <c r="CH64" s="400"/>
      <c r="CI64" s="400"/>
      <c r="CJ64" s="400"/>
      <c r="CK64" s="400"/>
    </row>
    <row r="65" spans="1:89">
      <c r="A65" s="1344"/>
      <c r="B65" s="397">
        <v>35</v>
      </c>
      <c r="C65" s="398">
        <v>5.6099999999999997E-2</v>
      </c>
      <c r="D65" s="398">
        <v>9.7500000000000003E-2</v>
      </c>
      <c r="E65" s="398">
        <v>0.14949999999999999</v>
      </c>
      <c r="F65" s="398">
        <v>0.21160000000000001</v>
      </c>
      <c r="G65" s="398">
        <v>0.28339999999999999</v>
      </c>
      <c r="H65" s="398">
        <v>0.36470000000000002</v>
      </c>
      <c r="I65" s="398">
        <v>0.45519999999999999</v>
      </c>
      <c r="J65" s="398">
        <v>0.5544</v>
      </c>
      <c r="K65" s="398">
        <v>0.6623</v>
      </c>
      <c r="L65" s="398">
        <v>0.77839999999999998</v>
      </c>
      <c r="M65" s="398">
        <v>0.90249999999999997</v>
      </c>
      <c r="N65" s="398">
        <v>1.0344</v>
      </c>
      <c r="O65" s="398">
        <v>1.1738999999999999</v>
      </c>
      <c r="P65" s="398">
        <v>1.3208</v>
      </c>
      <c r="Q65" s="398">
        <v>1.4746999999999999</v>
      </c>
      <c r="R65" s="398">
        <v>1.6355999999999999</v>
      </c>
      <c r="S65" s="398">
        <v>1.8031999999999999</v>
      </c>
      <c r="T65" s="398">
        <v>1.9773000000000001</v>
      </c>
      <c r="U65" s="398">
        <v>2.1577999999999999</v>
      </c>
      <c r="V65" s="398">
        <v>2.3443999999999998</v>
      </c>
      <c r="W65" s="398">
        <v>2.5371000000000001</v>
      </c>
      <c r="X65" s="398">
        <v>2.7355999999999998</v>
      </c>
      <c r="Y65" s="398">
        <v>2.9397000000000002</v>
      </c>
      <c r="Z65" s="398">
        <v>3.1495000000000002</v>
      </c>
      <c r="AA65" s="398">
        <v>3.3645999999999998</v>
      </c>
      <c r="AB65" s="398">
        <v>3.5849000000000002</v>
      </c>
      <c r="AC65" s="398">
        <v>3.7296</v>
      </c>
      <c r="AD65" s="398">
        <v>3.9540000000000002</v>
      </c>
      <c r="AE65" s="398">
        <v>4.1829999999999998</v>
      </c>
      <c r="AF65" s="398">
        <v>4.4165000000000001</v>
      </c>
      <c r="AG65" s="398">
        <v>4.6543999999999999</v>
      </c>
      <c r="AH65" s="398">
        <v>4.8964999999999996</v>
      </c>
      <c r="AI65" s="398">
        <v>5.1426999999999996</v>
      </c>
      <c r="AJ65" s="398">
        <v>5.3929999999999998</v>
      </c>
      <c r="AK65" s="398">
        <v>5.6471999999999998</v>
      </c>
      <c r="AL65" s="398">
        <v>5.9051</v>
      </c>
      <c r="AM65" s="398">
        <v>6.1669</v>
      </c>
      <c r="AN65" s="398">
        <v>6.4321999999999999</v>
      </c>
      <c r="AO65" s="399">
        <v>6.2877000000000001</v>
      </c>
      <c r="AP65" s="399">
        <v>6.5182000000000002</v>
      </c>
      <c r="AQ65" s="399">
        <v>6.7496</v>
      </c>
      <c r="AR65" s="399">
        <v>6.9821</v>
      </c>
      <c r="AS65" s="399">
        <v>7.2154999999999996</v>
      </c>
      <c r="AT65" s="399">
        <v>7.4496000000000002</v>
      </c>
      <c r="AU65" s="399">
        <v>7.6844000000000001</v>
      </c>
      <c r="AV65" s="399">
        <v>7.9198000000000004</v>
      </c>
      <c r="AW65" s="399">
        <v>8.1556999999999995</v>
      </c>
      <c r="AX65" s="399">
        <v>8.3919999999999995</v>
      </c>
      <c r="AY65" s="400"/>
      <c r="AZ65" s="400"/>
      <c r="BA65" s="400"/>
      <c r="BB65" s="400"/>
      <c r="BC65" s="400"/>
      <c r="BD65" s="400"/>
      <c r="BE65" s="400"/>
      <c r="BF65" s="400"/>
      <c r="BG65" s="400"/>
      <c r="BH65" s="400"/>
      <c r="BI65" s="400"/>
      <c r="BJ65" s="400"/>
      <c r="BK65" s="400"/>
      <c r="BL65" s="400"/>
      <c r="BM65" s="400"/>
      <c r="BN65" s="400"/>
      <c r="BO65" s="400"/>
      <c r="BP65" s="400"/>
      <c r="BQ65" s="400"/>
      <c r="BR65" s="400"/>
      <c r="BS65" s="400"/>
      <c r="BT65" s="400"/>
      <c r="BU65" s="400"/>
      <c r="BV65" s="400"/>
      <c r="BW65" s="400"/>
      <c r="BX65" s="400"/>
      <c r="BY65" s="400"/>
      <c r="BZ65" s="400"/>
      <c r="CA65" s="400"/>
      <c r="CB65" s="400"/>
      <c r="CC65" s="400"/>
      <c r="CD65" s="400"/>
      <c r="CE65" s="400"/>
      <c r="CF65" s="400"/>
      <c r="CG65" s="400"/>
      <c r="CH65" s="400"/>
      <c r="CI65" s="400"/>
      <c r="CJ65" s="400"/>
      <c r="CK65" s="400"/>
    </row>
    <row r="66" spans="1:89" s="396" customFormat="1">
      <c r="A66" s="1340" t="s">
        <v>947</v>
      </c>
      <c r="B66" s="392">
        <v>5</v>
      </c>
      <c r="C66" s="393">
        <v>7.8700000000000003E-3</v>
      </c>
      <c r="D66" s="393">
        <v>1.358E-2</v>
      </c>
      <c r="E66" s="393">
        <v>2.0740000000000001E-2</v>
      </c>
      <c r="F66" s="393">
        <v>2.9329999999999998E-2</v>
      </c>
      <c r="G66" s="393">
        <v>3.9309999999999998E-2</v>
      </c>
      <c r="H66" s="393">
        <v>5.067E-2</v>
      </c>
      <c r="I66" s="393">
        <v>6.3399999999999998E-2</v>
      </c>
      <c r="J66" s="393">
        <v>7.7479999999999993E-2</v>
      </c>
      <c r="K66" s="393">
        <v>9.2910000000000006E-2</v>
      </c>
      <c r="L66" s="393">
        <v>0.10965999999999999</v>
      </c>
      <c r="M66" s="393">
        <v>0.12773999999999999</v>
      </c>
      <c r="N66" s="393">
        <v>0.14713999999999999</v>
      </c>
      <c r="O66" s="393">
        <v>0.16785</v>
      </c>
      <c r="P66" s="393">
        <v>0.18986</v>
      </c>
      <c r="Q66" s="393">
        <v>0.21318000000000001</v>
      </c>
      <c r="R66" s="393">
        <v>0.23779</v>
      </c>
      <c r="S66" s="393">
        <v>0.26369999999999999</v>
      </c>
      <c r="T66" s="393">
        <v>0.29088999999999998</v>
      </c>
      <c r="U66" s="393">
        <v>0.31938</v>
      </c>
      <c r="V66" s="393">
        <v>0.34915000000000002</v>
      </c>
      <c r="W66" s="393">
        <v>0.38019999999999998</v>
      </c>
      <c r="X66" s="393">
        <v>0.41253000000000001</v>
      </c>
      <c r="Y66" s="393">
        <v>0.44613999999999998</v>
      </c>
      <c r="Z66" s="393">
        <v>0.48102</v>
      </c>
      <c r="AA66" s="393">
        <v>0.51719000000000004</v>
      </c>
      <c r="AB66" s="393">
        <v>0.55462999999999996</v>
      </c>
      <c r="AC66" s="393">
        <v>0.59333999999999998</v>
      </c>
      <c r="AD66" s="393">
        <v>0.63331999999999999</v>
      </c>
      <c r="AE66" s="393">
        <v>0.67457999999999996</v>
      </c>
      <c r="AF66" s="393">
        <v>0.71711000000000003</v>
      </c>
      <c r="AG66" s="393">
        <v>0.76090999999999998</v>
      </c>
      <c r="AH66" s="393">
        <v>0.80598999999999998</v>
      </c>
      <c r="AI66" s="393">
        <v>0.85233000000000003</v>
      </c>
      <c r="AJ66" s="393">
        <v>0.89995000000000003</v>
      </c>
      <c r="AK66" s="393">
        <v>0.94884000000000002</v>
      </c>
      <c r="AL66" s="393">
        <v>0.999</v>
      </c>
      <c r="AM66" s="393">
        <v>1.05043</v>
      </c>
      <c r="AN66" s="393">
        <v>1.10314</v>
      </c>
      <c r="AO66" s="393">
        <v>1.1571199999999999</v>
      </c>
      <c r="AP66" s="393">
        <v>1.21238</v>
      </c>
      <c r="AQ66" s="393">
        <v>1.26891</v>
      </c>
      <c r="AR66" s="393">
        <v>1.3267199999999999</v>
      </c>
      <c r="AS66" s="393">
        <v>1.3857999999999999</v>
      </c>
      <c r="AT66" s="393">
        <v>1.4461599999999999</v>
      </c>
      <c r="AU66" s="393">
        <v>1.5078</v>
      </c>
      <c r="AV66" s="393">
        <v>1.5707199999999999</v>
      </c>
      <c r="AW66" s="393">
        <v>1.6349199999999999</v>
      </c>
      <c r="AX66" s="401">
        <v>1.7003999999999999</v>
      </c>
      <c r="AY66" s="395"/>
      <c r="AZ66" s="395"/>
      <c r="BA66" s="395"/>
      <c r="BB66" s="395"/>
      <c r="BC66" s="395"/>
      <c r="BD66" s="395"/>
      <c r="BE66" s="395"/>
      <c r="BF66" s="395"/>
      <c r="BG66" s="395"/>
      <c r="BH66" s="395"/>
      <c r="BI66" s="395"/>
      <c r="BJ66" s="395"/>
      <c r="BK66" s="395"/>
      <c r="BL66" s="395"/>
      <c r="BM66" s="395"/>
      <c r="BN66" s="395"/>
      <c r="BO66" s="395"/>
      <c r="BP66" s="395"/>
      <c r="BQ66" s="395"/>
      <c r="BR66" s="395"/>
      <c r="BS66" s="395"/>
      <c r="BT66" s="395"/>
      <c r="BU66" s="395"/>
      <c r="BV66" s="395"/>
      <c r="BW66" s="395"/>
      <c r="BX66" s="395"/>
      <c r="BY66" s="395"/>
      <c r="BZ66" s="395"/>
      <c r="CA66" s="395"/>
      <c r="CB66" s="395"/>
      <c r="CC66" s="395"/>
      <c r="CD66" s="395"/>
      <c r="CE66" s="395"/>
      <c r="CF66" s="395"/>
      <c r="CG66" s="395"/>
      <c r="CH66" s="395"/>
      <c r="CI66" s="395"/>
      <c r="CJ66" s="395"/>
      <c r="CK66" s="395"/>
    </row>
    <row r="67" spans="1:89" s="396" customFormat="1">
      <c r="A67" s="1340"/>
      <c r="B67" s="392">
        <v>6</v>
      </c>
      <c r="C67" s="393">
        <v>9.4299999999999991E-3</v>
      </c>
      <c r="D67" s="393">
        <v>1.627E-2</v>
      </c>
      <c r="E67" s="393">
        <v>2.486E-2</v>
      </c>
      <c r="F67" s="393">
        <v>3.5150000000000001E-2</v>
      </c>
      <c r="G67" s="393">
        <v>4.7109999999999999E-2</v>
      </c>
      <c r="H67" s="393">
        <v>6.0729999999999999E-2</v>
      </c>
      <c r="I67" s="393">
        <v>7.5990000000000002E-2</v>
      </c>
      <c r="J67" s="393">
        <v>9.2869999999999994E-2</v>
      </c>
      <c r="K67" s="393">
        <v>0.11135</v>
      </c>
      <c r="L67" s="393">
        <v>0.13142999999999999</v>
      </c>
      <c r="M67" s="393">
        <v>0.15310000000000001</v>
      </c>
      <c r="N67" s="393">
        <v>0.17635000000000001</v>
      </c>
      <c r="O67" s="393">
        <v>0.20116999999999999</v>
      </c>
      <c r="P67" s="393">
        <v>0.22756000000000001</v>
      </c>
      <c r="Q67" s="393">
        <v>0.25551000000000001</v>
      </c>
      <c r="R67" s="393">
        <v>0.28500999999999999</v>
      </c>
      <c r="S67" s="393">
        <v>0.31606000000000001</v>
      </c>
      <c r="T67" s="393">
        <v>0.34866000000000003</v>
      </c>
      <c r="U67" s="393">
        <v>0.38279999999999997</v>
      </c>
      <c r="V67" s="393">
        <v>0.41848000000000002</v>
      </c>
      <c r="W67" s="393">
        <v>0.45569999999999999</v>
      </c>
      <c r="X67" s="393">
        <v>0.49446000000000001</v>
      </c>
      <c r="Y67" s="393">
        <v>0.53473999999999999</v>
      </c>
      <c r="Z67" s="393">
        <v>0.57655999999999996</v>
      </c>
      <c r="AA67" s="393">
        <v>0.61990999999999996</v>
      </c>
      <c r="AB67" s="393">
        <v>0.66478999999999999</v>
      </c>
      <c r="AC67" s="393">
        <v>0.71118999999999999</v>
      </c>
      <c r="AD67" s="393">
        <v>0.75912000000000002</v>
      </c>
      <c r="AE67" s="393">
        <v>0.80857999999999997</v>
      </c>
      <c r="AF67" s="393">
        <v>0.85955999999999999</v>
      </c>
      <c r="AG67" s="393">
        <v>0.91207000000000005</v>
      </c>
      <c r="AH67" s="393">
        <v>0.96609999999999996</v>
      </c>
      <c r="AI67" s="393">
        <v>1.0216499999999999</v>
      </c>
      <c r="AJ67" s="393">
        <v>1.07874</v>
      </c>
      <c r="AK67" s="393">
        <v>1.13734</v>
      </c>
      <c r="AL67" s="393">
        <v>1.19747</v>
      </c>
      <c r="AM67" s="393">
        <v>1.2591300000000001</v>
      </c>
      <c r="AN67" s="393">
        <v>1.3223199999999999</v>
      </c>
      <c r="AO67" s="393">
        <v>1.38703</v>
      </c>
      <c r="AP67" s="393">
        <v>1.4532700000000001</v>
      </c>
      <c r="AQ67" s="393">
        <v>1.5210399999999999</v>
      </c>
      <c r="AR67" s="393">
        <v>1.5903400000000001</v>
      </c>
      <c r="AS67" s="393">
        <v>1.66117</v>
      </c>
      <c r="AT67" s="393">
        <v>1.73353</v>
      </c>
      <c r="AU67" s="393">
        <v>1.8074300000000001</v>
      </c>
      <c r="AV67" s="393">
        <v>1.88286</v>
      </c>
      <c r="AW67" s="393">
        <v>1.95983</v>
      </c>
      <c r="AX67" s="401">
        <v>2.0383300000000002</v>
      </c>
      <c r="AY67" s="395"/>
      <c r="AZ67" s="395"/>
      <c r="BA67" s="395"/>
      <c r="BB67" s="395"/>
      <c r="BC67" s="395"/>
      <c r="BD67" s="395"/>
      <c r="BE67" s="395"/>
      <c r="BF67" s="395"/>
      <c r="BG67" s="395"/>
      <c r="BH67" s="395"/>
      <c r="BI67" s="395"/>
      <c r="BJ67" s="395"/>
      <c r="BK67" s="395"/>
      <c r="BL67" s="395"/>
      <c r="BM67" s="395"/>
      <c r="BN67" s="395"/>
      <c r="BO67" s="395"/>
      <c r="BP67" s="395"/>
      <c r="BQ67" s="395"/>
      <c r="BR67" s="395"/>
      <c r="BS67" s="395"/>
      <c r="BT67" s="395"/>
      <c r="BU67" s="395"/>
      <c r="BV67" s="395"/>
      <c r="BW67" s="395"/>
      <c r="BX67" s="395"/>
      <c r="BY67" s="395"/>
      <c r="BZ67" s="395"/>
      <c r="CA67" s="395"/>
      <c r="CB67" s="395"/>
      <c r="CC67" s="395"/>
      <c r="CD67" s="395"/>
      <c r="CE67" s="395"/>
      <c r="CF67" s="395"/>
      <c r="CG67" s="395"/>
      <c r="CH67" s="395"/>
      <c r="CI67" s="395"/>
      <c r="CJ67" s="395"/>
      <c r="CK67" s="395"/>
    </row>
    <row r="68" spans="1:89" s="396" customFormat="1">
      <c r="A68" s="1340"/>
      <c r="B68" s="392">
        <v>7</v>
      </c>
      <c r="C68" s="393">
        <v>1.099E-2</v>
      </c>
      <c r="D68" s="393">
        <v>1.8970000000000001E-2</v>
      </c>
      <c r="E68" s="393">
        <v>2.8979999999999999E-2</v>
      </c>
      <c r="F68" s="393">
        <v>4.0969999999999999E-2</v>
      </c>
      <c r="G68" s="393">
        <v>5.4919999999999997E-2</v>
      </c>
      <c r="H68" s="393">
        <v>7.0800000000000002E-2</v>
      </c>
      <c r="I68" s="393">
        <v>8.8580000000000006E-2</v>
      </c>
      <c r="J68" s="393">
        <v>0.10825</v>
      </c>
      <c r="K68" s="393">
        <v>0.1298</v>
      </c>
      <c r="L68" s="393">
        <v>0.15321000000000001</v>
      </c>
      <c r="M68" s="393">
        <v>0.17846999999999999</v>
      </c>
      <c r="N68" s="393">
        <v>0.20558000000000001</v>
      </c>
      <c r="O68" s="393">
        <v>0.23451</v>
      </c>
      <c r="P68" s="393">
        <v>0.26527000000000001</v>
      </c>
      <c r="Q68" s="393">
        <v>0.29785</v>
      </c>
      <c r="R68" s="393">
        <v>0.33223999999999998</v>
      </c>
      <c r="S68" s="393">
        <v>0.36843999999999999</v>
      </c>
      <c r="T68" s="393">
        <v>0.40644999999999998</v>
      </c>
      <c r="U68" s="393">
        <v>0.44624999999999998</v>
      </c>
      <c r="V68" s="393">
        <v>0.48784</v>
      </c>
      <c r="W68" s="393">
        <v>0.53122999999999998</v>
      </c>
      <c r="X68" s="393">
        <v>0.57640999999999998</v>
      </c>
      <c r="Y68" s="393">
        <v>0.62338000000000005</v>
      </c>
      <c r="Z68" s="393">
        <v>0.67213000000000001</v>
      </c>
      <c r="AA68" s="393">
        <v>0.72267000000000003</v>
      </c>
      <c r="AB68" s="393">
        <v>0.77498999999999996</v>
      </c>
      <c r="AC68" s="393">
        <v>0.82908000000000004</v>
      </c>
      <c r="AD68" s="393">
        <v>0.88495999999999997</v>
      </c>
      <c r="AE68" s="393">
        <v>0.94262000000000001</v>
      </c>
      <c r="AF68" s="393">
        <v>1.00206</v>
      </c>
      <c r="AG68" s="393">
        <v>1.0632699999999999</v>
      </c>
      <c r="AH68" s="393">
        <v>1.12626</v>
      </c>
      <c r="AI68" s="393">
        <v>1.1910400000000001</v>
      </c>
      <c r="AJ68" s="393">
        <v>1.25759</v>
      </c>
      <c r="AK68" s="393">
        <v>1.3259099999999999</v>
      </c>
      <c r="AL68" s="393">
        <v>1.39602</v>
      </c>
      <c r="AM68" s="393">
        <v>1.46791</v>
      </c>
      <c r="AN68" s="393">
        <v>1.5415700000000001</v>
      </c>
      <c r="AO68" s="393">
        <v>1.6170199999999999</v>
      </c>
      <c r="AP68" s="393">
        <v>1.69425</v>
      </c>
      <c r="AQ68" s="393">
        <v>1.7732600000000001</v>
      </c>
      <c r="AR68" s="393">
        <v>1.85406</v>
      </c>
      <c r="AS68" s="393">
        <v>1.9366399999999999</v>
      </c>
      <c r="AT68" s="393">
        <v>2.02101</v>
      </c>
      <c r="AU68" s="393">
        <v>2.10717</v>
      </c>
      <c r="AV68" s="393">
        <v>2.1951100000000001</v>
      </c>
      <c r="AW68" s="393">
        <v>2.28485</v>
      </c>
      <c r="AX68" s="401">
        <v>2.3763800000000002</v>
      </c>
      <c r="AY68" s="395"/>
      <c r="AZ68" s="395"/>
      <c r="BA68" s="395"/>
      <c r="BB68" s="395"/>
      <c r="BC68" s="395"/>
      <c r="BD68" s="395"/>
      <c r="BE68" s="395"/>
      <c r="BF68" s="395"/>
      <c r="BG68" s="395"/>
      <c r="BH68" s="395"/>
      <c r="BI68" s="395"/>
      <c r="BJ68" s="395"/>
      <c r="BK68" s="395"/>
      <c r="BL68" s="395"/>
      <c r="BM68" s="395"/>
      <c r="BN68" s="395"/>
      <c r="BO68" s="395"/>
      <c r="BP68" s="395"/>
      <c r="BQ68" s="395"/>
      <c r="BR68" s="395"/>
      <c r="BS68" s="395"/>
      <c r="BT68" s="395"/>
      <c r="BU68" s="395"/>
      <c r="BV68" s="395"/>
      <c r="BW68" s="395"/>
      <c r="BX68" s="395"/>
      <c r="BY68" s="395"/>
      <c r="BZ68" s="395"/>
      <c r="CA68" s="395"/>
      <c r="CB68" s="395"/>
      <c r="CC68" s="395"/>
      <c r="CD68" s="395"/>
      <c r="CE68" s="395"/>
      <c r="CF68" s="395"/>
      <c r="CG68" s="395"/>
      <c r="CH68" s="395"/>
      <c r="CI68" s="395"/>
      <c r="CJ68" s="395"/>
      <c r="CK68" s="395"/>
    </row>
    <row r="69" spans="1:89" s="396" customFormat="1">
      <c r="A69" s="1340"/>
      <c r="B69" s="392">
        <v>8</v>
      </c>
      <c r="C69" s="393">
        <v>1.255E-2</v>
      </c>
      <c r="D69" s="393">
        <v>2.1669999999999998E-2</v>
      </c>
      <c r="E69" s="393">
        <v>3.3099999999999997E-2</v>
      </c>
      <c r="F69" s="393">
        <v>4.6800000000000001E-2</v>
      </c>
      <c r="G69" s="393">
        <v>6.2729999999999994E-2</v>
      </c>
      <c r="H69" s="393">
        <v>8.0860000000000001E-2</v>
      </c>
      <c r="I69" s="393">
        <v>0.10118000000000001</v>
      </c>
      <c r="J69" s="393">
        <v>0.12365</v>
      </c>
      <c r="K69" s="393">
        <v>0.14826</v>
      </c>
      <c r="L69" s="393">
        <v>0.17499999999999999</v>
      </c>
      <c r="M69" s="393">
        <v>0.20385</v>
      </c>
      <c r="N69" s="393">
        <v>0.23480999999999999</v>
      </c>
      <c r="O69" s="393">
        <v>0.26785999999999999</v>
      </c>
      <c r="P69" s="393">
        <v>0.30298999999999998</v>
      </c>
      <c r="Q69" s="393">
        <v>0.34021000000000001</v>
      </c>
      <c r="R69" s="393">
        <v>0.37948999999999999</v>
      </c>
      <c r="S69" s="393">
        <v>0.42083999999999999</v>
      </c>
      <c r="T69" s="393">
        <v>0.46425</v>
      </c>
      <c r="U69" s="393">
        <v>0.50971</v>
      </c>
      <c r="V69" s="393">
        <v>0.55722000000000005</v>
      </c>
      <c r="W69" s="393">
        <v>0.60679000000000005</v>
      </c>
      <c r="X69" s="393">
        <v>0.65839000000000003</v>
      </c>
      <c r="Y69" s="393">
        <v>0.71204000000000001</v>
      </c>
      <c r="Z69" s="393">
        <v>0.76773000000000002</v>
      </c>
      <c r="AA69" s="393">
        <v>0.82545000000000002</v>
      </c>
      <c r="AB69" s="393">
        <v>0.88521000000000005</v>
      </c>
      <c r="AC69" s="393">
        <v>0.94701000000000002</v>
      </c>
      <c r="AD69" s="393">
        <v>1.01084</v>
      </c>
      <c r="AE69" s="393">
        <v>1.0767</v>
      </c>
      <c r="AF69" s="393">
        <v>1.14459</v>
      </c>
      <c r="AG69" s="393">
        <v>1.21452</v>
      </c>
      <c r="AH69" s="393">
        <v>1.28647</v>
      </c>
      <c r="AI69" s="393">
        <v>1.36046</v>
      </c>
      <c r="AJ69" s="393">
        <v>1.43648</v>
      </c>
      <c r="AK69" s="393">
        <v>1.5145299999999999</v>
      </c>
      <c r="AL69" s="393">
        <v>1.5946199999999999</v>
      </c>
      <c r="AM69" s="393">
        <v>1.6767300000000001</v>
      </c>
      <c r="AN69" s="393">
        <v>1.76088</v>
      </c>
      <c r="AO69" s="393">
        <v>1.84707</v>
      </c>
      <c r="AP69" s="393">
        <v>1.93529</v>
      </c>
      <c r="AQ69" s="393">
        <v>2.02555</v>
      </c>
      <c r="AR69" s="393">
        <v>2.1178499999999998</v>
      </c>
      <c r="AS69" s="393">
        <v>2.21218</v>
      </c>
      <c r="AT69" s="393">
        <v>2.3085599999999999</v>
      </c>
      <c r="AU69" s="393">
        <v>2.4069799999999999</v>
      </c>
      <c r="AV69" s="393">
        <v>2.50745</v>
      </c>
      <c r="AW69" s="393">
        <v>2.6099600000000001</v>
      </c>
      <c r="AX69" s="401">
        <v>2.7145199999999998</v>
      </c>
      <c r="AY69" s="395"/>
      <c r="AZ69" s="395"/>
      <c r="BA69" s="395"/>
      <c r="BB69" s="395"/>
      <c r="BC69" s="395"/>
      <c r="BD69" s="395"/>
      <c r="BE69" s="395"/>
      <c r="BF69" s="395"/>
      <c r="BG69" s="395"/>
      <c r="BH69" s="395"/>
      <c r="BI69" s="395"/>
      <c r="BJ69" s="395"/>
      <c r="BK69" s="395"/>
      <c r="BL69" s="395"/>
      <c r="BM69" s="395"/>
      <c r="BN69" s="395"/>
      <c r="BO69" s="395"/>
      <c r="BP69" s="395"/>
      <c r="BQ69" s="395"/>
      <c r="BR69" s="395"/>
      <c r="BS69" s="395"/>
      <c r="BT69" s="395"/>
      <c r="BU69" s="395"/>
      <c r="BV69" s="395"/>
      <c r="BW69" s="395"/>
      <c r="BX69" s="395"/>
      <c r="BY69" s="395"/>
      <c r="BZ69" s="395"/>
      <c r="CA69" s="395"/>
      <c r="CB69" s="395"/>
      <c r="CC69" s="395"/>
      <c r="CD69" s="395"/>
      <c r="CE69" s="395"/>
      <c r="CF69" s="395"/>
      <c r="CG69" s="395"/>
      <c r="CH69" s="395"/>
      <c r="CI69" s="395"/>
      <c r="CJ69" s="395"/>
      <c r="CK69" s="395"/>
    </row>
    <row r="70" spans="1:89" s="396" customFormat="1">
      <c r="A70" s="1340"/>
      <c r="B70" s="392">
        <v>9</v>
      </c>
      <c r="C70" s="393">
        <v>1.4120000000000001E-2</v>
      </c>
      <c r="D70" s="393">
        <v>2.4369999999999999E-2</v>
      </c>
      <c r="E70" s="393">
        <v>3.7220000000000003E-2</v>
      </c>
      <c r="F70" s="393">
        <v>5.262E-2</v>
      </c>
      <c r="G70" s="393">
        <v>7.0540000000000005E-2</v>
      </c>
      <c r="H70" s="393">
        <v>9.0929999999999997E-2</v>
      </c>
      <c r="I70" s="393">
        <v>0.11377</v>
      </c>
      <c r="J70" s="393">
        <v>0.13904</v>
      </c>
      <c r="K70" s="393">
        <v>0.16672000000000001</v>
      </c>
      <c r="L70" s="393">
        <v>0.19678999999999999</v>
      </c>
      <c r="M70" s="393">
        <v>0.22922999999999999</v>
      </c>
      <c r="N70" s="393">
        <v>0.26405000000000001</v>
      </c>
      <c r="O70" s="393">
        <v>0.30120999999999998</v>
      </c>
      <c r="P70" s="393">
        <v>0.34072000000000002</v>
      </c>
      <c r="Q70" s="393">
        <v>0.38257000000000002</v>
      </c>
      <c r="R70" s="393">
        <v>0.42675000000000002</v>
      </c>
      <c r="S70" s="393">
        <v>0.47323999999999999</v>
      </c>
      <c r="T70" s="393">
        <v>0.52205999999999997</v>
      </c>
      <c r="U70" s="393">
        <v>0.57318000000000002</v>
      </c>
      <c r="V70" s="393">
        <v>0.62661999999999995</v>
      </c>
      <c r="W70" s="393">
        <v>0.68235000000000001</v>
      </c>
      <c r="X70" s="393">
        <v>0.74038999999999999</v>
      </c>
      <c r="Y70" s="393">
        <v>0.80071999999999999</v>
      </c>
      <c r="Z70" s="393">
        <v>0.86334</v>
      </c>
      <c r="AA70" s="393">
        <v>0.92825999999999997</v>
      </c>
      <c r="AB70" s="393">
        <v>0.99546000000000001</v>
      </c>
      <c r="AC70" s="393">
        <v>1.0649599999999999</v>
      </c>
      <c r="AD70" s="393">
        <v>1.1367400000000001</v>
      </c>
      <c r="AE70" s="393">
        <v>1.2108000000000001</v>
      </c>
      <c r="AF70" s="393">
        <v>1.2871600000000001</v>
      </c>
      <c r="AG70" s="393">
        <v>1.3657900000000001</v>
      </c>
      <c r="AH70" s="393">
        <v>1.44672</v>
      </c>
      <c r="AI70" s="393">
        <v>1.5299199999999999</v>
      </c>
      <c r="AJ70" s="393">
        <v>1.61541</v>
      </c>
      <c r="AK70" s="393">
        <v>1.70319</v>
      </c>
      <c r="AL70" s="393">
        <v>1.79325</v>
      </c>
      <c r="AM70" s="393">
        <v>1.8855999999999999</v>
      </c>
      <c r="AN70" s="393">
        <v>1.98024</v>
      </c>
      <c r="AO70" s="393">
        <v>2.0771600000000001</v>
      </c>
      <c r="AP70" s="393">
        <v>2.17638</v>
      </c>
      <c r="AQ70" s="393">
        <v>2.2778900000000002</v>
      </c>
      <c r="AR70" s="393">
        <v>2.3816899999999999</v>
      </c>
      <c r="AS70" s="393">
        <v>2.4877799999999999</v>
      </c>
      <c r="AT70" s="393">
        <v>2.5961699999999999</v>
      </c>
      <c r="AU70" s="393">
        <v>2.7068599999999998</v>
      </c>
      <c r="AV70" s="393">
        <v>2.8198500000000002</v>
      </c>
      <c r="AW70" s="393">
        <v>2.93513</v>
      </c>
      <c r="AX70" s="401">
        <v>3.0527299999999999</v>
      </c>
      <c r="AY70" s="395"/>
      <c r="AZ70" s="395"/>
      <c r="BA70" s="395"/>
      <c r="BB70" s="395"/>
      <c r="BC70" s="395"/>
      <c r="BD70" s="395"/>
      <c r="BE70" s="395"/>
      <c r="BF70" s="395"/>
      <c r="BG70" s="395"/>
      <c r="BH70" s="395"/>
      <c r="BI70" s="395"/>
      <c r="BJ70" s="395"/>
      <c r="BK70" s="395"/>
      <c r="BL70" s="395"/>
      <c r="BM70" s="395"/>
      <c r="BN70" s="395"/>
      <c r="BO70" s="395"/>
      <c r="BP70" s="395"/>
      <c r="BQ70" s="395"/>
      <c r="BR70" s="395"/>
      <c r="BS70" s="395"/>
      <c r="BT70" s="395"/>
      <c r="BU70" s="395"/>
      <c r="BV70" s="395"/>
      <c r="BW70" s="395"/>
      <c r="BX70" s="395"/>
      <c r="BY70" s="395"/>
      <c r="BZ70" s="395"/>
      <c r="CA70" s="395"/>
      <c r="CB70" s="395"/>
      <c r="CC70" s="395"/>
      <c r="CD70" s="395"/>
      <c r="CE70" s="395"/>
      <c r="CF70" s="395"/>
      <c r="CG70" s="395"/>
      <c r="CH70" s="395"/>
      <c r="CI70" s="395"/>
      <c r="CJ70" s="395"/>
      <c r="CK70" s="395"/>
    </row>
    <row r="71" spans="1:89" s="396" customFormat="1">
      <c r="A71" s="1340"/>
      <c r="B71" s="392">
        <v>10</v>
      </c>
      <c r="C71" s="393">
        <v>1.5679999999999999E-2</v>
      </c>
      <c r="D71" s="393">
        <v>2.7060000000000001E-2</v>
      </c>
      <c r="E71" s="393">
        <v>4.1340000000000002E-2</v>
      </c>
      <c r="F71" s="393">
        <v>5.8450000000000002E-2</v>
      </c>
      <c r="G71" s="393">
        <v>7.8350000000000003E-2</v>
      </c>
      <c r="H71" s="393">
        <v>0.10100000000000001</v>
      </c>
      <c r="I71" s="393">
        <v>0.12637000000000001</v>
      </c>
      <c r="J71" s="393">
        <v>0.15443999999999999</v>
      </c>
      <c r="K71" s="393">
        <v>0.18518000000000001</v>
      </c>
      <c r="L71" s="393">
        <v>0.21858</v>
      </c>
      <c r="M71" s="393">
        <v>0.25462000000000001</v>
      </c>
      <c r="N71" s="393">
        <v>0.29329</v>
      </c>
      <c r="O71" s="393">
        <v>0.33456999999999998</v>
      </c>
      <c r="P71" s="393">
        <v>0.37846000000000002</v>
      </c>
      <c r="Q71" s="393">
        <v>0.42493999999999998</v>
      </c>
      <c r="R71" s="393">
        <v>0.47400999999999999</v>
      </c>
      <c r="S71" s="393">
        <v>0.52566000000000002</v>
      </c>
      <c r="T71" s="393">
        <v>0.57987999999999995</v>
      </c>
      <c r="U71" s="393">
        <v>0.63666999999999996</v>
      </c>
      <c r="V71" s="393">
        <v>0.69601999999999997</v>
      </c>
      <c r="W71" s="393">
        <v>0.75792999999999999</v>
      </c>
      <c r="X71" s="393">
        <v>0.82238999999999995</v>
      </c>
      <c r="Y71" s="393">
        <v>0.88941000000000003</v>
      </c>
      <c r="Z71" s="393">
        <v>0.95896999999999999</v>
      </c>
      <c r="AA71" s="393">
        <v>1.03108</v>
      </c>
      <c r="AB71" s="393">
        <v>1.1057300000000001</v>
      </c>
      <c r="AC71" s="393">
        <v>1.18292</v>
      </c>
      <c r="AD71" s="393">
        <v>1.2626599999999999</v>
      </c>
      <c r="AE71" s="393">
        <v>1.34493</v>
      </c>
      <c r="AF71" s="393">
        <v>1.42974</v>
      </c>
      <c r="AG71" s="393">
        <v>1.51709</v>
      </c>
      <c r="AH71" s="393">
        <v>1.6069800000000001</v>
      </c>
      <c r="AI71" s="393">
        <v>1.6994100000000001</v>
      </c>
      <c r="AJ71" s="393">
        <v>1.79437</v>
      </c>
      <c r="AK71" s="393">
        <v>1.89188</v>
      </c>
      <c r="AL71" s="393">
        <v>1.9919199999999999</v>
      </c>
      <c r="AM71" s="393">
        <v>2.0945</v>
      </c>
      <c r="AN71" s="393">
        <v>2.19963</v>
      </c>
      <c r="AO71" s="393">
        <v>2.3073000000000001</v>
      </c>
      <c r="AP71" s="393">
        <v>2.41751</v>
      </c>
      <c r="AQ71" s="393">
        <v>2.5302600000000002</v>
      </c>
      <c r="AR71" s="393">
        <v>2.6455700000000002</v>
      </c>
      <c r="AS71" s="393">
        <v>2.76342</v>
      </c>
      <c r="AT71" s="393">
        <v>2.8838200000000001</v>
      </c>
      <c r="AU71" s="393">
        <v>3.00678</v>
      </c>
      <c r="AV71" s="393">
        <v>3.1322899999999998</v>
      </c>
      <c r="AW71" s="393">
        <v>3.2603599999999999</v>
      </c>
      <c r="AX71" s="401">
        <v>3.3909899999999999</v>
      </c>
      <c r="AY71" s="395"/>
      <c r="AZ71" s="395"/>
      <c r="BA71" s="395"/>
      <c r="BB71" s="395"/>
      <c r="BC71" s="395"/>
      <c r="BD71" s="395"/>
      <c r="BE71" s="395"/>
      <c r="BF71" s="395"/>
      <c r="BG71" s="395"/>
      <c r="BH71" s="395"/>
      <c r="BI71" s="395"/>
      <c r="BJ71" s="395"/>
      <c r="BK71" s="395"/>
      <c r="BL71" s="395"/>
      <c r="BM71" s="395"/>
      <c r="BN71" s="395"/>
      <c r="BO71" s="395"/>
      <c r="BP71" s="395"/>
      <c r="BQ71" s="395"/>
      <c r="BR71" s="395"/>
      <c r="BS71" s="395"/>
      <c r="BT71" s="395"/>
      <c r="BU71" s="395"/>
      <c r="BV71" s="395"/>
      <c r="BW71" s="395"/>
      <c r="BX71" s="395"/>
      <c r="BY71" s="395"/>
      <c r="BZ71" s="395"/>
      <c r="CA71" s="395"/>
      <c r="CB71" s="395"/>
      <c r="CC71" s="395"/>
      <c r="CD71" s="395"/>
      <c r="CE71" s="395"/>
      <c r="CF71" s="395"/>
      <c r="CG71" s="395"/>
      <c r="CH71" s="395"/>
      <c r="CI71" s="395"/>
      <c r="CJ71" s="395"/>
      <c r="CK71" s="395"/>
    </row>
    <row r="72" spans="1:89" s="396" customFormat="1">
      <c r="A72" s="1340"/>
      <c r="B72" s="392">
        <v>11</v>
      </c>
      <c r="C72" s="393">
        <v>1.7239999999999998E-2</v>
      </c>
      <c r="D72" s="393">
        <v>2.9760000000000002E-2</v>
      </c>
      <c r="E72" s="393">
        <v>4.546E-2</v>
      </c>
      <c r="F72" s="393">
        <v>6.4280000000000004E-2</v>
      </c>
      <c r="G72" s="393">
        <v>8.616E-2</v>
      </c>
      <c r="H72" s="393">
        <v>0.11107</v>
      </c>
      <c r="I72" s="393">
        <v>0.13897000000000001</v>
      </c>
      <c r="J72" s="393">
        <v>0.16983999999999999</v>
      </c>
      <c r="K72" s="393">
        <v>0.20365</v>
      </c>
      <c r="L72" s="393">
        <v>0.24038000000000001</v>
      </c>
      <c r="M72" s="393">
        <v>0.28000999999999998</v>
      </c>
      <c r="N72" s="393">
        <v>0.32252999999999998</v>
      </c>
      <c r="O72" s="393">
        <v>0.36792999999999998</v>
      </c>
      <c r="P72" s="393">
        <v>0.41620000000000001</v>
      </c>
      <c r="Q72" s="393">
        <v>0.46732000000000001</v>
      </c>
      <c r="R72" s="393">
        <v>0.52127999999999997</v>
      </c>
      <c r="S72" s="393">
        <v>0.57808000000000004</v>
      </c>
      <c r="T72" s="393">
        <v>0.63771</v>
      </c>
      <c r="U72" s="393">
        <v>0.70016</v>
      </c>
      <c r="V72" s="393">
        <v>0.76543000000000005</v>
      </c>
      <c r="W72" s="393">
        <v>0.83352000000000004</v>
      </c>
      <c r="X72" s="393">
        <v>0.90441000000000005</v>
      </c>
      <c r="Y72" s="393">
        <v>0.97811000000000003</v>
      </c>
      <c r="Z72" s="393">
        <v>1.05461</v>
      </c>
      <c r="AA72" s="393">
        <v>1.13391</v>
      </c>
      <c r="AB72" s="393">
        <v>1.21601</v>
      </c>
      <c r="AC72" s="393">
        <v>1.30091</v>
      </c>
      <c r="AD72" s="393">
        <v>1.38859</v>
      </c>
      <c r="AE72" s="393">
        <v>1.4790700000000001</v>
      </c>
      <c r="AF72" s="393">
        <v>1.5723499999999999</v>
      </c>
      <c r="AG72" s="393">
        <v>1.6684099999999999</v>
      </c>
      <c r="AH72" s="393">
        <v>1.7672699999999999</v>
      </c>
      <c r="AI72" s="393">
        <v>1.8689199999999999</v>
      </c>
      <c r="AJ72" s="393">
        <v>1.97336</v>
      </c>
      <c r="AK72" s="393">
        <v>2.0805899999999999</v>
      </c>
      <c r="AL72" s="393">
        <v>2.1906099999999999</v>
      </c>
      <c r="AM72" s="393">
        <v>2.3034300000000001</v>
      </c>
      <c r="AN72" s="393">
        <v>2.4190499999999999</v>
      </c>
      <c r="AO72" s="393">
        <v>2.5374599999999998</v>
      </c>
      <c r="AP72" s="393">
        <v>2.6586699999999999</v>
      </c>
      <c r="AQ72" s="393">
        <v>2.78267</v>
      </c>
      <c r="AR72" s="393">
        <v>2.9094799999999998</v>
      </c>
      <c r="AS72" s="393">
        <v>3.0390999999999999</v>
      </c>
      <c r="AT72" s="393">
        <v>3.1715200000000001</v>
      </c>
      <c r="AU72" s="393">
        <v>3.30674</v>
      </c>
      <c r="AV72" s="393">
        <v>3.4447800000000002</v>
      </c>
      <c r="AW72" s="393">
        <v>3.5856300000000001</v>
      </c>
      <c r="AX72" s="401">
        <v>3.7292900000000002</v>
      </c>
      <c r="AY72" s="395"/>
      <c r="AZ72" s="395"/>
      <c r="BA72" s="395"/>
      <c r="BB72" s="395"/>
      <c r="BC72" s="395"/>
      <c r="BD72" s="395"/>
      <c r="BE72" s="395"/>
      <c r="BF72" s="395"/>
      <c r="BG72" s="395"/>
      <c r="BH72" s="395"/>
      <c r="BI72" s="395"/>
      <c r="BJ72" s="395"/>
      <c r="BK72" s="395"/>
      <c r="BL72" s="395"/>
      <c r="BM72" s="395"/>
      <c r="BN72" s="395"/>
      <c r="BO72" s="395"/>
      <c r="BP72" s="395"/>
      <c r="BQ72" s="395"/>
      <c r="BR72" s="395"/>
      <c r="BS72" s="395"/>
      <c r="BT72" s="395"/>
      <c r="BU72" s="395"/>
      <c r="BV72" s="395"/>
      <c r="BW72" s="395"/>
      <c r="BX72" s="395"/>
      <c r="BY72" s="395"/>
      <c r="BZ72" s="395"/>
      <c r="CA72" s="395"/>
      <c r="CB72" s="395"/>
      <c r="CC72" s="395"/>
      <c r="CD72" s="395"/>
      <c r="CE72" s="395"/>
      <c r="CF72" s="395"/>
      <c r="CG72" s="395"/>
      <c r="CH72" s="395"/>
      <c r="CI72" s="395"/>
      <c r="CJ72" s="395"/>
      <c r="CK72" s="395"/>
    </row>
    <row r="73" spans="1:89" s="396" customFormat="1">
      <c r="A73" s="1340"/>
      <c r="B73" s="392">
        <v>12</v>
      </c>
      <c r="C73" s="393">
        <v>1.881E-2</v>
      </c>
      <c r="D73" s="393">
        <v>3.2460000000000003E-2</v>
      </c>
      <c r="E73" s="393">
        <v>4.9590000000000002E-2</v>
      </c>
      <c r="F73" s="393">
        <v>7.0110000000000006E-2</v>
      </c>
      <c r="G73" s="393">
        <v>9.3979999999999994E-2</v>
      </c>
      <c r="H73" s="393">
        <v>0.12114</v>
      </c>
      <c r="I73" s="393">
        <v>0.15157000000000001</v>
      </c>
      <c r="J73" s="393">
        <v>0.18523999999999999</v>
      </c>
      <c r="K73" s="393">
        <v>0.22211</v>
      </c>
      <c r="L73" s="393">
        <v>0.26217000000000001</v>
      </c>
      <c r="M73" s="393">
        <v>0.3054</v>
      </c>
      <c r="N73" s="393">
        <v>0.35177999999999998</v>
      </c>
      <c r="O73" s="393">
        <v>0.40129999999999999</v>
      </c>
      <c r="P73" s="393">
        <v>0.45394000000000001</v>
      </c>
      <c r="Q73" s="393">
        <v>0.50970000000000004</v>
      </c>
      <c r="R73" s="393">
        <v>0.56855</v>
      </c>
      <c r="S73" s="393">
        <v>0.63051000000000001</v>
      </c>
      <c r="T73" s="393">
        <v>0.69554000000000005</v>
      </c>
      <c r="U73" s="393">
        <v>0.76366000000000001</v>
      </c>
      <c r="V73" s="393">
        <v>0.83484999999999998</v>
      </c>
      <c r="W73" s="393">
        <v>0.90910999999999997</v>
      </c>
      <c r="X73" s="393">
        <v>0.98643999999999998</v>
      </c>
      <c r="Y73" s="393">
        <v>1.0668200000000001</v>
      </c>
      <c r="Z73" s="393">
        <v>1.1502600000000001</v>
      </c>
      <c r="AA73" s="393">
        <v>1.2367600000000001</v>
      </c>
      <c r="AB73" s="393">
        <v>1.3263</v>
      </c>
      <c r="AC73" s="393">
        <v>1.4189000000000001</v>
      </c>
      <c r="AD73" s="393">
        <v>1.51454</v>
      </c>
      <c r="AE73" s="393">
        <v>1.6132299999999999</v>
      </c>
      <c r="AF73" s="393">
        <v>1.7149700000000001</v>
      </c>
      <c r="AG73" s="393">
        <v>1.81975</v>
      </c>
      <c r="AH73" s="393">
        <v>1.92757</v>
      </c>
      <c r="AI73" s="393">
        <v>2.03844</v>
      </c>
      <c r="AJ73" s="393">
        <v>2.1523599999999998</v>
      </c>
      <c r="AK73" s="393">
        <v>2.26932</v>
      </c>
      <c r="AL73" s="393">
        <v>2.3893300000000002</v>
      </c>
      <c r="AM73" s="393">
        <v>2.5123799999999998</v>
      </c>
      <c r="AN73" s="393">
        <v>2.63849</v>
      </c>
      <c r="AO73" s="393">
        <v>2.7676400000000001</v>
      </c>
      <c r="AP73" s="393">
        <v>2.8998499999999998</v>
      </c>
      <c r="AQ73" s="393">
        <v>3.03511</v>
      </c>
      <c r="AR73" s="393">
        <v>3.1734300000000002</v>
      </c>
      <c r="AS73" s="393">
        <v>3.3148</v>
      </c>
      <c r="AT73" s="393">
        <v>3.4592399999999999</v>
      </c>
      <c r="AU73" s="393">
        <v>3.6067399999999998</v>
      </c>
      <c r="AV73" s="393">
        <v>3.7572999999999999</v>
      </c>
      <c r="AW73" s="393">
        <v>3.91093</v>
      </c>
      <c r="AX73" s="401">
        <v>4.0676300000000003</v>
      </c>
      <c r="AY73" s="395"/>
      <c r="AZ73" s="395"/>
      <c r="BA73" s="395"/>
      <c r="BB73" s="395"/>
      <c r="BC73" s="395"/>
      <c r="BD73" s="395"/>
      <c r="BE73" s="395"/>
      <c r="BF73" s="395"/>
      <c r="BG73" s="395"/>
      <c r="BH73" s="395"/>
      <c r="BI73" s="395"/>
      <c r="BJ73" s="395"/>
      <c r="BK73" s="395"/>
      <c r="BL73" s="395"/>
      <c r="BM73" s="395"/>
      <c r="BN73" s="395"/>
      <c r="BO73" s="395"/>
      <c r="BP73" s="395"/>
      <c r="BQ73" s="395"/>
      <c r="BR73" s="395"/>
      <c r="BS73" s="395"/>
      <c r="BT73" s="395"/>
      <c r="BU73" s="395"/>
      <c r="BV73" s="395"/>
      <c r="BW73" s="395"/>
      <c r="BX73" s="395"/>
      <c r="BY73" s="395"/>
      <c r="BZ73" s="395"/>
      <c r="CA73" s="395"/>
      <c r="CB73" s="395"/>
      <c r="CC73" s="395"/>
      <c r="CD73" s="395"/>
      <c r="CE73" s="395"/>
      <c r="CF73" s="395"/>
      <c r="CG73" s="395"/>
      <c r="CH73" s="395"/>
      <c r="CI73" s="395"/>
      <c r="CJ73" s="395"/>
      <c r="CK73" s="395"/>
    </row>
    <row r="74" spans="1:89" s="396" customFormat="1">
      <c r="A74" s="1340"/>
      <c r="B74" s="392">
        <v>13</v>
      </c>
      <c r="C74" s="393">
        <v>2.0369999999999999E-2</v>
      </c>
      <c r="D74" s="393">
        <v>3.5159999999999997E-2</v>
      </c>
      <c r="E74" s="393">
        <v>5.3710000000000001E-2</v>
      </c>
      <c r="F74" s="393">
        <v>7.5939999999999994E-2</v>
      </c>
      <c r="G74" s="393">
        <v>0.10179000000000001</v>
      </c>
      <c r="H74" s="393">
        <v>0.13120999999999999</v>
      </c>
      <c r="I74" s="393">
        <v>0.16417999999999999</v>
      </c>
      <c r="J74" s="393">
        <v>0.20064000000000001</v>
      </c>
      <c r="K74" s="393">
        <v>0.24057999999999999</v>
      </c>
      <c r="L74" s="393">
        <v>0.28397</v>
      </c>
      <c r="M74" s="393">
        <v>0.33079999999999998</v>
      </c>
      <c r="N74" s="393">
        <v>0.38102999999999998</v>
      </c>
      <c r="O74" s="393">
        <v>0.43467</v>
      </c>
      <c r="P74" s="393">
        <v>0.49169000000000002</v>
      </c>
      <c r="Q74" s="393">
        <v>0.55208000000000002</v>
      </c>
      <c r="R74" s="393">
        <v>0.61582999999999999</v>
      </c>
      <c r="S74" s="393">
        <v>0.68293999999999999</v>
      </c>
      <c r="T74" s="393">
        <v>0.75338000000000005</v>
      </c>
      <c r="U74" s="393">
        <v>0.82716999999999996</v>
      </c>
      <c r="V74" s="393">
        <v>0.90427999999999997</v>
      </c>
      <c r="W74" s="393">
        <v>0.98472000000000004</v>
      </c>
      <c r="X74" s="393">
        <v>1.06847</v>
      </c>
      <c r="Y74" s="393">
        <v>1.15554</v>
      </c>
      <c r="Z74" s="393">
        <v>1.2459199999999999</v>
      </c>
      <c r="AA74" s="393">
        <v>1.33961</v>
      </c>
      <c r="AB74" s="393">
        <v>1.4366099999999999</v>
      </c>
      <c r="AC74" s="393">
        <v>1.5368999999999999</v>
      </c>
      <c r="AD74" s="393">
        <v>1.6405000000000001</v>
      </c>
      <c r="AE74" s="393">
        <v>1.7474000000000001</v>
      </c>
      <c r="AF74" s="393">
        <v>1.8575999999999999</v>
      </c>
      <c r="AG74" s="393">
        <v>1.9711000000000001</v>
      </c>
      <c r="AH74" s="393">
        <v>2.0878899999999998</v>
      </c>
      <c r="AI74" s="393">
        <v>2.2079800000000001</v>
      </c>
      <c r="AJ74" s="393">
        <v>2.3313799999999998</v>
      </c>
      <c r="AK74" s="393">
        <v>2.4580700000000002</v>
      </c>
      <c r="AL74" s="393">
        <v>2.58806</v>
      </c>
      <c r="AM74" s="393">
        <v>2.7213500000000002</v>
      </c>
      <c r="AN74" s="393">
        <v>2.8579500000000002</v>
      </c>
      <c r="AO74" s="393">
        <v>2.9978500000000001</v>
      </c>
      <c r="AP74" s="393">
        <v>3.1410499999999999</v>
      </c>
      <c r="AQ74" s="393">
        <v>3.2875700000000001</v>
      </c>
      <c r="AR74" s="393">
        <v>3.4373900000000002</v>
      </c>
      <c r="AS74" s="393">
        <v>3.5905300000000002</v>
      </c>
      <c r="AT74" s="393">
        <v>3.7469800000000002</v>
      </c>
      <c r="AU74" s="393">
        <v>3.9067599999999998</v>
      </c>
      <c r="AV74" s="393">
        <v>4.0698499999999997</v>
      </c>
      <c r="AW74" s="393">
        <v>4.2362599999999997</v>
      </c>
      <c r="AX74" s="401">
        <v>4.4059999999999997</v>
      </c>
      <c r="AY74" s="395"/>
      <c r="AZ74" s="395"/>
      <c r="BA74" s="395"/>
      <c r="BB74" s="395"/>
      <c r="BC74" s="395"/>
      <c r="BD74" s="395"/>
      <c r="BE74" s="395"/>
      <c r="BF74" s="395"/>
      <c r="BG74" s="395"/>
      <c r="BH74" s="395"/>
      <c r="BI74" s="395"/>
      <c r="BJ74" s="395"/>
      <c r="BK74" s="395"/>
      <c r="BL74" s="395"/>
      <c r="BM74" s="395"/>
      <c r="BN74" s="395"/>
      <c r="BO74" s="395"/>
      <c r="BP74" s="395"/>
      <c r="BQ74" s="395"/>
      <c r="BR74" s="395"/>
      <c r="BS74" s="395"/>
      <c r="BT74" s="395"/>
      <c r="BU74" s="395"/>
      <c r="BV74" s="395"/>
      <c r="BW74" s="395"/>
      <c r="BX74" s="395"/>
      <c r="BY74" s="395"/>
      <c r="BZ74" s="395"/>
      <c r="CA74" s="395"/>
      <c r="CB74" s="395"/>
      <c r="CC74" s="395"/>
      <c r="CD74" s="395"/>
      <c r="CE74" s="395"/>
      <c r="CF74" s="395"/>
      <c r="CG74" s="395"/>
      <c r="CH74" s="395"/>
      <c r="CI74" s="395"/>
      <c r="CJ74" s="395"/>
      <c r="CK74" s="395"/>
    </row>
    <row r="75" spans="1:89" s="396" customFormat="1">
      <c r="A75" s="1340"/>
      <c r="B75" s="392">
        <v>14</v>
      </c>
      <c r="C75" s="393">
        <v>2.1930000000000002E-2</v>
      </c>
      <c r="D75" s="393">
        <v>3.7859999999999998E-2</v>
      </c>
      <c r="E75" s="393">
        <v>5.7829999999999999E-2</v>
      </c>
      <c r="F75" s="393">
        <v>8.1769999999999995E-2</v>
      </c>
      <c r="G75" s="393">
        <v>0.1096</v>
      </c>
      <c r="H75" s="393">
        <v>0.14129</v>
      </c>
      <c r="I75" s="393">
        <v>0.17677999999999999</v>
      </c>
      <c r="J75" s="393">
        <v>0.21604000000000001</v>
      </c>
      <c r="K75" s="393">
        <v>0.25905</v>
      </c>
      <c r="L75" s="393">
        <v>0.30578</v>
      </c>
      <c r="M75" s="393">
        <v>0.35619000000000001</v>
      </c>
      <c r="N75" s="393">
        <v>0.41028999999999999</v>
      </c>
      <c r="O75" s="393">
        <v>0.46804000000000001</v>
      </c>
      <c r="P75" s="393">
        <v>0.52944000000000002</v>
      </c>
      <c r="Q75" s="393">
        <v>0.59447000000000005</v>
      </c>
      <c r="R75" s="393">
        <v>0.66310999999999998</v>
      </c>
      <c r="S75" s="393">
        <v>0.73536999999999997</v>
      </c>
      <c r="T75" s="393">
        <v>0.81123000000000001</v>
      </c>
      <c r="U75" s="393">
        <v>0.89068000000000003</v>
      </c>
      <c r="V75" s="393">
        <v>0.97370999999999996</v>
      </c>
      <c r="W75" s="393">
        <v>1.0603199999999999</v>
      </c>
      <c r="X75" s="393">
        <v>1.1505099999999999</v>
      </c>
      <c r="Y75" s="393">
        <v>1.24427</v>
      </c>
      <c r="Z75" s="393">
        <v>1.3415900000000001</v>
      </c>
      <c r="AA75" s="393">
        <v>1.4424699999999999</v>
      </c>
      <c r="AB75" s="393">
        <v>1.5469200000000001</v>
      </c>
      <c r="AC75" s="393">
        <v>1.6549199999999999</v>
      </c>
      <c r="AD75" s="393">
        <v>1.76647</v>
      </c>
      <c r="AE75" s="393">
        <v>1.88158</v>
      </c>
      <c r="AF75" s="393">
        <v>2.0002399999999998</v>
      </c>
      <c r="AG75" s="393">
        <v>2.1224599999999998</v>
      </c>
      <c r="AH75" s="393">
        <v>2.2482199999999999</v>
      </c>
      <c r="AI75" s="393">
        <v>2.3775400000000002</v>
      </c>
      <c r="AJ75" s="393">
        <v>2.5104099999999998</v>
      </c>
      <c r="AK75" s="393">
        <v>2.64683</v>
      </c>
      <c r="AL75" s="393">
        <v>2.78681</v>
      </c>
      <c r="AM75" s="393">
        <v>2.9303400000000002</v>
      </c>
      <c r="AN75" s="393">
        <v>3.0774300000000001</v>
      </c>
      <c r="AO75" s="393">
        <v>3.2280700000000002</v>
      </c>
      <c r="AP75" s="393">
        <v>3.3822800000000002</v>
      </c>
      <c r="AQ75" s="393">
        <v>3.5400499999999999</v>
      </c>
      <c r="AR75" s="393">
        <v>3.7013799999999999</v>
      </c>
      <c r="AS75" s="393">
        <v>3.8662800000000002</v>
      </c>
      <c r="AT75" s="393">
        <v>4.0347499999999998</v>
      </c>
      <c r="AU75" s="393">
        <v>4.2068000000000003</v>
      </c>
      <c r="AV75" s="393">
        <v>4.3824199999999998</v>
      </c>
      <c r="AW75" s="393">
        <v>4.5616199999999996</v>
      </c>
      <c r="AX75" s="401">
        <v>4.7443999999999997</v>
      </c>
      <c r="AY75" s="395"/>
      <c r="AZ75" s="395"/>
      <c r="BA75" s="395"/>
      <c r="BB75" s="395"/>
      <c r="BC75" s="395"/>
      <c r="BD75" s="395"/>
      <c r="BE75" s="395"/>
      <c r="BF75" s="395"/>
      <c r="BG75" s="395"/>
      <c r="BH75" s="395"/>
      <c r="BI75" s="395"/>
      <c r="BJ75" s="395"/>
      <c r="BK75" s="395"/>
      <c r="BL75" s="395"/>
      <c r="BM75" s="395"/>
      <c r="BN75" s="395"/>
      <c r="BO75" s="395"/>
      <c r="BP75" s="395"/>
      <c r="BQ75" s="395"/>
      <c r="BR75" s="395"/>
      <c r="BS75" s="395"/>
      <c r="BT75" s="395"/>
      <c r="BU75" s="395"/>
      <c r="BV75" s="395"/>
      <c r="BW75" s="395"/>
      <c r="BX75" s="395"/>
      <c r="BY75" s="395"/>
      <c r="BZ75" s="395"/>
      <c r="CA75" s="395"/>
      <c r="CB75" s="395"/>
      <c r="CC75" s="395"/>
      <c r="CD75" s="395"/>
      <c r="CE75" s="395"/>
      <c r="CF75" s="395"/>
      <c r="CG75" s="395"/>
      <c r="CH75" s="395"/>
      <c r="CI75" s="395"/>
      <c r="CJ75" s="395"/>
      <c r="CK75" s="395"/>
    </row>
    <row r="76" spans="1:89" s="396" customFormat="1">
      <c r="A76" s="1340"/>
      <c r="B76" s="392">
        <v>15</v>
      </c>
      <c r="C76" s="393">
        <v>2.35E-2</v>
      </c>
      <c r="D76" s="393">
        <v>4.0559999999999999E-2</v>
      </c>
      <c r="E76" s="393">
        <v>6.1960000000000001E-2</v>
      </c>
      <c r="F76" s="393">
        <v>8.7599999999999997E-2</v>
      </c>
      <c r="G76" s="393">
        <v>0.11742</v>
      </c>
      <c r="H76" s="393">
        <v>0.15135999999999999</v>
      </c>
      <c r="I76" s="393">
        <v>0.18937999999999999</v>
      </c>
      <c r="J76" s="393">
        <v>0.23144999999999999</v>
      </c>
      <c r="K76" s="393">
        <v>0.27751999999999999</v>
      </c>
      <c r="L76" s="393">
        <v>0.32757999999999998</v>
      </c>
      <c r="M76" s="393">
        <v>0.38158999999999998</v>
      </c>
      <c r="N76" s="393">
        <v>0.43953999999999999</v>
      </c>
      <c r="O76" s="393">
        <v>0.50141999999999998</v>
      </c>
      <c r="P76" s="393">
        <v>0.56718999999999997</v>
      </c>
      <c r="Q76" s="393">
        <v>0.63685999999999998</v>
      </c>
      <c r="R76" s="393">
        <v>0.71040000000000003</v>
      </c>
      <c r="S76" s="393">
        <v>0.78781000000000001</v>
      </c>
      <c r="T76" s="393">
        <v>0.86907999999999996</v>
      </c>
      <c r="U76" s="393">
        <v>0.95418999999999998</v>
      </c>
      <c r="V76" s="393">
        <v>1.04315</v>
      </c>
      <c r="W76" s="393">
        <v>1.1359399999999999</v>
      </c>
      <c r="X76" s="393">
        <v>1.2325600000000001</v>
      </c>
      <c r="Y76" s="393">
        <v>1.333</v>
      </c>
      <c r="Z76" s="393">
        <v>1.43726</v>
      </c>
      <c r="AA76" s="393">
        <v>1.5453399999999999</v>
      </c>
      <c r="AB76" s="393">
        <v>1.65724</v>
      </c>
      <c r="AC76" s="393">
        <v>1.77294</v>
      </c>
      <c r="AD76" s="393">
        <v>1.89245</v>
      </c>
      <c r="AE76" s="393">
        <v>2.0157699999999998</v>
      </c>
      <c r="AF76" s="393">
        <v>2.14289</v>
      </c>
      <c r="AG76" s="393">
        <v>2.2738299999999998</v>
      </c>
      <c r="AH76" s="393">
        <v>2.40856</v>
      </c>
      <c r="AI76" s="393">
        <v>2.5470999999999999</v>
      </c>
      <c r="AJ76" s="393">
        <v>2.6894499999999999</v>
      </c>
      <c r="AK76" s="393">
        <v>2.8355999999999999</v>
      </c>
      <c r="AL76" s="393">
        <v>2.9855700000000001</v>
      </c>
      <c r="AM76" s="393">
        <v>3.1393399999999998</v>
      </c>
      <c r="AN76" s="393">
        <v>3.2969200000000001</v>
      </c>
      <c r="AO76" s="393">
        <v>3.45831</v>
      </c>
      <c r="AP76" s="393">
        <v>3.6235200000000001</v>
      </c>
      <c r="AQ76" s="393">
        <v>3.7925399999999998</v>
      </c>
      <c r="AR76" s="393">
        <v>3.9653800000000001</v>
      </c>
      <c r="AS76" s="393">
        <v>4.1420500000000002</v>
      </c>
      <c r="AT76" s="393">
        <v>4.32254</v>
      </c>
      <c r="AU76" s="393">
        <v>4.5068599999999996</v>
      </c>
      <c r="AV76" s="393">
        <v>4.6950099999999999</v>
      </c>
      <c r="AW76" s="393">
        <v>4.8869899999999999</v>
      </c>
      <c r="AX76" s="401">
        <v>5.0828199999999999</v>
      </c>
      <c r="AY76" s="395"/>
      <c r="AZ76" s="395"/>
      <c r="BA76" s="395"/>
      <c r="BB76" s="395"/>
      <c r="BC76" s="395"/>
      <c r="BD76" s="395"/>
      <c r="BE76" s="395"/>
      <c r="BF76" s="395"/>
      <c r="BG76" s="395"/>
      <c r="BH76" s="395"/>
      <c r="BI76" s="395"/>
      <c r="BJ76" s="395"/>
      <c r="BK76" s="395"/>
      <c r="BL76" s="395"/>
      <c r="BM76" s="395"/>
      <c r="BN76" s="395"/>
      <c r="BO76" s="395"/>
      <c r="BP76" s="395"/>
      <c r="BQ76" s="395"/>
      <c r="BR76" s="395"/>
      <c r="BS76" s="395"/>
      <c r="BT76" s="395"/>
      <c r="BU76" s="395"/>
      <c r="BV76" s="395"/>
      <c r="BW76" s="395"/>
      <c r="BX76" s="395"/>
      <c r="BY76" s="395"/>
      <c r="BZ76" s="395"/>
      <c r="CA76" s="395"/>
      <c r="CB76" s="395"/>
      <c r="CC76" s="395"/>
      <c r="CD76" s="395"/>
      <c r="CE76" s="395"/>
      <c r="CF76" s="395"/>
      <c r="CG76" s="395"/>
      <c r="CH76" s="395"/>
      <c r="CI76" s="395"/>
      <c r="CJ76" s="395"/>
      <c r="CK76" s="395"/>
    </row>
    <row r="77" spans="1:89" s="396" customFormat="1">
      <c r="A77" s="1340"/>
      <c r="B77" s="392">
        <v>16</v>
      </c>
      <c r="C77" s="393">
        <v>2.5059999999999999E-2</v>
      </c>
      <c r="D77" s="393">
        <v>4.326E-2</v>
      </c>
      <c r="E77" s="393">
        <v>6.608E-2</v>
      </c>
      <c r="F77" s="393">
        <v>9.3429999999999999E-2</v>
      </c>
      <c r="G77" s="393">
        <v>0.12523000000000001</v>
      </c>
      <c r="H77" s="393">
        <v>0.16144</v>
      </c>
      <c r="I77" s="393">
        <v>0.20199</v>
      </c>
      <c r="J77" s="393">
        <v>0.24685000000000001</v>
      </c>
      <c r="K77" s="393">
        <v>0.29598999999999998</v>
      </c>
      <c r="L77" s="393">
        <v>0.34938000000000002</v>
      </c>
      <c r="M77" s="393">
        <v>0.40699000000000002</v>
      </c>
      <c r="N77" s="393">
        <v>0.46879999999999999</v>
      </c>
      <c r="O77" s="393">
        <v>0.53478999999999999</v>
      </c>
      <c r="P77" s="393">
        <v>0.60494999999999999</v>
      </c>
      <c r="Q77" s="393">
        <v>0.67925000000000002</v>
      </c>
      <c r="R77" s="393">
        <v>0.75768999999999997</v>
      </c>
      <c r="S77" s="393">
        <v>0.84025000000000005</v>
      </c>
      <c r="T77" s="393">
        <v>0.92693000000000003</v>
      </c>
      <c r="U77" s="393">
        <v>1.0177099999999999</v>
      </c>
      <c r="V77" s="393">
        <v>1.11259</v>
      </c>
      <c r="W77" s="393">
        <v>1.2115499999999999</v>
      </c>
      <c r="X77" s="393">
        <v>1.3146100000000001</v>
      </c>
      <c r="Y77" s="393">
        <v>1.42174</v>
      </c>
      <c r="Z77" s="393">
        <v>1.53294</v>
      </c>
      <c r="AA77" s="393">
        <v>1.64822</v>
      </c>
      <c r="AB77" s="393">
        <v>1.76756</v>
      </c>
      <c r="AC77" s="393">
        <v>1.89097</v>
      </c>
      <c r="AD77" s="393">
        <v>2.01844</v>
      </c>
      <c r="AE77" s="393">
        <v>2.1499700000000002</v>
      </c>
      <c r="AF77" s="393">
        <v>2.2855500000000002</v>
      </c>
      <c r="AG77" s="393">
        <v>2.4251999999999998</v>
      </c>
      <c r="AH77" s="393">
        <v>2.5689099999999998</v>
      </c>
      <c r="AI77" s="393">
        <v>2.7166800000000002</v>
      </c>
      <c r="AJ77" s="393">
        <v>2.8685</v>
      </c>
      <c r="AK77" s="393">
        <v>3.0243899999999999</v>
      </c>
      <c r="AL77" s="393">
        <v>3.1843400000000002</v>
      </c>
      <c r="AM77" s="393">
        <v>3.3483499999999999</v>
      </c>
      <c r="AN77" s="393">
        <v>3.5164200000000001</v>
      </c>
      <c r="AO77" s="393">
        <v>3.6885599999999998</v>
      </c>
      <c r="AP77" s="393">
        <v>3.86477</v>
      </c>
      <c r="AQ77" s="393">
        <v>4.0450499999999998</v>
      </c>
      <c r="AR77" s="393">
        <v>4.2294</v>
      </c>
      <c r="AS77" s="393">
        <v>4.4178300000000004</v>
      </c>
      <c r="AT77" s="393">
        <v>4.6103399999999999</v>
      </c>
      <c r="AU77" s="393">
        <v>4.80694</v>
      </c>
      <c r="AV77" s="393">
        <v>5.0076200000000002</v>
      </c>
      <c r="AW77" s="393">
        <v>5.2123900000000001</v>
      </c>
      <c r="AX77" s="401">
        <v>5.4212499999999997</v>
      </c>
      <c r="AY77" s="395"/>
      <c r="AZ77" s="395"/>
      <c r="BA77" s="395"/>
      <c r="BB77" s="395"/>
      <c r="BC77" s="395"/>
      <c r="BD77" s="395"/>
      <c r="BE77" s="395"/>
      <c r="BF77" s="395"/>
      <c r="BG77" s="395"/>
      <c r="BH77" s="395"/>
      <c r="BI77" s="395"/>
      <c r="BJ77" s="395"/>
      <c r="BK77" s="395"/>
      <c r="BL77" s="395"/>
      <c r="BM77" s="395"/>
      <c r="BN77" s="395"/>
      <c r="BO77" s="395"/>
      <c r="BP77" s="395"/>
      <c r="BQ77" s="395"/>
      <c r="BR77" s="395"/>
      <c r="BS77" s="395"/>
      <c r="BT77" s="395"/>
      <c r="BU77" s="395"/>
      <c r="BV77" s="395"/>
      <c r="BW77" s="395"/>
      <c r="BX77" s="395"/>
      <c r="BY77" s="395"/>
      <c r="BZ77" s="395"/>
      <c r="CA77" s="395"/>
      <c r="CB77" s="395"/>
      <c r="CC77" s="395"/>
      <c r="CD77" s="395"/>
      <c r="CE77" s="395"/>
      <c r="CF77" s="395"/>
      <c r="CG77" s="395"/>
      <c r="CH77" s="395"/>
      <c r="CI77" s="395"/>
      <c r="CJ77" s="395"/>
      <c r="CK77" s="395"/>
    </row>
    <row r="78" spans="1:89" s="396" customFormat="1">
      <c r="A78" s="1340"/>
      <c r="B78" s="392">
        <v>17</v>
      </c>
      <c r="C78" s="393">
        <v>2.6620000000000001E-2</v>
      </c>
      <c r="D78" s="393">
        <v>4.5960000000000001E-2</v>
      </c>
      <c r="E78" s="393">
        <v>7.0199999999999999E-2</v>
      </c>
      <c r="F78" s="393">
        <v>9.9260000000000001E-2</v>
      </c>
      <c r="G78" s="393">
        <v>0.13305</v>
      </c>
      <c r="H78" s="393">
        <v>0.17151</v>
      </c>
      <c r="I78" s="393">
        <v>0.21460000000000001</v>
      </c>
      <c r="J78" s="393">
        <v>0.26225999999999999</v>
      </c>
      <c r="K78" s="393">
        <v>0.31447000000000003</v>
      </c>
      <c r="L78" s="393">
        <v>0.37119000000000002</v>
      </c>
      <c r="M78" s="393">
        <v>0.43239</v>
      </c>
      <c r="N78" s="393">
        <v>0.49806</v>
      </c>
      <c r="O78" s="393">
        <v>0.56816999999999995</v>
      </c>
      <c r="P78" s="393">
        <v>0.64270000000000005</v>
      </c>
      <c r="Q78" s="393">
        <v>0.72163999999999995</v>
      </c>
      <c r="R78" s="393">
        <v>0.80498000000000003</v>
      </c>
      <c r="S78" s="393">
        <v>0.89268999999999998</v>
      </c>
      <c r="T78" s="393">
        <v>0.98477999999999999</v>
      </c>
      <c r="U78" s="393">
        <v>1.0812299999999999</v>
      </c>
      <c r="V78" s="393">
        <v>1.1820299999999999</v>
      </c>
      <c r="W78" s="393">
        <v>1.28718</v>
      </c>
      <c r="X78" s="393">
        <v>1.39666</v>
      </c>
      <c r="Y78" s="393">
        <v>1.51048</v>
      </c>
      <c r="Z78" s="393">
        <v>1.62863</v>
      </c>
      <c r="AA78" s="393">
        <v>1.7511000000000001</v>
      </c>
      <c r="AB78" s="393">
        <v>1.8778900000000001</v>
      </c>
      <c r="AC78" s="393">
        <v>2.0089999999999999</v>
      </c>
      <c r="AD78" s="393">
        <v>2.1444299999999998</v>
      </c>
      <c r="AE78" s="393">
        <v>2.28417</v>
      </c>
      <c r="AF78" s="393">
        <v>2.42822</v>
      </c>
      <c r="AG78" s="393">
        <v>2.5765899999999999</v>
      </c>
      <c r="AH78" s="393">
        <v>2.7292700000000001</v>
      </c>
      <c r="AI78" s="393">
        <v>2.88626</v>
      </c>
      <c r="AJ78" s="393">
        <v>3.0475599999999998</v>
      </c>
      <c r="AK78" s="393">
        <v>3.2131799999999999</v>
      </c>
      <c r="AL78" s="393">
        <v>3.3831199999999999</v>
      </c>
      <c r="AM78" s="393">
        <v>3.5573700000000001</v>
      </c>
      <c r="AN78" s="393">
        <v>3.7359300000000002</v>
      </c>
      <c r="AO78" s="393">
        <v>3.9188200000000002</v>
      </c>
      <c r="AP78" s="393">
        <v>4.1060299999999996</v>
      </c>
      <c r="AQ78" s="393">
        <v>4.2975700000000003</v>
      </c>
      <c r="AR78" s="393">
        <v>4.49343</v>
      </c>
      <c r="AS78" s="393">
        <v>4.6936299999999997</v>
      </c>
      <c r="AT78" s="393">
        <v>4.8981599999999998</v>
      </c>
      <c r="AU78" s="393">
        <v>5.10703</v>
      </c>
      <c r="AV78" s="393">
        <v>5.3202400000000001</v>
      </c>
      <c r="AW78" s="393">
        <v>5.5377999999999998</v>
      </c>
      <c r="AX78" s="401">
        <v>5.7597100000000001</v>
      </c>
      <c r="AY78" s="395"/>
      <c r="AZ78" s="395"/>
      <c r="BA78" s="395"/>
      <c r="BB78" s="395"/>
      <c r="BC78" s="395"/>
      <c r="BD78" s="395"/>
      <c r="BE78" s="395"/>
      <c r="BF78" s="395"/>
      <c r="BG78" s="395"/>
      <c r="BH78" s="395"/>
      <c r="BI78" s="395"/>
      <c r="BJ78" s="395"/>
      <c r="BK78" s="395"/>
      <c r="BL78" s="395"/>
      <c r="BM78" s="395"/>
      <c r="BN78" s="395"/>
      <c r="BO78" s="395"/>
      <c r="BP78" s="395"/>
      <c r="BQ78" s="395"/>
      <c r="BR78" s="395"/>
      <c r="BS78" s="395"/>
      <c r="BT78" s="395"/>
      <c r="BU78" s="395"/>
      <c r="BV78" s="395"/>
      <c r="BW78" s="395"/>
      <c r="BX78" s="395"/>
      <c r="BY78" s="395"/>
      <c r="BZ78" s="395"/>
      <c r="CA78" s="395"/>
      <c r="CB78" s="395"/>
      <c r="CC78" s="395"/>
      <c r="CD78" s="395"/>
      <c r="CE78" s="395"/>
      <c r="CF78" s="395"/>
      <c r="CG78" s="395"/>
      <c r="CH78" s="395"/>
      <c r="CI78" s="395"/>
      <c r="CJ78" s="395"/>
      <c r="CK78" s="395"/>
    </row>
    <row r="79" spans="1:89" s="396" customFormat="1">
      <c r="A79" s="1340"/>
      <c r="B79" s="392">
        <v>18</v>
      </c>
      <c r="C79" s="393">
        <v>2.819E-2</v>
      </c>
      <c r="D79" s="393">
        <v>4.8660000000000002E-2</v>
      </c>
      <c r="E79" s="393">
        <v>7.4329999999999993E-2</v>
      </c>
      <c r="F79" s="393">
        <v>0.10509</v>
      </c>
      <c r="G79" s="393">
        <v>0.14086000000000001</v>
      </c>
      <c r="H79" s="393">
        <v>0.18159</v>
      </c>
      <c r="I79" s="393">
        <v>0.22720000000000001</v>
      </c>
      <c r="J79" s="393">
        <v>0.27766999999999997</v>
      </c>
      <c r="K79" s="393">
        <v>0.33294000000000001</v>
      </c>
      <c r="L79" s="393">
        <v>0.39299000000000001</v>
      </c>
      <c r="M79" s="393">
        <v>0.45778999999999997</v>
      </c>
      <c r="N79" s="393">
        <v>0.52732000000000001</v>
      </c>
      <c r="O79" s="393">
        <v>0.60155000000000003</v>
      </c>
      <c r="P79" s="393">
        <v>0.68045999999999995</v>
      </c>
      <c r="Q79" s="393">
        <v>0.76404000000000005</v>
      </c>
      <c r="R79" s="393">
        <v>0.85226999999999997</v>
      </c>
      <c r="S79" s="393">
        <v>0.94513999999999998</v>
      </c>
      <c r="T79" s="393">
        <v>1.04264</v>
      </c>
      <c r="U79" s="393">
        <v>1.1447499999999999</v>
      </c>
      <c r="V79" s="393">
        <v>1.2514799999999999</v>
      </c>
      <c r="W79" s="393">
        <v>1.3628</v>
      </c>
      <c r="X79" s="393">
        <v>1.47872</v>
      </c>
      <c r="Y79" s="393">
        <v>1.5992200000000001</v>
      </c>
      <c r="Z79" s="393">
        <v>1.72431</v>
      </c>
      <c r="AA79" s="393">
        <v>1.85398</v>
      </c>
      <c r="AB79" s="393">
        <v>1.9882200000000001</v>
      </c>
      <c r="AC79" s="393">
        <v>2.12704</v>
      </c>
      <c r="AD79" s="393">
        <v>2.2704200000000001</v>
      </c>
      <c r="AE79" s="393">
        <v>2.41838</v>
      </c>
      <c r="AF79" s="393">
        <v>2.5708899999999999</v>
      </c>
      <c r="AG79" s="393">
        <v>2.7279800000000001</v>
      </c>
      <c r="AH79" s="393">
        <v>2.8896299999999999</v>
      </c>
      <c r="AI79" s="393">
        <v>3.05585</v>
      </c>
      <c r="AJ79" s="393">
        <v>3.2266300000000001</v>
      </c>
      <c r="AK79" s="393">
        <v>3.40198</v>
      </c>
      <c r="AL79" s="393">
        <v>3.5819000000000001</v>
      </c>
      <c r="AM79" s="393">
        <v>3.7663899999999999</v>
      </c>
      <c r="AN79" s="393">
        <v>3.95546</v>
      </c>
      <c r="AO79" s="393">
        <v>4.1490900000000002</v>
      </c>
      <c r="AP79" s="393">
        <v>4.3473100000000002</v>
      </c>
      <c r="AQ79" s="393">
        <v>4.5500999999999996</v>
      </c>
      <c r="AR79" s="393">
        <v>4.7574800000000002</v>
      </c>
      <c r="AS79" s="393">
        <v>4.9694399999999996</v>
      </c>
      <c r="AT79" s="393">
        <v>5.1859900000000003</v>
      </c>
      <c r="AU79" s="393">
        <v>5.4071400000000001</v>
      </c>
      <c r="AV79" s="393">
        <v>5.6328800000000001</v>
      </c>
      <c r="AW79" s="393">
        <v>5.8632200000000001</v>
      </c>
      <c r="AX79" s="401">
        <v>6.0981800000000002</v>
      </c>
      <c r="AY79" s="395"/>
      <c r="AZ79" s="395"/>
      <c r="BA79" s="395"/>
      <c r="BB79" s="395"/>
      <c r="BC79" s="395"/>
      <c r="BD79" s="395"/>
      <c r="BE79" s="395"/>
      <c r="BF79" s="395"/>
      <c r="BG79" s="395"/>
      <c r="BH79" s="395"/>
      <c r="BI79" s="395"/>
      <c r="BJ79" s="395"/>
      <c r="BK79" s="395"/>
      <c r="BL79" s="395"/>
      <c r="BM79" s="395"/>
      <c r="BN79" s="395"/>
      <c r="BO79" s="395"/>
      <c r="BP79" s="395"/>
      <c r="BQ79" s="395"/>
      <c r="BR79" s="395"/>
      <c r="BS79" s="395"/>
      <c r="BT79" s="395"/>
      <c r="BU79" s="395"/>
      <c r="BV79" s="395"/>
      <c r="BW79" s="395"/>
      <c r="BX79" s="395"/>
      <c r="BY79" s="395"/>
      <c r="BZ79" s="395"/>
      <c r="CA79" s="395"/>
      <c r="CB79" s="395"/>
      <c r="CC79" s="395"/>
      <c r="CD79" s="395"/>
      <c r="CE79" s="395"/>
      <c r="CF79" s="395"/>
      <c r="CG79" s="395"/>
      <c r="CH79" s="395"/>
      <c r="CI79" s="395"/>
      <c r="CJ79" s="395"/>
      <c r="CK79" s="395"/>
    </row>
    <row r="80" spans="1:89" s="396" customFormat="1">
      <c r="A80" s="1340"/>
      <c r="B80" s="392">
        <v>19</v>
      </c>
      <c r="C80" s="393">
        <v>2.9749999999999999E-2</v>
      </c>
      <c r="D80" s="393">
        <v>5.1360000000000003E-2</v>
      </c>
      <c r="E80" s="393">
        <v>7.8450000000000006E-2</v>
      </c>
      <c r="F80" s="393">
        <v>0.11092</v>
      </c>
      <c r="G80" s="393">
        <v>0.14868000000000001</v>
      </c>
      <c r="H80" s="393">
        <v>0.19166</v>
      </c>
      <c r="I80" s="393">
        <v>0.23981</v>
      </c>
      <c r="J80" s="393">
        <v>0.29307</v>
      </c>
      <c r="K80" s="393">
        <v>0.35142000000000001</v>
      </c>
      <c r="L80" s="393">
        <v>0.4148</v>
      </c>
      <c r="M80" s="393">
        <v>0.48320000000000002</v>
      </c>
      <c r="N80" s="393">
        <v>0.55657999999999996</v>
      </c>
      <c r="O80" s="393">
        <v>0.63492999999999999</v>
      </c>
      <c r="P80" s="393">
        <v>0.71821999999999997</v>
      </c>
      <c r="Q80" s="393">
        <v>0.80644000000000005</v>
      </c>
      <c r="R80" s="393">
        <v>0.89956000000000003</v>
      </c>
      <c r="S80" s="393">
        <v>0.99758999999999998</v>
      </c>
      <c r="T80" s="393">
        <v>1.1005</v>
      </c>
      <c r="U80" s="393">
        <v>1.20828</v>
      </c>
      <c r="V80" s="393">
        <v>1.3209200000000001</v>
      </c>
      <c r="W80" s="393">
        <v>1.4384300000000001</v>
      </c>
      <c r="X80" s="393">
        <v>1.5607800000000001</v>
      </c>
      <c r="Y80" s="393">
        <v>1.68797</v>
      </c>
      <c r="Z80" s="393">
        <v>1.82</v>
      </c>
      <c r="AA80" s="393">
        <v>1.9568700000000001</v>
      </c>
      <c r="AB80" s="393">
        <v>2.09856</v>
      </c>
      <c r="AC80" s="393">
        <v>2.2450800000000002</v>
      </c>
      <c r="AD80" s="393">
        <v>2.39642</v>
      </c>
      <c r="AE80" s="393">
        <v>2.5525899999999999</v>
      </c>
      <c r="AF80" s="393">
        <v>2.7135699999999998</v>
      </c>
      <c r="AG80" s="393">
        <v>2.8793799999999998</v>
      </c>
      <c r="AH80" s="393">
        <v>3.05</v>
      </c>
      <c r="AI80" s="393">
        <v>3.2254499999999999</v>
      </c>
      <c r="AJ80" s="393">
        <v>3.40571</v>
      </c>
      <c r="AK80" s="393">
        <v>3.5907900000000001</v>
      </c>
      <c r="AL80" s="393">
        <v>3.7806999999999999</v>
      </c>
      <c r="AM80" s="393">
        <v>3.9754299999999998</v>
      </c>
      <c r="AN80" s="393">
        <v>4.1749900000000002</v>
      </c>
      <c r="AO80" s="393">
        <v>4.3793699999999998</v>
      </c>
      <c r="AP80" s="393">
        <v>4.5885899999999999</v>
      </c>
      <c r="AQ80" s="393">
        <v>4.8026400000000002</v>
      </c>
      <c r="AR80" s="393">
        <v>5.0215300000000003</v>
      </c>
      <c r="AS80" s="393">
        <v>5.24526</v>
      </c>
      <c r="AT80" s="393">
        <v>5.4738300000000004</v>
      </c>
      <c r="AU80" s="393">
        <v>5.7072500000000002</v>
      </c>
      <c r="AV80" s="393">
        <v>5.9455299999999998</v>
      </c>
      <c r="AW80" s="393">
        <v>6.1886599999999996</v>
      </c>
      <c r="AX80" s="401">
        <v>6.4366599999999998</v>
      </c>
      <c r="AY80" s="395"/>
      <c r="AZ80" s="395"/>
      <c r="BA80" s="395"/>
      <c r="BB80" s="395"/>
      <c r="BC80" s="395"/>
      <c r="BD80" s="395"/>
      <c r="BE80" s="395"/>
      <c r="BF80" s="395"/>
      <c r="BG80" s="395"/>
      <c r="BH80" s="395"/>
      <c r="BI80" s="395"/>
      <c r="BJ80" s="395"/>
      <c r="BK80" s="395"/>
      <c r="BL80" s="395"/>
      <c r="BM80" s="395"/>
      <c r="BN80" s="395"/>
      <c r="BO80" s="395"/>
      <c r="BP80" s="395"/>
      <c r="BQ80" s="395"/>
      <c r="BR80" s="395"/>
      <c r="BS80" s="395"/>
      <c r="BT80" s="395"/>
      <c r="BU80" s="395"/>
      <c r="BV80" s="395"/>
      <c r="BW80" s="395"/>
      <c r="BX80" s="395"/>
      <c r="BY80" s="395"/>
      <c r="BZ80" s="395"/>
      <c r="CA80" s="395"/>
      <c r="CB80" s="395"/>
      <c r="CC80" s="395"/>
      <c r="CD80" s="395"/>
      <c r="CE80" s="395"/>
      <c r="CF80" s="395"/>
      <c r="CG80" s="395"/>
      <c r="CH80" s="395"/>
      <c r="CI80" s="395"/>
      <c r="CJ80" s="395"/>
      <c r="CK80" s="395"/>
    </row>
    <row r="81" spans="1:89" s="396" customFormat="1">
      <c r="A81" s="1340"/>
      <c r="B81" s="392">
        <v>20</v>
      </c>
      <c r="C81" s="393">
        <v>3.1320000000000001E-2</v>
      </c>
      <c r="D81" s="393">
        <v>5.4059999999999997E-2</v>
      </c>
      <c r="E81" s="393">
        <v>8.2570000000000005E-2</v>
      </c>
      <c r="F81" s="393">
        <v>0.11675000000000001</v>
      </c>
      <c r="G81" s="393">
        <v>0.1565</v>
      </c>
      <c r="H81" s="393">
        <v>0.20174</v>
      </c>
      <c r="I81" s="393">
        <v>0.25241999999999998</v>
      </c>
      <c r="J81" s="393">
        <v>0.30847999999999998</v>
      </c>
      <c r="K81" s="393">
        <v>0.36989</v>
      </c>
      <c r="L81" s="393">
        <v>0.43661</v>
      </c>
      <c r="M81" s="393">
        <v>0.50860000000000005</v>
      </c>
      <c r="N81" s="393">
        <v>0.58584000000000003</v>
      </c>
      <c r="O81" s="393">
        <v>0.66830999999999996</v>
      </c>
      <c r="P81" s="393">
        <v>0.75597999999999999</v>
      </c>
      <c r="Q81" s="393">
        <v>0.84884000000000004</v>
      </c>
      <c r="R81" s="393">
        <v>0.94686000000000003</v>
      </c>
      <c r="S81" s="393">
        <v>1.0500400000000001</v>
      </c>
      <c r="T81" s="393">
        <v>1.1583600000000001</v>
      </c>
      <c r="U81" s="393">
        <v>1.2718100000000001</v>
      </c>
      <c r="V81" s="393">
        <v>1.3903700000000001</v>
      </c>
      <c r="W81" s="393">
        <v>1.51406</v>
      </c>
      <c r="X81" s="393">
        <v>1.6428400000000001</v>
      </c>
      <c r="Y81" s="393">
        <v>1.7767200000000001</v>
      </c>
      <c r="Z81" s="393">
        <v>1.9157</v>
      </c>
      <c r="AA81" s="393">
        <v>2.0597599999999998</v>
      </c>
      <c r="AB81" s="393">
        <v>2.2088999999999999</v>
      </c>
      <c r="AC81" s="393">
        <v>2.36313</v>
      </c>
      <c r="AD81" s="393">
        <v>2.5224299999999999</v>
      </c>
      <c r="AE81" s="393">
        <v>2.6868099999999999</v>
      </c>
      <c r="AF81" s="393">
        <v>2.8562599999999998</v>
      </c>
      <c r="AG81" s="393">
        <v>3.03078</v>
      </c>
      <c r="AH81" s="393">
        <v>3.2103799999999998</v>
      </c>
      <c r="AI81" s="393">
        <v>3.3950499999999999</v>
      </c>
      <c r="AJ81" s="393">
        <v>3.5847899999999999</v>
      </c>
      <c r="AK81" s="393">
        <v>3.7796099999999999</v>
      </c>
      <c r="AL81" s="393">
        <v>3.9794999999999998</v>
      </c>
      <c r="AM81" s="393">
        <v>4.1844799999999998</v>
      </c>
      <c r="AN81" s="393">
        <v>4.3945299999999996</v>
      </c>
      <c r="AO81" s="393">
        <v>4.6096599999999999</v>
      </c>
      <c r="AP81" s="393">
        <v>4.8298800000000002</v>
      </c>
      <c r="AQ81" s="393">
        <v>5.0551899999999996</v>
      </c>
      <c r="AR81" s="393">
        <v>5.28559</v>
      </c>
      <c r="AS81" s="393">
        <v>5.5210900000000001</v>
      </c>
      <c r="AT81" s="393">
        <v>5.7616800000000001</v>
      </c>
      <c r="AU81" s="393">
        <v>6.0073800000000004</v>
      </c>
      <c r="AV81" s="393">
        <v>6.2581899999999999</v>
      </c>
      <c r="AW81" s="393">
        <v>6.5141099999999996</v>
      </c>
      <c r="AX81" s="401">
        <v>6.77515</v>
      </c>
      <c r="AY81" s="395"/>
      <c r="AZ81" s="395"/>
      <c r="BA81" s="395"/>
      <c r="BB81" s="395"/>
      <c r="BC81" s="395"/>
      <c r="BD81" s="395"/>
      <c r="BE81" s="395"/>
      <c r="BF81" s="395"/>
      <c r="BG81" s="395"/>
      <c r="BH81" s="395"/>
      <c r="BI81" s="395"/>
      <c r="BJ81" s="395"/>
      <c r="BK81" s="395"/>
      <c r="BL81" s="395"/>
      <c r="BM81" s="395"/>
      <c r="BN81" s="395"/>
      <c r="BO81" s="395"/>
      <c r="BP81" s="395"/>
      <c r="BQ81" s="395"/>
      <c r="BR81" s="395"/>
      <c r="BS81" s="395"/>
      <c r="BT81" s="395"/>
      <c r="BU81" s="395"/>
      <c r="BV81" s="395"/>
      <c r="BW81" s="395"/>
      <c r="BX81" s="395"/>
      <c r="BY81" s="395"/>
      <c r="BZ81" s="395"/>
      <c r="CA81" s="395"/>
      <c r="CB81" s="395"/>
      <c r="CC81" s="395"/>
      <c r="CD81" s="395"/>
      <c r="CE81" s="395"/>
      <c r="CF81" s="395"/>
      <c r="CG81" s="395"/>
      <c r="CH81" s="395"/>
      <c r="CI81" s="395"/>
      <c r="CJ81" s="395"/>
      <c r="CK81" s="395"/>
    </row>
    <row r="82" spans="1:89" s="396" customFormat="1">
      <c r="A82" s="1340"/>
      <c r="B82" s="392">
        <v>21</v>
      </c>
      <c r="C82" s="393">
        <v>3.288E-2</v>
      </c>
      <c r="D82" s="393">
        <v>5.6759999999999998E-2</v>
      </c>
      <c r="E82" s="393">
        <v>8.6699999999999999E-2</v>
      </c>
      <c r="F82" s="393">
        <v>0.12257999999999999</v>
      </c>
      <c r="G82" s="393">
        <v>0.16431000000000001</v>
      </c>
      <c r="H82" s="393">
        <v>0.21182000000000001</v>
      </c>
      <c r="I82" s="393">
        <v>0.26501999999999998</v>
      </c>
      <c r="J82" s="393">
        <v>0.32389000000000001</v>
      </c>
      <c r="K82" s="393">
        <v>0.38836999999999999</v>
      </c>
      <c r="L82" s="393">
        <v>0.45841999999999999</v>
      </c>
      <c r="M82" s="393">
        <v>0.53400999999999998</v>
      </c>
      <c r="N82" s="393">
        <v>0.61511000000000005</v>
      </c>
      <c r="O82" s="393">
        <v>0.70169000000000004</v>
      </c>
      <c r="P82" s="393">
        <v>0.79374</v>
      </c>
      <c r="Q82" s="393">
        <v>0.89124000000000003</v>
      </c>
      <c r="R82" s="393">
        <v>0.99416000000000004</v>
      </c>
      <c r="S82" s="393">
        <v>1.10249</v>
      </c>
      <c r="T82" s="393">
        <v>1.2162200000000001</v>
      </c>
      <c r="U82" s="393">
        <v>1.33534</v>
      </c>
      <c r="V82" s="393">
        <v>1.45983</v>
      </c>
      <c r="W82" s="393">
        <v>1.58969</v>
      </c>
      <c r="X82" s="393">
        <v>1.7249099999999999</v>
      </c>
      <c r="Y82" s="393">
        <v>1.86548</v>
      </c>
      <c r="Z82" s="393">
        <v>2.01139</v>
      </c>
      <c r="AA82" s="393">
        <v>2.1626500000000002</v>
      </c>
      <c r="AB82" s="393">
        <v>2.3192499999999998</v>
      </c>
      <c r="AC82" s="393">
        <v>2.4811800000000002</v>
      </c>
      <c r="AD82" s="393">
        <v>2.6484399999999999</v>
      </c>
      <c r="AE82" s="393">
        <v>2.8210299999999999</v>
      </c>
      <c r="AF82" s="393">
        <v>2.9989400000000002</v>
      </c>
      <c r="AG82" s="393">
        <v>3.1821899999999999</v>
      </c>
      <c r="AH82" s="393">
        <v>3.3707600000000002</v>
      </c>
      <c r="AI82" s="393">
        <v>3.5646499999999999</v>
      </c>
      <c r="AJ82" s="393">
        <v>3.7638799999999999</v>
      </c>
      <c r="AK82" s="393">
        <v>3.9684300000000001</v>
      </c>
      <c r="AL82" s="393">
        <v>4.1783099999999997</v>
      </c>
      <c r="AM82" s="393">
        <v>4.3935300000000002</v>
      </c>
      <c r="AN82" s="393">
        <v>4.6140699999999999</v>
      </c>
      <c r="AO82" s="393">
        <v>4.8399599999999996</v>
      </c>
      <c r="AP82" s="393">
        <v>5.07118</v>
      </c>
      <c r="AQ82" s="393">
        <v>5.3077500000000004</v>
      </c>
      <c r="AR82" s="393">
        <v>5.5496600000000003</v>
      </c>
      <c r="AS82" s="393">
        <v>5.7969200000000001</v>
      </c>
      <c r="AT82" s="393">
        <v>6.0495400000000004</v>
      </c>
      <c r="AU82" s="393">
        <v>6.3075200000000002</v>
      </c>
      <c r="AV82" s="393">
        <v>6.5708599999999997</v>
      </c>
      <c r="AW82" s="393">
        <v>6.8395700000000001</v>
      </c>
      <c r="AX82" s="401">
        <v>7.1136499999999998</v>
      </c>
      <c r="AY82" s="395"/>
      <c r="AZ82" s="395"/>
      <c r="BA82" s="395"/>
      <c r="BB82" s="395"/>
      <c r="BC82" s="395"/>
      <c r="BD82" s="395"/>
      <c r="BE82" s="395"/>
      <c r="BF82" s="395"/>
      <c r="BG82" s="395"/>
      <c r="BH82" s="395"/>
      <c r="BI82" s="395"/>
      <c r="BJ82" s="395"/>
      <c r="BK82" s="395"/>
      <c r="BL82" s="395"/>
      <c r="BM82" s="395"/>
      <c r="BN82" s="395"/>
      <c r="BO82" s="395"/>
      <c r="BP82" s="395"/>
      <c r="BQ82" s="395"/>
      <c r="BR82" s="395"/>
      <c r="BS82" s="395"/>
      <c r="BT82" s="395"/>
      <c r="BU82" s="395"/>
      <c r="BV82" s="395"/>
      <c r="BW82" s="395"/>
      <c r="BX82" s="395"/>
      <c r="BY82" s="395"/>
      <c r="BZ82" s="395"/>
      <c r="CA82" s="395"/>
      <c r="CB82" s="395"/>
      <c r="CC82" s="395"/>
      <c r="CD82" s="395"/>
      <c r="CE82" s="395"/>
      <c r="CF82" s="395"/>
      <c r="CG82" s="395"/>
      <c r="CH82" s="395"/>
      <c r="CI82" s="395"/>
      <c r="CJ82" s="395"/>
      <c r="CK82" s="395"/>
    </row>
    <row r="83" spans="1:89" s="396" customFormat="1">
      <c r="A83" s="1340"/>
      <c r="B83" s="392">
        <v>22</v>
      </c>
      <c r="C83" s="393">
        <v>3.4439999999999998E-2</v>
      </c>
      <c r="D83" s="393">
        <v>5.9459999999999999E-2</v>
      </c>
      <c r="E83" s="393">
        <v>9.0819999999999998E-2</v>
      </c>
      <c r="F83" s="393">
        <v>0.12841</v>
      </c>
      <c r="G83" s="393">
        <v>0.17213000000000001</v>
      </c>
      <c r="H83" s="393">
        <v>0.22189</v>
      </c>
      <c r="I83" s="393">
        <v>0.27762999999999999</v>
      </c>
      <c r="J83" s="393">
        <v>0.33929999999999999</v>
      </c>
      <c r="K83" s="393">
        <v>0.40683999999999998</v>
      </c>
      <c r="L83" s="393">
        <v>0.48021999999999998</v>
      </c>
      <c r="M83" s="393">
        <v>0.55940999999999996</v>
      </c>
      <c r="N83" s="393">
        <v>0.64437</v>
      </c>
      <c r="O83" s="393">
        <v>0.73507</v>
      </c>
      <c r="P83" s="393">
        <v>0.83150000000000002</v>
      </c>
      <c r="Q83" s="393">
        <v>0.93364000000000003</v>
      </c>
      <c r="R83" s="393">
        <v>1.04145</v>
      </c>
      <c r="S83" s="393">
        <v>1.1549400000000001</v>
      </c>
      <c r="T83" s="393">
        <v>1.2740800000000001</v>
      </c>
      <c r="U83" s="393">
        <v>1.3988700000000001</v>
      </c>
      <c r="V83" s="393">
        <v>1.52928</v>
      </c>
      <c r="W83" s="393">
        <v>1.6653199999999999</v>
      </c>
      <c r="X83" s="393">
        <v>1.80697</v>
      </c>
      <c r="Y83" s="393">
        <v>1.9542299999999999</v>
      </c>
      <c r="Z83" s="393">
        <v>2.1070899999999999</v>
      </c>
      <c r="AA83" s="393">
        <v>2.2655500000000002</v>
      </c>
      <c r="AB83" s="393">
        <v>2.4296000000000002</v>
      </c>
      <c r="AC83" s="393">
        <v>2.5992299999999999</v>
      </c>
      <c r="AD83" s="393">
        <v>2.7744499999999999</v>
      </c>
      <c r="AE83" s="393">
        <v>2.9552499999999999</v>
      </c>
      <c r="AF83" s="393">
        <v>3.1416400000000002</v>
      </c>
      <c r="AG83" s="393">
        <v>3.3336000000000001</v>
      </c>
      <c r="AH83" s="393">
        <v>3.5311400000000002</v>
      </c>
      <c r="AI83" s="393">
        <v>3.73427</v>
      </c>
      <c r="AJ83" s="393">
        <v>3.9429699999999999</v>
      </c>
      <c r="AK83" s="393">
        <v>4.15726</v>
      </c>
      <c r="AL83" s="393">
        <v>4.3771300000000002</v>
      </c>
      <c r="AM83" s="393">
        <v>4.6025799999999997</v>
      </c>
      <c r="AN83" s="393">
        <v>4.8336300000000003</v>
      </c>
      <c r="AO83" s="393">
        <v>5.0702600000000002</v>
      </c>
      <c r="AP83" s="393">
        <v>5.3124900000000004</v>
      </c>
      <c r="AQ83" s="393">
        <v>5.5603100000000003</v>
      </c>
      <c r="AR83" s="393">
        <v>5.8137400000000001</v>
      </c>
      <c r="AS83" s="393">
        <v>6.0727700000000002</v>
      </c>
      <c r="AT83" s="393">
        <v>6.3374100000000002</v>
      </c>
      <c r="AU83" s="393">
        <v>6.6076600000000001</v>
      </c>
      <c r="AV83" s="393">
        <v>6.88354</v>
      </c>
      <c r="AW83" s="393">
        <v>7.1650299999999998</v>
      </c>
      <c r="AX83" s="401">
        <v>7.4521600000000001</v>
      </c>
      <c r="AY83" s="395"/>
      <c r="AZ83" s="395"/>
      <c r="BA83" s="395"/>
      <c r="BB83" s="395"/>
      <c r="BC83" s="395"/>
      <c r="BD83" s="395"/>
      <c r="BE83" s="395"/>
      <c r="BF83" s="395"/>
      <c r="BG83" s="395"/>
      <c r="BH83" s="395"/>
      <c r="BI83" s="395"/>
      <c r="BJ83" s="395"/>
      <c r="BK83" s="395"/>
      <c r="BL83" s="395"/>
      <c r="BM83" s="395"/>
      <c r="BN83" s="395"/>
      <c r="BO83" s="395"/>
      <c r="BP83" s="395"/>
      <c r="BQ83" s="395"/>
      <c r="BR83" s="395"/>
      <c r="BS83" s="395"/>
      <c r="BT83" s="395"/>
      <c r="BU83" s="395"/>
      <c r="BV83" s="395"/>
      <c r="BW83" s="395"/>
      <c r="BX83" s="395"/>
      <c r="BY83" s="395"/>
      <c r="BZ83" s="395"/>
      <c r="CA83" s="395"/>
      <c r="CB83" s="395"/>
      <c r="CC83" s="395"/>
      <c r="CD83" s="395"/>
      <c r="CE83" s="395"/>
      <c r="CF83" s="395"/>
      <c r="CG83" s="395"/>
      <c r="CH83" s="395"/>
      <c r="CI83" s="395"/>
      <c r="CJ83" s="395"/>
      <c r="CK83" s="395"/>
    </row>
    <row r="84" spans="1:89" s="396" customFormat="1">
      <c r="A84" s="1340"/>
      <c r="B84" s="392">
        <v>23</v>
      </c>
      <c r="C84" s="393">
        <v>3.601E-2</v>
      </c>
      <c r="D84" s="393">
        <v>6.216E-2</v>
      </c>
      <c r="E84" s="393">
        <v>9.4950000000000007E-2</v>
      </c>
      <c r="F84" s="393">
        <v>0.13425000000000001</v>
      </c>
      <c r="G84" s="393">
        <v>0.17995</v>
      </c>
      <c r="H84" s="393">
        <v>0.23197000000000001</v>
      </c>
      <c r="I84" s="393">
        <v>0.29024</v>
      </c>
      <c r="J84" s="393">
        <v>0.35471000000000003</v>
      </c>
      <c r="K84" s="393">
        <v>0.42531999999999998</v>
      </c>
      <c r="L84" s="393">
        <v>0.50202999999999998</v>
      </c>
      <c r="M84" s="393">
        <v>0.58482000000000001</v>
      </c>
      <c r="N84" s="393">
        <v>0.67362999999999995</v>
      </c>
      <c r="O84" s="393">
        <v>0.76846000000000003</v>
      </c>
      <c r="P84" s="393">
        <v>0.86926999999999999</v>
      </c>
      <c r="Q84" s="393">
        <v>0.97604000000000002</v>
      </c>
      <c r="R84" s="393">
        <v>1.0887500000000001</v>
      </c>
      <c r="S84" s="393">
        <v>1.20739</v>
      </c>
      <c r="T84" s="393">
        <v>1.33195</v>
      </c>
      <c r="U84" s="393">
        <v>1.4623999999999999</v>
      </c>
      <c r="V84" s="393">
        <v>1.59874</v>
      </c>
      <c r="W84" s="393">
        <v>1.7409600000000001</v>
      </c>
      <c r="X84" s="393">
        <v>1.8890400000000001</v>
      </c>
      <c r="Y84" s="393">
        <v>2.0429900000000001</v>
      </c>
      <c r="Z84" s="393">
        <v>2.2027999999999999</v>
      </c>
      <c r="AA84" s="393">
        <v>2.3684500000000002</v>
      </c>
      <c r="AB84" s="393">
        <v>2.5399500000000002</v>
      </c>
      <c r="AC84" s="393">
        <v>2.7172900000000002</v>
      </c>
      <c r="AD84" s="393">
        <v>2.9004699999999999</v>
      </c>
      <c r="AE84" s="393">
        <v>3.08948</v>
      </c>
      <c r="AF84" s="393">
        <v>3.2843300000000002</v>
      </c>
      <c r="AG84" s="393">
        <v>3.4850099999999999</v>
      </c>
      <c r="AH84" s="393">
        <v>3.6915300000000002</v>
      </c>
      <c r="AI84" s="393">
        <v>3.90388</v>
      </c>
      <c r="AJ84" s="393">
        <v>4.1220699999999999</v>
      </c>
      <c r="AK84" s="393">
        <v>4.3460900000000002</v>
      </c>
      <c r="AL84" s="393">
        <v>4.5759499999999997</v>
      </c>
      <c r="AM84" s="393">
        <v>4.8116399999999997</v>
      </c>
      <c r="AN84" s="393">
        <v>5.0531800000000002</v>
      </c>
      <c r="AO84" s="393">
        <v>5.3005699999999996</v>
      </c>
      <c r="AP84" s="393">
        <v>5.5537999999999998</v>
      </c>
      <c r="AQ84" s="393">
        <v>5.8128799999999998</v>
      </c>
      <c r="AR84" s="393">
        <v>6.07782</v>
      </c>
      <c r="AS84" s="393">
        <v>6.3486200000000004</v>
      </c>
      <c r="AT84" s="393">
        <v>6.6252800000000001</v>
      </c>
      <c r="AU84" s="393">
        <v>6.9078200000000001</v>
      </c>
      <c r="AV84" s="393">
        <v>7.1962200000000003</v>
      </c>
      <c r="AW84" s="393">
        <v>7.4905099999999996</v>
      </c>
      <c r="AX84" s="401">
        <v>7.79068</v>
      </c>
      <c r="AY84" s="395"/>
      <c r="AZ84" s="395"/>
      <c r="BA84" s="395"/>
      <c r="BB84" s="395"/>
      <c r="BC84" s="395"/>
      <c r="BD84" s="395"/>
      <c r="BE84" s="395"/>
      <c r="BF84" s="395"/>
      <c r="BG84" s="395"/>
      <c r="BH84" s="395"/>
      <c r="BI84" s="395"/>
      <c r="BJ84" s="395"/>
      <c r="BK84" s="395"/>
      <c r="BL84" s="395"/>
      <c r="BM84" s="395"/>
      <c r="BN84" s="395"/>
      <c r="BO84" s="395"/>
      <c r="BP84" s="395"/>
      <c r="BQ84" s="395"/>
      <c r="BR84" s="395"/>
      <c r="BS84" s="395"/>
      <c r="BT84" s="395"/>
      <c r="BU84" s="395"/>
      <c r="BV84" s="395"/>
      <c r="BW84" s="395"/>
      <c r="BX84" s="395"/>
      <c r="BY84" s="395"/>
      <c r="BZ84" s="395"/>
      <c r="CA84" s="395"/>
      <c r="CB84" s="395"/>
      <c r="CC84" s="395"/>
      <c r="CD84" s="395"/>
      <c r="CE84" s="395"/>
      <c r="CF84" s="395"/>
      <c r="CG84" s="395"/>
      <c r="CH84" s="395"/>
      <c r="CI84" s="395"/>
      <c r="CJ84" s="395"/>
      <c r="CK84" s="395"/>
    </row>
    <row r="85" spans="1:89" s="396" customFormat="1">
      <c r="A85" s="1340"/>
      <c r="B85" s="392">
        <v>24</v>
      </c>
      <c r="C85" s="393">
        <v>3.7569999999999999E-2</v>
      </c>
      <c r="D85" s="393">
        <v>6.4860000000000001E-2</v>
      </c>
      <c r="E85" s="393">
        <v>9.9070000000000005E-2</v>
      </c>
      <c r="F85" s="393">
        <v>0.14008000000000001</v>
      </c>
      <c r="G85" s="393">
        <v>0.18776000000000001</v>
      </c>
      <c r="H85" s="393">
        <v>0.24204999999999999</v>
      </c>
      <c r="I85" s="393">
        <v>0.30285000000000001</v>
      </c>
      <c r="J85" s="393">
        <v>0.37012</v>
      </c>
      <c r="K85" s="393">
        <v>0.44379999999999997</v>
      </c>
      <c r="L85" s="393">
        <v>0.52383999999999997</v>
      </c>
      <c r="M85" s="393">
        <v>0.61021999999999998</v>
      </c>
      <c r="N85" s="393">
        <v>0.70289999999999997</v>
      </c>
      <c r="O85" s="393">
        <v>0.80184</v>
      </c>
      <c r="P85" s="393">
        <v>0.90703</v>
      </c>
      <c r="Q85" s="393">
        <v>1.01844</v>
      </c>
      <c r="R85" s="393">
        <v>1.13605</v>
      </c>
      <c r="S85" s="393">
        <v>1.2598499999999999</v>
      </c>
      <c r="T85" s="393">
        <v>1.38981</v>
      </c>
      <c r="U85" s="393">
        <v>1.52593</v>
      </c>
      <c r="V85" s="393">
        <v>1.6681999999999999</v>
      </c>
      <c r="W85" s="393">
        <v>1.8165899999999999</v>
      </c>
      <c r="X85" s="393">
        <v>1.97112</v>
      </c>
      <c r="Y85" s="393">
        <v>2.1317499999999998</v>
      </c>
      <c r="Z85" s="393">
        <v>2.2985000000000002</v>
      </c>
      <c r="AA85" s="393">
        <v>2.4713500000000002</v>
      </c>
      <c r="AB85" s="393">
        <v>2.6503000000000001</v>
      </c>
      <c r="AC85" s="393">
        <v>2.83535</v>
      </c>
      <c r="AD85" s="393">
        <v>3.0264799999999998</v>
      </c>
      <c r="AE85" s="393">
        <v>3.2237100000000001</v>
      </c>
      <c r="AF85" s="393">
        <v>3.4270299999999998</v>
      </c>
      <c r="AG85" s="393">
        <v>3.6364299999999998</v>
      </c>
      <c r="AH85" s="393">
        <v>3.8519199999999998</v>
      </c>
      <c r="AI85" s="393">
        <v>4.0735000000000001</v>
      </c>
      <c r="AJ85" s="393">
        <v>4.3011699999999999</v>
      </c>
      <c r="AK85" s="393">
        <v>4.5349199999999996</v>
      </c>
      <c r="AL85" s="393">
        <v>4.7747700000000002</v>
      </c>
      <c r="AM85" s="393">
        <v>5.0207100000000002</v>
      </c>
      <c r="AN85" s="393">
        <v>5.2727399999999998</v>
      </c>
      <c r="AO85" s="393">
        <v>5.5308799999999998</v>
      </c>
      <c r="AP85" s="393">
        <v>5.7951199999999998</v>
      </c>
      <c r="AQ85" s="393">
        <v>6.0654599999999999</v>
      </c>
      <c r="AR85" s="393">
        <v>6.3419100000000004</v>
      </c>
      <c r="AS85" s="393">
        <v>6.6244800000000001</v>
      </c>
      <c r="AT85" s="393">
        <v>6.9131600000000004</v>
      </c>
      <c r="AU85" s="393">
        <v>7.2079800000000001</v>
      </c>
      <c r="AV85" s="393">
        <v>7.5089199999999998</v>
      </c>
      <c r="AW85" s="393">
        <v>7.8159900000000002</v>
      </c>
      <c r="AX85" s="401">
        <v>8.1292100000000005</v>
      </c>
      <c r="AY85" s="395"/>
      <c r="AZ85" s="395"/>
      <c r="BA85" s="395"/>
      <c r="BB85" s="395"/>
      <c r="BC85" s="395"/>
      <c r="BD85" s="395"/>
      <c r="BE85" s="395"/>
      <c r="BF85" s="395"/>
      <c r="BG85" s="395"/>
      <c r="BH85" s="395"/>
      <c r="BI85" s="395"/>
      <c r="BJ85" s="395"/>
      <c r="BK85" s="395"/>
      <c r="BL85" s="395"/>
      <c r="BM85" s="395"/>
      <c r="BN85" s="395"/>
      <c r="BO85" s="395"/>
      <c r="BP85" s="395"/>
      <c r="BQ85" s="395"/>
      <c r="BR85" s="395"/>
      <c r="BS85" s="395"/>
      <c r="BT85" s="395"/>
      <c r="BU85" s="395"/>
      <c r="BV85" s="395"/>
      <c r="BW85" s="395"/>
      <c r="BX85" s="395"/>
      <c r="BY85" s="395"/>
      <c r="BZ85" s="395"/>
      <c r="CA85" s="395"/>
      <c r="CB85" s="395"/>
      <c r="CC85" s="395"/>
      <c r="CD85" s="395"/>
      <c r="CE85" s="395"/>
      <c r="CF85" s="395"/>
      <c r="CG85" s="395"/>
      <c r="CH85" s="395"/>
      <c r="CI85" s="395"/>
      <c r="CJ85" s="395"/>
      <c r="CK85" s="395"/>
    </row>
    <row r="86" spans="1:89" s="396" customFormat="1">
      <c r="A86" s="1340"/>
      <c r="B86" s="392">
        <v>25</v>
      </c>
      <c r="C86" s="393">
        <v>3.9140000000000001E-2</v>
      </c>
      <c r="D86" s="393">
        <v>6.7559999999999995E-2</v>
      </c>
      <c r="E86" s="393">
        <v>0.1032</v>
      </c>
      <c r="F86" s="393">
        <v>0.14591000000000001</v>
      </c>
      <c r="G86" s="393">
        <v>0.19558</v>
      </c>
      <c r="H86" s="393">
        <v>0.25212000000000001</v>
      </c>
      <c r="I86" s="393">
        <v>0.31546000000000002</v>
      </c>
      <c r="J86" s="393">
        <v>0.38552999999999998</v>
      </c>
      <c r="K86" s="393">
        <v>0.46227000000000001</v>
      </c>
      <c r="L86" s="393">
        <v>0.54564999999999997</v>
      </c>
      <c r="M86" s="393">
        <v>0.63563000000000003</v>
      </c>
      <c r="N86" s="393">
        <v>0.73216000000000003</v>
      </c>
      <c r="O86" s="393">
        <v>0.83523000000000003</v>
      </c>
      <c r="P86" s="393">
        <v>0.94479999999999997</v>
      </c>
      <c r="Q86" s="393">
        <v>1.0608500000000001</v>
      </c>
      <c r="R86" s="393">
        <v>1.1833499999999999</v>
      </c>
      <c r="S86" s="393">
        <v>1.3123100000000001</v>
      </c>
      <c r="T86" s="393">
        <v>1.4476800000000001</v>
      </c>
      <c r="U86" s="393">
        <v>1.5894699999999999</v>
      </c>
      <c r="V86" s="393">
        <v>1.73766</v>
      </c>
      <c r="W86" s="393">
        <v>1.8922300000000001</v>
      </c>
      <c r="X86" s="393">
        <v>2.0531899999999998</v>
      </c>
      <c r="Y86" s="393">
        <v>2.22051</v>
      </c>
      <c r="Z86" s="393">
        <v>2.3942100000000002</v>
      </c>
      <c r="AA86" s="393">
        <v>2.5742500000000001</v>
      </c>
      <c r="AB86" s="393">
        <v>2.7606600000000001</v>
      </c>
      <c r="AC86" s="393">
        <v>2.9534099999999999</v>
      </c>
      <c r="AD86" s="393">
        <v>3.1525099999999999</v>
      </c>
      <c r="AE86" s="393">
        <v>3.3579500000000002</v>
      </c>
      <c r="AF86" s="393">
        <v>3.5697299999999998</v>
      </c>
      <c r="AG86" s="393">
        <v>3.7878500000000002</v>
      </c>
      <c r="AH86" s="393">
        <v>4.0123199999999999</v>
      </c>
      <c r="AI86" s="393">
        <v>4.2431200000000002</v>
      </c>
      <c r="AJ86" s="393">
        <v>4.48027</v>
      </c>
      <c r="AK86" s="393">
        <v>4.7237600000000004</v>
      </c>
      <c r="AL86" s="393">
        <v>4.9736000000000002</v>
      </c>
      <c r="AM86" s="393">
        <v>5.2297799999999999</v>
      </c>
      <c r="AN86" s="393">
        <v>5.4923099999999998</v>
      </c>
      <c r="AO86" s="393">
        <v>5.7611999999999997</v>
      </c>
      <c r="AP86" s="393">
        <v>6.0364399999999998</v>
      </c>
      <c r="AQ86" s="393">
        <v>6.3180399999999999</v>
      </c>
      <c r="AR86" s="393">
        <v>6.6060100000000004</v>
      </c>
      <c r="AS86" s="393">
        <v>6.9003399999999999</v>
      </c>
      <c r="AT86" s="393">
        <v>7.2010500000000004</v>
      </c>
      <c r="AU86" s="393">
        <v>7.50814</v>
      </c>
      <c r="AV86" s="393">
        <v>7.8216099999999997</v>
      </c>
      <c r="AW86" s="393">
        <v>8.1414799999999996</v>
      </c>
      <c r="AX86" s="401">
        <v>8.4677399999999992</v>
      </c>
      <c r="AY86" s="395"/>
      <c r="AZ86" s="395"/>
      <c r="BA86" s="395"/>
      <c r="BB86" s="395"/>
      <c r="BC86" s="395"/>
      <c r="BD86" s="395"/>
      <c r="BE86" s="395"/>
      <c r="BF86" s="395"/>
      <c r="BG86" s="395"/>
      <c r="BH86" s="395"/>
      <c r="BI86" s="395"/>
      <c r="BJ86" s="395"/>
      <c r="BK86" s="395"/>
      <c r="BL86" s="395"/>
      <c r="BM86" s="395"/>
      <c r="BN86" s="395"/>
      <c r="BO86" s="395"/>
      <c r="BP86" s="395"/>
      <c r="BQ86" s="395"/>
      <c r="BR86" s="395"/>
      <c r="BS86" s="395"/>
      <c r="BT86" s="395"/>
      <c r="BU86" s="395"/>
      <c r="BV86" s="395"/>
      <c r="BW86" s="395"/>
      <c r="BX86" s="395"/>
      <c r="BY86" s="395"/>
      <c r="BZ86" s="395"/>
      <c r="CA86" s="395"/>
      <c r="CB86" s="395"/>
      <c r="CC86" s="395"/>
      <c r="CD86" s="395"/>
      <c r="CE86" s="395"/>
      <c r="CF86" s="395"/>
      <c r="CG86" s="395"/>
      <c r="CH86" s="395"/>
      <c r="CI86" s="395"/>
      <c r="CJ86" s="395"/>
      <c r="CK86" s="395"/>
    </row>
    <row r="87" spans="1:89" s="396" customFormat="1">
      <c r="A87" s="1340"/>
      <c r="B87" s="392">
        <v>26</v>
      </c>
      <c r="C87" s="393">
        <v>4.07E-2</v>
      </c>
      <c r="D87" s="393">
        <v>7.0260000000000003E-2</v>
      </c>
      <c r="E87" s="393">
        <v>0.10732</v>
      </c>
      <c r="F87" s="393">
        <v>0.15174000000000001</v>
      </c>
      <c r="G87" s="393">
        <v>0.2034</v>
      </c>
      <c r="H87" s="393">
        <v>0.26219999999999999</v>
      </c>
      <c r="I87" s="393">
        <v>0.32806999999999997</v>
      </c>
      <c r="J87" s="393">
        <v>0.40094000000000002</v>
      </c>
      <c r="K87" s="393">
        <v>0.48075000000000001</v>
      </c>
      <c r="L87" s="393">
        <v>0.56747000000000003</v>
      </c>
      <c r="M87" s="393">
        <v>0.66103999999999996</v>
      </c>
      <c r="N87" s="393">
        <v>0.76143000000000005</v>
      </c>
      <c r="O87" s="393">
        <v>0.86861999999999995</v>
      </c>
      <c r="P87" s="393">
        <v>0.98255999999999999</v>
      </c>
      <c r="Q87" s="393">
        <v>1.1032500000000001</v>
      </c>
      <c r="R87" s="393">
        <v>1.2306600000000001</v>
      </c>
      <c r="S87" s="393">
        <v>1.36476</v>
      </c>
      <c r="T87" s="393">
        <v>1.5055499999999999</v>
      </c>
      <c r="U87" s="393">
        <v>1.6530100000000001</v>
      </c>
      <c r="V87" s="393">
        <v>1.8071200000000001</v>
      </c>
      <c r="W87" s="393">
        <v>1.96787</v>
      </c>
      <c r="X87" s="393">
        <v>2.1352600000000002</v>
      </c>
      <c r="Y87" s="393">
        <v>2.3092800000000002</v>
      </c>
      <c r="Z87" s="393">
        <v>2.4899100000000001</v>
      </c>
      <c r="AA87" s="393">
        <v>2.6771600000000002</v>
      </c>
      <c r="AB87" s="393">
        <v>2.8710100000000001</v>
      </c>
      <c r="AC87" s="393">
        <v>3.0714700000000001</v>
      </c>
      <c r="AD87" s="393">
        <v>3.2785299999999999</v>
      </c>
      <c r="AE87" s="393">
        <v>3.4921799999999998</v>
      </c>
      <c r="AF87" s="393">
        <v>3.7124299999999999</v>
      </c>
      <c r="AG87" s="393">
        <v>3.9392800000000001</v>
      </c>
      <c r="AH87" s="393">
        <v>4.17272</v>
      </c>
      <c r="AI87" s="393">
        <v>4.41275</v>
      </c>
      <c r="AJ87" s="393">
        <v>4.6593799999999996</v>
      </c>
      <c r="AK87" s="393">
        <v>4.9126000000000003</v>
      </c>
      <c r="AL87" s="393">
        <v>5.1724300000000003</v>
      </c>
      <c r="AM87" s="393">
        <v>5.4388500000000004</v>
      </c>
      <c r="AN87" s="393">
        <v>5.7118799999999998</v>
      </c>
      <c r="AO87" s="393">
        <v>5.9915200000000004</v>
      </c>
      <c r="AP87" s="393">
        <v>6.2777599999999998</v>
      </c>
      <c r="AQ87" s="393">
        <v>6.5706199999999999</v>
      </c>
      <c r="AR87" s="393">
        <v>6.8700999999999999</v>
      </c>
      <c r="AS87" s="393">
        <v>7.1762100000000002</v>
      </c>
      <c r="AT87" s="393">
        <v>7.4889400000000004</v>
      </c>
      <c r="AU87" s="393">
        <v>7.8083099999999996</v>
      </c>
      <c r="AV87" s="393">
        <v>8.1343200000000007</v>
      </c>
      <c r="AW87" s="393">
        <v>8.4669699999999999</v>
      </c>
      <c r="AX87" s="401">
        <v>8.8062799999999992</v>
      </c>
      <c r="AY87" s="395"/>
      <c r="AZ87" s="395"/>
      <c r="BA87" s="395"/>
      <c r="BB87" s="395"/>
      <c r="BC87" s="395"/>
      <c r="BD87" s="395"/>
      <c r="BE87" s="395"/>
      <c r="BF87" s="395"/>
      <c r="BG87" s="395"/>
      <c r="BH87" s="395"/>
      <c r="BI87" s="395"/>
      <c r="BJ87" s="395"/>
      <c r="BK87" s="395"/>
      <c r="BL87" s="395"/>
      <c r="BM87" s="395"/>
      <c r="BN87" s="395"/>
      <c r="BO87" s="395"/>
      <c r="BP87" s="395"/>
      <c r="BQ87" s="395"/>
      <c r="BR87" s="395"/>
      <c r="BS87" s="395"/>
      <c r="BT87" s="395"/>
      <c r="BU87" s="395"/>
      <c r="BV87" s="395"/>
      <c r="BW87" s="395"/>
      <c r="BX87" s="395"/>
      <c r="BY87" s="395"/>
      <c r="BZ87" s="395"/>
      <c r="CA87" s="395"/>
      <c r="CB87" s="395"/>
      <c r="CC87" s="395"/>
      <c r="CD87" s="395"/>
      <c r="CE87" s="395"/>
      <c r="CF87" s="395"/>
      <c r="CG87" s="395"/>
      <c r="CH87" s="395"/>
      <c r="CI87" s="395"/>
      <c r="CJ87" s="395"/>
      <c r="CK87" s="395"/>
    </row>
    <row r="88" spans="1:89" s="396" customFormat="1">
      <c r="A88" s="1340"/>
      <c r="B88" s="392">
        <v>27</v>
      </c>
      <c r="C88" s="393">
        <v>4.2270000000000002E-2</v>
      </c>
      <c r="D88" s="393">
        <v>7.2959999999999997E-2</v>
      </c>
      <c r="E88" s="393">
        <v>0.11144999999999999</v>
      </c>
      <c r="F88" s="393">
        <v>0.15756999999999999</v>
      </c>
      <c r="G88" s="393">
        <v>0.21121999999999999</v>
      </c>
      <c r="H88" s="393">
        <v>0.27228000000000002</v>
      </c>
      <c r="I88" s="393">
        <v>0.34067999999999998</v>
      </c>
      <c r="J88" s="393">
        <v>0.41635</v>
      </c>
      <c r="K88" s="393">
        <v>0.49923000000000001</v>
      </c>
      <c r="L88" s="393">
        <v>0.58928000000000003</v>
      </c>
      <c r="M88" s="393">
        <v>0.68644000000000005</v>
      </c>
      <c r="N88" s="393">
        <v>0.79069999999999996</v>
      </c>
      <c r="O88" s="393">
        <v>0.90200000000000002</v>
      </c>
      <c r="P88" s="393">
        <v>1.02033</v>
      </c>
      <c r="Q88" s="393">
        <v>1.1456599999999999</v>
      </c>
      <c r="R88" s="393">
        <v>1.27796</v>
      </c>
      <c r="S88" s="393">
        <v>1.4172199999999999</v>
      </c>
      <c r="T88" s="393">
        <v>1.56342</v>
      </c>
      <c r="U88" s="393">
        <v>1.71654</v>
      </c>
      <c r="V88" s="393">
        <v>1.8765799999999999</v>
      </c>
      <c r="W88" s="393">
        <v>2.0435099999999999</v>
      </c>
      <c r="X88" s="393">
        <v>2.2173400000000001</v>
      </c>
      <c r="Y88" s="393">
        <v>2.3980399999999999</v>
      </c>
      <c r="Z88" s="393">
        <v>2.58562</v>
      </c>
      <c r="AA88" s="393">
        <v>2.7800699999999998</v>
      </c>
      <c r="AB88" s="393">
        <v>2.9813700000000001</v>
      </c>
      <c r="AC88" s="393">
        <v>3.18954</v>
      </c>
      <c r="AD88" s="393">
        <v>3.40455</v>
      </c>
      <c r="AE88" s="393">
        <v>3.62642</v>
      </c>
      <c r="AF88" s="393">
        <v>3.85514</v>
      </c>
      <c r="AG88" s="393">
        <v>4.0907099999999996</v>
      </c>
      <c r="AH88" s="393">
        <v>4.3331200000000001</v>
      </c>
      <c r="AI88" s="393">
        <v>4.5823799999999997</v>
      </c>
      <c r="AJ88" s="393">
        <v>4.8384900000000002</v>
      </c>
      <c r="AK88" s="393">
        <v>5.1014499999999998</v>
      </c>
      <c r="AL88" s="393">
        <v>5.3712600000000004</v>
      </c>
      <c r="AM88" s="393">
        <v>5.6479299999999997</v>
      </c>
      <c r="AN88" s="393">
        <v>5.9314600000000004</v>
      </c>
      <c r="AO88" s="393">
        <v>6.2218400000000003</v>
      </c>
      <c r="AP88" s="393">
        <v>6.5190900000000003</v>
      </c>
      <c r="AQ88" s="393">
        <v>6.8232100000000004</v>
      </c>
      <c r="AR88" s="393">
        <v>7.1342100000000004</v>
      </c>
      <c r="AS88" s="393">
        <v>7.4520799999999996</v>
      </c>
      <c r="AT88" s="393">
        <v>7.77684</v>
      </c>
      <c r="AU88" s="393">
        <v>8.1084899999999998</v>
      </c>
      <c r="AV88" s="393">
        <v>8.4470299999999998</v>
      </c>
      <c r="AW88" s="393">
        <v>8.7924799999999994</v>
      </c>
      <c r="AX88" s="401">
        <v>9.1448300000000007</v>
      </c>
      <c r="AY88" s="395"/>
      <c r="AZ88" s="395"/>
      <c r="BA88" s="395"/>
      <c r="BB88" s="395"/>
      <c r="BC88" s="395"/>
      <c r="BD88" s="395"/>
      <c r="BE88" s="395"/>
      <c r="BF88" s="395"/>
      <c r="BG88" s="395"/>
      <c r="BH88" s="395"/>
      <c r="BI88" s="395"/>
      <c r="BJ88" s="395"/>
      <c r="BK88" s="395"/>
      <c r="BL88" s="395"/>
      <c r="BM88" s="395"/>
      <c r="BN88" s="395"/>
      <c r="BO88" s="395"/>
      <c r="BP88" s="395"/>
      <c r="BQ88" s="395"/>
      <c r="BR88" s="395"/>
      <c r="BS88" s="395"/>
      <c r="BT88" s="395"/>
      <c r="BU88" s="395"/>
      <c r="BV88" s="395"/>
      <c r="BW88" s="395"/>
      <c r="BX88" s="395"/>
      <c r="BY88" s="395"/>
      <c r="BZ88" s="395"/>
      <c r="CA88" s="395"/>
      <c r="CB88" s="395"/>
      <c r="CC88" s="395"/>
      <c r="CD88" s="395"/>
      <c r="CE88" s="395"/>
      <c r="CF88" s="395"/>
      <c r="CG88" s="395"/>
      <c r="CH88" s="395"/>
      <c r="CI88" s="395"/>
      <c r="CJ88" s="395"/>
      <c r="CK88" s="395"/>
    </row>
    <row r="89" spans="1:89" s="396" customFormat="1">
      <c r="A89" s="1340"/>
      <c r="B89" s="392">
        <v>28</v>
      </c>
      <c r="C89" s="393">
        <v>4.3830000000000001E-2</v>
      </c>
      <c r="D89" s="393">
        <v>7.5660000000000005E-2</v>
      </c>
      <c r="E89" s="393">
        <v>0.11557000000000001</v>
      </c>
      <c r="F89" s="393">
        <v>0.16341</v>
      </c>
      <c r="G89" s="393">
        <v>0.21904000000000001</v>
      </c>
      <c r="H89" s="393">
        <v>0.28236</v>
      </c>
      <c r="I89" s="393">
        <v>0.35328999999999999</v>
      </c>
      <c r="J89" s="393">
        <v>0.43175999999999998</v>
      </c>
      <c r="K89" s="393">
        <v>0.51771</v>
      </c>
      <c r="L89" s="393">
        <v>0.61109000000000002</v>
      </c>
      <c r="M89" s="393">
        <v>0.71184999999999998</v>
      </c>
      <c r="N89" s="393">
        <v>0.81996000000000002</v>
      </c>
      <c r="O89" s="393">
        <v>0.93539000000000005</v>
      </c>
      <c r="P89" s="393">
        <v>1.0581</v>
      </c>
      <c r="Q89" s="393">
        <v>1.1880599999999999</v>
      </c>
      <c r="R89" s="393">
        <v>1.3252600000000001</v>
      </c>
      <c r="S89" s="393">
        <v>1.4696800000000001</v>
      </c>
      <c r="T89" s="393">
        <v>1.6212899999999999</v>
      </c>
      <c r="U89" s="393">
        <v>1.7800800000000001</v>
      </c>
      <c r="V89" s="393">
        <v>1.94604</v>
      </c>
      <c r="W89" s="393">
        <v>2.1191599999999999</v>
      </c>
      <c r="X89" s="393">
        <v>2.29942</v>
      </c>
      <c r="Y89" s="393">
        <v>2.4868100000000002</v>
      </c>
      <c r="Z89" s="393">
        <v>2.68133</v>
      </c>
      <c r="AA89" s="393">
        <v>2.8829799999999999</v>
      </c>
      <c r="AB89" s="393">
        <v>3.0917300000000001</v>
      </c>
      <c r="AC89" s="393">
        <v>3.3075999999999999</v>
      </c>
      <c r="AD89" s="393">
        <v>3.5305800000000001</v>
      </c>
      <c r="AE89" s="393">
        <v>3.7606600000000001</v>
      </c>
      <c r="AF89" s="393">
        <v>3.9978500000000001</v>
      </c>
      <c r="AG89" s="393">
        <v>4.2421300000000004</v>
      </c>
      <c r="AH89" s="393">
        <v>4.4935200000000002</v>
      </c>
      <c r="AI89" s="393">
        <v>4.7520100000000003</v>
      </c>
      <c r="AJ89" s="393">
        <v>5.0175999999999998</v>
      </c>
      <c r="AK89" s="393">
        <v>5.2903000000000002</v>
      </c>
      <c r="AL89" s="393">
        <v>5.5701000000000001</v>
      </c>
      <c r="AM89" s="393">
        <v>5.8570099999999998</v>
      </c>
      <c r="AN89" s="393">
        <v>6.1510300000000004</v>
      </c>
      <c r="AO89" s="393">
        <v>6.4521699999999997</v>
      </c>
      <c r="AP89" s="393">
        <v>6.7604300000000004</v>
      </c>
      <c r="AQ89" s="393">
        <v>7.0758099999999997</v>
      </c>
      <c r="AR89" s="393">
        <v>7.39832</v>
      </c>
      <c r="AS89" s="393">
        <v>7.7279600000000004</v>
      </c>
      <c r="AT89" s="393">
        <v>8.0647400000000005</v>
      </c>
      <c r="AU89" s="393">
        <v>8.4086700000000008</v>
      </c>
      <c r="AV89" s="393">
        <v>8.7597400000000007</v>
      </c>
      <c r="AW89" s="393">
        <v>9.1179799999999993</v>
      </c>
      <c r="AX89" s="401">
        <v>9.4833800000000004</v>
      </c>
      <c r="AY89" s="395"/>
      <c r="AZ89" s="395"/>
      <c r="BA89" s="395"/>
      <c r="BB89" s="395"/>
      <c r="BC89" s="395"/>
      <c r="BD89" s="395"/>
      <c r="BE89" s="395"/>
      <c r="BF89" s="395"/>
      <c r="BG89" s="395"/>
      <c r="BH89" s="395"/>
      <c r="BI89" s="395"/>
      <c r="BJ89" s="395"/>
      <c r="BK89" s="395"/>
      <c r="BL89" s="395"/>
      <c r="BM89" s="395"/>
      <c r="BN89" s="395"/>
      <c r="BO89" s="395"/>
      <c r="BP89" s="395"/>
      <c r="BQ89" s="395"/>
      <c r="BR89" s="395"/>
      <c r="BS89" s="395"/>
      <c r="BT89" s="395"/>
      <c r="BU89" s="395"/>
      <c r="BV89" s="395"/>
      <c r="BW89" s="395"/>
      <c r="BX89" s="395"/>
      <c r="BY89" s="395"/>
      <c r="BZ89" s="395"/>
      <c r="CA89" s="395"/>
      <c r="CB89" s="395"/>
      <c r="CC89" s="395"/>
      <c r="CD89" s="395"/>
      <c r="CE89" s="395"/>
      <c r="CF89" s="395"/>
      <c r="CG89" s="395"/>
      <c r="CH89" s="395"/>
      <c r="CI89" s="395"/>
      <c r="CJ89" s="395"/>
      <c r="CK89" s="395"/>
    </row>
    <row r="90" spans="1:89" s="396" customFormat="1">
      <c r="A90" s="1340"/>
      <c r="B90" s="392">
        <v>29</v>
      </c>
      <c r="C90" s="393">
        <v>4.539E-2</v>
      </c>
      <c r="D90" s="393">
        <v>7.8359999999999999E-2</v>
      </c>
      <c r="E90" s="393">
        <v>0.1197</v>
      </c>
      <c r="F90" s="393">
        <v>0.16924</v>
      </c>
      <c r="G90" s="393">
        <v>0.22685</v>
      </c>
      <c r="H90" s="393">
        <v>0.29243000000000002</v>
      </c>
      <c r="I90" s="393">
        <v>0.3659</v>
      </c>
      <c r="J90" s="393">
        <v>0.44717000000000001</v>
      </c>
      <c r="K90" s="393">
        <v>0.53619000000000006</v>
      </c>
      <c r="L90" s="393">
        <v>0.63290000000000002</v>
      </c>
      <c r="M90" s="393">
        <v>0.73726000000000003</v>
      </c>
      <c r="N90" s="393">
        <v>0.84923000000000004</v>
      </c>
      <c r="O90" s="393">
        <v>0.96877999999999997</v>
      </c>
      <c r="P90" s="393">
        <v>1.0958600000000001</v>
      </c>
      <c r="Q90" s="393">
        <v>1.23047</v>
      </c>
      <c r="R90" s="393">
        <v>1.3725700000000001</v>
      </c>
      <c r="S90" s="393">
        <v>1.52214</v>
      </c>
      <c r="T90" s="393">
        <v>1.67916</v>
      </c>
      <c r="U90" s="393">
        <v>1.84362</v>
      </c>
      <c r="V90" s="393">
        <v>2.0155099999999999</v>
      </c>
      <c r="W90" s="393">
        <v>2.1947999999999999</v>
      </c>
      <c r="X90" s="393">
        <v>2.3815</v>
      </c>
      <c r="Y90" s="393">
        <v>2.57558</v>
      </c>
      <c r="Z90" s="393">
        <v>2.77705</v>
      </c>
      <c r="AA90" s="393">
        <v>2.9858899999999999</v>
      </c>
      <c r="AB90" s="393">
        <v>3.2021000000000002</v>
      </c>
      <c r="AC90" s="393">
        <v>3.4256700000000002</v>
      </c>
      <c r="AD90" s="393">
        <v>3.6566100000000001</v>
      </c>
      <c r="AE90" s="393">
        <v>3.8949099999999999</v>
      </c>
      <c r="AF90" s="393">
        <v>4.1405599999999998</v>
      </c>
      <c r="AG90" s="393">
        <v>4.3935700000000004</v>
      </c>
      <c r="AH90" s="393">
        <v>4.6539299999999999</v>
      </c>
      <c r="AI90" s="393">
        <v>4.9216499999999996</v>
      </c>
      <c r="AJ90" s="393">
        <v>5.19672</v>
      </c>
      <c r="AK90" s="393">
        <v>5.4791499999999997</v>
      </c>
      <c r="AL90" s="393">
        <v>5.7689399999999997</v>
      </c>
      <c r="AM90" s="393">
        <v>6.0660999999999996</v>
      </c>
      <c r="AN90" s="393">
        <v>6.3706100000000001</v>
      </c>
      <c r="AO90" s="393">
        <v>6.6825000000000001</v>
      </c>
      <c r="AP90" s="393">
        <v>7.00176</v>
      </c>
      <c r="AQ90" s="393">
        <v>7.3284000000000002</v>
      </c>
      <c r="AR90" s="393">
        <v>7.6624299999999996</v>
      </c>
      <c r="AS90" s="393">
        <v>8.0038400000000003</v>
      </c>
      <c r="AT90" s="393">
        <v>8.3526399999999992</v>
      </c>
      <c r="AU90" s="393">
        <v>8.70885</v>
      </c>
      <c r="AV90" s="393">
        <v>9.0724599999999995</v>
      </c>
      <c r="AW90" s="393">
        <v>9.4434900000000006</v>
      </c>
      <c r="AX90" s="401">
        <v>9.8219399999999997</v>
      </c>
      <c r="AY90" s="395"/>
      <c r="AZ90" s="395"/>
      <c r="BA90" s="395"/>
      <c r="BB90" s="395"/>
      <c r="BC90" s="395"/>
      <c r="BD90" s="395"/>
      <c r="BE90" s="395"/>
      <c r="BF90" s="395"/>
      <c r="BG90" s="395"/>
      <c r="BH90" s="395"/>
      <c r="BI90" s="395"/>
      <c r="BJ90" s="395"/>
      <c r="BK90" s="395"/>
      <c r="BL90" s="395"/>
      <c r="BM90" s="395"/>
      <c r="BN90" s="395"/>
      <c r="BO90" s="395"/>
      <c r="BP90" s="395"/>
      <c r="BQ90" s="395"/>
      <c r="BR90" s="395"/>
      <c r="BS90" s="395"/>
      <c r="BT90" s="395"/>
      <c r="BU90" s="395"/>
      <c r="BV90" s="395"/>
      <c r="BW90" s="395"/>
      <c r="BX90" s="395"/>
      <c r="BY90" s="395"/>
      <c r="BZ90" s="395"/>
      <c r="CA90" s="395"/>
      <c r="CB90" s="395"/>
      <c r="CC90" s="395"/>
      <c r="CD90" s="395"/>
      <c r="CE90" s="395"/>
      <c r="CF90" s="395"/>
      <c r="CG90" s="395"/>
      <c r="CH90" s="395"/>
      <c r="CI90" s="395"/>
      <c r="CJ90" s="395"/>
      <c r="CK90" s="395"/>
    </row>
    <row r="91" spans="1:89" s="396" customFormat="1">
      <c r="A91" s="1340"/>
      <c r="B91" s="392">
        <v>30</v>
      </c>
      <c r="C91" s="393">
        <v>4.6960000000000002E-2</v>
      </c>
      <c r="D91" s="393">
        <v>8.1059999999999993E-2</v>
      </c>
      <c r="E91" s="393">
        <v>0.12382</v>
      </c>
      <c r="F91" s="393">
        <v>0.17507</v>
      </c>
      <c r="G91" s="393">
        <v>0.23466999999999999</v>
      </c>
      <c r="H91" s="393">
        <v>0.30251</v>
      </c>
      <c r="I91" s="393">
        <v>0.37851000000000001</v>
      </c>
      <c r="J91" s="393">
        <v>0.46257999999999999</v>
      </c>
      <c r="K91" s="393">
        <v>0.55467</v>
      </c>
      <c r="L91" s="393">
        <v>0.65471000000000001</v>
      </c>
      <c r="M91" s="393">
        <v>0.76266999999999996</v>
      </c>
      <c r="N91" s="393">
        <v>0.87849999999999995</v>
      </c>
      <c r="O91" s="393">
        <v>1.0021599999999999</v>
      </c>
      <c r="P91" s="393">
        <v>1.1336299999999999</v>
      </c>
      <c r="Q91" s="393">
        <v>1.27288</v>
      </c>
      <c r="R91" s="393">
        <v>1.41987</v>
      </c>
      <c r="S91" s="393">
        <v>1.5746</v>
      </c>
      <c r="T91" s="393">
        <v>1.7370300000000001</v>
      </c>
      <c r="U91" s="393">
        <v>1.90716</v>
      </c>
      <c r="V91" s="393">
        <v>2.0849700000000002</v>
      </c>
      <c r="W91" s="393">
        <v>2.2704499999999999</v>
      </c>
      <c r="X91" s="393">
        <v>2.4635699999999998</v>
      </c>
      <c r="Y91" s="393">
        <v>2.6643500000000002</v>
      </c>
      <c r="Z91" s="393">
        <v>2.87276</v>
      </c>
      <c r="AA91" s="393">
        <v>3.0888</v>
      </c>
      <c r="AB91" s="393">
        <v>3.3124600000000002</v>
      </c>
      <c r="AC91" s="393">
        <v>3.5437400000000001</v>
      </c>
      <c r="AD91" s="393">
        <v>3.7826399999999998</v>
      </c>
      <c r="AE91" s="393">
        <v>4.0291499999999996</v>
      </c>
      <c r="AF91" s="393">
        <v>4.2832699999999999</v>
      </c>
      <c r="AG91" s="393">
        <v>4.5449999999999999</v>
      </c>
      <c r="AH91" s="393">
        <v>4.8143399999999996</v>
      </c>
      <c r="AI91" s="393">
        <v>5.0912800000000002</v>
      </c>
      <c r="AJ91" s="393">
        <v>5.3758400000000002</v>
      </c>
      <c r="AK91" s="393">
        <v>5.6680000000000001</v>
      </c>
      <c r="AL91" s="393">
        <v>5.9677800000000003</v>
      </c>
      <c r="AM91" s="393">
        <v>6.2751799999999998</v>
      </c>
      <c r="AN91" s="393">
        <v>6.5902000000000003</v>
      </c>
      <c r="AO91" s="393">
        <v>6.9128400000000001</v>
      </c>
      <c r="AP91" s="393">
        <v>7.2431099999999997</v>
      </c>
      <c r="AQ91" s="393">
        <v>7.58101</v>
      </c>
      <c r="AR91" s="393">
        <v>7.9265400000000001</v>
      </c>
      <c r="AS91" s="393">
        <v>8.2797199999999993</v>
      </c>
      <c r="AT91" s="393">
        <v>8.6405499999999993</v>
      </c>
      <c r="AU91" s="393">
        <v>9.0090400000000006</v>
      </c>
      <c r="AV91" s="393">
        <v>9.3851899999999997</v>
      </c>
      <c r="AW91" s="393">
        <v>9.7690000000000001</v>
      </c>
      <c r="AX91" s="401">
        <v>10.160500000000001</v>
      </c>
      <c r="AY91" s="395"/>
      <c r="AZ91" s="395"/>
      <c r="BA91" s="395"/>
      <c r="BB91" s="395"/>
      <c r="BC91" s="395"/>
      <c r="BD91" s="395"/>
      <c r="BE91" s="395"/>
      <c r="BF91" s="395"/>
      <c r="BG91" s="395"/>
      <c r="BH91" s="395"/>
      <c r="BI91" s="395"/>
      <c r="BJ91" s="395"/>
      <c r="BK91" s="395"/>
      <c r="BL91" s="395"/>
      <c r="BM91" s="395"/>
      <c r="BN91" s="395"/>
      <c r="BO91" s="395"/>
      <c r="BP91" s="395"/>
      <c r="BQ91" s="395"/>
      <c r="BR91" s="395"/>
      <c r="BS91" s="395"/>
      <c r="BT91" s="395"/>
      <c r="BU91" s="395"/>
      <c r="BV91" s="395"/>
      <c r="BW91" s="395"/>
      <c r="BX91" s="395"/>
      <c r="BY91" s="395"/>
      <c r="BZ91" s="395"/>
      <c r="CA91" s="395"/>
      <c r="CB91" s="395"/>
      <c r="CC91" s="395"/>
      <c r="CD91" s="395"/>
      <c r="CE91" s="395"/>
      <c r="CF91" s="395"/>
      <c r="CG91" s="395"/>
      <c r="CH91" s="395"/>
      <c r="CI91" s="395"/>
      <c r="CJ91" s="395"/>
      <c r="CK91" s="395"/>
    </row>
    <row r="92" spans="1:89" s="396" customFormat="1">
      <c r="A92" s="1340"/>
      <c r="B92" s="392">
        <v>31</v>
      </c>
      <c r="C92" s="393">
        <v>4.8520000000000001E-2</v>
      </c>
      <c r="D92" s="393">
        <v>8.3760000000000001E-2</v>
      </c>
      <c r="E92" s="393">
        <v>0.12795000000000001</v>
      </c>
      <c r="F92" s="393">
        <v>0.18090000000000001</v>
      </c>
      <c r="G92" s="393">
        <v>0.24249000000000001</v>
      </c>
      <c r="H92" s="393">
        <v>0.31258999999999998</v>
      </c>
      <c r="I92" s="393">
        <v>0.39112000000000002</v>
      </c>
      <c r="J92" s="393">
        <v>0.47799000000000003</v>
      </c>
      <c r="K92" s="393">
        <v>0.57313999999999998</v>
      </c>
      <c r="L92" s="393">
        <v>0.67652000000000001</v>
      </c>
      <c r="M92" s="393">
        <v>0.78808</v>
      </c>
      <c r="N92" s="393">
        <v>0.90776999999999997</v>
      </c>
      <c r="O92" s="393">
        <v>1.03555</v>
      </c>
      <c r="P92" s="393">
        <v>1.1714</v>
      </c>
      <c r="Q92" s="393">
        <v>1.3152900000000001</v>
      </c>
      <c r="R92" s="393">
        <v>1.4671799999999999</v>
      </c>
      <c r="S92" s="393">
        <v>1.62706</v>
      </c>
      <c r="T92" s="393">
        <v>1.79491</v>
      </c>
      <c r="U92" s="393">
        <v>1.9706999999999999</v>
      </c>
      <c r="V92" s="393">
        <v>2.1544400000000001</v>
      </c>
      <c r="W92" s="393">
        <v>2.3460899999999998</v>
      </c>
      <c r="X92" s="393">
        <v>2.5456599999999998</v>
      </c>
      <c r="Y92" s="393">
        <v>2.75312</v>
      </c>
      <c r="Z92" s="393">
        <v>2.9684699999999999</v>
      </c>
      <c r="AA92" s="393">
        <v>3.19171</v>
      </c>
      <c r="AB92" s="393">
        <v>3.4228299999999998</v>
      </c>
      <c r="AC92" s="393">
        <v>3.6618200000000001</v>
      </c>
      <c r="AD92" s="393">
        <v>3.9086699999999999</v>
      </c>
      <c r="AE92" s="393">
        <v>4.1634000000000002</v>
      </c>
      <c r="AF92" s="393">
        <v>4.42598</v>
      </c>
      <c r="AG92" s="393">
        <v>4.6964300000000003</v>
      </c>
      <c r="AH92" s="393">
        <v>4.9747500000000002</v>
      </c>
      <c r="AI92" s="393">
        <v>5.2609199999999996</v>
      </c>
      <c r="AJ92" s="393">
        <v>5.5549600000000003</v>
      </c>
      <c r="AK92" s="393">
        <v>5.8568600000000002</v>
      </c>
      <c r="AL92" s="393">
        <v>6.1666299999999996</v>
      </c>
      <c r="AM92" s="393">
        <v>6.4842700000000004</v>
      </c>
      <c r="AN92" s="393">
        <v>6.8097799999999999</v>
      </c>
      <c r="AO92" s="393">
        <v>7.1431800000000001</v>
      </c>
      <c r="AP92" s="393">
        <v>7.4844499999999998</v>
      </c>
      <c r="AQ92" s="393">
        <v>7.8336100000000002</v>
      </c>
      <c r="AR92" s="393">
        <v>8.1906599999999994</v>
      </c>
      <c r="AS92" s="393">
        <v>8.5556099999999997</v>
      </c>
      <c r="AT92" s="393">
        <v>8.9284700000000008</v>
      </c>
      <c r="AU92" s="393">
        <v>9.3092299999999994</v>
      </c>
      <c r="AV92" s="393">
        <v>9.6979100000000003</v>
      </c>
      <c r="AW92" s="393">
        <v>10.094519999999999</v>
      </c>
      <c r="AX92" s="401">
        <v>10.49906</v>
      </c>
      <c r="AY92" s="395"/>
      <c r="AZ92" s="395"/>
      <c r="BA92" s="395"/>
      <c r="BB92" s="395"/>
      <c r="BC92" s="395"/>
      <c r="BD92" s="395"/>
      <c r="BE92" s="395"/>
      <c r="BF92" s="395"/>
      <c r="BG92" s="395"/>
      <c r="BH92" s="395"/>
      <c r="BI92" s="395"/>
      <c r="BJ92" s="395"/>
      <c r="BK92" s="395"/>
      <c r="BL92" s="395"/>
      <c r="BM92" s="395"/>
      <c r="BN92" s="395"/>
      <c r="BO92" s="395"/>
      <c r="BP92" s="395"/>
      <c r="BQ92" s="395"/>
      <c r="BR92" s="395"/>
      <c r="BS92" s="395"/>
      <c r="BT92" s="395"/>
      <c r="BU92" s="395"/>
      <c r="BV92" s="395"/>
      <c r="BW92" s="395"/>
      <c r="BX92" s="395"/>
      <c r="BY92" s="395"/>
      <c r="BZ92" s="395"/>
      <c r="CA92" s="395"/>
      <c r="CB92" s="395"/>
      <c r="CC92" s="395"/>
      <c r="CD92" s="395"/>
      <c r="CE92" s="395"/>
      <c r="CF92" s="395"/>
      <c r="CG92" s="395"/>
      <c r="CH92" s="395"/>
      <c r="CI92" s="395"/>
      <c r="CJ92" s="395"/>
      <c r="CK92" s="395"/>
    </row>
    <row r="93" spans="1:89" s="396" customFormat="1">
      <c r="A93" s="1340"/>
      <c r="B93" s="392">
        <v>32</v>
      </c>
      <c r="C93" s="393">
        <v>5.0090000000000003E-2</v>
      </c>
      <c r="D93" s="393">
        <v>8.6459999999999995E-2</v>
      </c>
      <c r="E93" s="393">
        <v>0.13206999999999999</v>
      </c>
      <c r="F93" s="393">
        <v>0.18673999999999999</v>
      </c>
      <c r="G93" s="393">
        <v>0.25030999999999998</v>
      </c>
      <c r="H93" s="393">
        <v>0.32267000000000001</v>
      </c>
      <c r="I93" s="393">
        <v>0.40372999999999998</v>
      </c>
      <c r="J93" s="393">
        <v>0.49340000000000001</v>
      </c>
      <c r="K93" s="393">
        <v>0.59162000000000003</v>
      </c>
      <c r="L93" s="393">
        <v>0.69833999999999996</v>
      </c>
      <c r="M93" s="393">
        <v>0.81349000000000005</v>
      </c>
      <c r="N93" s="393">
        <v>0.93703999999999998</v>
      </c>
      <c r="O93" s="393">
        <v>1.06894</v>
      </c>
      <c r="P93" s="393">
        <v>1.2091700000000001</v>
      </c>
      <c r="Q93" s="393">
        <v>1.3576900000000001</v>
      </c>
      <c r="R93" s="393">
        <v>1.51448</v>
      </c>
      <c r="S93" s="393">
        <v>1.6795199999999999</v>
      </c>
      <c r="T93" s="393">
        <v>1.8527800000000001</v>
      </c>
      <c r="U93" s="393">
        <v>2.0342500000000001</v>
      </c>
      <c r="V93" s="393">
        <v>2.2239</v>
      </c>
      <c r="W93" s="393">
        <v>2.4217399999999998</v>
      </c>
      <c r="X93" s="393">
        <v>2.6277400000000002</v>
      </c>
      <c r="Y93" s="393">
        <v>2.8418899999999998</v>
      </c>
      <c r="Z93" s="393">
        <v>3.06419</v>
      </c>
      <c r="AA93" s="393">
        <v>3.2946300000000002</v>
      </c>
      <c r="AB93" s="393">
        <v>3.5331899999999998</v>
      </c>
      <c r="AC93" s="393">
        <v>3.77989</v>
      </c>
      <c r="AD93" s="393">
        <v>4.0347099999999996</v>
      </c>
      <c r="AE93" s="393">
        <v>4.2976400000000003</v>
      </c>
      <c r="AF93" s="393">
        <v>4.5686999999999998</v>
      </c>
      <c r="AG93" s="393">
        <v>4.8478700000000003</v>
      </c>
      <c r="AH93" s="393">
        <v>5.1351599999999999</v>
      </c>
      <c r="AI93" s="393">
        <v>5.4305599999999998</v>
      </c>
      <c r="AJ93" s="393">
        <v>5.7340799999999996</v>
      </c>
      <c r="AK93" s="393">
        <v>6.0457200000000002</v>
      </c>
      <c r="AL93" s="393">
        <v>6.3654799999999998</v>
      </c>
      <c r="AM93" s="393">
        <v>6.6933600000000002</v>
      </c>
      <c r="AN93" s="393">
        <v>7.0293700000000001</v>
      </c>
      <c r="AO93" s="393">
        <v>7.3735200000000001</v>
      </c>
      <c r="AP93" s="393">
        <v>7.7257999999999996</v>
      </c>
      <c r="AQ93" s="393">
        <v>8.0862200000000009</v>
      </c>
      <c r="AR93" s="393">
        <v>8.4547799999999995</v>
      </c>
      <c r="AS93" s="393">
        <v>8.8315000000000001</v>
      </c>
      <c r="AT93" s="393">
        <v>9.2163799999999991</v>
      </c>
      <c r="AU93" s="393">
        <v>9.6094299999999997</v>
      </c>
      <c r="AV93" s="393">
        <v>10.01065</v>
      </c>
      <c r="AW93" s="393">
        <v>10.42004</v>
      </c>
      <c r="AX93" s="401">
        <v>10.837630000000001</v>
      </c>
      <c r="AY93" s="395"/>
      <c r="AZ93" s="395"/>
      <c r="BA93" s="395"/>
      <c r="BB93" s="395"/>
      <c r="BC93" s="395"/>
      <c r="BD93" s="395"/>
      <c r="BE93" s="395"/>
      <c r="BF93" s="395"/>
      <c r="BG93" s="395"/>
      <c r="BH93" s="395"/>
      <c r="BI93" s="395"/>
      <c r="BJ93" s="395"/>
      <c r="BK93" s="395"/>
      <c r="BL93" s="395"/>
      <c r="BM93" s="395"/>
      <c r="BN93" s="395"/>
      <c r="BO93" s="395"/>
      <c r="BP93" s="395"/>
      <c r="BQ93" s="395"/>
      <c r="BR93" s="395"/>
      <c r="BS93" s="395"/>
      <c r="BT93" s="395"/>
      <c r="BU93" s="395"/>
      <c r="BV93" s="395"/>
      <c r="BW93" s="395"/>
      <c r="BX93" s="395"/>
      <c r="BY93" s="395"/>
      <c r="BZ93" s="395"/>
      <c r="CA93" s="395"/>
      <c r="CB93" s="395"/>
      <c r="CC93" s="395"/>
      <c r="CD93" s="395"/>
      <c r="CE93" s="395"/>
      <c r="CF93" s="395"/>
      <c r="CG93" s="395"/>
      <c r="CH93" s="395"/>
      <c r="CI93" s="395"/>
      <c r="CJ93" s="395"/>
      <c r="CK93" s="395"/>
    </row>
    <row r="94" spans="1:89" s="396" customFormat="1">
      <c r="A94" s="1340"/>
      <c r="B94" s="392">
        <v>33</v>
      </c>
      <c r="C94" s="393">
        <v>5.1650000000000001E-2</v>
      </c>
      <c r="D94" s="393">
        <v>8.9160000000000003E-2</v>
      </c>
      <c r="E94" s="393">
        <v>0.13619999999999999</v>
      </c>
      <c r="F94" s="393">
        <v>0.19256999999999999</v>
      </c>
      <c r="G94" s="393">
        <v>0.25813000000000003</v>
      </c>
      <c r="H94" s="393">
        <v>0.33274999999999999</v>
      </c>
      <c r="I94" s="393">
        <v>0.41633999999999999</v>
      </c>
      <c r="J94" s="393">
        <v>0.50880999999999998</v>
      </c>
      <c r="K94" s="393">
        <v>0.61009999999999998</v>
      </c>
      <c r="L94" s="393">
        <v>0.72014999999999996</v>
      </c>
      <c r="M94" s="393">
        <v>0.83889999999999998</v>
      </c>
      <c r="N94" s="393">
        <v>0.96630000000000005</v>
      </c>
      <c r="O94" s="393">
        <v>1.10233</v>
      </c>
      <c r="P94" s="393">
        <v>1.2469399999999999</v>
      </c>
      <c r="Q94" s="393">
        <v>1.4000999999999999</v>
      </c>
      <c r="R94" s="393">
        <v>1.56179</v>
      </c>
      <c r="S94" s="393">
        <v>1.7319800000000001</v>
      </c>
      <c r="T94" s="393">
        <v>1.91065</v>
      </c>
      <c r="U94" s="393">
        <v>2.0977899999999998</v>
      </c>
      <c r="V94" s="393">
        <v>2.2933699999999999</v>
      </c>
      <c r="W94" s="393">
        <v>2.4973900000000002</v>
      </c>
      <c r="X94" s="393">
        <v>2.7098200000000001</v>
      </c>
      <c r="Y94" s="393">
        <v>2.93066</v>
      </c>
      <c r="Z94" s="393">
        <v>3.15991</v>
      </c>
      <c r="AA94" s="393">
        <v>3.3975399999999998</v>
      </c>
      <c r="AB94" s="393">
        <v>3.6435599999999999</v>
      </c>
      <c r="AC94" s="393">
        <v>3.8979599999999999</v>
      </c>
      <c r="AD94" s="393">
        <v>4.1607399999999997</v>
      </c>
      <c r="AE94" s="393">
        <v>4.4318900000000001</v>
      </c>
      <c r="AF94" s="393">
        <v>4.7114200000000004</v>
      </c>
      <c r="AG94" s="393">
        <v>4.9993100000000004</v>
      </c>
      <c r="AH94" s="393">
        <v>5.2955699999999997</v>
      </c>
      <c r="AI94" s="393">
        <v>5.6002000000000001</v>
      </c>
      <c r="AJ94" s="393">
        <v>5.9131999999999998</v>
      </c>
      <c r="AK94" s="393">
        <v>6.2345800000000002</v>
      </c>
      <c r="AL94" s="393">
        <v>6.56433</v>
      </c>
      <c r="AM94" s="393">
        <v>6.9024599999999996</v>
      </c>
      <c r="AN94" s="393">
        <v>7.2489600000000003</v>
      </c>
      <c r="AO94" s="393">
        <v>7.6038600000000001</v>
      </c>
      <c r="AP94" s="393">
        <v>7.9671399999999997</v>
      </c>
      <c r="AQ94" s="393">
        <v>8.3388200000000001</v>
      </c>
      <c r="AR94" s="393">
        <v>8.7189099999999993</v>
      </c>
      <c r="AS94" s="393">
        <v>9.1074000000000002</v>
      </c>
      <c r="AT94" s="393">
        <v>9.5043000000000006</v>
      </c>
      <c r="AU94" s="393">
        <v>9.9096299999999999</v>
      </c>
      <c r="AV94" s="393">
        <v>10.32338</v>
      </c>
      <c r="AW94" s="393">
        <v>10.745570000000001</v>
      </c>
      <c r="AX94" s="401">
        <v>11.1762</v>
      </c>
      <c r="AY94" s="395"/>
      <c r="AZ94" s="395"/>
      <c r="BA94" s="395"/>
      <c r="BB94" s="395"/>
      <c r="BC94" s="395"/>
      <c r="BD94" s="395"/>
      <c r="BE94" s="395"/>
      <c r="BF94" s="395"/>
      <c r="BG94" s="395"/>
      <c r="BH94" s="395"/>
      <c r="BI94" s="395"/>
      <c r="BJ94" s="395"/>
      <c r="BK94" s="395"/>
      <c r="BL94" s="395"/>
      <c r="BM94" s="395"/>
      <c r="BN94" s="395"/>
      <c r="BO94" s="395"/>
      <c r="BP94" s="395"/>
      <c r="BQ94" s="395"/>
      <c r="BR94" s="395"/>
      <c r="BS94" s="395"/>
      <c r="BT94" s="395"/>
      <c r="BU94" s="395"/>
      <c r="BV94" s="395"/>
      <c r="BW94" s="395"/>
      <c r="BX94" s="395"/>
      <c r="BY94" s="395"/>
      <c r="BZ94" s="395"/>
      <c r="CA94" s="395"/>
      <c r="CB94" s="395"/>
      <c r="CC94" s="395"/>
      <c r="CD94" s="395"/>
      <c r="CE94" s="395"/>
      <c r="CF94" s="395"/>
      <c r="CG94" s="395"/>
      <c r="CH94" s="395"/>
      <c r="CI94" s="395"/>
      <c r="CJ94" s="395"/>
      <c r="CK94" s="395"/>
    </row>
    <row r="95" spans="1:89" s="396" customFormat="1">
      <c r="A95" s="1340"/>
      <c r="B95" s="392">
        <v>34</v>
      </c>
      <c r="C95" s="393">
        <v>5.3220000000000003E-2</v>
      </c>
      <c r="D95" s="393">
        <v>9.1859999999999997E-2</v>
      </c>
      <c r="E95" s="393">
        <v>0.14032</v>
      </c>
      <c r="F95" s="393">
        <v>0.19839999999999999</v>
      </c>
      <c r="G95" s="393">
        <v>0.26594000000000001</v>
      </c>
      <c r="H95" s="393">
        <v>0.34283000000000002</v>
      </c>
      <c r="I95" s="393">
        <v>0.42895</v>
      </c>
      <c r="J95" s="393">
        <v>0.52422000000000002</v>
      </c>
      <c r="K95" s="393">
        <v>0.62858000000000003</v>
      </c>
      <c r="L95" s="393">
        <v>0.74195999999999995</v>
      </c>
      <c r="M95" s="393">
        <v>0.86431000000000002</v>
      </c>
      <c r="N95" s="393">
        <v>0.99556999999999995</v>
      </c>
      <c r="O95" s="393">
        <v>1.1357200000000001</v>
      </c>
      <c r="P95" s="393">
        <v>1.28471</v>
      </c>
      <c r="Q95" s="393">
        <v>1.44251</v>
      </c>
      <c r="R95" s="393">
        <v>1.6091</v>
      </c>
      <c r="S95" s="393">
        <v>1.78444</v>
      </c>
      <c r="T95" s="393">
        <v>1.9685299999999999</v>
      </c>
      <c r="U95" s="393">
        <v>2.16133</v>
      </c>
      <c r="V95" s="393">
        <v>2.3628399999999998</v>
      </c>
      <c r="W95" s="393">
        <v>2.5730300000000002</v>
      </c>
      <c r="X95" s="393">
        <v>2.7919</v>
      </c>
      <c r="Y95" s="393">
        <v>3.0194399999999999</v>
      </c>
      <c r="Z95" s="393">
        <v>3.25562</v>
      </c>
      <c r="AA95" s="393">
        <v>3.5004599999999999</v>
      </c>
      <c r="AB95" s="393">
        <v>3.75393</v>
      </c>
      <c r="AC95" s="393">
        <v>4.0160400000000003</v>
      </c>
      <c r="AD95" s="393">
        <v>4.2867800000000003</v>
      </c>
      <c r="AE95" s="393">
        <v>4.5661399999999999</v>
      </c>
      <c r="AF95" s="393">
        <v>4.8541400000000001</v>
      </c>
      <c r="AG95" s="393">
        <v>5.1507500000000004</v>
      </c>
      <c r="AH95" s="393">
        <v>5.4559899999999999</v>
      </c>
      <c r="AI95" s="393">
        <v>5.7698499999999999</v>
      </c>
      <c r="AJ95" s="393">
        <v>6.0923299999999996</v>
      </c>
      <c r="AK95" s="393">
        <v>6.4234400000000003</v>
      </c>
      <c r="AL95" s="393">
        <v>6.7631800000000002</v>
      </c>
      <c r="AM95" s="393">
        <v>7.1115500000000003</v>
      </c>
      <c r="AN95" s="393">
        <v>7.4685600000000001</v>
      </c>
      <c r="AO95" s="393">
        <v>7.8342000000000001</v>
      </c>
      <c r="AP95" s="393">
        <v>8.2085000000000008</v>
      </c>
      <c r="AQ95" s="393">
        <v>8.5914400000000004</v>
      </c>
      <c r="AR95" s="393">
        <v>8.9830299999999994</v>
      </c>
      <c r="AS95" s="393">
        <v>9.3832900000000006</v>
      </c>
      <c r="AT95" s="393">
        <v>9.7922200000000004</v>
      </c>
      <c r="AU95" s="393">
        <v>10.20983</v>
      </c>
      <c r="AV95" s="393">
        <v>10.63612</v>
      </c>
      <c r="AW95" s="393">
        <v>11.071099999999999</v>
      </c>
      <c r="AX95" s="401">
        <v>11.51478</v>
      </c>
      <c r="AY95" s="395"/>
      <c r="AZ95" s="395"/>
      <c r="BA95" s="395"/>
      <c r="BB95" s="395"/>
      <c r="BC95" s="395"/>
      <c r="BD95" s="395"/>
      <c r="BE95" s="395"/>
      <c r="BF95" s="395"/>
      <c r="BG95" s="395"/>
      <c r="BH95" s="395"/>
      <c r="BI95" s="395"/>
      <c r="BJ95" s="395"/>
      <c r="BK95" s="395"/>
      <c r="BL95" s="395"/>
      <c r="BM95" s="395"/>
      <c r="BN95" s="395"/>
      <c r="BO95" s="395"/>
      <c r="BP95" s="395"/>
      <c r="BQ95" s="395"/>
      <c r="BR95" s="395"/>
      <c r="BS95" s="395"/>
      <c r="BT95" s="395"/>
      <c r="BU95" s="395"/>
      <c r="BV95" s="395"/>
      <c r="BW95" s="395"/>
      <c r="BX95" s="395"/>
      <c r="BY95" s="395"/>
      <c r="BZ95" s="395"/>
      <c r="CA95" s="395"/>
      <c r="CB95" s="395"/>
      <c r="CC95" s="395"/>
      <c r="CD95" s="395"/>
      <c r="CE95" s="395"/>
      <c r="CF95" s="395"/>
      <c r="CG95" s="395"/>
      <c r="CH95" s="395"/>
      <c r="CI95" s="395"/>
      <c r="CJ95" s="395"/>
      <c r="CK95" s="395"/>
    </row>
    <row r="96" spans="1:89" s="396" customFormat="1">
      <c r="A96" s="1340"/>
      <c r="B96" s="392">
        <v>35</v>
      </c>
      <c r="C96" s="402">
        <v>5.4780000000000002E-2</v>
      </c>
      <c r="D96" s="402">
        <v>9.4560000000000005E-2</v>
      </c>
      <c r="E96" s="402">
        <v>0.14445</v>
      </c>
      <c r="F96" s="402">
        <v>0.20422999999999999</v>
      </c>
      <c r="G96" s="402">
        <v>0.27376</v>
      </c>
      <c r="H96" s="402">
        <v>0.35291</v>
      </c>
      <c r="I96" s="402">
        <v>0.44156000000000001</v>
      </c>
      <c r="J96" s="402">
        <v>0.53964000000000001</v>
      </c>
      <c r="K96" s="402">
        <v>0.64705999999999997</v>
      </c>
      <c r="L96" s="402">
        <v>0.76376999999999995</v>
      </c>
      <c r="M96" s="402">
        <v>0.88971999999999996</v>
      </c>
      <c r="N96" s="402">
        <v>1.02484</v>
      </c>
      <c r="O96" s="402">
        <v>1.1691100000000001</v>
      </c>
      <c r="P96" s="402">
        <v>1.3224800000000001</v>
      </c>
      <c r="Q96" s="402">
        <v>1.48492</v>
      </c>
      <c r="R96" s="402">
        <v>1.6564099999999999</v>
      </c>
      <c r="S96" s="402">
        <v>1.83691</v>
      </c>
      <c r="T96" s="402">
        <v>2.0264000000000002</v>
      </c>
      <c r="U96" s="402">
        <v>2.2248800000000002</v>
      </c>
      <c r="V96" s="402">
        <v>2.4323100000000002</v>
      </c>
      <c r="W96" s="402">
        <v>2.6486800000000001</v>
      </c>
      <c r="X96" s="402">
        <v>2.87399</v>
      </c>
      <c r="Y96" s="402">
        <v>3.1082100000000001</v>
      </c>
      <c r="Z96" s="402">
        <v>3.35134</v>
      </c>
      <c r="AA96" s="402">
        <v>3.60337</v>
      </c>
      <c r="AB96" s="402">
        <v>3.8643000000000001</v>
      </c>
      <c r="AC96" s="402">
        <v>4.1341200000000002</v>
      </c>
      <c r="AD96" s="402">
        <v>4.41282</v>
      </c>
      <c r="AE96" s="402">
        <v>4.7004000000000001</v>
      </c>
      <c r="AF96" s="402">
        <v>4.9968500000000002</v>
      </c>
      <c r="AG96" s="402">
        <v>5.3021900000000004</v>
      </c>
      <c r="AH96" s="402">
        <v>5.6163999999999996</v>
      </c>
      <c r="AI96" s="402">
        <v>5.9394900000000002</v>
      </c>
      <c r="AJ96" s="402">
        <v>6.2714600000000003</v>
      </c>
      <c r="AK96" s="402">
        <v>6.6123000000000003</v>
      </c>
      <c r="AL96" s="402">
        <v>6.9620300000000004</v>
      </c>
      <c r="AM96" s="402">
        <v>7.3206499999999997</v>
      </c>
      <c r="AN96" s="402">
        <v>7.6881500000000003</v>
      </c>
      <c r="AO96" s="402">
        <v>8.0645500000000006</v>
      </c>
      <c r="AP96" s="402">
        <v>8.4498499999999996</v>
      </c>
      <c r="AQ96" s="402">
        <v>8.8440499999999993</v>
      </c>
      <c r="AR96" s="402">
        <v>9.2471599999999992</v>
      </c>
      <c r="AS96" s="402">
        <v>9.6591900000000006</v>
      </c>
      <c r="AT96" s="402">
        <v>10.08015</v>
      </c>
      <c r="AU96" s="402">
        <v>10.51003</v>
      </c>
      <c r="AV96" s="402">
        <v>10.94886</v>
      </c>
      <c r="AW96" s="402">
        <v>11.39663</v>
      </c>
      <c r="AX96" s="403">
        <v>11.85336</v>
      </c>
      <c r="AY96" s="395"/>
      <c r="AZ96" s="395"/>
      <c r="BA96" s="395"/>
      <c r="BB96" s="395"/>
      <c r="BC96" s="395"/>
      <c r="BD96" s="395"/>
      <c r="BE96" s="395"/>
      <c r="BF96" s="395"/>
      <c r="BG96" s="395"/>
      <c r="BH96" s="395"/>
      <c r="BI96" s="395"/>
      <c r="BJ96" s="395"/>
      <c r="BK96" s="395"/>
      <c r="BL96" s="395"/>
      <c r="BM96" s="395"/>
      <c r="BN96" s="395"/>
      <c r="BO96" s="395"/>
      <c r="BP96" s="395"/>
      <c r="BQ96" s="395"/>
      <c r="BR96" s="395"/>
      <c r="BS96" s="395"/>
      <c r="BT96" s="395"/>
      <c r="BU96" s="395"/>
      <c r="BV96" s="395"/>
      <c r="BW96" s="395"/>
      <c r="BX96" s="395"/>
      <c r="BY96" s="395"/>
      <c r="BZ96" s="395"/>
      <c r="CA96" s="395"/>
      <c r="CB96" s="395"/>
      <c r="CC96" s="395"/>
      <c r="CD96" s="395"/>
      <c r="CE96" s="395"/>
      <c r="CF96" s="395"/>
      <c r="CG96" s="395"/>
      <c r="CH96" s="395"/>
      <c r="CI96" s="395"/>
      <c r="CJ96" s="395"/>
      <c r="CK96" s="395"/>
    </row>
    <row r="97" spans="1:89">
      <c r="A97" s="1341" t="s">
        <v>948</v>
      </c>
      <c r="B97" s="397">
        <v>5</v>
      </c>
      <c r="C97" s="404">
        <v>8.0000000000000002E-3</v>
      </c>
      <c r="D97" s="404">
        <v>1.35E-2</v>
      </c>
      <c r="E97" s="404">
        <v>2.0199999999999999E-2</v>
      </c>
      <c r="F97" s="404">
        <v>2.81E-2</v>
      </c>
      <c r="G97" s="404">
        <v>3.7199999999999997E-2</v>
      </c>
      <c r="H97" s="404">
        <v>4.7500000000000001E-2</v>
      </c>
      <c r="I97" s="404">
        <v>5.8999999999999997E-2</v>
      </c>
      <c r="J97" s="404">
        <v>7.1599999999999997E-2</v>
      </c>
      <c r="K97" s="404">
        <v>8.5400000000000004E-2</v>
      </c>
      <c r="L97" s="404">
        <v>0.1003</v>
      </c>
      <c r="M97" s="404">
        <v>0.1164</v>
      </c>
      <c r="N97" s="404">
        <v>0.13370000000000001</v>
      </c>
      <c r="O97" s="404">
        <v>0.15210000000000001</v>
      </c>
      <c r="P97" s="404">
        <v>0.17180000000000001</v>
      </c>
      <c r="Q97" s="404">
        <v>0.19259999999999999</v>
      </c>
      <c r="R97" s="404">
        <v>0.21460000000000001</v>
      </c>
      <c r="S97" s="404">
        <v>0.2379</v>
      </c>
      <c r="T97" s="404">
        <v>0.26240000000000002</v>
      </c>
      <c r="U97" s="404">
        <v>0.28820000000000001</v>
      </c>
      <c r="V97" s="404">
        <v>0.31519999999999998</v>
      </c>
      <c r="W97" s="404">
        <v>0.34350000000000003</v>
      </c>
      <c r="X97" s="404">
        <v>0.37319999999999998</v>
      </c>
      <c r="Y97" s="404">
        <v>0.4042</v>
      </c>
      <c r="Z97" s="404">
        <v>0.4365</v>
      </c>
      <c r="AA97" s="404">
        <v>0.4703</v>
      </c>
      <c r="AB97" s="404">
        <v>0.50549999999999995</v>
      </c>
      <c r="AC97" s="404">
        <v>0.54210000000000003</v>
      </c>
      <c r="AD97" s="404">
        <v>0.58020000000000005</v>
      </c>
      <c r="AE97" s="404">
        <v>0.61980000000000002</v>
      </c>
      <c r="AF97" s="404">
        <v>0.66100000000000003</v>
      </c>
      <c r="AG97" s="404">
        <v>0.70369999999999999</v>
      </c>
      <c r="AH97" s="404">
        <v>0.74809999999999999</v>
      </c>
      <c r="AI97" s="404">
        <v>0.79410000000000003</v>
      </c>
      <c r="AJ97" s="404">
        <v>0.84189999999999998</v>
      </c>
      <c r="AK97" s="404">
        <v>0.89129999999999998</v>
      </c>
      <c r="AL97" s="404">
        <v>0.94259999999999999</v>
      </c>
      <c r="AM97" s="404">
        <v>0.99570000000000003</v>
      </c>
      <c r="AN97" s="404">
        <v>1.0507</v>
      </c>
      <c r="AY97" s="400"/>
      <c r="AZ97" s="400"/>
      <c r="BA97" s="400"/>
      <c r="BB97" s="400"/>
      <c r="BC97" s="400"/>
      <c r="BD97" s="400"/>
      <c r="BE97" s="400"/>
      <c r="BF97" s="400"/>
      <c r="BG97" s="400"/>
      <c r="BH97" s="400"/>
      <c r="BI97" s="400"/>
      <c r="BJ97" s="400"/>
      <c r="BK97" s="400"/>
      <c r="BL97" s="400"/>
      <c r="BM97" s="400"/>
      <c r="BN97" s="400"/>
      <c r="BO97" s="400"/>
      <c r="BP97" s="400"/>
      <c r="BQ97" s="400"/>
      <c r="BR97" s="400"/>
      <c r="BS97" s="400"/>
      <c r="BT97" s="400"/>
      <c r="BU97" s="400"/>
      <c r="BV97" s="400"/>
      <c r="BW97" s="400"/>
      <c r="BX97" s="400"/>
      <c r="BY97" s="400"/>
      <c r="BZ97" s="400"/>
      <c r="CA97" s="400"/>
      <c r="CB97" s="400"/>
      <c r="CC97" s="400"/>
      <c r="CD97" s="400"/>
      <c r="CE97" s="400"/>
      <c r="CF97" s="400"/>
      <c r="CG97" s="400"/>
      <c r="CH97" s="400"/>
      <c r="CI97" s="400"/>
      <c r="CJ97" s="400"/>
      <c r="CK97" s="400"/>
    </row>
    <row r="98" spans="1:89">
      <c r="A98" s="1341"/>
      <c r="B98" s="397">
        <v>6</v>
      </c>
      <c r="C98" s="404">
        <v>9.5999999999999992E-3</v>
      </c>
      <c r="D98" s="404">
        <v>1.6199999999999999E-2</v>
      </c>
      <c r="E98" s="404">
        <v>2.4299999999999999E-2</v>
      </c>
      <c r="F98" s="404">
        <v>3.3799999999999997E-2</v>
      </c>
      <c r="G98" s="404">
        <v>4.48E-2</v>
      </c>
      <c r="H98" s="404">
        <v>5.7200000000000001E-2</v>
      </c>
      <c r="I98" s="404">
        <v>7.0999999999999994E-2</v>
      </c>
      <c r="J98" s="404">
        <v>8.6199999999999999E-2</v>
      </c>
      <c r="K98" s="404">
        <v>0.1028</v>
      </c>
      <c r="L98" s="404">
        <v>0.1207</v>
      </c>
      <c r="M98" s="404">
        <v>0.14000000000000001</v>
      </c>
      <c r="N98" s="404">
        <v>0.1608</v>
      </c>
      <c r="O98" s="404">
        <v>0.18290000000000001</v>
      </c>
      <c r="P98" s="404">
        <v>0.2064</v>
      </c>
      <c r="Q98" s="404">
        <v>0.23139999999999999</v>
      </c>
      <c r="R98" s="404">
        <v>0.25779999999999997</v>
      </c>
      <c r="S98" s="404">
        <v>0.28560000000000002</v>
      </c>
      <c r="T98" s="404">
        <v>0.31480000000000002</v>
      </c>
      <c r="U98" s="404">
        <v>0.34560000000000002</v>
      </c>
      <c r="V98" s="404">
        <v>0.37780000000000002</v>
      </c>
      <c r="W98" s="404">
        <v>0.41149999999999998</v>
      </c>
      <c r="X98" s="404">
        <v>0.44679999999999997</v>
      </c>
      <c r="Y98" s="404">
        <v>0.48359999999999997</v>
      </c>
      <c r="Z98" s="404">
        <v>0.52190000000000003</v>
      </c>
      <c r="AA98" s="404">
        <v>0.56189999999999996</v>
      </c>
      <c r="AB98" s="404">
        <v>0.60350000000000004</v>
      </c>
      <c r="AC98" s="404">
        <v>0.64670000000000005</v>
      </c>
      <c r="AD98" s="404">
        <v>0.69159999999999999</v>
      </c>
      <c r="AE98" s="404">
        <v>0.73809999999999998</v>
      </c>
      <c r="AF98" s="404">
        <v>0.78639999999999999</v>
      </c>
      <c r="AG98" s="404">
        <v>0.83650000000000002</v>
      </c>
      <c r="AH98" s="404">
        <v>0.88839999999999997</v>
      </c>
      <c r="AI98" s="404">
        <v>0.94210000000000005</v>
      </c>
      <c r="AJ98" s="404">
        <v>0.99760000000000004</v>
      </c>
      <c r="AK98" s="404">
        <v>1.0549999999999999</v>
      </c>
      <c r="AL98" s="404">
        <v>1.1144000000000001</v>
      </c>
      <c r="AM98" s="404">
        <v>1.1758</v>
      </c>
      <c r="AN98" s="404">
        <v>1.2392000000000001</v>
      </c>
      <c r="AY98" s="400"/>
      <c r="AZ98" s="400"/>
      <c r="BA98" s="400"/>
      <c r="BB98" s="400"/>
      <c r="BC98" s="400"/>
      <c r="BD98" s="400"/>
      <c r="BE98" s="400"/>
      <c r="BF98" s="400"/>
      <c r="BG98" s="400"/>
      <c r="BH98" s="400"/>
      <c r="BI98" s="400"/>
      <c r="BJ98" s="400"/>
      <c r="BK98" s="400"/>
      <c r="BL98" s="400"/>
      <c r="BM98" s="400"/>
      <c r="BN98" s="400"/>
      <c r="BO98" s="400"/>
      <c r="BP98" s="400"/>
      <c r="BQ98" s="400"/>
      <c r="BR98" s="400"/>
      <c r="BS98" s="400"/>
      <c r="BT98" s="400"/>
      <c r="BU98" s="400"/>
      <c r="BV98" s="400"/>
      <c r="BW98" s="400"/>
      <c r="BX98" s="400"/>
      <c r="BY98" s="400"/>
      <c r="BZ98" s="400"/>
      <c r="CA98" s="400"/>
      <c r="CB98" s="400"/>
      <c r="CC98" s="400"/>
      <c r="CD98" s="400"/>
      <c r="CE98" s="400"/>
      <c r="CF98" s="400"/>
      <c r="CG98" s="400"/>
      <c r="CH98" s="400"/>
      <c r="CI98" s="400"/>
      <c r="CJ98" s="400"/>
      <c r="CK98" s="400"/>
    </row>
    <row r="99" spans="1:89">
      <c r="A99" s="1341"/>
      <c r="B99" s="397">
        <v>7</v>
      </c>
      <c r="C99" s="404">
        <v>1.1299999999999999E-2</v>
      </c>
      <c r="D99" s="404">
        <v>1.9E-2</v>
      </c>
      <c r="E99" s="404">
        <v>2.8400000000000002E-2</v>
      </c>
      <c r="F99" s="404">
        <v>3.9600000000000003E-2</v>
      </c>
      <c r="G99" s="404">
        <v>5.2400000000000002E-2</v>
      </c>
      <c r="H99" s="404">
        <v>6.6900000000000001E-2</v>
      </c>
      <c r="I99" s="404">
        <v>8.3000000000000004E-2</v>
      </c>
      <c r="J99" s="404">
        <v>0.1008</v>
      </c>
      <c r="K99" s="404">
        <v>0.1202</v>
      </c>
      <c r="L99" s="404">
        <v>0.1411</v>
      </c>
      <c r="M99" s="404">
        <v>0.16370000000000001</v>
      </c>
      <c r="N99" s="404">
        <v>0.188</v>
      </c>
      <c r="O99" s="404">
        <v>0.21379999999999999</v>
      </c>
      <c r="P99" s="404">
        <v>0.2412</v>
      </c>
      <c r="Q99" s="404">
        <v>0.27039999999999997</v>
      </c>
      <c r="R99" s="404">
        <v>0.30109999999999998</v>
      </c>
      <c r="S99" s="404">
        <v>0.33350000000000002</v>
      </c>
      <c r="T99" s="404">
        <v>0.36759999999999998</v>
      </c>
      <c r="U99" s="404">
        <v>0.40339999999999998</v>
      </c>
      <c r="V99" s="404">
        <v>0.44090000000000001</v>
      </c>
      <c r="W99" s="404">
        <v>0.48010000000000003</v>
      </c>
      <c r="X99" s="404">
        <v>0.52100000000000002</v>
      </c>
      <c r="Y99" s="404">
        <v>0.56369999999999998</v>
      </c>
      <c r="Z99" s="404">
        <v>0.60819999999999996</v>
      </c>
      <c r="AA99" s="404">
        <v>0.65449999999999997</v>
      </c>
      <c r="AB99" s="404">
        <v>0.7026</v>
      </c>
      <c r="AC99" s="404">
        <v>0.75260000000000005</v>
      </c>
      <c r="AD99" s="404">
        <v>0.80449999999999999</v>
      </c>
      <c r="AE99" s="404">
        <v>0.85829999999999995</v>
      </c>
      <c r="AF99" s="404">
        <v>0.91400000000000003</v>
      </c>
      <c r="AG99" s="404">
        <v>0.97160000000000002</v>
      </c>
      <c r="AH99" s="404">
        <v>1.0313000000000001</v>
      </c>
      <c r="AI99" s="404">
        <v>1.093</v>
      </c>
      <c r="AJ99" s="404">
        <v>1.1568000000000001</v>
      </c>
      <c r="AK99" s="404">
        <v>1.2225999999999999</v>
      </c>
      <c r="AL99" s="404">
        <v>1.2906</v>
      </c>
      <c r="AM99" s="404">
        <v>1.3607</v>
      </c>
      <c r="AN99" s="404">
        <v>1.4331</v>
      </c>
      <c r="AY99" s="400"/>
      <c r="AZ99" s="400"/>
      <c r="BA99" s="400"/>
      <c r="BB99" s="400"/>
      <c r="BC99" s="400"/>
      <c r="BD99" s="400"/>
      <c r="BE99" s="400"/>
      <c r="BF99" s="400"/>
      <c r="BG99" s="400"/>
      <c r="BH99" s="400"/>
      <c r="BI99" s="400"/>
      <c r="BJ99" s="400"/>
      <c r="BK99" s="400"/>
      <c r="BL99" s="400"/>
      <c r="BM99" s="400"/>
      <c r="BN99" s="400"/>
      <c r="BO99" s="400"/>
      <c r="BP99" s="400"/>
      <c r="BQ99" s="400"/>
      <c r="BR99" s="400"/>
      <c r="BS99" s="400"/>
      <c r="BT99" s="400"/>
      <c r="BU99" s="400"/>
      <c r="BV99" s="400"/>
      <c r="BW99" s="400"/>
      <c r="BX99" s="400"/>
      <c r="BY99" s="400"/>
      <c r="BZ99" s="400"/>
      <c r="CA99" s="400"/>
      <c r="CB99" s="400"/>
      <c r="CC99" s="400"/>
      <c r="CD99" s="400"/>
      <c r="CE99" s="400"/>
      <c r="CF99" s="400"/>
      <c r="CG99" s="400"/>
      <c r="CH99" s="400"/>
      <c r="CI99" s="400"/>
      <c r="CJ99" s="400"/>
      <c r="CK99" s="400"/>
    </row>
    <row r="100" spans="1:89">
      <c r="A100" s="1341"/>
      <c r="B100" s="397">
        <v>8</v>
      </c>
      <c r="C100" s="404">
        <v>1.29E-2</v>
      </c>
      <c r="D100" s="404">
        <v>2.1700000000000001E-2</v>
      </c>
      <c r="E100" s="404">
        <v>3.2500000000000001E-2</v>
      </c>
      <c r="F100" s="404">
        <v>4.53E-2</v>
      </c>
      <c r="G100" s="404">
        <v>0.06</v>
      </c>
      <c r="H100" s="404">
        <v>7.6600000000000001E-2</v>
      </c>
      <c r="I100" s="404">
        <v>9.5100000000000004E-2</v>
      </c>
      <c r="J100" s="404">
        <v>0.1154</v>
      </c>
      <c r="K100" s="404">
        <v>0.1376</v>
      </c>
      <c r="L100" s="404">
        <v>0.16159999999999999</v>
      </c>
      <c r="M100" s="404">
        <v>0.1875</v>
      </c>
      <c r="N100" s="404">
        <v>0.2152</v>
      </c>
      <c r="O100" s="404">
        <v>0.2447</v>
      </c>
      <c r="P100" s="404">
        <v>0.27610000000000001</v>
      </c>
      <c r="Q100" s="404">
        <v>0.30940000000000001</v>
      </c>
      <c r="R100" s="404">
        <v>0.34460000000000002</v>
      </c>
      <c r="S100" s="404">
        <v>0.38159999999999999</v>
      </c>
      <c r="T100" s="404">
        <v>0.42049999999999998</v>
      </c>
      <c r="U100" s="404">
        <v>0.46139999999999998</v>
      </c>
      <c r="V100" s="404">
        <v>0.50419999999999998</v>
      </c>
      <c r="W100" s="404">
        <v>0.54890000000000005</v>
      </c>
      <c r="X100" s="404">
        <v>0.59560000000000002</v>
      </c>
      <c r="Y100" s="404">
        <v>0.64429999999999998</v>
      </c>
      <c r="Z100" s="404">
        <v>0.69499999999999995</v>
      </c>
      <c r="AA100" s="404">
        <v>0.74780000000000002</v>
      </c>
      <c r="AB100" s="404">
        <v>0.80249999999999999</v>
      </c>
      <c r="AC100" s="404">
        <v>0.85940000000000005</v>
      </c>
      <c r="AD100" s="404">
        <v>0.91839999999999999</v>
      </c>
      <c r="AE100" s="404">
        <v>0.97950000000000004</v>
      </c>
      <c r="AF100" s="404">
        <v>1.0427</v>
      </c>
      <c r="AG100" s="404">
        <v>1.1082000000000001</v>
      </c>
      <c r="AH100" s="404">
        <v>1.1758</v>
      </c>
      <c r="AI100" s="404">
        <v>1.2458</v>
      </c>
      <c r="AJ100" s="404">
        <v>1.3179000000000001</v>
      </c>
      <c r="AK100" s="404">
        <v>1.3924000000000001</v>
      </c>
      <c r="AL100" s="404">
        <v>1.4693000000000001</v>
      </c>
      <c r="AM100" s="404">
        <v>1.5485</v>
      </c>
      <c r="AN100" s="404">
        <v>1.6302000000000001</v>
      </c>
      <c r="AY100" s="400"/>
      <c r="AZ100" s="400"/>
      <c r="BA100" s="400"/>
      <c r="BB100" s="400"/>
      <c r="BC100" s="400"/>
      <c r="BD100" s="400"/>
      <c r="BE100" s="400"/>
      <c r="BF100" s="400"/>
      <c r="BG100" s="400"/>
      <c r="BH100" s="400"/>
      <c r="BI100" s="400"/>
      <c r="BJ100" s="400"/>
      <c r="BK100" s="400"/>
      <c r="BL100" s="400"/>
      <c r="BM100" s="400"/>
      <c r="BN100" s="400"/>
      <c r="BO100" s="400"/>
      <c r="BP100" s="400"/>
      <c r="BQ100" s="400"/>
      <c r="BR100" s="400"/>
      <c r="BS100" s="400"/>
      <c r="BT100" s="400"/>
      <c r="BU100" s="400"/>
      <c r="BV100" s="400"/>
      <c r="BW100" s="400"/>
      <c r="BX100" s="400"/>
      <c r="BY100" s="400"/>
      <c r="BZ100" s="400"/>
      <c r="CA100" s="400"/>
      <c r="CB100" s="400"/>
      <c r="CC100" s="400"/>
      <c r="CD100" s="400"/>
      <c r="CE100" s="400"/>
      <c r="CF100" s="400"/>
      <c r="CG100" s="400"/>
      <c r="CH100" s="400"/>
      <c r="CI100" s="400"/>
      <c r="CJ100" s="400"/>
      <c r="CK100" s="400"/>
    </row>
    <row r="101" spans="1:89">
      <c r="A101" s="1341"/>
      <c r="B101" s="397">
        <v>9</v>
      </c>
      <c r="C101" s="404">
        <v>1.4500000000000001E-2</v>
      </c>
      <c r="D101" s="404">
        <v>2.4500000000000001E-2</v>
      </c>
      <c r="E101" s="404">
        <v>3.6600000000000001E-2</v>
      </c>
      <c r="F101" s="404">
        <v>5.11E-2</v>
      </c>
      <c r="G101" s="404">
        <v>6.7599999999999993E-2</v>
      </c>
      <c r="H101" s="404">
        <v>8.6300000000000002E-2</v>
      </c>
      <c r="I101" s="404">
        <v>0.1071</v>
      </c>
      <c r="J101" s="404">
        <v>0.13</v>
      </c>
      <c r="K101" s="404">
        <v>0.155</v>
      </c>
      <c r="L101" s="404">
        <v>0.18210000000000001</v>
      </c>
      <c r="M101" s="404">
        <v>0.2112</v>
      </c>
      <c r="N101" s="404">
        <v>0.2424</v>
      </c>
      <c r="O101" s="404">
        <v>0.2757</v>
      </c>
      <c r="P101" s="404">
        <v>0.31109999999999999</v>
      </c>
      <c r="Q101" s="404">
        <v>0.34860000000000002</v>
      </c>
      <c r="R101" s="404">
        <v>0.3881</v>
      </c>
      <c r="S101" s="404">
        <v>0.42980000000000002</v>
      </c>
      <c r="T101" s="404">
        <v>0.47360000000000002</v>
      </c>
      <c r="U101" s="404">
        <v>0.51959999999999995</v>
      </c>
      <c r="V101" s="404">
        <v>0.56769999999999998</v>
      </c>
      <c r="W101" s="404">
        <v>0.61799999999999999</v>
      </c>
      <c r="X101" s="404">
        <v>0.67049999999999998</v>
      </c>
      <c r="Y101" s="404">
        <v>0.72519999999999996</v>
      </c>
      <c r="Z101" s="404">
        <v>0.78220000000000001</v>
      </c>
      <c r="AA101" s="404">
        <v>0.84140000000000004</v>
      </c>
      <c r="AB101" s="404">
        <v>0.90290000000000004</v>
      </c>
      <c r="AC101" s="404">
        <v>0.9667</v>
      </c>
      <c r="AD101" s="404">
        <v>1.0328999999999999</v>
      </c>
      <c r="AE101" s="404">
        <v>1.1013999999999999</v>
      </c>
      <c r="AF101" s="404">
        <v>1.1722999999999999</v>
      </c>
      <c r="AG101" s="404">
        <v>1.2456</v>
      </c>
      <c r="AH101" s="404">
        <v>1.3213999999999999</v>
      </c>
      <c r="AI101" s="404">
        <v>1.3996</v>
      </c>
      <c r="AJ101" s="404">
        <v>1.4803999999999999</v>
      </c>
      <c r="AK101" s="404">
        <v>1.5637000000000001</v>
      </c>
      <c r="AL101" s="404">
        <v>1.6496</v>
      </c>
      <c r="AM101" s="404">
        <v>1.7381</v>
      </c>
      <c r="AN101" s="404">
        <v>1.8291999999999999</v>
      </c>
      <c r="AY101" s="400"/>
      <c r="AZ101" s="400"/>
      <c r="BA101" s="400"/>
      <c r="BB101" s="400"/>
      <c r="BC101" s="400"/>
      <c r="BD101" s="400"/>
      <c r="BE101" s="400"/>
      <c r="BF101" s="400"/>
      <c r="BG101" s="400"/>
      <c r="BH101" s="400"/>
      <c r="BI101" s="400"/>
      <c r="BJ101" s="400"/>
      <c r="BK101" s="400"/>
      <c r="BL101" s="400"/>
      <c r="BM101" s="400"/>
      <c r="BN101" s="400"/>
      <c r="BO101" s="400"/>
      <c r="BP101" s="400"/>
      <c r="BQ101" s="400"/>
      <c r="BR101" s="400"/>
      <c r="BS101" s="400"/>
      <c r="BT101" s="400"/>
      <c r="BU101" s="400"/>
      <c r="BV101" s="400"/>
      <c r="BW101" s="400"/>
      <c r="BX101" s="400"/>
      <c r="BY101" s="400"/>
      <c r="BZ101" s="400"/>
      <c r="CA101" s="400"/>
      <c r="CB101" s="400"/>
      <c r="CC101" s="400"/>
      <c r="CD101" s="400"/>
      <c r="CE101" s="400"/>
      <c r="CF101" s="400"/>
      <c r="CG101" s="400"/>
      <c r="CH101" s="400"/>
      <c r="CI101" s="400"/>
      <c r="CJ101" s="400"/>
      <c r="CK101" s="400"/>
    </row>
    <row r="102" spans="1:89">
      <c r="A102" s="1341"/>
      <c r="B102" s="397">
        <v>10</v>
      </c>
      <c r="C102" s="404">
        <v>1.6199999999999999E-2</v>
      </c>
      <c r="D102" s="404">
        <v>2.7199999999999998E-2</v>
      </c>
      <c r="E102" s="404">
        <v>4.0800000000000003E-2</v>
      </c>
      <c r="F102" s="404">
        <v>5.6800000000000003E-2</v>
      </c>
      <c r="G102" s="404">
        <v>7.5200000000000003E-2</v>
      </c>
      <c r="H102" s="404">
        <v>9.6100000000000005E-2</v>
      </c>
      <c r="I102" s="404">
        <v>0.1192</v>
      </c>
      <c r="J102" s="404">
        <v>0.1447</v>
      </c>
      <c r="K102" s="404">
        <v>0.17249999999999999</v>
      </c>
      <c r="L102" s="404">
        <v>0.2026</v>
      </c>
      <c r="M102" s="404">
        <v>0.23499999999999999</v>
      </c>
      <c r="N102" s="404">
        <v>0.2697</v>
      </c>
      <c r="O102" s="404">
        <v>0.30669999999999997</v>
      </c>
      <c r="P102" s="404">
        <v>0.34610000000000002</v>
      </c>
      <c r="Q102" s="404">
        <v>0.38769999999999999</v>
      </c>
      <c r="R102" s="404">
        <v>0.43169999999999997</v>
      </c>
      <c r="S102" s="404">
        <v>0.47810000000000002</v>
      </c>
      <c r="T102" s="404">
        <v>0.52680000000000005</v>
      </c>
      <c r="U102" s="404">
        <v>0.57789999999999997</v>
      </c>
      <c r="V102" s="404">
        <v>0.63129999999999997</v>
      </c>
      <c r="W102" s="404">
        <v>0.68720000000000003</v>
      </c>
      <c r="X102" s="404">
        <v>0.74560000000000004</v>
      </c>
      <c r="Y102" s="404">
        <v>0.80630000000000002</v>
      </c>
      <c r="Z102" s="404">
        <v>0.86960000000000004</v>
      </c>
      <c r="AA102" s="404">
        <v>0.93530000000000002</v>
      </c>
      <c r="AB102" s="404">
        <v>1.0036</v>
      </c>
      <c r="AC102" s="404">
        <v>1.0744</v>
      </c>
      <c r="AD102" s="404">
        <v>1.1477999999999999</v>
      </c>
      <c r="AE102" s="404">
        <v>1.2238</v>
      </c>
      <c r="AF102" s="404">
        <v>1.3024</v>
      </c>
      <c r="AG102" s="404">
        <v>1.3835999999999999</v>
      </c>
      <c r="AH102" s="404">
        <v>1.4676</v>
      </c>
      <c r="AI102" s="404">
        <v>1.5543</v>
      </c>
      <c r="AJ102" s="404">
        <v>1.6436999999999999</v>
      </c>
      <c r="AK102" s="404">
        <v>1.7359</v>
      </c>
      <c r="AL102" s="404">
        <v>1.831</v>
      </c>
      <c r="AM102" s="404">
        <v>1.9289000000000001</v>
      </c>
      <c r="AN102" s="404">
        <v>2.0295999999999998</v>
      </c>
      <c r="AY102" s="400"/>
      <c r="AZ102" s="400"/>
      <c r="BA102" s="400"/>
      <c r="BB102" s="400"/>
      <c r="BC102" s="400"/>
      <c r="BD102" s="400"/>
      <c r="BE102" s="400"/>
      <c r="BF102" s="400"/>
      <c r="BG102" s="400"/>
      <c r="BH102" s="400"/>
      <c r="BI102" s="400"/>
      <c r="BJ102" s="400"/>
      <c r="BK102" s="400"/>
      <c r="BL102" s="400"/>
      <c r="BM102" s="400"/>
      <c r="BN102" s="400"/>
      <c r="BO102" s="400"/>
      <c r="BP102" s="400"/>
      <c r="BQ102" s="400"/>
      <c r="BR102" s="400"/>
      <c r="BS102" s="400"/>
      <c r="BT102" s="400"/>
      <c r="BU102" s="400"/>
      <c r="BV102" s="400"/>
      <c r="BW102" s="400"/>
      <c r="BX102" s="400"/>
      <c r="BY102" s="400"/>
      <c r="BZ102" s="400"/>
      <c r="CA102" s="400"/>
      <c r="CB102" s="400"/>
      <c r="CC102" s="400"/>
      <c r="CD102" s="400"/>
      <c r="CE102" s="400"/>
      <c r="CF102" s="400"/>
      <c r="CG102" s="400"/>
      <c r="CH102" s="400"/>
      <c r="CI102" s="400"/>
      <c r="CJ102" s="400"/>
      <c r="CK102" s="400"/>
    </row>
    <row r="103" spans="1:89">
      <c r="A103" s="1341"/>
      <c r="B103" s="397">
        <v>11</v>
      </c>
      <c r="C103" s="404">
        <v>1.78E-2</v>
      </c>
      <c r="D103" s="404">
        <v>0.03</v>
      </c>
      <c r="E103" s="404">
        <v>4.4900000000000002E-2</v>
      </c>
      <c r="F103" s="404">
        <v>6.25E-2</v>
      </c>
      <c r="G103" s="404">
        <v>8.2900000000000001E-2</v>
      </c>
      <c r="H103" s="404">
        <v>0.10580000000000001</v>
      </c>
      <c r="I103" s="404">
        <v>0.1313</v>
      </c>
      <c r="J103" s="404">
        <v>0.1593</v>
      </c>
      <c r="K103" s="404">
        <v>0.18990000000000001</v>
      </c>
      <c r="L103" s="404">
        <v>0.22309999999999999</v>
      </c>
      <c r="M103" s="404">
        <v>0.25879999999999997</v>
      </c>
      <c r="N103" s="404">
        <v>0.29699999999999999</v>
      </c>
      <c r="O103" s="404">
        <v>0.33779999999999999</v>
      </c>
      <c r="P103" s="404">
        <v>0.38109999999999999</v>
      </c>
      <c r="Q103" s="404">
        <v>0.42699999999999999</v>
      </c>
      <c r="R103" s="404">
        <v>0.47539999999999999</v>
      </c>
      <c r="S103" s="404">
        <v>0.52639999999999998</v>
      </c>
      <c r="T103" s="404">
        <v>0.57999999999999996</v>
      </c>
      <c r="U103" s="404">
        <v>0.63619999999999999</v>
      </c>
      <c r="V103" s="404">
        <v>0.69510000000000005</v>
      </c>
      <c r="W103" s="404">
        <v>0.75660000000000005</v>
      </c>
      <c r="X103" s="404">
        <v>0.82069999999999999</v>
      </c>
      <c r="Y103" s="404">
        <v>0.88759999999999994</v>
      </c>
      <c r="Z103" s="404">
        <v>0.95709999999999995</v>
      </c>
      <c r="AA103" s="404">
        <v>1.0294000000000001</v>
      </c>
      <c r="AB103" s="404">
        <v>1.1045</v>
      </c>
      <c r="AC103" s="404">
        <v>1.1822999999999999</v>
      </c>
      <c r="AD103" s="404">
        <v>1.2629999999999999</v>
      </c>
      <c r="AE103" s="404">
        <v>1.3465</v>
      </c>
      <c r="AF103" s="404">
        <v>1.4328000000000001</v>
      </c>
      <c r="AG103" s="404">
        <v>1.5221</v>
      </c>
      <c r="AH103" s="404">
        <v>1.6143000000000001</v>
      </c>
      <c r="AI103" s="404">
        <v>1.7095</v>
      </c>
      <c r="AJ103" s="404">
        <v>1.8076000000000001</v>
      </c>
      <c r="AK103" s="404">
        <v>1.9088000000000001</v>
      </c>
      <c r="AL103" s="404">
        <v>2.0131000000000001</v>
      </c>
      <c r="AM103" s="404">
        <v>2.1204999999999998</v>
      </c>
      <c r="AN103" s="404">
        <v>2.2309999999999999</v>
      </c>
      <c r="AY103" s="400"/>
      <c r="AZ103" s="400"/>
      <c r="BA103" s="400"/>
      <c r="BB103" s="400"/>
      <c r="BC103" s="400"/>
      <c r="BD103" s="400"/>
      <c r="BE103" s="400"/>
      <c r="BF103" s="400"/>
      <c r="BG103" s="400"/>
      <c r="BH103" s="400"/>
      <c r="BI103" s="400"/>
      <c r="BJ103" s="400"/>
      <c r="BK103" s="400"/>
      <c r="BL103" s="400"/>
      <c r="BM103" s="400"/>
      <c r="BN103" s="400"/>
      <c r="BO103" s="400"/>
      <c r="BP103" s="400"/>
      <c r="BQ103" s="400"/>
      <c r="BR103" s="400"/>
      <c r="BS103" s="400"/>
      <c r="BT103" s="400"/>
      <c r="BU103" s="400"/>
      <c r="BV103" s="400"/>
      <c r="BW103" s="400"/>
      <c r="BX103" s="400"/>
      <c r="BY103" s="400"/>
      <c r="BZ103" s="400"/>
      <c r="CA103" s="400"/>
      <c r="CB103" s="400"/>
      <c r="CC103" s="400"/>
      <c r="CD103" s="400"/>
      <c r="CE103" s="400"/>
      <c r="CF103" s="400"/>
      <c r="CG103" s="400"/>
      <c r="CH103" s="400"/>
      <c r="CI103" s="400"/>
      <c r="CJ103" s="400"/>
      <c r="CK103" s="400"/>
    </row>
    <row r="104" spans="1:89">
      <c r="A104" s="1341"/>
      <c r="B104" s="397">
        <v>12</v>
      </c>
      <c r="C104" s="404">
        <v>1.9400000000000001E-2</v>
      </c>
      <c r="D104" s="404">
        <v>3.27E-2</v>
      </c>
      <c r="E104" s="404">
        <v>4.9000000000000002E-2</v>
      </c>
      <c r="F104" s="404">
        <v>6.83E-2</v>
      </c>
      <c r="G104" s="404">
        <v>9.0499999999999997E-2</v>
      </c>
      <c r="H104" s="404">
        <v>0.11550000000000001</v>
      </c>
      <c r="I104" s="404">
        <v>0.14330000000000001</v>
      </c>
      <c r="J104" s="404">
        <v>0.17399999999999999</v>
      </c>
      <c r="K104" s="404">
        <v>0.2074</v>
      </c>
      <c r="L104" s="404">
        <v>0.24360000000000001</v>
      </c>
      <c r="M104" s="404">
        <v>0.28260000000000002</v>
      </c>
      <c r="N104" s="404">
        <v>0.32429999999999998</v>
      </c>
      <c r="O104" s="404">
        <v>0.36880000000000002</v>
      </c>
      <c r="P104" s="404">
        <v>0.41610000000000003</v>
      </c>
      <c r="Q104" s="404">
        <v>0.4662</v>
      </c>
      <c r="R104" s="404">
        <v>0.51910000000000001</v>
      </c>
      <c r="S104" s="404">
        <v>0.57479999999999998</v>
      </c>
      <c r="T104" s="404">
        <v>0.63329999999999997</v>
      </c>
      <c r="U104" s="404">
        <v>0.69469999999999998</v>
      </c>
      <c r="V104" s="404">
        <v>0.75890000000000002</v>
      </c>
      <c r="W104" s="404">
        <v>0.82599999999999996</v>
      </c>
      <c r="X104" s="404">
        <v>0.89600000000000002</v>
      </c>
      <c r="Y104" s="404">
        <v>0.96889999999999998</v>
      </c>
      <c r="Z104" s="404">
        <v>1.0448</v>
      </c>
      <c r="AA104" s="404">
        <v>1.1236999999999999</v>
      </c>
      <c r="AB104" s="404">
        <v>1.2056</v>
      </c>
      <c r="AC104" s="404">
        <v>1.2905</v>
      </c>
      <c r="AD104" s="404">
        <v>1.3784000000000001</v>
      </c>
      <c r="AE104" s="404">
        <v>1.4694</v>
      </c>
      <c r="AF104" s="404">
        <v>1.5636000000000001</v>
      </c>
      <c r="AG104" s="404">
        <v>1.6609</v>
      </c>
      <c r="AH104" s="404">
        <v>1.7614000000000001</v>
      </c>
      <c r="AI104" s="404">
        <v>1.8651</v>
      </c>
      <c r="AJ104" s="404">
        <v>1.972</v>
      </c>
      <c r="AK104" s="404">
        <v>2.0823</v>
      </c>
      <c r="AL104" s="404">
        <v>2.1958000000000002</v>
      </c>
      <c r="AM104" s="404">
        <v>2.3127</v>
      </c>
      <c r="AN104" s="404">
        <v>2.4329999999999998</v>
      </c>
      <c r="AY104" s="400"/>
      <c r="AZ104" s="400"/>
      <c r="BA104" s="400"/>
      <c r="BB104" s="400"/>
      <c r="BC104" s="400"/>
      <c r="BD104" s="400"/>
      <c r="BE104" s="400"/>
      <c r="BF104" s="400"/>
      <c r="BG104" s="400"/>
      <c r="BH104" s="400"/>
      <c r="BI104" s="400"/>
      <c r="BJ104" s="400"/>
      <c r="BK104" s="400"/>
      <c r="BL104" s="400"/>
      <c r="BM104" s="400"/>
      <c r="BN104" s="400"/>
      <c r="BO104" s="400"/>
      <c r="BP104" s="400"/>
      <c r="BQ104" s="400"/>
      <c r="BR104" s="400"/>
      <c r="BS104" s="400"/>
      <c r="BT104" s="400"/>
      <c r="BU104" s="400"/>
      <c r="BV104" s="400"/>
      <c r="BW104" s="400"/>
      <c r="BX104" s="400"/>
      <c r="BY104" s="400"/>
      <c r="BZ104" s="400"/>
      <c r="CA104" s="400"/>
      <c r="CB104" s="400"/>
      <c r="CC104" s="400"/>
      <c r="CD104" s="400"/>
      <c r="CE104" s="400"/>
      <c r="CF104" s="400"/>
      <c r="CG104" s="400"/>
      <c r="CH104" s="400"/>
      <c r="CI104" s="400"/>
      <c r="CJ104" s="400"/>
      <c r="CK104" s="400"/>
    </row>
    <row r="105" spans="1:89">
      <c r="A105" s="1341"/>
      <c r="B105" s="397">
        <v>13</v>
      </c>
      <c r="C105" s="404">
        <v>2.1100000000000001E-2</v>
      </c>
      <c r="D105" s="404">
        <v>3.5499999999999997E-2</v>
      </c>
      <c r="E105" s="404">
        <v>5.3100000000000001E-2</v>
      </c>
      <c r="F105" s="404">
        <v>7.3999999999999996E-2</v>
      </c>
      <c r="G105" s="404">
        <v>9.8100000000000007E-2</v>
      </c>
      <c r="H105" s="404">
        <v>0.12520000000000001</v>
      </c>
      <c r="I105" s="404">
        <v>0.15540000000000001</v>
      </c>
      <c r="J105" s="404">
        <v>0.18859999999999999</v>
      </c>
      <c r="K105" s="404">
        <v>0.22489999999999999</v>
      </c>
      <c r="L105" s="404">
        <v>0.2641</v>
      </c>
      <c r="M105" s="404">
        <v>0.30640000000000001</v>
      </c>
      <c r="N105" s="404">
        <v>0.35160000000000002</v>
      </c>
      <c r="O105" s="404">
        <v>0.39989999999999998</v>
      </c>
      <c r="P105" s="404">
        <v>0.45119999999999999</v>
      </c>
      <c r="Q105" s="404">
        <v>0.50549999999999995</v>
      </c>
      <c r="R105" s="404">
        <v>0.56279999999999997</v>
      </c>
      <c r="S105" s="404">
        <v>0.62319999999999998</v>
      </c>
      <c r="T105" s="404">
        <v>0.68659999999999999</v>
      </c>
      <c r="U105" s="404">
        <v>0.75309999999999999</v>
      </c>
      <c r="V105" s="404">
        <v>0.82269999999999999</v>
      </c>
      <c r="W105" s="404">
        <v>0.89549999999999996</v>
      </c>
      <c r="X105" s="404">
        <v>0.97130000000000005</v>
      </c>
      <c r="Y105" s="404">
        <v>1.0504</v>
      </c>
      <c r="Z105" s="404">
        <v>1.1326000000000001</v>
      </c>
      <c r="AA105" s="404">
        <v>1.2181</v>
      </c>
      <c r="AB105" s="404">
        <v>1.3068</v>
      </c>
      <c r="AC105" s="404">
        <v>1.3987000000000001</v>
      </c>
      <c r="AD105" s="404">
        <v>1.494</v>
      </c>
      <c r="AE105" s="404">
        <v>1.5926</v>
      </c>
      <c r="AF105" s="404">
        <v>1.6946000000000001</v>
      </c>
      <c r="AG105" s="404">
        <v>1.7999000000000001</v>
      </c>
      <c r="AH105" s="404">
        <v>1.9087000000000001</v>
      </c>
      <c r="AI105" s="404">
        <v>2.0209999999999999</v>
      </c>
      <c r="AJ105" s="404">
        <v>2.1368</v>
      </c>
      <c r="AK105" s="404">
        <v>2.2561</v>
      </c>
      <c r="AL105" s="404">
        <v>2.379</v>
      </c>
      <c r="AM105" s="404">
        <v>2.5055000000000001</v>
      </c>
      <c r="AN105" s="404">
        <v>2.6356000000000002</v>
      </c>
      <c r="AY105" s="400"/>
      <c r="AZ105" s="400"/>
      <c r="BA105" s="400"/>
      <c r="BB105" s="400"/>
      <c r="BC105" s="400"/>
      <c r="BD105" s="400"/>
      <c r="BE105" s="400"/>
      <c r="BF105" s="400"/>
      <c r="BG105" s="400"/>
      <c r="BH105" s="400"/>
      <c r="BI105" s="400"/>
      <c r="BJ105" s="400"/>
      <c r="BK105" s="400"/>
      <c r="BL105" s="400"/>
      <c r="BM105" s="400"/>
      <c r="BN105" s="400"/>
      <c r="BO105" s="400"/>
      <c r="BP105" s="400"/>
      <c r="BQ105" s="400"/>
      <c r="BR105" s="400"/>
      <c r="BS105" s="400"/>
      <c r="BT105" s="400"/>
      <c r="BU105" s="400"/>
      <c r="BV105" s="400"/>
      <c r="BW105" s="400"/>
      <c r="BX105" s="400"/>
      <c r="BY105" s="400"/>
      <c r="BZ105" s="400"/>
      <c r="CA105" s="400"/>
      <c r="CB105" s="400"/>
      <c r="CC105" s="400"/>
      <c r="CD105" s="400"/>
      <c r="CE105" s="400"/>
      <c r="CF105" s="400"/>
      <c r="CG105" s="400"/>
      <c r="CH105" s="400"/>
      <c r="CI105" s="400"/>
      <c r="CJ105" s="400"/>
      <c r="CK105" s="400"/>
    </row>
    <row r="106" spans="1:89">
      <c r="A106" s="1341"/>
      <c r="B106" s="397">
        <v>14</v>
      </c>
      <c r="C106" s="404">
        <v>2.2700000000000001E-2</v>
      </c>
      <c r="D106" s="404">
        <v>3.8199999999999998E-2</v>
      </c>
      <c r="E106" s="404">
        <v>5.7299999999999997E-2</v>
      </c>
      <c r="F106" s="404">
        <v>7.9799999999999996E-2</v>
      </c>
      <c r="G106" s="404">
        <v>0.1057</v>
      </c>
      <c r="H106" s="404">
        <v>0.13489999999999999</v>
      </c>
      <c r="I106" s="404">
        <v>0.16750000000000001</v>
      </c>
      <c r="J106" s="404">
        <v>0.20330000000000001</v>
      </c>
      <c r="K106" s="404">
        <v>0.2424</v>
      </c>
      <c r="L106" s="404">
        <v>0.28470000000000001</v>
      </c>
      <c r="M106" s="404">
        <v>0.33019999999999999</v>
      </c>
      <c r="N106" s="404">
        <v>0.379</v>
      </c>
      <c r="O106" s="404">
        <v>0.43099999999999999</v>
      </c>
      <c r="P106" s="404">
        <v>0.48620000000000002</v>
      </c>
      <c r="Q106" s="404">
        <v>0.54469999999999996</v>
      </c>
      <c r="R106" s="404">
        <v>0.60650000000000004</v>
      </c>
      <c r="S106" s="404">
        <v>0.67159999999999997</v>
      </c>
      <c r="T106" s="404">
        <v>0.7399</v>
      </c>
      <c r="U106" s="404">
        <v>0.81159999999999999</v>
      </c>
      <c r="V106" s="404">
        <v>0.88660000000000005</v>
      </c>
      <c r="W106" s="404">
        <v>0.96499999999999997</v>
      </c>
      <c r="X106" s="404">
        <v>1.0467</v>
      </c>
      <c r="Y106" s="404">
        <v>1.1318999999999999</v>
      </c>
      <c r="Z106" s="404">
        <v>1.2204999999999999</v>
      </c>
      <c r="AA106" s="404">
        <v>1.3125</v>
      </c>
      <c r="AB106" s="404">
        <v>1.4080999999999999</v>
      </c>
      <c r="AC106" s="404">
        <v>1.5071000000000001</v>
      </c>
      <c r="AD106" s="404">
        <v>1.6096999999999999</v>
      </c>
      <c r="AE106" s="404">
        <v>1.7159</v>
      </c>
      <c r="AF106" s="404">
        <v>1.8257000000000001</v>
      </c>
      <c r="AG106" s="404">
        <v>1.9392</v>
      </c>
      <c r="AH106" s="404">
        <v>2.0562999999999998</v>
      </c>
      <c r="AI106" s="404">
        <v>2.1772</v>
      </c>
      <c r="AJ106" s="404">
        <v>2.3018000000000001</v>
      </c>
      <c r="AK106" s="404">
        <v>2.4302000000000001</v>
      </c>
      <c r="AL106" s="404">
        <v>2.5623999999999998</v>
      </c>
      <c r="AM106" s="404">
        <v>2.6985999999999999</v>
      </c>
      <c r="AN106" s="404">
        <v>2.8386</v>
      </c>
      <c r="AY106" s="400"/>
      <c r="AZ106" s="400"/>
      <c r="BA106" s="400"/>
      <c r="BB106" s="400"/>
      <c r="BC106" s="400"/>
      <c r="BD106" s="400"/>
      <c r="BE106" s="400"/>
      <c r="BF106" s="400"/>
      <c r="BG106" s="400"/>
      <c r="BH106" s="400"/>
      <c r="BI106" s="400"/>
      <c r="BJ106" s="400"/>
      <c r="BK106" s="400"/>
      <c r="BL106" s="400"/>
      <c r="BM106" s="400"/>
      <c r="BN106" s="400"/>
      <c r="BO106" s="400"/>
      <c r="BP106" s="400"/>
      <c r="BQ106" s="400"/>
      <c r="BR106" s="400"/>
      <c r="BS106" s="400"/>
      <c r="BT106" s="400"/>
      <c r="BU106" s="400"/>
      <c r="BV106" s="400"/>
      <c r="BW106" s="400"/>
      <c r="BX106" s="400"/>
      <c r="BY106" s="400"/>
      <c r="BZ106" s="400"/>
      <c r="CA106" s="400"/>
      <c r="CB106" s="400"/>
      <c r="CC106" s="400"/>
      <c r="CD106" s="400"/>
      <c r="CE106" s="400"/>
      <c r="CF106" s="400"/>
      <c r="CG106" s="400"/>
      <c r="CH106" s="400"/>
      <c r="CI106" s="400"/>
      <c r="CJ106" s="400"/>
      <c r="CK106" s="400"/>
    </row>
    <row r="107" spans="1:89">
      <c r="A107" s="1341"/>
      <c r="B107" s="397">
        <v>15</v>
      </c>
      <c r="C107" s="404">
        <v>2.4299999999999999E-2</v>
      </c>
      <c r="D107" s="404">
        <v>4.1000000000000002E-2</v>
      </c>
      <c r="E107" s="404">
        <v>6.1400000000000003E-2</v>
      </c>
      <c r="F107" s="404">
        <v>8.5500000000000007E-2</v>
      </c>
      <c r="G107" s="404">
        <v>0.1133</v>
      </c>
      <c r="H107" s="404">
        <v>0.1447</v>
      </c>
      <c r="I107" s="404">
        <v>0.17960000000000001</v>
      </c>
      <c r="J107" s="404">
        <v>0.218</v>
      </c>
      <c r="K107" s="404">
        <v>0.25979999999999998</v>
      </c>
      <c r="L107" s="404">
        <v>0.30520000000000003</v>
      </c>
      <c r="M107" s="404">
        <v>0.35399999999999998</v>
      </c>
      <c r="N107" s="404">
        <v>0.40629999999999999</v>
      </c>
      <c r="O107" s="404">
        <v>0.46210000000000001</v>
      </c>
      <c r="P107" s="404">
        <v>0.52129999999999999</v>
      </c>
      <c r="Q107" s="404">
        <v>0.58399999999999996</v>
      </c>
      <c r="R107" s="404">
        <v>0.65029999999999999</v>
      </c>
      <c r="S107" s="404">
        <v>0.72</v>
      </c>
      <c r="T107" s="404">
        <v>0.79330000000000001</v>
      </c>
      <c r="U107" s="404">
        <v>0.87009999999999998</v>
      </c>
      <c r="V107" s="404">
        <v>0.95050000000000001</v>
      </c>
      <c r="W107" s="404">
        <v>1.0345</v>
      </c>
      <c r="X107" s="404">
        <v>1.1222000000000001</v>
      </c>
      <c r="Y107" s="404">
        <v>1.2135</v>
      </c>
      <c r="Z107" s="404">
        <v>1.3084</v>
      </c>
      <c r="AA107" s="404">
        <v>1.4071</v>
      </c>
      <c r="AB107" s="404">
        <v>1.5094000000000001</v>
      </c>
      <c r="AC107" s="404">
        <v>1.6155999999999999</v>
      </c>
      <c r="AD107" s="404">
        <v>1.7256</v>
      </c>
      <c r="AE107" s="404">
        <v>1.8392999999999999</v>
      </c>
      <c r="AF107" s="404">
        <v>1.9570000000000001</v>
      </c>
      <c r="AG107" s="404">
        <v>2.0785</v>
      </c>
      <c r="AH107" s="404">
        <v>2.2040000000000002</v>
      </c>
      <c r="AI107" s="404">
        <v>2.3334999999999999</v>
      </c>
      <c r="AJ107" s="404">
        <v>2.4670000000000001</v>
      </c>
      <c r="AK107" s="404">
        <v>2.6044999999999998</v>
      </c>
      <c r="AL107" s="404">
        <v>2.7462</v>
      </c>
      <c r="AM107" s="404">
        <v>2.8919000000000001</v>
      </c>
      <c r="AN107" s="404">
        <v>3.0419</v>
      </c>
      <c r="AY107" s="400"/>
      <c r="AZ107" s="400"/>
      <c r="BA107" s="400"/>
      <c r="BB107" s="400"/>
      <c r="BC107" s="400"/>
      <c r="BD107" s="400"/>
      <c r="BE107" s="400"/>
      <c r="BF107" s="400"/>
      <c r="BG107" s="400"/>
      <c r="BH107" s="400"/>
      <c r="BI107" s="400"/>
      <c r="BJ107" s="400"/>
      <c r="BK107" s="400"/>
      <c r="BL107" s="400"/>
      <c r="BM107" s="400"/>
      <c r="BN107" s="400"/>
      <c r="BO107" s="400"/>
      <c r="BP107" s="400"/>
      <c r="BQ107" s="400"/>
      <c r="BR107" s="400"/>
      <c r="BS107" s="400"/>
      <c r="BT107" s="400"/>
      <c r="BU107" s="400"/>
      <c r="BV107" s="400"/>
      <c r="BW107" s="400"/>
      <c r="BX107" s="400"/>
      <c r="BY107" s="400"/>
      <c r="BZ107" s="400"/>
      <c r="CA107" s="400"/>
      <c r="CB107" s="400"/>
      <c r="CC107" s="400"/>
      <c r="CD107" s="400"/>
      <c r="CE107" s="400"/>
      <c r="CF107" s="400"/>
      <c r="CG107" s="400"/>
      <c r="CH107" s="400"/>
      <c r="CI107" s="400"/>
      <c r="CJ107" s="400"/>
      <c r="CK107" s="400"/>
    </row>
    <row r="108" spans="1:89">
      <c r="A108" s="1341"/>
      <c r="B108" s="397">
        <v>16</v>
      </c>
      <c r="C108" s="404">
        <v>2.5999999999999999E-2</v>
      </c>
      <c r="D108" s="404">
        <v>4.3700000000000003E-2</v>
      </c>
      <c r="E108" s="404">
        <v>6.5500000000000003E-2</v>
      </c>
      <c r="F108" s="404">
        <v>9.1300000000000006E-2</v>
      </c>
      <c r="G108" s="404">
        <v>0.12089999999999999</v>
      </c>
      <c r="H108" s="404">
        <v>0.15440000000000001</v>
      </c>
      <c r="I108" s="404">
        <v>0.19159999999999999</v>
      </c>
      <c r="J108" s="404">
        <v>0.2326</v>
      </c>
      <c r="K108" s="404">
        <v>0.27729999999999999</v>
      </c>
      <c r="L108" s="404">
        <v>0.32569999999999999</v>
      </c>
      <c r="M108" s="404">
        <v>0.37780000000000002</v>
      </c>
      <c r="N108" s="404">
        <v>0.43359999999999999</v>
      </c>
      <c r="O108" s="404">
        <v>0.49320000000000003</v>
      </c>
      <c r="P108" s="404">
        <v>0.55640000000000001</v>
      </c>
      <c r="Q108" s="404">
        <v>0.62329999999999997</v>
      </c>
      <c r="R108" s="404">
        <v>0.69399999999999995</v>
      </c>
      <c r="S108" s="404">
        <v>0.76849999999999996</v>
      </c>
      <c r="T108" s="404">
        <v>0.84670000000000001</v>
      </c>
      <c r="U108" s="404">
        <v>0.92869999999999997</v>
      </c>
      <c r="V108" s="404">
        <v>1.0145</v>
      </c>
      <c r="W108" s="404">
        <v>1.1041000000000001</v>
      </c>
      <c r="X108" s="404">
        <v>1.1977</v>
      </c>
      <c r="Y108" s="404">
        <v>1.2950999999999999</v>
      </c>
      <c r="Z108" s="404">
        <v>1.3964000000000001</v>
      </c>
      <c r="AA108" s="404">
        <v>1.5016</v>
      </c>
      <c r="AB108" s="404">
        <v>1.6109</v>
      </c>
      <c r="AC108" s="404">
        <v>1.7242</v>
      </c>
      <c r="AD108" s="404">
        <v>1.8414999999999999</v>
      </c>
      <c r="AE108" s="404">
        <v>1.9629000000000001</v>
      </c>
      <c r="AF108" s="404">
        <v>2.0884</v>
      </c>
      <c r="AG108" s="404">
        <v>2.218</v>
      </c>
      <c r="AH108" s="404">
        <v>2.3519000000000001</v>
      </c>
      <c r="AI108" s="404">
        <v>2.4900000000000002</v>
      </c>
      <c r="AJ108" s="404">
        <v>2.6324000000000001</v>
      </c>
      <c r="AK108" s="404">
        <v>2.7791000000000001</v>
      </c>
      <c r="AL108" s="404">
        <v>2.9300999999999999</v>
      </c>
      <c r="AM108" s="404">
        <v>3.0855999999999999</v>
      </c>
      <c r="AN108" s="404">
        <v>3.2454999999999998</v>
      </c>
      <c r="AY108" s="400"/>
      <c r="AZ108" s="400"/>
      <c r="BA108" s="400"/>
      <c r="BB108" s="400"/>
      <c r="BC108" s="400"/>
      <c r="BD108" s="400"/>
      <c r="BE108" s="400"/>
      <c r="BF108" s="400"/>
      <c r="BG108" s="400"/>
      <c r="BH108" s="400"/>
      <c r="BI108" s="400"/>
      <c r="BJ108" s="400"/>
      <c r="BK108" s="400"/>
      <c r="BL108" s="400"/>
      <c r="BM108" s="400"/>
      <c r="BN108" s="400"/>
      <c r="BO108" s="400"/>
      <c r="BP108" s="400"/>
      <c r="BQ108" s="400"/>
      <c r="BR108" s="400"/>
      <c r="BS108" s="400"/>
      <c r="BT108" s="400"/>
      <c r="BU108" s="400"/>
      <c r="BV108" s="400"/>
      <c r="BW108" s="400"/>
      <c r="BX108" s="400"/>
      <c r="BY108" s="400"/>
      <c r="BZ108" s="400"/>
      <c r="CA108" s="400"/>
      <c r="CB108" s="400"/>
      <c r="CC108" s="400"/>
      <c r="CD108" s="400"/>
      <c r="CE108" s="400"/>
      <c r="CF108" s="400"/>
      <c r="CG108" s="400"/>
      <c r="CH108" s="400"/>
      <c r="CI108" s="400"/>
      <c r="CJ108" s="400"/>
      <c r="CK108" s="400"/>
    </row>
    <row r="109" spans="1:89">
      <c r="A109" s="1341"/>
      <c r="B109" s="397">
        <v>17</v>
      </c>
      <c r="C109" s="404">
        <v>2.76E-2</v>
      </c>
      <c r="D109" s="404">
        <v>4.65E-2</v>
      </c>
      <c r="E109" s="404">
        <v>6.9599999999999995E-2</v>
      </c>
      <c r="F109" s="404">
        <v>9.7000000000000003E-2</v>
      </c>
      <c r="G109" s="404">
        <v>0.12859999999999999</v>
      </c>
      <c r="H109" s="404">
        <v>0.1641</v>
      </c>
      <c r="I109" s="404">
        <v>0.20369999999999999</v>
      </c>
      <c r="J109" s="404">
        <v>0.24729999999999999</v>
      </c>
      <c r="K109" s="404">
        <v>0.29480000000000001</v>
      </c>
      <c r="L109" s="404">
        <v>0.3463</v>
      </c>
      <c r="M109" s="404">
        <v>0.4017</v>
      </c>
      <c r="N109" s="404">
        <v>0.46100000000000002</v>
      </c>
      <c r="O109" s="404">
        <v>0.52429999999999999</v>
      </c>
      <c r="P109" s="404">
        <v>0.59150000000000003</v>
      </c>
      <c r="Q109" s="404">
        <v>0.66269999999999996</v>
      </c>
      <c r="R109" s="404">
        <v>0.73780000000000001</v>
      </c>
      <c r="S109" s="404">
        <v>0.81689999999999996</v>
      </c>
      <c r="T109" s="404">
        <v>0.90010000000000001</v>
      </c>
      <c r="U109" s="404">
        <v>0.98719999999999997</v>
      </c>
      <c r="V109" s="404">
        <v>1.0785</v>
      </c>
      <c r="W109" s="404">
        <v>1.1738</v>
      </c>
      <c r="X109" s="404">
        <v>1.2732000000000001</v>
      </c>
      <c r="Y109" s="404">
        <v>1.3767</v>
      </c>
      <c r="Z109" s="404">
        <v>1.4843999999999999</v>
      </c>
      <c r="AA109" s="404">
        <v>1.5963000000000001</v>
      </c>
      <c r="AB109" s="404">
        <v>1.7123999999999999</v>
      </c>
      <c r="AC109" s="404">
        <v>1.8328</v>
      </c>
      <c r="AD109" s="404">
        <v>1.9574</v>
      </c>
      <c r="AE109" s="404">
        <v>2.0865</v>
      </c>
      <c r="AF109" s="404">
        <v>2.2198000000000002</v>
      </c>
      <c r="AG109" s="404">
        <v>2.3576000000000001</v>
      </c>
      <c r="AH109" s="404">
        <v>2.4998999999999998</v>
      </c>
      <c r="AI109" s="404">
        <v>2.6465999999999998</v>
      </c>
      <c r="AJ109" s="404">
        <v>2.7978999999999998</v>
      </c>
      <c r="AK109" s="404">
        <v>2.9537</v>
      </c>
      <c r="AL109" s="404">
        <v>3.1141999999999999</v>
      </c>
      <c r="AM109" s="404">
        <v>3.2793999999999999</v>
      </c>
      <c r="AN109" s="404">
        <v>3.4491999999999998</v>
      </c>
      <c r="AY109" s="400"/>
      <c r="AZ109" s="400"/>
      <c r="BA109" s="400"/>
      <c r="BB109" s="400"/>
      <c r="BC109" s="400"/>
      <c r="BD109" s="400"/>
      <c r="BE109" s="400"/>
      <c r="BF109" s="400"/>
      <c r="BG109" s="400"/>
      <c r="BH109" s="400"/>
      <c r="BI109" s="400"/>
      <c r="BJ109" s="400"/>
      <c r="BK109" s="400"/>
      <c r="BL109" s="400"/>
      <c r="BM109" s="400"/>
      <c r="BN109" s="400"/>
      <c r="BO109" s="400"/>
      <c r="BP109" s="400"/>
      <c r="BQ109" s="400"/>
      <c r="BR109" s="400"/>
      <c r="BS109" s="400"/>
      <c r="BT109" s="400"/>
      <c r="BU109" s="400"/>
      <c r="BV109" s="400"/>
      <c r="BW109" s="400"/>
      <c r="BX109" s="400"/>
      <c r="BY109" s="400"/>
      <c r="BZ109" s="400"/>
      <c r="CA109" s="400"/>
      <c r="CB109" s="400"/>
      <c r="CC109" s="400"/>
      <c r="CD109" s="400"/>
      <c r="CE109" s="400"/>
      <c r="CF109" s="400"/>
      <c r="CG109" s="400"/>
      <c r="CH109" s="400"/>
      <c r="CI109" s="400"/>
      <c r="CJ109" s="400"/>
      <c r="CK109" s="400"/>
    </row>
    <row r="110" spans="1:89">
      <c r="A110" s="1341"/>
      <c r="B110" s="397">
        <v>18</v>
      </c>
      <c r="C110" s="404">
        <v>2.92E-2</v>
      </c>
      <c r="D110" s="404">
        <v>4.9200000000000001E-2</v>
      </c>
      <c r="E110" s="404">
        <v>7.3800000000000004E-2</v>
      </c>
      <c r="F110" s="404">
        <v>0.1028</v>
      </c>
      <c r="G110" s="404">
        <v>0.13619999999999999</v>
      </c>
      <c r="H110" s="404">
        <v>0.1739</v>
      </c>
      <c r="I110" s="404">
        <v>0.21579999999999999</v>
      </c>
      <c r="J110" s="404">
        <v>0.26190000000000002</v>
      </c>
      <c r="K110" s="404">
        <v>0.31230000000000002</v>
      </c>
      <c r="L110" s="404">
        <v>0.36680000000000001</v>
      </c>
      <c r="M110" s="404">
        <v>0.42549999999999999</v>
      </c>
      <c r="N110" s="404">
        <v>0.48830000000000001</v>
      </c>
      <c r="O110" s="404">
        <v>0.5554</v>
      </c>
      <c r="P110" s="404">
        <v>0.62660000000000005</v>
      </c>
      <c r="Q110" s="404">
        <v>0.70199999999999996</v>
      </c>
      <c r="R110" s="404">
        <v>0.78159999999999996</v>
      </c>
      <c r="S110" s="404">
        <v>0.86539999999999995</v>
      </c>
      <c r="T110" s="404">
        <v>0.95350000000000001</v>
      </c>
      <c r="U110" s="404">
        <v>1.0458000000000001</v>
      </c>
      <c r="V110" s="404">
        <v>1.1424000000000001</v>
      </c>
      <c r="W110" s="404">
        <v>1.2434000000000001</v>
      </c>
      <c r="X110" s="404">
        <v>1.3487</v>
      </c>
      <c r="Y110" s="404">
        <v>1.4583999999999999</v>
      </c>
      <c r="Z110" s="404">
        <v>1.5724</v>
      </c>
      <c r="AA110" s="404">
        <v>1.6909000000000001</v>
      </c>
      <c r="AB110" s="404">
        <v>1.8139000000000001</v>
      </c>
      <c r="AC110" s="404">
        <v>1.9414</v>
      </c>
      <c r="AD110" s="404">
        <v>2.0735000000000001</v>
      </c>
      <c r="AE110" s="404">
        <v>2.2101000000000002</v>
      </c>
      <c r="AF110" s="404">
        <v>2.3513999999999999</v>
      </c>
      <c r="AG110" s="404">
        <v>2.4973000000000001</v>
      </c>
      <c r="AH110" s="404">
        <v>2.6480000000000001</v>
      </c>
      <c r="AI110" s="404">
        <v>2.8033000000000001</v>
      </c>
      <c r="AJ110" s="404">
        <v>2.9634999999999998</v>
      </c>
      <c r="AK110" s="404">
        <v>3.1286</v>
      </c>
      <c r="AL110" s="404">
        <v>3.2985000000000002</v>
      </c>
      <c r="AM110" s="404">
        <v>3.4733000000000001</v>
      </c>
      <c r="AN110" s="404">
        <v>3.6532</v>
      </c>
      <c r="AY110" s="400"/>
      <c r="AZ110" s="400"/>
      <c r="BA110" s="400"/>
      <c r="BB110" s="400"/>
      <c r="BC110" s="400"/>
      <c r="BD110" s="400"/>
      <c r="BE110" s="400"/>
      <c r="BF110" s="400"/>
      <c r="BG110" s="400"/>
      <c r="BH110" s="400"/>
      <c r="BI110" s="400"/>
      <c r="BJ110" s="400"/>
      <c r="BK110" s="400"/>
      <c r="BL110" s="400"/>
      <c r="BM110" s="400"/>
      <c r="BN110" s="400"/>
      <c r="BO110" s="400"/>
      <c r="BP110" s="400"/>
      <c r="BQ110" s="400"/>
      <c r="BR110" s="400"/>
      <c r="BS110" s="400"/>
      <c r="BT110" s="400"/>
      <c r="BU110" s="400"/>
      <c r="BV110" s="400"/>
      <c r="BW110" s="400"/>
      <c r="BX110" s="400"/>
      <c r="BY110" s="400"/>
      <c r="BZ110" s="400"/>
      <c r="CA110" s="400"/>
      <c r="CB110" s="400"/>
      <c r="CC110" s="400"/>
      <c r="CD110" s="400"/>
      <c r="CE110" s="400"/>
      <c r="CF110" s="400"/>
      <c r="CG110" s="400"/>
      <c r="CH110" s="400"/>
      <c r="CI110" s="400"/>
      <c r="CJ110" s="400"/>
      <c r="CK110" s="400"/>
    </row>
    <row r="111" spans="1:89">
      <c r="A111" s="1341"/>
      <c r="B111" s="397">
        <v>19</v>
      </c>
      <c r="C111" s="404">
        <v>3.09E-2</v>
      </c>
      <c r="D111" s="404">
        <v>5.1999999999999998E-2</v>
      </c>
      <c r="E111" s="404">
        <v>7.7899999999999997E-2</v>
      </c>
      <c r="F111" s="404">
        <v>0.1085</v>
      </c>
      <c r="G111" s="404">
        <v>0.14380000000000001</v>
      </c>
      <c r="H111" s="404">
        <v>0.18360000000000001</v>
      </c>
      <c r="I111" s="404">
        <v>0.22789999999999999</v>
      </c>
      <c r="J111" s="404">
        <v>0.27660000000000001</v>
      </c>
      <c r="K111" s="404">
        <v>0.32979999999999998</v>
      </c>
      <c r="L111" s="404">
        <v>0.38729999999999998</v>
      </c>
      <c r="M111" s="404">
        <v>0.44929999999999998</v>
      </c>
      <c r="N111" s="404">
        <v>0.51570000000000005</v>
      </c>
      <c r="O111" s="404">
        <v>0.58650000000000002</v>
      </c>
      <c r="P111" s="404">
        <v>0.66169999999999995</v>
      </c>
      <c r="Q111" s="404">
        <v>0.74129999999999996</v>
      </c>
      <c r="R111" s="404">
        <v>0.82540000000000002</v>
      </c>
      <c r="S111" s="404">
        <v>0.91390000000000005</v>
      </c>
      <c r="T111" s="404">
        <v>1.0068999999999999</v>
      </c>
      <c r="U111" s="404">
        <v>1.1044</v>
      </c>
      <c r="V111" s="404">
        <v>1.2063999999999999</v>
      </c>
      <c r="W111" s="404">
        <v>1.3129999999999999</v>
      </c>
      <c r="X111" s="404">
        <v>1.4241999999999999</v>
      </c>
      <c r="Y111" s="404">
        <v>1.54</v>
      </c>
      <c r="Z111" s="404">
        <v>1.6605000000000001</v>
      </c>
      <c r="AA111" s="404">
        <v>1.7856000000000001</v>
      </c>
      <c r="AB111" s="404">
        <v>1.9155</v>
      </c>
      <c r="AC111" s="404">
        <v>2.0501</v>
      </c>
      <c r="AD111" s="404">
        <v>2.1896</v>
      </c>
      <c r="AE111" s="404">
        <v>2.3338000000000001</v>
      </c>
      <c r="AF111" s="404">
        <v>2.4830000000000001</v>
      </c>
      <c r="AG111" s="404">
        <v>2.6371000000000002</v>
      </c>
      <c r="AH111" s="404">
        <v>2.7961</v>
      </c>
      <c r="AI111" s="404">
        <v>2.9601999999999999</v>
      </c>
      <c r="AJ111" s="404">
        <v>3.1293000000000002</v>
      </c>
      <c r="AK111" s="404">
        <v>3.3035000000000001</v>
      </c>
      <c r="AL111" s="404">
        <v>3.4828999999999999</v>
      </c>
      <c r="AM111" s="404">
        <v>3.6674000000000002</v>
      </c>
      <c r="AN111" s="404">
        <v>3.8573</v>
      </c>
      <c r="AY111" s="400"/>
      <c r="AZ111" s="400"/>
      <c r="BA111" s="400"/>
      <c r="BB111" s="400"/>
      <c r="BC111" s="400"/>
      <c r="BD111" s="400"/>
      <c r="BE111" s="400"/>
      <c r="BF111" s="400"/>
      <c r="BG111" s="400"/>
      <c r="BH111" s="400"/>
      <c r="BI111" s="400"/>
      <c r="BJ111" s="400"/>
      <c r="BK111" s="400"/>
      <c r="BL111" s="400"/>
      <c r="BM111" s="400"/>
      <c r="BN111" s="400"/>
      <c r="BO111" s="400"/>
      <c r="BP111" s="400"/>
      <c r="BQ111" s="400"/>
      <c r="BR111" s="400"/>
      <c r="BS111" s="400"/>
      <c r="BT111" s="400"/>
      <c r="BU111" s="400"/>
      <c r="BV111" s="400"/>
      <c r="BW111" s="400"/>
      <c r="BX111" s="400"/>
      <c r="BY111" s="400"/>
      <c r="BZ111" s="400"/>
      <c r="CA111" s="400"/>
      <c r="CB111" s="400"/>
      <c r="CC111" s="400"/>
      <c r="CD111" s="400"/>
      <c r="CE111" s="400"/>
      <c r="CF111" s="400"/>
      <c r="CG111" s="400"/>
      <c r="CH111" s="400"/>
      <c r="CI111" s="400"/>
      <c r="CJ111" s="400"/>
      <c r="CK111" s="400"/>
    </row>
    <row r="112" spans="1:89">
      <c r="A112" s="1341"/>
      <c r="B112" s="397">
        <v>20</v>
      </c>
      <c r="C112" s="404">
        <v>3.2500000000000001E-2</v>
      </c>
      <c r="D112" s="404">
        <v>5.4699999999999999E-2</v>
      </c>
      <c r="E112" s="404">
        <v>8.2000000000000003E-2</v>
      </c>
      <c r="F112" s="404">
        <v>0.1143</v>
      </c>
      <c r="G112" s="404">
        <v>0.15140000000000001</v>
      </c>
      <c r="H112" s="404">
        <v>0.1933</v>
      </c>
      <c r="I112" s="404">
        <v>0.2399</v>
      </c>
      <c r="J112" s="404">
        <v>0.2913</v>
      </c>
      <c r="K112" s="404">
        <v>0.34720000000000001</v>
      </c>
      <c r="L112" s="404">
        <v>0.40789999999999998</v>
      </c>
      <c r="M112" s="404">
        <v>0.47310000000000002</v>
      </c>
      <c r="N112" s="404">
        <v>0.54300000000000004</v>
      </c>
      <c r="O112" s="404">
        <v>0.61760000000000004</v>
      </c>
      <c r="P112" s="404">
        <v>0.69679999999999997</v>
      </c>
      <c r="Q112" s="404">
        <v>0.78059999999999996</v>
      </c>
      <c r="R112" s="404">
        <v>0.86909999999999998</v>
      </c>
      <c r="S112" s="404">
        <v>0.96240000000000003</v>
      </c>
      <c r="T112" s="404">
        <v>1.0603</v>
      </c>
      <c r="U112" s="404">
        <v>1.163</v>
      </c>
      <c r="V112" s="404">
        <v>1.2704</v>
      </c>
      <c r="W112" s="404">
        <v>1.3827</v>
      </c>
      <c r="X112" s="404">
        <v>1.4998</v>
      </c>
      <c r="Y112" s="404">
        <v>1.6216999999999999</v>
      </c>
      <c r="Z112" s="404">
        <v>1.7485999999999999</v>
      </c>
      <c r="AA112" s="404">
        <v>1.8804000000000001</v>
      </c>
      <c r="AB112" s="404">
        <v>2.0171000000000001</v>
      </c>
      <c r="AC112" s="404">
        <v>2.1589</v>
      </c>
      <c r="AD112" s="404">
        <v>2.3056999999999999</v>
      </c>
      <c r="AE112" s="404">
        <v>2.4575999999999998</v>
      </c>
      <c r="AF112" s="404">
        <v>2.6145999999999998</v>
      </c>
      <c r="AG112" s="404">
        <v>2.7768000000000002</v>
      </c>
      <c r="AH112" s="404">
        <v>2.9443000000000001</v>
      </c>
      <c r="AI112" s="404">
        <v>3.117</v>
      </c>
      <c r="AJ112" s="404">
        <v>3.2949999999999999</v>
      </c>
      <c r="AK112" s="404">
        <v>3.4784999999999999</v>
      </c>
      <c r="AL112" s="404">
        <v>3.6673</v>
      </c>
      <c r="AM112" s="404">
        <v>3.8616000000000001</v>
      </c>
      <c r="AN112" s="404">
        <v>4.0613999999999999</v>
      </c>
      <c r="AY112" s="400"/>
      <c r="AZ112" s="400"/>
      <c r="BA112" s="400"/>
      <c r="BB112" s="400"/>
      <c r="BC112" s="400"/>
      <c r="BD112" s="400"/>
      <c r="BE112" s="400"/>
      <c r="BF112" s="400"/>
      <c r="BG112" s="400"/>
      <c r="BH112" s="400"/>
      <c r="BI112" s="400"/>
      <c r="BJ112" s="400"/>
      <c r="BK112" s="400"/>
      <c r="BL112" s="400"/>
      <c r="BM112" s="400"/>
      <c r="BN112" s="400"/>
      <c r="BO112" s="400"/>
      <c r="BP112" s="400"/>
      <c r="BQ112" s="400"/>
      <c r="BR112" s="400"/>
      <c r="BS112" s="400"/>
      <c r="BT112" s="400"/>
      <c r="BU112" s="400"/>
      <c r="BV112" s="400"/>
      <c r="BW112" s="400"/>
      <c r="BX112" s="400"/>
      <c r="BY112" s="400"/>
      <c r="BZ112" s="400"/>
      <c r="CA112" s="400"/>
      <c r="CB112" s="400"/>
      <c r="CC112" s="400"/>
      <c r="CD112" s="400"/>
      <c r="CE112" s="400"/>
      <c r="CF112" s="400"/>
      <c r="CG112" s="400"/>
      <c r="CH112" s="400"/>
      <c r="CI112" s="400"/>
      <c r="CJ112" s="400"/>
      <c r="CK112" s="400"/>
    </row>
    <row r="113" spans="1:89">
      <c r="A113" s="1341"/>
      <c r="B113" s="397">
        <v>21</v>
      </c>
      <c r="C113" s="404">
        <v>3.4099999999999998E-2</v>
      </c>
      <c r="D113" s="404">
        <v>5.7500000000000002E-2</v>
      </c>
      <c r="E113" s="404">
        <v>8.6099999999999996E-2</v>
      </c>
      <c r="F113" s="404">
        <v>0.12</v>
      </c>
      <c r="G113" s="404">
        <v>0.159</v>
      </c>
      <c r="H113" s="404">
        <v>0.20300000000000001</v>
      </c>
      <c r="I113" s="404">
        <v>0.252</v>
      </c>
      <c r="J113" s="404">
        <v>0.30590000000000001</v>
      </c>
      <c r="K113" s="404">
        <v>0.36470000000000002</v>
      </c>
      <c r="L113" s="404">
        <v>0.4284</v>
      </c>
      <c r="M113" s="404">
        <v>0.497</v>
      </c>
      <c r="N113" s="404">
        <v>0.57040000000000002</v>
      </c>
      <c r="O113" s="404">
        <v>0.64870000000000005</v>
      </c>
      <c r="P113" s="404">
        <v>0.7319</v>
      </c>
      <c r="Q113" s="404">
        <v>0.81989999999999996</v>
      </c>
      <c r="R113" s="404">
        <v>0.91290000000000004</v>
      </c>
      <c r="S113" s="404">
        <v>1.0108999999999999</v>
      </c>
      <c r="T113" s="404">
        <v>1.1136999999999999</v>
      </c>
      <c r="U113" s="404">
        <v>1.2216</v>
      </c>
      <c r="V113" s="404">
        <v>1.3345</v>
      </c>
      <c r="W113" s="404">
        <v>1.4523999999999999</v>
      </c>
      <c r="X113" s="404">
        <v>1.5753999999999999</v>
      </c>
      <c r="Y113" s="404">
        <v>1.7035</v>
      </c>
      <c r="Z113" s="404">
        <v>1.8367</v>
      </c>
      <c r="AA113" s="404">
        <v>1.9751000000000001</v>
      </c>
      <c r="AB113" s="404">
        <v>2.1187</v>
      </c>
      <c r="AC113" s="404">
        <v>2.2675999999999998</v>
      </c>
      <c r="AD113" s="404">
        <v>2.4218000000000002</v>
      </c>
      <c r="AE113" s="404">
        <v>2.5813999999999999</v>
      </c>
      <c r="AF113" s="404">
        <v>2.7463000000000002</v>
      </c>
      <c r="AG113" s="404">
        <v>2.9167000000000001</v>
      </c>
      <c r="AH113" s="404">
        <v>3.0924999999999998</v>
      </c>
      <c r="AI113" s="404">
        <v>3.2738999999999998</v>
      </c>
      <c r="AJ113" s="404">
        <v>3.4609000000000001</v>
      </c>
      <c r="AK113" s="404">
        <v>3.6535000000000002</v>
      </c>
      <c r="AL113" s="404">
        <v>3.8519000000000001</v>
      </c>
      <c r="AM113" s="404">
        <v>4.0559000000000003</v>
      </c>
      <c r="AN113" s="404">
        <v>4.2657999999999996</v>
      </c>
      <c r="AY113" s="400"/>
      <c r="AZ113" s="400"/>
      <c r="BA113" s="400"/>
      <c r="BB113" s="400"/>
      <c r="BC113" s="400"/>
      <c r="BD113" s="400"/>
      <c r="BE113" s="400"/>
      <c r="BF113" s="400"/>
      <c r="BG113" s="400"/>
      <c r="BH113" s="400"/>
      <c r="BI113" s="400"/>
      <c r="BJ113" s="400"/>
      <c r="BK113" s="400"/>
      <c r="BL113" s="400"/>
      <c r="BM113" s="400"/>
      <c r="BN113" s="400"/>
      <c r="BO113" s="400"/>
      <c r="BP113" s="400"/>
      <c r="BQ113" s="400"/>
      <c r="BR113" s="400"/>
      <c r="BS113" s="400"/>
      <c r="BT113" s="400"/>
      <c r="BU113" s="400"/>
      <c r="BV113" s="400"/>
      <c r="BW113" s="400"/>
      <c r="BX113" s="400"/>
      <c r="BY113" s="400"/>
      <c r="BZ113" s="400"/>
      <c r="CA113" s="400"/>
      <c r="CB113" s="400"/>
      <c r="CC113" s="400"/>
      <c r="CD113" s="400"/>
      <c r="CE113" s="400"/>
      <c r="CF113" s="400"/>
      <c r="CG113" s="400"/>
      <c r="CH113" s="400"/>
      <c r="CI113" s="400"/>
      <c r="CJ113" s="400"/>
      <c r="CK113" s="400"/>
    </row>
    <row r="114" spans="1:89">
      <c r="A114" s="1341"/>
      <c r="B114" s="397">
        <v>22</v>
      </c>
      <c r="C114" s="404">
        <v>3.5799999999999998E-2</v>
      </c>
      <c r="D114" s="404">
        <v>6.0199999999999997E-2</v>
      </c>
      <c r="E114" s="404">
        <v>9.0300000000000005E-2</v>
      </c>
      <c r="F114" s="404">
        <v>0.1258</v>
      </c>
      <c r="G114" s="404">
        <v>0.1666</v>
      </c>
      <c r="H114" s="404">
        <v>0.21279999999999999</v>
      </c>
      <c r="I114" s="404">
        <v>0.2641</v>
      </c>
      <c r="J114" s="404">
        <v>0.3206</v>
      </c>
      <c r="K114" s="404">
        <v>0.38219999999999998</v>
      </c>
      <c r="L114" s="404">
        <v>0.44890000000000002</v>
      </c>
      <c r="M114" s="404">
        <v>0.52080000000000004</v>
      </c>
      <c r="N114" s="404">
        <v>0.59770000000000001</v>
      </c>
      <c r="O114" s="404">
        <v>0.67979999999999996</v>
      </c>
      <c r="P114" s="404">
        <v>0.76700000000000002</v>
      </c>
      <c r="Q114" s="404">
        <v>0.85929999999999995</v>
      </c>
      <c r="R114" s="404">
        <v>0.95669999999999999</v>
      </c>
      <c r="S114" s="404">
        <v>1.0593999999999999</v>
      </c>
      <c r="T114" s="404">
        <v>1.1672</v>
      </c>
      <c r="U114" s="404">
        <v>1.2802</v>
      </c>
      <c r="V114" s="404">
        <v>1.3985000000000001</v>
      </c>
      <c r="W114" s="404">
        <v>1.5221</v>
      </c>
      <c r="X114" s="404">
        <v>1.651</v>
      </c>
      <c r="Y114" s="404">
        <v>1.7851999999999999</v>
      </c>
      <c r="Z114" s="404">
        <v>1.9248000000000001</v>
      </c>
      <c r="AA114" s="404">
        <v>2.0699000000000001</v>
      </c>
      <c r="AB114" s="404">
        <v>2.2204000000000002</v>
      </c>
      <c r="AC114" s="404">
        <v>2.3763999999999998</v>
      </c>
      <c r="AD114" s="404">
        <v>2.5379999999999998</v>
      </c>
      <c r="AE114" s="404">
        <v>2.7052</v>
      </c>
      <c r="AF114" s="404">
        <v>2.8780000000000001</v>
      </c>
      <c r="AG114" s="404">
        <v>3.0566</v>
      </c>
      <c r="AH114" s="404">
        <v>3.2408999999999999</v>
      </c>
      <c r="AI114" s="404">
        <v>3.4308999999999998</v>
      </c>
      <c r="AJ114" s="404">
        <v>3.6269</v>
      </c>
      <c r="AK114" s="404">
        <v>3.8287</v>
      </c>
      <c r="AL114" s="404">
        <v>4.0365000000000002</v>
      </c>
      <c r="AM114" s="404">
        <v>4.2503000000000002</v>
      </c>
      <c r="AN114" s="404">
        <v>4.4702000000000002</v>
      </c>
      <c r="AY114" s="400"/>
      <c r="AZ114" s="400"/>
      <c r="BA114" s="400"/>
      <c r="BB114" s="400"/>
      <c r="BC114" s="400"/>
      <c r="BD114" s="400"/>
      <c r="BE114" s="400"/>
      <c r="BF114" s="400"/>
      <c r="BG114" s="400"/>
      <c r="BH114" s="400"/>
      <c r="BI114" s="400"/>
      <c r="BJ114" s="400"/>
      <c r="BK114" s="400"/>
      <c r="BL114" s="400"/>
      <c r="BM114" s="400"/>
      <c r="BN114" s="400"/>
      <c r="BO114" s="400"/>
      <c r="BP114" s="400"/>
      <c r="BQ114" s="400"/>
      <c r="BR114" s="400"/>
      <c r="BS114" s="400"/>
      <c r="BT114" s="400"/>
      <c r="BU114" s="400"/>
      <c r="BV114" s="400"/>
      <c r="BW114" s="400"/>
      <c r="BX114" s="400"/>
      <c r="BY114" s="400"/>
      <c r="BZ114" s="400"/>
      <c r="CA114" s="400"/>
      <c r="CB114" s="400"/>
      <c r="CC114" s="400"/>
      <c r="CD114" s="400"/>
      <c r="CE114" s="400"/>
      <c r="CF114" s="400"/>
      <c r="CG114" s="400"/>
      <c r="CH114" s="400"/>
      <c r="CI114" s="400"/>
      <c r="CJ114" s="400"/>
      <c r="CK114" s="400"/>
    </row>
    <row r="115" spans="1:89">
      <c r="A115" s="1341"/>
      <c r="B115" s="397">
        <v>23</v>
      </c>
      <c r="C115" s="404">
        <v>3.7400000000000003E-2</v>
      </c>
      <c r="D115" s="404">
        <v>6.3E-2</v>
      </c>
      <c r="E115" s="404">
        <v>9.4399999999999998E-2</v>
      </c>
      <c r="F115" s="404">
        <v>0.13150000000000001</v>
      </c>
      <c r="G115" s="404">
        <v>0.17430000000000001</v>
      </c>
      <c r="H115" s="404">
        <v>0.2225</v>
      </c>
      <c r="I115" s="404">
        <v>0.2762</v>
      </c>
      <c r="J115" s="404">
        <v>0.3352</v>
      </c>
      <c r="K115" s="404">
        <v>0.3997</v>
      </c>
      <c r="L115" s="404">
        <v>0.46949999999999997</v>
      </c>
      <c r="M115" s="404">
        <v>0.54459999999999997</v>
      </c>
      <c r="N115" s="404">
        <v>0.62509999999999999</v>
      </c>
      <c r="O115" s="404">
        <v>0.71089999999999998</v>
      </c>
      <c r="P115" s="404">
        <v>0.80210000000000004</v>
      </c>
      <c r="Q115" s="404">
        <v>0.89859999999999995</v>
      </c>
      <c r="R115" s="404">
        <v>1.0004999999999999</v>
      </c>
      <c r="S115" s="404">
        <v>1.1079000000000001</v>
      </c>
      <c r="T115" s="404">
        <v>1.2205999999999999</v>
      </c>
      <c r="U115" s="404">
        <v>1.3388</v>
      </c>
      <c r="V115" s="404">
        <v>1.4624999999999999</v>
      </c>
      <c r="W115" s="404">
        <v>1.5918000000000001</v>
      </c>
      <c r="X115" s="404">
        <v>1.7265999999999999</v>
      </c>
      <c r="Y115" s="404">
        <v>1.8669</v>
      </c>
      <c r="Z115" s="404">
        <v>2.0129999999999999</v>
      </c>
      <c r="AA115" s="404">
        <v>2.1646999999999998</v>
      </c>
      <c r="AB115" s="404">
        <v>2.3220999999999998</v>
      </c>
      <c r="AC115" s="404">
        <v>2.4851999999999999</v>
      </c>
      <c r="AD115" s="404">
        <v>2.6541999999999999</v>
      </c>
      <c r="AE115" s="404">
        <v>2.8290999999999999</v>
      </c>
      <c r="AF115" s="404">
        <v>3.0097999999999998</v>
      </c>
      <c r="AG115" s="404">
        <v>3.1964999999999999</v>
      </c>
      <c r="AH115" s="404">
        <v>3.3892000000000002</v>
      </c>
      <c r="AI115" s="404">
        <v>3.5880000000000001</v>
      </c>
      <c r="AJ115" s="404">
        <v>3.7928999999999999</v>
      </c>
      <c r="AK115" s="404">
        <v>4.0038999999999998</v>
      </c>
      <c r="AL115" s="404">
        <v>4.2211999999999996</v>
      </c>
      <c r="AM115" s="404">
        <v>4.4447000000000001</v>
      </c>
      <c r="AN115" s="404">
        <v>4.6746999999999996</v>
      </c>
      <c r="AY115" s="400"/>
      <c r="AZ115" s="400"/>
      <c r="BA115" s="400"/>
      <c r="BB115" s="400"/>
      <c r="BC115" s="400"/>
      <c r="BD115" s="400"/>
      <c r="BE115" s="400"/>
      <c r="BF115" s="400"/>
      <c r="BG115" s="400"/>
      <c r="BH115" s="400"/>
      <c r="BI115" s="400"/>
      <c r="BJ115" s="400"/>
      <c r="BK115" s="400"/>
      <c r="BL115" s="400"/>
      <c r="BM115" s="400"/>
      <c r="BN115" s="400"/>
      <c r="BO115" s="400"/>
      <c r="BP115" s="400"/>
      <c r="BQ115" s="400"/>
      <c r="BR115" s="400"/>
      <c r="BS115" s="400"/>
      <c r="BT115" s="400"/>
      <c r="BU115" s="400"/>
      <c r="BV115" s="400"/>
      <c r="BW115" s="400"/>
      <c r="BX115" s="400"/>
      <c r="BY115" s="400"/>
      <c r="BZ115" s="400"/>
      <c r="CA115" s="400"/>
      <c r="CB115" s="400"/>
      <c r="CC115" s="400"/>
      <c r="CD115" s="400"/>
      <c r="CE115" s="400"/>
      <c r="CF115" s="400"/>
      <c r="CG115" s="400"/>
      <c r="CH115" s="400"/>
      <c r="CI115" s="400"/>
      <c r="CJ115" s="400"/>
      <c r="CK115" s="400"/>
    </row>
    <row r="116" spans="1:89">
      <c r="A116" s="1341"/>
      <c r="B116" s="397">
        <v>24</v>
      </c>
      <c r="C116" s="404">
        <v>3.9E-2</v>
      </c>
      <c r="D116" s="404">
        <v>6.5699999999999995E-2</v>
      </c>
      <c r="E116" s="404">
        <v>9.8500000000000004E-2</v>
      </c>
      <c r="F116" s="404">
        <v>0.13730000000000001</v>
      </c>
      <c r="G116" s="404">
        <v>0.18190000000000001</v>
      </c>
      <c r="H116" s="404">
        <v>0.23219999999999999</v>
      </c>
      <c r="I116" s="404">
        <v>0.2883</v>
      </c>
      <c r="J116" s="404">
        <v>0.34989999999999999</v>
      </c>
      <c r="K116" s="404">
        <v>0.41720000000000002</v>
      </c>
      <c r="L116" s="404">
        <v>0.49</v>
      </c>
      <c r="M116" s="404">
        <v>0.56840000000000002</v>
      </c>
      <c r="N116" s="404">
        <v>0.65239999999999998</v>
      </c>
      <c r="O116" s="404">
        <v>0.74199999999999999</v>
      </c>
      <c r="P116" s="404">
        <v>0.83720000000000006</v>
      </c>
      <c r="Q116" s="404">
        <v>0.93799999999999994</v>
      </c>
      <c r="R116" s="404">
        <v>1.0443</v>
      </c>
      <c r="S116" s="404">
        <v>1.1564000000000001</v>
      </c>
      <c r="T116" s="404">
        <v>1.2741</v>
      </c>
      <c r="U116" s="404">
        <v>1.3975</v>
      </c>
      <c r="V116" s="404">
        <v>1.5266</v>
      </c>
      <c r="W116" s="404">
        <v>1.6615</v>
      </c>
      <c r="X116" s="404">
        <v>1.8022</v>
      </c>
      <c r="Y116" s="404">
        <v>1.9487000000000001</v>
      </c>
      <c r="Z116" s="404">
        <v>2.1011000000000002</v>
      </c>
      <c r="AA116" s="404">
        <v>2.2595000000000001</v>
      </c>
      <c r="AB116" s="404">
        <v>2.4238</v>
      </c>
      <c r="AC116" s="404">
        <v>2.5941000000000001</v>
      </c>
      <c r="AD116" s="404">
        <v>2.7705000000000002</v>
      </c>
      <c r="AE116" s="404">
        <v>2.9529000000000001</v>
      </c>
      <c r="AF116" s="404">
        <v>3.1415999999999999</v>
      </c>
      <c r="AG116" s="404">
        <v>3.3365</v>
      </c>
      <c r="AH116" s="404">
        <v>3.5375999999999999</v>
      </c>
      <c r="AI116" s="404">
        <v>3.7450999999999999</v>
      </c>
      <c r="AJ116" s="404">
        <v>3.9588999999999999</v>
      </c>
      <c r="AK116" s="404">
        <v>4.1791999999999998</v>
      </c>
      <c r="AL116" s="404">
        <v>4.4058999999999999</v>
      </c>
      <c r="AM116" s="404">
        <v>4.6393000000000004</v>
      </c>
      <c r="AN116" s="404">
        <v>4.8792</v>
      </c>
      <c r="AY116" s="400"/>
      <c r="AZ116" s="400"/>
      <c r="BA116" s="400"/>
      <c r="BB116" s="400"/>
      <c r="BC116" s="400"/>
      <c r="BD116" s="400"/>
      <c r="BE116" s="400"/>
      <c r="BF116" s="400"/>
      <c r="BG116" s="400"/>
      <c r="BH116" s="400"/>
      <c r="BI116" s="400"/>
      <c r="BJ116" s="400"/>
      <c r="BK116" s="400"/>
      <c r="BL116" s="400"/>
      <c r="BM116" s="400"/>
      <c r="BN116" s="400"/>
      <c r="BO116" s="400"/>
      <c r="BP116" s="400"/>
      <c r="BQ116" s="400"/>
      <c r="BR116" s="400"/>
      <c r="BS116" s="400"/>
      <c r="BT116" s="400"/>
      <c r="BU116" s="400"/>
      <c r="BV116" s="400"/>
      <c r="BW116" s="400"/>
      <c r="BX116" s="400"/>
      <c r="BY116" s="400"/>
      <c r="BZ116" s="400"/>
      <c r="CA116" s="400"/>
      <c r="CB116" s="400"/>
      <c r="CC116" s="400"/>
      <c r="CD116" s="400"/>
      <c r="CE116" s="400"/>
      <c r="CF116" s="400"/>
      <c r="CG116" s="400"/>
      <c r="CH116" s="400"/>
      <c r="CI116" s="400"/>
      <c r="CJ116" s="400"/>
      <c r="CK116" s="400"/>
    </row>
    <row r="117" spans="1:89">
      <c r="A117" s="1341"/>
      <c r="B117" s="397">
        <v>25</v>
      </c>
      <c r="C117" s="404">
        <v>4.07E-2</v>
      </c>
      <c r="D117" s="404">
        <v>6.8500000000000005E-2</v>
      </c>
      <c r="E117" s="404">
        <v>0.1026</v>
      </c>
      <c r="F117" s="404">
        <v>0.14299999999999999</v>
      </c>
      <c r="G117" s="404">
        <v>0.1895</v>
      </c>
      <c r="H117" s="404">
        <v>0.24199999999999999</v>
      </c>
      <c r="I117" s="404">
        <v>0.30030000000000001</v>
      </c>
      <c r="J117" s="404">
        <v>0.36459999999999998</v>
      </c>
      <c r="K117" s="404">
        <v>0.43469999999999998</v>
      </c>
      <c r="L117" s="404">
        <v>0.51060000000000005</v>
      </c>
      <c r="M117" s="404">
        <v>0.59230000000000005</v>
      </c>
      <c r="N117" s="404">
        <v>0.67979999999999996</v>
      </c>
      <c r="O117" s="404">
        <v>0.77310000000000001</v>
      </c>
      <c r="P117" s="404">
        <v>0.87229999999999996</v>
      </c>
      <c r="Q117" s="404">
        <v>0.97729999999999995</v>
      </c>
      <c r="R117" s="404">
        <v>1.0881000000000001</v>
      </c>
      <c r="S117" s="404">
        <v>1.2049000000000001</v>
      </c>
      <c r="T117" s="404">
        <v>1.3274999999999999</v>
      </c>
      <c r="U117" s="404">
        <v>1.4560999999999999</v>
      </c>
      <c r="V117" s="404">
        <v>1.5906</v>
      </c>
      <c r="W117" s="404">
        <v>1.7312000000000001</v>
      </c>
      <c r="X117" s="404">
        <v>1.8777999999999999</v>
      </c>
      <c r="Y117" s="404">
        <v>2.0305</v>
      </c>
      <c r="Z117" s="404">
        <v>2.1892999999999998</v>
      </c>
      <c r="AA117" s="404">
        <v>2.3542999999999998</v>
      </c>
      <c r="AB117" s="404">
        <v>2.5255000000000001</v>
      </c>
      <c r="AC117" s="404">
        <v>2.7029000000000001</v>
      </c>
      <c r="AD117" s="404">
        <v>2.8866999999999998</v>
      </c>
      <c r="AE117" s="404">
        <v>3.0768</v>
      </c>
      <c r="AF117" s="404">
        <v>3.2734000000000001</v>
      </c>
      <c r="AG117" s="404">
        <v>3.4763999999999999</v>
      </c>
      <c r="AH117" s="404">
        <v>3.6859999999999999</v>
      </c>
      <c r="AI117" s="404">
        <v>3.9022000000000001</v>
      </c>
      <c r="AJ117" s="404">
        <v>4.125</v>
      </c>
      <c r="AK117" s="404">
        <v>4.3544999999999998</v>
      </c>
      <c r="AL117" s="404">
        <v>4.5907</v>
      </c>
      <c r="AM117" s="404">
        <v>4.8338000000000001</v>
      </c>
      <c r="AN117" s="404">
        <v>5.0838000000000001</v>
      </c>
      <c r="AY117" s="400"/>
      <c r="AZ117" s="400"/>
      <c r="BA117" s="400"/>
      <c r="BB117" s="400"/>
      <c r="BC117" s="400"/>
      <c r="BD117" s="400"/>
      <c r="BE117" s="400"/>
      <c r="BF117" s="400"/>
      <c r="BG117" s="400"/>
      <c r="BH117" s="400"/>
      <c r="BI117" s="400"/>
      <c r="BJ117" s="400"/>
      <c r="BK117" s="400"/>
      <c r="BL117" s="400"/>
      <c r="BM117" s="400"/>
      <c r="BN117" s="400"/>
      <c r="BO117" s="400"/>
      <c r="BP117" s="400"/>
      <c r="BQ117" s="400"/>
      <c r="BR117" s="400"/>
      <c r="BS117" s="400"/>
      <c r="BT117" s="400"/>
      <c r="BU117" s="400"/>
      <c r="BV117" s="400"/>
      <c r="BW117" s="400"/>
      <c r="BX117" s="400"/>
      <c r="BY117" s="400"/>
      <c r="BZ117" s="400"/>
      <c r="CA117" s="400"/>
      <c r="CB117" s="400"/>
      <c r="CC117" s="400"/>
      <c r="CD117" s="400"/>
      <c r="CE117" s="400"/>
      <c r="CF117" s="400"/>
      <c r="CG117" s="400"/>
      <c r="CH117" s="400"/>
      <c r="CI117" s="400"/>
      <c r="CJ117" s="400"/>
      <c r="CK117" s="400"/>
    </row>
    <row r="118" spans="1:89">
      <c r="A118" s="1341"/>
      <c r="B118" s="397">
        <v>26</v>
      </c>
      <c r="C118" s="404">
        <v>4.2299999999999997E-2</v>
      </c>
      <c r="D118" s="404">
        <v>7.1199999999999999E-2</v>
      </c>
      <c r="E118" s="404">
        <v>0.10680000000000001</v>
      </c>
      <c r="F118" s="404">
        <v>0.14879999999999999</v>
      </c>
      <c r="G118" s="404">
        <v>0.1971</v>
      </c>
      <c r="H118" s="404">
        <v>0.25169999999999998</v>
      </c>
      <c r="I118" s="404">
        <v>0.31240000000000001</v>
      </c>
      <c r="J118" s="404">
        <v>0.37919999999999998</v>
      </c>
      <c r="K118" s="404">
        <v>0.4521</v>
      </c>
      <c r="L118" s="404">
        <v>0.53110000000000002</v>
      </c>
      <c r="M118" s="404">
        <v>0.61609999999999998</v>
      </c>
      <c r="N118" s="404">
        <v>0.70720000000000005</v>
      </c>
      <c r="O118" s="404">
        <v>0.80430000000000001</v>
      </c>
      <c r="P118" s="404">
        <v>0.90739999999999998</v>
      </c>
      <c r="Q118" s="404">
        <v>1.0165999999999999</v>
      </c>
      <c r="R118" s="404">
        <v>1.1319999999999999</v>
      </c>
      <c r="S118" s="404">
        <v>1.2534000000000001</v>
      </c>
      <c r="T118" s="404">
        <v>1.381</v>
      </c>
      <c r="U118" s="404">
        <v>1.5146999999999999</v>
      </c>
      <c r="V118" s="404">
        <v>1.6547000000000001</v>
      </c>
      <c r="W118" s="404">
        <v>1.8008999999999999</v>
      </c>
      <c r="X118" s="404">
        <v>1.9534</v>
      </c>
      <c r="Y118" s="404">
        <v>2.1122999999999998</v>
      </c>
      <c r="Z118" s="404">
        <v>2.2774999999999999</v>
      </c>
      <c r="AA118" s="404">
        <v>2.4491000000000001</v>
      </c>
      <c r="AB118" s="404">
        <v>2.6272000000000002</v>
      </c>
      <c r="AC118" s="404">
        <v>2.8117999999999999</v>
      </c>
      <c r="AD118" s="404">
        <v>3.0030000000000001</v>
      </c>
      <c r="AE118" s="404">
        <v>3.2008000000000001</v>
      </c>
      <c r="AF118" s="404">
        <v>3.4053</v>
      </c>
      <c r="AG118" s="404">
        <v>3.6164999999999998</v>
      </c>
      <c r="AH118" s="404">
        <v>3.8344999999999998</v>
      </c>
      <c r="AI118" s="404">
        <v>4.0593000000000004</v>
      </c>
      <c r="AJ118" s="404">
        <v>4.2911000000000001</v>
      </c>
      <c r="AK118" s="404">
        <v>4.5297999999999998</v>
      </c>
      <c r="AL118" s="404">
        <v>4.7755999999999998</v>
      </c>
      <c r="AM118" s="404">
        <v>5.0284000000000004</v>
      </c>
      <c r="AN118" s="404">
        <v>5.2885</v>
      </c>
      <c r="AY118" s="400"/>
      <c r="AZ118" s="400"/>
      <c r="BA118" s="400"/>
      <c r="BB118" s="400"/>
      <c r="BC118" s="400"/>
      <c r="BD118" s="400"/>
      <c r="BE118" s="400"/>
      <c r="BF118" s="400"/>
      <c r="BG118" s="400"/>
      <c r="BH118" s="400"/>
      <c r="BI118" s="400"/>
      <c r="BJ118" s="400"/>
      <c r="BK118" s="400"/>
      <c r="BL118" s="400"/>
      <c r="BM118" s="400"/>
      <c r="BN118" s="400"/>
      <c r="BO118" s="400"/>
      <c r="BP118" s="400"/>
      <c r="BQ118" s="400"/>
      <c r="BR118" s="400"/>
      <c r="BS118" s="400"/>
      <c r="BT118" s="400"/>
      <c r="BU118" s="400"/>
      <c r="BV118" s="400"/>
      <c r="BW118" s="400"/>
      <c r="BX118" s="400"/>
      <c r="BY118" s="400"/>
      <c r="BZ118" s="400"/>
      <c r="CA118" s="400"/>
      <c r="CB118" s="400"/>
      <c r="CC118" s="400"/>
      <c r="CD118" s="400"/>
      <c r="CE118" s="400"/>
      <c r="CF118" s="400"/>
      <c r="CG118" s="400"/>
      <c r="CH118" s="400"/>
      <c r="CI118" s="400"/>
      <c r="CJ118" s="400"/>
      <c r="CK118" s="400"/>
    </row>
    <row r="119" spans="1:89">
      <c r="A119" s="1341"/>
      <c r="B119" s="397">
        <v>27</v>
      </c>
      <c r="C119" s="404">
        <v>4.3900000000000002E-2</v>
      </c>
      <c r="D119" s="404">
        <v>7.3999999999999996E-2</v>
      </c>
      <c r="E119" s="404">
        <v>0.1109</v>
      </c>
      <c r="F119" s="404">
        <v>0.1545</v>
      </c>
      <c r="G119" s="404">
        <v>0.20469999999999999</v>
      </c>
      <c r="H119" s="404">
        <v>0.26140000000000002</v>
      </c>
      <c r="I119" s="404">
        <v>0.32450000000000001</v>
      </c>
      <c r="J119" s="404">
        <v>0.39389999999999997</v>
      </c>
      <c r="K119" s="404">
        <v>0.46960000000000002</v>
      </c>
      <c r="L119" s="404">
        <v>0.55169999999999997</v>
      </c>
      <c r="M119" s="404">
        <v>0.63990000000000002</v>
      </c>
      <c r="N119" s="404">
        <v>0.73450000000000004</v>
      </c>
      <c r="O119" s="404">
        <v>0.83540000000000003</v>
      </c>
      <c r="P119" s="404">
        <v>0.9425</v>
      </c>
      <c r="Q119" s="404">
        <v>1.056</v>
      </c>
      <c r="R119" s="404">
        <v>1.1758</v>
      </c>
      <c r="S119" s="404">
        <v>1.3019000000000001</v>
      </c>
      <c r="T119" s="404">
        <v>1.4343999999999999</v>
      </c>
      <c r="U119" s="404">
        <v>1.5733999999999999</v>
      </c>
      <c r="V119" s="404">
        <v>1.7188000000000001</v>
      </c>
      <c r="W119" s="404">
        <v>1.8706</v>
      </c>
      <c r="X119" s="404">
        <v>2.0291000000000001</v>
      </c>
      <c r="Y119" s="404">
        <v>2.194</v>
      </c>
      <c r="Z119" s="404">
        <v>2.3656000000000001</v>
      </c>
      <c r="AA119" s="404">
        <v>2.5438999999999998</v>
      </c>
      <c r="AB119" s="404">
        <v>2.7288999999999999</v>
      </c>
      <c r="AC119" s="404">
        <v>2.9207000000000001</v>
      </c>
      <c r="AD119" s="404">
        <v>3.1193</v>
      </c>
      <c r="AE119" s="404">
        <v>3.3247</v>
      </c>
      <c r="AF119" s="404">
        <v>3.5371000000000001</v>
      </c>
      <c r="AG119" s="404">
        <v>3.7565</v>
      </c>
      <c r="AH119" s="404">
        <v>3.9828999999999999</v>
      </c>
      <c r="AI119" s="404">
        <v>4.2164999999999999</v>
      </c>
      <c r="AJ119" s="404">
        <v>4.4572000000000003</v>
      </c>
      <c r="AK119" s="404">
        <v>4.7051999999999996</v>
      </c>
      <c r="AL119" s="404">
        <v>4.9603999999999999</v>
      </c>
      <c r="AM119" s="404">
        <v>5.2230999999999996</v>
      </c>
      <c r="AN119" s="404">
        <v>5.4931999999999999</v>
      </c>
      <c r="AY119" s="400"/>
      <c r="AZ119" s="400"/>
      <c r="BA119" s="400"/>
      <c r="BB119" s="400"/>
      <c r="BC119" s="400"/>
      <c r="BD119" s="400"/>
      <c r="BE119" s="400"/>
      <c r="BF119" s="400"/>
      <c r="BG119" s="400"/>
      <c r="BH119" s="400"/>
      <c r="BI119" s="400"/>
      <c r="BJ119" s="400"/>
      <c r="BK119" s="400"/>
      <c r="BL119" s="400"/>
      <c r="BM119" s="400"/>
      <c r="BN119" s="400"/>
      <c r="BO119" s="400"/>
      <c r="BP119" s="400"/>
      <c r="BQ119" s="400"/>
      <c r="BR119" s="400"/>
      <c r="BS119" s="400"/>
      <c r="BT119" s="400"/>
      <c r="BU119" s="400"/>
      <c r="BV119" s="400"/>
      <c r="BW119" s="400"/>
      <c r="BX119" s="400"/>
      <c r="BY119" s="400"/>
      <c r="BZ119" s="400"/>
      <c r="CA119" s="400"/>
      <c r="CB119" s="400"/>
      <c r="CC119" s="400"/>
      <c r="CD119" s="400"/>
      <c r="CE119" s="400"/>
      <c r="CF119" s="400"/>
      <c r="CG119" s="400"/>
      <c r="CH119" s="400"/>
      <c r="CI119" s="400"/>
      <c r="CJ119" s="400"/>
      <c r="CK119" s="400"/>
    </row>
    <row r="120" spans="1:89">
      <c r="A120" s="1341"/>
      <c r="B120" s="397">
        <v>28</v>
      </c>
      <c r="C120" s="404">
        <v>4.5600000000000002E-2</v>
      </c>
      <c r="D120" s="404">
        <v>7.6700000000000004E-2</v>
      </c>
      <c r="E120" s="404">
        <v>0.115</v>
      </c>
      <c r="F120" s="404">
        <v>0.1603</v>
      </c>
      <c r="G120" s="404">
        <v>0.21240000000000001</v>
      </c>
      <c r="H120" s="404">
        <v>0.27110000000000001</v>
      </c>
      <c r="I120" s="404">
        <v>0.33660000000000001</v>
      </c>
      <c r="J120" s="404">
        <v>0.40860000000000002</v>
      </c>
      <c r="K120" s="404">
        <v>0.48709999999999998</v>
      </c>
      <c r="L120" s="404">
        <v>0.57220000000000004</v>
      </c>
      <c r="M120" s="404">
        <v>0.66379999999999995</v>
      </c>
      <c r="N120" s="404">
        <v>0.76190000000000002</v>
      </c>
      <c r="O120" s="404">
        <v>0.86650000000000005</v>
      </c>
      <c r="P120" s="404">
        <v>0.97760000000000002</v>
      </c>
      <c r="Q120" s="404">
        <v>1.0952999999999999</v>
      </c>
      <c r="R120" s="404">
        <v>1.2196</v>
      </c>
      <c r="S120" s="404">
        <v>1.3504</v>
      </c>
      <c r="T120" s="404">
        <v>1.4879</v>
      </c>
      <c r="U120" s="404">
        <v>1.6319999999999999</v>
      </c>
      <c r="V120" s="404">
        <v>1.7827999999999999</v>
      </c>
      <c r="W120" s="404">
        <v>1.9403999999999999</v>
      </c>
      <c r="X120" s="404">
        <v>2.1046999999999998</v>
      </c>
      <c r="Y120" s="404">
        <v>2.2757999999999998</v>
      </c>
      <c r="Z120" s="404">
        <v>2.4538000000000002</v>
      </c>
      <c r="AA120" s="404">
        <v>2.6387999999999998</v>
      </c>
      <c r="AB120" s="404">
        <v>2.8306</v>
      </c>
      <c r="AC120" s="404">
        <v>3.0295999999999998</v>
      </c>
      <c r="AD120" s="404">
        <v>3.2355</v>
      </c>
      <c r="AE120" s="404">
        <v>3.4487000000000001</v>
      </c>
      <c r="AF120" s="404">
        <v>3.669</v>
      </c>
      <c r="AG120" s="404">
        <v>3.8965000000000001</v>
      </c>
      <c r="AH120" s="404">
        <v>4.1314000000000002</v>
      </c>
      <c r="AI120" s="404">
        <v>4.3737000000000004</v>
      </c>
      <c r="AJ120" s="404">
        <v>4.6234000000000002</v>
      </c>
      <c r="AK120" s="404">
        <v>4.8806000000000003</v>
      </c>
      <c r="AL120" s="404">
        <v>5.1454000000000004</v>
      </c>
      <c r="AM120" s="404">
        <v>5.4177999999999997</v>
      </c>
      <c r="AN120" s="404">
        <v>5.6978999999999997</v>
      </c>
      <c r="AY120" s="400"/>
      <c r="AZ120" s="400"/>
      <c r="BA120" s="400"/>
      <c r="BB120" s="400"/>
      <c r="BC120" s="400"/>
      <c r="BD120" s="400"/>
      <c r="BE120" s="400"/>
      <c r="BF120" s="400"/>
      <c r="BG120" s="400"/>
      <c r="BH120" s="400"/>
      <c r="BI120" s="400"/>
      <c r="BJ120" s="400"/>
      <c r="BK120" s="400"/>
      <c r="BL120" s="400"/>
      <c r="BM120" s="400"/>
      <c r="BN120" s="400"/>
      <c r="BO120" s="400"/>
      <c r="BP120" s="400"/>
      <c r="BQ120" s="400"/>
      <c r="BR120" s="400"/>
      <c r="BS120" s="400"/>
      <c r="BT120" s="400"/>
      <c r="BU120" s="400"/>
      <c r="BV120" s="400"/>
      <c r="BW120" s="400"/>
      <c r="BX120" s="400"/>
      <c r="BY120" s="400"/>
      <c r="BZ120" s="400"/>
      <c r="CA120" s="400"/>
      <c r="CB120" s="400"/>
      <c r="CC120" s="400"/>
      <c r="CD120" s="400"/>
      <c r="CE120" s="400"/>
      <c r="CF120" s="400"/>
      <c r="CG120" s="400"/>
      <c r="CH120" s="400"/>
      <c r="CI120" s="400"/>
      <c r="CJ120" s="400"/>
      <c r="CK120" s="400"/>
    </row>
    <row r="121" spans="1:89">
      <c r="A121" s="1341"/>
      <c r="B121" s="397">
        <v>29</v>
      </c>
      <c r="C121" s="404">
        <v>4.7199999999999999E-2</v>
      </c>
      <c r="D121" s="404">
        <v>7.9500000000000001E-2</v>
      </c>
      <c r="E121" s="404">
        <v>0.1191</v>
      </c>
      <c r="F121" s="404">
        <v>0.16600000000000001</v>
      </c>
      <c r="G121" s="404">
        <v>0.22</v>
      </c>
      <c r="H121" s="404">
        <v>0.28089999999999998</v>
      </c>
      <c r="I121" s="404">
        <v>0.34860000000000002</v>
      </c>
      <c r="J121" s="404">
        <v>0.42320000000000002</v>
      </c>
      <c r="K121" s="404">
        <v>0.50460000000000005</v>
      </c>
      <c r="L121" s="404">
        <v>0.5927</v>
      </c>
      <c r="M121" s="404">
        <v>0.68759999999999999</v>
      </c>
      <c r="N121" s="404">
        <v>0.78920000000000001</v>
      </c>
      <c r="O121" s="404">
        <v>0.89759999999999995</v>
      </c>
      <c r="P121" s="404">
        <v>1.0127999999999999</v>
      </c>
      <c r="Q121" s="404">
        <v>1.1347</v>
      </c>
      <c r="R121" s="404">
        <v>1.2634000000000001</v>
      </c>
      <c r="S121" s="404">
        <v>1.3989</v>
      </c>
      <c r="T121" s="404">
        <v>1.5412999999999999</v>
      </c>
      <c r="U121" s="404">
        <v>1.6907000000000001</v>
      </c>
      <c r="V121" s="404">
        <v>1.8469</v>
      </c>
      <c r="W121" s="404">
        <v>2.0101</v>
      </c>
      <c r="X121" s="404">
        <v>2.1802999999999999</v>
      </c>
      <c r="Y121" s="404">
        <v>2.3576000000000001</v>
      </c>
      <c r="Z121" s="404">
        <v>2.5419999999999998</v>
      </c>
      <c r="AA121" s="404">
        <v>2.7336</v>
      </c>
      <c r="AB121" s="404">
        <v>2.9323999999999999</v>
      </c>
      <c r="AC121" s="404">
        <v>3.1385000000000001</v>
      </c>
      <c r="AD121" s="404">
        <v>3.3517999999999999</v>
      </c>
      <c r="AE121" s="404">
        <v>3.5726</v>
      </c>
      <c r="AF121" s="404">
        <v>3.8008999999999999</v>
      </c>
      <c r="AG121" s="404">
        <v>4.0366</v>
      </c>
      <c r="AH121" s="404">
        <v>4.2798999999999996</v>
      </c>
      <c r="AI121" s="404">
        <v>4.5308999999999999</v>
      </c>
      <c r="AJ121" s="404">
        <v>4.7895000000000003</v>
      </c>
      <c r="AK121" s="404">
        <v>5.056</v>
      </c>
      <c r="AL121" s="404">
        <v>5.3303000000000003</v>
      </c>
      <c r="AM121" s="404">
        <v>5.6124999999999998</v>
      </c>
      <c r="AN121" s="404">
        <v>5.9027000000000003</v>
      </c>
      <c r="AY121" s="400"/>
      <c r="AZ121" s="400"/>
      <c r="BA121" s="400"/>
      <c r="BB121" s="400"/>
      <c r="BC121" s="400"/>
      <c r="BD121" s="400"/>
      <c r="BE121" s="400"/>
      <c r="BF121" s="400"/>
      <c r="BG121" s="400"/>
      <c r="BH121" s="400"/>
      <c r="BI121" s="400"/>
      <c r="BJ121" s="400"/>
      <c r="BK121" s="400"/>
      <c r="BL121" s="400"/>
      <c r="BM121" s="400"/>
      <c r="BN121" s="400"/>
      <c r="BO121" s="400"/>
      <c r="BP121" s="400"/>
      <c r="BQ121" s="400"/>
      <c r="BR121" s="400"/>
      <c r="BS121" s="400"/>
      <c r="BT121" s="400"/>
      <c r="BU121" s="400"/>
      <c r="BV121" s="400"/>
      <c r="BW121" s="400"/>
      <c r="BX121" s="400"/>
      <c r="BY121" s="400"/>
      <c r="BZ121" s="400"/>
      <c r="CA121" s="400"/>
      <c r="CB121" s="400"/>
      <c r="CC121" s="400"/>
      <c r="CD121" s="400"/>
      <c r="CE121" s="400"/>
      <c r="CF121" s="400"/>
      <c r="CG121" s="400"/>
      <c r="CH121" s="400"/>
      <c r="CI121" s="400"/>
      <c r="CJ121" s="400"/>
      <c r="CK121" s="400"/>
    </row>
    <row r="122" spans="1:89">
      <c r="A122" s="1341"/>
      <c r="B122" s="397">
        <v>30</v>
      </c>
      <c r="C122" s="404">
        <v>4.8800000000000003E-2</v>
      </c>
      <c r="D122" s="404">
        <v>8.2199999999999995E-2</v>
      </c>
      <c r="E122" s="404">
        <v>0.12330000000000001</v>
      </c>
      <c r="F122" s="404">
        <v>0.17180000000000001</v>
      </c>
      <c r="G122" s="404">
        <v>0.2276</v>
      </c>
      <c r="H122" s="404">
        <v>0.29060000000000002</v>
      </c>
      <c r="I122" s="404">
        <v>0.36070000000000002</v>
      </c>
      <c r="J122" s="404">
        <v>0.43790000000000001</v>
      </c>
      <c r="K122" s="404">
        <v>0.52210000000000001</v>
      </c>
      <c r="L122" s="404">
        <v>0.61329999999999996</v>
      </c>
      <c r="M122" s="404">
        <v>0.71150000000000002</v>
      </c>
      <c r="N122" s="404">
        <v>0.81659999999999999</v>
      </c>
      <c r="O122" s="404">
        <v>0.92869999999999997</v>
      </c>
      <c r="P122" s="404">
        <v>1.0479000000000001</v>
      </c>
      <c r="Q122" s="404">
        <v>1.1739999999999999</v>
      </c>
      <c r="R122" s="404">
        <v>1.3071999999999999</v>
      </c>
      <c r="S122" s="404">
        <v>1.4475</v>
      </c>
      <c r="T122" s="404">
        <v>1.5948</v>
      </c>
      <c r="U122" s="404">
        <v>1.7493000000000001</v>
      </c>
      <c r="V122" s="404">
        <v>1.911</v>
      </c>
      <c r="W122" s="404">
        <v>2.0798000000000001</v>
      </c>
      <c r="X122" s="404">
        <v>2.2559999999999998</v>
      </c>
      <c r="Y122" s="404">
        <v>2.4394</v>
      </c>
      <c r="Z122" s="404">
        <v>2.6301999999999999</v>
      </c>
      <c r="AA122" s="404">
        <v>2.8285</v>
      </c>
      <c r="AB122" s="404">
        <v>3.0341</v>
      </c>
      <c r="AC122" s="404">
        <v>3.2473999999999998</v>
      </c>
      <c r="AD122" s="404">
        <v>3.4681999999999999</v>
      </c>
      <c r="AE122" s="404">
        <v>3.6966000000000001</v>
      </c>
      <c r="AF122" s="404">
        <v>3.9327999999999999</v>
      </c>
      <c r="AG122" s="404">
        <v>4.1767000000000003</v>
      </c>
      <c r="AH122" s="404">
        <v>4.4283999999999999</v>
      </c>
      <c r="AI122" s="404">
        <v>4.6881000000000004</v>
      </c>
      <c r="AJ122" s="404">
        <v>4.9558</v>
      </c>
      <c r="AK122" s="404">
        <v>5.2313999999999998</v>
      </c>
      <c r="AL122" s="404">
        <v>5.5152000000000001</v>
      </c>
      <c r="AM122" s="404">
        <v>5.8071999999999999</v>
      </c>
      <c r="AN122" s="404">
        <v>6.1074999999999999</v>
      </c>
      <c r="AY122" s="400"/>
      <c r="AZ122" s="400"/>
      <c r="BA122" s="400"/>
      <c r="BB122" s="400"/>
      <c r="BC122" s="400"/>
      <c r="BD122" s="400"/>
      <c r="BE122" s="400"/>
      <c r="BF122" s="400"/>
      <c r="BG122" s="400"/>
      <c r="BH122" s="400"/>
      <c r="BI122" s="400"/>
      <c r="BJ122" s="400"/>
      <c r="BK122" s="400"/>
      <c r="BL122" s="400"/>
      <c r="BM122" s="400"/>
      <c r="BN122" s="400"/>
      <c r="BO122" s="400"/>
      <c r="BP122" s="400"/>
      <c r="BQ122" s="400"/>
      <c r="BR122" s="400"/>
      <c r="BS122" s="400"/>
      <c r="BT122" s="400"/>
      <c r="BU122" s="400"/>
      <c r="BV122" s="400"/>
      <c r="BW122" s="400"/>
      <c r="BX122" s="400"/>
      <c r="BY122" s="400"/>
      <c r="BZ122" s="400"/>
      <c r="CA122" s="400"/>
      <c r="CB122" s="400"/>
      <c r="CC122" s="400"/>
      <c r="CD122" s="400"/>
      <c r="CE122" s="400"/>
      <c r="CF122" s="400"/>
      <c r="CG122" s="400"/>
      <c r="CH122" s="400"/>
      <c r="CI122" s="400"/>
      <c r="CJ122" s="400"/>
      <c r="CK122" s="400"/>
    </row>
    <row r="123" spans="1:89">
      <c r="A123" s="1341"/>
      <c r="B123" s="397">
        <v>31</v>
      </c>
      <c r="C123" s="404">
        <v>5.0500000000000003E-2</v>
      </c>
      <c r="D123" s="404">
        <v>8.5000000000000006E-2</v>
      </c>
      <c r="E123" s="404">
        <v>0.12740000000000001</v>
      </c>
      <c r="F123" s="404">
        <v>0.17749999999999999</v>
      </c>
      <c r="G123" s="404">
        <v>0.23519999999999999</v>
      </c>
      <c r="H123" s="404">
        <v>0.30030000000000001</v>
      </c>
      <c r="I123" s="404">
        <v>0.37280000000000002</v>
      </c>
      <c r="J123" s="404">
        <v>0.4526</v>
      </c>
      <c r="K123" s="404">
        <v>0.53959999999999997</v>
      </c>
      <c r="L123" s="404">
        <v>0.63380000000000003</v>
      </c>
      <c r="M123" s="404">
        <v>0.73529999999999995</v>
      </c>
      <c r="N123" s="404">
        <v>0.84399999999999997</v>
      </c>
      <c r="O123" s="404">
        <v>0.95989999999999998</v>
      </c>
      <c r="P123" s="404">
        <v>1.083</v>
      </c>
      <c r="Q123" s="404">
        <v>1.2134</v>
      </c>
      <c r="R123" s="404">
        <v>1.351</v>
      </c>
      <c r="S123" s="404">
        <v>1.496</v>
      </c>
      <c r="T123" s="404">
        <v>1.6483000000000001</v>
      </c>
      <c r="U123" s="404">
        <v>1.8079000000000001</v>
      </c>
      <c r="V123" s="404">
        <v>1.9750000000000001</v>
      </c>
      <c r="W123" s="404">
        <v>2.1496</v>
      </c>
      <c r="X123" s="404">
        <v>2.3315999999999999</v>
      </c>
      <c r="Y123" s="404">
        <v>2.5211999999999999</v>
      </c>
      <c r="Z123" s="404">
        <v>2.7183999999999999</v>
      </c>
      <c r="AA123" s="404">
        <v>2.9232999999999998</v>
      </c>
      <c r="AB123" s="404">
        <v>3.1358999999999999</v>
      </c>
      <c r="AC123" s="404">
        <v>3.3563000000000001</v>
      </c>
      <c r="AD123" s="404">
        <v>3.5844999999999998</v>
      </c>
      <c r="AE123" s="404">
        <v>3.8206000000000002</v>
      </c>
      <c r="AF123" s="404">
        <v>4.0647000000000002</v>
      </c>
      <c r="AG123" s="404">
        <v>4.3167999999999997</v>
      </c>
      <c r="AH123" s="404">
        <v>4.577</v>
      </c>
      <c r="AI123" s="404">
        <v>4.8453999999999997</v>
      </c>
      <c r="AJ123" s="404">
        <v>5.1219999999999999</v>
      </c>
      <c r="AK123" s="404">
        <v>5.4069000000000003</v>
      </c>
      <c r="AL123" s="404">
        <v>5.7001999999999997</v>
      </c>
      <c r="AM123" s="404">
        <v>6.0019999999999998</v>
      </c>
      <c r="AN123" s="404">
        <v>6.3122999999999996</v>
      </c>
      <c r="AY123" s="400"/>
      <c r="AZ123" s="400"/>
      <c r="BA123" s="400"/>
      <c r="BB123" s="400"/>
      <c r="BC123" s="400"/>
      <c r="BD123" s="400"/>
      <c r="BE123" s="400"/>
      <c r="BF123" s="400"/>
      <c r="BG123" s="400"/>
      <c r="BH123" s="400"/>
      <c r="BI123" s="400"/>
      <c r="BJ123" s="400"/>
      <c r="BK123" s="400"/>
      <c r="BL123" s="400"/>
      <c r="BM123" s="400"/>
      <c r="BN123" s="400"/>
      <c r="BO123" s="400"/>
      <c r="BP123" s="400"/>
      <c r="BQ123" s="400"/>
      <c r="BR123" s="400"/>
      <c r="BS123" s="400"/>
      <c r="BT123" s="400"/>
      <c r="BU123" s="400"/>
      <c r="BV123" s="400"/>
      <c r="BW123" s="400"/>
      <c r="BX123" s="400"/>
      <c r="BY123" s="400"/>
      <c r="BZ123" s="400"/>
      <c r="CA123" s="400"/>
      <c r="CB123" s="400"/>
      <c r="CC123" s="400"/>
      <c r="CD123" s="400"/>
      <c r="CE123" s="400"/>
      <c r="CF123" s="400"/>
      <c r="CG123" s="400"/>
      <c r="CH123" s="400"/>
      <c r="CI123" s="400"/>
      <c r="CJ123" s="400"/>
      <c r="CK123" s="400"/>
    </row>
    <row r="124" spans="1:89">
      <c r="A124" s="1341"/>
      <c r="B124" s="397">
        <v>32</v>
      </c>
      <c r="C124" s="404">
        <v>5.21E-2</v>
      </c>
      <c r="D124" s="404">
        <v>8.77E-2</v>
      </c>
      <c r="E124" s="404">
        <v>0.13150000000000001</v>
      </c>
      <c r="F124" s="404">
        <v>0.18329999999999999</v>
      </c>
      <c r="G124" s="404">
        <v>0.24279999999999999</v>
      </c>
      <c r="H124" s="404">
        <v>0.31009999999999999</v>
      </c>
      <c r="I124" s="404">
        <v>0.38490000000000002</v>
      </c>
      <c r="J124" s="404">
        <v>0.4672</v>
      </c>
      <c r="K124" s="404">
        <v>0.55710000000000004</v>
      </c>
      <c r="L124" s="404">
        <v>0.65439999999999998</v>
      </c>
      <c r="M124" s="404">
        <v>0.7591</v>
      </c>
      <c r="N124" s="404">
        <v>0.87129999999999996</v>
      </c>
      <c r="O124" s="404">
        <v>0.99099999999999999</v>
      </c>
      <c r="P124" s="404">
        <v>1.1181000000000001</v>
      </c>
      <c r="Q124" s="404">
        <v>1.2526999999999999</v>
      </c>
      <c r="R124" s="404">
        <v>1.3948</v>
      </c>
      <c r="S124" s="404">
        <v>1.5445</v>
      </c>
      <c r="T124" s="404">
        <v>1.7017</v>
      </c>
      <c r="U124" s="404">
        <v>1.8666</v>
      </c>
      <c r="V124" s="404">
        <v>2.0390999999999999</v>
      </c>
      <c r="W124" s="404">
        <v>2.2193000000000001</v>
      </c>
      <c r="X124" s="404">
        <v>2.4073000000000002</v>
      </c>
      <c r="Y124" s="404">
        <v>2.6030000000000002</v>
      </c>
      <c r="Z124" s="404">
        <v>2.8066</v>
      </c>
      <c r="AA124" s="404">
        <v>3.0182000000000002</v>
      </c>
      <c r="AB124" s="404">
        <v>3.2376999999999998</v>
      </c>
      <c r="AC124" s="404">
        <v>3.4651999999999998</v>
      </c>
      <c r="AD124" s="404">
        <v>3.7008000000000001</v>
      </c>
      <c r="AE124" s="404">
        <v>3.9445999999999999</v>
      </c>
      <c r="AF124" s="404">
        <v>4.1966000000000001</v>
      </c>
      <c r="AG124" s="404">
        <v>4.4569000000000001</v>
      </c>
      <c r="AH124" s="404">
        <v>4.7255000000000003</v>
      </c>
      <c r="AI124" s="404">
        <v>5.0026000000000002</v>
      </c>
      <c r="AJ124" s="404">
        <v>5.2881999999999998</v>
      </c>
      <c r="AK124" s="404">
        <v>5.5823999999999998</v>
      </c>
      <c r="AL124" s="404">
        <v>5.8852000000000002</v>
      </c>
      <c r="AM124" s="404">
        <v>6.1967999999999996</v>
      </c>
      <c r="AN124" s="404">
        <v>6.5171999999999999</v>
      </c>
      <c r="AY124" s="400"/>
      <c r="AZ124" s="400"/>
      <c r="BA124" s="400"/>
      <c r="BB124" s="400"/>
      <c r="BC124" s="400"/>
      <c r="BD124" s="400"/>
      <c r="BE124" s="400"/>
      <c r="BF124" s="400"/>
      <c r="BG124" s="400"/>
      <c r="BH124" s="400"/>
      <c r="BI124" s="400"/>
      <c r="BJ124" s="400"/>
      <c r="BK124" s="400"/>
      <c r="BL124" s="400"/>
      <c r="BM124" s="400"/>
      <c r="BN124" s="400"/>
      <c r="BO124" s="400"/>
      <c r="BP124" s="400"/>
      <c r="BQ124" s="400"/>
      <c r="BR124" s="400"/>
      <c r="BS124" s="400"/>
      <c r="BT124" s="400"/>
      <c r="BU124" s="400"/>
      <c r="BV124" s="400"/>
      <c r="BW124" s="400"/>
      <c r="BX124" s="400"/>
      <c r="BY124" s="400"/>
      <c r="BZ124" s="400"/>
      <c r="CA124" s="400"/>
      <c r="CB124" s="400"/>
      <c r="CC124" s="400"/>
      <c r="CD124" s="400"/>
      <c r="CE124" s="400"/>
      <c r="CF124" s="400"/>
      <c r="CG124" s="400"/>
      <c r="CH124" s="400"/>
      <c r="CI124" s="400"/>
      <c r="CJ124" s="400"/>
      <c r="CK124" s="400"/>
    </row>
    <row r="125" spans="1:89">
      <c r="A125" s="1341"/>
      <c r="B125" s="397">
        <v>33</v>
      </c>
      <c r="C125" s="404">
        <v>5.3699999999999998E-2</v>
      </c>
      <c r="D125" s="404">
        <v>9.0499999999999997E-2</v>
      </c>
      <c r="E125" s="404">
        <v>0.1356</v>
      </c>
      <c r="F125" s="404">
        <v>0.189</v>
      </c>
      <c r="G125" s="404">
        <v>0.25040000000000001</v>
      </c>
      <c r="H125" s="404">
        <v>0.31979999999999997</v>
      </c>
      <c r="I125" s="404">
        <v>0.39700000000000002</v>
      </c>
      <c r="J125" s="404">
        <v>0.4819</v>
      </c>
      <c r="K125" s="404">
        <v>0.5746</v>
      </c>
      <c r="L125" s="404">
        <v>0.67490000000000006</v>
      </c>
      <c r="M125" s="404">
        <v>0.78300000000000003</v>
      </c>
      <c r="N125" s="404">
        <v>0.89870000000000005</v>
      </c>
      <c r="O125" s="404">
        <v>1.0221</v>
      </c>
      <c r="P125" s="404">
        <v>1.1532</v>
      </c>
      <c r="Q125" s="404">
        <v>1.2921</v>
      </c>
      <c r="R125" s="404">
        <v>1.4387000000000001</v>
      </c>
      <c r="S125" s="404">
        <v>1.593</v>
      </c>
      <c r="T125" s="404">
        <v>1.7552000000000001</v>
      </c>
      <c r="U125" s="404">
        <v>1.9252</v>
      </c>
      <c r="V125" s="404">
        <v>2.1032000000000002</v>
      </c>
      <c r="W125" s="404">
        <v>2.2890999999999999</v>
      </c>
      <c r="X125" s="404">
        <v>2.4828999999999999</v>
      </c>
      <c r="Y125" s="404">
        <v>2.6848000000000001</v>
      </c>
      <c r="Z125" s="404">
        <v>2.8948999999999998</v>
      </c>
      <c r="AA125" s="404">
        <v>3.113</v>
      </c>
      <c r="AB125" s="404">
        <v>3.3393999999999999</v>
      </c>
      <c r="AC125" s="404">
        <v>3.5741000000000001</v>
      </c>
      <c r="AD125" s="404">
        <v>3.8170999999999999</v>
      </c>
      <c r="AE125" s="404">
        <v>4.0686</v>
      </c>
      <c r="AF125" s="404">
        <v>4.3285</v>
      </c>
      <c r="AG125" s="404">
        <v>4.5970000000000004</v>
      </c>
      <c r="AH125" s="404">
        <v>4.8741000000000003</v>
      </c>
      <c r="AI125" s="404">
        <v>5.1599000000000004</v>
      </c>
      <c r="AJ125" s="404">
        <v>5.4545000000000003</v>
      </c>
      <c r="AK125" s="404">
        <v>5.7579000000000002</v>
      </c>
      <c r="AL125" s="404">
        <v>6.0701999999999998</v>
      </c>
      <c r="AM125" s="404">
        <v>6.3916000000000004</v>
      </c>
      <c r="AN125" s="404">
        <v>6.7221000000000002</v>
      </c>
      <c r="AY125" s="400"/>
      <c r="AZ125" s="400"/>
      <c r="BA125" s="400"/>
      <c r="BB125" s="400"/>
      <c r="BC125" s="400"/>
      <c r="BD125" s="400"/>
      <c r="BE125" s="400"/>
      <c r="BF125" s="400"/>
      <c r="BG125" s="400"/>
      <c r="BH125" s="400"/>
      <c r="BI125" s="400"/>
      <c r="BJ125" s="400"/>
      <c r="BK125" s="400"/>
      <c r="BL125" s="400"/>
      <c r="BM125" s="400"/>
      <c r="BN125" s="400"/>
      <c r="BO125" s="400"/>
      <c r="BP125" s="400"/>
      <c r="BQ125" s="400"/>
      <c r="BR125" s="400"/>
      <c r="BS125" s="400"/>
      <c r="BT125" s="400"/>
      <c r="BU125" s="400"/>
      <c r="BV125" s="400"/>
      <c r="BW125" s="400"/>
      <c r="BX125" s="400"/>
      <c r="BY125" s="400"/>
      <c r="BZ125" s="400"/>
      <c r="CA125" s="400"/>
      <c r="CB125" s="400"/>
      <c r="CC125" s="400"/>
      <c r="CD125" s="400"/>
      <c r="CE125" s="400"/>
      <c r="CF125" s="400"/>
      <c r="CG125" s="400"/>
      <c r="CH125" s="400"/>
      <c r="CI125" s="400"/>
      <c r="CJ125" s="400"/>
      <c r="CK125" s="400"/>
    </row>
    <row r="126" spans="1:89">
      <c r="A126" s="1341"/>
      <c r="B126" s="397">
        <v>34</v>
      </c>
      <c r="C126" s="404">
        <v>5.5399999999999998E-2</v>
      </c>
      <c r="D126" s="404">
        <v>9.3200000000000005E-2</v>
      </c>
      <c r="E126" s="404">
        <v>0.13980000000000001</v>
      </c>
      <c r="F126" s="404">
        <v>0.1948</v>
      </c>
      <c r="G126" s="404">
        <v>0.2581</v>
      </c>
      <c r="H126" s="404">
        <v>0.32950000000000002</v>
      </c>
      <c r="I126" s="404">
        <v>0.40899999999999997</v>
      </c>
      <c r="J126" s="404">
        <v>0.49659999999999999</v>
      </c>
      <c r="K126" s="404">
        <v>0.59199999999999997</v>
      </c>
      <c r="L126" s="404">
        <v>0.69550000000000001</v>
      </c>
      <c r="M126" s="404">
        <v>0.80679999999999996</v>
      </c>
      <c r="N126" s="404">
        <v>0.92600000000000005</v>
      </c>
      <c r="O126" s="404">
        <v>1.0531999999999999</v>
      </c>
      <c r="P126" s="404">
        <v>1.1882999999999999</v>
      </c>
      <c r="Q126" s="404">
        <v>1.3313999999999999</v>
      </c>
      <c r="R126" s="404">
        <v>1.4824999999999999</v>
      </c>
      <c r="S126" s="404">
        <v>1.6415</v>
      </c>
      <c r="T126" s="404">
        <v>1.8087</v>
      </c>
      <c r="U126" s="404">
        <v>1.9839</v>
      </c>
      <c r="V126" s="404">
        <v>2.1673</v>
      </c>
      <c r="W126" s="404">
        <v>2.3588</v>
      </c>
      <c r="X126" s="404">
        <v>2.5586000000000002</v>
      </c>
      <c r="Y126" s="404">
        <v>2.7667000000000002</v>
      </c>
      <c r="Z126" s="404">
        <v>2.9830999999999999</v>
      </c>
      <c r="AA126" s="404">
        <v>3.2079</v>
      </c>
      <c r="AB126" s="404">
        <v>3.4411999999999998</v>
      </c>
      <c r="AC126" s="404">
        <v>3.6831</v>
      </c>
      <c r="AD126" s="404">
        <v>3.9335</v>
      </c>
      <c r="AE126" s="404">
        <v>4.1925999999999997</v>
      </c>
      <c r="AF126" s="404">
        <v>4.4603999999999999</v>
      </c>
      <c r="AG126" s="404">
        <v>4.7370999999999999</v>
      </c>
      <c r="AH126" s="404">
        <v>5.0227000000000004</v>
      </c>
      <c r="AI126" s="404">
        <v>5.3171999999999997</v>
      </c>
      <c r="AJ126" s="404">
        <v>5.6207000000000003</v>
      </c>
      <c r="AK126" s="404">
        <v>5.9333999999999998</v>
      </c>
      <c r="AL126" s="404">
        <v>6.2553000000000001</v>
      </c>
      <c r="AM126" s="404">
        <v>6.5865</v>
      </c>
      <c r="AN126" s="404">
        <v>6.9269999999999996</v>
      </c>
      <c r="AY126" s="400"/>
      <c r="AZ126" s="400"/>
      <c r="BA126" s="400"/>
      <c r="BB126" s="400"/>
      <c r="BC126" s="400"/>
      <c r="BD126" s="400"/>
      <c r="BE126" s="400"/>
      <c r="BF126" s="400"/>
      <c r="BG126" s="400"/>
      <c r="BH126" s="400"/>
      <c r="BI126" s="400"/>
      <c r="BJ126" s="400"/>
      <c r="BK126" s="400"/>
      <c r="BL126" s="400"/>
      <c r="BM126" s="400"/>
      <c r="BN126" s="400"/>
      <c r="BO126" s="400"/>
      <c r="BP126" s="400"/>
      <c r="BQ126" s="400"/>
      <c r="BR126" s="400"/>
      <c r="BS126" s="400"/>
      <c r="BT126" s="400"/>
      <c r="BU126" s="400"/>
      <c r="BV126" s="400"/>
      <c r="BW126" s="400"/>
      <c r="BX126" s="400"/>
      <c r="BY126" s="400"/>
      <c r="BZ126" s="400"/>
      <c r="CA126" s="400"/>
      <c r="CB126" s="400"/>
      <c r="CC126" s="400"/>
      <c r="CD126" s="400"/>
      <c r="CE126" s="400"/>
      <c r="CF126" s="400"/>
      <c r="CG126" s="400"/>
      <c r="CH126" s="400"/>
      <c r="CI126" s="400"/>
      <c r="CJ126" s="400"/>
      <c r="CK126" s="400"/>
    </row>
    <row r="127" spans="1:89">
      <c r="A127" s="1341"/>
      <c r="B127" s="397">
        <v>35</v>
      </c>
      <c r="C127" s="405">
        <v>5.7000000000000002E-2</v>
      </c>
      <c r="D127" s="405">
        <v>9.6000000000000002E-2</v>
      </c>
      <c r="E127" s="405">
        <v>0.1439</v>
      </c>
      <c r="F127" s="405">
        <v>0.20050000000000001</v>
      </c>
      <c r="G127" s="405">
        <v>0.26569999999999999</v>
      </c>
      <c r="H127" s="405">
        <v>0.3392</v>
      </c>
      <c r="I127" s="405">
        <v>0.42109999999999997</v>
      </c>
      <c r="J127" s="405">
        <v>0.51119999999999999</v>
      </c>
      <c r="K127" s="405">
        <v>0.60950000000000004</v>
      </c>
      <c r="L127" s="405">
        <v>0.71599999999999997</v>
      </c>
      <c r="M127" s="405">
        <v>0.8306</v>
      </c>
      <c r="N127" s="405">
        <v>0.95340000000000003</v>
      </c>
      <c r="O127" s="405">
        <v>1.0843</v>
      </c>
      <c r="P127" s="405">
        <v>1.2235</v>
      </c>
      <c r="Q127" s="405">
        <v>1.3708</v>
      </c>
      <c r="R127" s="405">
        <v>1.5263</v>
      </c>
      <c r="S127" s="405">
        <v>1.6900999999999999</v>
      </c>
      <c r="T127" s="405">
        <v>1.8621000000000001</v>
      </c>
      <c r="U127" s="405">
        <v>2.0425</v>
      </c>
      <c r="V127" s="405">
        <v>2.2313000000000001</v>
      </c>
      <c r="W127" s="405">
        <v>2.4285000000000001</v>
      </c>
      <c r="X127" s="405">
        <v>2.6341999999999999</v>
      </c>
      <c r="Y127" s="405">
        <v>2.8485</v>
      </c>
      <c r="Z127" s="405">
        <v>3.0712999999999999</v>
      </c>
      <c r="AA127" s="405">
        <v>3.3028</v>
      </c>
      <c r="AB127" s="405">
        <v>3.5430000000000001</v>
      </c>
      <c r="AC127" s="405">
        <v>3.7919999999999998</v>
      </c>
      <c r="AD127" s="405">
        <v>4.0498000000000003</v>
      </c>
      <c r="AE127" s="405">
        <v>4.3166000000000002</v>
      </c>
      <c r="AF127" s="405">
        <v>4.5923999999999996</v>
      </c>
      <c r="AG127" s="405">
        <v>4.8772000000000002</v>
      </c>
      <c r="AH127" s="405">
        <v>5.1711999999999998</v>
      </c>
      <c r="AI127" s="405">
        <v>5.4744999999999999</v>
      </c>
      <c r="AJ127" s="405">
        <v>5.7869999999999999</v>
      </c>
      <c r="AK127" s="405">
        <v>6.1089000000000002</v>
      </c>
      <c r="AL127" s="405">
        <v>6.4402999999999997</v>
      </c>
      <c r="AM127" s="405">
        <v>6.7812999999999999</v>
      </c>
      <c r="AN127" s="405">
        <v>7.1318999999999999</v>
      </c>
      <c r="AY127" s="400"/>
      <c r="AZ127" s="400"/>
      <c r="BA127" s="400"/>
      <c r="BB127" s="400"/>
      <c r="BC127" s="400"/>
      <c r="BD127" s="400"/>
      <c r="BE127" s="400"/>
      <c r="BF127" s="400"/>
      <c r="BG127" s="400"/>
      <c r="BH127" s="400"/>
      <c r="BI127" s="400"/>
      <c r="BJ127" s="400"/>
      <c r="BK127" s="400"/>
      <c r="BL127" s="400"/>
      <c r="BM127" s="400"/>
      <c r="BN127" s="400"/>
      <c r="BO127" s="400"/>
      <c r="BP127" s="400"/>
      <c r="BQ127" s="400"/>
      <c r="BR127" s="400"/>
      <c r="BS127" s="400"/>
      <c r="BT127" s="400"/>
      <c r="BU127" s="400"/>
      <c r="BV127" s="400"/>
      <c r="BW127" s="400"/>
      <c r="BX127" s="400"/>
      <c r="BY127" s="400"/>
      <c r="BZ127" s="400"/>
      <c r="CA127" s="400"/>
      <c r="CB127" s="400"/>
      <c r="CC127" s="400"/>
      <c r="CD127" s="400"/>
      <c r="CE127" s="400"/>
      <c r="CF127" s="400"/>
      <c r="CG127" s="400"/>
      <c r="CH127" s="400"/>
      <c r="CI127" s="400"/>
      <c r="CJ127" s="400"/>
      <c r="CK127" s="400"/>
    </row>
    <row r="128" spans="1:89" s="396" customFormat="1">
      <c r="A128" s="1340" t="s">
        <v>949</v>
      </c>
      <c r="B128" s="392">
        <v>5</v>
      </c>
      <c r="C128" s="393">
        <v>7.7999999999999996E-3</v>
      </c>
      <c r="D128" s="393">
        <v>1.3310000000000001E-2</v>
      </c>
      <c r="E128" s="393">
        <v>2.0150000000000001E-2</v>
      </c>
      <c r="F128" s="393">
        <v>2.8299999999999999E-2</v>
      </c>
      <c r="G128" s="393">
        <v>3.7740000000000003E-2</v>
      </c>
      <c r="H128" s="393">
        <v>4.8439999999999997E-2</v>
      </c>
      <c r="I128" s="393">
        <v>6.0400000000000002E-2</v>
      </c>
      <c r="J128" s="393">
        <v>7.3609999999999995E-2</v>
      </c>
      <c r="K128" s="393">
        <v>8.8059999999999999E-2</v>
      </c>
      <c r="L128" s="393">
        <v>0.10375</v>
      </c>
      <c r="M128" s="393">
        <v>0.12067</v>
      </c>
      <c r="N128" s="393">
        <v>0.13883000000000001</v>
      </c>
      <c r="O128" s="393">
        <v>0.15822</v>
      </c>
      <c r="P128" s="393">
        <v>0.17884</v>
      </c>
      <c r="Q128" s="393">
        <v>0.20069999999999999</v>
      </c>
      <c r="R128" s="393">
        <v>0.2238</v>
      </c>
      <c r="S128" s="393">
        <v>0.24812999999999999</v>
      </c>
      <c r="T128" s="393">
        <v>0.27371000000000001</v>
      </c>
      <c r="U128" s="393">
        <v>0.30053999999999997</v>
      </c>
      <c r="V128" s="393">
        <v>0.32861000000000001</v>
      </c>
      <c r="W128" s="393">
        <v>0.35794999999999999</v>
      </c>
      <c r="X128" s="393">
        <v>0.38854</v>
      </c>
      <c r="Y128" s="393">
        <v>0.4204</v>
      </c>
      <c r="Z128" s="393">
        <v>0.45352999999999999</v>
      </c>
      <c r="AA128" s="393">
        <v>0.48792999999999997</v>
      </c>
      <c r="AB128" s="393">
        <v>0.52361999999999997</v>
      </c>
      <c r="AC128" s="393">
        <v>0.56059999999999999</v>
      </c>
      <c r="AD128" s="393">
        <v>0.59887999999999997</v>
      </c>
      <c r="AE128" s="393">
        <v>0.63846000000000003</v>
      </c>
      <c r="AF128" s="393">
        <v>0.67935999999999996</v>
      </c>
      <c r="AG128" s="393">
        <v>0.72157000000000004</v>
      </c>
      <c r="AH128" s="393">
        <v>0.76510999999999996</v>
      </c>
      <c r="AI128" s="393">
        <v>0.80998000000000003</v>
      </c>
      <c r="AJ128" s="393">
        <v>0.85619000000000001</v>
      </c>
      <c r="AK128" s="393">
        <v>0.90375000000000005</v>
      </c>
      <c r="AL128" s="393">
        <v>0.95267000000000002</v>
      </c>
      <c r="AM128" s="393">
        <v>1.0029600000000001</v>
      </c>
      <c r="AN128" s="393">
        <v>1.0546199999999999</v>
      </c>
      <c r="AO128" s="394">
        <v>1.1076699999999999</v>
      </c>
      <c r="AP128" s="394">
        <v>1.16211</v>
      </c>
      <c r="AQ128" s="394">
        <v>1.2179500000000001</v>
      </c>
      <c r="AR128" s="394">
        <v>1.2751999999999999</v>
      </c>
      <c r="AS128" s="394">
        <v>1.3338699999999999</v>
      </c>
      <c r="AT128" s="394">
        <v>1.3939699999999999</v>
      </c>
      <c r="AU128" s="394">
        <v>1.4555100000000001</v>
      </c>
      <c r="AV128" s="394">
        <v>1.5185</v>
      </c>
      <c r="AW128" s="394">
        <v>1.5829500000000001</v>
      </c>
      <c r="AX128" s="394">
        <v>1.6488700000000001</v>
      </c>
      <c r="AY128" s="395"/>
      <c r="AZ128" s="395"/>
      <c r="BA128" s="395"/>
      <c r="BB128" s="395"/>
      <c r="BC128" s="395"/>
      <c r="BD128" s="395"/>
      <c r="BE128" s="395"/>
      <c r="BF128" s="395"/>
      <c r="BG128" s="395"/>
      <c r="BH128" s="395"/>
      <c r="BI128" s="395"/>
      <c r="BJ128" s="395"/>
      <c r="BK128" s="395"/>
      <c r="BL128" s="395"/>
      <c r="BM128" s="395"/>
      <c r="BN128" s="395"/>
      <c r="BO128" s="395"/>
      <c r="BP128" s="395"/>
      <c r="BQ128" s="395"/>
      <c r="BR128" s="395"/>
      <c r="BS128" s="395"/>
      <c r="BT128" s="395"/>
      <c r="BU128" s="395"/>
      <c r="BV128" s="395"/>
      <c r="BW128" s="395"/>
      <c r="BX128" s="395"/>
      <c r="BY128" s="395"/>
      <c r="BZ128" s="395"/>
      <c r="CA128" s="395"/>
      <c r="CB128" s="395"/>
      <c r="CC128" s="395"/>
      <c r="CD128" s="395"/>
      <c r="CE128" s="395"/>
      <c r="CF128" s="395"/>
      <c r="CG128" s="395"/>
      <c r="CH128" s="395"/>
      <c r="CI128" s="395"/>
      <c r="CJ128" s="395"/>
      <c r="CK128" s="395"/>
    </row>
    <row r="129" spans="1:89" s="396" customFormat="1">
      <c r="A129" s="1340"/>
      <c r="B129" s="392">
        <v>6</v>
      </c>
      <c r="C129" s="393">
        <v>9.3399999999999993E-3</v>
      </c>
      <c r="D129" s="393">
        <v>1.593E-2</v>
      </c>
      <c r="E129" s="393">
        <v>2.4129999999999999E-2</v>
      </c>
      <c r="F129" s="393">
        <v>3.388E-2</v>
      </c>
      <c r="G129" s="393">
        <v>4.5179999999999998E-2</v>
      </c>
      <c r="H129" s="393">
        <v>5.799E-2</v>
      </c>
      <c r="I129" s="393">
        <v>7.2309999999999999E-2</v>
      </c>
      <c r="J129" s="393">
        <v>8.813E-2</v>
      </c>
      <c r="K129" s="393">
        <v>0.10543</v>
      </c>
      <c r="L129" s="393">
        <v>0.12421</v>
      </c>
      <c r="M129" s="393">
        <v>0.14448</v>
      </c>
      <c r="N129" s="393">
        <v>0.16621</v>
      </c>
      <c r="O129" s="393">
        <v>0.18942999999999999</v>
      </c>
      <c r="P129" s="393">
        <v>0.21412</v>
      </c>
      <c r="Q129" s="393">
        <v>0.24029</v>
      </c>
      <c r="R129" s="393">
        <v>0.26795000000000002</v>
      </c>
      <c r="S129" s="393">
        <v>0.29708000000000001</v>
      </c>
      <c r="T129" s="393">
        <v>0.32771</v>
      </c>
      <c r="U129" s="393">
        <v>0.35982999999999998</v>
      </c>
      <c r="V129" s="393">
        <v>0.39345000000000002</v>
      </c>
      <c r="W129" s="393">
        <v>0.42857000000000001</v>
      </c>
      <c r="X129" s="393">
        <v>0.4652</v>
      </c>
      <c r="Y129" s="393">
        <v>0.50334000000000001</v>
      </c>
      <c r="Z129" s="393">
        <v>0.54300999999999999</v>
      </c>
      <c r="AA129" s="393">
        <v>0.58421000000000001</v>
      </c>
      <c r="AB129" s="393">
        <v>0.62695000000000001</v>
      </c>
      <c r="AC129" s="393">
        <v>0.67122999999999999</v>
      </c>
      <c r="AD129" s="393">
        <v>0.71706999999999999</v>
      </c>
      <c r="AE129" s="393">
        <v>0.76446000000000003</v>
      </c>
      <c r="AF129" s="393">
        <v>0.81342999999999999</v>
      </c>
      <c r="AG129" s="393">
        <v>0.86397999999999997</v>
      </c>
      <c r="AH129" s="393">
        <v>0.91610999999999998</v>
      </c>
      <c r="AI129" s="393">
        <v>0.96984000000000004</v>
      </c>
      <c r="AJ129" s="393">
        <v>1.02518</v>
      </c>
      <c r="AK129" s="393">
        <v>1.0821400000000001</v>
      </c>
      <c r="AL129" s="393">
        <v>1.14072</v>
      </c>
      <c r="AM129" s="393">
        <v>1.2009399999999999</v>
      </c>
      <c r="AN129" s="393">
        <v>1.26281</v>
      </c>
      <c r="AO129" s="394">
        <v>1.32633</v>
      </c>
      <c r="AP129" s="394">
        <v>1.3915299999999999</v>
      </c>
      <c r="AQ129" s="394">
        <v>1.4583999999999999</v>
      </c>
      <c r="AR129" s="394">
        <v>1.5269600000000001</v>
      </c>
      <c r="AS129" s="394">
        <v>1.5972200000000001</v>
      </c>
      <c r="AT129" s="394">
        <v>1.6692</v>
      </c>
      <c r="AU129" s="394">
        <v>1.7428999999999999</v>
      </c>
      <c r="AV129" s="394">
        <v>1.8183400000000001</v>
      </c>
      <c r="AW129" s="394">
        <v>1.8955200000000001</v>
      </c>
      <c r="AX129" s="394">
        <v>1.9744600000000001</v>
      </c>
      <c r="AY129" s="395"/>
      <c r="AZ129" s="395"/>
      <c r="BA129" s="395"/>
      <c r="BB129" s="395"/>
      <c r="BC129" s="395"/>
      <c r="BD129" s="395"/>
      <c r="BE129" s="395"/>
      <c r="BF129" s="395"/>
      <c r="BG129" s="395"/>
      <c r="BH129" s="395"/>
      <c r="BI129" s="395"/>
      <c r="BJ129" s="395"/>
      <c r="BK129" s="395"/>
      <c r="BL129" s="395"/>
      <c r="BM129" s="395"/>
      <c r="BN129" s="395"/>
      <c r="BO129" s="395"/>
      <c r="BP129" s="395"/>
      <c r="BQ129" s="395"/>
      <c r="BR129" s="395"/>
      <c r="BS129" s="395"/>
      <c r="BT129" s="395"/>
      <c r="BU129" s="395"/>
      <c r="BV129" s="395"/>
      <c r="BW129" s="395"/>
      <c r="BX129" s="395"/>
      <c r="BY129" s="395"/>
      <c r="BZ129" s="395"/>
      <c r="CA129" s="395"/>
      <c r="CB129" s="395"/>
      <c r="CC129" s="395"/>
      <c r="CD129" s="395"/>
      <c r="CE129" s="395"/>
      <c r="CF129" s="395"/>
      <c r="CG129" s="395"/>
      <c r="CH129" s="395"/>
      <c r="CI129" s="395"/>
      <c r="CJ129" s="395"/>
      <c r="CK129" s="395"/>
    </row>
    <row r="130" spans="1:89" s="396" customFormat="1">
      <c r="A130" s="1340"/>
      <c r="B130" s="392">
        <v>7</v>
      </c>
      <c r="C130" s="393">
        <v>1.0880000000000001E-2</v>
      </c>
      <c r="D130" s="393">
        <v>1.856E-2</v>
      </c>
      <c r="E130" s="393">
        <v>2.81E-2</v>
      </c>
      <c r="F130" s="393">
        <v>3.9469999999999998E-2</v>
      </c>
      <c r="G130" s="393">
        <v>5.262E-2</v>
      </c>
      <c r="H130" s="393">
        <v>6.7549999999999999E-2</v>
      </c>
      <c r="I130" s="393">
        <v>8.4229999999999999E-2</v>
      </c>
      <c r="J130" s="393">
        <v>0.10265000000000001</v>
      </c>
      <c r="K130" s="393">
        <v>0.12281</v>
      </c>
      <c r="L130" s="393">
        <v>0.14469000000000001</v>
      </c>
      <c r="M130" s="393">
        <v>0.16829</v>
      </c>
      <c r="N130" s="393">
        <v>0.19361</v>
      </c>
      <c r="O130" s="393">
        <v>0.22066</v>
      </c>
      <c r="P130" s="393">
        <v>0.24942</v>
      </c>
      <c r="Q130" s="393">
        <v>0.27990999999999999</v>
      </c>
      <c r="R130" s="393">
        <v>0.31212000000000001</v>
      </c>
      <c r="S130" s="393">
        <v>0.34605999999999998</v>
      </c>
      <c r="T130" s="393">
        <v>0.38174000000000002</v>
      </c>
      <c r="U130" s="393">
        <v>0.41915999999999998</v>
      </c>
      <c r="V130" s="393">
        <v>0.45832000000000001</v>
      </c>
      <c r="W130" s="393">
        <v>0.49923000000000001</v>
      </c>
      <c r="X130" s="393">
        <v>0.54190000000000005</v>
      </c>
      <c r="Y130" s="393">
        <v>0.58633999999999997</v>
      </c>
      <c r="Z130" s="393">
        <v>0.63256000000000001</v>
      </c>
      <c r="AA130" s="393">
        <v>0.68054999999999999</v>
      </c>
      <c r="AB130" s="393">
        <v>0.73033999999999999</v>
      </c>
      <c r="AC130" s="393">
        <v>0.78193000000000001</v>
      </c>
      <c r="AD130" s="393">
        <v>0.83531999999999995</v>
      </c>
      <c r="AE130" s="393">
        <v>0.89054</v>
      </c>
      <c r="AF130" s="393">
        <v>0.94759000000000004</v>
      </c>
      <c r="AG130" s="393">
        <v>1.00647</v>
      </c>
      <c r="AH130" s="393">
        <v>1.06721</v>
      </c>
      <c r="AI130" s="393">
        <v>1.12981</v>
      </c>
      <c r="AJ130" s="393">
        <v>1.19428</v>
      </c>
      <c r="AK130" s="393">
        <v>1.2606299999999999</v>
      </c>
      <c r="AL130" s="393">
        <v>1.3288800000000001</v>
      </c>
      <c r="AM130" s="393">
        <v>1.3990400000000001</v>
      </c>
      <c r="AN130" s="393">
        <v>1.47112</v>
      </c>
      <c r="AO130" s="394">
        <v>1.5451299999999999</v>
      </c>
      <c r="AP130" s="394">
        <v>1.6210800000000001</v>
      </c>
      <c r="AQ130" s="394">
        <v>1.69899</v>
      </c>
      <c r="AR130" s="394">
        <v>1.77887</v>
      </c>
      <c r="AS130" s="394">
        <v>1.86073</v>
      </c>
      <c r="AT130" s="394">
        <v>1.94459</v>
      </c>
      <c r="AU130" s="394">
        <v>2.0304600000000002</v>
      </c>
      <c r="AV130" s="394">
        <v>2.11835</v>
      </c>
      <c r="AW130" s="394">
        <v>2.2082700000000002</v>
      </c>
      <c r="AX130" s="394">
        <v>2.3002500000000001</v>
      </c>
      <c r="AY130" s="395"/>
      <c r="AZ130" s="395"/>
      <c r="BA130" s="395"/>
      <c r="BB130" s="395"/>
      <c r="BC130" s="395"/>
      <c r="BD130" s="395"/>
      <c r="BE130" s="395"/>
      <c r="BF130" s="395"/>
      <c r="BG130" s="395"/>
      <c r="BH130" s="395"/>
      <c r="BI130" s="395"/>
      <c r="BJ130" s="395"/>
      <c r="BK130" s="395"/>
      <c r="BL130" s="395"/>
      <c r="BM130" s="395"/>
      <c r="BN130" s="395"/>
      <c r="BO130" s="395"/>
      <c r="BP130" s="395"/>
      <c r="BQ130" s="395"/>
      <c r="BR130" s="395"/>
      <c r="BS130" s="395"/>
      <c r="BT130" s="395"/>
      <c r="BU130" s="395"/>
      <c r="BV130" s="395"/>
      <c r="BW130" s="395"/>
      <c r="BX130" s="395"/>
      <c r="BY130" s="395"/>
      <c r="BZ130" s="395"/>
      <c r="CA130" s="395"/>
      <c r="CB130" s="395"/>
      <c r="CC130" s="395"/>
      <c r="CD130" s="395"/>
      <c r="CE130" s="395"/>
      <c r="CF130" s="395"/>
      <c r="CG130" s="395"/>
      <c r="CH130" s="395"/>
      <c r="CI130" s="395"/>
      <c r="CJ130" s="395"/>
      <c r="CK130" s="395"/>
    </row>
    <row r="131" spans="1:89" s="396" customFormat="1">
      <c r="A131" s="1340"/>
      <c r="B131" s="392">
        <v>8</v>
      </c>
      <c r="C131" s="393">
        <v>1.242E-2</v>
      </c>
      <c r="D131" s="393">
        <v>2.1190000000000001E-2</v>
      </c>
      <c r="E131" s="393">
        <v>3.2079999999999997E-2</v>
      </c>
      <c r="F131" s="393">
        <v>4.505E-2</v>
      </c>
      <c r="G131" s="393">
        <v>6.0069999999999998E-2</v>
      </c>
      <c r="H131" s="393">
        <v>7.7119999999999994E-2</v>
      </c>
      <c r="I131" s="393">
        <v>9.6159999999999995E-2</v>
      </c>
      <c r="J131" s="393">
        <v>0.11719</v>
      </c>
      <c r="K131" s="393">
        <v>0.14019000000000001</v>
      </c>
      <c r="L131" s="393">
        <v>0.16517000000000001</v>
      </c>
      <c r="M131" s="393">
        <v>0.19212000000000001</v>
      </c>
      <c r="N131" s="393">
        <v>0.22103</v>
      </c>
      <c r="O131" s="393">
        <v>0.25190000000000001</v>
      </c>
      <c r="P131" s="393">
        <v>0.28473999999999999</v>
      </c>
      <c r="Q131" s="393">
        <v>0.31953999999999999</v>
      </c>
      <c r="R131" s="393">
        <v>0.35632000000000003</v>
      </c>
      <c r="S131" s="393">
        <v>0.39506999999999998</v>
      </c>
      <c r="T131" s="393">
        <v>0.43580000000000002</v>
      </c>
      <c r="U131" s="393">
        <v>0.47850999999999999</v>
      </c>
      <c r="V131" s="393">
        <v>0.52322000000000002</v>
      </c>
      <c r="W131" s="393">
        <v>0.56993000000000005</v>
      </c>
      <c r="X131" s="393">
        <v>0.61865000000000003</v>
      </c>
      <c r="Y131" s="393">
        <v>0.66937999999999998</v>
      </c>
      <c r="Z131" s="393">
        <v>0.72214</v>
      </c>
      <c r="AA131" s="393">
        <v>0.77693000000000001</v>
      </c>
      <c r="AB131" s="393">
        <v>0.83377000000000001</v>
      </c>
      <c r="AC131" s="393">
        <v>0.89266999999999996</v>
      </c>
      <c r="AD131" s="393">
        <v>0.95362999999999998</v>
      </c>
      <c r="AE131" s="393">
        <v>1.01667</v>
      </c>
      <c r="AF131" s="393">
        <v>1.0818000000000001</v>
      </c>
      <c r="AG131" s="393">
        <v>1.14903</v>
      </c>
      <c r="AH131" s="393">
        <v>1.21837</v>
      </c>
      <c r="AI131" s="393">
        <v>1.2898400000000001</v>
      </c>
      <c r="AJ131" s="393">
        <v>1.3634500000000001</v>
      </c>
      <c r="AK131" s="393">
        <v>1.4392100000000001</v>
      </c>
      <c r="AL131" s="393">
        <v>1.5171300000000001</v>
      </c>
      <c r="AM131" s="393">
        <v>1.5972299999999999</v>
      </c>
      <c r="AN131" s="393">
        <v>1.6795199999999999</v>
      </c>
      <c r="AO131" s="394">
        <v>1.7640199999999999</v>
      </c>
      <c r="AP131" s="394">
        <v>1.8507400000000001</v>
      </c>
      <c r="AQ131" s="394">
        <v>1.9396899999999999</v>
      </c>
      <c r="AR131" s="394">
        <v>2.0308899999999999</v>
      </c>
      <c r="AS131" s="394">
        <v>2.1243500000000002</v>
      </c>
      <c r="AT131" s="394">
        <v>2.2201</v>
      </c>
      <c r="AU131" s="394">
        <v>2.3181400000000001</v>
      </c>
      <c r="AV131" s="394">
        <v>2.4184800000000002</v>
      </c>
      <c r="AW131" s="394">
        <v>2.5211600000000001</v>
      </c>
      <c r="AX131" s="394">
        <v>2.6261700000000001</v>
      </c>
      <c r="AY131" s="395"/>
      <c r="AZ131" s="395"/>
      <c r="BA131" s="395"/>
      <c r="BB131" s="395"/>
      <c r="BC131" s="395"/>
      <c r="BD131" s="395"/>
      <c r="BE131" s="395"/>
      <c r="BF131" s="395"/>
      <c r="BG131" s="395"/>
      <c r="BH131" s="395"/>
      <c r="BI131" s="395"/>
      <c r="BJ131" s="395"/>
      <c r="BK131" s="395"/>
      <c r="BL131" s="395"/>
      <c r="BM131" s="395"/>
      <c r="BN131" s="395"/>
      <c r="BO131" s="395"/>
      <c r="BP131" s="395"/>
      <c r="BQ131" s="395"/>
      <c r="BR131" s="395"/>
      <c r="BS131" s="395"/>
      <c r="BT131" s="395"/>
      <c r="BU131" s="395"/>
      <c r="BV131" s="395"/>
      <c r="BW131" s="395"/>
      <c r="BX131" s="395"/>
      <c r="BY131" s="395"/>
      <c r="BZ131" s="395"/>
      <c r="CA131" s="395"/>
      <c r="CB131" s="395"/>
      <c r="CC131" s="395"/>
      <c r="CD131" s="395"/>
      <c r="CE131" s="395"/>
      <c r="CF131" s="395"/>
      <c r="CG131" s="395"/>
      <c r="CH131" s="395"/>
      <c r="CI131" s="395"/>
      <c r="CJ131" s="395"/>
      <c r="CK131" s="395"/>
    </row>
    <row r="132" spans="1:89" s="396" customFormat="1">
      <c r="A132" s="1340"/>
      <c r="B132" s="392">
        <v>9</v>
      </c>
      <c r="C132" s="393">
        <v>1.396E-2</v>
      </c>
      <c r="D132" s="393">
        <v>2.3810000000000001E-2</v>
      </c>
      <c r="E132" s="393">
        <v>3.6060000000000002E-2</v>
      </c>
      <c r="F132" s="393">
        <v>5.0639999999999998E-2</v>
      </c>
      <c r="G132" s="393">
        <v>6.7530000000000007E-2</v>
      </c>
      <c r="H132" s="393">
        <v>8.6679999999999993E-2</v>
      </c>
      <c r="I132" s="393">
        <v>0.10809000000000001</v>
      </c>
      <c r="J132" s="393">
        <v>0.13173000000000001</v>
      </c>
      <c r="K132" s="393">
        <v>0.15759000000000001</v>
      </c>
      <c r="L132" s="393">
        <v>0.18567</v>
      </c>
      <c r="M132" s="393">
        <v>0.21595</v>
      </c>
      <c r="N132" s="393">
        <v>0.24845</v>
      </c>
      <c r="O132" s="393">
        <v>0.28315000000000001</v>
      </c>
      <c r="P132" s="393">
        <v>0.32007000000000002</v>
      </c>
      <c r="Q132" s="393">
        <v>0.35919000000000001</v>
      </c>
      <c r="R132" s="393">
        <v>0.40053</v>
      </c>
      <c r="S132" s="393">
        <v>0.44408999999999998</v>
      </c>
      <c r="T132" s="393">
        <v>0.48987000000000003</v>
      </c>
      <c r="U132" s="393">
        <v>0.53788999999999998</v>
      </c>
      <c r="V132" s="393">
        <v>0.58814999999999995</v>
      </c>
      <c r="W132" s="393">
        <v>0.64065000000000005</v>
      </c>
      <c r="X132" s="393">
        <v>0.69542000000000004</v>
      </c>
      <c r="Y132" s="393">
        <v>0.75244999999999995</v>
      </c>
      <c r="Z132" s="393">
        <v>0.81174999999999997</v>
      </c>
      <c r="AA132" s="393">
        <v>0.87334999999999996</v>
      </c>
      <c r="AB132" s="393">
        <v>0.93725000000000003</v>
      </c>
      <c r="AC132" s="393">
        <v>1.00345</v>
      </c>
      <c r="AD132" s="393">
        <v>1.0719799999999999</v>
      </c>
      <c r="AE132" s="393">
        <v>1.1428499999999999</v>
      </c>
      <c r="AF132" s="393">
        <v>1.2160599999999999</v>
      </c>
      <c r="AG132" s="393">
        <v>1.2916399999999999</v>
      </c>
      <c r="AH132" s="393">
        <v>1.3695900000000001</v>
      </c>
      <c r="AI132" s="393">
        <v>1.4499299999999999</v>
      </c>
      <c r="AJ132" s="393">
        <v>1.53268</v>
      </c>
      <c r="AK132" s="393">
        <v>1.6178399999999999</v>
      </c>
      <c r="AL132" s="393">
        <v>1.7054400000000001</v>
      </c>
      <c r="AM132" s="393">
        <v>1.79549</v>
      </c>
      <c r="AN132" s="393">
        <v>1.8879999999999999</v>
      </c>
      <c r="AO132" s="394">
        <v>1.98299</v>
      </c>
      <c r="AP132" s="394">
        <v>2.08047</v>
      </c>
      <c r="AQ132" s="394">
        <v>2.1804700000000001</v>
      </c>
      <c r="AR132" s="394">
        <v>2.2829999999999999</v>
      </c>
      <c r="AS132" s="394">
        <v>2.3880699999999999</v>
      </c>
      <c r="AT132" s="394">
        <v>2.4956999999999998</v>
      </c>
      <c r="AU132" s="394">
        <v>2.6059199999999998</v>
      </c>
      <c r="AV132" s="394">
        <v>2.7187299999999999</v>
      </c>
      <c r="AW132" s="394">
        <v>2.8341500000000002</v>
      </c>
      <c r="AX132" s="394">
        <v>2.95221</v>
      </c>
      <c r="AY132" s="395"/>
      <c r="AZ132" s="395"/>
      <c r="BA132" s="395"/>
      <c r="BB132" s="395"/>
      <c r="BC132" s="395"/>
      <c r="BD132" s="395"/>
      <c r="BE132" s="395"/>
      <c r="BF132" s="395"/>
      <c r="BG132" s="395"/>
      <c r="BH132" s="395"/>
      <c r="BI132" s="395"/>
      <c r="BJ132" s="395"/>
      <c r="BK132" s="395"/>
      <c r="BL132" s="395"/>
      <c r="BM132" s="395"/>
      <c r="BN132" s="395"/>
      <c r="BO132" s="395"/>
      <c r="BP132" s="395"/>
      <c r="BQ132" s="395"/>
      <c r="BR132" s="395"/>
      <c r="BS132" s="395"/>
      <c r="BT132" s="395"/>
      <c r="BU132" s="395"/>
      <c r="BV132" s="395"/>
      <c r="BW132" s="395"/>
      <c r="BX132" s="395"/>
      <c r="BY132" s="395"/>
      <c r="BZ132" s="395"/>
      <c r="CA132" s="395"/>
      <c r="CB132" s="395"/>
      <c r="CC132" s="395"/>
      <c r="CD132" s="395"/>
      <c r="CE132" s="395"/>
      <c r="CF132" s="395"/>
      <c r="CG132" s="395"/>
      <c r="CH132" s="395"/>
      <c r="CI132" s="395"/>
      <c r="CJ132" s="395"/>
      <c r="CK132" s="395"/>
    </row>
    <row r="133" spans="1:89" s="396" customFormat="1">
      <c r="A133" s="1340"/>
      <c r="B133" s="392">
        <v>10</v>
      </c>
      <c r="C133" s="393">
        <v>1.55E-2</v>
      </c>
      <c r="D133" s="393">
        <v>2.6440000000000002E-2</v>
      </c>
      <c r="E133" s="393">
        <v>4.0039999999999999E-2</v>
      </c>
      <c r="F133" s="393">
        <v>5.6230000000000002E-2</v>
      </c>
      <c r="G133" s="393">
        <v>7.4980000000000005E-2</v>
      </c>
      <c r="H133" s="393">
        <v>9.6250000000000002E-2</v>
      </c>
      <c r="I133" s="393">
        <v>0.12002</v>
      </c>
      <c r="J133" s="393">
        <v>0.14627000000000001</v>
      </c>
      <c r="K133" s="393">
        <v>0.17499000000000001</v>
      </c>
      <c r="L133" s="393">
        <v>0.20616000000000001</v>
      </c>
      <c r="M133" s="393">
        <v>0.23980000000000001</v>
      </c>
      <c r="N133" s="393">
        <v>0.27588000000000001</v>
      </c>
      <c r="O133" s="393">
        <v>0.31441999999999998</v>
      </c>
      <c r="P133" s="393">
        <v>0.35539999999999999</v>
      </c>
      <c r="Q133" s="393">
        <v>0.39884999999999998</v>
      </c>
      <c r="R133" s="393">
        <v>0.44474999999999998</v>
      </c>
      <c r="S133" s="393">
        <v>0.49312</v>
      </c>
      <c r="T133" s="393">
        <v>0.54396</v>
      </c>
      <c r="U133" s="393">
        <v>0.59728000000000003</v>
      </c>
      <c r="V133" s="393">
        <v>0.65308999999999995</v>
      </c>
      <c r="W133" s="393">
        <v>0.71138999999999997</v>
      </c>
      <c r="X133" s="393">
        <v>0.7722</v>
      </c>
      <c r="Y133" s="393">
        <v>0.83552999999999999</v>
      </c>
      <c r="Z133" s="393">
        <v>0.90139000000000002</v>
      </c>
      <c r="AA133" s="393">
        <v>0.96979000000000004</v>
      </c>
      <c r="AB133" s="393">
        <v>1.0407500000000001</v>
      </c>
      <c r="AC133" s="393">
        <v>1.1142700000000001</v>
      </c>
      <c r="AD133" s="393">
        <v>1.1903699999999999</v>
      </c>
      <c r="AE133" s="393">
        <v>1.2690600000000001</v>
      </c>
      <c r="AF133" s="393">
        <v>1.35036</v>
      </c>
      <c r="AG133" s="393">
        <v>1.4342900000000001</v>
      </c>
      <c r="AH133" s="393">
        <v>1.52085</v>
      </c>
      <c r="AI133" s="393">
        <v>1.6100699999999999</v>
      </c>
      <c r="AJ133" s="393">
        <v>1.7019500000000001</v>
      </c>
      <c r="AK133" s="393">
        <v>1.79653</v>
      </c>
      <c r="AL133" s="393">
        <v>1.8937999999999999</v>
      </c>
      <c r="AM133" s="393">
        <v>1.9938</v>
      </c>
      <c r="AN133" s="393">
        <v>2.09653</v>
      </c>
      <c r="AO133" s="394">
        <v>2.20201</v>
      </c>
      <c r="AP133" s="394">
        <v>2.31027</v>
      </c>
      <c r="AQ133" s="394">
        <v>2.4213200000000001</v>
      </c>
      <c r="AR133" s="394">
        <v>2.5351699999999999</v>
      </c>
      <c r="AS133" s="394">
        <v>2.65185</v>
      </c>
      <c r="AT133" s="394">
        <v>2.7713800000000002</v>
      </c>
      <c r="AU133" s="394">
        <v>2.89377</v>
      </c>
      <c r="AV133" s="394">
        <v>3.01905</v>
      </c>
      <c r="AW133" s="394">
        <v>3.14723</v>
      </c>
      <c r="AX133" s="394">
        <v>3.27834</v>
      </c>
      <c r="AY133" s="395"/>
      <c r="AZ133" s="395"/>
      <c r="BA133" s="395"/>
      <c r="BB133" s="395"/>
      <c r="BC133" s="395"/>
      <c r="BD133" s="395"/>
      <c r="BE133" s="395"/>
      <c r="BF133" s="395"/>
      <c r="BG133" s="395"/>
      <c r="BH133" s="395"/>
      <c r="BI133" s="395"/>
      <c r="BJ133" s="395"/>
      <c r="BK133" s="395"/>
      <c r="BL133" s="395"/>
      <c r="BM133" s="395"/>
      <c r="BN133" s="395"/>
      <c r="BO133" s="395"/>
      <c r="BP133" s="395"/>
      <c r="BQ133" s="395"/>
      <c r="BR133" s="395"/>
      <c r="BS133" s="395"/>
      <c r="BT133" s="395"/>
      <c r="BU133" s="395"/>
      <c r="BV133" s="395"/>
      <c r="BW133" s="395"/>
      <c r="BX133" s="395"/>
      <c r="BY133" s="395"/>
      <c r="BZ133" s="395"/>
      <c r="CA133" s="395"/>
      <c r="CB133" s="395"/>
      <c r="CC133" s="395"/>
      <c r="CD133" s="395"/>
      <c r="CE133" s="395"/>
      <c r="CF133" s="395"/>
      <c r="CG133" s="395"/>
      <c r="CH133" s="395"/>
      <c r="CI133" s="395"/>
      <c r="CJ133" s="395"/>
      <c r="CK133" s="395"/>
    </row>
    <row r="134" spans="1:89" s="396" customFormat="1">
      <c r="A134" s="1340"/>
      <c r="B134" s="392">
        <v>11</v>
      </c>
      <c r="C134" s="393">
        <v>1.7049999999999999E-2</v>
      </c>
      <c r="D134" s="393">
        <v>2.9069999999999999E-2</v>
      </c>
      <c r="E134" s="393">
        <v>4.4019999999999997E-2</v>
      </c>
      <c r="F134" s="393">
        <v>6.1830000000000003E-2</v>
      </c>
      <c r="G134" s="393">
        <v>8.2439999999999999E-2</v>
      </c>
      <c r="H134" s="393">
        <v>0.10582</v>
      </c>
      <c r="I134" s="393">
        <v>0.13195000000000001</v>
      </c>
      <c r="J134" s="393">
        <v>0.16081000000000001</v>
      </c>
      <c r="K134" s="393">
        <v>0.19239000000000001</v>
      </c>
      <c r="L134" s="393">
        <v>0.22667000000000001</v>
      </c>
      <c r="M134" s="393">
        <v>0.26363999999999999</v>
      </c>
      <c r="N134" s="393">
        <v>0.30331999999999998</v>
      </c>
      <c r="O134" s="393">
        <v>0.34569</v>
      </c>
      <c r="P134" s="393">
        <v>0.39074999999999999</v>
      </c>
      <c r="Q134" s="393">
        <v>0.43852000000000002</v>
      </c>
      <c r="R134" s="393">
        <v>0.48898999999999998</v>
      </c>
      <c r="S134" s="393">
        <v>0.54217000000000004</v>
      </c>
      <c r="T134" s="393">
        <v>0.59806000000000004</v>
      </c>
      <c r="U134" s="393">
        <v>0.65669</v>
      </c>
      <c r="V134" s="393">
        <v>0.71804999999999997</v>
      </c>
      <c r="W134" s="393">
        <v>0.78215000000000001</v>
      </c>
      <c r="X134" s="393">
        <v>0.84901000000000004</v>
      </c>
      <c r="Y134" s="393">
        <v>0.91864000000000001</v>
      </c>
      <c r="Z134" s="393">
        <v>0.99104999999999999</v>
      </c>
      <c r="AA134" s="393">
        <v>1.06626</v>
      </c>
      <c r="AB134" s="393">
        <v>1.1442699999999999</v>
      </c>
      <c r="AC134" s="393">
        <v>1.2251000000000001</v>
      </c>
      <c r="AD134" s="393">
        <v>1.30877</v>
      </c>
      <c r="AE134" s="393">
        <v>1.3953</v>
      </c>
      <c r="AF134" s="393">
        <v>1.4846900000000001</v>
      </c>
      <c r="AG134" s="393">
        <v>1.57697</v>
      </c>
      <c r="AH134" s="393">
        <v>1.67214</v>
      </c>
      <c r="AI134" s="393">
        <v>1.77024</v>
      </c>
      <c r="AJ134" s="393">
        <v>1.87127</v>
      </c>
      <c r="AK134" s="393">
        <v>1.97525</v>
      </c>
      <c r="AL134" s="393">
        <v>2.0821999999999998</v>
      </c>
      <c r="AM134" s="393">
        <v>2.1921499999999998</v>
      </c>
      <c r="AN134" s="393">
        <v>2.3050999999999999</v>
      </c>
      <c r="AO134" s="394">
        <v>2.42109</v>
      </c>
      <c r="AP134" s="394">
        <v>2.5401199999999999</v>
      </c>
      <c r="AQ134" s="394">
        <v>2.66222</v>
      </c>
      <c r="AR134" s="394">
        <v>2.7873999999999999</v>
      </c>
      <c r="AS134" s="394">
        <v>2.9157000000000002</v>
      </c>
      <c r="AT134" s="394">
        <v>3.0471200000000001</v>
      </c>
      <c r="AU134" s="394">
        <v>3.1817000000000002</v>
      </c>
      <c r="AV134" s="394">
        <v>3.3194400000000002</v>
      </c>
      <c r="AW134" s="394">
        <v>3.4603799999999998</v>
      </c>
      <c r="AX134" s="394">
        <v>3.60453</v>
      </c>
      <c r="AY134" s="395"/>
      <c r="AZ134" s="395"/>
      <c r="BA134" s="395"/>
      <c r="BB134" s="395"/>
      <c r="BC134" s="395"/>
      <c r="BD134" s="395"/>
      <c r="BE134" s="395"/>
      <c r="BF134" s="395"/>
      <c r="BG134" s="395"/>
      <c r="BH134" s="395"/>
      <c r="BI134" s="395"/>
      <c r="BJ134" s="395"/>
      <c r="BK134" s="395"/>
      <c r="BL134" s="395"/>
      <c r="BM134" s="395"/>
      <c r="BN134" s="395"/>
      <c r="BO134" s="395"/>
      <c r="BP134" s="395"/>
      <c r="BQ134" s="395"/>
      <c r="BR134" s="395"/>
      <c r="BS134" s="395"/>
      <c r="BT134" s="395"/>
      <c r="BU134" s="395"/>
      <c r="BV134" s="395"/>
      <c r="BW134" s="395"/>
      <c r="BX134" s="395"/>
      <c r="BY134" s="395"/>
      <c r="BZ134" s="395"/>
      <c r="CA134" s="395"/>
      <c r="CB134" s="395"/>
      <c r="CC134" s="395"/>
      <c r="CD134" s="395"/>
      <c r="CE134" s="395"/>
      <c r="CF134" s="395"/>
      <c r="CG134" s="395"/>
      <c r="CH134" s="395"/>
      <c r="CI134" s="395"/>
      <c r="CJ134" s="395"/>
      <c r="CK134" s="395"/>
    </row>
    <row r="135" spans="1:89" s="396" customFormat="1">
      <c r="A135" s="1340"/>
      <c r="B135" s="392">
        <v>12</v>
      </c>
      <c r="C135" s="393">
        <v>1.8589999999999999E-2</v>
      </c>
      <c r="D135" s="393">
        <v>3.1699999999999999E-2</v>
      </c>
      <c r="E135" s="393">
        <v>4.8000000000000001E-2</v>
      </c>
      <c r="F135" s="393">
        <v>6.7419999999999994E-2</v>
      </c>
      <c r="G135" s="393">
        <v>8.9899999999999994E-2</v>
      </c>
      <c r="H135" s="393">
        <v>0.1154</v>
      </c>
      <c r="I135" s="393">
        <v>0.14388999999999999</v>
      </c>
      <c r="J135" s="393">
        <v>0.17535999999999999</v>
      </c>
      <c r="K135" s="393">
        <v>0.20979</v>
      </c>
      <c r="L135" s="393">
        <v>0.24717</v>
      </c>
      <c r="M135" s="393">
        <v>0.28749000000000002</v>
      </c>
      <c r="N135" s="393">
        <v>0.33076</v>
      </c>
      <c r="O135" s="393">
        <v>0.37696000000000002</v>
      </c>
      <c r="P135" s="393">
        <v>0.42609999999999998</v>
      </c>
      <c r="Q135" s="393">
        <v>0.47819</v>
      </c>
      <c r="R135" s="393">
        <v>0.53322999999999998</v>
      </c>
      <c r="S135" s="393">
        <v>0.59121999999999997</v>
      </c>
      <c r="T135" s="393">
        <v>0.65217999999999998</v>
      </c>
      <c r="U135" s="393">
        <v>0.71609999999999996</v>
      </c>
      <c r="V135" s="393">
        <v>0.78302000000000005</v>
      </c>
      <c r="W135" s="393">
        <v>0.85292000000000001</v>
      </c>
      <c r="X135" s="393">
        <v>0.92583000000000004</v>
      </c>
      <c r="Y135" s="393">
        <v>1.00176</v>
      </c>
      <c r="Z135" s="393">
        <v>1.08073</v>
      </c>
      <c r="AA135" s="393">
        <v>1.1627400000000001</v>
      </c>
      <c r="AB135" s="393">
        <v>1.2478100000000001</v>
      </c>
      <c r="AC135" s="393">
        <v>1.33596</v>
      </c>
      <c r="AD135" s="393">
        <v>1.4272100000000001</v>
      </c>
      <c r="AE135" s="393">
        <v>1.52156</v>
      </c>
      <c r="AF135" s="393">
        <v>1.61904</v>
      </c>
      <c r="AG135" s="393">
        <v>1.71967</v>
      </c>
      <c r="AH135" s="393">
        <v>1.8234600000000001</v>
      </c>
      <c r="AI135" s="393">
        <v>1.9304399999999999</v>
      </c>
      <c r="AJ135" s="393">
        <v>2.04061</v>
      </c>
      <c r="AK135" s="393">
        <v>2.15401</v>
      </c>
      <c r="AL135" s="393">
        <v>2.2706400000000002</v>
      </c>
      <c r="AM135" s="393">
        <v>2.3905400000000001</v>
      </c>
      <c r="AN135" s="393">
        <v>2.5137200000000002</v>
      </c>
      <c r="AO135" s="394">
        <v>2.6402000000000001</v>
      </c>
      <c r="AP135" s="394">
        <v>2.7700100000000001</v>
      </c>
      <c r="AQ135" s="394">
        <v>2.9031600000000002</v>
      </c>
      <c r="AR135" s="394">
        <v>3.0396800000000002</v>
      </c>
      <c r="AS135" s="394">
        <v>3.1795900000000001</v>
      </c>
      <c r="AT135" s="394">
        <v>3.3229099999999998</v>
      </c>
      <c r="AU135" s="394">
        <v>3.4696699999999998</v>
      </c>
      <c r="AV135" s="394">
        <v>3.6198899999999998</v>
      </c>
      <c r="AW135" s="394">
        <v>3.77359</v>
      </c>
      <c r="AX135" s="394">
        <v>3.93079</v>
      </c>
      <c r="AY135" s="395"/>
      <c r="AZ135" s="395"/>
      <c r="BA135" s="395"/>
      <c r="BB135" s="395"/>
      <c r="BC135" s="395"/>
      <c r="BD135" s="395"/>
      <c r="BE135" s="395"/>
      <c r="BF135" s="395"/>
      <c r="BG135" s="395"/>
      <c r="BH135" s="395"/>
      <c r="BI135" s="395"/>
      <c r="BJ135" s="395"/>
      <c r="BK135" s="395"/>
      <c r="BL135" s="395"/>
      <c r="BM135" s="395"/>
      <c r="BN135" s="395"/>
      <c r="BO135" s="395"/>
      <c r="BP135" s="395"/>
      <c r="BQ135" s="395"/>
      <c r="BR135" s="395"/>
      <c r="BS135" s="395"/>
      <c r="BT135" s="395"/>
      <c r="BU135" s="395"/>
      <c r="BV135" s="395"/>
      <c r="BW135" s="395"/>
      <c r="BX135" s="395"/>
      <c r="BY135" s="395"/>
      <c r="BZ135" s="395"/>
      <c r="CA135" s="395"/>
      <c r="CB135" s="395"/>
      <c r="CC135" s="395"/>
      <c r="CD135" s="395"/>
      <c r="CE135" s="395"/>
      <c r="CF135" s="395"/>
      <c r="CG135" s="395"/>
      <c r="CH135" s="395"/>
      <c r="CI135" s="395"/>
      <c r="CJ135" s="395"/>
      <c r="CK135" s="395"/>
    </row>
    <row r="136" spans="1:89" s="396" customFormat="1">
      <c r="A136" s="1340"/>
      <c r="B136" s="392">
        <v>13</v>
      </c>
      <c r="C136" s="393">
        <v>2.0129999999999999E-2</v>
      </c>
      <c r="D136" s="393">
        <v>3.4329999999999999E-2</v>
      </c>
      <c r="E136" s="393">
        <v>5.1990000000000001E-2</v>
      </c>
      <c r="F136" s="393">
        <v>7.3010000000000005E-2</v>
      </c>
      <c r="G136" s="393">
        <v>9.7350000000000006E-2</v>
      </c>
      <c r="H136" s="393">
        <v>0.12497</v>
      </c>
      <c r="I136" s="393">
        <v>0.15583</v>
      </c>
      <c r="J136" s="393">
        <v>0.18991</v>
      </c>
      <c r="K136" s="393">
        <v>0.22720000000000001</v>
      </c>
      <c r="L136" s="393">
        <v>0.26767999999999997</v>
      </c>
      <c r="M136" s="393">
        <v>0.31135000000000002</v>
      </c>
      <c r="N136" s="393">
        <v>0.35820000000000002</v>
      </c>
      <c r="O136" s="393">
        <v>0.40823999999999999</v>
      </c>
      <c r="P136" s="393">
        <v>0.46145999999999998</v>
      </c>
      <c r="Q136" s="393">
        <v>0.51787000000000005</v>
      </c>
      <c r="R136" s="393">
        <v>0.57747999999999999</v>
      </c>
      <c r="S136" s="393">
        <v>0.64027999999999996</v>
      </c>
      <c r="T136" s="393">
        <v>0.70630000000000004</v>
      </c>
      <c r="U136" s="393">
        <v>0.77553000000000005</v>
      </c>
      <c r="V136" s="393">
        <v>0.84799999999999998</v>
      </c>
      <c r="W136" s="393">
        <v>0.92369999999999997</v>
      </c>
      <c r="X136" s="393">
        <v>1.00267</v>
      </c>
      <c r="Y136" s="393">
        <v>1.0849</v>
      </c>
      <c r="Z136" s="393">
        <v>1.17042</v>
      </c>
      <c r="AA136" s="393">
        <v>1.2592399999999999</v>
      </c>
      <c r="AB136" s="393">
        <v>1.35137</v>
      </c>
      <c r="AC136" s="393">
        <v>1.4468399999999999</v>
      </c>
      <c r="AD136" s="393">
        <v>1.54566</v>
      </c>
      <c r="AE136" s="393">
        <v>1.64784</v>
      </c>
      <c r="AF136" s="393">
        <v>1.75342</v>
      </c>
      <c r="AG136" s="393">
        <v>1.8624000000000001</v>
      </c>
      <c r="AH136" s="393">
        <v>1.97481</v>
      </c>
      <c r="AI136" s="393">
        <v>2.0906600000000002</v>
      </c>
      <c r="AJ136" s="393">
        <v>2.2099799999999998</v>
      </c>
      <c r="AK136" s="393">
        <v>2.3327900000000001</v>
      </c>
      <c r="AL136" s="393">
        <v>2.4591099999999999</v>
      </c>
      <c r="AM136" s="393">
        <v>2.5889600000000002</v>
      </c>
      <c r="AN136" s="393">
        <v>2.7223700000000002</v>
      </c>
      <c r="AO136" s="394">
        <v>2.8593500000000001</v>
      </c>
      <c r="AP136" s="394">
        <v>2.9999400000000001</v>
      </c>
      <c r="AQ136" s="394">
        <v>3.1441400000000002</v>
      </c>
      <c r="AR136" s="394">
        <v>3.2919999999999998</v>
      </c>
      <c r="AS136" s="394">
        <v>3.4435199999999999</v>
      </c>
      <c r="AT136" s="394">
        <v>3.5987499999999999</v>
      </c>
      <c r="AU136" s="394">
        <v>3.7576900000000002</v>
      </c>
      <c r="AV136" s="394">
        <v>3.9203800000000002</v>
      </c>
      <c r="AW136" s="394">
        <v>4.0868399999999996</v>
      </c>
      <c r="AX136" s="394">
        <v>4.2571000000000003</v>
      </c>
      <c r="AY136" s="395"/>
      <c r="AZ136" s="395"/>
      <c r="BA136" s="395"/>
      <c r="BB136" s="395"/>
      <c r="BC136" s="395"/>
      <c r="BD136" s="395"/>
      <c r="BE136" s="395"/>
      <c r="BF136" s="395"/>
      <c r="BG136" s="395"/>
      <c r="BH136" s="395"/>
      <c r="BI136" s="395"/>
      <c r="BJ136" s="395"/>
      <c r="BK136" s="395"/>
      <c r="BL136" s="395"/>
      <c r="BM136" s="395"/>
      <c r="BN136" s="395"/>
      <c r="BO136" s="395"/>
      <c r="BP136" s="395"/>
      <c r="BQ136" s="395"/>
      <c r="BR136" s="395"/>
      <c r="BS136" s="395"/>
      <c r="BT136" s="395"/>
      <c r="BU136" s="395"/>
      <c r="BV136" s="395"/>
      <c r="BW136" s="395"/>
      <c r="BX136" s="395"/>
      <c r="BY136" s="395"/>
      <c r="BZ136" s="395"/>
      <c r="CA136" s="395"/>
      <c r="CB136" s="395"/>
      <c r="CC136" s="395"/>
      <c r="CD136" s="395"/>
      <c r="CE136" s="395"/>
      <c r="CF136" s="395"/>
      <c r="CG136" s="395"/>
      <c r="CH136" s="395"/>
      <c r="CI136" s="395"/>
      <c r="CJ136" s="395"/>
      <c r="CK136" s="395"/>
    </row>
    <row r="137" spans="1:89" s="396" customFormat="1">
      <c r="A137" s="1340"/>
      <c r="B137" s="392">
        <v>14</v>
      </c>
      <c r="C137" s="393">
        <v>2.1669999999999998E-2</v>
      </c>
      <c r="D137" s="393">
        <v>3.696E-2</v>
      </c>
      <c r="E137" s="393">
        <v>5.5969999999999999E-2</v>
      </c>
      <c r="F137" s="393">
        <v>7.8609999999999999E-2</v>
      </c>
      <c r="G137" s="393">
        <v>0.10481</v>
      </c>
      <c r="H137" s="393">
        <v>0.13455</v>
      </c>
      <c r="I137" s="393">
        <v>0.16777</v>
      </c>
      <c r="J137" s="393">
        <v>0.20446</v>
      </c>
      <c r="K137" s="393">
        <v>0.24460999999999999</v>
      </c>
      <c r="L137" s="393">
        <v>0.28819</v>
      </c>
      <c r="M137" s="393">
        <v>0.33521000000000001</v>
      </c>
      <c r="N137" s="393">
        <v>0.38564999999999999</v>
      </c>
      <c r="O137" s="393">
        <v>0.43952000000000002</v>
      </c>
      <c r="P137" s="393">
        <v>0.49681999999999998</v>
      </c>
      <c r="Q137" s="393">
        <v>0.55755999999999994</v>
      </c>
      <c r="R137" s="393">
        <v>0.62173</v>
      </c>
      <c r="S137" s="393">
        <v>0.68935000000000002</v>
      </c>
      <c r="T137" s="393">
        <v>0.76041999999999998</v>
      </c>
      <c r="U137" s="393">
        <v>0.83496000000000004</v>
      </c>
      <c r="V137" s="393">
        <v>0.91298000000000001</v>
      </c>
      <c r="W137" s="393">
        <v>0.99448999999999999</v>
      </c>
      <c r="X137" s="393">
        <v>1.07951</v>
      </c>
      <c r="Y137" s="393">
        <v>1.16805</v>
      </c>
      <c r="Z137" s="393">
        <v>1.2601199999999999</v>
      </c>
      <c r="AA137" s="393">
        <v>1.35575</v>
      </c>
      <c r="AB137" s="393">
        <v>1.4549399999999999</v>
      </c>
      <c r="AC137" s="393">
        <v>1.5577300000000001</v>
      </c>
      <c r="AD137" s="393">
        <v>1.66412</v>
      </c>
      <c r="AE137" s="393">
        <v>1.7741400000000001</v>
      </c>
      <c r="AF137" s="393">
        <v>1.88781</v>
      </c>
      <c r="AG137" s="393">
        <v>2.00515</v>
      </c>
      <c r="AH137" s="393">
        <v>2.1261700000000001</v>
      </c>
      <c r="AI137" s="393">
        <v>2.2509100000000002</v>
      </c>
      <c r="AJ137" s="393">
        <v>2.3793700000000002</v>
      </c>
      <c r="AK137" s="393">
        <v>2.5116000000000001</v>
      </c>
      <c r="AL137" s="393">
        <v>2.6476000000000002</v>
      </c>
      <c r="AM137" s="393">
        <v>2.7874099999999999</v>
      </c>
      <c r="AN137" s="393">
        <v>2.9310399999999999</v>
      </c>
      <c r="AO137" s="394">
        <v>3.0785300000000002</v>
      </c>
      <c r="AP137" s="394">
        <v>3.2298900000000001</v>
      </c>
      <c r="AQ137" s="394">
        <v>3.3851599999999999</v>
      </c>
      <c r="AR137" s="394">
        <v>3.5443500000000001</v>
      </c>
      <c r="AS137" s="394">
        <v>3.70749</v>
      </c>
      <c r="AT137" s="394">
        <v>3.8746200000000002</v>
      </c>
      <c r="AU137" s="394">
        <v>4.04575</v>
      </c>
      <c r="AV137" s="394">
        <v>4.2209099999999999</v>
      </c>
      <c r="AW137" s="394">
        <v>4.4001400000000004</v>
      </c>
      <c r="AX137" s="394">
        <v>4.58345</v>
      </c>
      <c r="AY137" s="395"/>
      <c r="AZ137" s="395"/>
      <c r="BA137" s="395"/>
      <c r="BB137" s="395"/>
      <c r="BC137" s="395"/>
      <c r="BD137" s="395"/>
      <c r="BE137" s="395"/>
      <c r="BF137" s="395"/>
      <c r="BG137" s="395"/>
      <c r="BH137" s="395"/>
      <c r="BI137" s="395"/>
      <c r="BJ137" s="395"/>
      <c r="BK137" s="395"/>
      <c r="BL137" s="395"/>
      <c r="BM137" s="395"/>
      <c r="BN137" s="395"/>
      <c r="BO137" s="395"/>
      <c r="BP137" s="395"/>
      <c r="BQ137" s="395"/>
      <c r="BR137" s="395"/>
      <c r="BS137" s="395"/>
      <c r="BT137" s="395"/>
      <c r="BU137" s="395"/>
      <c r="BV137" s="395"/>
      <c r="BW137" s="395"/>
      <c r="BX137" s="395"/>
      <c r="BY137" s="395"/>
      <c r="BZ137" s="395"/>
      <c r="CA137" s="395"/>
      <c r="CB137" s="395"/>
      <c r="CC137" s="395"/>
      <c r="CD137" s="395"/>
      <c r="CE137" s="395"/>
      <c r="CF137" s="395"/>
      <c r="CG137" s="395"/>
      <c r="CH137" s="395"/>
      <c r="CI137" s="395"/>
      <c r="CJ137" s="395"/>
      <c r="CK137" s="395"/>
    </row>
    <row r="138" spans="1:89" s="396" customFormat="1">
      <c r="A138" s="1340"/>
      <c r="B138" s="392">
        <v>15</v>
      </c>
      <c r="C138" s="393">
        <v>2.3210000000000001E-2</v>
      </c>
      <c r="D138" s="393">
        <v>3.959E-2</v>
      </c>
      <c r="E138" s="393">
        <v>5.9950000000000003E-2</v>
      </c>
      <c r="F138" s="393">
        <v>8.4199999999999997E-2</v>
      </c>
      <c r="G138" s="393">
        <v>0.11226999999999999</v>
      </c>
      <c r="H138" s="393">
        <v>0.14412</v>
      </c>
      <c r="I138" s="393">
        <v>0.17971000000000001</v>
      </c>
      <c r="J138" s="393">
        <v>0.21901999999999999</v>
      </c>
      <c r="K138" s="393">
        <v>0.26201999999999998</v>
      </c>
      <c r="L138" s="393">
        <v>0.30870999999999998</v>
      </c>
      <c r="M138" s="393">
        <v>0.35907</v>
      </c>
      <c r="N138" s="393">
        <v>0.41310999999999998</v>
      </c>
      <c r="O138" s="393">
        <v>0.47081000000000001</v>
      </c>
      <c r="P138" s="393">
        <v>0.53219000000000005</v>
      </c>
      <c r="Q138" s="393">
        <v>0.59724999999999995</v>
      </c>
      <c r="R138" s="393">
        <v>0.66598999999999997</v>
      </c>
      <c r="S138" s="393">
        <v>0.73841999999999997</v>
      </c>
      <c r="T138" s="393">
        <v>0.81455999999999995</v>
      </c>
      <c r="U138" s="393">
        <v>0.89441000000000004</v>
      </c>
      <c r="V138" s="393">
        <v>0.97797999999999996</v>
      </c>
      <c r="W138" s="393">
        <v>1.0652900000000001</v>
      </c>
      <c r="X138" s="393">
        <v>1.1563600000000001</v>
      </c>
      <c r="Y138" s="393">
        <v>1.2512000000000001</v>
      </c>
      <c r="Z138" s="393">
        <v>1.3498300000000001</v>
      </c>
      <c r="AA138" s="393">
        <v>1.4522699999999999</v>
      </c>
      <c r="AB138" s="393">
        <v>1.55853</v>
      </c>
      <c r="AC138" s="393">
        <v>1.6686300000000001</v>
      </c>
      <c r="AD138" s="393">
        <v>1.7826</v>
      </c>
      <c r="AE138" s="393">
        <v>1.90046</v>
      </c>
      <c r="AF138" s="393">
        <v>2.0222199999999999</v>
      </c>
      <c r="AG138" s="393">
        <v>2.14791</v>
      </c>
      <c r="AH138" s="393">
        <v>2.2775500000000002</v>
      </c>
      <c r="AI138" s="393">
        <v>2.4111699999999998</v>
      </c>
      <c r="AJ138" s="393">
        <v>2.5487899999999999</v>
      </c>
      <c r="AK138" s="393">
        <v>2.6904300000000001</v>
      </c>
      <c r="AL138" s="393">
        <v>2.8361200000000002</v>
      </c>
      <c r="AM138" s="393">
        <v>2.9858799999999999</v>
      </c>
      <c r="AN138" s="393">
        <v>3.1397400000000002</v>
      </c>
      <c r="AO138" s="394">
        <v>3.2977300000000001</v>
      </c>
      <c r="AP138" s="394">
        <v>3.4598800000000001</v>
      </c>
      <c r="AQ138" s="394">
        <v>3.6261999999999999</v>
      </c>
      <c r="AR138" s="394">
        <v>3.7967300000000002</v>
      </c>
      <c r="AS138" s="394">
        <v>3.9714900000000002</v>
      </c>
      <c r="AT138" s="394">
        <v>4.1505200000000002</v>
      </c>
      <c r="AU138" s="394">
        <v>4.3338400000000004</v>
      </c>
      <c r="AV138" s="394">
        <v>4.5214800000000004</v>
      </c>
      <c r="AW138" s="394">
        <v>4.71347</v>
      </c>
      <c r="AX138" s="394">
        <v>4.90984</v>
      </c>
      <c r="AY138" s="395"/>
      <c r="AZ138" s="395"/>
      <c r="BA138" s="395"/>
      <c r="BB138" s="395"/>
      <c r="BC138" s="395"/>
      <c r="BD138" s="395"/>
      <c r="BE138" s="395"/>
      <c r="BF138" s="395"/>
      <c r="BG138" s="395"/>
      <c r="BH138" s="395"/>
      <c r="BI138" s="395"/>
      <c r="BJ138" s="395"/>
      <c r="BK138" s="395"/>
      <c r="BL138" s="395"/>
      <c r="BM138" s="395"/>
      <c r="BN138" s="395"/>
      <c r="BO138" s="395"/>
      <c r="BP138" s="395"/>
      <c r="BQ138" s="395"/>
      <c r="BR138" s="395"/>
      <c r="BS138" s="395"/>
      <c r="BT138" s="395"/>
      <c r="BU138" s="395"/>
      <c r="BV138" s="395"/>
      <c r="BW138" s="395"/>
      <c r="BX138" s="395"/>
      <c r="BY138" s="395"/>
      <c r="BZ138" s="395"/>
      <c r="CA138" s="395"/>
      <c r="CB138" s="395"/>
      <c r="CC138" s="395"/>
      <c r="CD138" s="395"/>
      <c r="CE138" s="395"/>
      <c r="CF138" s="395"/>
      <c r="CG138" s="395"/>
      <c r="CH138" s="395"/>
      <c r="CI138" s="395"/>
      <c r="CJ138" s="395"/>
      <c r="CK138" s="395"/>
    </row>
    <row r="139" spans="1:89" s="396" customFormat="1">
      <c r="A139" s="1340"/>
      <c r="B139" s="392">
        <v>16</v>
      </c>
      <c r="C139" s="393">
        <v>2.4760000000000001E-2</v>
      </c>
      <c r="D139" s="393">
        <v>4.2220000000000001E-2</v>
      </c>
      <c r="E139" s="393">
        <v>6.3939999999999997E-2</v>
      </c>
      <c r="F139" s="393">
        <v>8.9800000000000005E-2</v>
      </c>
      <c r="G139" s="393">
        <v>0.11974</v>
      </c>
      <c r="H139" s="393">
        <v>0.1537</v>
      </c>
      <c r="I139" s="393">
        <v>0.19166</v>
      </c>
      <c r="J139" s="393">
        <v>0.23357</v>
      </c>
      <c r="K139" s="393">
        <v>0.27944000000000002</v>
      </c>
      <c r="L139" s="393">
        <v>0.32922000000000001</v>
      </c>
      <c r="M139" s="393">
        <v>0.38294</v>
      </c>
      <c r="N139" s="393">
        <v>0.44056000000000001</v>
      </c>
      <c r="O139" s="393">
        <v>0.50209999999999999</v>
      </c>
      <c r="P139" s="393">
        <v>0.56755999999999995</v>
      </c>
      <c r="Q139" s="393">
        <v>0.63693999999999995</v>
      </c>
      <c r="R139" s="393">
        <v>0.71025000000000005</v>
      </c>
      <c r="S139" s="393">
        <v>0.78749999999999998</v>
      </c>
      <c r="T139" s="393">
        <v>0.86870000000000003</v>
      </c>
      <c r="U139" s="393">
        <v>0.95384999999999998</v>
      </c>
      <c r="V139" s="393">
        <v>1.04298</v>
      </c>
      <c r="W139" s="393">
        <v>1.1361000000000001</v>
      </c>
      <c r="X139" s="393">
        <v>1.23322</v>
      </c>
      <c r="Y139" s="393">
        <v>1.3343700000000001</v>
      </c>
      <c r="Z139" s="393">
        <v>1.4395500000000001</v>
      </c>
      <c r="AA139" s="393">
        <v>1.5488</v>
      </c>
      <c r="AB139" s="393">
        <v>1.66212</v>
      </c>
      <c r="AC139" s="393">
        <v>1.77955</v>
      </c>
      <c r="AD139" s="393">
        <v>1.9010899999999999</v>
      </c>
      <c r="AE139" s="393">
        <v>2.02678</v>
      </c>
      <c r="AF139" s="393">
        <v>2.1566399999999999</v>
      </c>
      <c r="AG139" s="393">
        <v>2.2906900000000001</v>
      </c>
      <c r="AH139" s="393">
        <v>2.4289499999999999</v>
      </c>
      <c r="AI139" s="393">
        <v>2.57145</v>
      </c>
      <c r="AJ139" s="393">
        <v>2.7182200000000001</v>
      </c>
      <c r="AK139" s="393">
        <v>2.8692799999999998</v>
      </c>
      <c r="AL139" s="393">
        <v>3.0246499999999998</v>
      </c>
      <c r="AM139" s="393">
        <v>3.1843699999999999</v>
      </c>
      <c r="AN139" s="393">
        <v>3.3484699999999998</v>
      </c>
      <c r="AO139" s="394">
        <v>3.5169600000000001</v>
      </c>
      <c r="AP139" s="394">
        <v>3.68988</v>
      </c>
      <c r="AQ139" s="394">
        <v>3.8672599999999999</v>
      </c>
      <c r="AR139" s="394">
        <v>4.0491299999999999</v>
      </c>
      <c r="AS139" s="394">
        <v>4.2355099999999997</v>
      </c>
      <c r="AT139" s="394">
        <v>4.42645</v>
      </c>
      <c r="AU139" s="394">
        <v>4.62195</v>
      </c>
      <c r="AV139" s="394">
        <v>4.8220700000000001</v>
      </c>
      <c r="AW139" s="394">
        <v>5.0268300000000004</v>
      </c>
      <c r="AX139" s="394">
        <v>5.2362599999999997</v>
      </c>
      <c r="AY139" s="395"/>
      <c r="AZ139" s="395"/>
      <c r="BA139" s="395"/>
      <c r="BB139" s="395"/>
      <c r="BC139" s="395"/>
      <c r="BD139" s="395"/>
      <c r="BE139" s="395"/>
      <c r="BF139" s="395"/>
      <c r="BG139" s="395"/>
      <c r="BH139" s="395"/>
      <c r="BI139" s="395"/>
      <c r="BJ139" s="395"/>
      <c r="BK139" s="395"/>
      <c r="BL139" s="395"/>
      <c r="BM139" s="395"/>
      <c r="BN139" s="395"/>
      <c r="BO139" s="395"/>
      <c r="BP139" s="395"/>
      <c r="BQ139" s="395"/>
      <c r="BR139" s="395"/>
      <c r="BS139" s="395"/>
      <c r="BT139" s="395"/>
      <c r="BU139" s="395"/>
      <c r="BV139" s="395"/>
      <c r="BW139" s="395"/>
      <c r="BX139" s="395"/>
      <c r="BY139" s="395"/>
      <c r="BZ139" s="395"/>
      <c r="CA139" s="395"/>
      <c r="CB139" s="395"/>
      <c r="CC139" s="395"/>
      <c r="CD139" s="395"/>
      <c r="CE139" s="395"/>
      <c r="CF139" s="395"/>
      <c r="CG139" s="395"/>
      <c r="CH139" s="395"/>
      <c r="CI139" s="395"/>
      <c r="CJ139" s="395"/>
      <c r="CK139" s="395"/>
    </row>
    <row r="140" spans="1:89" s="396" customFormat="1">
      <c r="A140" s="1340"/>
      <c r="B140" s="392">
        <v>17</v>
      </c>
      <c r="C140" s="393">
        <v>2.63E-2</v>
      </c>
      <c r="D140" s="393">
        <v>4.4859999999999997E-2</v>
      </c>
      <c r="E140" s="393">
        <v>6.7919999999999994E-2</v>
      </c>
      <c r="F140" s="393">
        <v>9.5390000000000003E-2</v>
      </c>
      <c r="G140" s="393">
        <v>0.12720000000000001</v>
      </c>
      <c r="H140" s="393">
        <v>0.16328000000000001</v>
      </c>
      <c r="I140" s="393">
        <v>0.2036</v>
      </c>
      <c r="J140" s="393">
        <v>0.24812999999999999</v>
      </c>
      <c r="K140" s="393">
        <v>0.29685</v>
      </c>
      <c r="L140" s="393">
        <v>0.34974</v>
      </c>
      <c r="M140" s="393">
        <v>0.40679999999999999</v>
      </c>
      <c r="N140" s="393">
        <v>0.46801999999999999</v>
      </c>
      <c r="O140" s="393">
        <v>0.53339999999999999</v>
      </c>
      <c r="P140" s="393">
        <v>0.60294000000000003</v>
      </c>
      <c r="Q140" s="393">
        <v>0.67664000000000002</v>
      </c>
      <c r="R140" s="393">
        <v>0.75451999999999997</v>
      </c>
      <c r="S140" s="393">
        <v>0.83657999999999999</v>
      </c>
      <c r="T140" s="393">
        <v>0.92283999999999999</v>
      </c>
      <c r="U140" s="393">
        <v>1.0133000000000001</v>
      </c>
      <c r="V140" s="393">
        <v>1.10799</v>
      </c>
      <c r="W140" s="393">
        <v>1.2069099999999999</v>
      </c>
      <c r="X140" s="393">
        <v>1.31009</v>
      </c>
      <c r="Y140" s="393">
        <v>1.41754</v>
      </c>
      <c r="Z140" s="393">
        <v>1.52928</v>
      </c>
      <c r="AA140" s="393">
        <v>1.64534</v>
      </c>
      <c r="AB140" s="393">
        <v>1.76573</v>
      </c>
      <c r="AC140" s="393">
        <v>1.8904700000000001</v>
      </c>
      <c r="AD140" s="393">
        <v>2.01959</v>
      </c>
      <c r="AE140" s="393">
        <v>2.1531199999999999</v>
      </c>
      <c r="AF140" s="393">
        <v>2.2910699999999999</v>
      </c>
      <c r="AG140" s="393">
        <v>2.4334799999999999</v>
      </c>
      <c r="AH140" s="393">
        <v>2.5803600000000002</v>
      </c>
      <c r="AI140" s="393">
        <v>2.7317399999999998</v>
      </c>
      <c r="AJ140" s="393">
        <v>2.8876599999999999</v>
      </c>
      <c r="AK140" s="393">
        <v>3.0481400000000001</v>
      </c>
      <c r="AL140" s="393">
        <v>3.2132000000000001</v>
      </c>
      <c r="AM140" s="393">
        <v>3.3828800000000001</v>
      </c>
      <c r="AN140" s="393">
        <v>3.5571999999999999</v>
      </c>
      <c r="AO140" s="394">
        <v>3.7362000000000002</v>
      </c>
      <c r="AP140" s="394">
        <v>3.9199099999999998</v>
      </c>
      <c r="AQ140" s="394">
        <v>4.1083499999999997</v>
      </c>
      <c r="AR140" s="394">
        <v>4.3015499999999998</v>
      </c>
      <c r="AS140" s="394">
        <v>4.4995599999999998</v>
      </c>
      <c r="AT140" s="394">
        <v>4.7023999999999999</v>
      </c>
      <c r="AU140" s="394">
        <v>4.9100999999999999</v>
      </c>
      <c r="AV140" s="394">
        <v>5.1226900000000004</v>
      </c>
      <c r="AW140" s="394">
        <v>5.3402200000000004</v>
      </c>
      <c r="AX140" s="394">
        <v>5.56271</v>
      </c>
      <c r="AY140" s="395"/>
      <c r="AZ140" s="395"/>
      <c r="BA140" s="395"/>
      <c r="BB140" s="395"/>
      <c r="BC140" s="395"/>
      <c r="BD140" s="395"/>
      <c r="BE140" s="395"/>
      <c r="BF140" s="395"/>
      <c r="BG140" s="395"/>
      <c r="BH140" s="395"/>
      <c r="BI140" s="395"/>
      <c r="BJ140" s="395"/>
      <c r="BK140" s="395"/>
      <c r="BL140" s="395"/>
      <c r="BM140" s="395"/>
      <c r="BN140" s="395"/>
      <c r="BO140" s="395"/>
      <c r="BP140" s="395"/>
      <c r="BQ140" s="395"/>
      <c r="BR140" s="395"/>
      <c r="BS140" s="395"/>
      <c r="BT140" s="395"/>
      <c r="BU140" s="395"/>
      <c r="BV140" s="395"/>
      <c r="BW140" s="395"/>
      <c r="BX140" s="395"/>
      <c r="BY140" s="395"/>
      <c r="BZ140" s="395"/>
      <c r="CA140" s="395"/>
      <c r="CB140" s="395"/>
      <c r="CC140" s="395"/>
      <c r="CD140" s="395"/>
      <c r="CE140" s="395"/>
      <c r="CF140" s="395"/>
      <c r="CG140" s="395"/>
      <c r="CH140" s="395"/>
      <c r="CI140" s="395"/>
      <c r="CJ140" s="395"/>
      <c r="CK140" s="395"/>
    </row>
    <row r="141" spans="1:89" s="396" customFormat="1">
      <c r="A141" s="1340"/>
      <c r="B141" s="392">
        <v>18</v>
      </c>
      <c r="C141" s="393">
        <v>2.784E-2</v>
      </c>
      <c r="D141" s="393">
        <v>4.7489999999999997E-2</v>
      </c>
      <c r="E141" s="393">
        <v>7.1910000000000002E-2</v>
      </c>
      <c r="F141" s="393">
        <v>0.10099</v>
      </c>
      <c r="G141" s="393">
        <v>0.13466</v>
      </c>
      <c r="H141" s="393">
        <v>0.17286000000000001</v>
      </c>
      <c r="I141" s="393">
        <v>0.21554999999999999</v>
      </c>
      <c r="J141" s="393">
        <v>0.26268999999999998</v>
      </c>
      <c r="K141" s="393">
        <v>0.31426999999999999</v>
      </c>
      <c r="L141" s="393">
        <v>0.37025999999999998</v>
      </c>
      <c r="M141" s="393">
        <v>0.43067</v>
      </c>
      <c r="N141" s="393">
        <v>0.49547999999999998</v>
      </c>
      <c r="O141" s="393">
        <v>0.56469000000000003</v>
      </c>
      <c r="P141" s="393">
        <v>0.63831000000000004</v>
      </c>
      <c r="Q141" s="393">
        <v>0.71633999999999998</v>
      </c>
      <c r="R141" s="393">
        <v>0.79879</v>
      </c>
      <c r="S141" s="393">
        <v>0.88566999999999996</v>
      </c>
      <c r="T141" s="393">
        <v>0.97699000000000003</v>
      </c>
      <c r="U141" s="393">
        <v>1.0727599999999999</v>
      </c>
      <c r="V141" s="393">
        <v>1.173</v>
      </c>
      <c r="W141" s="393">
        <v>1.27773</v>
      </c>
      <c r="X141" s="393">
        <v>1.38696</v>
      </c>
      <c r="Y141" s="393">
        <v>1.5007200000000001</v>
      </c>
      <c r="Z141" s="393">
        <v>1.6190199999999999</v>
      </c>
      <c r="AA141" s="393">
        <v>1.7418899999999999</v>
      </c>
      <c r="AB141" s="393">
        <v>1.86934</v>
      </c>
      <c r="AC141" s="393">
        <v>2.0013999999999998</v>
      </c>
      <c r="AD141" s="393">
        <v>2.1381000000000001</v>
      </c>
      <c r="AE141" s="393">
        <v>2.2794699999999999</v>
      </c>
      <c r="AF141" s="393">
        <v>2.4255100000000001</v>
      </c>
      <c r="AG141" s="393">
        <v>2.5762800000000001</v>
      </c>
      <c r="AH141" s="393">
        <v>2.7317800000000001</v>
      </c>
      <c r="AI141" s="393">
        <v>2.8920499999999998</v>
      </c>
      <c r="AJ141" s="393">
        <v>3.0571199999999998</v>
      </c>
      <c r="AK141" s="393">
        <v>3.2270099999999999</v>
      </c>
      <c r="AL141" s="393">
        <v>3.4017599999999999</v>
      </c>
      <c r="AM141" s="393">
        <v>3.5813999999999999</v>
      </c>
      <c r="AN141" s="393">
        <v>3.7659600000000002</v>
      </c>
      <c r="AO141" s="394">
        <v>3.95546</v>
      </c>
      <c r="AP141" s="394">
        <v>4.1499499999999996</v>
      </c>
      <c r="AQ141" s="394">
        <v>4.34945</v>
      </c>
      <c r="AR141" s="394">
        <v>4.5540000000000003</v>
      </c>
      <c r="AS141" s="394">
        <v>4.76363</v>
      </c>
      <c r="AT141" s="394">
        <v>4.97837</v>
      </c>
      <c r="AU141" s="394">
        <v>5.1982600000000003</v>
      </c>
      <c r="AV141" s="394">
        <v>5.4233399999999996</v>
      </c>
      <c r="AW141" s="394">
        <v>5.6536299999999997</v>
      </c>
      <c r="AX141" s="394">
        <v>5.8891799999999996</v>
      </c>
      <c r="AY141" s="395"/>
      <c r="AZ141" s="395"/>
      <c r="BA141" s="395"/>
      <c r="BB141" s="395"/>
      <c r="BC141" s="395"/>
      <c r="BD141" s="395"/>
      <c r="BE141" s="395"/>
      <c r="BF141" s="395"/>
      <c r="BG141" s="395"/>
      <c r="BH141" s="395"/>
      <c r="BI141" s="395"/>
      <c r="BJ141" s="395"/>
      <c r="BK141" s="395"/>
      <c r="BL141" s="395"/>
      <c r="BM141" s="395"/>
      <c r="BN141" s="395"/>
      <c r="BO141" s="395"/>
      <c r="BP141" s="395"/>
      <c r="BQ141" s="395"/>
      <c r="BR141" s="395"/>
      <c r="BS141" s="395"/>
      <c r="BT141" s="395"/>
      <c r="BU141" s="395"/>
      <c r="BV141" s="395"/>
      <c r="BW141" s="395"/>
      <c r="BX141" s="395"/>
      <c r="BY141" s="395"/>
      <c r="BZ141" s="395"/>
      <c r="CA141" s="395"/>
      <c r="CB141" s="395"/>
      <c r="CC141" s="395"/>
      <c r="CD141" s="395"/>
      <c r="CE141" s="395"/>
      <c r="CF141" s="395"/>
      <c r="CG141" s="395"/>
      <c r="CH141" s="395"/>
      <c r="CI141" s="395"/>
      <c r="CJ141" s="395"/>
      <c r="CK141" s="395"/>
    </row>
    <row r="142" spans="1:89" s="396" customFormat="1">
      <c r="A142" s="1340"/>
      <c r="B142" s="392">
        <v>19</v>
      </c>
      <c r="C142" s="393">
        <v>2.9389999999999999E-2</v>
      </c>
      <c r="D142" s="393">
        <v>5.0119999999999998E-2</v>
      </c>
      <c r="E142" s="393">
        <v>7.5889999999999999E-2</v>
      </c>
      <c r="F142" s="393">
        <v>0.10659</v>
      </c>
      <c r="G142" s="393">
        <v>0.14212</v>
      </c>
      <c r="H142" s="393">
        <v>0.18243999999999999</v>
      </c>
      <c r="I142" s="393">
        <v>0.22749</v>
      </c>
      <c r="J142" s="393">
        <v>0.27725</v>
      </c>
      <c r="K142" s="393">
        <v>0.33167999999999997</v>
      </c>
      <c r="L142" s="393">
        <v>0.39078000000000002</v>
      </c>
      <c r="M142" s="393">
        <v>0.45454</v>
      </c>
      <c r="N142" s="393">
        <v>0.52293999999999996</v>
      </c>
      <c r="O142" s="393">
        <v>0.59599000000000002</v>
      </c>
      <c r="P142" s="393">
        <v>0.67369000000000001</v>
      </c>
      <c r="Q142" s="393">
        <v>0.75605</v>
      </c>
      <c r="R142" s="393">
        <v>0.84306999999999999</v>
      </c>
      <c r="S142" s="393">
        <v>0.93476000000000004</v>
      </c>
      <c r="T142" s="393">
        <v>1.0311399999999999</v>
      </c>
      <c r="U142" s="393">
        <v>1.13222</v>
      </c>
      <c r="V142" s="393">
        <v>1.2380199999999999</v>
      </c>
      <c r="W142" s="393">
        <v>1.3485499999999999</v>
      </c>
      <c r="X142" s="393">
        <v>1.46384</v>
      </c>
      <c r="Y142" s="393">
        <v>1.5839000000000001</v>
      </c>
      <c r="Z142" s="393">
        <v>1.7087600000000001</v>
      </c>
      <c r="AA142" s="393">
        <v>1.8384400000000001</v>
      </c>
      <c r="AB142" s="393">
        <v>1.97296</v>
      </c>
      <c r="AC142" s="393">
        <v>2.1123400000000001</v>
      </c>
      <c r="AD142" s="393">
        <v>2.2566199999999998</v>
      </c>
      <c r="AE142" s="393">
        <v>2.4058199999999998</v>
      </c>
      <c r="AF142" s="393">
        <v>2.5599699999999999</v>
      </c>
      <c r="AG142" s="393">
        <v>2.71909</v>
      </c>
      <c r="AH142" s="393">
        <v>2.8832100000000001</v>
      </c>
      <c r="AI142" s="393">
        <v>3.0523699999999998</v>
      </c>
      <c r="AJ142" s="393">
        <v>3.2265899999999998</v>
      </c>
      <c r="AK142" s="393">
        <v>3.4058999999999999</v>
      </c>
      <c r="AL142" s="393">
        <v>3.5903399999999999</v>
      </c>
      <c r="AM142" s="393">
        <v>3.7799399999999999</v>
      </c>
      <c r="AN142" s="393">
        <v>3.9747300000000001</v>
      </c>
      <c r="AO142" s="394">
        <v>4.1747399999999999</v>
      </c>
      <c r="AP142" s="394">
        <v>4.3800100000000004</v>
      </c>
      <c r="AQ142" s="394">
        <v>4.5905699999999996</v>
      </c>
      <c r="AR142" s="394">
        <v>4.8064600000000004</v>
      </c>
      <c r="AS142" s="394">
        <v>5.0277099999999999</v>
      </c>
      <c r="AT142" s="394">
        <v>5.2543600000000001</v>
      </c>
      <c r="AU142" s="394">
        <v>5.4864499999999996</v>
      </c>
      <c r="AV142" s="394">
        <v>5.7240000000000002</v>
      </c>
      <c r="AW142" s="394">
        <v>5.9670699999999997</v>
      </c>
      <c r="AX142" s="394">
        <v>6.2156799999999999</v>
      </c>
      <c r="AY142" s="395"/>
      <c r="AZ142" s="395"/>
      <c r="BA142" s="395"/>
      <c r="BB142" s="395"/>
      <c r="BC142" s="395"/>
      <c r="BD142" s="395"/>
      <c r="BE142" s="395"/>
      <c r="BF142" s="395"/>
      <c r="BG142" s="395"/>
      <c r="BH142" s="395"/>
      <c r="BI142" s="395"/>
      <c r="BJ142" s="395"/>
      <c r="BK142" s="395"/>
      <c r="BL142" s="395"/>
      <c r="BM142" s="395"/>
      <c r="BN142" s="395"/>
      <c r="BO142" s="395"/>
      <c r="BP142" s="395"/>
      <c r="BQ142" s="395"/>
      <c r="BR142" s="395"/>
      <c r="BS142" s="395"/>
      <c r="BT142" s="395"/>
      <c r="BU142" s="395"/>
      <c r="BV142" s="395"/>
      <c r="BW142" s="395"/>
      <c r="BX142" s="395"/>
      <c r="BY142" s="395"/>
      <c r="BZ142" s="395"/>
      <c r="CA142" s="395"/>
      <c r="CB142" s="395"/>
      <c r="CC142" s="395"/>
      <c r="CD142" s="395"/>
      <c r="CE142" s="395"/>
      <c r="CF142" s="395"/>
      <c r="CG142" s="395"/>
      <c r="CH142" s="395"/>
      <c r="CI142" s="395"/>
      <c r="CJ142" s="395"/>
      <c r="CK142" s="395"/>
    </row>
    <row r="143" spans="1:89" s="396" customFormat="1">
      <c r="A143" s="1340"/>
      <c r="B143" s="392">
        <v>20</v>
      </c>
      <c r="C143" s="393">
        <v>3.0929999999999999E-2</v>
      </c>
      <c r="D143" s="393">
        <v>5.2749999999999998E-2</v>
      </c>
      <c r="E143" s="393">
        <v>7.9880000000000007E-2</v>
      </c>
      <c r="F143" s="393">
        <v>0.11218</v>
      </c>
      <c r="G143" s="393">
        <v>0.14959</v>
      </c>
      <c r="H143" s="393">
        <v>0.19202</v>
      </c>
      <c r="I143" s="393">
        <v>0.23943999999999999</v>
      </c>
      <c r="J143" s="393">
        <v>0.29181000000000001</v>
      </c>
      <c r="K143" s="393">
        <v>0.34910000000000002</v>
      </c>
      <c r="L143" s="393">
        <v>0.41131000000000001</v>
      </c>
      <c r="M143" s="393">
        <v>0.47841</v>
      </c>
      <c r="N143" s="393">
        <v>0.55040999999999995</v>
      </c>
      <c r="O143" s="393">
        <v>0.62729000000000001</v>
      </c>
      <c r="P143" s="393">
        <v>0.70906999999999998</v>
      </c>
      <c r="Q143" s="393">
        <v>0.79574999999999996</v>
      </c>
      <c r="R143" s="393">
        <v>0.88734000000000002</v>
      </c>
      <c r="S143" s="393">
        <v>0.98385</v>
      </c>
      <c r="T143" s="393">
        <v>1.0852999999999999</v>
      </c>
      <c r="U143" s="393">
        <v>1.1916899999999999</v>
      </c>
      <c r="V143" s="393">
        <v>1.30304</v>
      </c>
      <c r="W143" s="393">
        <v>1.4193800000000001</v>
      </c>
      <c r="X143" s="393">
        <v>1.5407200000000001</v>
      </c>
      <c r="Y143" s="393">
        <v>1.66709</v>
      </c>
      <c r="Z143" s="393">
        <v>1.7985100000000001</v>
      </c>
      <c r="AA143" s="393">
        <v>1.9350000000000001</v>
      </c>
      <c r="AB143" s="393">
        <v>2.0765799999999999</v>
      </c>
      <c r="AC143" s="393">
        <v>2.22329</v>
      </c>
      <c r="AD143" s="393">
        <v>2.3751500000000001</v>
      </c>
      <c r="AE143" s="393">
        <v>2.5321799999999999</v>
      </c>
      <c r="AF143" s="393">
        <v>2.6944300000000001</v>
      </c>
      <c r="AG143" s="393">
        <v>2.8618999999999999</v>
      </c>
      <c r="AH143" s="393">
        <v>3.0346500000000001</v>
      </c>
      <c r="AI143" s="393">
        <v>3.2126899999999998</v>
      </c>
      <c r="AJ143" s="393">
        <v>3.3960599999999999</v>
      </c>
      <c r="AK143" s="393">
        <v>3.5848</v>
      </c>
      <c r="AL143" s="393">
        <v>3.7789299999999999</v>
      </c>
      <c r="AM143" s="393">
        <v>3.9784899999999999</v>
      </c>
      <c r="AN143" s="393">
        <v>4.1835100000000001</v>
      </c>
      <c r="AO143" s="394">
        <v>4.3940299999999999</v>
      </c>
      <c r="AP143" s="394">
        <v>4.61008</v>
      </c>
      <c r="AQ143" s="394">
        <v>4.8317100000000002</v>
      </c>
      <c r="AR143" s="394">
        <v>5.0589399999999998</v>
      </c>
      <c r="AS143" s="394">
        <v>5.2918099999999999</v>
      </c>
      <c r="AT143" s="394">
        <v>5.5303699999999996</v>
      </c>
      <c r="AU143" s="394">
        <v>5.7746500000000003</v>
      </c>
      <c r="AV143" s="394">
        <v>6.0246899999999997</v>
      </c>
      <c r="AW143" s="394">
        <v>6.2805200000000001</v>
      </c>
      <c r="AX143" s="394">
        <v>6.5421899999999997</v>
      </c>
      <c r="AY143" s="395"/>
      <c r="AZ143" s="395"/>
      <c r="BA143" s="395"/>
      <c r="BB143" s="395"/>
      <c r="BC143" s="395"/>
      <c r="BD143" s="395"/>
      <c r="BE143" s="395"/>
      <c r="BF143" s="395"/>
      <c r="BG143" s="395"/>
      <c r="BH143" s="395"/>
      <c r="BI143" s="395"/>
      <c r="BJ143" s="395"/>
      <c r="BK143" s="395"/>
      <c r="BL143" s="395"/>
      <c r="BM143" s="395"/>
      <c r="BN143" s="395"/>
      <c r="BO143" s="395"/>
      <c r="BP143" s="395"/>
      <c r="BQ143" s="395"/>
      <c r="BR143" s="395"/>
      <c r="BS143" s="395"/>
      <c r="BT143" s="395"/>
      <c r="BU143" s="395"/>
      <c r="BV143" s="395"/>
      <c r="BW143" s="395"/>
      <c r="BX143" s="395"/>
      <c r="BY143" s="395"/>
      <c r="BZ143" s="395"/>
      <c r="CA143" s="395"/>
      <c r="CB143" s="395"/>
      <c r="CC143" s="395"/>
      <c r="CD143" s="395"/>
      <c r="CE143" s="395"/>
      <c r="CF143" s="395"/>
      <c r="CG143" s="395"/>
      <c r="CH143" s="395"/>
      <c r="CI143" s="395"/>
      <c r="CJ143" s="395"/>
      <c r="CK143" s="395"/>
    </row>
    <row r="144" spans="1:89" s="396" customFormat="1">
      <c r="A144" s="1340"/>
      <c r="B144" s="392">
        <v>21</v>
      </c>
      <c r="C144" s="393">
        <v>3.2469999999999999E-2</v>
      </c>
      <c r="D144" s="393">
        <v>5.5379999999999999E-2</v>
      </c>
      <c r="E144" s="393">
        <v>8.3860000000000004E-2</v>
      </c>
      <c r="F144" s="393">
        <v>0.11778</v>
      </c>
      <c r="G144" s="393">
        <v>0.15705</v>
      </c>
      <c r="H144" s="393">
        <v>0.2016</v>
      </c>
      <c r="I144" s="393">
        <v>0.25139</v>
      </c>
      <c r="J144" s="393">
        <v>0.30636999999999998</v>
      </c>
      <c r="K144" s="393">
        <v>0.36652000000000001</v>
      </c>
      <c r="L144" s="393">
        <v>0.43182999999999999</v>
      </c>
      <c r="M144" s="393">
        <v>0.50227999999999995</v>
      </c>
      <c r="N144" s="393">
        <v>0.57786999999999999</v>
      </c>
      <c r="O144" s="393">
        <v>0.65859000000000001</v>
      </c>
      <c r="P144" s="393">
        <v>0.74446000000000001</v>
      </c>
      <c r="Q144" s="393">
        <v>0.83545999999999998</v>
      </c>
      <c r="R144" s="393">
        <v>0.93162</v>
      </c>
      <c r="S144" s="393">
        <v>1.03295</v>
      </c>
      <c r="T144" s="393">
        <v>1.1394500000000001</v>
      </c>
      <c r="U144" s="393">
        <v>1.25115</v>
      </c>
      <c r="V144" s="393">
        <v>1.3680699999999999</v>
      </c>
      <c r="W144" s="393">
        <v>1.49021</v>
      </c>
      <c r="X144" s="393">
        <v>1.61761</v>
      </c>
      <c r="Y144" s="393">
        <v>1.7502899999999999</v>
      </c>
      <c r="Z144" s="393">
        <v>1.88826</v>
      </c>
      <c r="AA144" s="393">
        <v>2.0315599999999998</v>
      </c>
      <c r="AB144" s="393">
        <v>2.1802100000000002</v>
      </c>
      <c r="AC144" s="393">
        <v>2.3342399999999999</v>
      </c>
      <c r="AD144" s="393">
        <v>2.4936799999999999</v>
      </c>
      <c r="AE144" s="393">
        <v>2.65855</v>
      </c>
      <c r="AF144" s="393">
        <v>2.8288899999999999</v>
      </c>
      <c r="AG144" s="393">
        <v>3.0047299999999999</v>
      </c>
      <c r="AH144" s="393">
        <v>3.1861000000000002</v>
      </c>
      <c r="AI144" s="393">
        <v>3.37303</v>
      </c>
      <c r="AJ144" s="393">
        <v>3.56555</v>
      </c>
      <c r="AK144" s="393">
        <v>3.7637100000000001</v>
      </c>
      <c r="AL144" s="393">
        <v>3.96753</v>
      </c>
      <c r="AM144" s="393">
        <v>4.1770399999999999</v>
      </c>
      <c r="AN144" s="393">
        <v>4.3922999999999996</v>
      </c>
      <c r="AO144" s="394">
        <v>4.6133300000000004</v>
      </c>
      <c r="AP144" s="394">
        <v>4.8401699999999996</v>
      </c>
      <c r="AQ144" s="394">
        <v>5.0728499999999999</v>
      </c>
      <c r="AR144" s="394">
        <v>5.3114299999999997</v>
      </c>
      <c r="AS144" s="394">
        <v>5.55593</v>
      </c>
      <c r="AT144" s="394">
        <v>5.8063900000000004</v>
      </c>
      <c r="AU144" s="394">
        <v>6.0628700000000002</v>
      </c>
      <c r="AV144" s="394">
        <v>6.32538</v>
      </c>
      <c r="AW144" s="394">
        <v>6.5939899999999998</v>
      </c>
      <c r="AX144" s="394">
        <v>6.8687300000000002</v>
      </c>
      <c r="AY144" s="395"/>
      <c r="AZ144" s="395"/>
      <c r="BA144" s="395"/>
      <c r="BB144" s="395"/>
      <c r="BC144" s="395"/>
      <c r="BD144" s="395"/>
      <c r="BE144" s="395"/>
      <c r="BF144" s="395"/>
      <c r="BG144" s="395"/>
      <c r="BH144" s="395"/>
      <c r="BI144" s="395"/>
      <c r="BJ144" s="395"/>
      <c r="BK144" s="395"/>
      <c r="BL144" s="395"/>
      <c r="BM144" s="395"/>
      <c r="BN144" s="395"/>
      <c r="BO144" s="395"/>
      <c r="BP144" s="395"/>
      <c r="BQ144" s="395"/>
      <c r="BR144" s="395"/>
      <c r="BS144" s="395"/>
      <c r="BT144" s="395"/>
      <c r="BU144" s="395"/>
      <c r="BV144" s="395"/>
      <c r="BW144" s="395"/>
      <c r="BX144" s="395"/>
      <c r="BY144" s="395"/>
      <c r="BZ144" s="395"/>
      <c r="CA144" s="395"/>
      <c r="CB144" s="395"/>
      <c r="CC144" s="395"/>
      <c r="CD144" s="395"/>
      <c r="CE144" s="395"/>
      <c r="CF144" s="395"/>
      <c r="CG144" s="395"/>
      <c r="CH144" s="395"/>
      <c r="CI144" s="395"/>
      <c r="CJ144" s="395"/>
      <c r="CK144" s="395"/>
    </row>
    <row r="145" spans="1:89" s="396" customFormat="1">
      <c r="A145" s="1340"/>
      <c r="B145" s="392">
        <v>22</v>
      </c>
      <c r="C145" s="393">
        <v>3.4020000000000002E-2</v>
      </c>
      <c r="D145" s="393">
        <v>5.8009999999999999E-2</v>
      </c>
      <c r="E145" s="393">
        <v>8.7849999999999998E-2</v>
      </c>
      <c r="F145" s="393">
        <v>0.12338</v>
      </c>
      <c r="G145" s="393">
        <v>0.16452</v>
      </c>
      <c r="H145" s="393">
        <v>0.21118000000000001</v>
      </c>
      <c r="I145" s="393">
        <v>0.26334000000000002</v>
      </c>
      <c r="J145" s="393">
        <v>0.32092999999999999</v>
      </c>
      <c r="K145" s="393">
        <v>0.38394</v>
      </c>
      <c r="L145" s="393">
        <v>0.45235999999999998</v>
      </c>
      <c r="M145" s="393">
        <v>0.52615999999999996</v>
      </c>
      <c r="N145" s="393">
        <v>0.60533999999999999</v>
      </c>
      <c r="O145" s="393">
        <v>0.68989999999999996</v>
      </c>
      <c r="P145" s="393">
        <v>0.77983999999999998</v>
      </c>
      <c r="Q145" s="393">
        <v>0.87517</v>
      </c>
      <c r="R145" s="393">
        <v>0.97591000000000006</v>
      </c>
      <c r="S145" s="393">
        <v>1.08205</v>
      </c>
      <c r="T145" s="393">
        <v>1.1936199999999999</v>
      </c>
      <c r="U145" s="393">
        <v>1.3106199999999999</v>
      </c>
      <c r="V145" s="393">
        <v>1.4331</v>
      </c>
      <c r="W145" s="393">
        <v>1.56105</v>
      </c>
      <c r="X145" s="393">
        <v>1.6944999999999999</v>
      </c>
      <c r="Y145" s="393">
        <v>1.83348</v>
      </c>
      <c r="Z145" s="393">
        <v>1.9780199999999999</v>
      </c>
      <c r="AA145" s="393">
        <v>2.1281300000000001</v>
      </c>
      <c r="AB145" s="393">
        <v>2.2838500000000002</v>
      </c>
      <c r="AC145" s="393">
        <v>2.4451999999999998</v>
      </c>
      <c r="AD145" s="393">
        <v>2.6122200000000002</v>
      </c>
      <c r="AE145" s="393">
        <v>2.7849300000000001</v>
      </c>
      <c r="AF145" s="393">
        <v>2.9633699999999998</v>
      </c>
      <c r="AG145" s="393">
        <v>3.1475599999999999</v>
      </c>
      <c r="AH145" s="393">
        <v>3.3375499999999998</v>
      </c>
      <c r="AI145" s="393">
        <v>3.5333700000000001</v>
      </c>
      <c r="AJ145" s="393">
        <v>3.7350500000000002</v>
      </c>
      <c r="AK145" s="393">
        <v>3.9426199999999998</v>
      </c>
      <c r="AL145" s="393">
        <v>4.1561300000000001</v>
      </c>
      <c r="AM145" s="393">
        <v>4.37561</v>
      </c>
      <c r="AN145" s="393">
        <v>4.6010999999999997</v>
      </c>
      <c r="AO145" s="394">
        <v>4.8326399999999996</v>
      </c>
      <c r="AP145" s="394">
        <v>5.0702600000000002</v>
      </c>
      <c r="AQ145" s="394">
        <v>5.3140099999999997</v>
      </c>
      <c r="AR145" s="394">
        <v>5.56393</v>
      </c>
      <c r="AS145" s="394">
        <v>5.8200599999999998</v>
      </c>
      <c r="AT145" s="394">
        <v>6.0824299999999996</v>
      </c>
      <c r="AU145" s="394">
        <v>6.3510999999999997</v>
      </c>
      <c r="AV145" s="394">
        <v>6.6261000000000001</v>
      </c>
      <c r="AW145" s="394">
        <v>6.9074799999999996</v>
      </c>
      <c r="AX145" s="394">
        <v>7.1952800000000003</v>
      </c>
      <c r="AY145" s="395"/>
      <c r="AZ145" s="395"/>
      <c r="BA145" s="395"/>
      <c r="BB145" s="395"/>
      <c r="BC145" s="395"/>
      <c r="BD145" s="395"/>
      <c r="BE145" s="395"/>
      <c r="BF145" s="395"/>
      <c r="BG145" s="395"/>
      <c r="BH145" s="395"/>
      <c r="BI145" s="395"/>
      <c r="BJ145" s="395"/>
      <c r="BK145" s="395"/>
      <c r="BL145" s="395"/>
      <c r="BM145" s="395"/>
      <c r="BN145" s="395"/>
      <c r="BO145" s="395"/>
      <c r="BP145" s="395"/>
      <c r="BQ145" s="395"/>
      <c r="BR145" s="395"/>
      <c r="BS145" s="395"/>
      <c r="BT145" s="395"/>
      <c r="BU145" s="395"/>
      <c r="BV145" s="395"/>
      <c r="BW145" s="395"/>
      <c r="BX145" s="395"/>
      <c r="BY145" s="395"/>
      <c r="BZ145" s="395"/>
      <c r="CA145" s="395"/>
      <c r="CB145" s="395"/>
      <c r="CC145" s="395"/>
      <c r="CD145" s="395"/>
      <c r="CE145" s="395"/>
      <c r="CF145" s="395"/>
      <c r="CG145" s="395"/>
      <c r="CH145" s="395"/>
      <c r="CI145" s="395"/>
      <c r="CJ145" s="395"/>
      <c r="CK145" s="395"/>
    </row>
    <row r="146" spans="1:89" s="396" customFormat="1">
      <c r="A146" s="1340"/>
      <c r="B146" s="392">
        <v>23</v>
      </c>
      <c r="C146" s="393">
        <v>3.5560000000000001E-2</v>
      </c>
      <c r="D146" s="393">
        <v>6.0650000000000003E-2</v>
      </c>
      <c r="E146" s="393">
        <v>9.1829999999999995E-2</v>
      </c>
      <c r="F146" s="393">
        <v>0.12898000000000001</v>
      </c>
      <c r="G146" s="393">
        <v>0.17197999999999999</v>
      </c>
      <c r="H146" s="393">
        <v>0.22076999999999999</v>
      </c>
      <c r="I146" s="393">
        <v>0.27528000000000002</v>
      </c>
      <c r="J146" s="393">
        <v>0.33549000000000001</v>
      </c>
      <c r="K146" s="393">
        <v>0.40137</v>
      </c>
      <c r="L146" s="393">
        <v>0.47288000000000002</v>
      </c>
      <c r="M146" s="393">
        <v>0.55003000000000002</v>
      </c>
      <c r="N146" s="393">
        <v>0.63280000000000003</v>
      </c>
      <c r="O146" s="393">
        <v>0.72119999999999995</v>
      </c>
      <c r="P146" s="393">
        <v>0.81523000000000001</v>
      </c>
      <c r="Q146" s="393">
        <v>0.91488999999999998</v>
      </c>
      <c r="R146" s="393">
        <v>1.0201899999999999</v>
      </c>
      <c r="S146" s="393">
        <v>1.1311500000000001</v>
      </c>
      <c r="T146" s="393">
        <v>1.2477799999999999</v>
      </c>
      <c r="U146" s="393">
        <v>1.3701000000000001</v>
      </c>
      <c r="V146" s="393">
        <v>1.49813</v>
      </c>
      <c r="W146" s="393">
        <v>1.63188</v>
      </c>
      <c r="X146" s="393">
        <v>1.7714000000000001</v>
      </c>
      <c r="Y146" s="393">
        <v>1.91669</v>
      </c>
      <c r="Z146" s="393">
        <v>2.06778</v>
      </c>
      <c r="AA146" s="393">
        <v>2.2246999999999999</v>
      </c>
      <c r="AB146" s="393">
        <v>2.3874900000000001</v>
      </c>
      <c r="AC146" s="393">
        <v>2.5561600000000002</v>
      </c>
      <c r="AD146" s="393">
        <v>2.7307600000000001</v>
      </c>
      <c r="AE146" s="393">
        <v>2.9113099999999998</v>
      </c>
      <c r="AF146" s="393">
        <v>3.0978500000000002</v>
      </c>
      <c r="AG146" s="393">
        <v>3.2904</v>
      </c>
      <c r="AH146" s="393">
        <v>3.48902</v>
      </c>
      <c r="AI146" s="393">
        <v>3.6937199999999999</v>
      </c>
      <c r="AJ146" s="393">
        <v>3.90455</v>
      </c>
      <c r="AK146" s="393">
        <v>4.12155</v>
      </c>
      <c r="AL146" s="393">
        <v>4.3447500000000003</v>
      </c>
      <c r="AM146" s="393">
        <v>4.5741899999999998</v>
      </c>
      <c r="AN146" s="393">
        <v>4.8099100000000004</v>
      </c>
      <c r="AO146" s="394">
        <v>5.0519600000000002</v>
      </c>
      <c r="AP146" s="394">
        <v>5.30037</v>
      </c>
      <c r="AQ146" s="394">
        <v>5.55518</v>
      </c>
      <c r="AR146" s="394">
        <v>5.8164400000000001</v>
      </c>
      <c r="AS146" s="394">
        <v>6.0842000000000001</v>
      </c>
      <c r="AT146" s="394">
        <v>6.3584800000000001</v>
      </c>
      <c r="AU146" s="394">
        <v>6.6393399999999998</v>
      </c>
      <c r="AV146" s="394">
        <v>6.9268200000000002</v>
      </c>
      <c r="AW146" s="394">
        <v>7.2209700000000003</v>
      </c>
      <c r="AX146" s="394">
        <v>7.5218400000000001</v>
      </c>
      <c r="AY146" s="395"/>
      <c r="AZ146" s="395"/>
      <c r="BA146" s="395"/>
      <c r="BB146" s="395"/>
      <c r="BC146" s="395"/>
      <c r="BD146" s="395"/>
      <c r="BE146" s="395"/>
      <c r="BF146" s="395"/>
      <c r="BG146" s="395"/>
      <c r="BH146" s="395"/>
      <c r="BI146" s="395"/>
      <c r="BJ146" s="395"/>
      <c r="BK146" s="395"/>
      <c r="BL146" s="395"/>
      <c r="BM146" s="395"/>
      <c r="BN146" s="395"/>
      <c r="BO146" s="395"/>
      <c r="BP146" s="395"/>
      <c r="BQ146" s="395"/>
      <c r="BR146" s="395"/>
      <c r="BS146" s="395"/>
      <c r="BT146" s="395"/>
      <c r="BU146" s="395"/>
      <c r="BV146" s="395"/>
      <c r="BW146" s="395"/>
      <c r="BX146" s="395"/>
      <c r="BY146" s="395"/>
      <c r="BZ146" s="395"/>
      <c r="CA146" s="395"/>
      <c r="CB146" s="395"/>
      <c r="CC146" s="395"/>
      <c r="CD146" s="395"/>
      <c r="CE146" s="395"/>
      <c r="CF146" s="395"/>
      <c r="CG146" s="395"/>
      <c r="CH146" s="395"/>
      <c r="CI146" s="395"/>
      <c r="CJ146" s="395"/>
      <c r="CK146" s="395"/>
    </row>
    <row r="147" spans="1:89" s="396" customFormat="1">
      <c r="A147" s="1340"/>
      <c r="B147" s="392">
        <v>24</v>
      </c>
      <c r="C147" s="393">
        <v>3.7100000000000001E-2</v>
      </c>
      <c r="D147" s="393">
        <v>6.3280000000000003E-2</v>
      </c>
      <c r="E147" s="393">
        <v>9.5820000000000002E-2</v>
      </c>
      <c r="F147" s="393">
        <v>0.13458000000000001</v>
      </c>
      <c r="G147" s="393">
        <v>0.17945</v>
      </c>
      <c r="H147" s="393">
        <v>0.23035</v>
      </c>
      <c r="I147" s="393">
        <v>0.28722999999999999</v>
      </c>
      <c r="J147" s="393">
        <v>0.35005999999999998</v>
      </c>
      <c r="K147" s="393">
        <v>0.41879</v>
      </c>
      <c r="L147" s="393">
        <v>0.49341000000000002</v>
      </c>
      <c r="M147" s="393">
        <v>0.57391000000000003</v>
      </c>
      <c r="N147" s="393">
        <v>0.66027000000000002</v>
      </c>
      <c r="O147" s="393">
        <v>0.75251000000000001</v>
      </c>
      <c r="P147" s="393">
        <v>0.85062000000000004</v>
      </c>
      <c r="Q147" s="393">
        <v>0.9546</v>
      </c>
      <c r="R147" s="393">
        <v>1.06447</v>
      </c>
      <c r="S147" s="393">
        <v>1.18025</v>
      </c>
      <c r="T147" s="393">
        <v>1.3019400000000001</v>
      </c>
      <c r="U147" s="393">
        <v>1.42957</v>
      </c>
      <c r="V147" s="393">
        <v>1.5631600000000001</v>
      </c>
      <c r="W147" s="393">
        <v>1.70272</v>
      </c>
      <c r="X147" s="393">
        <v>1.84829</v>
      </c>
      <c r="Y147" s="393">
        <v>1.9998899999999999</v>
      </c>
      <c r="Z147" s="393">
        <v>2.15754</v>
      </c>
      <c r="AA147" s="393">
        <v>2.3212799999999998</v>
      </c>
      <c r="AB147" s="393">
        <v>2.4911300000000001</v>
      </c>
      <c r="AC147" s="393">
        <v>2.6671299999999998</v>
      </c>
      <c r="AD147" s="393">
        <v>2.84931</v>
      </c>
      <c r="AE147" s="393">
        <v>3.0377000000000001</v>
      </c>
      <c r="AF147" s="393">
        <v>3.2323300000000001</v>
      </c>
      <c r="AG147" s="393">
        <v>3.4332500000000001</v>
      </c>
      <c r="AH147" s="393">
        <v>3.6404899999999998</v>
      </c>
      <c r="AI147" s="393">
        <v>3.8540800000000002</v>
      </c>
      <c r="AJ147" s="393">
        <v>4.0740600000000002</v>
      </c>
      <c r="AK147" s="393">
        <v>4.3004800000000003</v>
      </c>
      <c r="AL147" s="393">
        <v>4.5333699999999997</v>
      </c>
      <c r="AM147" s="393">
        <v>4.77278</v>
      </c>
      <c r="AN147" s="393">
        <v>5.0187299999999997</v>
      </c>
      <c r="AO147" s="394">
        <v>5.2712899999999996</v>
      </c>
      <c r="AP147" s="394">
        <v>5.5304900000000004</v>
      </c>
      <c r="AQ147" s="394">
        <v>5.79636</v>
      </c>
      <c r="AR147" s="394">
        <v>6.0689700000000002</v>
      </c>
      <c r="AS147" s="394">
        <v>6.3483400000000003</v>
      </c>
      <c r="AT147" s="394">
        <v>6.6345400000000003</v>
      </c>
      <c r="AU147" s="394">
        <v>6.9276</v>
      </c>
      <c r="AV147" s="394">
        <v>7.2275600000000004</v>
      </c>
      <c r="AW147" s="394">
        <v>7.5344899999999999</v>
      </c>
      <c r="AX147" s="394">
        <v>7.8484100000000003</v>
      </c>
      <c r="AY147" s="395"/>
      <c r="AZ147" s="395"/>
      <c r="BA147" s="395"/>
      <c r="BB147" s="395"/>
      <c r="BC147" s="395"/>
      <c r="BD147" s="395"/>
      <c r="BE147" s="395"/>
      <c r="BF147" s="395"/>
      <c r="BG147" s="395"/>
      <c r="BH147" s="395"/>
      <c r="BI147" s="395"/>
      <c r="BJ147" s="395"/>
      <c r="BK147" s="395"/>
      <c r="BL147" s="395"/>
      <c r="BM147" s="395"/>
      <c r="BN147" s="395"/>
      <c r="BO147" s="395"/>
      <c r="BP147" s="395"/>
      <c r="BQ147" s="395"/>
      <c r="BR147" s="395"/>
      <c r="BS147" s="395"/>
      <c r="BT147" s="395"/>
      <c r="BU147" s="395"/>
      <c r="BV147" s="395"/>
      <c r="BW147" s="395"/>
      <c r="BX147" s="395"/>
      <c r="BY147" s="395"/>
      <c r="BZ147" s="395"/>
      <c r="CA147" s="395"/>
      <c r="CB147" s="395"/>
      <c r="CC147" s="395"/>
      <c r="CD147" s="395"/>
      <c r="CE147" s="395"/>
      <c r="CF147" s="395"/>
      <c r="CG147" s="395"/>
      <c r="CH147" s="395"/>
      <c r="CI147" s="395"/>
      <c r="CJ147" s="395"/>
      <c r="CK147" s="395"/>
    </row>
    <row r="148" spans="1:89" s="396" customFormat="1">
      <c r="A148" s="1340"/>
      <c r="B148" s="392">
        <v>25</v>
      </c>
      <c r="C148" s="393">
        <v>3.8649999999999997E-2</v>
      </c>
      <c r="D148" s="393">
        <v>6.5909999999999996E-2</v>
      </c>
      <c r="E148" s="393">
        <v>9.9809999999999996E-2</v>
      </c>
      <c r="F148" s="393">
        <v>0.14018</v>
      </c>
      <c r="G148" s="393">
        <v>0.18690999999999999</v>
      </c>
      <c r="H148" s="393">
        <v>0.23993</v>
      </c>
      <c r="I148" s="393">
        <v>0.29918</v>
      </c>
      <c r="J148" s="393">
        <v>0.36462</v>
      </c>
      <c r="K148" s="393">
        <v>0.43620999999999999</v>
      </c>
      <c r="L148" s="393">
        <v>0.51393999999999995</v>
      </c>
      <c r="M148" s="393">
        <v>0.59777999999999998</v>
      </c>
      <c r="N148" s="393">
        <v>0.68774000000000002</v>
      </c>
      <c r="O148" s="393">
        <v>0.78381999999999996</v>
      </c>
      <c r="P148" s="393">
        <v>0.88600000000000001</v>
      </c>
      <c r="Q148" s="393">
        <v>0.99431999999999998</v>
      </c>
      <c r="R148" s="393">
        <v>1.10876</v>
      </c>
      <c r="S148" s="393">
        <v>1.2293499999999999</v>
      </c>
      <c r="T148" s="393">
        <v>1.3561099999999999</v>
      </c>
      <c r="U148" s="393">
        <v>1.48905</v>
      </c>
      <c r="V148" s="393">
        <v>1.6282000000000001</v>
      </c>
      <c r="W148" s="393">
        <v>1.7735700000000001</v>
      </c>
      <c r="X148" s="393">
        <v>1.92519</v>
      </c>
      <c r="Y148" s="393">
        <v>2.0831</v>
      </c>
      <c r="Z148" s="393">
        <v>2.2473100000000001</v>
      </c>
      <c r="AA148" s="393">
        <v>2.4178600000000001</v>
      </c>
      <c r="AB148" s="393">
        <v>2.5947800000000001</v>
      </c>
      <c r="AC148" s="393">
        <v>2.7780999999999998</v>
      </c>
      <c r="AD148" s="393">
        <v>2.9678599999999999</v>
      </c>
      <c r="AE148" s="393">
        <v>3.1640899999999998</v>
      </c>
      <c r="AF148" s="393">
        <v>3.3668200000000001</v>
      </c>
      <c r="AG148" s="393">
        <v>3.5760999999999998</v>
      </c>
      <c r="AH148" s="393">
        <v>3.79196</v>
      </c>
      <c r="AI148" s="393">
        <v>4.0144399999999996</v>
      </c>
      <c r="AJ148" s="393">
        <v>4.2435799999999997</v>
      </c>
      <c r="AK148" s="393">
        <v>4.4794200000000002</v>
      </c>
      <c r="AL148" s="393">
        <v>4.7220000000000004</v>
      </c>
      <c r="AM148" s="393">
        <v>4.9713700000000003</v>
      </c>
      <c r="AN148" s="393">
        <v>5.2275600000000004</v>
      </c>
      <c r="AO148" s="394">
        <v>5.4906300000000003</v>
      </c>
      <c r="AP148" s="394">
        <v>5.7606099999999998</v>
      </c>
      <c r="AQ148" s="394">
        <v>6.0375500000000004</v>
      </c>
      <c r="AR148" s="394">
        <v>6.3215000000000003</v>
      </c>
      <c r="AS148" s="394">
        <v>6.6124999999999998</v>
      </c>
      <c r="AT148" s="394">
        <v>6.9106100000000001</v>
      </c>
      <c r="AU148" s="394">
        <v>7.2158600000000002</v>
      </c>
      <c r="AV148" s="394">
        <v>7.5283100000000003</v>
      </c>
      <c r="AW148" s="394">
        <v>7.8480100000000004</v>
      </c>
      <c r="AX148" s="394">
        <v>8.1750000000000007</v>
      </c>
      <c r="AY148" s="395"/>
      <c r="AZ148" s="395"/>
      <c r="BA148" s="395"/>
      <c r="BB148" s="395"/>
      <c r="BC148" s="395"/>
      <c r="BD148" s="395"/>
      <c r="BE148" s="395"/>
      <c r="BF148" s="395"/>
      <c r="BG148" s="395"/>
      <c r="BH148" s="395"/>
      <c r="BI148" s="395"/>
      <c r="BJ148" s="395"/>
      <c r="BK148" s="395"/>
      <c r="BL148" s="395"/>
      <c r="BM148" s="395"/>
      <c r="BN148" s="395"/>
      <c r="BO148" s="395"/>
      <c r="BP148" s="395"/>
      <c r="BQ148" s="395"/>
      <c r="BR148" s="395"/>
      <c r="BS148" s="395"/>
      <c r="BT148" s="395"/>
      <c r="BU148" s="395"/>
      <c r="BV148" s="395"/>
      <c r="BW148" s="395"/>
      <c r="BX148" s="395"/>
      <c r="BY148" s="395"/>
      <c r="BZ148" s="395"/>
      <c r="CA148" s="395"/>
      <c r="CB148" s="395"/>
      <c r="CC148" s="395"/>
      <c r="CD148" s="395"/>
      <c r="CE148" s="395"/>
      <c r="CF148" s="395"/>
      <c r="CG148" s="395"/>
      <c r="CH148" s="395"/>
      <c r="CI148" s="395"/>
      <c r="CJ148" s="395"/>
      <c r="CK148" s="395"/>
    </row>
    <row r="149" spans="1:89" s="396" customFormat="1">
      <c r="A149" s="1340"/>
      <c r="B149" s="392">
        <v>26</v>
      </c>
      <c r="C149" s="393">
        <v>4.0189999999999997E-2</v>
      </c>
      <c r="D149" s="393">
        <v>6.8540000000000004E-2</v>
      </c>
      <c r="E149" s="393">
        <v>0.10378999999999999</v>
      </c>
      <c r="F149" s="393">
        <v>0.14577000000000001</v>
      </c>
      <c r="G149" s="393">
        <v>0.19438</v>
      </c>
      <c r="H149" s="393">
        <v>0.24951999999999999</v>
      </c>
      <c r="I149" s="393">
        <v>0.31113000000000002</v>
      </c>
      <c r="J149" s="393">
        <v>0.37918000000000002</v>
      </c>
      <c r="K149" s="393">
        <v>0.45362999999999998</v>
      </c>
      <c r="L149" s="393">
        <v>0.53446000000000005</v>
      </c>
      <c r="M149" s="393">
        <v>0.62165999999999999</v>
      </c>
      <c r="N149" s="393">
        <v>0.71521000000000001</v>
      </c>
      <c r="O149" s="393">
        <v>0.81511999999999996</v>
      </c>
      <c r="P149" s="393">
        <v>0.92139000000000004</v>
      </c>
      <c r="Q149" s="393">
        <v>1.03403</v>
      </c>
      <c r="R149" s="393">
        <v>1.1530499999999999</v>
      </c>
      <c r="S149" s="393">
        <v>1.2784599999999999</v>
      </c>
      <c r="T149" s="393">
        <v>1.41028</v>
      </c>
      <c r="U149" s="393">
        <v>1.54853</v>
      </c>
      <c r="V149" s="393">
        <v>1.69323</v>
      </c>
      <c r="W149" s="393">
        <v>1.8444100000000001</v>
      </c>
      <c r="X149" s="393">
        <v>2.0021</v>
      </c>
      <c r="Y149" s="393">
        <v>2.1663100000000002</v>
      </c>
      <c r="Z149" s="393">
        <v>2.3370799999999998</v>
      </c>
      <c r="AA149" s="393">
        <v>2.51444</v>
      </c>
      <c r="AB149" s="393">
        <v>2.6984300000000001</v>
      </c>
      <c r="AC149" s="393">
        <v>2.8890799999999999</v>
      </c>
      <c r="AD149" s="393">
        <v>3.0864199999999999</v>
      </c>
      <c r="AE149" s="393">
        <v>3.2904800000000001</v>
      </c>
      <c r="AF149" s="393">
        <v>3.5013200000000002</v>
      </c>
      <c r="AG149" s="393">
        <v>3.71896</v>
      </c>
      <c r="AH149" s="393">
        <v>3.9434399999999998</v>
      </c>
      <c r="AI149" s="393">
        <v>4.1748099999999999</v>
      </c>
      <c r="AJ149" s="393">
        <v>4.4131</v>
      </c>
      <c r="AK149" s="393">
        <v>4.6583600000000001</v>
      </c>
      <c r="AL149" s="393">
        <v>4.9106399999999999</v>
      </c>
      <c r="AM149" s="393">
        <v>5.1699700000000002</v>
      </c>
      <c r="AN149" s="393">
        <v>5.4363999999999999</v>
      </c>
      <c r="AO149" s="394">
        <v>5.7099700000000002</v>
      </c>
      <c r="AP149" s="394">
        <v>5.9907399999999997</v>
      </c>
      <c r="AQ149" s="394">
        <v>6.2787499999999996</v>
      </c>
      <c r="AR149" s="394">
        <v>6.5740400000000001</v>
      </c>
      <c r="AS149" s="394">
        <v>6.8766699999999998</v>
      </c>
      <c r="AT149" s="394">
        <v>7.1866899999999996</v>
      </c>
      <c r="AU149" s="394">
        <v>7.5041399999999996</v>
      </c>
      <c r="AV149" s="394">
        <v>7.8290699999999998</v>
      </c>
      <c r="AW149" s="394">
        <v>8.1615400000000005</v>
      </c>
      <c r="AX149" s="394">
        <v>8.5015999999999998</v>
      </c>
      <c r="AY149" s="395"/>
      <c r="AZ149" s="395"/>
      <c r="BA149" s="395"/>
      <c r="BB149" s="395"/>
      <c r="BC149" s="395"/>
      <c r="BD149" s="395"/>
      <c r="BE149" s="395"/>
      <c r="BF149" s="395"/>
      <c r="BG149" s="395"/>
      <c r="BH149" s="395"/>
      <c r="BI149" s="395"/>
      <c r="BJ149" s="395"/>
      <c r="BK149" s="395"/>
      <c r="BL149" s="395"/>
      <c r="BM149" s="395"/>
      <c r="BN149" s="395"/>
      <c r="BO149" s="395"/>
      <c r="BP149" s="395"/>
      <c r="BQ149" s="395"/>
      <c r="BR149" s="395"/>
      <c r="BS149" s="395"/>
      <c r="BT149" s="395"/>
      <c r="BU149" s="395"/>
      <c r="BV149" s="395"/>
      <c r="BW149" s="395"/>
      <c r="BX149" s="395"/>
      <c r="BY149" s="395"/>
      <c r="BZ149" s="395"/>
      <c r="CA149" s="395"/>
      <c r="CB149" s="395"/>
      <c r="CC149" s="395"/>
      <c r="CD149" s="395"/>
      <c r="CE149" s="395"/>
      <c r="CF149" s="395"/>
      <c r="CG149" s="395"/>
      <c r="CH149" s="395"/>
      <c r="CI149" s="395"/>
      <c r="CJ149" s="395"/>
      <c r="CK149" s="395"/>
    </row>
    <row r="150" spans="1:89" s="396" customFormat="1">
      <c r="A150" s="1340"/>
      <c r="B150" s="392">
        <v>27</v>
      </c>
      <c r="C150" s="393">
        <v>4.1730000000000003E-2</v>
      </c>
      <c r="D150" s="393">
        <v>7.1179999999999993E-2</v>
      </c>
      <c r="E150" s="393">
        <v>0.10778</v>
      </c>
      <c r="F150" s="393">
        <v>0.15137</v>
      </c>
      <c r="G150" s="393">
        <v>0.20183999999999999</v>
      </c>
      <c r="H150" s="393">
        <v>0.2591</v>
      </c>
      <c r="I150" s="393">
        <v>0.32307999999999998</v>
      </c>
      <c r="J150" s="393">
        <v>0.39374999999999999</v>
      </c>
      <c r="K150" s="393">
        <v>0.47105999999999998</v>
      </c>
      <c r="L150" s="393">
        <v>0.55498999999999998</v>
      </c>
      <c r="M150" s="393">
        <v>0.64554</v>
      </c>
      <c r="N150" s="393">
        <v>0.74268000000000001</v>
      </c>
      <c r="O150" s="393">
        <v>0.84643000000000002</v>
      </c>
      <c r="P150" s="393">
        <v>0.95679000000000003</v>
      </c>
      <c r="Q150" s="393">
        <v>1.07375</v>
      </c>
      <c r="R150" s="393">
        <v>1.1973400000000001</v>
      </c>
      <c r="S150" s="393">
        <v>1.3275699999999999</v>
      </c>
      <c r="T150" s="393">
        <v>1.46445</v>
      </c>
      <c r="U150" s="393">
        <v>1.6080099999999999</v>
      </c>
      <c r="V150" s="393">
        <v>1.75827</v>
      </c>
      <c r="W150" s="393">
        <v>1.91526</v>
      </c>
      <c r="X150" s="393">
        <v>2.0790000000000002</v>
      </c>
      <c r="Y150" s="393">
        <v>2.24952</v>
      </c>
      <c r="Z150" s="393">
        <v>2.42685</v>
      </c>
      <c r="AA150" s="393">
        <v>2.61103</v>
      </c>
      <c r="AB150" s="393">
        <v>2.8020900000000002</v>
      </c>
      <c r="AC150" s="393">
        <v>3.0000599999999999</v>
      </c>
      <c r="AD150" s="393">
        <v>3.2049799999999999</v>
      </c>
      <c r="AE150" s="393">
        <v>3.4168799999999999</v>
      </c>
      <c r="AF150" s="393">
        <v>3.6358199999999998</v>
      </c>
      <c r="AG150" s="393">
        <v>3.8618199999999998</v>
      </c>
      <c r="AH150" s="393">
        <v>4.0949200000000001</v>
      </c>
      <c r="AI150" s="393">
        <v>4.3351800000000003</v>
      </c>
      <c r="AJ150" s="393">
        <v>4.58263</v>
      </c>
      <c r="AK150" s="393">
        <v>4.8373100000000004</v>
      </c>
      <c r="AL150" s="393">
        <v>5.0992800000000003</v>
      </c>
      <c r="AM150" s="393">
        <v>5.3685700000000001</v>
      </c>
      <c r="AN150" s="393">
        <v>5.6452400000000003</v>
      </c>
      <c r="AO150" s="394">
        <v>5.9293199999999997</v>
      </c>
      <c r="AP150" s="394">
        <v>6.2208800000000002</v>
      </c>
      <c r="AQ150" s="394">
        <v>6.5199499999999997</v>
      </c>
      <c r="AR150" s="394">
        <v>6.8265900000000004</v>
      </c>
      <c r="AS150" s="394">
        <v>7.1408500000000004</v>
      </c>
      <c r="AT150" s="394">
        <v>7.4627699999999999</v>
      </c>
      <c r="AU150" s="394">
        <v>7.7924199999999999</v>
      </c>
      <c r="AV150" s="394">
        <v>8.1298399999999997</v>
      </c>
      <c r="AW150" s="394">
        <v>8.4750800000000002</v>
      </c>
      <c r="AX150" s="394">
        <v>8.8282100000000003</v>
      </c>
      <c r="AY150" s="395"/>
      <c r="AZ150" s="395"/>
      <c r="BA150" s="395"/>
      <c r="BB150" s="395"/>
      <c r="BC150" s="395"/>
      <c r="BD150" s="395"/>
      <c r="BE150" s="395"/>
      <c r="BF150" s="395"/>
      <c r="BG150" s="395"/>
      <c r="BH150" s="395"/>
      <c r="BI150" s="395"/>
      <c r="BJ150" s="395"/>
      <c r="BK150" s="395"/>
      <c r="BL150" s="395"/>
      <c r="BM150" s="395"/>
      <c r="BN150" s="395"/>
      <c r="BO150" s="395"/>
      <c r="BP150" s="395"/>
      <c r="BQ150" s="395"/>
      <c r="BR150" s="395"/>
      <c r="BS150" s="395"/>
      <c r="BT150" s="395"/>
      <c r="BU150" s="395"/>
      <c r="BV150" s="395"/>
      <c r="BW150" s="395"/>
      <c r="BX150" s="395"/>
      <c r="BY150" s="395"/>
      <c r="BZ150" s="395"/>
      <c r="CA150" s="395"/>
      <c r="CB150" s="395"/>
      <c r="CC150" s="395"/>
      <c r="CD150" s="395"/>
      <c r="CE150" s="395"/>
      <c r="CF150" s="395"/>
      <c r="CG150" s="395"/>
      <c r="CH150" s="395"/>
      <c r="CI150" s="395"/>
      <c r="CJ150" s="395"/>
      <c r="CK150" s="395"/>
    </row>
    <row r="151" spans="1:89" s="396" customFormat="1">
      <c r="A151" s="1340"/>
      <c r="B151" s="392">
        <v>28</v>
      </c>
      <c r="C151" s="393">
        <v>4.3279999999999999E-2</v>
      </c>
      <c r="D151" s="393">
        <v>7.3810000000000001E-2</v>
      </c>
      <c r="E151" s="393">
        <v>0.11176999999999999</v>
      </c>
      <c r="F151" s="393">
        <v>0.15697</v>
      </c>
      <c r="G151" s="393">
        <v>0.20931</v>
      </c>
      <c r="H151" s="393">
        <v>0.26867999999999997</v>
      </c>
      <c r="I151" s="393">
        <v>0.33502999999999999</v>
      </c>
      <c r="J151" s="393">
        <v>0.40831000000000001</v>
      </c>
      <c r="K151" s="393">
        <v>0.48848000000000003</v>
      </c>
      <c r="L151" s="393">
        <v>0.57552000000000003</v>
      </c>
      <c r="M151" s="393">
        <v>0.66942000000000002</v>
      </c>
      <c r="N151" s="393">
        <v>0.77015999999999996</v>
      </c>
      <c r="O151" s="393">
        <v>0.87773999999999996</v>
      </c>
      <c r="P151" s="393">
        <v>0.99217999999999995</v>
      </c>
      <c r="Q151" s="393">
        <v>1.11347</v>
      </c>
      <c r="R151" s="393">
        <v>1.24163</v>
      </c>
      <c r="S151" s="393">
        <v>1.3766799999999999</v>
      </c>
      <c r="T151" s="393">
        <v>1.5186200000000001</v>
      </c>
      <c r="U151" s="393">
        <v>1.6675</v>
      </c>
      <c r="V151" s="393">
        <v>1.8233200000000001</v>
      </c>
      <c r="W151" s="393">
        <v>1.98611</v>
      </c>
      <c r="X151" s="393">
        <v>2.15591</v>
      </c>
      <c r="Y151" s="393">
        <v>2.3327399999999998</v>
      </c>
      <c r="Z151" s="393">
        <v>2.5166300000000001</v>
      </c>
      <c r="AA151" s="393">
        <v>2.7076199999999999</v>
      </c>
      <c r="AB151" s="393">
        <v>2.9057499999999998</v>
      </c>
      <c r="AC151" s="393">
        <v>3.11104</v>
      </c>
      <c r="AD151" s="393">
        <v>3.3235399999999999</v>
      </c>
      <c r="AE151" s="393">
        <v>3.5432899999999998</v>
      </c>
      <c r="AF151" s="393">
        <v>3.7703199999999999</v>
      </c>
      <c r="AG151" s="393">
        <v>4.0046799999999996</v>
      </c>
      <c r="AH151" s="393">
        <v>4.24641</v>
      </c>
      <c r="AI151" s="393">
        <v>4.4955600000000002</v>
      </c>
      <c r="AJ151" s="393">
        <v>4.7521599999999999</v>
      </c>
      <c r="AK151" s="393">
        <v>5.0162699999999996</v>
      </c>
      <c r="AL151" s="393">
        <v>5.2879199999999997</v>
      </c>
      <c r="AM151" s="393">
        <v>5.5671799999999996</v>
      </c>
      <c r="AN151" s="393">
        <v>5.8540799999999997</v>
      </c>
      <c r="AO151" s="394">
        <v>6.1486799999999997</v>
      </c>
      <c r="AP151" s="394">
        <v>6.4510199999999998</v>
      </c>
      <c r="AQ151" s="394">
        <v>6.7611600000000003</v>
      </c>
      <c r="AR151" s="394">
        <v>7.0791500000000003</v>
      </c>
      <c r="AS151" s="394">
        <v>7.40503</v>
      </c>
      <c r="AT151" s="394">
        <v>7.7388700000000004</v>
      </c>
      <c r="AU151" s="394">
        <v>8.0807099999999998</v>
      </c>
      <c r="AV151" s="394">
        <v>8.4306199999999993</v>
      </c>
      <c r="AW151" s="394">
        <v>8.7886299999999995</v>
      </c>
      <c r="AX151" s="394">
        <v>9.1548200000000008</v>
      </c>
      <c r="AY151" s="395"/>
      <c r="AZ151" s="395"/>
      <c r="BA151" s="395"/>
      <c r="BB151" s="395"/>
      <c r="BC151" s="395"/>
      <c r="BD151" s="395"/>
      <c r="BE151" s="395"/>
      <c r="BF151" s="395"/>
      <c r="BG151" s="395"/>
      <c r="BH151" s="395"/>
      <c r="BI151" s="395"/>
      <c r="BJ151" s="395"/>
      <c r="BK151" s="395"/>
      <c r="BL151" s="395"/>
      <c r="BM151" s="395"/>
      <c r="BN151" s="395"/>
      <c r="BO151" s="395"/>
      <c r="BP151" s="395"/>
      <c r="BQ151" s="395"/>
      <c r="BR151" s="395"/>
      <c r="BS151" s="395"/>
      <c r="BT151" s="395"/>
      <c r="BU151" s="395"/>
      <c r="BV151" s="395"/>
      <c r="BW151" s="395"/>
      <c r="BX151" s="395"/>
      <c r="BY151" s="395"/>
      <c r="BZ151" s="395"/>
      <c r="CA151" s="395"/>
      <c r="CB151" s="395"/>
      <c r="CC151" s="395"/>
      <c r="CD151" s="395"/>
      <c r="CE151" s="395"/>
      <c r="CF151" s="395"/>
      <c r="CG151" s="395"/>
      <c r="CH151" s="395"/>
      <c r="CI151" s="395"/>
      <c r="CJ151" s="395"/>
      <c r="CK151" s="395"/>
    </row>
    <row r="152" spans="1:89" s="396" customFormat="1">
      <c r="A152" s="1340"/>
      <c r="B152" s="392">
        <v>29</v>
      </c>
      <c r="C152" s="393">
        <v>4.4819999999999999E-2</v>
      </c>
      <c r="D152" s="393">
        <v>7.6439999999999994E-2</v>
      </c>
      <c r="E152" s="393">
        <v>0.11575000000000001</v>
      </c>
      <c r="F152" s="393">
        <v>0.16256999999999999</v>
      </c>
      <c r="G152" s="393">
        <v>0.21676999999999999</v>
      </c>
      <c r="H152" s="393">
        <v>0.27827000000000002</v>
      </c>
      <c r="I152" s="393">
        <v>0.34699000000000002</v>
      </c>
      <c r="J152" s="393">
        <v>0.42287999999999998</v>
      </c>
      <c r="K152" s="393">
        <v>0.50590999999999997</v>
      </c>
      <c r="L152" s="393">
        <v>0.59604999999999997</v>
      </c>
      <c r="M152" s="393">
        <v>0.69330000000000003</v>
      </c>
      <c r="N152" s="393">
        <v>0.79762999999999995</v>
      </c>
      <c r="O152" s="393">
        <v>0.90905000000000002</v>
      </c>
      <c r="P152" s="393">
        <v>1.0275700000000001</v>
      </c>
      <c r="Q152" s="393">
        <v>1.1531899999999999</v>
      </c>
      <c r="R152" s="393">
        <v>1.28592</v>
      </c>
      <c r="S152" s="393">
        <v>1.42578</v>
      </c>
      <c r="T152" s="393">
        <v>1.5728</v>
      </c>
      <c r="U152" s="393">
        <v>1.72698</v>
      </c>
      <c r="V152" s="393">
        <v>1.88836</v>
      </c>
      <c r="W152" s="393">
        <v>2.0569600000000001</v>
      </c>
      <c r="X152" s="393">
        <v>2.2328199999999998</v>
      </c>
      <c r="Y152" s="393">
        <v>2.41595</v>
      </c>
      <c r="Z152" s="393">
        <v>2.6064099999999999</v>
      </c>
      <c r="AA152" s="393">
        <v>2.8042099999999999</v>
      </c>
      <c r="AB152" s="393">
        <v>3.0094099999999999</v>
      </c>
      <c r="AC152" s="393">
        <v>3.2220200000000001</v>
      </c>
      <c r="AD152" s="393">
        <v>3.4420999999999999</v>
      </c>
      <c r="AE152" s="393">
        <v>3.6696900000000001</v>
      </c>
      <c r="AF152" s="393">
        <v>3.90482</v>
      </c>
      <c r="AG152" s="393">
        <v>4.1475499999999998</v>
      </c>
      <c r="AH152" s="393">
        <v>4.3978999999999999</v>
      </c>
      <c r="AI152" s="393">
        <v>4.6559400000000002</v>
      </c>
      <c r="AJ152" s="393">
        <v>4.9216899999999999</v>
      </c>
      <c r="AK152" s="393">
        <v>5.1952299999999996</v>
      </c>
      <c r="AL152" s="393">
        <v>5.4765800000000002</v>
      </c>
      <c r="AM152" s="393">
        <v>5.7657999999999996</v>
      </c>
      <c r="AN152" s="393">
        <v>6.0629400000000002</v>
      </c>
      <c r="AO152" s="394">
        <v>6.3680399999999997</v>
      </c>
      <c r="AP152" s="394">
        <v>6.6811699999999998</v>
      </c>
      <c r="AQ152" s="394">
        <v>7.0023799999999996</v>
      </c>
      <c r="AR152" s="394">
        <v>7.3317100000000002</v>
      </c>
      <c r="AS152" s="394">
        <v>7.6692200000000001</v>
      </c>
      <c r="AT152" s="394">
        <v>8.0149699999999999</v>
      </c>
      <c r="AU152" s="394">
        <v>8.3690099999999994</v>
      </c>
      <c r="AV152" s="394">
        <v>8.7314000000000007</v>
      </c>
      <c r="AW152" s="394">
        <v>9.1021900000000002</v>
      </c>
      <c r="AX152" s="394">
        <v>9.4814500000000006</v>
      </c>
      <c r="AY152" s="395"/>
      <c r="AZ152" s="395"/>
      <c r="BA152" s="395"/>
      <c r="BB152" s="395"/>
      <c r="BC152" s="395"/>
      <c r="BD152" s="395"/>
      <c r="BE152" s="395"/>
      <c r="BF152" s="395"/>
      <c r="BG152" s="395"/>
      <c r="BH152" s="395"/>
      <c r="BI152" s="395"/>
      <c r="BJ152" s="395"/>
      <c r="BK152" s="395"/>
      <c r="BL152" s="395"/>
      <c r="BM152" s="395"/>
      <c r="BN152" s="395"/>
      <c r="BO152" s="395"/>
      <c r="BP152" s="395"/>
      <c r="BQ152" s="395"/>
      <c r="BR152" s="395"/>
      <c r="BS152" s="395"/>
      <c r="BT152" s="395"/>
      <c r="BU152" s="395"/>
      <c r="BV152" s="395"/>
      <c r="BW152" s="395"/>
      <c r="BX152" s="395"/>
      <c r="BY152" s="395"/>
      <c r="BZ152" s="395"/>
      <c r="CA152" s="395"/>
      <c r="CB152" s="395"/>
      <c r="CC152" s="395"/>
      <c r="CD152" s="395"/>
      <c r="CE152" s="395"/>
      <c r="CF152" s="395"/>
      <c r="CG152" s="395"/>
      <c r="CH152" s="395"/>
      <c r="CI152" s="395"/>
      <c r="CJ152" s="395"/>
      <c r="CK152" s="395"/>
    </row>
    <row r="153" spans="1:89" s="396" customFormat="1">
      <c r="A153" s="1340"/>
      <c r="B153" s="392">
        <v>30</v>
      </c>
      <c r="C153" s="393">
        <v>4.6359999999999998E-2</v>
      </c>
      <c r="D153" s="393">
        <v>7.9079999999999998E-2</v>
      </c>
      <c r="E153" s="393">
        <v>0.11974</v>
      </c>
      <c r="F153" s="393">
        <v>0.16816999999999999</v>
      </c>
      <c r="G153" s="393">
        <v>0.22423999999999999</v>
      </c>
      <c r="H153" s="393">
        <v>0.28784999999999999</v>
      </c>
      <c r="I153" s="393">
        <v>0.35893999999999998</v>
      </c>
      <c r="J153" s="393">
        <v>0.43744</v>
      </c>
      <c r="K153" s="393">
        <v>0.52332999999999996</v>
      </c>
      <c r="L153" s="393">
        <v>0.61658000000000002</v>
      </c>
      <c r="M153" s="393">
        <v>0.71716999999999997</v>
      </c>
      <c r="N153" s="393">
        <v>0.82509999999999994</v>
      </c>
      <c r="O153" s="393">
        <v>0.94037000000000004</v>
      </c>
      <c r="P153" s="393">
        <v>1.0629599999999999</v>
      </c>
      <c r="Q153" s="393">
        <v>1.1929099999999999</v>
      </c>
      <c r="R153" s="393">
        <v>1.33022</v>
      </c>
      <c r="S153" s="393">
        <v>1.4749000000000001</v>
      </c>
      <c r="T153" s="393">
        <v>1.62697</v>
      </c>
      <c r="U153" s="393">
        <v>1.78647</v>
      </c>
      <c r="V153" s="393">
        <v>1.9534</v>
      </c>
      <c r="W153" s="393">
        <v>2.1278100000000002</v>
      </c>
      <c r="X153" s="393">
        <v>2.3097300000000001</v>
      </c>
      <c r="Y153" s="393">
        <v>2.4991699999999999</v>
      </c>
      <c r="Z153" s="393">
        <v>2.6961900000000001</v>
      </c>
      <c r="AA153" s="393">
        <v>2.9008099999999999</v>
      </c>
      <c r="AB153" s="393">
        <v>3.11307</v>
      </c>
      <c r="AC153" s="393">
        <v>3.3330099999999998</v>
      </c>
      <c r="AD153" s="393">
        <v>3.56067</v>
      </c>
      <c r="AE153" s="393">
        <v>3.7961</v>
      </c>
      <c r="AF153" s="393">
        <v>4.0393299999999996</v>
      </c>
      <c r="AG153" s="393">
        <v>4.2904200000000001</v>
      </c>
      <c r="AH153" s="393">
        <v>4.5494000000000003</v>
      </c>
      <c r="AI153" s="393">
        <v>4.8163200000000002</v>
      </c>
      <c r="AJ153" s="393">
        <v>5.0912300000000004</v>
      </c>
      <c r="AK153" s="393">
        <v>5.3741899999999996</v>
      </c>
      <c r="AL153" s="393">
        <v>5.6652300000000002</v>
      </c>
      <c r="AM153" s="393">
        <v>5.9644199999999996</v>
      </c>
      <c r="AN153" s="393">
        <v>6.2717900000000002</v>
      </c>
      <c r="AO153" s="394">
        <v>6.5874100000000002</v>
      </c>
      <c r="AP153" s="394">
        <v>6.9113300000000004</v>
      </c>
      <c r="AQ153" s="394">
        <v>7.2435999999999998</v>
      </c>
      <c r="AR153" s="394">
        <v>7.5842799999999997</v>
      </c>
      <c r="AS153" s="394">
        <v>7.9334199999999999</v>
      </c>
      <c r="AT153" s="394">
        <v>8.2910799999999991</v>
      </c>
      <c r="AU153" s="394">
        <v>8.6573200000000003</v>
      </c>
      <c r="AV153" s="394">
        <v>9.0321899999999999</v>
      </c>
      <c r="AW153" s="394">
        <v>9.4157600000000006</v>
      </c>
      <c r="AX153" s="394">
        <v>9.8080800000000004</v>
      </c>
      <c r="AY153" s="395"/>
      <c r="AZ153" s="395"/>
      <c r="BA153" s="395"/>
      <c r="BB153" s="395"/>
      <c r="BC153" s="395"/>
      <c r="BD153" s="395"/>
      <c r="BE153" s="395"/>
      <c r="BF153" s="395"/>
      <c r="BG153" s="395"/>
      <c r="BH153" s="395"/>
      <c r="BI153" s="395"/>
      <c r="BJ153" s="395"/>
      <c r="BK153" s="395"/>
      <c r="BL153" s="395"/>
      <c r="BM153" s="395"/>
      <c r="BN153" s="395"/>
      <c r="BO153" s="395"/>
      <c r="BP153" s="395"/>
      <c r="BQ153" s="395"/>
      <c r="BR153" s="395"/>
      <c r="BS153" s="395"/>
      <c r="BT153" s="395"/>
      <c r="BU153" s="395"/>
      <c r="BV153" s="395"/>
      <c r="BW153" s="395"/>
      <c r="BX153" s="395"/>
      <c r="BY153" s="395"/>
      <c r="BZ153" s="395"/>
      <c r="CA153" s="395"/>
      <c r="CB153" s="395"/>
      <c r="CC153" s="395"/>
      <c r="CD153" s="395"/>
      <c r="CE153" s="395"/>
      <c r="CF153" s="395"/>
      <c r="CG153" s="395"/>
      <c r="CH153" s="395"/>
      <c r="CI153" s="395"/>
      <c r="CJ153" s="395"/>
      <c r="CK153" s="395"/>
    </row>
    <row r="154" spans="1:89" s="396" customFormat="1">
      <c r="A154" s="1340"/>
      <c r="B154" s="392">
        <v>31</v>
      </c>
      <c r="C154" s="393">
        <v>4.7910000000000001E-2</v>
      </c>
      <c r="D154" s="393">
        <v>8.1710000000000005E-2</v>
      </c>
      <c r="E154" s="393">
        <v>0.12373000000000001</v>
      </c>
      <c r="F154" s="393">
        <v>0.17377000000000001</v>
      </c>
      <c r="G154" s="393">
        <v>0.23171</v>
      </c>
      <c r="H154" s="393">
        <v>0.29743999999999998</v>
      </c>
      <c r="I154" s="393">
        <v>0.37089</v>
      </c>
      <c r="J154" s="393">
        <v>0.45201000000000002</v>
      </c>
      <c r="K154" s="393">
        <v>0.54076000000000002</v>
      </c>
      <c r="L154" s="393">
        <v>0.63710999999999995</v>
      </c>
      <c r="M154" s="393">
        <v>0.74106000000000005</v>
      </c>
      <c r="N154" s="393">
        <v>0.85258</v>
      </c>
      <c r="O154" s="393">
        <v>0.97167999999999999</v>
      </c>
      <c r="P154" s="393">
        <v>1.09836</v>
      </c>
      <c r="Q154" s="393">
        <v>1.2326299999999999</v>
      </c>
      <c r="R154" s="393">
        <v>1.3745099999999999</v>
      </c>
      <c r="S154" s="393">
        <v>1.5240100000000001</v>
      </c>
      <c r="T154" s="393">
        <v>1.6811499999999999</v>
      </c>
      <c r="U154" s="393">
        <v>1.84595</v>
      </c>
      <c r="V154" s="393">
        <v>2.0184500000000001</v>
      </c>
      <c r="W154" s="393">
        <v>2.1986699999999999</v>
      </c>
      <c r="X154" s="393">
        <v>2.3866399999999999</v>
      </c>
      <c r="Y154" s="393">
        <v>2.5823900000000002</v>
      </c>
      <c r="Z154" s="393">
        <v>2.7859699999999998</v>
      </c>
      <c r="AA154" s="393">
        <v>2.9973999999999998</v>
      </c>
      <c r="AB154" s="393">
        <v>3.2167300000000001</v>
      </c>
      <c r="AC154" s="393">
        <v>3.444</v>
      </c>
      <c r="AD154" s="393">
        <v>3.6792400000000001</v>
      </c>
      <c r="AE154" s="393">
        <v>3.9225099999999999</v>
      </c>
      <c r="AF154" s="393">
        <v>4.1738400000000002</v>
      </c>
      <c r="AG154" s="393">
        <v>4.4332900000000004</v>
      </c>
      <c r="AH154" s="393">
        <v>4.7008999999999999</v>
      </c>
      <c r="AI154" s="393">
        <v>4.9767099999999997</v>
      </c>
      <c r="AJ154" s="393">
        <v>5.2607799999999996</v>
      </c>
      <c r="AK154" s="393">
        <v>5.5531600000000001</v>
      </c>
      <c r="AL154" s="393">
        <v>5.8538899999999998</v>
      </c>
      <c r="AM154" s="393">
        <v>6.1630399999999996</v>
      </c>
      <c r="AN154" s="393">
        <v>6.4806499999999998</v>
      </c>
      <c r="AO154" s="394">
        <v>6.8067900000000003</v>
      </c>
      <c r="AP154" s="394">
        <v>7.1414900000000001</v>
      </c>
      <c r="AQ154" s="394">
        <v>7.4848299999999997</v>
      </c>
      <c r="AR154" s="394">
        <v>7.8368500000000001</v>
      </c>
      <c r="AS154" s="394">
        <v>8.1976200000000006</v>
      </c>
      <c r="AT154" s="394">
        <v>8.5671900000000001</v>
      </c>
      <c r="AU154" s="394">
        <v>8.9456299999999995</v>
      </c>
      <c r="AV154" s="394">
        <v>9.3329900000000006</v>
      </c>
      <c r="AW154" s="394">
        <v>9.7293299999999991</v>
      </c>
      <c r="AX154" s="394">
        <v>10.13472</v>
      </c>
      <c r="AY154" s="395"/>
      <c r="AZ154" s="395"/>
      <c r="BA154" s="395"/>
      <c r="BB154" s="395"/>
      <c r="BC154" s="395"/>
      <c r="BD154" s="395"/>
      <c r="BE154" s="395"/>
      <c r="BF154" s="395"/>
      <c r="BG154" s="395"/>
      <c r="BH154" s="395"/>
      <c r="BI154" s="395"/>
      <c r="BJ154" s="395"/>
      <c r="BK154" s="395"/>
      <c r="BL154" s="395"/>
      <c r="BM154" s="395"/>
      <c r="BN154" s="395"/>
      <c r="BO154" s="395"/>
      <c r="BP154" s="395"/>
      <c r="BQ154" s="395"/>
      <c r="BR154" s="395"/>
      <c r="BS154" s="395"/>
      <c r="BT154" s="395"/>
      <c r="BU154" s="395"/>
      <c r="BV154" s="395"/>
      <c r="BW154" s="395"/>
      <c r="BX154" s="395"/>
      <c r="BY154" s="395"/>
      <c r="BZ154" s="395"/>
      <c r="CA154" s="395"/>
      <c r="CB154" s="395"/>
      <c r="CC154" s="395"/>
      <c r="CD154" s="395"/>
      <c r="CE154" s="395"/>
      <c r="CF154" s="395"/>
      <c r="CG154" s="395"/>
      <c r="CH154" s="395"/>
      <c r="CI154" s="395"/>
      <c r="CJ154" s="395"/>
      <c r="CK154" s="395"/>
    </row>
    <row r="155" spans="1:89" s="396" customFormat="1">
      <c r="A155" s="1340"/>
      <c r="B155" s="392">
        <v>32</v>
      </c>
      <c r="C155" s="393">
        <v>4.9450000000000001E-2</v>
      </c>
      <c r="D155" s="393">
        <v>8.4339999999999998E-2</v>
      </c>
      <c r="E155" s="393">
        <v>0.12770999999999999</v>
      </c>
      <c r="F155" s="393">
        <v>0.17937</v>
      </c>
      <c r="G155" s="393">
        <v>0.23916999999999999</v>
      </c>
      <c r="H155" s="393">
        <v>0.30702000000000002</v>
      </c>
      <c r="I155" s="393">
        <v>0.38284000000000001</v>
      </c>
      <c r="J155" s="393">
        <v>0.46656999999999998</v>
      </c>
      <c r="K155" s="393">
        <v>0.55818000000000001</v>
      </c>
      <c r="L155" s="393">
        <v>0.65764</v>
      </c>
      <c r="M155" s="393">
        <v>0.76493999999999995</v>
      </c>
      <c r="N155" s="393">
        <v>0.88005</v>
      </c>
      <c r="O155" s="393">
        <v>1.00299</v>
      </c>
      <c r="P155" s="393">
        <v>1.1337600000000001</v>
      </c>
      <c r="Q155" s="393">
        <v>1.2723599999999999</v>
      </c>
      <c r="R155" s="393">
        <v>1.4188000000000001</v>
      </c>
      <c r="S155" s="393">
        <v>1.5731200000000001</v>
      </c>
      <c r="T155" s="393">
        <v>1.73533</v>
      </c>
      <c r="U155" s="393">
        <v>1.90544</v>
      </c>
      <c r="V155" s="393">
        <v>2.0834999999999999</v>
      </c>
      <c r="W155" s="393">
        <v>2.26953</v>
      </c>
      <c r="X155" s="393">
        <v>2.4635500000000001</v>
      </c>
      <c r="Y155" s="393">
        <v>2.6656200000000001</v>
      </c>
      <c r="Z155" s="393">
        <v>2.87575</v>
      </c>
      <c r="AA155" s="393">
        <v>3.0939999999999999</v>
      </c>
      <c r="AB155" s="393">
        <v>3.3203999999999998</v>
      </c>
      <c r="AC155" s="393">
        <v>3.5549900000000001</v>
      </c>
      <c r="AD155" s="393">
        <v>3.7978200000000002</v>
      </c>
      <c r="AE155" s="393">
        <v>4.0489300000000004</v>
      </c>
      <c r="AF155" s="393">
        <v>4.3083600000000004</v>
      </c>
      <c r="AG155" s="393">
        <v>4.5761700000000003</v>
      </c>
      <c r="AH155" s="393">
        <v>4.8524000000000003</v>
      </c>
      <c r="AI155" s="393">
        <v>5.1371000000000002</v>
      </c>
      <c r="AJ155" s="393">
        <v>5.4303299999999997</v>
      </c>
      <c r="AK155" s="393">
        <v>5.7321299999999997</v>
      </c>
      <c r="AL155" s="393">
        <v>6.0425599999999999</v>
      </c>
      <c r="AM155" s="393">
        <v>6.3616700000000002</v>
      </c>
      <c r="AN155" s="393">
        <v>6.6895199999999999</v>
      </c>
      <c r="AO155" s="394">
        <v>7.02616</v>
      </c>
      <c r="AP155" s="394">
        <v>7.3716600000000003</v>
      </c>
      <c r="AQ155" s="394">
        <v>7.7260600000000004</v>
      </c>
      <c r="AR155" s="394">
        <v>8.0894300000000001</v>
      </c>
      <c r="AS155" s="394">
        <v>8.4618300000000009</v>
      </c>
      <c r="AT155" s="394">
        <v>8.8433100000000007</v>
      </c>
      <c r="AU155" s="394">
        <v>9.2339500000000001</v>
      </c>
      <c r="AV155" s="394">
        <v>9.6337899999999994</v>
      </c>
      <c r="AW155" s="394">
        <v>10.042909999999999</v>
      </c>
      <c r="AX155" s="394">
        <v>10.461370000000001</v>
      </c>
      <c r="AY155" s="395"/>
      <c r="AZ155" s="395"/>
      <c r="BA155" s="395"/>
      <c r="BB155" s="395"/>
      <c r="BC155" s="395"/>
      <c r="BD155" s="395"/>
      <c r="BE155" s="395"/>
      <c r="BF155" s="395"/>
      <c r="BG155" s="395"/>
      <c r="BH155" s="395"/>
      <c r="BI155" s="395"/>
      <c r="BJ155" s="395"/>
      <c r="BK155" s="395"/>
      <c r="BL155" s="395"/>
      <c r="BM155" s="395"/>
      <c r="BN155" s="395"/>
      <c r="BO155" s="395"/>
      <c r="BP155" s="395"/>
      <c r="BQ155" s="395"/>
      <c r="BR155" s="395"/>
      <c r="BS155" s="395"/>
      <c r="BT155" s="395"/>
      <c r="BU155" s="395"/>
      <c r="BV155" s="395"/>
      <c r="BW155" s="395"/>
      <c r="BX155" s="395"/>
      <c r="BY155" s="395"/>
      <c r="BZ155" s="395"/>
      <c r="CA155" s="395"/>
      <c r="CB155" s="395"/>
      <c r="CC155" s="395"/>
      <c r="CD155" s="395"/>
      <c r="CE155" s="395"/>
      <c r="CF155" s="395"/>
      <c r="CG155" s="395"/>
      <c r="CH155" s="395"/>
      <c r="CI155" s="395"/>
      <c r="CJ155" s="395"/>
      <c r="CK155" s="395"/>
    </row>
    <row r="156" spans="1:89" s="396" customFormat="1">
      <c r="A156" s="1340"/>
      <c r="B156" s="392">
        <v>33</v>
      </c>
      <c r="C156" s="393">
        <v>5.0999999999999997E-2</v>
      </c>
      <c r="D156" s="393">
        <v>8.6970000000000006E-2</v>
      </c>
      <c r="E156" s="393">
        <v>0.13170000000000001</v>
      </c>
      <c r="F156" s="393">
        <v>0.18497</v>
      </c>
      <c r="G156" s="393">
        <v>0.24664</v>
      </c>
      <c r="H156" s="393">
        <v>0.31661</v>
      </c>
      <c r="I156" s="393">
        <v>0.39478999999999997</v>
      </c>
      <c r="J156" s="393">
        <v>0.48114000000000001</v>
      </c>
      <c r="K156" s="393">
        <v>0.57560999999999996</v>
      </c>
      <c r="L156" s="393">
        <v>0.67818000000000001</v>
      </c>
      <c r="M156" s="393">
        <v>0.78881999999999997</v>
      </c>
      <c r="N156" s="393">
        <v>0.90752999999999995</v>
      </c>
      <c r="O156" s="393">
        <v>1.0343</v>
      </c>
      <c r="P156" s="393">
        <v>1.1691499999999999</v>
      </c>
      <c r="Q156" s="393">
        <v>1.3120799999999999</v>
      </c>
      <c r="R156" s="393">
        <v>1.4631000000000001</v>
      </c>
      <c r="S156" s="393">
        <v>1.6222300000000001</v>
      </c>
      <c r="T156" s="393">
        <v>1.7895000000000001</v>
      </c>
      <c r="U156" s="393">
        <v>1.9649300000000001</v>
      </c>
      <c r="V156" s="393">
        <v>2.1485500000000002</v>
      </c>
      <c r="W156" s="393">
        <v>2.3403800000000001</v>
      </c>
      <c r="X156" s="393">
        <v>2.54047</v>
      </c>
      <c r="Y156" s="393">
        <v>2.74884</v>
      </c>
      <c r="Z156" s="393">
        <v>2.9655399999999998</v>
      </c>
      <c r="AA156" s="393">
        <v>3.1905999999999999</v>
      </c>
      <c r="AB156" s="393">
        <v>3.4240699999999999</v>
      </c>
      <c r="AC156" s="393">
        <v>3.6659899999999999</v>
      </c>
      <c r="AD156" s="393">
        <v>3.9163899999999998</v>
      </c>
      <c r="AE156" s="393">
        <v>4.1753400000000003</v>
      </c>
      <c r="AF156" s="393">
        <v>4.4428799999999997</v>
      </c>
      <c r="AG156" s="393">
        <v>4.7190500000000002</v>
      </c>
      <c r="AH156" s="393">
        <v>5.0038999999999998</v>
      </c>
      <c r="AI156" s="393">
        <v>5.2974899999999998</v>
      </c>
      <c r="AJ156" s="393">
        <v>5.5998799999999997</v>
      </c>
      <c r="AK156" s="393">
        <v>5.9111000000000002</v>
      </c>
      <c r="AL156" s="393">
        <v>6.2312200000000004</v>
      </c>
      <c r="AM156" s="393">
        <v>6.5602999999999998</v>
      </c>
      <c r="AN156" s="393">
        <v>6.89839</v>
      </c>
      <c r="AO156" s="394">
        <v>7.2455400000000001</v>
      </c>
      <c r="AP156" s="394">
        <v>7.6018299999999996</v>
      </c>
      <c r="AQ156" s="394">
        <v>7.9672999999999998</v>
      </c>
      <c r="AR156" s="394">
        <v>8.3420100000000001</v>
      </c>
      <c r="AS156" s="394">
        <v>8.7260399999999994</v>
      </c>
      <c r="AT156" s="394">
        <v>9.1194400000000009</v>
      </c>
      <c r="AU156" s="394">
        <v>9.5222700000000007</v>
      </c>
      <c r="AV156" s="394">
        <v>9.9345999999999997</v>
      </c>
      <c r="AW156" s="394">
        <v>10.3565</v>
      </c>
      <c r="AX156" s="394">
        <v>10.788019999999999</v>
      </c>
      <c r="AY156" s="395"/>
      <c r="AZ156" s="395"/>
      <c r="BA156" s="395"/>
      <c r="BB156" s="395"/>
      <c r="BC156" s="395"/>
      <c r="BD156" s="395"/>
      <c r="BE156" s="395"/>
      <c r="BF156" s="395"/>
      <c r="BG156" s="395"/>
      <c r="BH156" s="395"/>
      <c r="BI156" s="395"/>
      <c r="BJ156" s="395"/>
      <c r="BK156" s="395"/>
      <c r="BL156" s="395"/>
      <c r="BM156" s="395"/>
      <c r="BN156" s="395"/>
      <c r="BO156" s="395"/>
      <c r="BP156" s="395"/>
      <c r="BQ156" s="395"/>
      <c r="BR156" s="395"/>
      <c r="BS156" s="395"/>
      <c r="BT156" s="395"/>
      <c r="BU156" s="395"/>
      <c r="BV156" s="395"/>
      <c r="BW156" s="395"/>
      <c r="BX156" s="395"/>
      <c r="BY156" s="395"/>
      <c r="BZ156" s="395"/>
      <c r="CA156" s="395"/>
      <c r="CB156" s="395"/>
      <c r="CC156" s="395"/>
      <c r="CD156" s="395"/>
      <c r="CE156" s="395"/>
      <c r="CF156" s="395"/>
      <c r="CG156" s="395"/>
      <c r="CH156" s="395"/>
      <c r="CI156" s="395"/>
      <c r="CJ156" s="395"/>
      <c r="CK156" s="395"/>
    </row>
    <row r="157" spans="1:89" s="396" customFormat="1">
      <c r="A157" s="1340"/>
      <c r="B157" s="392">
        <v>34</v>
      </c>
      <c r="C157" s="393">
        <v>5.2540000000000003E-2</v>
      </c>
      <c r="D157" s="393">
        <v>8.9609999999999995E-2</v>
      </c>
      <c r="E157" s="393">
        <v>0.13569000000000001</v>
      </c>
      <c r="F157" s="393">
        <v>0.19056999999999999</v>
      </c>
      <c r="G157" s="393">
        <v>0.25411</v>
      </c>
      <c r="H157" s="393">
        <v>0.32618999999999998</v>
      </c>
      <c r="I157" s="393">
        <v>0.40673999999999999</v>
      </c>
      <c r="J157" s="393">
        <v>0.49570999999999998</v>
      </c>
      <c r="K157" s="393">
        <v>0.59304000000000001</v>
      </c>
      <c r="L157" s="393">
        <v>0.69871000000000005</v>
      </c>
      <c r="M157" s="393">
        <v>0.81269999999999998</v>
      </c>
      <c r="N157" s="393">
        <v>0.93500000000000005</v>
      </c>
      <c r="O157" s="393">
        <v>1.06562</v>
      </c>
      <c r="P157" s="393">
        <v>1.20455</v>
      </c>
      <c r="Q157" s="393">
        <v>1.3517999999999999</v>
      </c>
      <c r="R157" s="393">
        <v>1.5074000000000001</v>
      </c>
      <c r="S157" s="393">
        <v>1.6713499999999999</v>
      </c>
      <c r="T157" s="393">
        <v>1.84368</v>
      </c>
      <c r="U157" s="393">
        <v>2.0244200000000001</v>
      </c>
      <c r="V157" s="393">
        <v>2.2136</v>
      </c>
      <c r="W157" s="393">
        <v>2.4112399999999998</v>
      </c>
      <c r="X157" s="393">
        <v>2.6173899999999999</v>
      </c>
      <c r="Y157" s="393">
        <v>2.8320699999999999</v>
      </c>
      <c r="Z157" s="393">
        <v>3.0553300000000001</v>
      </c>
      <c r="AA157" s="393">
        <v>3.2871999999999999</v>
      </c>
      <c r="AB157" s="393">
        <v>3.5277400000000001</v>
      </c>
      <c r="AC157" s="393">
        <v>3.77698</v>
      </c>
      <c r="AD157" s="393">
        <v>4.0349700000000004</v>
      </c>
      <c r="AE157" s="393">
        <v>4.3017599999999998</v>
      </c>
      <c r="AF157" s="393">
        <v>4.5773999999999999</v>
      </c>
      <c r="AG157" s="393">
        <v>4.8619300000000001</v>
      </c>
      <c r="AH157" s="393">
        <v>5.1554099999999998</v>
      </c>
      <c r="AI157" s="393">
        <v>5.4578899999999999</v>
      </c>
      <c r="AJ157" s="393">
        <v>5.7694299999999998</v>
      </c>
      <c r="AK157" s="393">
        <v>6.0900800000000004</v>
      </c>
      <c r="AL157" s="393">
        <v>6.4199000000000002</v>
      </c>
      <c r="AM157" s="393">
        <v>6.7589399999999999</v>
      </c>
      <c r="AN157" s="393">
        <v>7.1072600000000001</v>
      </c>
      <c r="AO157" s="394">
        <v>7.4649299999999998</v>
      </c>
      <c r="AP157" s="394">
        <v>7.8319999999999999</v>
      </c>
      <c r="AQ157" s="394">
        <v>8.2085399999999993</v>
      </c>
      <c r="AR157" s="394">
        <v>8.5945999999999998</v>
      </c>
      <c r="AS157" s="394">
        <v>8.9902599999999993</v>
      </c>
      <c r="AT157" s="394">
        <v>9.3955699999999993</v>
      </c>
      <c r="AU157" s="394">
        <v>9.8106000000000009</v>
      </c>
      <c r="AV157" s="394">
        <v>10.23542</v>
      </c>
      <c r="AW157" s="394">
        <v>10.67009</v>
      </c>
      <c r="AX157" s="394">
        <v>11.11468</v>
      </c>
      <c r="AY157" s="395"/>
      <c r="AZ157" s="395"/>
      <c r="BA157" s="395"/>
      <c r="BB157" s="395"/>
      <c r="BC157" s="395"/>
      <c r="BD157" s="395"/>
      <c r="BE157" s="395"/>
      <c r="BF157" s="395"/>
      <c r="BG157" s="395"/>
      <c r="BH157" s="395"/>
      <c r="BI157" s="395"/>
      <c r="BJ157" s="395"/>
      <c r="BK157" s="395"/>
      <c r="BL157" s="395"/>
      <c r="BM157" s="395"/>
      <c r="BN157" s="395"/>
      <c r="BO157" s="395"/>
      <c r="BP157" s="395"/>
      <c r="BQ157" s="395"/>
      <c r="BR157" s="395"/>
      <c r="BS157" s="395"/>
      <c r="BT157" s="395"/>
      <c r="BU157" s="395"/>
      <c r="BV157" s="395"/>
      <c r="BW157" s="395"/>
      <c r="BX157" s="395"/>
      <c r="BY157" s="395"/>
      <c r="BZ157" s="395"/>
      <c r="CA157" s="395"/>
      <c r="CB157" s="395"/>
      <c r="CC157" s="395"/>
      <c r="CD157" s="395"/>
      <c r="CE157" s="395"/>
      <c r="CF157" s="395"/>
      <c r="CG157" s="395"/>
      <c r="CH157" s="395"/>
      <c r="CI157" s="395"/>
      <c r="CJ157" s="395"/>
      <c r="CK157" s="395"/>
    </row>
    <row r="158" spans="1:89" s="396" customFormat="1">
      <c r="A158" s="1340"/>
      <c r="B158" s="392">
        <v>35</v>
      </c>
      <c r="C158" s="402">
        <v>5.4080000000000003E-2</v>
      </c>
      <c r="D158" s="402">
        <v>9.2240000000000003E-2</v>
      </c>
      <c r="E158" s="402">
        <v>0.13966999999999999</v>
      </c>
      <c r="F158" s="402">
        <v>0.19617000000000001</v>
      </c>
      <c r="G158" s="402">
        <v>0.26157000000000002</v>
      </c>
      <c r="H158" s="402">
        <v>0.33578000000000002</v>
      </c>
      <c r="I158" s="402">
        <v>0.41870000000000002</v>
      </c>
      <c r="J158" s="402">
        <v>0.51027</v>
      </c>
      <c r="K158" s="402">
        <v>0.61046</v>
      </c>
      <c r="L158" s="402">
        <v>0.71923999999999999</v>
      </c>
      <c r="M158" s="402">
        <v>0.83657999999999999</v>
      </c>
      <c r="N158" s="402">
        <v>0.96248</v>
      </c>
      <c r="O158" s="402">
        <v>1.09693</v>
      </c>
      <c r="P158" s="402">
        <v>1.2399500000000001</v>
      </c>
      <c r="Q158" s="402">
        <v>1.3915299999999999</v>
      </c>
      <c r="R158" s="402">
        <v>1.55169</v>
      </c>
      <c r="S158" s="402">
        <v>1.7204699999999999</v>
      </c>
      <c r="T158" s="402">
        <v>1.8978600000000001</v>
      </c>
      <c r="U158" s="402">
        <v>2.0839099999999999</v>
      </c>
      <c r="V158" s="402">
        <v>2.2786499999999998</v>
      </c>
      <c r="W158" s="402">
        <v>2.4821</v>
      </c>
      <c r="X158" s="402">
        <v>2.6943000000000001</v>
      </c>
      <c r="Y158" s="402">
        <v>2.9152999999999998</v>
      </c>
      <c r="Z158" s="402">
        <v>3.1451199999999999</v>
      </c>
      <c r="AA158" s="402">
        <v>3.38381</v>
      </c>
      <c r="AB158" s="402">
        <v>3.6314099999999998</v>
      </c>
      <c r="AC158" s="402">
        <v>3.8879800000000002</v>
      </c>
      <c r="AD158" s="402">
        <v>4.1535500000000001</v>
      </c>
      <c r="AE158" s="402">
        <v>4.4281800000000002</v>
      </c>
      <c r="AF158" s="402">
        <v>4.7119200000000001</v>
      </c>
      <c r="AG158" s="402">
        <v>5.00481</v>
      </c>
      <c r="AH158" s="402">
        <v>5.3069199999999999</v>
      </c>
      <c r="AI158" s="402">
        <v>5.61829</v>
      </c>
      <c r="AJ158" s="402">
        <v>5.9389900000000004</v>
      </c>
      <c r="AK158" s="402">
        <v>6.2690599999999996</v>
      </c>
      <c r="AL158" s="402">
        <v>6.6085700000000003</v>
      </c>
      <c r="AM158" s="402">
        <v>6.9575800000000001</v>
      </c>
      <c r="AN158" s="402">
        <v>7.3161399999999999</v>
      </c>
      <c r="AO158" s="394">
        <v>7.6843199999999996</v>
      </c>
      <c r="AP158" s="394">
        <v>8.0621799999999997</v>
      </c>
      <c r="AQ158" s="394">
        <v>8.4497800000000005</v>
      </c>
      <c r="AR158" s="394">
        <v>8.8472000000000008</v>
      </c>
      <c r="AS158" s="394">
        <v>9.2544799999999992</v>
      </c>
      <c r="AT158" s="394">
        <v>9.6716999999999995</v>
      </c>
      <c r="AU158" s="394">
        <v>10.098929999999999</v>
      </c>
      <c r="AV158" s="394">
        <v>10.536239999999999</v>
      </c>
      <c r="AW158" s="394">
        <v>10.983689999999999</v>
      </c>
      <c r="AX158" s="394">
        <v>11.44135</v>
      </c>
      <c r="AY158" s="395"/>
      <c r="AZ158" s="395"/>
      <c r="BA158" s="395"/>
      <c r="BB158" s="395"/>
      <c r="BC158" s="395"/>
      <c r="BD158" s="395"/>
      <c r="BE158" s="395"/>
      <c r="BF158" s="395"/>
      <c r="BG158" s="395"/>
      <c r="BH158" s="395"/>
      <c r="BI158" s="395"/>
      <c r="BJ158" s="395"/>
      <c r="BK158" s="395"/>
      <c r="BL158" s="395"/>
      <c r="BM158" s="395"/>
      <c r="BN158" s="395"/>
      <c r="BO158" s="395"/>
      <c r="BP158" s="395"/>
      <c r="BQ158" s="395"/>
      <c r="BR158" s="395"/>
      <c r="BS158" s="395"/>
      <c r="BT158" s="395"/>
      <c r="BU158" s="395"/>
      <c r="BV158" s="395"/>
      <c r="BW158" s="395"/>
      <c r="BX158" s="395"/>
      <c r="BY158" s="395"/>
      <c r="BZ158" s="395"/>
      <c r="CA158" s="395"/>
      <c r="CB158" s="395"/>
      <c r="CC158" s="395"/>
      <c r="CD158" s="395"/>
      <c r="CE158" s="395"/>
      <c r="CF158" s="395"/>
      <c r="CG158" s="395"/>
      <c r="CH158" s="395"/>
      <c r="CI158" s="395"/>
      <c r="CJ158" s="395"/>
      <c r="CK158" s="395"/>
    </row>
    <row r="159" spans="1:89">
      <c r="A159" s="1341" t="s">
        <v>950</v>
      </c>
      <c r="B159" s="397">
        <v>5</v>
      </c>
      <c r="C159" s="404">
        <v>7.9000000000000008E-3</v>
      </c>
      <c r="D159" s="404">
        <v>1.3100000000000001E-2</v>
      </c>
      <c r="E159" s="404">
        <v>1.95E-2</v>
      </c>
      <c r="F159" s="404">
        <v>2.69E-2</v>
      </c>
      <c r="G159" s="404">
        <v>3.5299999999999998E-2</v>
      </c>
      <c r="H159" s="404">
        <v>4.4600000000000001E-2</v>
      </c>
      <c r="I159" s="404">
        <v>5.4899999999999997E-2</v>
      </c>
      <c r="J159" s="404">
        <v>6.6000000000000003E-2</v>
      </c>
      <c r="K159" s="404">
        <v>7.8100000000000003E-2</v>
      </c>
      <c r="L159" s="404">
        <v>9.11E-2</v>
      </c>
      <c r="M159" s="404">
        <v>0.105</v>
      </c>
      <c r="N159" s="404">
        <v>0.1198</v>
      </c>
      <c r="O159" s="404">
        <v>0.1356</v>
      </c>
      <c r="P159" s="404">
        <v>0.15229999999999999</v>
      </c>
      <c r="Q159" s="404">
        <v>0.17</v>
      </c>
      <c r="R159" s="404">
        <v>0.1888</v>
      </c>
      <c r="S159" s="404">
        <v>0.20849999999999999</v>
      </c>
      <c r="T159" s="404">
        <v>0.2293</v>
      </c>
      <c r="U159" s="404">
        <v>0.25130000000000002</v>
      </c>
      <c r="V159" s="404">
        <v>0.27429999999999999</v>
      </c>
      <c r="W159" s="404">
        <v>0.29859999999999998</v>
      </c>
      <c r="X159" s="404">
        <v>0.3241</v>
      </c>
      <c r="Y159" s="404">
        <v>0.3508</v>
      </c>
      <c r="Z159" s="404">
        <v>0.37890000000000001</v>
      </c>
      <c r="AA159" s="404">
        <v>0.4083</v>
      </c>
      <c r="AB159" s="404">
        <v>0.43919999999999998</v>
      </c>
      <c r="AC159" s="404">
        <v>0.47149999999999997</v>
      </c>
      <c r="AD159" s="404">
        <v>0.50529999999999997</v>
      </c>
      <c r="AE159" s="404">
        <v>0.54079999999999995</v>
      </c>
      <c r="AF159" s="404">
        <v>0.57789999999999997</v>
      </c>
      <c r="AG159" s="404">
        <v>0.61670000000000003</v>
      </c>
      <c r="AH159" s="404">
        <v>0.6573</v>
      </c>
      <c r="AI159" s="404">
        <v>0.69979999999999998</v>
      </c>
      <c r="AJ159" s="404">
        <v>0.74419999999999997</v>
      </c>
      <c r="AK159" s="404">
        <v>0.79059999999999997</v>
      </c>
      <c r="AL159" s="404">
        <v>0.83919999999999995</v>
      </c>
      <c r="AM159" s="404">
        <v>0.88990000000000002</v>
      </c>
      <c r="AN159" s="404">
        <v>0.94279999999999997</v>
      </c>
      <c r="AO159" s="404">
        <v>0.99809999999999999</v>
      </c>
      <c r="AP159" s="404">
        <v>1.0559000000000001</v>
      </c>
      <c r="AQ159" s="404">
        <v>1.1162000000000001</v>
      </c>
      <c r="AR159" s="404">
        <v>1.1792</v>
      </c>
      <c r="AS159" s="404">
        <v>1.2448999999999999</v>
      </c>
      <c r="AT159" s="404">
        <v>1.3134999999999999</v>
      </c>
      <c r="AU159" s="404">
        <v>1.385</v>
      </c>
      <c r="AV159" s="404">
        <v>1.4597</v>
      </c>
      <c r="AW159" s="404">
        <v>1.5375000000000001</v>
      </c>
      <c r="AX159" s="404">
        <v>1.6187</v>
      </c>
      <c r="AY159" s="400"/>
      <c r="AZ159" s="400"/>
      <c r="BA159" s="400"/>
      <c r="BB159" s="400"/>
      <c r="BC159" s="400"/>
      <c r="BD159" s="400"/>
      <c r="BE159" s="400"/>
      <c r="BF159" s="400"/>
      <c r="BG159" s="400"/>
      <c r="BH159" s="400"/>
      <c r="BI159" s="400"/>
      <c r="BJ159" s="400"/>
      <c r="BK159" s="400"/>
      <c r="BL159" s="400"/>
      <c r="BM159" s="400"/>
      <c r="BN159" s="400"/>
      <c r="BO159" s="400"/>
      <c r="BP159" s="400"/>
      <c r="BQ159" s="400"/>
      <c r="BR159" s="400"/>
      <c r="BS159" s="400"/>
      <c r="BT159" s="400"/>
      <c r="BU159" s="400"/>
      <c r="BV159" s="400"/>
      <c r="BW159" s="400"/>
      <c r="BX159" s="400"/>
      <c r="BY159" s="400"/>
      <c r="BZ159" s="400"/>
      <c r="CA159" s="400"/>
      <c r="CB159" s="400"/>
      <c r="CC159" s="400"/>
      <c r="CD159" s="400"/>
      <c r="CE159" s="400"/>
      <c r="CF159" s="400"/>
      <c r="CG159" s="400"/>
      <c r="CH159" s="400"/>
      <c r="CI159" s="400"/>
      <c r="CJ159" s="400"/>
      <c r="CK159" s="400"/>
    </row>
    <row r="160" spans="1:89">
      <c r="A160" s="1341"/>
      <c r="B160" s="397">
        <v>6</v>
      </c>
      <c r="C160" s="404">
        <v>9.5999999999999992E-3</v>
      </c>
      <c r="D160" s="404">
        <v>1.6E-2</v>
      </c>
      <c r="E160" s="404">
        <v>2.3699999999999999E-2</v>
      </c>
      <c r="F160" s="404">
        <v>3.27E-2</v>
      </c>
      <c r="G160" s="404">
        <v>4.2999999999999997E-2</v>
      </c>
      <c r="H160" s="404">
        <v>5.4300000000000001E-2</v>
      </c>
      <c r="I160" s="404">
        <v>6.6799999999999998E-2</v>
      </c>
      <c r="J160" s="404">
        <v>8.0399999999999999E-2</v>
      </c>
      <c r="K160" s="404">
        <v>9.5100000000000004E-2</v>
      </c>
      <c r="L160" s="404">
        <v>0.1108</v>
      </c>
      <c r="M160" s="404">
        <v>0.12759999999999999</v>
      </c>
      <c r="N160" s="404">
        <v>0.14549999999999999</v>
      </c>
      <c r="O160" s="404">
        <v>0.16439999999999999</v>
      </c>
      <c r="P160" s="404">
        <v>0.18429999999999999</v>
      </c>
      <c r="Q160" s="404">
        <v>0.2054</v>
      </c>
      <c r="R160" s="404">
        <v>0.2276</v>
      </c>
      <c r="S160" s="404">
        <v>0.25090000000000001</v>
      </c>
      <c r="T160" s="404">
        <v>0.27529999999999999</v>
      </c>
      <c r="U160" s="404">
        <v>0.3009</v>
      </c>
      <c r="V160" s="404">
        <v>0.32779999999999998</v>
      </c>
      <c r="W160" s="404">
        <v>0.35580000000000001</v>
      </c>
      <c r="X160" s="404">
        <v>0.3851</v>
      </c>
      <c r="Y160" s="404">
        <v>0.41570000000000001</v>
      </c>
      <c r="Z160" s="404">
        <v>0.4476</v>
      </c>
      <c r="AA160" s="404">
        <v>0.48089999999999999</v>
      </c>
      <c r="AB160" s="404">
        <v>0.51570000000000005</v>
      </c>
      <c r="AC160" s="404">
        <v>0.55179999999999996</v>
      </c>
      <c r="AD160" s="404">
        <v>0.58950000000000002</v>
      </c>
      <c r="AE160" s="404">
        <v>0.62880000000000003</v>
      </c>
      <c r="AF160" s="404">
        <v>0.66959999999999997</v>
      </c>
      <c r="AG160" s="404">
        <v>0.71209999999999996</v>
      </c>
      <c r="AH160" s="404">
        <v>0.75629999999999997</v>
      </c>
      <c r="AI160" s="404">
        <v>0.80230000000000001</v>
      </c>
      <c r="AJ160" s="404">
        <v>0.85009999999999997</v>
      </c>
      <c r="AK160" s="404">
        <v>0.89980000000000004</v>
      </c>
      <c r="AL160" s="404">
        <v>0.95140000000000002</v>
      </c>
      <c r="AM160" s="404">
        <v>1.0051000000000001</v>
      </c>
      <c r="AN160" s="404">
        <v>1.0608</v>
      </c>
      <c r="AO160" s="404">
        <v>1.1187</v>
      </c>
      <c r="AP160" s="404">
        <v>1.1788000000000001</v>
      </c>
      <c r="AQ160" s="404">
        <v>1.2413000000000001</v>
      </c>
      <c r="AR160" s="404">
        <v>1.3061</v>
      </c>
      <c r="AS160" s="404">
        <v>1.3734</v>
      </c>
      <c r="AT160" s="404">
        <v>1.4432</v>
      </c>
      <c r="AU160" s="404">
        <v>1.5156000000000001</v>
      </c>
      <c r="AV160" s="404">
        <v>1.5908</v>
      </c>
      <c r="AW160" s="404">
        <v>1.6688000000000001</v>
      </c>
      <c r="AX160" s="404">
        <v>1.7497</v>
      </c>
      <c r="AY160" s="400"/>
      <c r="AZ160" s="400"/>
      <c r="BA160" s="400"/>
      <c r="BB160" s="400"/>
      <c r="BC160" s="400"/>
      <c r="BD160" s="400"/>
      <c r="BE160" s="400"/>
      <c r="BF160" s="400"/>
      <c r="BG160" s="400"/>
      <c r="BH160" s="400"/>
      <c r="BI160" s="400"/>
      <c r="BJ160" s="400"/>
      <c r="BK160" s="400"/>
      <c r="BL160" s="400"/>
      <c r="BM160" s="400"/>
      <c r="BN160" s="400"/>
      <c r="BO160" s="400"/>
      <c r="BP160" s="400"/>
      <c r="BQ160" s="400"/>
      <c r="BR160" s="400"/>
      <c r="BS160" s="400"/>
      <c r="BT160" s="400"/>
      <c r="BU160" s="400"/>
      <c r="BV160" s="400"/>
      <c r="BW160" s="400"/>
      <c r="BX160" s="400"/>
      <c r="BY160" s="400"/>
      <c r="BZ160" s="400"/>
      <c r="CA160" s="400"/>
      <c r="CB160" s="400"/>
      <c r="CC160" s="400"/>
      <c r="CD160" s="400"/>
      <c r="CE160" s="400"/>
      <c r="CF160" s="400"/>
      <c r="CG160" s="400"/>
      <c r="CH160" s="400"/>
      <c r="CI160" s="400"/>
      <c r="CJ160" s="400"/>
      <c r="CK160" s="400"/>
    </row>
    <row r="161" spans="1:89">
      <c r="A161" s="1341"/>
      <c r="B161" s="397">
        <v>7</v>
      </c>
      <c r="C161" s="404">
        <v>1.12E-2</v>
      </c>
      <c r="D161" s="404">
        <v>1.8800000000000001E-2</v>
      </c>
      <c r="E161" s="404">
        <v>2.7900000000000001E-2</v>
      </c>
      <c r="F161" s="404">
        <v>3.8600000000000002E-2</v>
      </c>
      <c r="G161" s="404">
        <v>5.0700000000000002E-2</v>
      </c>
      <c r="H161" s="404">
        <v>6.4100000000000004E-2</v>
      </c>
      <c r="I161" s="404">
        <v>7.8899999999999998E-2</v>
      </c>
      <c r="J161" s="404">
        <v>9.5000000000000001E-2</v>
      </c>
      <c r="K161" s="404">
        <v>0.11219999999999999</v>
      </c>
      <c r="L161" s="404">
        <v>0.1308</v>
      </c>
      <c r="M161" s="404">
        <v>0.15049999999999999</v>
      </c>
      <c r="N161" s="404">
        <v>0.1714</v>
      </c>
      <c r="O161" s="404">
        <v>0.19359999999999999</v>
      </c>
      <c r="P161" s="404">
        <v>0.21690000000000001</v>
      </c>
      <c r="Q161" s="404">
        <v>0.24149999999999999</v>
      </c>
      <c r="R161" s="404">
        <v>0.26719999999999999</v>
      </c>
      <c r="S161" s="404">
        <v>0.29420000000000002</v>
      </c>
      <c r="T161" s="404">
        <v>0.32240000000000002</v>
      </c>
      <c r="U161" s="404">
        <v>0.35189999999999999</v>
      </c>
      <c r="V161" s="404">
        <v>0.3826</v>
      </c>
      <c r="W161" s="404">
        <v>0.41470000000000001</v>
      </c>
      <c r="X161" s="404">
        <v>0.44800000000000001</v>
      </c>
      <c r="Y161" s="404">
        <v>0.48280000000000001</v>
      </c>
      <c r="Z161" s="404">
        <v>0.51880000000000004</v>
      </c>
      <c r="AA161" s="404">
        <v>0.55630000000000002</v>
      </c>
      <c r="AB161" s="404">
        <v>0.59519999999999995</v>
      </c>
      <c r="AC161" s="404">
        <v>0.63560000000000005</v>
      </c>
      <c r="AD161" s="404">
        <v>0.67759999999999998</v>
      </c>
      <c r="AE161" s="404">
        <v>0.72099999999999997</v>
      </c>
      <c r="AF161" s="404">
        <v>0.7661</v>
      </c>
      <c r="AG161" s="404">
        <v>0.81269999999999998</v>
      </c>
      <c r="AH161" s="404">
        <v>0.86109999999999998</v>
      </c>
      <c r="AI161" s="404">
        <v>0.91120000000000001</v>
      </c>
      <c r="AJ161" s="404">
        <v>0.96299999999999997</v>
      </c>
      <c r="AK161" s="404">
        <v>1.0165999999999999</v>
      </c>
      <c r="AL161" s="404">
        <v>1.0722</v>
      </c>
      <c r="AM161" s="404">
        <v>1.1295999999999999</v>
      </c>
      <c r="AN161" s="404">
        <v>1.1890000000000001</v>
      </c>
      <c r="AO161" s="404">
        <v>1.2504999999999999</v>
      </c>
      <c r="AP161" s="404">
        <v>1.3140000000000001</v>
      </c>
      <c r="AQ161" s="404">
        <v>1.3796999999999999</v>
      </c>
      <c r="AR161" s="404">
        <v>1.4477</v>
      </c>
      <c r="AS161" s="404">
        <v>1.5179</v>
      </c>
      <c r="AT161" s="404">
        <v>1.5904</v>
      </c>
      <c r="AU161" s="404">
        <v>1.6654</v>
      </c>
      <c r="AV161" s="404">
        <v>1.7427999999999999</v>
      </c>
      <c r="AW161" s="404">
        <v>1.8228</v>
      </c>
      <c r="AX161" s="404">
        <v>1.9055</v>
      </c>
      <c r="AY161" s="400"/>
      <c r="AZ161" s="400"/>
      <c r="BA161" s="400"/>
      <c r="BB161" s="400"/>
      <c r="BC161" s="400"/>
      <c r="BD161" s="400"/>
      <c r="BE161" s="400"/>
      <c r="BF161" s="400"/>
      <c r="BG161" s="400"/>
      <c r="BH161" s="400"/>
      <c r="BI161" s="400"/>
      <c r="BJ161" s="400"/>
      <c r="BK161" s="400"/>
      <c r="BL161" s="400"/>
      <c r="BM161" s="400"/>
      <c r="BN161" s="400"/>
      <c r="BO161" s="400"/>
      <c r="BP161" s="400"/>
      <c r="BQ161" s="400"/>
      <c r="BR161" s="400"/>
      <c r="BS161" s="400"/>
      <c r="BT161" s="400"/>
      <c r="BU161" s="400"/>
      <c r="BV161" s="400"/>
      <c r="BW161" s="400"/>
      <c r="BX161" s="400"/>
      <c r="BY161" s="400"/>
      <c r="BZ161" s="400"/>
      <c r="CA161" s="400"/>
      <c r="CB161" s="400"/>
      <c r="CC161" s="400"/>
      <c r="CD161" s="400"/>
      <c r="CE161" s="400"/>
      <c r="CF161" s="400"/>
      <c r="CG161" s="400"/>
      <c r="CH161" s="400"/>
      <c r="CI161" s="400"/>
      <c r="CJ161" s="400"/>
      <c r="CK161" s="400"/>
    </row>
    <row r="162" spans="1:89">
      <c r="A162" s="1341"/>
      <c r="B162" s="397">
        <v>8</v>
      </c>
      <c r="C162" s="404">
        <v>1.29E-2</v>
      </c>
      <c r="D162" s="404">
        <v>2.1600000000000001E-2</v>
      </c>
      <c r="E162" s="404">
        <v>3.2199999999999999E-2</v>
      </c>
      <c r="F162" s="404">
        <v>4.4499999999999998E-2</v>
      </c>
      <c r="G162" s="404">
        <v>5.8400000000000001E-2</v>
      </c>
      <c r="H162" s="404">
        <v>7.3999999999999996E-2</v>
      </c>
      <c r="I162" s="404">
        <v>9.0999999999999998E-2</v>
      </c>
      <c r="J162" s="404">
        <v>0.1096</v>
      </c>
      <c r="K162" s="404">
        <v>0.1295</v>
      </c>
      <c r="L162" s="404">
        <v>0.15090000000000001</v>
      </c>
      <c r="M162" s="404">
        <v>0.1736</v>
      </c>
      <c r="N162" s="404">
        <v>0.19769999999999999</v>
      </c>
      <c r="O162" s="404">
        <v>0.22320000000000001</v>
      </c>
      <c r="P162" s="404">
        <v>0.24990000000000001</v>
      </c>
      <c r="Q162" s="404">
        <v>0.27800000000000002</v>
      </c>
      <c r="R162" s="404">
        <v>0.3075</v>
      </c>
      <c r="S162" s="404">
        <v>0.33829999999999999</v>
      </c>
      <c r="T162" s="404">
        <v>0.37040000000000001</v>
      </c>
      <c r="U162" s="404">
        <v>0.40389999999999998</v>
      </c>
      <c r="V162" s="404">
        <v>0.43869999999999998</v>
      </c>
      <c r="W162" s="404">
        <v>0.47489999999999999</v>
      </c>
      <c r="X162" s="404">
        <v>0.51249999999999996</v>
      </c>
      <c r="Y162" s="404">
        <v>0.55159999999999998</v>
      </c>
      <c r="Z162" s="404">
        <v>0.59199999999999997</v>
      </c>
      <c r="AA162" s="404">
        <v>0.63390000000000002</v>
      </c>
      <c r="AB162" s="404">
        <v>0.67730000000000001</v>
      </c>
      <c r="AC162" s="404">
        <v>0.72219999999999995</v>
      </c>
      <c r="AD162" s="404">
        <v>0.76870000000000005</v>
      </c>
      <c r="AE162" s="404">
        <v>0.81669999999999998</v>
      </c>
      <c r="AF162" s="404">
        <v>0.86629999999999996</v>
      </c>
      <c r="AG162" s="404">
        <v>0.91749999999999998</v>
      </c>
      <c r="AH162" s="404">
        <v>0.97050000000000003</v>
      </c>
      <c r="AI162" s="404">
        <v>1.0250999999999999</v>
      </c>
      <c r="AJ162" s="404">
        <v>1.0814999999999999</v>
      </c>
      <c r="AK162" s="404">
        <v>1.1395999999999999</v>
      </c>
      <c r="AL162" s="404">
        <v>1.1996</v>
      </c>
      <c r="AM162" s="404">
        <v>1.2615000000000001</v>
      </c>
      <c r="AN162" s="404">
        <v>1.3252999999999999</v>
      </c>
      <c r="AO162" s="404">
        <v>1.391</v>
      </c>
      <c r="AP162" s="404">
        <v>1.4587000000000001</v>
      </c>
      <c r="AQ162" s="404">
        <v>1.5286</v>
      </c>
      <c r="AR162" s="404">
        <v>1.6005</v>
      </c>
      <c r="AS162" s="404">
        <v>1.6746000000000001</v>
      </c>
      <c r="AT162" s="404">
        <v>1.7508999999999999</v>
      </c>
      <c r="AU162" s="404">
        <v>1.8294999999999999</v>
      </c>
      <c r="AV162" s="404">
        <v>1.9104000000000001</v>
      </c>
      <c r="AW162" s="404">
        <v>1.9937</v>
      </c>
      <c r="AX162" s="404">
        <v>2.0794999999999999</v>
      </c>
      <c r="AY162" s="400"/>
      <c r="AZ162" s="400"/>
      <c r="BA162" s="400"/>
      <c r="BB162" s="400"/>
      <c r="BC162" s="400"/>
      <c r="BD162" s="400"/>
      <c r="BE162" s="400"/>
      <c r="BF162" s="400"/>
      <c r="BG162" s="400"/>
      <c r="BH162" s="400"/>
      <c r="BI162" s="400"/>
      <c r="BJ162" s="400"/>
      <c r="BK162" s="400"/>
      <c r="BL162" s="400"/>
      <c r="BM162" s="400"/>
      <c r="BN162" s="400"/>
      <c r="BO162" s="400"/>
      <c r="BP162" s="400"/>
      <c r="BQ162" s="400"/>
      <c r="BR162" s="400"/>
      <c r="BS162" s="400"/>
      <c r="BT162" s="400"/>
      <c r="BU162" s="400"/>
      <c r="BV162" s="400"/>
      <c r="BW162" s="400"/>
      <c r="BX162" s="400"/>
      <c r="BY162" s="400"/>
      <c r="BZ162" s="400"/>
      <c r="CA162" s="400"/>
      <c r="CB162" s="400"/>
      <c r="CC162" s="400"/>
      <c r="CD162" s="400"/>
      <c r="CE162" s="400"/>
      <c r="CF162" s="400"/>
      <c r="CG162" s="400"/>
      <c r="CH162" s="400"/>
      <c r="CI162" s="400"/>
      <c r="CJ162" s="400"/>
      <c r="CK162" s="400"/>
    </row>
    <row r="163" spans="1:89">
      <c r="A163" s="1341"/>
      <c r="B163" s="397">
        <v>9</v>
      </c>
      <c r="C163" s="404">
        <v>1.46E-2</v>
      </c>
      <c r="D163" s="404">
        <v>2.4400000000000002E-2</v>
      </c>
      <c r="E163" s="404">
        <v>3.6400000000000002E-2</v>
      </c>
      <c r="F163" s="404">
        <v>5.04E-2</v>
      </c>
      <c r="G163" s="404">
        <v>6.6199999999999995E-2</v>
      </c>
      <c r="H163" s="404">
        <v>8.3799999999999999E-2</v>
      </c>
      <c r="I163" s="404">
        <v>0.1032</v>
      </c>
      <c r="J163" s="404">
        <v>0.1242</v>
      </c>
      <c r="K163" s="404">
        <v>0.1469</v>
      </c>
      <c r="L163" s="404">
        <v>0.1711</v>
      </c>
      <c r="M163" s="404">
        <v>0.19689999999999999</v>
      </c>
      <c r="N163" s="404">
        <v>0.22420000000000001</v>
      </c>
      <c r="O163" s="404">
        <v>0.253</v>
      </c>
      <c r="P163" s="404">
        <v>0.2833</v>
      </c>
      <c r="Q163" s="404">
        <v>0.315</v>
      </c>
      <c r="R163" s="404">
        <v>0.34820000000000001</v>
      </c>
      <c r="S163" s="404">
        <v>0.38290000000000002</v>
      </c>
      <c r="T163" s="404">
        <v>0.41909999999999997</v>
      </c>
      <c r="U163" s="404">
        <v>0.45660000000000001</v>
      </c>
      <c r="V163" s="404">
        <v>0.49569999999999997</v>
      </c>
      <c r="W163" s="404">
        <v>0.53620000000000001</v>
      </c>
      <c r="X163" s="404">
        <v>0.57820000000000005</v>
      </c>
      <c r="Y163" s="404">
        <v>0.62170000000000003</v>
      </c>
      <c r="Z163" s="404">
        <v>0.66679999999999995</v>
      </c>
      <c r="AA163" s="404">
        <v>0.71330000000000005</v>
      </c>
      <c r="AB163" s="404">
        <v>0.76139999999999997</v>
      </c>
      <c r="AC163" s="404">
        <v>0.81100000000000005</v>
      </c>
      <c r="AD163" s="404">
        <v>0.86219999999999997</v>
      </c>
      <c r="AE163" s="404">
        <v>0.91510000000000002</v>
      </c>
      <c r="AF163" s="404">
        <v>0.96960000000000002</v>
      </c>
      <c r="AG163" s="404">
        <v>1.0257000000000001</v>
      </c>
      <c r="AH163" s="404">
        <v>1.0834999999999999</v>
      </c>
      <c r="AI163" s="404">
        <v>1.1431</v>
      </c>
      <c r="AJ163" s="404">
        <v>1.2043999999999999</v>
      </c>
      <c r="AK163" s="404">
        <v>1.2674000000000001</v>
      </c>
      <c r="AL163" s="404">
        <v>1.3323</v>
      </c>
      <c r="AM163" s="404">
        <v>1.3991</v>
      </c>
      <c r="AN163" s="404">
        <v>1.4677</v>
      </c>
      <c r="AO163" s="404">
        <v>1.5383</v>
      </c>
      <c r="AP163" s="404">
        <v>1.6108</v>
      </c>
      <c r="AQ163" s="404">
        <v>1.6854</v>
      </c>
      <c r="AR163" s="404">
        <v>1.762</v>
      </c>
      <c r="AS163" s="404">
        <v>1.8407</v>
      </c>
      <c r="AT163" s="404">
        <v>1.9215</v>
      </c>
      <c r="AU163" s="404">
        <v>2.0045999999999999</v>
      </c>
      <c r="AV163" s="404">
        <v>2.0897999999999999</v>
      </c>
      <c r="AW163" s="404">
        <v>2.1774</v>
      </c>
      <c r="AX163" s="404">
        <v>2.2673000000000001</v>
      </c>
      <c r="AY163" s="400"/>
      <c r="AZ163" s="400"/>
      <c r="BA163" s="400"/>
      <c r="BB163" s="400"/>
      <c r="BC163" s="400"/>
      <c r="BD163" s="400"/>
      <c r="BE163" s="400"/>
      <c r="BF163" s="400"/>
      <c r="BG163" s="400"/>
      <c r="BH163" s="400"/>
      <c r="BI163" s="400"/>
      <c r="BJ163" s="400"/>
      <c r="BK163" s="400"/>
      <c r="BL163" s="400"/>
      <c r="BM163" s="400"/>
      <c r="BN163" s="400"/>
      <c r="BO163" s="400"/>
      <c r="BP163" s="400"/>
      <c r="BQ163" s="400"/>
      <c r="BR163" s="400"/>
      <c r="BS163" s="400"/>
      <c r="BT163" s="400"/>
      <c r="BU163" s="400"/>
      <c r="BV163" s="400"/>
      <c r="BW163" s="400"/>
      <c r="BX163" s="400"/>
      <c r="BY163" s="400"/>
      <c r="BZ163" s="400"/>
      <c r="CA163" s="400"/>
      <c r="CB163" s="400"/>
      <c r="CC163" s="400"/>
      <c r="CD163" s="400"/>
      <c r="CE163" s="400"/>
      <c r="CF163" s="400"/>
      <c r="CG163" s="400"/>
      <c r="CH163" s="400"/>
      <c r="CI163" s="400"/>
      <c r="CJ163" s="400"/>
      <c r="CK163" s="400"/>
    </row>
    <row r="164" spans="1:89">
      <c r="A164" s="1341"/>
      <c r="B164" s="397">
        <v>10</v>
      </c>
      <c r="C164" s="404">
        <v>1.6199999999999999E-2</v>
      </c>
      <c r="D164" s="404">
        <v>2.7199999999999998E-2</v>
      </c>
      <c r="E164" s="404">
        <v>4.0599999999999997E-2</v>
      </c>
      <c r="F164" s="404">
        <v>5.6300000000000003E-2</v>
      </c>
      <c r="G164" s="404">
        <v>7.3999999999999996E-2</v>
      </c>
      <c r="H164" s="404">
        <v>9.3700000000000006E-2</v>
      </c>
      <c r="I164" s="404">
        <v>0.1154</v>
      </c>
      <c r="J164" s="404">
        <v>0.13900000000000001</v>
      </c>
      <c r="K164" s="404">
        <v>0.1643</v>
      </c>
      <c r="L164" s="404">
        <v>0.1915</v>
      </c>
      <c r="M164" s="404">
        <v>0.2203</v>
      </c>
      <c r="N164" s="404">
        <v>0.25090000000000001</v>
      </c>
      <c r="O164" s="404">
        <v>0.28310000000000002</v>
      </c>
      <c r="P164" s="404">
        <v>0.31690000000000002</v>
      </c>
      <c r="Q164" s="404">
        <v>0.3523</v>
      </c>
      <c r="R164" s="404">
        <v>0.38940000000000002</v>
      </c>
      <c r="S164" s="404">
        <v>0.42799999999999999</v>
      </c>
      <c r="T164" s="404">
        <v>0.46829999999999999</v>
      </c>
      <c r="U164" s="404">
        <v>0.5101</v>
      </c>
      <c r="V164" s="404">
        <v>0.5534</v>
      </c>
      <c r="W164" s="404">
        <v>0.59840000000000004</v>
      </c>
      <c r="X164" s="404">
        <v>0.64490000000000003</v>
      </c>
      <c r="Y164" s="404">
        <v>0.69299999999999995</v>
      </c>
      <c r="Z164" s="404">
        <v>0.74280000000000002</v>
      </c>
      <c r="AA164" s="404">
        <v>0.79410000000000003</v>
      </c>
      <c r="AB164" s="404">
        <v>0.84699999999999998</v>
      </c>
      <c r="AC164" s="404">
        <v>0.90159999999999996</v>
      </c>
      <c r="AD164" s="404">
        <v>0.95779999999999998</v>
      </c>
      <c r="AE164" s="404">
        <v>1.0157</v>
      </c>
      <c r="AF164" s="404">
        <v>1.0751999999999999</v>
      </c>
      <c r="AG164" s="404">
        <v>1.1365000000000001</v>
      </c>
      <c r="AH164" s="404">
        <v>1.1995</v>
      </c>
      <c r="AI164" s="404">
        <v>1.2642</v>
      </c>
      <c r="AJ164" s="404">
        <v>1.3308</v>
      </c>
      <c r="AK164" s="404">
        <v>1.3991</v>
      </c>
      <c r="AL164" s="404">
        <v>1.4692000000000001</v>
      </c>
      <c r="AM164" s="404">
        <v>1.5411999999999999</v>
      </c>
      <c r="AN164" s="404">
        <v>1.6151</v>
      </c>
      <c r="AO164" s="404">
        <v>1.6910000000000001</v>
      </c>
      <c r="AP164" s="404">
        <v>1.7686999999999999</v>
      </c>
      <c r="AQ164" s="404">
        <v>1.8485</v>
      </c>
      <c r="AR164" s="404">
        <v>1.9302999999999999</v>
      </c>
      <c r="AS164" s="404">
        <v>2.0141</v>
      </c>
      <c r="AT164" s="404">
        <v>2.1000999999999999</v>
      </c>
      <c r="AU164" s="404">
        <v>2.1882000000000001</v>
      </c>
      <c r="AV164" s="404">
        <v>2.2784</v>
      </c>
      <c r="AW164" s="404">
        <v>2.3708999999999998</v>
      </c>
      <c r="AX164" s="404">
        <v>2.4657</v>
      </c>
      <c r="AY164" s="400"/>
      <c r="AZ164" s="400"/>
      <c r="BA164" s="400"/>
      <c r="BB164" s="400"/>
      <c r="BC164" s="400"/>
      <c r="BD164" s="400"/>
      <c r="BE164" s="400"/>
      <c r="BF164" s="400"/>
      <c r="BG164" s="400"/>
      <c r="BH164" s="400"/>
      <c r="BI164" s="400"/>
      <c r="BJ164" s="400"/>
      <c r="BK164" s="400"/>
      <c r="BL164" s="400"/>
      <c r="BM164" s="400"/>
      <c r="BN164" s="400"/>
      <c r="BO164" s="400"/>
      <c r="BP164" s="400"/>
      <c r="BQ164" s="400"/>
      <c r="BR164" s="400"/>
      <c r="BS164" s="400"/>
      <c r="BT164" s="400"/>
      <c r="BU164" s="400"/>
      <c r="BV164" s="400"/>
      <c r="BW164" s="400"/>
      <c r="BX164" s="400"/>
      <c r="BY164" s="400"/>
      <c r="BZ164" s="400"/>
      <c r="CA164" s="400"/>
      <c r="CB164" s="400"/>
      <c r="CC164" s="400"/>
      <c r="CD164" s="400"/>
      <c r="CE164" s="400"/>
      <c r="CF164" s="400"/>
      <c r="CG164" s="400"/>
      <c r="CH164" s="400"/>
      <c r="CI164" s="400"/>
      <c r="CJ164" s="400"/>
      <c r="CK164" s="400"/>
    </row>
    <row r="165" spans="1:89">
      <c r="A165" s="1341"/>
      <c r="B165" s="397">
        <v>11</v>
      </c>
      <c r="C165" s="404">
        <v>1.7899999999999999E-2</v>
      </c>
      <c r="D165" s="404">
        <v>3.0099999999999998E-2</v>
      </c>
      <c r="E165" s="404">
        <v>4.4900000000000002E-2</v>
      </c>
      <c r="F165" s="404">
        <v>6.2100000000000002E-2</v>
      </c>
      <c r="G165" s="404">
        <v>8.1799999999999998E-2</v>
      </c>
      <c r="H165" s="404">
        <v>0.1036</v>
      </c>
      <c r="I165" s="404">
        <v>0.12770000000000001</v>
      </c>
      <c r="J165" s="404">
        <v>0.1537</v>
      </c>
      <c r="K165" s="404">
        <v>0.18179999999999999</v>
      </c>
      <c r="L165" s="404">
        <v>0.21190000000000001</v>
      </c>
      <c r="M165" s="404">
        <v>0.24379999999999999</v>
      </c>
      <c r="N165" s="404">
        <v>0.2777</v>
      </c>
      <c r="O165" s="404">
        <v>0.31330000000000002</v>
      </c>
      <c r="P165" s="404">
        <v>0.35070000000000001</v>
      </c>
      <c r="Q165" s="404">
        <v>0.38990000000000002</v>
      </c>
      <c r="R165" s="404">
        <v>0.43080000000000002</v>
      </c>
      <c r="S165" s="404">
        <v>0.47349999999999998</v>
      </c>
      <c r="T165" s="404">
        <v>0.51790000000000003</v>
      </c>
      <c r="U165" s="404">
        <v>0.56399999999999995</v>
      </c>
      <c r="V165" s="404">
        <v>0.61180000000000001</v>
      </c>
      <c r="W165" s="404">
        <v>0.66120000000000001</v>
      </c>
      <c r="X165" s="404">
        <v>0.71240000000000003</v>
      </c>
      <c r="Y165" s="404">
        <v>0.76519999999999999</v>
      </c>
      <c r="Z165" s="404">
        <v>0.81979999999999997</v>
      </c>
      <c r="AA165" s="404">
        <v>0.876</v>
      </c>
      <c r="AB165" s="404">
        <v>0.93389999999999995</v>
      </c>
      <c r="AC165" s="404">
        <v>0.99360000000000004</v>
      </c>
      <c r="AD165" s="404">
        <v>1.0548999999999999</v>
      </c>
      <c r="AE165" s="404">
        <v>1.1180000000000001</v>
      </c>
      <c r="AF165" s="404">
        <v>1.1829000000000001</v>
      </c>
      <c r="AG165" s="404">
        <v>1.2495000000000001</v>
      </c>
      <c r="AH165" s="404">
        <v>1.3179000000000001</v>
      </c>
      <c r="AI165" s="404">
        <v>1.3879999999999999</v>
      </c>
      <c r="AJ165" s="404">
        <v>1.46</v>
      </c>
      <c r="AK165" s="404">
        <v>1.5338000000000001</v>
      </c>
      <c r="AL165" s="404">
        <v>1.6094999999999999</v>
      </c>
      <c r="AM165" s="404">
        <v>1.6871</v>
      </c>
      <c r="AN165" s="404">
        <v>1.7665999999999999</v>
      </c>
      <c r="AO165" s="404">
        <v>1.8480000000000001</v>
      </c>
      <c r="AP165" s="404">
        <v>1.9313</v>
      </c>
      <c r="AQ165" s="404">
        <v>2.0167000000000002</v>
      </c>
      <c r="AR165" s="404">
        <v>2.1040999999999999</v>
      </c>
      <c r="AS165" s="404">
        <v>2.1934999999999998</v>
      </c>
      <c r="AT165" s="404">
        <v>2.2850000000000001</v>
      </c>
      <c r="AU165" s="404">
        <v>2.3786</v>
      </c>
      <c r="AV165" s="404">
        <v>2.4742999999999999</v>
      </c>
      <c r="AW165" s="404">
        <v>2.5722999999999998</v>
      </c>
      <c r="AX165" s="404">
        <v>2.6724000000000001</v>
      </c>
      <c r="AY165" s="400"/>
      <c r="AZ165" s="400"/>
      <c r="BA165" s="400"/>
      <c r="BB165" s="400"/>
      <c r="BC165" s="400"/>
      <c r="BD165" s="400"/>
      <c r="BE165" s="400"/>
      <c r="BF165" s="400"/>
      <c r="BG165" s="400"/>
      <c r="BH165" s="400"/>
      <c r="BI165" s="400"/>
      <c r="BJ165" s="400"/>
      <c r="BK165" s="400"/>
      <c r="BL165" s="400"/>
      <c r="BM165" s="400"/>
      <c r="BN165" s="400"/>
      <c r="BO165" s="400"/>
      <c r="BP165" s="400"/>
      <c r="BQ165" s="400"/>
      <c r="BR165" s="400"/>
      <c r="BS165" s="400"/>
      <c r="BT165" s="400"/>
      <c r="BU165" s="400"/>
      <c r="BV165" s="400"/>
      <c r="BW165" s="400"/>
      <c r="BX165" s="400"/>
      <c r="BY165" s="400"/>
      <c r="BZ165" s="400"/>
      <c r="CA165" s="400"/>
      <c r="CB165" s="400"/>
      <c r="CC165" s="400"/>
      <c r="CD165" s="400"/>
      <c r="CE165" s="400"/>
      <c r="CF165" s="400"/>
      <c r="CG165" s="400"/>
      <c r="CH165" s="400"/>
      <c r="CI165" s="400"/>
      <c r="CJ165" s="400"/>
      <c r="CK165" s="400"/>
    </row>
    <row r="166" spans="1:89">
      <c r="A166" s="1341"/>
      <c r="B166" s="397">
        <v>12</v>
      </c>
      <c r="C166" s="404">
        <v>1.9599999999999999E-2</v>
      </c>
      <c r="D166" s="404">
        <v>3.2899999999999999E-2</v>
      </c>
      <c r="E166" s="404">
        <v>4.9099999999999998E-2</v>
      </c>
      <c r="F166" s="404">
        <v>6.8099999999999994E-2</v>
      </c>
      <c r="G166" s="404">
        <v>8.9599999999999999E-2</v>
      </c>
      <c r="H166" s="404">
        <v>0.11360000000000001</v>
      </c>
      <c r="I166" s="404">
        <v>0.1399</v>
      </c>
      <c r="J166" s="404">
        <v>0.1686</v>
      </c>
      <c r="K166" s="404">
        <v>0.19939999999999999</v>
      </c>
      <c r="L166" s="404">
        <v>0.2324</v>
      </c>
      <c r="M166" s="404">
        <v>0.26740000000000003</v>
      </c>
      <c r="N166" s="404">
        <v>0.30459999999999998</v>
      </c>
      <c r="O166" s="404">
        <v>0.34360000000000002</v>
      </c>
      <c r="P166" s="404">
        <v>0.38469999999999999</v>
      </c>
      <c r="Q166" s="404">
        <v>0.42770000000000002</v>
      </c>
      <c r="R166" s="404">
        <v>0.47260000000000002</v>
      </c>
      <c r="S166" s="404">
        <v>0.51929999999999998</v>
      </c>
      <c r="T166" s="404">
        <v>0.56789999999999996</v>
      </c>
      <c r="U166" s="404">
        <v>0.61829999999999996</v>
      </c>
      <c r="V166" s="404">
        <v>0.67059999999999997</v>
      </c>
      <c r="W166" s="404">
        <v>0.72460000000000002</v>
      </c>
      <c r="X166" s="404">
        <v>0.78049999999999997</v>
      </c>
      <c r="Y166" s="404">
        <v>0.83819999999999995</v>
      </c>
      <c r="Z166" s="404">
        <v>0.89759999999999995</v>
      </c>
      <c r="AA166" s="404">
        <v>0.95889999999999997</v>
      </c>
      <c r="AB166" s="404">
        <v>1.0219</v>
      </c>
      <c r="AC166" s="404">
        <v>1.0867</v>
      </c>
      <c r="AD166" s="404">
        <v>1.1534</v>
      </c>
      <c r="AE166" s="404">
        <v>1.2218</v>
      </c>
      <c r="AF166" s="404">
        <v>1.2921</v>
      </c>
      <c r="AG166" s="404">
        <v>1.3642000000000001</v>
      </c>
      <c r="AH166" s="404">
        <v>1.4381999999999999</v>
      </c>
      <c r="AI166" s="404">
        <v>1.514</v>
      </c>
      <c r="AJ166" s="404">
        <v>1.5915999999999999</v>
      </c>
      <c r="AK166" s="404">
        <v>1.6712</v>
      </c>
      <c r="AL166" s="404">
        <v>1.7525999999999999</v>
      </c>
      <c r="AM166" s="404">
        <v>1.8360000000000001</v>
      </c>
      <c r="AN166" s="404">
        <v>1.9213</v>
      </c>
      <c r="AO166" s="404">
        <v>2.0085000000000002</v>
      </c>
      <c r="AP166" s="404">
        <v>2.0977999999999999</v>
      </c>
      <c r="AQ166" s="404">
        <v>2.1890000000000001</v>
      </c>
      <c r="AR166" s="404">
        <v>2.2823000000000002</v>
      </c>
      <c r="AS166" s="404">
        <v>2.3776000000000002</v>
      </c>
      <c r="AT166" s="404">
        <v>2.4750000000000001</v>
      </c>
      <c r="AU166" s="404">
        <v>2.5745</v>
      </c>
      <c r="AV166" s="404">
        <v>2.6762000000000001</v>
      </c>
      <c r="AW166" s="404">
        <v>2.78</v>
      </c>
      <c r="AX166" s="404">
        <v>2.8860000000000001</v>
      </c>
      <c r="AY166" s="400"/>
      <c r="AZ166" s="400"/>
      <c r="BA166" s="400"/>
      <c r="BB166" s="400"/>
      <c r="BC166" s="400"/>
      <c r="BD166" s="400"/>
      <c r="BE166" s="400"/>
      <c r="BF166" s="400"/>
      <c r="BG166" s="400"/>
      <c r="BH166" s="400"/>
      <c r="BI166" s="400"/>
      <c r="BJ166" s="400"/>
      <c r="BK166" s="400"/>
      <c r="BL166" s="400"/>
      <c r="BM166" s="400"/>
      <c r="BN166" s="400"/>
      <c r="BO166" s="400"/>
      <c r="BP166" s="400"/>
      <c r="BQ166" s="400"/>
      <c r="BR166" s="400"/>
      <c r="BS166" s="400"/>
      <c r="BT166" s="400"/>
      <c r="BU166" s="400"/>
      <c r="BV166" s="400"/>
      <c r="BW166" s="400"/>
      <c r="BX166" s="400"/>
      <c r="BY166" s="400"/>
      <c r="BZ166" s="400"/>
      <c r="CA166" s="400"/>
      <c r="CB166" s="400"/>
      <c r="CC166" s="400"/>
      <c r="CD166" s="400"/>
      <c r="CE166" s="400"/>
      <c r="CF166" s="400"/>
      <c r="CG166" s="400"/>
      <c r="CH166" s="400"/>
      <c r="CI166" s="400"/>
      <c r="CJ166" s="400"/>
      <c r="CK166" s="400"/>
    </row>
    <row r="167" spans="1:89">
      <c r="A167" s="1341"/>
      <c r="B167" s="397">
        <v>13</v>
      </c>
      <c r="C167" s="404">
        <v>2.1299999999999999E-2</v>
      </c>
      <c r="D167" s="404">
        <v>3.5700000000000003E-2</v>
      </c>
      <c r="E167" s="404">
        <v>5.3400000000000003E-2</v>
      </c>
      <c r="F167" s="404">
        <v>7.3999999999999996E-2</v>
      </c>
      <c r="G167" s="404">
        <v>9.74E-2</v>
      </c>
      <c r="H167" s="404">
        <v>0.1235</v>
      </c>
      <c r="I167" s="404">
        <v>0.1522</v>
      </c>
      <c r="J167" s="404">
        <v>0.18340000000000001</v>
      </c>
      <c r="K167" s="404">
        <v>0.217</v>
      </c>
      <c r="L167" s="404">
        <v>0.25290000000000001</v>
      </c>
      <c r="M167" s="404">
        <v>0.29110000000000003</v>
      </c>
      <c r="N167" s="404">
        <v>0.33150000000000002</v>
      </c>
      <c r="O167" s="404">
        <v>0.37409999999999999</v>
      </c>
      <c r="P167" s="404">
        <v>0.41880000000000001</v>
      </c>
      <c r="Q167" s="404">
        <v>0.46560000000000001</v>
      </c>
      <c r="R167" s="404">
        <v>0.51449999999999996</v>
      </c>
      <c r="S167" s="404">
        <v>0.56530000000000002</v>
      </c>
      <c r="T167" s="404">
        <v>0.61819999999999997</v>
      </c>
      <c r="U167" s="404">
        <v>0.67300000000000004</v>
      </c>
      <c r="V167" s="404">
        <v>0.7298</v>
      </c>
      <c r="W167" s="404">
        <v>0.78849999999999998</v>
      </c>
      <c r="X167" s="404">
        <v>0.84909999999999997</v>
      </c>
      <c r="Y167" s="404">
        <v>0.91169999999999995</v>
      </c>
      <c r="Z167" s="404">
        <v>0.97609999999999997</v>
      </c>
      <c r="AA167" s="404">
        <v>1.0425</v>
      </c>
      <c r="AB167" s="404">
        <v>1.1108</v>
      </c>
      <c r="AC167" s="404">
        <v>1.1809000000000001</v>
      </c>
      <c r="AD167" s="404">
        <v>1.2528999999999999</v>
      </c>
      <c r="AE167" s="404">
        <v>1.3269</v>
      </c>
      <c r="AF167" s="404">
        <v>1.4027000000000001</v>
      </c>
      <c r="AG167" s="404">
        <v>1.4803999999999999</v>
      </c>
      <c r="AH167" s="404">
        <v>1.5601</v>
      </c>
      <c r="AI167" s="404">
        <v>1.6416999999999999</v>
      </c>
      <c r="AJ167" s="404">
        <v>1.7252000000000001</v>
      </c>
      <c r="AK167" s="404">
        <v>1.8106</v>
      </c>
      <c r="AL167" s="404">
        <v>1.8979999999999999</v>
      </c>
      <c r="AM167" s="404">
        <v>1.9873000000000001</v>
      </c>
      <c r="AN167" s="404">
        <v>2.0787</v>
      </c>
      <c r="AO167" s="404">
        <v>2.1720000000000002</v>
      </c>
      <c r="AP167" s="404">
        <v>2.2673999999999999</v>
      </c>
      <c r="AQ167" s="404">
        <v>2.3647999999999998</v>
      </c>
      <c r="AR167" s="404">
        <v>2.4641999999999999</v>
      </c>
      <c r="AS167" s="404">
        <v>2.5657000000000001</v>
      </c>
      <c r="AT167" s="404">
        <v>2.6692999999999998</v>
      </c>
      <c r="AU167" s="404">
        <v>2.7751000000000001</v>
      </c>
      <c r="AV167" s="404">
        <v>2.8828999999999998</v>
      </c>
      <c r="AW167" s="404">
        <v>2.9929000000000001</v>
      </c>
      <c r="AX167" s="404">
        <v>3.1052</v>
      </c>
      <c r="AY167" s="400"/>
      <c r="AZ167" s="400"/>
      <c r="BA167" s="400"/>
      <c r="BB167" s="400"/>
      <c r="BC167" s="400"/>
      <c r="BD167" s="400"/>
      <c r="BE167" s="400"/>
      <c r="BF167" s="400"/>
      <c r="BG167" s="400"/>
      <c r="BH167" s="400"/>
      <c r="BI167" s="400"/>
      <c r="BJ167" s="400"/>
      <c r="BK167" s="400"/>
      <c r="BL167" s="400"/>
      <c r="BM167" s="400"/>
      <c r="BN167" s="400"/>
      <c r="BO167" s="400"/>
      <c r="BP167" s="400"/>
      <c r="BQ167" s="400"/>
      <c r="BR167" s="400"/>
      <c r="BS167" s="400"/>
      <c r="BT167" s="400"/>
      <c r="BU167" s="400"/>
      <c r="BV167" s="400"/>
      <c r="BW167" s="400"/>
      <c r="BX167" s="400"/>
      <c r="BY167" s="400"/>
      <c r="BZ167" s="400"/>
      <c r="CA167" s="400"/>
      <c r="CB167" s="400"/>
      <c r="CC167" s="400"/>
      <c r="CD167" s="400"/>
      <c r="CE167" s="400"/>
      <c r="CF167" s="400"/>
      <c r="CG167" s="400"/>
      <c r="CH167" s="400"/>
      <c r="CI167" s="400"/>
      <c r="CJ167" s="400"/>
      <c r="CK167" s="400"/>
    </row>
    <row r="168" spans="1:89">
      <c r="A168" s="1341"/>
      <c r="B168" s="397">
        <v>14</v>
      </c>
      <c r="C168" s="404">
        <v>2.29E-2</v>
      </c>
      <c r="D168" s="404">
        <v>3.8600000000000002E-2</v>
      </c>
      <c r="E168" s="404">
        <v>5.7599999999999998E-2</v>
      </c>
      <c r="F168" s="404">
        <v>7.9899999999999999E-2</v>
      </c>
      <c r="G168" s="404">
        <v>0.1052</v>
      </c>
      <c r="H168" s="404">
        <v>0.13339999999999999</v>
      </c>
      <c r="I168" s="404">
        <v>0.16450000000000001</v>
      </c>
      <c r="J168" s="404">
        <v>0.19819999999999999</v>
      </c>
      <c r="K168" s="404">
        <v>0.2346</v>
      </c>
      <c r="L168" s="404">
        <v>0.27350000000000002</v>
      </c>
      <c r="M168" s="404">
        <v>0.31480000000000002</v>
      </c>
      <c r="N168" s="404">
        <v>0.35859999999999997</v>
      </c>
      <c r="O168" s="404">
        <v>0.4047</v>
      </c>
      <c r="P168" s="404">
        <v>0.4531</v>
      </c>
      <c r="Q168" s="404">
        <v>0.50370000000000004</v>
      </c>
      <c r="R168" s="404">
        <v>0.55649999999999999</v>
      </c>
      <c r="S168" s="404">
        <v>0.61150000000000004</v>
      </c>
      <c r="T168" s="404">
        <v>0.66869999999999996</v>
      </c>
      <c r="U168" s="404">
        <v>0.72799999999999998</v>
      </c>
      <c r="V168" s="404">
        <v>0.7893</v>
      </c>
      <c r="W168" s="404">
        <v>0.85270000000000001</v>
      </c>
      <c r="X168" s="404">
        <v>0.91820000000000002</v>
      </c>
      <c r="Y168" s="404">
        <v>0.98570000000000002</v>
      </c>
      <c r="Z168" s="404">
        <v>1.0552999999999999</v>
      </c>
      <c r="AA168" s="404">
        <v>1.1268</v>
      </c>
      <c r="AB168" s="404">
        <v>1.2002999999999999</v>
      </c>
      <c r="AC168" s="404">
        <v>1.2759</v>
      </c>
      <c r="AD168" s="404">
        <v>1.3533999999999999</v>
      </c>
      <c r="AE168" s="404">
        <v>1.4329000000000001</v>
      </c>
      <c r="AF168" s="404">
        <v>1.5144</v>
      </c>
      <c r="AG168" s="404">
        <v>1.5979000000000001</v>
      </c>
      <c r="AH168" s="404">
        <v>1.6834</v>
      </c>
      <c r="AI168" s="404">
        <v>1.7708999999999999</v>
      </c>
      <c r="AJ168" s="404">
        <v>1.8603000000000001</v>
      </c>
      <c r="AK168" s="404">
        <v>1.9518</v>
      </c>
      <c r="AL168" s="404">
        <v>2.0453000000000001</v>
      </c>
      <c r="AM168" s="404">
        <v>2.1408</v>
      </c>
      <c r="AN168" s="404">
        <v>2.2383999999999999</v>
      </c>
      <c r="AO168" s="404">
        <v>2.3380000000000001</v>
      </c>
      <c r="AP168" s="404">
        <v>2.4397000000000002</v>
      </c>
      <c r="AQ168" s="404">
        <v>2.5434000000000001</v>
      </c>
      <c r="AR168" s="404">
        <v>2.6492</v>
      </c>
      <c r="AS168" s="404">
        <v>2.7570999999999999</v>
      </c>
      <c r="AT168" s="404">
        <v>2.8672</v>
      </c>
      <c r="AU168" s="404">
        <v>2.9794</v>
      </c>
      <c r="AV168" s="404">
        <v>3.0937000000000001</v>
      </c>
      <c r="AW168" s="404">
        <v>3.2103000000000002</v>
      </c>
      <c r="AX168" s="404">
        <v>3.3290000000000002</v>
      </c>
      <c r="AY168" s="400"/>
      <c r="AZ168" s="400"/>
      <c r="BA168" s="400"/>
      <c r="BB168" s="400"/>
      <c r="BC168" s="400"/>
      <c r="BD168" s="400"/>
      <c r="BE168" s="400"/>
      <c r="BF168" s="400"/>
      <c r="BG168" s="400"/>
      <c r="BH168" s="400"/>
      <c r="BI168" s="400"/>
      <c r="BJ168" s="400"/>
      <c r="BK168" s="400"/>
      <c r="BL168" s="400"/>
      <c r="BM168" s="400"/>
      <c r="BN168" s="400"/>
      <c r="BO168" s="400"/>
      <c r="BP168" s="400"/>
      <c r="BQ168" s="400"/>
      <c r="BR168" s="400"/>
      <c r="BS168" s="400"/>
      <c r="BT168" s="400"/>
      <c r="BU168" s="400"/>
      <c r="BV168" s="400"/>
      <c r="BW168" s="400"/>
      <c r="BX168" s="400"/>
      <c r="BY168" s="400"/>
      <c r="BZ168" s="400"/>
      <c r="CA168" s="400"/>
      <c r="CB168" s="400"/>
      <c r="CC168" s="400"/>
      <c r="CD168" s="400"/>
      <c r="CE168" s="400"/>
      <c r="CF168" s="400"/>
      <c r="CG168" s="400"/>
      <c r="CH168" s="400"/>
      <c r="CI168" s="400"/>
      <c r="CJ168" s="400"/>
      <c r="CK168" s="400"/>
    </row>
    <row r="169" spans="1:89">
      <c r="A169" s="1341"/>
      <c r="B169" s="397">
        <v>15</v>
      </c>
      <c r="C169" s="404">
        <v>2.46E-2</v>
      </c>
      <c r="D169" s="404">
        <v>4.1399999999999999E-2</v>
      </c>
      <c r="E169" s="404">
        <v>6.1800000000000001E-2</v>
      </c>
      <c r="F169" s="404">
        <v>8.5800000000000001E-2</v>
      </c>
      <c r="G169" s="404">
        <v>0.113</v>
      </c>
      <c r="H169" s="404">
        <v>0.1434</v>
      </c>
      <c r="I169" s="404">
        <v>0.17680000000000001</v>
      </c>
      <c r="J169" s="404">
        <v>0.21310000000000001</v>
      </c>
      <c r="K169" s="404">
        <v>0.25219999999999998</v>
      </c>
      <c r="L169" s="404">
        <v>0.29409999999999997</v>
      </c>
      <c r="M169" s="404">
        <v>0.33860000000000001</v>
      </c>
      <c r="N169" s="404">
        <v>0.38569999999999999</v>
      </c>
      <c r="O169" s="404">
        <v>0.43530000000000002</v>
      </c>
      <c r="P169" s="404">
        <v>0.4874</v>
      </c>
      <c r="Q169" s="404">
        <v>0.54190000000000005</v>
      </c>
      <c r="R169" s="404">
        <v>0.5988</v>
      </c>
      <c r="S169" s="404">
        <v>0.65800000000000003</v>
      </c>
      <c r="T169" s="404">
        <v>0.71940000000000004</v>
      </c>
      <c r="U169" s="404">
        <v>0.78320000000000001</v>
      </c>
      <c r="V169" s="404">
        <v>0.84909999999999997</v>
      </c>
      <c r="W169" s="404">
        <v>0.9173</v>
      </c>
      <c r="X169" s="404">
        <v>0.98770000000000002</v>
      </c>
      <c r="Y169" s="404">
        <v>1.0602</v>
      </c>
      <c r="Z169" s="404">
        <v>1.1348</v>
      </c>
      <c r="AA169" s="404">
        <v>1.2116</v>
      </c>
      <c r="AB169" s="404">
        <v>1.2905</v>
      </c>
      <c r="AC169" s="404">
        <v>1.3714999999999999</v>
      </c>
      <c r="AD169" s="404">
        <v>1.4545999999999999</v>
      </c>
      <c r="AE169" s="404">
        <v>1.5398000000000001</v>
      </c>
      <c r="AF169" s="404">
        <v>1.6271</v>
      </c>
      <c r="AG169" s="404">
        <v>1.7163999999999999</v>
      </c>
      <c r="AH169" s="404">
        <v>1.8078000000000001</v>
      </c>
      <c r="AI169" s="404">
        <v>1.9013</v>
      </c>
      <c r="AJ169" s="404">
        <v>1.9968999999999999</v>
      </c>
      <c r="AK169" s="404">
        <v>2.0945</v>
      </c>
      <c r="AL169" s="404">
        <v>2.1943000000000001</v>
      </c>
      <c r="AM169" s="404">
        <v>2.2961</v>
      </c>
      <c r="AN169" s="404">
        <v>2.4</v>
      </c>
      <c r="AO169" s="404">
        <v>2.5061</v>
      </c>
      <c r="AP169" s="404">
        <v>2.6141999999999999</v>
      </c>
      <c r="AQ169" s="404">
        <v>2.7244999999999999</v>
      </c>
      <c r="AR169" s="404">
        <v>2.8369</v>
      </c>
      <c r="AS169" s="404">
        <v>2.9514</v>
      </c>
      <c r="AT169" s="404">
        <v>3.0680999999999998</v>
      </c>
      <c r="AU169" s="404">
        <v>3.1869999999999998</v>
      </c>
      <c r="AV169" s="404">
        <v>3.3079999999999998</v>
      </c>
      <c r="AW169" s="404">
        <v>3.4312999999999998</v>
      </c>
      <c r="AX169" s="404">
        <v>3.5568</v>
      </c>
      <c r="AY169" s="400"/>
      <c r="AZ169" s="400"/>
      <c r="BA169" s="400"/>
      <c r="BB169" s="400"/>
      <c r="BC169" s="400"/>
      <c r="BD169" s="400"/>
      <c r="BE169" s="400"/>
      <c r="BF169" s="400"/>
      <c r="BG169" s="400"/>
      <c r="BH169" s="400"/>
      <c r="BI169" s="400"/>
      <c r="BJ169" s="400"/>
      <c r="BK169" s="400"/>
      <c r="BL169" s="400"/>
      <c r="BM169" s="400"/>
      <c r="BN169" s="400"/>
      <c r="BO169" s="400"/>
      <c r="BP169" s="400"/>
      <c r="BQ169" s="400"/>
      <c r="BR169" s="400"/>
      <c r="BS169" s="400"/>
      <c r="BT169" s="400"/>
      <c r="BU169" s="400"/>
      <c r="BV169" s="400"/>
      <c r="BW169" s="400"/>
      <c r="BX169" s="400"/>
      <c r="BY169" s="400"/>
      <c r="BZ169" s="400"/>
      <c r="CA169" s="400"/>
      <c r="CB169" s="400"/>
      <c r="CC169" s="400"/>
      <c r="CD169" s="400"/>
      <c r="CE169" s="400"/>
      <c r="CF169" s="400"/>
      <c r="CG169" s="400"/>
      <c r="CH169" s="400"/>
      <c r="CI169" s="400"/>
      <c r="CJ169" s="400"/>
      <c r="CK169" s="400"/>
    </row>
    <row r="170" spans="1:89">
      <c r="A170" s="1341"/>
      <c r="B170" s="397">
        <v>16</v>
      </c>
      <c r="C170" s="404">
        <v>2.63E-2</v>
      </c>
      <c r="D170" s="404">
        <v>4.4200000000000003E-2</v>
      </c>
      <c r="E170" s="404">
        <v>6.6100000000000006E-2</v>
      </c>
      <c r="F170" s="404">
        <v>9.1700000000000004E-2</v>
      </c>
      <c r="G170" s="404">
        <v>0.1208</v>
      </c>
      <c r="H170" s="404">
        <v>0.15329999999999999</v>
      </c>
      <c r="I170" s="404">
        <v>0.18909999999999999</v>
      </c>
      <c r="J170" s="404">
        <v>0.22800000000000001</v>
      </c>
      <c r="K170" s="404">
        <v>0.26989999999999997</v>
      </c>
      <c r="L170" s="404">
        <v>0.31469999999999998</v>
      </c>
      <c r="M170" s="404">
        <v>0.3624</v>
      </c>
      <c r="N170" s="404">
        <v>0.41289999999999999</v>
      </c>
      <c r="O170" s="404">
        <v>0.46600000000000003</v>
      </c>
      <c r="P170" s="404">
        <v>0.52180000000000004</v>
      </c>
      <c r="Q170" s="404">
        <v>0.58020000000000005</v>
      </c>
      <c r="R170" s="404">
        <v>0.6411</v>
      </c>
      <c r="S170" s="404">
        <v>0.70450000000000002</v>
      </c>
      <c r="T170" s="404">
        <v>0.77029999999999998</v>
      </c>
      <c r="U170" s="404">
        <v>0.83860000000000001</v>
      </c>
      <c r="V170" s="404">
        <v>0.90920000000000001</v>
      </c>
      <c r="W170" s="404">
        <v>0.98219999999999996</v>
      </c>
      <c r="X170" s="404">
        <v>1.0573999999999999</v>
      </c>
      <c r="Y170" s="404">
        <v>1.135</v>
      </c>
      <c r="Z170" s="404">
        <v>1.2149000000000001</v>
      </c>
      <c r="AA170" s="404">
        <v>1.2968999999999999</v>
      </c>
      <c r="AB170" s="404">
        <v>1.3812</v>
      </c>
      <c r="AC170" s="404">
        <v>1.4678</v>
      </c>
      <c r="AD170" s="404">
        <v>1.5565</v>
      </c>
      <c r="AE170" s="404">
        <v>1.6474</v>
      </c>
      <c r="AF170" s="404">
        <v>1.7404999999999999</v>
      </c>
      <c r="AG170" s="404">
        <v>1.8358000000000001</v>
      </c>
      <c r="AH170" s="404">
        <v>1.9333</v>
      </c>
      <c r="AI170" s="404">
        <v>2.0329000000000002</v>
      </c>
      <c r="AJ170" s="404">
        <v>2.1345999999999998</v>
      </c>
      <c r="AK170" s="404">
        <v>2.2385999999999999</v>
      </c>
      <c r="AL170" s="404">
        <v>2.3447</v>
      </c>
      <c r="AM170" s="404">
        <v>2.4529000000000001</v>
      </c>
      <c r="AN170" s="404">
        <v>2.5632999999999999</v>
      </c>
      <c r="AO170" s="404">
        <v>2.6758999999999999</v>
      </c>
      <c r="AP170" s="404">
        <v>2.7907000000000002</v>
      </c>
      <c r="AQ170" s="404">
        <v>2.9076</v>
      </c>
      <c r="AR170" s="404">
        <v>3.0266999999999999</v>
      </c>
      <c r="AS170" s="404">
        <v>3.1480999999999999</v>
      </c>
      <c r="AT170" s="404">
        <v>3.2715999999999998</v>
      </c>
      <c r="AU170" s="404">
        <v>3.3973</v>
      </c>
      <c r="AV170" s="404">
        <v>3.5253000000000001</v>
      </c>
      <c r="AW170" s="404">
        <v>3.6555</v>
      </c>
      <c r="AX170" s="404">
        <v>3.7879999999999998</v>
      </c>
      <c r="AY170" s="400"/>
      <c r="AZ170" s="400"/>
      <c r="BA170" s="400"/>
      <c r="BB170" s="400"/>
      <c r="BC170" s="400"/>
      <c r="BD170" s="400"/>
      <c r="BE170" s="400"/>
      <c r="BF170" s="400"/>
      <c r="BG170" s="400"/>
      <c r="BH170" s="400"/>
      <c r="BI170" s="400"/>
      <c r="BJ170" s="400"/>
      <c r="BK170" s="400"/>
      <c r="BL170" s="400"/>
      <c r="BM170" s="400"/>
      <c r="BN170" s="400"/>
      <c r="BO170" s="400"/>
      <c r="BP170" s="400"/>
      <c r="BQ170" s="400"/>
      <c r="BR170" s="400"/>
      <c r="BS170" s="400"/>
      <c r="BT170" s="400"/>
      <c r="BU170" s="400"/>
      <c r="BV170" s="400"/>
      <c r="BW170" s="400"/>
      <c r="BX170" s="400"/>
      <c r="BY170" s="400"/>
      <c r="BZ170" s="400"/>
      <c r="CA170" s="400"/>
      <c r="CB170" s="400"/>
      <c r="CC170" s="400"/>
      <c r="CD170" s="400"/>
      <c r="CE170" s="400"/>
      <c r="CF170" s="400"/>
      <c r="CG170" s="400"/>
      <c r="CH170" s="400"/>
      <c r="CI170" s="400"/>
      <c r="CJ170" s="400"/>
      <c r="CK170" s="400"/>
    </row>
    <row r="171" spans="1:89">
      <c r="A171" s="1341"/>
      <c r="B171" s="397">
        <v>17</v>
      </c>
      <c r="C171" s="404">
        <v>2.8000000000000001E-2</v>
      </c>
      <c r="D171" s="404">
        <v>4.7E-2</v>
      </c>
      <c r="E171" s="404">
        <v>7.0300000000000001E-2</v>
      </c>
      <c r="F171" s="404">
        <v>9.7600000000000006E-2</v>
      </c>
      <c r="G171" s="404">
        <v>0.12870000000000001</v>
      </c>
      <c r="H171" s="404">
        <v>0.1633</v>
      </c>
      <c r="I171" s="404">
        <v>0.2014</v>
      </c>
      <c r="J171" s="404">
        <v>0.2429</v>
      </c>
      <c r="K171" s="404">
        <v>0.28760000000000002</v>
      </c>
      <c r="L171" s="404">
        <v>0.33539999999999998</v>
      </c>
      <c r="M171" s="404">
        <v>0.38629999999999998</v>
      </c>
      <c r="N171" s="404">
        <v>0.44009999999999999</v>
      </c>
      <c r="O171" s="404">
        <v>0.49680000000000002</v>
      </c>
      <c r="P171" s="404">
        <v>0.55630000000000002</v>
      </c>
      <c r="Q171" s="404">
        <v>0.61860000000000004</v>
      </c>
      <c r="R171" s="404">
        <v>0.6835</v>
      </c>
      <c r="S171" s="404">
        <v>0.75119999999999998</v>
      </c>
      <c r="T171" s="404">
        <v>0.82140000000000002</v>
      </c>
      <c r="U171" s="404">
        <v>0.89419999999999999</v>
      </c>
      <c r="V171" s="404">
        <v>0.96950000000000003</v>
      </c>
      <c r="W171" s="404">
        <v>1.0472999999999999</v>
      </c>
      <c r="X171" s="404">
        <v>1.1274999999999999</v>
      </c>
      <c r="Y171" s="404">
        <v>1.2101999999999999</v>
      </c>
      <c r="Z171" s="404">
        <v>1.2951999999999999</v>
      </c>
      <c r="AA171" s="404">
        <v>1.3826000000000001</v>
      </c>
      <c r="AB171" s="404">
        <v>1.4723999999999999</v>
      </c>
      <c r="AC171" s="404">
        <v>1.5645</v>
      </c>
      <c r="AD171" s="404">
        <v>1.659</v>
      </c>
      <c r="AE171" s="404">
        <v>1.7557</v>
      </c>
      <c r="AF171" s="404">
        <v>1.8547</v>
      </c>
      <c r="AG171" s="404">
        <v>1.956</v>
      </c>
      <c r="AH171" s="404">
        <v>2.0594999999999999</v>
      </c>
      <c r="AI171" s="404">
        <v>2.1652999999999998</v>
      </c>
      <c r="AJ171" s="404">
        <v>2.2734000000000001</v>
      </c>
      <c r="AK171" s="404">
        <v>2.3837000000000002</v>
      </c>
      <c r="AL171" s="404">
        <v>2.4963000000000002</v>
      </c>
      <c r="AM171" s="404">
        <v>2.6110000000000002</v>
      </c>
      <c r="AN171" s="404">
        <v>2.7281</v>
      </c>
      <c r="AO171" s="404">
        <v>2.8473000000000002</v>
      </c>
      <c r="AP171" s="404">
        <v>2.9687999999999999</v>
      </c>
      <c r="AQ171" s="404">
        <v>3.0926</v>
      </c>
      <c r="AR171" s="404">
        <v>3.2185999999999999</v>
      </c>
      <c r="AS171" s="404">
        <v>3.3468</v>
      </c>
      <c r="AT171" s="404">
        <v>3.4773000000000001</v>
      </c>
      <c r="AU171" s="404">
        <v>3.6101000000000001</v>
      </c>
      <c r="AV171" s="404">
        <v>3.7450999999999999</v>
      </c>
      <c r="AW171" s="404">
        <v>3.8824999999999998</v>
      </c>
      <c r="AX171" s="404">
        <v>4.0221</v>
      </c>
      <c r="AY171" s="400"/>
      <c r="AZ171" s="400"/>
      <c r="BA171" s="400"/>
      <c r="BB171" s="400"/>
      <c r="BC171" s="400"/>
      <c r="BD171" s="400"/>
      <c r="BE171" s="400"/>
      <c r="BF171" s="400"/>
      <c r="BG171" s="400"/>
      <c r="BH171" s="400"/>
      <c r="BI171" s="400"/>
      <c r="BJ171" s="400"/>
      <c r="BK171" s="400"/>
      <c r="BL171" s="400"/>
      <c r="BM171" s="400"/>
      <c r="BN171" s="400"/>
      <c r="BO171" s="400"/>
      <c r="BP171" s="400"/>
      <c r="BQ171" s="400"/>
      <c r="BR171" s="400"/>
      <c r="BS171" s="400"/>
      <c r="BT171" s="400"/>
      <c r="BU171" s="400"/>
      <c r="BV171" s="400"/>
      <c r="BW171" s="400"/>
      <c r="BX171" s="400"/>
      <c r="BY171" s="400"/>
      <c r="BZ171" s="400"/>
      <c r="CA171" s="400"/>
      <c r="CB171" s="400"/>
      <c r="CC171" s="400"/>
      <c r="CD171" s="400"/>
      <c r="CE171" s="400"/>
      <c r="CF171" s="400"/>
      <c r="CG171" s="400"/>
      <c r="CH171" s="400"/>
      <c r="CI171" s="400"/>
      <c r="CJ171" s="400"/>
      <c r="CK171" s="400"/>
    </row>
    <row r="172" spans="1:89">
      <c r="A172" s="1341"/>
      <c r="B172" s="397">
        <v>18</v>
      </c>
      <c r="C172" s="404">
        <v>2.9600000000000001E-2</v>
      </c>
      <c r="D172" s="404">
        <v>4.99E-2</v>
      </c>
      <c r="E172" s="404">
        <v>7.46E-2</v>
      </c>
      <c r="F172" s="404">
        <v>0.10349999999999999</v>
      </c>
      <c r="G172" s="404">
        <v>0.13650000000000001</v>
      </c>
      <c r="H172" s="404">
        <v>0.17330000000000001</v>
      </c>
      <c r="I172" s="404">
        <v>0.21379999999999999</v>
      </c>
      <c r="J172" s="404">
        <v>0.25779999999999997</v>
      </c>
      <c r="K172" s="404">
        <v>0.30530000000000002</v>
      </c>
      <c r="L172" s="404">
        <v>0.35610000000000003</v>
      </c>
      <c r="M172" s="404">
        <v>0.41010000000000002</v>
      </c>
      <c r="N172" s="404">
        <v>0.46729999999999999</v>
      </c>
      <c r="O172" s="404">
        <v>0.52759999999999996</v>
      </c>
      <c r="P172" s="404">
        <v>0.59079999999999999</v>
      </c>
      <c r="Q172" s="404">
        <v>0.65700000000000003</v>
      </c>
      <c r="R172" s="404">
        <v>0.72609999999999997</v>
      </c>
      <c r="S172" s="404">
        <v>0.79790000000000005</v>
      </c>
      <c r="T172" s="404">
        <v>0.87260000000000004</v>
      </c>
      <c r="U172" s="404">
        <v>0.94989999999999997</v>
      </c>
      <c r="V172" s="404">
        <v>1.0299</v>
      </c>
      <c r="W172" s="404">
        <v>1.1125</v>
      </c>
      <c r="X172" s="404">
        <v>1.1978</v>
      </c>
      <c r="Y172" s="404">
        <v>1.2856000000000001</v>
      </c>
      <c r="Z172" s="404">
        <v>1.3758999999999999</v>
      </c>
      <c r="AA172" s="404">
        <v>1.4686999999999999</v>
      </c>
      <c r="AB172" s="404">
        <v>1.5640000000000001</v>
      </c>
      <c r="AC172" s="404">
        <v>1.6617</v>
      </c>
      <c r="AD172" s="404">
        <v>1.7619</v>
      </c>
      <c r="AE172" s="404">
        <v>1.8645</v>
      </c>
      <c r="AF172" s="404">
        <v>1.9695</v>
      </c>
      <c r="AG172" s="404">
        <v>2.0768</v>
      </c>
      <c r="AH172" s="404">
        <v>2.1865999999999999</v>
      </c>
      <c r="AI172" s="404">
        <v>2.2986</v>
      </c>
      <c r="AJ172" s="404">
        <v>2.4131</v>
      </c>
      <c r="AK172" s="404">
        <v>2.5297999999999998</v>
      </c>
      <c r="AL172" s="404">
        <v>2.6488999999999998</v>
      </c>
      <c r="AM172" s="404">
        <v>2.7703000000000002</v>
      </c>
      <c r="AN172" s="404">
        <v>2.8940999999999999</v>
      </c>
      <c r="AO172" s="404">
        <v>3.0200999999999998</v>
      </c>
      <c r="AP172" s="404">
        <v>3.1484999999999999</v>
      </c>
      <c r="AQ172" s="404">
        <v>3.2791000000000001</v>
      </c>
      <c r="AR172" s="404">
        <v>3.4121000000000001</v>
      </c>
      <c r="AS172" s="404">
        <v>3.5474000000000001</v>
      </c>
      <c r="AT172" s="404">
        <v>3.6850000000000001</v>
      </c>
      <c r="AU172" s="404">
        <v>3.8250000000000002</v>
      </c>
      <c r="AV172" s="404">
        <v>3.9672000000000001</v>
      </c>
      <c r="AW172" s="404">
        <v>4.1117999999999997</v>
      </c>
      <c r="AX172" s="404">
        <v>4.2587000000000002</v>
      </c>
      <c r="AY172" s="400"/>
      <c r="AZ172" s="400"/>
      <c r="BA172" s="400"/>
      <c r="BB172" s="400"/>
      <c r="BC172" s="400"/>
      <c r="BD172" s="400"/>
      <c r="BE172" s="400"/>
      <c r="BF172" s="400"/>
      <c r="BG172" s="400"/>
      <c r="BH172" s="400"/>
      <c r="BI172" s="400"/>
      <c r="BJ172" s="400"/>
      <c r="BK172" s="400"/>
      <c r="BL172" s="400"/>
      <c r="BM172" s="400"/>
      <c r="BN172" s="400"/>
      <c r="BO172" s="400"/>
      <c r="BP172" s="400"/>
      <c r="BQ172" s="400"/>
      <c r="BR172" s="400"/>
      <c r="BS172" s="400"/>
      <c r="BT172" s="400"/>
      <c r="BU172" s="400"/>
      <c r="BV172" s="400"/>
      <c r="BW172" s="400"/>
      <c r="BX172" s="400"/>
      <c r="BY172" s="400"/>
      <c r="BZ172" s="400"/>
      <c r="CA172" s="400"/>
      <c r="CB172" s="400"/>
      <c r="CC172" s="400"/>
      <c r="CD172" s="400"/>
      <c r="CE172" s="400"/>
      <c r="CF172" s="400"/>
      <c r="CG172" s="400"/>
      <c r="CH172" s="400"/>
      <c r="CI172" s="400"/>
      <c r="CJ172" s="400"/>
      <c r="CK172" s="400"/>
    </row>
    <row r="173" spans="1:89">
      <c r="A173" s="1341"/>
      <c r="B173" s="397">
        <v>19</v>
      </c>
      <c r="C173" s="404">
        <v>3.1300000000000001E-2</v>
      </c>
      <c r="D173" s="404">
        <v>5.2699999999999997E-2</v>
      </c>
      <c r="E173" s="404">
        <v>7.8799999999999995E-2</v>
      </c>
      <c r="F173" s="404">
        <v>0.1094</v>
      </c>
      <c r="G173" s="404">
        <v>0.14430000000000001</v>
      </c>
      <c r="H173" s="404">
        <v>0.1832</v>
      </c>
      <c r="I173" s="404">
        <v>0.2261</v>
      </c>
      <c r="J173" s="404">
        <v>0.2727</v>
      </c>
      <c r="K173" s="404">
        <v>0.32300000000000001</v>
      </c>
      <c r="L173" s="404">
        <v>0.37680000000000002</v>
      </c>
      <c r="M173" s="404">
        <v>0.434</v>
      </c>
      <c r="N173" s="404">
        <v>0.49459999999999998</v>
      </c>
      <c r="O173" s="404">
        <v>0.55840000000000001</v>
      </c>
      <c r="P173" s="404">
        <v>0.62539999999999996</v>
      </c>
      <c r="Q173" s="404">
        <v>0.69550000000000001</v>
      </c>
      <c r="R173" s="404">
        <v>0.76870000000000005</v>
      </c>
      <c r="S173" s="404">
        <v>0.8448</v>
      </c>
      <c r="T173" s="404">
        <v>0.92379999999999995</v>
      </c>
      <c r="U173" s="404">
        <v>1.0058</v>
      </c>
      <c r="V173" s="404">
        <v>1.0905</v>
      </c>
      <c r="W173" s="404">
        <v>1.1779999999999999</v>
      </c>
      <c r="X173" s="404">
        <v>1.2683</v>
      </c>
      <c r="Y173" s="404">
        <v>1.3612</v>
      </c>
      <c r="Z173" s="404">
        <v>1.4568000000000001</v>
      </c>
      <c r="AA173" s="404">
        <v>1.5550999999999999</v>
      </c>
      <c r="AB173" s="404">
        <v>1.6558999999999999</v>
      </c>
      <c r="AC173" s="404">
        <v>1.7593000000000001</v>
      </c>
      <c r="AD173" s="404">
        <v>1.8653</v>
      </c>
      <c r="AE173" s="404">
        <v>1.9738</v>
      </c>
      <c r="AF173" s="404">
        <v>2.0848</v>
      </c>
      <c r="AG173" s="404">
        <v>2.1983000000000001</v>
      </c>
      <c r="AH173" s="404">
        <v>2.3142</v>
      </c>
      <c r="AI173" s="404">
        <v>2.4327000000000001</v>
      </c>
      <c r="AJ173" s="404">
        <v>2.5535000000000001</v>
      </c>
      <c r="AK173" s="404">
        <v>2.6768000000000001</v>
      </c>
      <c r="AL173" s="404">
        <v>2.8025000000000002</v>
      </c>
      <c r="AM173" s="404">
        <v>2.9306000000000001</v>
      </c>
      <c r="AN173" s="404">
        <v>3.0611000000000002</v>
      </c>
      <c r="AO173" s="404">
        <v>3.1941000000000002</v>
      </c>
      <c r="AP173" s="404">
        <v>3.3294000000000001</v>
      </c>
      <c r="AQ173" s="404">
        <v>3.4670999999999998</v>
      </c>
      <c r="AR173" s="404">
        <v>3.6071</v>
      </c>
      <c r="AS173" s="404">
        <v>3.7496</v>
      </c>
      <c r="AT173" s="404">
        <v>3.8944000000000001</v>
      </c>
      <c r="AU173" s="404">
        <v>4.0415999999999999</v>
      </c>
      <c r="AV173" s="404">
        <v>4.1913</v>
      </c>
      <c r="AW173" s="404">
        <v>4.3432000000000004</v>
      </c>
      <c r="AX173" s="404">
        <v>4.4976000000000003</v>
      </c>
      <c r="AY173" s="400"/>
      <c r="AZ173" s="400"/>
      <c r="BA173" s="400"/>
      <c r="BB173" s="400"/>
      <c r="BC173" s="400"/>
      <c r="BD173" s="400"/>
      <c r="BE173" s="400"/>
      <c r="BF173" s="400"/>
      <c r="BG173" s="400"/>
      <c r="BH173" s="400"/>
      <c r="BI173" s="400"/>
      <c r="BJ173" s="400"/>
      <c r="BK173" s="400"/>
      <c r="BL173" s="400"/>
      <c r="BM173" s="400"/>
      <c r="BN173" s="400"/>
      <c r="BO173" s="400"/>
      <c r="BP173" s="400"/>
      <c r="BQ173" s="400"/>
      <c r="BR173" s="400"/>
      <c r="BS173" s="400"/>
      <c r="BT173" s="400"/>
      <c r="BU173" s="400"/>
      <c r="BV173" s="400"/>
      <c r="BW173" s="400"/>
      <c r="BX173" s="400"/>
      <c r="BY173" s="400"/>
      <c r="BZ173" s="400"/>
      <c r="CA173" s="400"/>
      <c r="CB173" s="400"/>
      <c r="CC173" s="400"/>
      <c r="CD173" s="400"/>
      <c r="CE173" s="400"/>
      <c r="CF173" s="400"/>
      <c r="CG173" s="400"/>
      <c r="CH173" s="400"/>
      <c r="CI173" s="400"/>
      <c r="CJ173" s="400"/>
      <c r="CK173" s="400"/>
    </row>
    <row r="174" spans="1:89">
      <c r="A174" s="1341"/>
      <c r="B174" s="397">
        <v>20</v>
      </c>
      <c r="C174" s="404">
        <v>3.3000000000000002E-2</v>
      </c>
      <c r="D174" s="404">
        <v>5.5500000000000001E-2</v>
      </c>
      <c r="E174" s="404">
        <v>8.3099999999999993E-2</v>
      </c>
      <c r="F174" s="404">
        <v>0.1154</v>
      </c>
      <c r="G174" s="404">
        <v>0.15210000000000001</v>
      </c>
      <c r="H174" s="404">
        <v>0.19320000000000001</v>
      </c>
      <c r="I174" s="404">
        <v>0.2384</v>
      </c>
      <c r="J174" s="404">
        <v>0.28760000000000002</v>
      </c>
      <c r="K174" s="404">
        <v>0.3407</v>
      </c>
      <c r="L174" s="404">
        <v>0.39750000000000002</v>
      </c>
      <c r="M174" s="404">
        <v>0.45789999999999997</v>
      </c>
      <c r="N174" s="404">
        <v>0.52190000000000003</v>
      </c>
      <c r="O174" s="404">
        <v>0.58930000000000005</v>
      </c>
      <c r="P174" s="404">
        <v>0.66010000000000002</v>
      </c>
      <c r="Q174" s="404">
        <v>0.73409999999999997</v>
      </c>
      <c r="R174" s="404">
        <v>0.81130000000000002</v>
      </c>
      <c r="S174" s="404">
        <v>0.89170000000000005</v>
      </c>
      <c r="T174" s="404">
        <v>0.97519999999999996</v>
      </c>
      <c r="U174" s="404">
        <v>1.0617000000000001</v>
      </c>
      <c r="V174" s="404">
        <v>1.1512</v>
      </c>
      <c r="W174" s="404">
        <v>1.2436</v>
      </c>
      <c r="X174" s="404">
        <v>1.3389</v>
      </c>
      <c r="Y174" s="404">
        <v>1.4370000000000001</v>
      </c>
      <c r="Z174" s="404">
        <v>1.538</v>
      </c>
      <c r="AA174" s="404">
        <v>1.6416999999999999</v>
      </c>
      <c r="AB174" s="404">
        <v>1.7481</v>
      </c>
      <c r="AC174" s="404">
        <v>1.8572</v>
      </c>
      <c r="AD174" s="404">
        <v>1.9690000000000001</v>
      </c>
      <c r="AE174" s="404">
        <v>2.0834999999999999</v>
      </c>
      <c r="AF174" s="404">
        <v>2.2006000000000001</v>
      </c>
      <c r="AG174" s="404">
        <v>2.3201999999999998</v>
      </c>
      <c r="AH174" s="404">
        <v>2.4424999999999999</v>
      </c>
      <c r="AI174" s="404">
        <v>2.5672999999999999</v>
      </c>
      <c r="AJ174" s="404">
        <v>2.6945999999999999</v>
      </c>
      <c r="AK174" s="404">
        <v>2.8245</v>
      </c>
      <c r="AL174" s="404">
        <v>2.9569000000000001</v>
      </c>
      <c r="AM174" s="404">
        <v>3.0918000000000001</v>
      </c>
      <c r="AN174" s="404">
        <v>3.2292000000000001</v>
      </c>
      <c r="AO174" s="404">
        <v>3.3691</v>
      </c>
      <c r="AP174" s="404">
        <v>3.5114000000000001</v>
      </c>
      <c r="AQ174" s="404">
        <v>3.6562000000000001</v>
      </c>
      <c r="AR174" s="404">
        <v>3.8035000000000001</v>
      </c>
      <c r="AS174" s="404">
        <v>3.9531999999999998</v>
      </c>
      <c r="AT174" s="404">
        <v>4.1052999999999997</v>
      </c>
      <c r="AU174" s="404">
        <v>4.26</v>
      </c>
      <c r="AV174" s="404">
        <v>4.4169999999999998</v>
      </c>
      <c r="AW174" s="404">
        <v>4.5765000000000002</v>
      </c>
      <c r="AX174" s="404">
        <v>4.7385000000000002</v>
      </c>
      <c r="AY174" s="400"/>
      <c r="AZ174" s="400"/>
      <c r="BA174" s="400"/>
      <c r="BB174" s="400"/>
      <c r="BC174" s="400"/>
      <c r="BD174" s="400"/>
      <c r="BE174" s="400"/>
      <c r="BF174" s="400"/>
      <c r="BG174" s="400"/>
      <c r="BH174" s="400"/>
      <c r="BI174" s="400"/>
      <c r="BJ174" s="400"/>
      <c r="BK174" s="400"/>
      <c r="BL174" s="400"/>
      <c r="BM174" s="400"/>
      <c r="BN174" s="400"/>
      <c r="BO174" s="400"/>
      <c r="BP174" s="400"/>
      <c r="BQ174" s="400"/>
      <c r="BR174" s="400"/>
      <c r="BS174" s="400"/>
      <c r="BT174" s="400"/>
      <c r="BU174" s="400"/>
      <c r="BV174" s="400"/>
      <c r="BW174" s="400"/>
      <c r="BX174" s="400"/>
      <c r="BY174" s="400"/>
      <c r="BZ174" s="400"/>
      <c r="CA174" s="400"/>
      <c r="CB174" s="400"/>
      <c r="CC174" s="400"/>
      <c r="CD174" s="400"/>
      <c r="CE174" s="400"/>
      <c r="CF174" s="400"/>
      <c r="CG174" s="400"/>
      <c r="CH174" s="400"/>
      <c r="CI174" s="400"/>
      <c r="CJ174" s="400"/>
      <c r="CK174" s="400"/>
    </row>
    <row r="175" spans="1:89">
      <c r="A175" s="1341"/>
      <c r="B175" s="397">
        <v>21</v>
      </c>
      <c r="C175" s="404">
        <v>3.4700000000000002E-2</v>
      </c>
      <c r="D175" s="404">
        <v>5.8400000000000001E-2</v>
      </c>
      <c r="E175" s="404">
        <v>8.7300000000000003E-2</v>
      </c>
      <c r="F175" s="404">
        <v>0.12130000000000001</v>
      </c>
      <c r="G175" s="404">
        <v>0.16</v>
      </c>
      <c r="H175" s="404">
        <v>0.20319999999999999</v>
      </c>
      <c r="I175" s="404">
        <v>0.25080000000000002</v>
      </c>
      <c r="J175" s="404">
        <v>0.30259999999999998</v>
      </c>
      <c r="K175" s="404">
        <v>0.3584</v>
      </c>
      <c r="L175" s="404">
        <v>0.41820000000000002</v>
      </c>
      <c r="M175" s="404">
        <v>0.4819</v>
      </c>
      <c r="N175" s="404">
        <v>0.54920000000000002</v>
      </c>
      <c r="O175" s="404">
        <v>0.62019999999999997</v>
      </c>
      <c r="P175" s="404">
        <v>0.69469999999999998</v>
      </c>
      <c r="Q175" s="404">
        <v>0.77270000000000005</v>
      </c>
      <c r="R175" s="404">
        <v>0.85409999999999997</v>
      </c>
      <c r="S175" s="404">
        <v>0.93879999999999997</v>
      </c>
      <c r="T175" s="404">
        <v>1.0266999999999999</v>
      </c>
      <c r="U175" s="404">
        <v>1.1177999999999999</v>
      </c>
      <c r="V175" s="404">
        <v>1.212</v>
      </c>
      <c r="W175" s="404">
        <v>1.3093999999999999</v>
      </c>
      <c r="X175" s="404">
        <v>1.4097</v>
      </c>
      <c r="Y175" s="404">
        <v>1.5130999999999999</v>
      </c>
      <c r="Z175" s="404">
        <v>1.6194</v>
      </c>
      <c r="AA175" s="404">
        <v>1.7284999999999999</v>
      </c>
      <c r="AB175" s="404">
        <v>1.8406</v>
      </c>
      <c r="AC175" s="404">
        <v>1.9555</v>
      </c>
      <c r="AD175" s="404">
        <v>2.0731000000000002</v>
      </c>
      <c r="AE175" s="404">
        <v>2.1936</v>
      </c>
      <c r="AF175" s="404">
        <v>2.3168000000000002</v>
      </c>
      <c r="AG175" s="404">
        <v>2.4426000000000001</v>
      </c>
      <c r="AH175" s="404">
        <v>2.5712000000000002</v>
      </c>
      <c r="AI175" s="404">
        <v>2.7025000000000001</v>
      </c>
      <c r="AJ175" s="404">
        <v>2.8363999999999998</v>
      </c>
      <c r="AK175" s="404">
        <v>2.9729000000000001</v>
      </c>
      <c r="AL175" s="404">
        <v>3.1120000000000001</v>
      </c>
      <c r="AM175" s="404">
        <v>3.2538</v>
      </c>
      <c r="AN175" s="404">
        <v>3.3980999999999999</v>
      </c>
      <c r="AO175" s="404">
        <v>3.5449999999999999</v>
      </c>
      <c r="AP175" s="404">
        <v>3.6943999999999999</v>
      </c>
      <c r="AQ175" s="404">
        <v>3.8464</v>
      </c>
      <c r="AR175" s="404">
        <v>4.0010000000000003</v>
      </c>
      <c r="AS175" s="404">
        <v>4.1580000000000004</v>
      </c>
      <c r="AT175" s="404">
        <v>4.3175999999999997</v>
      </c>
      <c r="AU175" s="404">
        <v>4.4797000000000002</v>
      </c>
      <c r="AV175" s="404">
        <v>4.6443000000000003</v>
      </c>
      <c r="AW175" s="404">
        <v>4.8113999999999999</v>
      </c>
      <c r="AX175" s="404">
        <v>4.9810999999999996</v>
      </c>
      <c r="AY175" s="400"/>
      <c r="AZ175" s="400"/>
      <c r="BA175" s="400"/>
      <c r="BB175" s="400"/>
      <c r="BC175" s="400"/>
      <c r="BD175" s="400"/>
      <c r="BE175" s="400"/>
      <c r="BF175" s="400"/>
      <c r="BG175" s="400"/>
      <c r="BH175" s="400"/>
      <c r="BI175" s="400"/>
      <c r="BJ175" s="400"/>
      <c r="BK175" s="400"/>
      <c r="BL175" s="400"/>
      <c r="BM175" s="400"/>
      <c r="BN175" s="400"/>
      <c r="BO175" s="400"/>
      <c r="BP175" s="400"/>
      <c r="BQ175" s="400"/>
      <c r="BR175" s="400"/>
      <c r="BS175" s="400"/>
      <c r="BT175" s="400"/>
      <c r="BU175" s="400"/>
      <c r="BV175" s="400"/>
      <c r="BW175" s="400"/>
      <c r="BX175" s="400"/>
      <c r="BY175" s="400"/>
      <c r="BZ175" s="400"/>
      <c r="CA175" s="400"/>
      <c r="CB175" s="400"/>
      <c r="CC175" s="400"/>
      <c r="CD175" s="400"/>
      <c r="CE175" s="400"/>
      <c r="CF175" s="400"/>
      <c r="CG175" s="400"/>
      <c r="CH175" s="400"/>
      <c r="CI175" s="400"/>
      <c r="CJ175" s="400"/>
      <c r="CK175" s="400"/>
    </row>
    <row r="176" spans="1:89">
      <c r="A176" s="1341"/>
      <c r="B176" s="397">
        <v>22</v>
      </c>
      <c r="C176" s="404">
        <v>3.6299999999999999E-2</v>
      </c>
      <c r="D176" s="404">
        <v>6.1199999999999997E-2</v>
      </c>
      <c r="E176" s="404">
        <v>9.1600000000000001E-2</v>
      </c>
      <c r="F176" s="404">
        <v>0.12720000000000001</v>
      </c>
      <c r="G176" s="404">
        <v>0.1678</v>
      </c>
      <c r="H176" s="404">
        <v>0.2132</v>
      </c>
      <c r="I176" s="404">
        <v>0.2631</v>
      </c>
      <c r="J176" s="404">
        <v>0.3175</v>
      </c>
      <c r="K176" s="404">
        <v>0.37619999999999998</v>
      </c>
      <c r="L176" s="404">
        <v>0.439</v>
      </c>
      <c r="M176" s="404">
        <v>0.50580000000000003</v>
      </c>
      <c r="N176" s="404">
        <v>0.5766</v>
      </c>
      <c r="O176" s="404">
        <v>0.65110000000000001</v>
      </c>
      <c r="P176" s="404">
        <v>0.72940000000000005</v>
      </c>
      <c r="Q176" s="404">
        <v>0.81140000000000001</v>
      </c>
      <c r="R176" s="404">
        <v>0.89690000000000003</v>
      </c>
      <c r="S176" s="404">
        <v>0.98580000000000001</v>
      </c>
      <c r="T176" s="404">
        <v>1.0782</v>
      </c>
      <c r="U176" s="404">
        <v>1.1739999999999999</v>
      </c>
      <c r="V176" s="404">
        <v>1.2729999999999999</v>
      </c>
      <c r="W176" s="404">
        <v>1.3752</v>
      </c>
      <c r="X176" s="404">
        <v>1.4806999999999999</v>
      </c>
      <c r="Y176" s="404">
        <v>1.5892999999999999</v>
      </c>
      <c r="Z176" s="404">
        <v>1.7009000000000001</v>
      </c>
      <c r="AA176" s="404">
        <v>1.8156000000000001</v>
      </c>
      <c r="AB176" s="404">
        <v>1.9333</v>
      </c>
      <c r="AC176" s="404">
        <v>2.0539000000000001</v>
      </c>
      <c r="AD176" s="404">
        <v>2.1775000000000002</v>
      </c>
      <c r="AE176" s="404">
        <v>2.3039999999999998</v>
      </c>
      <c r="AF176" s="404">
        <v>2.4333</v>
      </c>
      <c r="AG176" s="404">
        <v>2.5655000000000001</v>
      </c>
      <c r="AH176" s="404">
        <v>2.7004000000000001</v>
      </c>
      <c r="AI176" s="404">
        <v>2.8382000000000001</v>
      </c>
      <c r="AJ176" s="404">
        <v>2.9786999999999999</v>
      </c>
      <c r="AK176" s="404">
        <v>3.1219000000000001</v>
      </c>
      <c r="AL176" s="404">
        <v>3.2677999999999998</v>
      </c>
      <c r="AM176" s="404">
        <v>3.4165000000000001</v>
      </c>
      <c r="AN176" s="404">
        <v>3.5678000000000001</v>
      </c>
      <c r="AO176" s="404">
        <v>3.7216999999999998</v>
      </c>
      <c r="AP176" s="404">
        <v>3.8784000000000001</v>
      </c>
      <c r="AQ176" s="404">
        <v>4.0376000000000003</v>
      </c>
      <c r="AR176" s="404">
        <v>4.1994999999999996</v>
      </c>
      <c r="AS176" s="404">
        <v>4.3639999999999999</v>
      </c>
      <c r="AT176" s="404">
        <v>4.5309999999999997</v>
      </c>
      <c r="AU176" s="404">
        <v>4.7007000000000003</v>
      </c>
      <c r="AV176" s="404">
        <v>4.8730000000000002</v>
      </c>
      <c r="AW176" s="404">
        <v>5.0477999999999996</v>
      </c>
      <c r="AX176" s="404">
        <v>5.2252999999999998</v>
      </c>
      <c r="AY176" s="400"/>
      <c r="AZ176" s="400"/>
      <c r="BA176" s="400"/>
      <c r="BB176" s="400"/>
      <c r="BC176" s="400"/>
      <c r="BD176" s="400"/>
      <c r="BE176" s="400"/>
      <c r="BF176" s="400"/>
      <c r="BG176" s="400"/>
      <c r="BH176" s="400"/>
      <c r="BI176" s="400"/>
      <c r="BJ176" s="400"/>
      <c r="BK176" s="400"/>
      <c r="BL176" s="400"/>
      <c r="BM176" s="400"/>
      <c r="BN176" s="400"/>
      <c r="BO176" s="400"/>
      <c r="BP176" s="400"/>
      <c r="BQ176" s="400"/>
      <c r="BR176" s="400"/>
      <c r="BS176" s="400"/>
      <c r="BT176" s="400"/>
      <c r="BU176" s="400"/>
      <c r="BV176" s="400"/>
      <c r="BW176" s="400"/>
      <c r="BX176" s="400"/>
      <c r="BY176" s="400"/>
      <c r="BZ176" s="400"/>
      <c r="CA176" s="400"/>
      <c r="CB176" s="400"/>
      <c r="CC176" s="400"/>
      <c r="CD176" s="400"/>
      <c r="CE176" s="400"/>
      <c r="CF176" s="400"/>
      <c r="CG176" s="400"/>
      <c r="CH176" s="400"/>
      <c r="CI176" s="400"/>
      <c r="CJ176" s="400"/>
      <c r="CK176" s="400"/>
    </row>
    <row r="177" spans="1:89">
      <c r="A177" s="1341"/>
      <c r="B177" s="397">
        <v>23</v>
      </c>
      <c r="C177" s="404">
        <v>3.7999999999999999E-2</v>
      </c>
      <c r="D177" s="404">
        <v>6.4000000000000001E-2</v>
      </c>
      <c r="E177" s="404">
        <v>9.5799999999999996E-2</v>
      </c>
      <c r="F177" s="404">
        <v>0.1331</v>
      </c>
      <c r="G177" s="404">
        <v>0.17560000000000001</v>
      </c>
      <c r="H177" s="404">
        <v>0.22320000000000001</v>
      </c>
      <c r="I177" s="404">
        <v>0.27550000000000002</v>
      </c>
      <c r="J177" s="404">
        <v>0.33250000000000002</v>
      </c>
      <c r="K177" s="404">
        <v>0.39389999999999997</v>
      </c>
      <c r="L177" s="404">
        <v>0.4597</v>
      </c>
      <c r="M177" s="404">
        <v>0.52980000000000005</v>
      </c>
      <c r="N177" s="404">
        <v>0.60389999999999999</v>
      </c>
      <c r="O177" s="404">
        <v>0.68210000000000004</v>
      </c>
      <c r="P177" s="404">
        <v>0.76419999999999999</v>
      </c>
      <c r="Q177" s="404">
        <v>0.85009999999999997</v>
      </c>
      <c r="R177" s="404">
        <v>0.93969999999999998</v>
      </c>
      <c r="S177" s="404">
        <v>1.0329999999999999</v>
      </c>
      <c r="T177" s="404">
        <v>1.1297999999999999</v>
      </c>
      <c r="U177" s="404">
        <v>1.2302</v>
      </c>
      <c r="V177" s="404">
        <v>1.3340000000000001</v>
      </c>
      <c r="W177" s="404">
        <v>1.4412</v>
      </c>
      <c r="X177" s="404">
        <v>1.5518000000000001</v>
      </c>
      <c r="Y177" s="404">
        <v>1.6656</v>
      </c>
      <c r="Z177" s="404">
        <v>1.7826</v>
      </c>
      <c r="AA177" s="404">
        <v>1.9028</v>
      </c>
      <c r="AB177" s="404">
        <v>2.0261999999999998</v>
      </c>
      <c r="AC177" s="404">
        <v>2.1526999999999998</v>
      </c>
      <c r="AD177" s="404">
        <v>2.2822</v>
      </c>
      <c r="AE177" s="404">
        <v>2.4146999999999998</v>
      </c>
      <c r="AF177" s="404">
        <v>2.5501999999999998</v>
      </c>
      <c r="AG177" s="404">
        <v>2.6886000000000001</v>
      </c>
      <c r="AH177" s="404">
        <v>2.83</v>
      </c>
      <c r="AI177" s="404">
        <v>2.9742999999999999</v>
      </c>
      <c r="AJ177" s="404">
        <v>3.1214</v>
      </c>
      <c r="AK177" s="404">
        <v>3.2713999999999999</v>
      </c>
      <c r="AL177" s="404">
        <v>3.4241999999999999</v>
      </c>
      <c r="AM177" s="404">
        <v>3.5798000000000001</v>
      </c>
      <c r="AN177" s="404">
        <v>3.7381000000000002</v>
      </c>
      <c r="AO177" s="404">
        <v>3.8992</v>
      </c>
      <c r="AP177" s="404">
        <v>4.0631000000000004</v>
      </c>
      <c r="AQ177" s="404">
        <v>4.2297000000000002</v>
      </c>
      <c r="AR177" s="404">
        <v>4.3989000000000003</v>
      </c>
      <c r="AS177" s="404">
        <v>4.5709</v>
      </c>
      <c r="AT177" s="404">
        <v>4.7455999999999996</v>
      </c>
      <c r="AU177" s="404">
        <v>4.9229000000000003</v>
      </c>
      <c r="AV177" s="404">
        <v>5.1029</v>
      </c>
      <c r="AW177" s="404">
        <v>5.2854999999999999</v>
      </c>
      <c r="AX177" s="404">
        <v>5.4707999999999997</v>
      </c>
      <c r="AY177" s="400"/>
      <c r="AZ177" s="400"/>
      <c r="BA177" s="400"/>
      <c r="BB177" s="400"/>
      <c r="BC177" s="400"/>
      <c r="BD177" s="400"/>
      <c r="BE177" s="400"/>
      <c r="BF177" s="400"/>
      <c r="BG177" s="400"/>
      <c r="BH177" s="400"/>
      <c r="BI177" s="400"/>
      <c r="BJ177" s="400"/>
      <c r="BK177" s="400"/>
      <c r="BL177" s="400"/>
      <c r="BM177" s="400"/>
      <c r="BN177" s="400"/>
      <c r="BO177" s="400"/>
      <c r="BP177" s="400"/>
      <c r="BQ177" s="400"/>
      <c r="BR177" s="400"/>
      <c r="BS177" s="400"/>
      <c r="BT177" s="400"/>
      <c r="BU177" s="400"/>
      <c r="BV177" s="400"/>
      <c r="BW177" s="400"/>
      <c r="BX177" s="400"/>
      <c r="BY177" s="400"/>
      <c r="BZ177" s="400"/>
      <c r="CA177" s="400"/>
      <c r="CB177" s="400"/>
      <c r="CC177" s="400"/>
      <c r="CD177" s="400"/>
      <c r="CE177" s="400"/>
      <c r="CF177" s="400"/>
      <c r="CG177" s="400"/>
      <c r="CH177" s="400"/>
      <c r="CI177" s="400"/>
      <c r="CJ177" s="400"/>
      <c r="CK177" s="400"/>
    </row>
    <row r="178" spans="1:89">
      <c r="A178" s="1341"/>
      <c r="B178" s="397">
        <v>24</v>
      </c>
      <c r="C178" s="404">
        <v>3.9699999999999999E-2</v>
      </c>
      <c r="D178" s="404">
        <v>6.6900000000000001E-2</v>
      </c>
      <c r="E178" s="404">
        <v>0.10009999999999999</v>
      </c>
      <c r="F178" s="404">
        <v>0.1391</v>
      </c>
      <c r="G178" s="404">
        <v>0.1835</v>
      </c>
      <c r="H178" s="404">
        <v>0.2331</v>
      </c>
      <c r="I178" s="404">
        <v>0.2878</v>
      </c>
      <c r="J178" s="404">
        <v>0.34739999999999999</v>
      </c>
      <c r="K178" s="404">
        <v>0.41170000000000001</v>
      </c>
      <c r="L178" s="404">
        <v>0.48049999999999998</v>
      </c>
      <c r="M178" s="404">
        <v>0.55369999999999997</v>
      </c>
      <c r="N178" s="404">
        <v>0.63129999999999997</v>
      </c>
      <c r="O178" s="404">
        <v>0.71309999999999996</v>
      </c>
      <c r="P178" s="404">
        <v>0.79890000000000005</v>
      </c>
      <c r="Q178" s="404">
        <v>0.88880000000000003</v>
      </c>
      <c r="R178" s="404">
        <v>0.98250000000000004</v>
      </c>
      <c r="S178" s="404">
        <v>1.0801000000000001</v>
      </c>
      <c r="T178" s="404">
        <v>1.1815</v>
      </c>
      <c r="U178" s="404">
        <v>1.2865</v>
      </c>
      <c r="V178" s="404">
        <v>1.3951</v>
      </c>
      <c r="W178" s="404">
        <v>1.5073000000000001</v>
      </c>
      <c r="X178" s="404">
        <v>1.623</v>
      </c>
      <c r="Y178" s="404">
        <v>1.742</v>
      </c>
      <c r="Z178" s="404">
        <v>1.8645</v>
      </c>
      <c r="AA178" s="404">
        <v>1.9903</v>
      </c>
      <c r="AB178" s="404">
        <v>2.1193</v>
      </c>
      <c r="AC178" s="404">
        <v>2.2515999999999998</v>
      </c>
      <c r="AD178" s="404">
        <v>2.387</v>
      </c>
      <c r="AE178" s="404">
        <v>2.5255999999999998</v>
      </c>
      <c r="AF178" s="404">
        <v>2.6674000000000002</v>
      </c>
      <c r="AG178" s="404">
        <v>2.8121</v>
      </c>
      <c r="AH178" s="404">
        <v>2.96</v>
      </c>
      <c r="AI178" s="404">
        <v>3.1107999999999998</v>
      </c>
      <c r="AJ178" s="404">
        <v>3.2646000000000002</v>
      </c>
      <c r="AK178" s="404">
        <v>3.4214000000000002</v>
      </c>
      <c r="AL178" s="404">
        <v>3.581</v>
      </c>
      <c r="AM178" s="404">
        <v>3.7435999999999998</v>
      </c>
      <c r="AN178" s="404">
        <v>3.9091</v>
      </c>
      <c r="AO178" s="404">
        <v>4.0773999999999999</v>
      </c>
      <c r="AP178" s="404">
        <v>4.2484999999999999</v>
      </c>
      <c r="AQ178" s="404">
        <v>4.4225000000000003</v>
      </c>
      <c r="AR178" s="404">
        <v>4.5991999999999997</v>
      </c>
      <c r="AS178" s="404">
        <v>4.7788000000000004</v>
      </c>
      <c r="AT178" s="404">
        <v>4.9611000000000001</v>
      </c>
      <c r="AU178" s="404">
        <v>5.1460999999999997</v>
      </c>
      <c r="AV178" s="404">
        <v>5.3338999999999999</v>
      </c>
      <c r="AW178" s="404">
        <v>5.5244</v>
      </c>
      <c r="AX178" s="404">
        <v>5.7176</v>
      </c>
      <c r="AY178" s="400"/>
      <c r="AZ178" s="400"/>
      <c r="BA178" s="400"/>
      <c r="BB178" s="400"/>
      <c r="BC178" s="400"/>
      <c r="BD178" s="400"/>
      <c r="BE178" s="400"/>
      <c r="BF178" s="400"/>
      <c r="BG178" s="400"/>
      <c r="BH178" s="400"/>
      <c r="BI178" s="400"/>
      <c r="BJ178" s="400"/>
      <c r="BK178" s="400"/>
      <c r="BL178" s="400"/>
      <c r="BM178" s="400"/>
      <c r="BN178" s="400"/>
      <c r="BO178" s="400"/>
      <c r="BP178" s="400"/>
      <c r="BQ178" s="400"/>
      <c r="BR178" s="400"/>
      <c r="BS178" s="400"/>
      <c r="BT178" s="400"/>
      <c r="BU178" s="400"/>
      <c r="BV178" s="400"/>
      <c r="BW178" s="400"/>
      <c r="BX178" s="400"/>
      <c r="BY178" s="400"/>
      <c r="BZ178" s="400"/>
      <c r="CA178" s="400"/>
      <c r="CB178" s="400"/>
      <c r="CC178" s="400"/>
      <c r="CD178" s="400"/>
      <c r="CE178" s="400"/>
      <c r="CF178" s="400"/>
      <c r="CG178" s="400"/>
      <c r="CH178" s="400"/>
      <c r="CI178" s="400"/>
      <c r="CJ178" s="400"/>
      <c r="CK178" s="400"/>
    </row>
    <row r="179" spans="1:89">
      <c r="A179" s="1341"/>
      <c r="B179" s="397">
        <v>25</v>
      </c>
      <c r="C179" s="404">
        <v>4.1399999999999999E-2</v>
      </c>
      <c r="D179" s="404">
        <v>6.9699999999999998E-2</v>
      </c>
      <c r="E179" s="404">
        <v>0.1043</v>
      </c>
      <c r="F179" s="404">
        <v>0.14499999999999999</v>
      </c>
      <c r="G179" s="404">
        <v>0.1913</v>
      </c>
      <c r="H179" s="404">
        <v>0.24310000000000001</v>
      </c>
      <c r="I179" s="404">
        <v>0.30020000000000002</v>
      </c>
      <c r="J179" s="404">
        <v>0.3624</v>
      </c>
      <c r="K179" s="404">
        <v>0.4294</v>
      </c>
      <c r="L179" s="404">
        <v>0.50129999999999997</v>
      </c>
      <c r="M179" s="404">
        <v>0.57769999999999999</v>
      </c>
      <c r="N179" s="404">
        <v>0.65869999999999995</v>
      </c>
      <c r="O179" s="404">
        <v>0.74409999999999998</v>
      </c>
      <c r="P179" s="404">
        <v>0.8337</v>
      </c>
      <c r="Q179" s="404">
        <v>0.92749999999999999</v>
      </c>
      <c r="R179" s="404">
        <v>1.0254000000000001</v>
      </c>
      <c r="S179" s="404">
        <v>1.1274</v>
      </c>
      <c r="T179" s="404">
        <v>1.2332000000000001</v>
      </c>
      <c r="U179" s="404">
        <v>1.3429</v>
      </c>
      <c r="V179" s="404">
        <v>1.4562999999999999</v>
      </c>
      <c r="W179" s="404">
        <v>1.5734999999999999</v>
      </c>
      <c r="X179" s="404">
        <v>1.6941999999999999</v>
      </c>
      <c r="Y179" s="404">
        <v>1.8186</v>
      </c>
      <c r="Z179" s="404">
        <v>1.9464999999999999</v>
      </c>
      <c r="AA179" s="404">
        <v>2.0777999999999999</v>
      </c>
      <c r="AB179" s="404">
        <v>2.2126000000000001</v>
      </c>
      <c r="AC179" s="404">
        <v>2.3506999999999998</v>
      </c>
      <c r="AD179" s="404">
        <v>2.4921000000000002</v>
      </c>
      <c r="AE179" s="404">
        <v>2.6368</v>
      </c>
      <c r="AF179" s="404">
        <v>2.7848000000000002</v>
      </c>
      <c r="AG179" s="404">
        <v>2.9359000000000002</v>
      </c>
      <c r="AH179" s="404">
        <v>3.0901999999999998</v>
      </c>
      <c r="AI179" s="404">
        <v>3.2477</v>
      </c>
      <c r="AJ179" s="404">
        <v>3.4081999999999999</v>
      </c>
      <c r="AK179" s="404">
        <v>3.5718000000000001</v>
      </c>
      <c r="AL179" s="404">
        <v>3.7383999999999999</v>
      </c>
      <c r="AM179" s="404">
        <v>3.9079999999999999</v>
      </c>
      <c r="AN179" s="404">
        <v>4.0805999999999996</v>
      </c>
      <c r="AO179" s="404">
        <v>4.2561</v>
      </c>
      <c r="AP179" s="404">
        <v>4.4345999999999997</v>
      </c>
      <c r="AQ179" s="404">
        <v>4.6159999999999997</v>
      </c>
      <c r="AR179" s="404">
        <v>4.8003</v>
      </c>
      <c r="AS179" s="404">
        <v>4.9874000000000001</v>
      </c>
      <c r="AT179" s="404">
        <v>5.1773999999999996</v>
      </c>
      <c r="AU179" s="404">
        <v>5.3701999999999996</v>
      </c>
      <c r="AV179" s="404">
        <v>5.5659000000000001</v>
      </c>
      <c r="AW179" s="404">
        <v>5.7644000000000002</v>
      </c>
      <c r="AX179" s="404">
        <v>5.9656000000000002</v>
      </c>
      <c r="AY179" s="400"/>
      <c r="AZ179" s="400"/>
      <c r="BA179" s="400"/>
      <c r="BB179" s="400"/>
      <c r="BC179" s="400"/>
      <c r="BD179" s="400"/>
      <c r="BE179" s="400"/>
      <c r="BF179" s="400"/>
      <c r="BG179" s="400"/>
      <c r="BH179" s="400"/>
      <c r="BI179" s="400"/>
      <c r="BJ179" s="400"/>
      <c r="BK179" s="400"/>
      <c r="BL179" s="400"/>
      <c r="BM179" s="400"/>
      <c r="BN179" s="400"/>
      <c r="BO179" s="400"/>
      <c r="BP179" s="400"/>
      <c r="BQ179" s="400"/>
      <c r="BR179" s="400"/>
      <c r="BS179" s="400"/>
      <c r="BT179" s="400"/>
      <c r="BU179" s="400"/>
      <c r="BV179" s="400"/>
      <c r="BW179" s="400"/>
      <c r="BX179" s="400"/>
      <c r="BY179" s="400"/>
      <c r="BZ179" s="400"/>
      <c r="CA179" s="400"/>
      <c r="CB179" s="400"/>
      <c r="CC179" s="400"/>
      <c r="CD179" s="400"/>
      <c r="CE179" s="400"/>
      <c r="CF179" s="400"/>
      <c r="CG179" s="400"/>
      <c r="CH179" s="400"/>
      <c r="CI179" s="400"/>
      <c r="CJ179" s="400"/>
      <c r="CK179" s="400"/>
    </row>
    <row r="180" spans="1:89">
      <c r="A180" s="1341"/>
      <c r="B180" s="397">
        <v>26</v>
      </c>
      <c r="C180" s="404">
        <v>4.2999999999999997E-2</v>
      </c>
      <c r="D180" s="404">
        <v>7.2499999999999995E-2</v>
      </c>
      <c r="E180" s="404">
        <v>0.1086</v>
      </c>
      <c r="F180" s="404">
        <v>0.15090000000000001</v>
      </c>
      <c r="G180" s="404">
        <v>0.19919999999999999</v>
      </c>
      <c r="H180" s="404">
        <v>0.25309999999999999</v>
      </c>
      <c r="I180" s="404">
        <v>0.31259999999999999</v>
      </c>
      <c r="J180" s="404">
        <v>0.37730000000000002</v>
      </c>
      <c r="K180" s="404">
        <v>0.44719999999999999</v>
      </c>
      <c r="L180" s="404">
        <v>0.52200000000000002</v>
      </c>
      <c r="M180" s="404">
        <v>0.60170000000000001</v>
      </c>
      <c r="N180" s="404">
        <v>0.68610000000000004</v>
      </c>
      <c r="O180" s="404">
        <v>0.77510000000000001</v>
      </c>
      <c r="P180" s="404">
        <v>0.86850000000000005</v>
      </c>
      <c r="Q180" s="404">
        <v>0.96630000000000005</v>
      </c>
      <c r="R180" s="404">
        <v>1.0684</v>
      </c>
      <c r="S180" s="404">
        <v>1.1746000000000001</v>
      </c>
      <c r="T180" s="404">
        <v>1.2849999999999999</v>
      </c>
      <c r="U180" s="404">
        <v>1.3993</v>
      </c>
      <c r="V180" s="404">
        <v>1.5176000000000001</v>
      </c>
      <c r="W180" s="404">
        <v>1.6396999999999999</v>
      </c>
      <c r="X180" s="404">
        <v>1.7656000000000001</v>
      </c>
      <c r="Y180" s="404">
        <v>1.8953</v>
      </c>
      <c r="Z180" s="404">
        <v>2.0286</v>
      </c>
      <c r="AA180" s="404">
        <v>2.1655000000000002</v>
      </c>
      <c r="AB180" s="404">
        <v>2.306</v>
      </c>
      <c r="AC180" s="404">
        <v>2.4500000000000002</v>
      </c>
      <c r="AD180" s="404">
        <v>2.5973999999999999</v>
      </c>
      <c r="AE180" s="404">
        <v>2.7483</v>
      </c>
      <c r="AF180" s="404">
        <v>2.9024999999999999</v>
      </c>
      <c r="AG180" s="404">
        <v>3.06</v>
      </c>
      <c r="AH180" s="404">
        <v>3.2208000000000001</v>
      </c>
      <c r="AI180" s="404">
        <v>3.3849</v>
      </c>
      <c r="AJ180" s="404">
        <v>3.5520999999999998</v>
      </c>
      <c r="AK180" s="404">
        <v>3.7225999999999999</v>
      </c>
      <c r="AL180" s="404">
        <v>3.8961000000000001</v>
      </c>
      <c r="AM180" s="404">
        <v>4.0728</v>
      </c>
      <c r="AN180" s="404">
        <v>4.2526000000000002</v>
      </c>
      <c r="AO180" s="404">
        <v>4.4353999999999996</v>
      </c>
      <c r="AP180" s="404">
        <v>4.6212999999999997</v>
      </c>
      <c r="AQ180" s="404">
        <v>4.8102</v>
      </c>
      <c r="AR180" s="404">
        <v>5.0019999999999998</v>
      </c>
      <c r="AS180" s="404">
        <v>5.1967999999999996</v>
      </c>
      <c r="AT180" s="404">
        <v>5.3945999999999996</v>
      </c>
      <c r="AU180" s="404">
        <v>5.5952000000000002</v>
      </c>
      <c r="AV180" s="404">
        <v>5.7988</v>
      </c>
      <c r="AW180" s="404">
        <v>6.0053000000000001</v>
      </c>
      <c r="AX180" s="404">
        <v>6.2145999999999999</v>
      </c>
      <c r="AY180" s="400"/>
      <c r="AZ180" s="400"/>
      <c r="BA180" s="400"/>
      <c r="BB180" s="400"/>
      <c r="BC180" s="400"/>
      <c r="BD180" s="400"/>
      <c r="BE180" s="400"/>
      <c r="BF180" s="400"/>
      <c r="BG180" s="400"/>
      <c r="BH180" s="400"/>
      <c r="BI180" s="400"/>
      <c r="BJ180" s="400"/>
      <c r="BK180" s="400"/>
      <c r="BL180" s="400"/>
      <c r="BM180" s="400"/>
      <c r="BN180" s="400"/>
      <c r="BO180" s="400"/>
      <c r="BP180" s="400"/>
      <c r="BQ180" s="400"/>
      <c r="BR180" s="400"/>
      <c r="BS180" s="400"/>
      <c r="BT180" s="400"/>
      <c r="BU180" s="400"/>
      <c r="BV180" s="400"/>
      <c r="BW180" s="400"/>
      <c r="BX180" s="400"/>
      <c r="BY180" s="400"/>
      <c r="BZ180" s="400"/>
      <c r="CA180" s="400"/>
      <c r="CB180" s="400"/>
      <c r="CC180" s="400"/>
      <c r="CD180" s="400"/>
      <c r="CE180" s="400"/>
      <c r="CF180" s="400"/>
      <c r="CG180" s="400"/>
      <c r="CH180" s="400"/>
      <c r="CI180" s="400"/>
      <c r="CJ180" s="400"/>
      <c r="CK180" s="400"/>
    </row>
    <row r="181" spans="1:89">
      <c r="A181" s="1341"/>
      <c r="B181" s="397">
        <v>27</v>
      </c>
      <c r="C181" s="404">
        <v>4.4699999999999997E-2</v>
      </c>
      <c r="D181" s="404">
        <v>7.5300000000000006E-2</v>
      </c>
      <c r="E181" s="404">
        <v>0.1128</v>
      </c>
      <c r="F181" s="404">
        <v>0.15679999999999999</v>
      </c>
      <c r="G181" s="404">
        <v>0.20699999999999999</v>
      </c>
      <c r="H181" s="404">
        <v>0.2631</v>
      </c>
      <c r="I181" s="404">
        <v>0.32490000000000002</v>
      </c>
      <c r="J181" s="404">
        <v>0.39229999999999998</v>
      </c>
      <c r="K181" s="404">
        <v>0.46500000000000002</v>
      </c>
      <c r="L181" s="404">
        <v>0.54279999999999995</v>
      </c>
      <c r="M181" s="404">
        <v>0.62570000000000003</v>
      </c>
      <c r="N181" s="404">
        <v>0.71350000000000002</v>
      </c>
      <c r="O181" s="404">
        <v>0.80610000000000004</v>
      </c>
      <c r="P181" s="404">
        <v>0.90329999999999999</v>
      </c>
      <c r="Q181" s="404">
        <v>1.0051000000000001</v>
      </c>
      <c r="R181" s="404">
        <v>1.1113</v>
      </c>
      <c r="S181" s="404">
        <v>1.2219</v>
      </c>
      <c r="T181" s="404">
        <v>1.3368</v>
      </c>
      <c r="U181" s="404">
        <v>1.4558</v>
      </c>
      <c r="V181" s="404">
        <v>1.5789</v>
      </c>
      <c r="W181" s="404">
        <v>1.706</v>
      </c>
      <c r="X181" s="404">
        <v>1.8371</v>
      </c>
      <c r="Y181" s="404">
        <v>1.972</v>
      </c>
      <c r="Z181" s="404">
        <v>2.1107999999999998</v>
      </c>
      <c r="AA181" s="404">
        <v>2.2532999999999999</v>
      </c>
      <c r="AB181" s="404">
        <v>2.3996</v>
      </c>
      <c r="AC181" s="404">
        <v>2.5493999999999999</v>
      </c>
      <c r="AD181" s="404">
        <v>2.7029000000000001</v>
      </c>
      <c r="AE181" s="404">
        <v>2.8599000000000001</v>
      </c>
      <c r="AF181" s="404">
        <v>3.0204</v>
      </c>
      <c r="AG181" s="404">
        <v>3.1842999999999999</v>
      </c>
      <c r="AH181" s="404">
        <v>3.3515999999999999</v>
      </c>
      <c r="AI181" s="404">
        <v>3.5223</v>
      </c>
      <c r="AJ181" s="404">
        <v>3.6964000000000001</v>
      </c>
      <c r="AK181" s="404">
        <v>3.8736999999999999</v>
      </c>
      <c r="AL181" s="404">
        <v>4.0542999999999996</v>
      </c>
      <c r="AM181" s="404">
        <v>4.2381000000000002</v>
      </c>
      <c r="AN181" s="404">
        <v>4.4250999999999996</v>
      </c>
      <c r="AO181" s="404">
        <v>4.6151999999999997</v>
      </c>
      <c r="AP181" s="404">
        <v>4.8085000000000004</v>
      </c>
      <c r="AQ181" s="404">
        <v>5.0049000000000001</v>
      </c>
      <c r="AR181" s="404">
        <v>5.2042999999999999</v>
      </c>
      <c r="AS181" s="404">
        <v>5.4069000000000003</v>
      </c>
      <c r="AT181" s="404">
        <v>5.6124000000000001</v>
      </c>
      <c r="AU181" s="404">
        <v>5.8209999999999997</v>
      </c>
      <c r="AV181" s="404">
        <v>6.0324999999999998</v>
      </c>
      <c r="AW181" s="404">
        <v>6.2470999999999997</v>
      </c>
      <c r="AX181" s="404">
        <v>6.4645000000000001</v>
      </c>
      <c r="AY181" s="400"/>
      <c r="AZ181" s="400"/>
      <c r="BA181" s="400"/>
      <c r="BB181" s="400"/>
      <c r="BC181" s="400"/>
      <c r="BD181" s="400"/>
      <c r="BE181" s="400"/>
      <c r="BF181" s="400"/>
      <c r="BG181" s="400"/>
      <c r="BH181" s="400"/>
      <c r="BI181" s="400"/>
      <c r="BJ181" s="400"/>
      <c r="BK181" s="400"/>
      <c r="BL181" s="400"/>
      <c r="BM181" s="400"/>
      <c r="BN181" s="400"/>
      <c r="BO181" s="400"/>
      <c r="BP181" s="400"/>
      <c r="BQ181" s="400"/>
      <c r="BR181" s="400"/>
      <c r="BS181" s="400"/>
      <c r="BT181" s="400"/>
      <c r="BU181" s="400"/>
      <c r="BV181" s="400"/>
      <c r="BW181" s="400"/>
      <c r="BX181" s="400"/>
      <c r="BY181" s="400"/>
      <c r="BZ181" s="400"/>
      <c r="CA181" s="400"/>
      <c r="CB181" s="400"/>
      <c r="CC181" s="400"/>
      <c r="CD181" s="400"/>
      <c r="CE181" s="400"/>
      <c r="CF181" s="400"/>
      <c r="CG181" s="400"/>
      <c r="CH181" s="400"/>
      <c r="CI181" s="400"/>
      <c r="CJ181" s="400"/>
      <c r="CK181" s="400"/>
    </row>
    <row r="182" spans="1:89">
      <c r="A182" s="1341"/>
      <c r="B182" s="397">
        <v>28</v>
      </c>
      <c r="C182" s="404">
        <v>4.6399999999999997E-2</v>
      </c>
      <c r="D182" s="404">
        <v>7.8200000000000006E-2</v>
      </c>
      <c r="E182" s="404">
        <v>0.1171</v>
      </c>
      <c r="F182" s="404">
        <v>0.16270000000000001</v>
      </c>
      <c r="G182" s="404">
        <v>0.21479999999999999</v>
      </c>
      <c r="H182" s="404">
        <v>0.27310000000000001</v>
      </c>
      <c r="I182" s="404">
        <v>0.33729999999999999</v>
      </c>
      <c r="J182" s="404">
        <v>0.40720000000000001</v>
      </c>
      <c r="K182" s="404">
        <v>0.48270000000000002</v>
      </c>
      <c r="L182" s="404">
        <v>0.56359999999999999</v>
      </c>
      <c r="M182" s="404">
        <v>0.64970000000000006</v>
      </c>
      <c r="N182" s="404">
        <v>0.74099999999999999</v>
      </c>
      <c r="O182" s="404">
        <v>0.83709999999999996</v>
      </c>
      <c r="P182" s="404">
        <v>0.93820000000000003</v>
      </c>
      <c r="Q182" s="404">
        <v>1.0439000000000001</v>
      </c>
      <c r="R182" s="404">
        <v>1.1543000000000001</v>
      </c>
      <c r="S182" s="404">
        <v>1.2692000000000001</v>
      </c>
      <c r="T182" s="404">
        <v>1.3886000000000001</v>
      </c>
      <c r="U182" s="404">
        <v>1.5123</v>
      </c>
      <c r="V182" s="404">
        <v>1.6402000000000001</v>
      </c>
      <c r="W182" s="404">
        <v>1.7724</v>
      </c>
      <c r="X182" s="404">
        <v>1.9086000000000001</v>
      </c>
      <c r="Y182" s="404">
        <v>2.0489000000000002</v>
      </c>
      <c r="Z182" s="404">
        <v>2.1930999999999998</v>
      </c>
      <c r="AA182" s="404">
        <v>2.3412999999999999</v>
      </c>
      <c r="AB182" s="404">
        <v>2.4931999999999999</v>
      </c>
      <c r="AC182" s="404">
        <v>2.649</v>
      </c>
      <c r="AD182" s="404">
        <v>2.8085</v>
      </c>
      <c r="AE182" s="404">
        <v>2.9716999999999998</v>
      </c>
      <c r="AF182" s="404">
        <v>3.1383999999999999</v>
      </c>
      <c r="AG182" s="404">
        <v>3.3088000000000002</v>
      </c>
      <c r="AH182" s="404">
        <v>3.4826999999999999</v>
      </c>
      <c r="AI182" s="404">
        <v>3.6600999999999999</v>
      </c>
      <c r="AJ182" s="404">
        <v>3.8409</v>
      </c>
      <c r="AK182" s="404">
        <v>4.0251999999999999</v>
      </c>
      <c r="AL182" s="404">
        <v>4.2127999999999997</v>
      </c>
      <c r="AM182" s="404">
        <v>4.4036999999999997</v>
      </c>
      <c r="AN182" s="404">
        <v>4.5979000000000001</v>
      </c>
      <c r="AO182" s="404">
        <v>4.7953999999999999</v>
      </c>
      <c r="AP182" s="404">
        <v>4.9962</v>
      </c>
      <c r="AQ182" s="404">
        <v>5.2000999999999999</v>
      </c>
      <c r="AR182" s="404">
        <v>5.4073000000000002</v>
      </c>
      <c r="AS182" s="404">
        <v>5.6174999999999997</v>
      </c>
      <c r="AT182" s="404">
        <v>5.8308999999999997</v>
      </c>
      <c r="AU182" s="404">
        <v>6.0473999999999997</v>
      </c>
      <c r="AV182" s="404">
        <v>6.2670000000000003</v>
      </c>
      <c r="AW182" s="404">
        <v>6.4897</v>
      </c>
      <c r="AX182" s="404">
        <v>6.7153</v>
      </c>
      <c r="AY182" s="400"/>
      <c r="AZ182" s="400"/>
      <c r="BA182" s="400"/>
      <c r="BB182" s="400"/>
      <c r="BC182" s="400"/>
      <c r="BD182" s="400"/>
      <c r="BE182" s="400"/>
      <c r="BF182" s="400"/>
      <c r="BG182" s="400"/>
      <c r="BH182" s="400"/>
      <c r="BI182" s="400"/>
      <c r="BJ182" s="400"/>
      <c r="BK182" s="400"/>
      <c r="BL182" s="400"/>
      <c r="BM182" s="400"/>
      <c r="BN182" s="400"/>
      <c r="BO182" s="400"/>
      <c r="BP182" s="400"/>
      <c r="BQ182" s="400"/>
      <c r="BR182" s="400"/>
      <c r="BS182" s="400"/>
      <c r="BT182" s="400"/>
      <c r="BU182" s="400"/>
      <c r="BV182" s="400"/>
      <c r="BW182" s="400"/>
      <c r="BX182" s="400"/>
      <c r="BY182" s="400"/>
      <c r="BZ182" s="400"/>
      <c r="CA182" s="400"/>
      <c r="CB182" s="400"/>
      <c r="CC182" s="400"/>
      <c r="CD182" s="400"/>
      <c r="CE182" s="400"/>
      <c r="CF182" s="400"/>
      <c r="CG182" s="400"/>
      <c r="CH182" s="400"/>
      <c r="CI182" s="400"/>
      <c r="CJ182" s="400"/>
      <c r="CK182" s="400"/>
    </row>
    <row r="183" spans="1:89">
      <c r="A183" s="1341"/>
      <c r="B183" s="397">
        <v>29</v>
      </c>
      <c r="C183" s="404">
        <v>4.8099999999999997E-2</v>
      </c>
      <c r="D183" s="404">
        <v>8.1000000000000003E-2</v>
      </c>
      <c r="E183" s="404">
        <v>0.12130000000000001</v>
      </c>
      <c r="F183" s="404">
        <v>0.16869999999999999</v>
      </c>
      <c r="G183" s="404">
        <v>0.22270000000000001</v>
      </c>
      <c r="H183" s="404">
        <v>0.28310000000000002</v>
      </c>
      <c r="I183" s="404">
        <v>0.34970000000000001</v>
      </c>
      <c r="J183" s="404">
        <v>0.42220000000000002</v>
      </c>
      <c r="K183" s="404">
        <v>0.50049999999999994</v>
      </c>
      <c r="L183" s="404">
        <v>0.58440000000000003</v>
      </c>
      <c r="M183" s="404">
        <v>0.67369999999999997</v>
      </c>
      <c r="N183" s="404">
        <v>0.76839999999999997</v>
      </c>
      <c r="O183" s="404">
        <v>0.86819999999999997</v>
      </c>
      <c r="P183" s="404">
        <v>0.97299999999999998</v>
      </c>
      <c r="Q183" s="404">
        <v>1.0828</v>
      </c>
      <c r="R183" s="404">
        <v>1.1973</v>
      </c>
      <c r="S183" s="404">
        <v>1.3166</v>
      </c>
      <c r="T183" s="404">
        <v>1.4404999999999999</v>
      </c>
      <c r="U183" s="404">
        <v>1.5688</v>
      </c>
      <c r="V183" s="404">
        <v>1.7016</v>
      </c>
      <c r="W183" s="404">
        <v>1.8388</v>
      </c>
      <c r="X183" s="404">
        <v>1.9802</v>
      </c>
      <c r="Y183" s="404">
        <v>2.1257999999999999</v>
      </c>
      <c r="Z183" s="404">
        <v>2.2755000000000001</v>
      </c>
      <c r="AA183" s="404">
        <v>2.4293</v>
      </c>
      <c r="AB183" s="404">
        <v>2.5870000000000002</v>
      </c>
      <c r="AC183" s="404">
        <v>2.7486999999999999</v>
      </c>
      <c r="AD183" s="404">
        <v>2.9142000000000001</v>
      </c>
      <c r="AE183" s="404">
        <v>3.0836000000000001</v>
      </c>
      <c r="AF183" s="404">
        <v>3.2566999999999999</v>
      </c>
      <c r="AG183" s="404">
        <v>3.4335</v>
      </c>
      <c r="AH183" s="404">
        <v>3.6139999999999999</v>
      </c>
      <c r="AI183" s="404">
        <v>3.7980999999999998</v>
      </c>
      <c r="AJ183" s="404">
        <v>3.9857</v>
      </c>
      <c r="AK183" s="404">
        <v>4.1768999999999998</v>
      </c>
      <c r="AL183" s="404">
        <v>4.3715999999999999</v>
      </c>
      <c r="AM183" s="404">
        <v>4.5697000000000001</v>
      </c>
      <c r="AN183" s="404">
        <v>4.7712000000000003</v>
      </c>
      <c r="AO183" s="404">
        <v>4.9760999999999997</v>
      </c>
      <c r="AP183" s="404">
        <v>5.1843000000000004</v>
      </c>
      <c r="AQ183" s="404">
        <v>5.3959000000000001</v>
      </c>
      <c r="AR183" s="404">
        <v>5.6106999999999996</v>
      </c>
      <c r="AS183" s="404">
        <v>5.8288000000000002</v>
      </c>
      <c r="AT183" s="404">
        <v>6.05</v>
      </c>
      <c r="AU183" s="404">
        <v>6.2744999999999997</v>
      </c>
      <c r="AV183" s="404">
        <v>6.5022000000000002</v>
      </c>
      <c r="AW183" s="404">
        <v>6.7329999999999997</v>
      </c>
      <c r="AX183" s="404">
        <v>6.9668999999999999</v>
      </c>
      <c r="AY183" s="400"/>
      <c r="AZ183" s="400"/>
      <c r="BA183" s="400"/>
      <c r="BB183" s="400"/>
      <c r="BC183" s="400"/>
      <c r="BD183" s="400"/>
      <c r="BE183" s="400"/>
      <c r="BF183" s="400"/>
      <c r="BG183" s="400"/>
      <c r="BH183" s="400"/>
      <c r="BI183" s="400"/>
      <c r="BJ183" s="400"/>
      <c r="BK183" s="400"/>
      <c r="BL183" s="400"/>
      <c r="BM183" s="400"/>
      <c r="BN183" s="400"/>
      <c r="BO183" s="400"/>
      <c r="BP183" s="400"/>
      <c r="BQ183" s="400"/>
      <c r="BR183" s="400"/>
      <c r="BS183" s="400"/>
      <c r="BT183" s="400"/>
      <c r="BU183" s="400"/>
      <c r="BV183" s="400"/>
      <c r="BW183" s="400"/>
      <c r="BX183" s="400"/>
      <c r="BY183" s="400"/>
      <c r="BZ183" s="400"/>
      <c r="CA183" s="400"/>
      <c r="CB183" s="400"/>
      <c r="CC183" s="400"/>
      <c r="CD183" s="400"/>
      <c r="CE183" s="400"/>
      <c r="CF183" s="400"/>
      <c r="CG183" s="400"/>
      <c r="CH183" s="400"/>
      <c r="CI183" s="400"/>
      <c r="CJ183" s="400"/>
      <c r="CK183" s="400"/>
    </row>
    <row r="184" spans="1:89">
      <c r="A184" s="1341"/>
      <c r="B184" s="397">
        <v>30</v>
      </c>
      <c r="C184" s="404">
        <v>4.9700000000000001E-2</v>
      </c>
      <c r="D184" s="404">
        <v>8.3799999999999999E-2</v>
      </c>
      <c r="E184" s="404">
        <v>0.12559999999999999</v>
      </c>
      <c r="F184" s="404">
        <v>0.17460000000000001</v>
      </c>
      <c r="G184" s="404">
        <v>0.23050000000000001</v>
      </c>
      <c r="H184" s="404">
        <v>0.29310000000000003</v>
      </c>
      <c r="I184" s="404">
        <v>0.36199999999999999</v>
      </c>
      <c r="J184" s="404">
        <v>0.43719999999999998</v>
      </c>
      <c r="K184" s="404">
        <v>0.51829999999999998</v>
      </c>
      <c r="L184" s="404">
        <v>0.60519999999999996</v>
      </c>
      <c r="M184" s="404">
        <v>0.69779999999999998</v>
      </c>
      <c r="N184" s="404">
        <v>0.79579999999999995</v>
      </c>
      <c r="O184" s="404">
        <v>0.8992</v>
      </c>
      <c r="P184" s="404">
        <v>1.0079</v>
      </c>
      <c r="Q184" s="404">
        <v>1.1215999999999999</v>
      </c>
      <c r="R184" s="404">
        <v>1.2403999999999999</v>
      </c>
      <c r="S184" s="404">
        <v>1.3640000000000001</v>
      </c>
      <c r="T184" s="404">
        <v>1.4923999999999999</v>
      </c>
      <c r="U184" s="404">
        <v>1.6254</v>
      </c>
      <c r="V184" s="404">
        <v>1.7630999999999999</v>
      </c>
      <c r="W184" s="404">
        <v>1.9053</v>
      </c>
      <c r="X184" s="404">
        <v>2.0518000000000001</v>
      </c>
      <c r="Y184" s="404">
        <v>2.2027999999999999</v>
      </c>
      <c r="Z184" s="404">
        <v>2.3580000000000001</v>
      </c>
      <c r="AA184" s="404">
        <v>2.5173999999999999</v>
      </c>
      <c r="AB184" s="404">
        <v>2.6808999999999998</v>
      </c>
      <c r="AC184" s="404">
        <v>2.8485</v>
      </c>
      <c r="AD184" s="404">
        <v>3.0200999999999998</v>
      </c>
      <c r="AE184" s="404">
        <v>3.1957</v>
      </c>
      <c r="AF184" s="404">
        <v>3.3751000000000002</v>
      </c>
      <c r="AG184" s="404">
        <v>3.5583999999999998</v>
      </c>
      <c r="AH184" s="404">
        <v>3.7454999999999998</v>
      </c>
      <c r="AI184" s="404">
        <v>3.9363000000000001</v>
      </c>
      <c r="AJ184" s="404">
        <v>4.1307999999999998</v>
      </c>
      <c r="AK184" s="404">
        <v>4.3289</v>
      </c>
      <c r="AL184" s="404">
        <v>4.5307000000000004</v>
      </c>
      <c r="AM184" s="404">
        <v>4.7359999999999998</v>
      </c>
      <c r="AN184" s="404">
        <v>4.9447999999999999</v>
      </c>
      <c r="AO184" s="404">
        <v>5.1570999999999998</v>
      </c>
      <c r="AP184" s="404">
        <v>5.3728999999999996</v>
      </c>
      <c r="AQ184" s="404">
        <v>5.5919999999999996</v>
      </c>
      <c r="AR184" s="404">
        <v>5.8146000000000004</v>
      </c>
      <c r="AS184" s="404">
        <v>6.0404999999999998</v>
      </c>
      <c r="AT184" s="404">
        <v>6.2697000000000003</v>
      </c>
      <c r="AU184" s="404">
        <v>6.5022000000000002</v>
      </c>
      <c r="AV184" s="404">
        <v>6.7380000000000004</v>
      </c>
      <c r="AW184" s="404">
        <v>6.9770000000000003</v>
      </c>
      <c r="AX184" s="404">
        <v>7.2191999999999998</v>
      </c>
      <c r="AY184" s="400"/>
      <c r="AZ184" s="400"/>
      <c r="BA184" s="400"/>
      <c r="BB184" s="400"/>
      <c r="BC184" s="400"/>
      <c r="BD184" s="400"/>
      <c r="BE184" s="400"/>
      <c r="BF184" s="400"/>
      <c r="BG184" s="400"/>
      <c r="BH184" s="400"/>
      <c r="BI184" s="400"/>
      <c r="BJ184" s="400"/>
      <c r="BK184" s="400"/>
      <c r="BL184" s="400"/>
      <c r="BM184" s="400"/>
      <c r="BN184" s="400"/>
      <c r="BO184" s="400"/>
      <c r="BP184" s="400"/>
      <c r="BQ184" s="400"/>
      <c r="BR184" s="400"/>
      <c r="BS184" s="400"/>
      <c r="BT184" s="400"/>
      <c r="BU184" s="400"/>
      <c r="BV184" s="400"/>
      <c r="BW184" s="400"/>
      <c r="BX184" s="400"/>
      <c r="BY184" s="400"/>
      <c r="BZ184" s="400"/>
      <c r="CA184" s="400"/>
      <c r="CB184" s="400"/>
      <c r="CC184" s="400"/>
      <c r="CD184" s="400"/>
      <c r="CE184" s="400"/>
      <c r="CF184" s="400"/>
      <c r="CG184" s="400"/>
      <c r="CH184" s="400"/>
      <c r="CI184" s="400"/>
      <c r="CJ184" s="400"/>
      <c r="CK184" s="400"/>
    </row>
    <row r="185" spans="1:89">
      <c r="A185" s="1341"/>
      <c r="B185" s="397">
        <v>31</v>
      </c>
      <c r="C185" s="404">
        <v>5.1400000000000001E-2</v>
      </c>
      <c r="D185" s="404">
        <v>8.6699999999999999E-2</v>
      </c>
      <c r="E185" s="404">
        <v>0.1298</v>
      </c>
      <c r="F185" s="404">
        <v>0.18049999999999999</v>
      </c>
      <c r="G185" s="404">
        <v>0.2384</v>
      </c>
      <c r="H185" s="404">
        <v>0.30309999999999998</v>
      </c>
      <c r="I185" s="404">
        <v>0.37440000000000001</v>
      </c>
      <c r="J185" s="404">
        <v>0.4521</v>
      </c>
      <c r="K185" s="404">
        <v>0.53610000000000002</v>
      </c>
      <c r="L185" s="404">
        <v>0.626</v>
      </c>
      <c r="M185" s="404">
        <v>0.7218</v>
      </c>
      <c r="N185" s="404">
        <v>0.82330000000000003</v>
      </c>
      <c r="O185" s="404">
        <v>0.93030000000000002</v>
      </c>
      <c r="P185" s="404">
        <v>1.0427999999999999</v>
      </c>
      <c r="Q185" s="404">
        <v>1.1605000000000001</v>
      </c>
      <c r="R185" s="404">
        <v>1.2834000000000001</v>
      </c>
      <c r="S185" s="404">
        <v>1.4114</v>
      </c>
      <c r="T185" s="404">
        <v>1.5443</v>
      </c>
      <c r="U185" s="404">
        <v>1.6820999999999999</v>
      </c>
      <c r="V185" s="404">
        <v>1.8246</v>
      </c>
      <c r="W185" s="404">
        <v>1.9718</v>
      </c>
      <c r="X185" s="404">
        <v>2.1236000000000002</v>
      </c>
      <c r="Y185" s="404">
        <v>2.2797999999999998</v>
      </c>
      <c r="Z185" s="404">
        <v>2.4405000000000001</v>
      </c>
      <c r="AA185" s="404">
        <v>2.6055999999999999</v>
      </c>
      <c r="AB185" s="404">
        <v>2.7749000000000001</v>
      </c>
      <c r="AC185" s="404">
        <v>2.9483999999999999</v>
      </c>
      <c r="AD185" s="404">
        <v>3.1261000000000001</v>
      </c>
      <c r="AE185" s="404">
        <v>3.3079000000000001</v>
      </c>
      <c r="AF185" s="404">
        <v>3.4937</v>
      </c>
      <c r="AG185" s="404">
        <v>3.6835</v>
      </c>
      <c r="AH185" s="404">
        <v>3.8772000000000002</v>
      </c>
      <c r="AI185" s="404">
        <v>4.0747</v>
      </c>
      <c r="AJ185" s="404">
        <v>4.2760999999999996</v>
      </c>
      <c r="AK185" s="404">
        <v>4.4812000000000003</v>
      </c>
      <c r="AL185" s="404">
        <v>4.6900000000000004</v>
      </c>
      <c r="AM185" s="404">
        <v>4.9025999999999996</v>
      </c>
      <c r="AN185" s="404">
        <v>5.1186999999999996</v>
      </c>
      <c r="AO185" s="404">
        <v>5.3384999999999998</v>
      </c>
      <c r="AP185" s="404">
        <v>5.5617999999999999</v>
      </c>
      <c r="AQ185" s="404">
        <v>5.7885999999999997</v>
      </c>
      <c r="AR185" s="404">
        <v>6.0189000000000004</v>
      </c>
      <c r="AS185" s="404">
        <v>6.2526999999999999</v>
      </c>
      <c r="AT185" s="404">
        <v>6.4898999999999996</v>
      </c>
      <c r="AU185" s="404">
        <v>6.7304000000000004</v>
      </c>
      <c r="AV185" s="404">
        <v>6.9744000000000002</v>
      </c>
      <c r="AW185" s="404">
        <v>7.2215999999999996</v>
      </c>
      <c r="AX185" s="404">
        <v>7.4722</v>
      </c>
      <c r="AY185" s="400"/>
      <c r="AZ185" s="400"/>
      <c r="BA185" s="400"/>
      <c r="BB185" s="400"/>
      <c r="BC185" s="400"/>
      <c r="BD185" s="400"/>
      <c r="BE185" s="400"/>
      <c r="BF185" s="400"/>
      <c r="BG185" s="400"/>
      <c r="BH185" s="400"/>
      <c r="BI185" s="400"/>
      <c r="BJ185" s="400"/>
      <c r="BK185" s="400"/>
      <c r="BL185" s="400"/>
      <c r="BM185" s="400"/>
      <c r="BN185" s="400"/>
      <c r="BO185" s="400"/>
      <c r="BP185" s="400"/>
      <c r="BQ185" s="400"/>
      <c r="BR185" s="400"/>
      <c r="BS185" s="400"/>
      <c r="BT185" s="400"/>
      <c r="BU185" s="400"/>
      <c r="BV185" s="400"/>
      <c r="BW185" s="400"/>
      <c r="BX185" s="400"/>
      <c r="BY185" s="400"/>
      <c r="BZ185" s="400"/>
      <c r="CA185" s="400"/>
      <c r="CB185" s="400"/>
      <c r="CC185" s="400"/>
      <c r="CD185" s="400"/>
      <c r="CE185" s="400"/>
      <c r="CF185" s="400"/>
      <c r="CG185" s="400"/>
      <c r="CH185" s="400"/>
      <c r="CI185" s="400"/>
      <c r="CJ185" s="400"/>
      <c r="CK185" s="400"/>
    </row>
    <row r="186" spans="1:89">
      <c r="A186" s="1341"/>
      <c r="B186" s="397">
        <v>32</v>
      </c>
      <c r="C186" s="404">
        <v>5.3100000000000001E-2</v>
      </c>
      <c r="D186" s="404">
        <v>8.9499999999999996E-2</v>
      </c>
      <c r="E186" s="404">
        <v>0.1341</v>
      </c>
      <c r="F186" s="404">
        <v>0.18640000000000001</v>
      </c>
      <c r="G186" s="404">
        <v>0.2462</v>
      </c>
      <c r="H186" s="404">
        <v>0.31309999999999999</v>
      </c>
      <c r="I186" s="404">
        <v>0.38679999999999998</v>
      </c>
      <c r="J186" s="404">
        <v>0.46710000000000002</v>
      </c>
      <c r="K186" s="404">
        <v>0.55379999999999996</v>
      </c>
      <c r="L186" s="404">
        <v>0.64680000000000004</v>
      </c>
      <c r="M186" s="404">
        <v>0.74580000000000002</v>
      </c>
      <c r="N186" s="404">
        <v>0.85070000000000001</v>
      </c>
      <c r="O186" s="404">
        <v>0.96140000000000003</v>
      </c>
      <c r="P186" s="404">
        <v>1.0777000000000001</v>
      </c>
      <c r="Q186" s="404">
        <v>1.1994</v>
      </c>
      <c r="R186" s="404">
        <v>1.3265</v>
      </c>
      <c r="S186" s="404">
        <v>1.4588000000000001</v>
      </c>
      <c r="T186" s="404">
        <v>1.5963000000000001</v>
      </c>
      <c r="U186" s="404">
        <v>1.7386999999999999</v>
      </c>
      <c r="V186" s="404">
        <v>1.8861000000000001</v>
      </c>
      <c r="W186" s="404">
        <v>2.0383</v>
      </c>
      <c r="X186" s="404">
        <v>2.1953</v>
      </c>
      <c r="Y186" s="404">
        <v>2.3569</v>
      </c>
      <c r="Z186" s="404">
        <v>2.5230999999999999</v>
      </c>
      <c r="AA186" s="404">
        <v>2.6939000000000002</v>
      </c>
      <c r="AB186" s="404">
        <v>2.8690000000000002</v>
      </c>
      <c r="AC186" s="404">
        <v>3.0485000000000002</v>
      </c>
      <c r="AD186" s="404">
        <v>3.2322000000000002</v>
      </c>
      <c r="AE186" s="404">
        <v>3.4201999999999999</v>
      </c>
      <c r="AF186" s="404">
        <v>3.6124000000000001</v>
      </c>
      <c r="AG186" s="404">
        <v>3.8087</v>
      </c>
      <c r="AH186" s="404">
        <v>4.0090000000000003</v>
      </c>
      <c r="AI186" s="404">
        <v>4.2133000000000003</v>
      </c>
      <c r="AJ186" s="404">
        <v>4.4215</v>
      </c>
      <c r="AK186" s="404">
        <v>4.6337000000000002</v>
      </c>
      <c r="AL186" s="404">
        <v>4.8495999999999997</v>
      </c>
      <c r="AM186" s="404">
        <v>5.0693999999999999</v>
      </c>
      <c r="AN186" s="404">
        <v>5.2929000000000004</v>
      </c>
      <c r="AO186" s="404">
        <v>5.5202</v>
      </c>
      <c r="AP186" s="404">
        <v>5.7510000000000003</v>
      </c>
      <c r="AQ186" s="404">
        <v>5.9855999999999998</v>
      </c>
      <c r="AR186" s="404">
        <v>6.2237</v>
      </c>
      <c r="AS186" s="404">
        <v>6.4653</v>
      </c>
      <c r="AT186" s="404">
        <v>6.7104999999999997</v>
      </c>
      <c r="AU186" s="404">
        <v>6.9592000000000001</v>
      </c>
      <c r="AV186" s="404">
        <v>7.2112999999999996</v>
      </c>
      <c r="AW186" s="404">
        <v>7.4668000000000001</v>
      </c>
      <c r="AX186" s="404">
        <v>7.7256999999999998</v>
      </c>
      <c r="AY186" s="400"/>
      <c r="AZ186" s="400"/>
      <c r="BA186" s="400"/>
      <c r="BB186" s="400"/>
      <c r="BC186" s="400"/>
      <c r="BD186" s="400"/>
      <c r="BE186" s="400"/>
      <c r="BF186" s="400"/>
      <c r="BG186" s="400"/>
      <c r="BH186" s="400"/>
      <c r="BI186" s="400"/>
      <c r="BJ186" s="400"/>
      <c r="BK186" s="400"/>
      <c r="BL186" s="400"/>
      <c r="BM186" s="400"/>
      <c r="BN186" s="400"/>
      <c r="BO186" s="400"/>
      <c r="BP186" s="400"/>
      <c r="BQ186" s="400"/>
      <c r="BR186" s="400"/>
      <c r="BS186" s="400"/>
      <c r="BT186" s="400"/>
      <c r="BU186" s="400"/>
      <c r="BV186" s="400"/>
      <c r="BW186" s="400"/>
      <c r="BX186" s="400"/>
      <c r="BY186" s="400"/>
      <c r="BZ186" s="400"/>
      <c r="CA186" s="400"/>
      <c r="CB186" s="400"/>
      <c r="CC186" s="400"/>
      <c r="CD186" s="400"/>
      <c r="CE186" s="400"/>
      <c r="CF186" s="400"/>
      <c r="CG186" s="400"/>
      <c r="CH186" s="400"/>
      <c r="CI186" s="400"/>
      <c r="CJ186" s="400"/>
      <c r="CK186" s="400"/>
    </row>
    <row r="187" spans="1:89">
      <c r="A187" s="1341"/>
      <c r="B187" s="397">
        <v>33</v>
      </c>
      <c r="C187" s="404">
        <v>5.4800000000000001E-2</v>
      </c>
      <c r="D187" s="404">
        <v>9.2299999999999993E-2</v>
      </c>
      <c r="E187" s="404">
        <v>0.1384</v>
      </c>
      <c r="F187" s="404">
        <v>0.19239999999999999</v>
      </c>
      <c r="G187" s="404">
        <v>0.254</v>
      </c>
      <c r="H187" s="404">
        <v>0.3231</v>
      </c>
      <c r="I187" s="404">
        <v>0.39910000000000001</v>
      </c>
      <c r="J187" s="404">
        <v>0.48209999999999997</v>
      </c>
      <c r="K187" s="404">
        <v>0.5716</v>
      </c>
      <c r="L187" s="404">
        <v>0.66759999999999997</v>
      </c>
      <c r="M187" s="404">
        <v>0.76990000000000003</v>
      </c>
      <c r="N187" s="404">
        <v>0.87819999999999998</v>
      </c>
      <c r="O187" s="404">
        <v>0.99250000000000005</v>
      </c>
      <c r="P187" s="404">
        <v>1.1126</v>
      </c>
      <c r="Q187" s="404">
        <v>1.2383</v>
      </c>
      <c r="R187" s="404">
        <v>1.3695999999999999</v>
      </c>
      <c r="S187" s="404">
        <v>1.5063</v>
      </c>
      <c r="T187" s="404">
        <v>1.6482000000000001</v>
      </c>
      <c r="U187" s="404">
        <v>1.7954000000000001</v>
      </c>
      <c r="V187" s="404">
        <v>1.9477</v>
      </c>
      <c r="W187" s="404">
        <v>2.1049000000000002</v>
      </c>
      <c r="X187" s="404">
        <v>2.2671000000000001</v>
      </c>
      <c r="Y187" s="404">
        <v>2.4340999999999999</v>
      </c>
      <c r="Z187" s="404">
        <v>2.6057999999999999</v>
      </c>
      <c r="AA187" s="404">
        <v>2.7822</v>
      </c>
      <c r="AB187" s="404">
        <v>2.9630999999999998</v>
      </c>
      <c r="AC187" s="404">
        <v>3.1486000000000001</v>
      </c>
      <c r="AD187" s="404">
        <v>3.3384999999999998</v>
      </c>
      <c r="AE187" s="404">
        <v>3.5327000000000002</v>
      </c>
      <c r="AF187" s="404">
        <v>3.7311999999999999</v>
      </c>
      <c r="AG187" s="404">
        <v>3.9340000000000002</v>
      </c>
      <c r="AH187" s="404">
        <v>4.141</v>
      </c>
      <c r="AI187" s="404">
        <v>4.3521000000000001</v>
      </c>
      <c r="AJ187" s="404">
        <v>4.5671999999999997</v>
      </c>
      <c r="AK187" s="404">
        <v>4.7864000000000004</v>
      </c>
      <c r="AL187" s="404">
        <v>5.0095000000000001</v>
      </c>
      <c r="AM187" s="404">
        <v>5.2365000000000004</v>
      </c>
      <c r="AN187" s="404">
        <v>5.4673999999999996</v>
      </c>
      <c r="AO187" s="404">
        <v>5.7020999999999997</v>
      </c>
      <c r="AP187" s="404">
        <v>5.9405999999999999</v>
      </c>
      <c r="AQ187" s="404">
        <v>6.1829000000000001</v>
      </c>
      <c r="AR187" s="404">
        <v>6.4287999999999998</v>
      </c>
      <c r="AS187" s="404">
        <v>6.6783999999999999</v>
      </c>
      <c r="AT187" s="404">
        <v>6.9316000000000004</v>
      </c>
      <c r="AU187" s="404">
        <v>7.1883999999999997</v>
      </c>
      <c r="AV187" s="404">
        <v>7.4486999999999997</v>
      </c>
      <c r="AW187" s="404">
        <v>7.7126000000000001</v>
      </c>
      <c r="AX187" s="404">
        <v>7.9798999999999998</v>
      </c>
      <c r="AY187" s="400"/>
      <c r="AZ187" s="400"/>
      <c r="BA187" s="400"/>
      <c r="BB187" s="400"/>
      <c r="BC187" s="400"/>
      <c r="BD187" s="400"/>
      <c r="BE187" s="400"/>
      <c r="BF187" s="400"/>
      <c r="BG187" s="400"/>
      <c r="BH187" s="400"/>
      <c r="BI187" s="400"/>
      <c r="BJ187" s="400"/>
      <c r="BK187" s="400"/>
      <c r="BL187" s="400"/>
      <c r="BM187" s="400"/>
      <c r="BN187" s="400"/>
      <c r="BO187" s="400"/>
      <c r="BP187" s="400"/>
      <c r="BQ187" s="400"/>
      <c r="BR187" s="400"/>
      <c r="BS187" s="400"/>
      <c r="BT187" s="400"/>
      <c r="BU187" s="400"/>
      <c r="BV187" s="400"/>
      <c r="BW187" s="400"/>
      <c r="BX187" s="400"/>
      <c r="BY187" s="400"/>
      <c r="BZ187" s="400"/>
      <c r="CA187" s="400"/>
      <c r="CB187" s="400"/>
      <c r="CC187" s="400"/>
      <c r="CD187" s="400"/>
      <c r="CE187" s="400"/>
      <c r="CF187" s="400"/>
      <c r="CG187" s="400"/>
      <c r="CH187" s="400"/>
      <c r="CI187" s="400"/>
      <c r="CJ187" s="400"/>
      <c r="CK187" s="400"/>
    </row>
    <row r="188" spans="1:89">
      <c r="A188" s="1341"/>
      <c r="B188" s="397">
        <v>34</v>
      </c>
      <c r="C188" s="404">
        <v>5.6399999999999999E-2</v>
      </c>
      <c r="D188" s="404">
        <v>9.5200000000000007E-2</v>
      </c>
      <c r="E188" s="404">
        <v>0.1426</v>
      </c>
      <c r="F188" s="404">
        <v>0.1983</v>
      </c>
      <c r="G188" s="404">
        <v>0.26190000000000002</v>
      </c>
      <c r="H188" s="404">
        <v>0.33300000000000002</v>
      </c>
      <c r="I188" s="404">
        <v>0.41149999999999998</v>
      </c>
      <c r="J188" s="404">
        <v>0.497</v>
      </c>
      <c r="K188" s="404">
        <v>0.58940000000000003</v>
      </c>
      <c r="L188" s="404">
        <v>0.68840000000000001</v>
      </c>
      <c r="M188" s="404">
        <v>0.79390000000000005</v>
      </c>
      <c r="N188" s="404">
        <v>0.90569999999999995</v>
      </c>
      <c r="O188" s="404">
        <v>1.0236000000000001</v>
      </c>
      <c r="P188" s="404">
        <v>1.1475</v>
      </c>
      <c r="Q188" s="404">
        <v>1.2771999999999999</v>
      </c>
      <c r="R188" s="404">
        <v>1.4127000000000001</v>
      </c>
      <c r="S188" s="404">
        <v>1.5537000000000001</v>
      </c>
      <c r="T188" s="404">
        <v>1.7001999999999999</v>
      </c>
      <c r="U188" s="404">
        <v>1.8521000000000001</v>
      </c>
      <c r="V188" s="404">
        <v>2.0093000000000001</v>
      </c>
      <c r="W188" s="404">
        <v>2.1716000000000002</v>
      </c>
      <c r="X188" s="404">
        <v>2.339</v>
      </c>
      <c r="Y188" s="404">
        <v>2.5112999999999999</v>
      </c>
      <c r="Z188" s="404">
        <v>2.6886000000000001</v>
      </c>
      <c r="AA188" s="404">
        <v>2.8706</v>
      </c>
      <c r="AB188" s="404">
        <v>3.0573999999999999</v>
      </c>
      <c r="AC188" s="404">
        <v>3.2488000000000001</v>
      </c>
      <c r="AD188" s="404">
        <v>3.4447999999999999</v>
      </c>
      <c r="AE188" s="404">
        <v>3.6453000000000002</v>
      </c>
      <c r="AF188" s="404">
        <v>3.8502000000000001</v>
      </c>
      <c r="AG188" s="404">
        <v>4.0594999999999999</v>
      </c>
      <c r="AH188" s="404">
        <v>4.2731000000000003</v>
      </c>
      <c r="AI188" s="404">
        <v>4.4909999999999997</v>
      </c>
      <c r="AJ188" s="404">
        <v>4.7130000000000001</v>
      </c>
      <c r="AK188" s="404">
        <v>4.9391999999999996</v>
      </c>
      <c r="AL188" s="404">
        <v>5.1695000000000002</v>
      </c>
      <c r="AM188" s="404">
        <v>5.4038000000000004</v>
      </c>
      <c r="AN188" s="404">
        <v>5.6421000000000001</v>
      </c>
      <c r="AO188" s="404">
        <v>5.8844000000000003</v>
      </c>
      <c r="AP188" s="404">
        <v>6.1304999999999996</v>
      </c>
      <c r="AQ188" s="404">
        <v>6.3804999999999996</v>
      </c>
      <c r="AR188" s="404">
        <v>6.6341999999999999</v>
      </c>
      <c r="AS188" s="404">
        <v>6.8917999999999999</v>
      </c>
      <c r="AT188" s="404">
        <v>7.1529999999999996</v>
      </c>
      <c r="AU188" s="404">
        <v>7.4180000000000001</v>
      </c>
      <c r="AV188" s="404">
        <v>7.6866000000000003</v>
      </c>
      <c r="AW188" s="404">
        <v>7.9588000000000001</v>
      </c>
      <c r="AX188" s="404">
        <v>8.2345000000000006</v>
      </c>
      <c r="AY188" s="400"/>
      <c r="AZ188" s="400"/>
      <c r="BA188" s="400"/>
      <c r="BB188" s="400"/>
      <c r="BC188" s="400"/>
      <c r="BD188" s="400"/>
      <c r="BE188" s="400"/>
      <c r="BF188" s="400"/>
      <c r="BG188" s="400"/>
      <c r="BH188" s="400"/>
      <c r="BI188" s="400"/>
      <c r="BJ188" s="400"/>
      <c r="BK188" s="400"/>
      <c r="BL188" s="400"/>
      <c r="BM188" s="400"/>
      <c r="BN188" s="400"/>
      <c r="BO188" s="400"/>
      <c r="BP188" s="400"/>
      <c r="BQ188" s="400"/>
      <c r="BR188" s="400"/>
      <c r="BS188" s="400"/>
      <c r="BT188" s="400"/>
      <c r="BU188" s="400"/>
      <c r="BV188" s="400"/>
      <c r="BW188" s="400"/>
      <c r="BX188" s="400"/>
      <c r="BY188" s="400"/>
      <c r="BZ188" s="400"/>
      <c r="CA188" s="400"/>
      <c r="CB188" s="400"/>
      <c r="CC188" s="400"/>
      <c r="CD188" s="400"/>
      <c r="CE188" s="400"/>
      <c r="CF188" s="400"/>
      <c r="CG188" s="400"/>
      <c r="CH188" s="400"/>
      <c r="CI188" s="400"/>
      <c r="CJ188" s="400"/>
      <c r="CK188" s="400"/>
    </row>
    <row r="189" spans="1:89">
      <c r="A189" s="1341"/>
      <c r="B189" s="397">
        <v>35</v>
      </c>
      <c r="C189" s="404">
        <v>5.8099999999999999E-2</v>
      </c>
      <c r="D189" s="404">
        <v>9.8000000000000004E-2</v>
      </c>
      <c r="E189" s="404">
        <v>0.1469</v>
      </c>
      <c r="F189" s="404">
        <v>0.20419999999999999</v>
      </c>
      <c r="G189" s="404">
        <v>0.2697</v>
      </c>
      <c r="H189" s="404">
        <v>0.34300000000000003</v>
      </c>
      <c r="I189" s="404">
        <v>0.4239</v>
      </c>
      <c r="J189" s="404">
        <v>0.51200000000000001</v>
      </c>
      <c r="K189" s="404">
        <v>0.60719999999999996</v>
      </c>
      <c r="L189" s="404">
        <v>0.70930000000000004</v>
      </c>
      <c r="M189" s="404">
        <v>0.81799999999999995</v>
      </c>
      <c r="N189" s="404">
        <v>0.93320000000000003</v>
      </c>
      <c r="O189" s="404">
        <v>1.0547</v>
      </c>
      <c r="P189" s="404">
        <v>1.1823999999999999</v>
      </c>
      <c r="Q189" s="404">
        <v>1.3161</v>
      </c>
      <c r="R189" s="404">
        <v>1.4558</v>
      </c>
      <c r="S189" s="404">
        <v>1.6012</v>
      </c>
      <c r="T189" s="404">
        <v>1.7523</v>
      </c>
      <c r="U189" s="404">
        <v>1.9089</v>
      </c>
      <c r="V189" s="404">
        <v>2.0709</v>
      </c>
      <c r="W189" s="404">
        <v>2.2383000000000002</v>
      </c>
      <c r="X189" s="404">
        <v>2.4108000000000001</v>
      </c>
      <c r="Y189" s="404">
        <v>2.5886</v>
      </c>
      <c r="Z189" s="404">
        <v>2.7713000000000001</v>
      </c>
      <c r="AA189" s="404">
        <v>2.9590999999999998</v>
      </c>
      <c r="AB189" s="404">
        <v>3.1516999999999999</v>
      </c>
      <c r="AC189" s="404">
        <v>3.3491</v>
      </c>
      <c r="AD189" s="404">
        <v>3.5512000000000001</v>
      </c>
      <c r="AE189" s="404">
        <v>3.7578999999999998</v>
      </c>
      <c r="AF189" s="404">
        <v>3.9693000000000001</v>
      </c>
      <c r="AG189" s="404">
        <v>4.1851000000000003</v>
      </c>
      <c r="AH189" s="404">
        <v>4.4054000000000002</v>
      </c>
      <c r="AI189" s="404">
        <v>4.6300999999999997</v>
      </c>
      <c r="AJ189" s="404">
        <v>4.8590999999999998</v>
      </c>
      <c r="AK189" s="404">
        <v>5.0922999999999998</v>
      </c>
      <c r="AL189" s="404">
        <v>5.3297999999999996</v>
      </c>
      <c r="AM189" s="404">
        <v>5.5713999999999997</v>
      </c>
      <c r="AN189" s="404">
        <v>5.8170999999999999</v>
      </c>
      <c r="AO189" s="404">
        <v>6.0669000000000004</v>
      </c>
      <c r="AP189" s="404">
        <v>6.3205999999999998</v>
      </c>
      <c r="AQ189" s="404">
        <v>6.5784000000000002</v>
      </c>
      <c r="AR189" s="404">
        <v>6.84</v>
      </c>
      <c r="AS189" s="404">
        <v>7.1055000000000001</v>
      </c>
      <c r="AT189" s="404">
        <v>7.3747999999999996</v>
      </c>
      <c r="AU189" s="404">
        <v>7.6479999999999997</v>
      </c>
      <c r="AV189" s="404">
        <v>7.9248000000000003</v>
      </c>
      <c r="AW189" s="404">
        <v>8.2053999999999991</v>
      </c>
      <c r="AX189" s="404">
        <v>8.4896999999999991</v>
      </c>
      <c r="AY189" s="400"/>
      <c r="AZ189" s="400"/>
      <c r="BA189" s="400"/>
      <c r="BB189" s="400"/>
      <c r="BC189" s="400"/>
      <c r="BD189" s="400"/>
      <c r="BE189" s="400"/>
      <c r="BF189" s="400"/>
      <c r="BG189" s="400"/>
      <c r="BH189" s="400"/>
      <c r="BI189" s="400"/>
      <c r="BJ189" s="400"/>
      <c r="BK189" s="400"/>
      <c r="BL189" s="400"/>
      <c r="BM189" s="400"/>
      <c r="BN189" s="400"/>
      <c r="BO189" s="400"/>
      <c r="BP189" s="400"/>
      <c r="BQ189" s="400"/>
      <c r="BR189" s="400"/>
      <c r="BS189" s="400"/>
      <c r="BT189" s="400"/>
      <c r="BU189" s="400"/>
      <c r="BV189" s="400"/>
      <c r="BW189" s="400"/>
      <c r="BX189" s="400"/>
      <c r="BY189" s="400"/>
      <c r="BZ189" s="400"/>
      <c r="CA189" s="400"/>
      <c r="CB189" s="400"/>
      <c r="CC189" s="400"/>
      <c r="CD189" s="400"/>
      <c r="CE189" s="400"/>
      <c r="CF189" s="400"/>
      <c r="CG189" s="400"/>
      <c r="CH189" s="400"/>
      <c r="CI189" s="400"/>
      <c r="CJ189" s="400"/>
      <c r="CK189" s="400"/>
    </row>
    <row r="190" spans="1:89" s="396" customFormat="1">
      <c r="A190" s="1340" t="s">
        <v>951</v>
      </c>
      <c r="B190" s="392">
        <v>5</v>
      </c>
      <c r="C190" s="393">
        <v>9.4000000000000004E-3</v>
      </c>
      <c r="D190" s="393">
        <v>1.5599999999999999E-2</v>
      </c>
      <c r="E190" s="393">
        <v>2.3199999999999998E-2</v>
      </c>
      <c r="F190" s="393">
        <v>3.2099999999999997E-2</v>
      </c>
      <c r="G190" s="393">
        <v>4.2299999999999997E-2</v>
      </c>
      <c r="H190" s="393">
        <v>5.3800000000000001E-2</v>
      </c>
      <c r="I190" s="393">
        <v>6.6600000000000006E-2</v>
      </c>
      <c r="J190" s="393">
        <v>8.0799999999999997E-2</v>
      </c>
      <c r="K190" s="393">
        <v>9.64E-2</v>
      </c>
      <c r="L190" s="393">
        <v>0.1135</v>
      </c>
      <c r="M190" s="393">
        <v>0.13220000000000001</v>
      </c>
      <c r="N190" s="393">
        <v>0.1527</v>
      </c>
      <c r="O190" s="393">
        <v>0.1749</v>
      </c>
      <c r="P190" s="393">
        <v>0.19900000000000001</v>
      </c>
      <c r="Q190" s="393">
        <v>0.22509999999999999</v>
      </c>
      <c r="R190" s="393">
        <v>0.25340000000000001</v>
      </c>
      <c r="S190" s="393">
        <v>0.28399999999999997</v>
      </c>
      <c r="T190" s="393">
        <v>0.317</v>
      </c>
      <c r="U190" s="393">
        <v>0.3528</v>
      </c>
      <c r="V190" s="393">
        <v>0.39129999999999998</v>
      </c>
      <c r="W190" s="393">
        <v>0.43280000000000002</v>
      </c>
      <c r="X190" s="393">
        <v>0.47760000000000002</v>
      </c>
      <c r="Y190" s="393">
        <v>0.52580000000000005</v>
      </c>
      <c r="Z190" s="393">
        <v>0.57769999999999999</v>
      </c>
      <c r="AA190" s="393">
        <v>0.63360000000000005</v>
      </c>
      <c r="AB190" s="393">
        <v>0.69369999999999998</v>
      </c>
      <c r="AC190" s="393">
        <v>0.75819999999999999</v>
      </c>
      <c r="AD190" s="393">
        <v>0.8276</v>
      </c>
      <c r="AE190" s="393">
        <v>0.9022</v>
      </c>
      <c r="AF190" s="393">
        <v>0.98219999999999996</v>
      </c>
      <c r="AG190" s="393">
        <v>1.0681</v>
      </c>
      <c r="AH190" s="393">
        <v>1.1601999999999999</v>
      </c>
      <c r="AI190" s="393">
        <v>1.2591000000000001</v>
      </c>
      <c r="AJ190" s="393">
        <v>1.365</v>
      </c>
      <c r="AK190" s="393">
        <v>1.4785999999999999</v>
      </c>
      <c r="AL190" s="393">
        <v>1.6004</v>
      </c>
      <c r="AM190" s="393">
        <v>1.7306999999999999</v>
      </c>
      <c r="AN190" s="393">
        <v>1.8704000000000001</v>
      </c>
      <c r="AO190" s="394"/>
      <c r="AP190" s="394"/>
      <c r="AQ190" s="394"/>
      <c r="AR190" s="394"/>
      <c r="AS190" s="394"/>
      <c r="AT190" s="394"/>
      <c r="AU190" s="394"/>
      <c r="AV190" s="394"/>
      <c r="AW190" s="394"/>
      <c r="AX190" s="394"/>
      <c r="AY190" s="395"/>
      <c r="AZ190" s="395"/>
      <c r="BA190" s="395"/>
      <c r="BB190" s="395"/>
      <c r="BC190" s="395"/>
      <c r="BD190" s="395"/>
      <c r="BE190" s="395"/>
      <c r="BF190" s="395"/>
      <c r="BG190" s="395"/>
      <c r="BH190" s="395"/>
      <c r="BI190" s="395"/>
      <c r="BJ190" s="395"/>
      <c r="BK190" s="395"/>
      <c r="BL190" s="395"/>
      <c r="BM190" s="395"/>
      <c r="BN190" s="395"/>
      <c r="BO190" s="395"/>
      <c r="BP190" s="395"/>
      <c r="BQ190" s="395"/>
      <c r="BR190" s="395"/>
      <c r="BS190" s="395"/>
      <c r="BT190" s="395"/>
      <c r="BU190" s="395"/>
      <c r="BV190" s="395"/>
      <c r="BW190" s="395"/>
      <c r="BX190" s="395"/>
      <c r="BY190" s="395"/>
      <c r="BZ190" s="395"/>
      <c r="CA190" s="395"/>
      <c r="CB190" s="395"/>
      <c r="CC190" s="395"/>
      <c r="CD190" s="395"/>
      <c r="CE190" s="395"/>
      <c r="CF190" s="395"/>
      <c r="CG190" s="395"/>
      <c r="CH190" s="395"/>
      <c r="CI190" s="395"/>
      <c r="CJ190" s="395"/>
      <c r="CK190" s="395"/>
    </row>
    <row r="191" spans="1:89" s="396" customFormat="1">
      <c r="A191" s="1340"/>
      <c r="B191" s="392">
        <v>6</v>
      </c>
      <c r="C191" s="393">
        <v>1.1299999999999999E-2</v>
      </c>
      <c r="D191" s="393">
        <v>1.89E-2</v>
      </c>
      <c r="E191" s="393">
        <v>2.81E-2</v>
      </c>
      <c r="F191" s="393">
        <v>3.8800000000000001E-2</v>
      </c>
      <c r="G191" s="393">
        <v>5.11E-2</v>
      </c>
      <c r="H191" s="393">
        <v>6.4799999999999996E-2</v>
      </c>
      <c r="I191" s="393">
        <v>0.08</v>
      </c>
      <c r="J191" s="393">
        <v>9.6699999999999994E-2</v>
      </c>
      <c r="K191" s="393">
        <v>0.1149</v>
      </c>
      <c r="L191" s="393">
        <v>0.1348</v>
      </c>
      <c r="M191" s="393">
        <v>0.15629999999999999</v>
      </c>
      <c r="N191" s="393">
        <v>0.17949999999999999</v>
      </c>
      <c r="O191" s="393">
        <v>0.20449999999999999</v>
      </c>
      <c r="P191" s="393">
        <v>0.23139999999999999</v>
      </c>
      <c r="Q191" s="393">
        <v>0.26029999999999998</v>
      </c>
      <c r="R191" s="393">
        <v>0.29120000000000001</v>
      </c>
      <c r="S191" s="393">
        <v>0.32440000000000002</v>
      </c>
      <c r="T191" s="393">
        <v>0.35980000000000001</v>
      </c>
      <c r="U191" s="393">
        <v>0.3977</v>
      </c>
      <c r="V191" s="393">
        <v>0.43809999999999999</v>
      </c>
      <c r="W191" s="393">
        <v>0.48130000000000001</v>
      </c>
      <c r="X191" s="393">
        <v>0.52739999999999998</v>
      </c>
      <c r="Y191" s="393">
        <v>0.57640000000000002</v>
      </c>
      <c r="Z191" s="393">
        <v>0.62870000000000004</v>
      </c>
      <c r="AA191" s="393">
        <v>0.68440000000000001</v>
      </c>
      <c r="AB191" s="393">
        <v>0.74380000000000002</v>
      </c>
      <c r="AC191" s="393">
        <v>0.80689999999999995</v>
      </c>
      <c r="AD191" s="393">
        <v>0.874</v>
      </c>
      <c r="AE191" s="393">
        <v>0.94540000000000002</v>
      </c>
      <c r="AF191" s="393">
        <v>1.0213000000000001</v>
      </c>
      <c r="AG191" s="393">
        <v>1.1020000000000001</v>
      </c>
      <c r="AH191" s="393">
        <v>1.1877</v>
      </c>
      <c r="AI191" s="393">
        <v>1.2787999999999999</v>
      </c>
      <c r="AJ191" s="393">
        <v>1.3754999999999999</v>
      </c>
      <c r="AK191" s="393">
        <v>1.4781</v>
      </c>
      <c r="AL191" s="393">
        <v>1.5871</v>
      </c>
      <c r="AM191" s="393">
        <v>1.7027000000000001</v>
      </c>
      <c r="AN191" s="393">
        <v>1.8252999999999999</v>
      </c>
      <c r="AO191" s="394"/>
      <c r="AP191" s="394"/>
      <c r="AQ191" s="394"/>
      <c r="AR191" s="394"/>
      <c r="AS191" s="394"/>
      <c r="AT191" s="394"/>
      <c r="AU191" s="394"/>
      <c r="AV191" s="394"/>
      <c r="AW191" s="394"/>
      <c r="AX191" s="394"/>
      <c r="AY191" s="395"/>
      <c r="AZ191" s="395"/>
      <c r="BA191" s="395"/>
      <c r="BB191" s="395"/>
      <c r="BC191" s="395"/>
      <c r="BD191" s="395"/>
      <c r="BE191" s="395"/>
      <c r="BF191" s="395"/>
      <c r="BG191" s="395"/>
      <c r="BH191" s="395"/>
      <c r="BI191" s="395"/>
      <c r="BJ191" s="395"/>
      <c r="BK191" s="395"/>
      <c r="BL191" s="395"/>
      <c r="BM191" s="395"/>
      <c r="BN191" s="395"/>
      <c r="BO191" s="395"/>
      <c r="BP191" s="395"/>
      <c r="BQ191" s="395"/>
      <c r="BR191" s="395"/>
      <c r="BS191" s="395"/>
      <c r="BT191" s="395"/>
      <c r="BU191" s="395"/>
      <c r="BV191" s="395"/>
      <c r="BW191" s="395"/>
      <c r="BX191" s="395"/>
      <c r="BY191" s="395"/>
      <c r="BZ191" s="395"/>
      <c r="CA191" s="395"/>
      <c r="CB191" s="395"/>
      <c r="CC191" s="395"/>
      <c r="CD191" s="395"/>
      <c r="CE191" s="395"/>
      <c r="CF191" s="395"/>
      <c r="CG191" s="395"/>
      <c r="CH191" s="395"/>
      <c r="CI191" s="395"/>
      <c r="CJ191" s="395"/>
      <c r="CK191" s="395"/>
    </row>
    <row r="192" spans="1:89" s="396" customFormat="1">
      <c r="A192" s="1340"/>
      <c r="B192" s="392">
        <v>7</v>
      </c>
      <c r="C192" s="393">
        <v>1.3299999999999999E-2</v>
      </c>
      <c r="D192" s="393">
        <v>2.2200000000000001E-2</v>
      </c>
      <c r="E192" s="393">
        <v>3.3000000000000002E-2</v>
      </c>
      <c r="F192" s="393">
        <v>4.5600000000000002E-2</v>
      </c>
      <c r="G192" s="393">
        <v>5.9900000000000002E-2</v>
      </c>
      <c r="H192" s="393">
        <v>7.5899999999999995E-2</v>
      </c>
      <c r="I192" s="393">
        <v>9.3600000000000003E-2</v>
      </c>
      <c r="J192" s="393">
        <v>0.1129</v>
      </c>
      <c r="K192" s="393">
        <v>0.13389999999999999</v>
      </c>
      <c r="L192" s="393">
        <v>0.15659999999999999</v>
      </c>
      <c r="M192" s="393">
        <v>0.18110000000000001</v>
      </c>
      <c r="N192" s="393">
        <v>0.20730000000000001</v>
      </c>
      <c r="O192" s="393">
        <v>0.2354</v>
      </c>
      <c r="P192" s="393">
        <v>0.26540000000000002</v>
      </c>
      <c r="Q192" s="393">
        <v>0.29730000000000001</v>
      </c>
      <c r="R192" s="393">
        <v>0.33129999999999998</v>
      </c>
      <c r="S192" s="393">
        <v>0.3674</v>
      </c>
      <c r="T192" s="393">
        <v>0.40579999999999999</v>
      </c>
      <c r="U192" s="393">
        <v>0.44650000000000001</v>
      </c>
      <c r="V192" s="393">
        <v>0.48959999999999998</v>
      </c>
      <c r="W192" s="393">
        <v>0.5353</v>
      </c>
      <c r="X192" s="393">
        <v>0.5837</v>
      </c>
      <c r="Y192" s="393">
        <v>0.63480000000000003</v>
      </c>
      <c r="Z192" s="393">
        <v>0.68889999999999996</v>
      </c>
      <c r="AA192" s="393">
        <v>0.746</v>
      </c>
      <c r="AB192" s="393">
        <v>0.80640000000000001</v>
      </c>
      <c r="AC192" s="393">
        <v>0.87009999999999998</v>
      </c>
      <c r="AD192" s="393">
        <v>0.93740000000000001</v>
      </c>
      <c r="AE192" s="393">
        <v>1.0084</v>
      </c>
      <c r="AF192" s="393">
        <v>1.0833999999999999</v>
      </c>
      <c r="AG192" s="393">
        <v>1.1624000000000001</v>
      </c>
      <c r="AH192" s="393">
        <v>1.2457</v>
      </c>
      <c r="AI192" s="393">
        <v>1.3334999999999999</v>
      </c>
      <c r="AJ192" s="393">
        <v>1.4260999999999999</v>
      </c>
      <c r="AK192" s="393">
        <v>1.5237000000000001</v>
      </c>
      <c r="AL192" s="393">
        <v>1.6264000000000001</v>
      </c>
      <c r="AM192" s="393">
        <v>1.7346999999999999</v>
      </c>
      <c r="AN192" s="393">
        <v>1.8487</v>
      </c>
      <c r="AO192" s="394"/>
      <c r="AP192" s="394"/>
      <c r="AQ192" s="394"/>
      <c r="AR192" s="394"/>
      <c r="AS192" s="394"/>
      <c r="AT192" s="394"/>
      <c r="AU192" s="394"/>
      <c r="AV192" s="394"/>
      <c r="AW192" s="394"/>
      <c r="AX192" s="394"/>
      <c r="AY192" s="395"/>
      <c r="AZ192" s="395"/>
      <c r="BA192" s="395"/>
      <c r="BB192" s="395"/>
      <c r="BC192" s="395"/>
      <c r="BD192" s="395"/>
      <c r="BE192" s="395"/>
      <c r="BF192" s="395"/>
      <c r="BG192" s="395"/>
      <c r="BH192" s="395"/>
      <c r="BI192" s="395"/>
      <c r="BJ192" s="395"/>
      <c r="BK192" s="395"/>
      <c r="BL192" s="395"/>
      <c r="BM192" s="395"/>
      <c r="BN192" s="395"/>
      <c r="BO192" s="395"/>
      <c r="BP192" s="395"/>
      <c r="BQ192" s="395"/>
      <c r="BR192" s="395"/>
      <c r="BS192" s="395"/>
      <c r="BT192" s="395"/>
      <c r="BU192" s="395"/>
      <c r="BV192" s="395"/>
      <c r="BW192" s="395"/>
      <c r="BX192" s="395"/>
      <c r="BY192" s="395"/>
      <c r="BZ192" s="395"/>
      <c r="CA192" s="395"/>
      <c r="CB192" s="395"/>
      <c r="CC192" s="395"/>
      <c r="CD192" s="395"/>
      <c r="CE192" s="395"/>
      <c r="CF192" s="395"/>
      <c r="CG192" s="395"/>
      <c r="CH192" s="395"/>
      <c r="CI192" s="395"/>
      <c r="CJ192" s="395"/>
      <c r="CK192" s="395"/>
    </row>
    <row r="193" spans="1:89" s="396" customFormat="1">
      <c r="A193" s="1340"/>
      <c r="B193" s="392">
        <v>8</v>
      </c>
      <c r="C193" s="393">
        <v>1.5299999999999999E-2</v>
      </c>
      <c r="D193" s="393">
        <v>2.5600000000000001E-2</v>
      </c>
      <c r="E193" s="393">
        <v>3.7999999999999999E-2</v>
      </c>
      <c r="F193" s="393">
        <v>5.2499999999999998E-2</v>
      </c>
      <c r="G193" s="393">
        <v>6.8900000000000003E-2</v>
      </c>
      <c r="H193" s="393">
        <v>8.72E-2</v>
      </c>
      <c r="I193" s="393">
        <v>0.1074</v>
      </c>
      <c r="J193" s="393">
        <v>0.12939999999999999</v>
      </c>
      <c r="K193" s="393">
        <v>0.1532</v>
      </c>
      <c r="L193" s="393">
        <v>0.1789</v>
      </c>
      <c r="M193" s="393">
        <v>0.2064</v>
      </c>
      <c r="N193" s="393">
        <v>0.23580000000000001</v>
      </c>
      <c r="O193" s="393">
        <v>0.2671</v>
      </c>
      <c r="P193" s="393">
        <v>0.30030000000000001</v>
      </c>
      <c r="Q193" s="393">
        <v>0.33560000000000001</v>
      </c>
      <c r="R193" s="393">
        <v>0.373</v>
      </c>
      <c r="S193" s="393">
        <v>0.41239999999999999</v>
      </c>
      <c r="T193" s="393">
        <v>0.4541</v>
      </c>
      <c r="U193" s="393">
        <v>0.49809999999999999</v>
      </c>
      <c r="V193" s="393">
        <v>0.5444</v>
      </c>
      <c r="W193" s="393">
        <v>0.59319999999999995</v>
      </c>
      <c r="X193" s="393">
        <v>0.64449999999999996</v>
      </c>
      <c r="Y193" s="393">
        <v>0.69840000000000002</v>
      </c>
      <c r="Z193" s="393">
        <v>0.75509999999999999</v>
      </c>
      <c r="AA193" s="393">
        <v>0.81469999999999998</v>
      </c>
      <c r="AB193" s="393">
        <v>0.87729999999999997</v>
      </c>
      <c r="AC193" s="393">
        <v>0.94289999999999996</v>
      </c>
      <c r="AD193" s="393">
        <v>1.0118</v>
      </c>
      <c r="AE193" s="393">
        <v>1.0841000000000001</v>
      </c>
      <c r="AF193" s="393">
        <v>1.1598999999999999</v>
      </c>
      <c r="AG193" s="393">
        <v>1.2393000000000001</v>
      </c>
      <c r="AH193" s="393">
        <v>1.3226</v>
      </c>
      <c r="AI193" s="393">
        <v>1.4098999999999999</v>
      </c>
      <c r="AJ193" s="393">
        <v>1.5013000000000001</v>
      </c>
      <c r="AK193" s="393">
        <v>1.5971</v>
      </c>
      <c r="AL193" s="393">
        <v>1.6974</v>
      </c>
      <c r="AM193" s="393">
        <v>1.8024</v>
      </c>
      <c r="AN193" s="393">
        <v>1.9123000000000001</v>
      </c>
      <c r="AO193" s="394"/>
      <c r="AP193" s="394"/>
      <c r="AQ193" s="394"/>
      <c r="AR193" s="394"/>
      <c r="AS193" s="394"/>
      <c r="AT193" s="394"/>
      <c r="AU193" s="394"/>
      <c r="AV193" s="394"/>
      <c r="AW193" s="394"/>
      <c r="AX193" s="394"/>
      <c r="AY193" s="395"/>
      <c r="AZ193" s="395"/>
      <c r="BA193" s="395"/>
      <c r="BB193" s="395"/>
      <c r="BC193" s="395"/>
      <c r="BD193" s="395"/>
      <c r="BE193" s="395"/>
      <c r="BF193" s="395"/>
      <c r="BG193" s="395"/>
      <c r="BH193" s="395"/>
      <c r="BI193" s="395"/>
      <c r="BJ193" s="395"/>
      <c r="BK193" s="395"/>
      <c r="BL193" s="395"/>
      <c r="BM193" s="395"/>
      <c r="BN193" s="395"/>
      <c r="BO193" s="395"/>
      <c r="BP193" s="395"/>
      <c r="BQ193" s="395"/>
      <c r="BR193" s="395"/>
      <c r="BS193" s="395"/>
      <c r="BT193" s="395"/>
      <c r="BU193" s="395"/>
      <c r="BV193" s="395"/>
      <c r="BW193" s="395"/>
      <c r="BX193" s="395"/>
      <c r="BY193" s="395"/>
      <c r="BZ193" s="395"/>
      <c r="CA193" s="395"/>
      <c r="CB193" s="395"/>
      <c r="CC193" s="395"/>
      <c r="CD193" s="395"/>
      <c r="CE193" s="395"/>
      <c r="CF193" s="395"/>
      <c r="CG193" s="395"/>
      <c r="CH193" s="395"/>
      <c r="CI193" s="395"/>
      <c r="CJ193" s="395"/>
      <c r="CK193" s="395"/>
    </row>
    <row r="194" spans="1:89" s="396" customFormat="1">
      <c r="A194" s="1340"/>
      <c r="B194" s="392">
        <v>9</v>
      </c>
      <c r="C194" s="393">
        <v>1.7299999999999999E-2</v>
      </c>
      <c r="D194" s="393">
        <v>2.8899999999999999E-2</v>
      </c>
      <c r="E194" s="393">
        <v>4.2999999999999997E-2</v>
      </c>
      <c r="F194" s="393">
        <v>5.9299999999999999E-2</v>
      </c>
      <c r="G194" s="393">
        <v>7.7899999999999997E-2</v>
      </c>
      <c r="H194" s="393">
        <v>9.8599999999999993E-2</v>
      </c>
      <c r="I194" s="393">
        <v>0.12130000000000001</v>
      </c>
      <c r="J194" s="393">
        <v>0.14599999999999999</v>
      </c>
      <c r="K194" s="393">
        <v>0.17269999999999999</v>
      </c>
      <c r="L194" s="393">
        <v>0.2014</v>
      </c>
      <c r="M194" s="393">
        <v>0.2321</v>
      </c>
      <c r="N194" s="393">
        <v>0.26479999999999998</v>
      </c>
      <c r="O194" s="393">
        <v>0.2994</v>
      </c>
      <c r="P194" s="393">
        <v>0.33610000000000001</v>
      </c>
      <c r="Q194" s="393">
        <v>0.37490000000000001</v>
      </c>
      <c r="R194" s="393">
        <v>0.4158</v>
      </c>
      <c r="S194" s="393">
        <v>0.45889999999999997</v>
      </c>
      <c r="T194" s="393">
        <v>0.50409999999999999</v>
      </c>
      <c r="U194" s="393">
        <v>0.55159999999999998</v>
      </c>
      <c r="V194" s="393">
        <v>0.60150000000000003</v>
      </c>
      <c r="W194" s="393">
        <v>0.65380000000000005</v>
      </c>
      <c r="X194" s="393">
        <v>0.70850000000000002</v>
      </c>
      <c r="Y194" s="393">
        <v>0.76580000000000004</v>
      </c>
      <c r="Z194" s="393">
        <v>0.82579999999999998</v>
      </c>
      <c r="AA194" s="393">
        <v>0.88839999999999997</v>
      </c>
      <c r="AB194" s="393">
        <v>0.95389999999999997</v>
      </c>
      <c r="AC194" s="393">
        <v>1.0224</v>
      </c>
      <c r="AD194" s="393">
        <v>1.0938000000000001</v>
      </c>
      <c r="AE194" s="393">
        <v>1.1684000000000001</v>
      </c>
      <c r="AF194" s="393">
        <v>1.2462</v>
      </c>
      <c r="AG194" s="393">
        <v>1.3274999999999999</v>
      </c>
      <c r="AH194" s="393">
        <v>1.4121999999999999</v>
      </c>
      <c r="AI194" s="393">
        <v>1.5004999999999999</v>
      </c>
      <c r="AJ194" s="393">
        <v>1.5926</v>
      </c>
      <c r="AK194" s="393">
        <v>1.6886000000000001</v>
      </c>
      <c r="AL194" s="393">
        <v>1.7887</v>
      </c>
      <c r="AM194" s="393">
        <v>1.893</v>
      </c>
      <c r="AN194" s="393">
        <v>2.0015999999999998</v>
      </c>
      <c r="AO194" s="394"/>
      <c r="AP194" s="394"/>
      <c r="AQ194" s="394"/>
      <c r="AR194" s="394"/>
      <c r="AS194" s="394"/>
      <c r="AT194" s="394"/>
      <c r="AU194" s="394"/>
      <c r="AV194" s="394"/>
      <c r="AW194" s="394"/>
      <c r="AX194" s="394"/>
      <c r="AY194" s="395"/>
      <c r="AZ194" s="395"/>
      <c r="BA194" s="395"/>
      <c r="BB194" s="395"/>
      <c r="BC194" s="395"/>
      <c r="BD194" s="395"/>
      <c r="BE194" s="395"/>
      <c r="BF194" s="395"/>
      <c r="BG194" s="395"/>
      <c r="BH194" s="395"/>
      <c r="BI194" s="395"/>
      <c r="BJ194" s="395"/>
      <c r="BK194" s="395"/>
      <c r="BL194" s="395"/>
      <c r="BM194" s="395"/>
      <c r="BN194" s="395"/>
      <c r="BO194" s="395"/>
      <c r="BP194" s="395"/>
      <c r="BQ194" s="395"/>
      <c r="BR194" s="395"/>
      <c r="BS194" s="395"/>
      <c r="BT194" s="395"/>
      <c r="BU194" s="395"/>
      <c r="BV194" s="395"/>
      <c r="BW194" s="395"/>
      <c r="BX194" s="395"/>
      <c r="BY194" s="395"/>
      <c r="BZ194" s="395"/>
      <c r="CA194" s="395"/>
      <c r="CB194" s="395"/>
      <c r="CC194" s="395"/>
      <c r="CD194" s="395"/>
      <c r="CE194" s="395"/>
      <c r="CF194" s="395"/>
      <c r="CG194" s="395"/>
      <c r="CH194" s="395"/>
      <c r="CI194" s="395"/>
      <c r="CJ194" s="395"/>
      <c r="CK194" s="395"/>
    </row>
    <row r="195" spans="1:89" s="396" customFormat="1">
      <c r="A195" s="1340"/>
      <c r="B195" s="392">
        <v>10</v>
      </c>
      <c r="C195" s="393">
        <v>1.9300000000000001E-2</v>
      </c>
      <c r="D195" s="393">
        <v>3.2300000000000002E-2</v>
      </c>
      <c r="E195" s="393">
        <v>4.8000000000000001E-2</v>
      </c>
      <c r="F195" s="393">
        <v>6.6199999999999995E-2</v>
      </c>
      <c r="G195" s="393">
        <v>8.6900000000000005E-2</v>
      </c>
      <c r="H195" s="393">
        <v>0.11</v>
      </c>
      <c r="I195" s="393">
        <v>0.1353</v>
      </c>
      <c r="J195" s="393">
        <v>0.1628</v>
      </c>
      <c r="K195" s="393">
        <v>0.19239999999999999</v>
      </c>
      <c r="L195" s="393">
        <v>0.22420000000000001</v>
      </c>
      <c r="M195" s="393">
        <v>0.2581</v>
      </c>
      <c r="N195" s="393">
        <v>0.29409999999999997</v>
      </c>
      <c r="O195" s="393">
        <v>0.33229999999999998</v>
      </c>
      <c r="P195" s="393">
        <v>0.3725</v>
      </c>
      <c r="Q195" s="393">
        <v>0.41499999999999998</v>
      </c>
      <c r="R195" s="393">
        <v>0.45960000000000001</v>
      </c>
      <c r="S195" s="393">
        <v>0.50639999999999996</v>
      </c>
      <c r="T195" s="393">
        <v>0.5554</v>
      </c>
      <c r="U195" s="393">
        <v>0.60670000000000002</v>
      </c>
      <c r="V195" s="393">
        <v>0.66039999999999999</v>
      </c>
      <c r="W195" s="393">
        <v>0.71650000000000003</v>
      </c>
      <c r="X195" s="393">
        <v>0.77500000000000002</v>
      </c>
      <c r="Y195" s="393">
        <v>0.83599999999999997</v>
      </c>
      <c r="Z195" s="393">
        <v>0.89959999999999996</v>
      </c>
      <c r="AA195" s="393">
        <v>0.96579999999999999</v>
      </c>
      <c r="AB195" s="393">
        <v>1.0347999999999999</v>
      </c>
      <c r="AC195" s="393">
        <v>1.1066</v>
      </c>
      <c r="AD195" s="393">
        <v>1.1813</v>
      </c>
      <c r="AE195" s="393">
        <v>1.2588999999999999</v>
      </c>
      <c r="AF195" s="393">
        <v>1.3395999999999999</v>
      </c>
      <c r="AG195" s="393">
        <v>1.4235</v>
      </c>
      <c r="AH195" s="393">
        <v>1.5106999999999999</v>
      </c>
      <c r="AI195" s="393">
        <v>1.6012</v>
      </c>
      <c r="AJ195" s="393">
        <v>1.6952</v>
      </c>
      <c r="AK195" s="393">
        <v>1.7927999999999999</v>
      </c>
      <c r="AL195" s="393">
        <v>1.8940999999999999</v>
      </c>
      <c r="AM195" s="393">
        <v>1.9993000000000001</v>
      </c>
      <c r="AN195" s="393">
        <v>2.1084000000000001</v>
      </c>
      <c r="AO195" s="394"/>
      <c r="AP195" s="394"/>
      <c r="AQ195" s="394"/>
      <c r="AR195" s="394"/>
      <c r="AS195" s="394"/>
      <c r="AT195" s="394"/>
      <c r="AU195" s="394"/>
      <c r="AV195" s="394"/>
      <c r="AW195" s="394"/>
      <c r="AX195" s="394"/>
      <c r="AY195" s="395"/>
      <c r="AZ195" s="395"/>
      <c r="BA195" s="395"/>
      <c r="BB195" s="395"/>
      <c r="BC195" s="395"/>
      <c r="BD195" s="395"/>
      <c r="BE195" s="395"/>
      <c r="BF195" s="395"/>
      <c r="BG195" s="395"/>
      <c r="BH195" s="395"/>
      <c r="BI195" s="395"/>
      <c r="BJ195" s="395"/>
      <c r="BK195" s="395"/>
      <c r="BL195" s="395"/>
      <c r="BM195" s="395"/>
      <c r="BN195" s="395"/>
      <c r="BO195" s="395"/>
      <c r="BP195" s="395"/>
      <c r="BQ195" s="395"/>
      <c r="BR195" s="395"/>
      <c r="BS195" s="395"/>
      <c r="BT195" s="395"/>
      <c r="BU195" s="395"/>
      <c r="BV195" s="395"/>
      <c r="BW195" s="395"/>
      <c r="BX195" s="395"/>
      <c r="BY195" s="395"/>
      <c r="BZ195" s="395"/>
      <c r="CA195" s="395"/>
      <c r="CB195" s="395"/>
      <c r="CC195" s="395"/>
      <c r="CD195" s="395"/>
      <c r="CE195" s="395"/>
      <c r="CF195" s="395"/>
      <c r="CG195" s="395"/>
      <c r="CH195" s="395"/>
      <c r="CI195" s="395"/>
      <c r="CJ195" s="395"/>
      <c r="CK195" s="395"/>
    </row>
    <row r="196" spans="1:89" s="396" customFormat="1">
      <c r="A196" s="1340"/>
      <c r="B196" s="392">
        <v>11</v>
      </c>
      <c r="C196" s="393">
        <v>2.1299999999999999E-2</v>
      </c>
      <c r="D196" s="393">
        <v>3.56E-2</v>
      </c>
      <c r="E196" s="393">
        <v>5.2999999999999999E-2</v>
      </c>
      <c r="F196" s="393">
        <v>7.3200000000000001E-2</v>
      </c>
      <c r="G196" s="393">
        <v>9.6000000000000002E-2</v>
      </c>
      <c r="H196" s="393">
        <v>0.12139999999999999</v>
      </c>
      <c r="I196" s="393">
        <v>0.14929999999999999</v>
      </c>
      <c r="J196" s="393">
        <v>0.17960000000000001</v>
      </c>
      <c r="K196" s="393">
        <v>0.21229999999999999</v>
      </c>
      <c r="L196" s="393">
        <v>0.2472</v>
      </c>
      <c r="M196" s="393">
        <v>0.28439999999999999</v>
      </c>
      <c r="N196" s="393">
        <v>0.32379999999999998</v>
      </c>
      <c r="O196" s="393">
        <v>0.36549999999999999</v>
      </c>
      <c r="P196" s="393">
        <v>0.40939999999999999</v>
      </c>
      <c r="Q196" s="393">
        <v>0.4556</v>
      </c>
      <c r="R196" s="393">
        <v>0.504</v>
      </c>
      <c r="S196" s="393">
        <v>0.55469999999999997</v>
      </c>
      <c r="T196" s="393">
        <v>0.60770000000000002</v>
      </c>
      <c r="U196" s="393">
        <v>0.66300000000000003</v>
      </c>
      <c r="V196" s="393">
        <v>0.72070000000000001</v>
      </c>
      <c r="W196" s="393">
        <v>0.78080000000000005</v>
      </c>
      <c r="X196" s="393">
        <v>0.84330000000000005</v>
      </c>
      <c r="Y196" s="393">
        <v>0.9083</v>
      </c>
      <c r="Z196" s="393">
        <v>0.97589999999999999</v>
      </c>
      <c r="AA196" s="393">
        <v>1.0461</v>
      </c>
      <c r="AB196" s="393">
        <v>1.1189</v>
      </c>
      <c r="AC196" s="393">
        <v>1.1944999999999999</v>
      </c>
      <c r="AD196" s="393">
        <v>1.2728999999999999</v>
      </c>
      <c r="AE196" s="393">
        <v>1.3541000000000001</v>
      </c>
      <c r="AF196" s="393">
        <v>1.4382999999999999</v>
      </c>
      <c r="AG196" s="393">
        <v>1.5255000000000001</v>
      </c>
      <c r="AH196" s="393">
        <v>1.6157999999999999</v>
      </c>
      <c r="AI196" s="393">
        <v>1.7093</v>
      </c>
      <c r="AJ196" s="393">
        <v>1.8061</v>
      </c>
      <c r="AK196" s="393">
        <v>1.9061999999999999</v>
      </c>
      <c r="AL196" s="393">
        <v>2.0097999999999998</v>
      </c>
      <c r="AM196" s="393">
        <v>2.117</v>
      </c>
      <c r="AN196" s="393">
        <v>2.2279</v>
      </c>
      <c r="AO196" s="394"/>
      <c r="AP196" s="394"/>
      <c r="AQ196" s="394"/>
      <c r="AR196" s="394"/>
      <c r="AS196" s="394"/>
      <c r="AT196" s="394"/>
      <c r="AU196" s="394"/>
      <c r="AV196" s="394"/>
      <c r="AW196" s="394"/>
      <c r="AX196" s="394"/>
      <c r="AY196" s="395"/>
      <c r="AZ196" s="395"/>
      <c r="BA196" s="395"/>
      <c r="BB196" s="395"/>
      <c r="BC196" s="395"/>
      <c r="BD196" s="395"/>
      <c r="BE196" s="395"/>
      <c r="BF196" s="395"/>
      <c r="BG196" s="395"/>
      <c r="BH196" s="395"/>
      <c r="BI196" s="395"/>
      <c r="BJ196" s="395"/>
      <c r="BK196" s="395"/>
      <c r="BL196" s="395"/>
      <c r="BM196" s="395"/>
      <c r="BN196" s="395"/>
      <c r="BO196" s="395"/>
      <c r="BP196" s="395"/>
      <c r="BQ196" s="395"/>
      <c r="BR196" s="395"/>
      <c r="BS196" s="395"/>
      <c r="BT196" s="395"/>
      <c r="BU196" s="395"/>
      <c r="BV196" s="395"/>
      <c r="BW196" s="395"/>
      <c r="BX196" s="395"/>
      <c r="BY196" s="395"/>
      <c r="BZ196" s="395"/>
      <c r="CA196" s="395"/>
      <c r="CB196" s="395"/>
      <c r="CC196" s="395"/>
      <c r="CD196" s="395"/>
      <c r="CE196" s="395"/>
      <c r="CF196" s="395"/>
      <c r="CG196" s="395"/>
      <c r="CH196" s="395"/>
      <c r="CI196" s="395"/>
      <c r="CJ196" s="395"/>
      <c r="CK196" s="395"/>
    </row>
    <row r="197" spans="1:89" s="396" customFormat="1">
      <c r="A197" s="1340"/>
      <c r="B197" s="392">
        <v>12</v>
      </c>
      <c r="C197" s="393">
        <v>2.3300000000000001E-2</v>
      </c>
      <c r="D197" s="393">
        <v>3.9E-2</v>
      </c>
      <c r="E197" s="393">
        <v>5.8000000000000003E-2</v>
      </c>
      <c r="F197" s="393">
        <v>8.0100000000000005E-2</v>
      </c>
      <c r="G197" s="393">
        <v>0.1051</v>
      </c>
      <c r="H197" s="393">
        <v>0.13300000000000001</v>
      </c>
      <c r="I197" s="393">
        <v>0.16350000000000001</v>
      </c>
      <c r="J197" s="393">
        <v>0.1966</v>
      </c>
      <c r="K197" s="393">
        <v>0.23219999999999999</v>
      </c>
      <c r="L197" s="393">
        <v>0.27029999999999998</v>
      </c>
      <c r="M197" s="393">
        <v>0.31080000000000002</v>
      </c>
      <c r="N197" s="393">
        <v>0.3538</v>
      </c>
      <c r="O197" s="393">
        <v>0.39910000000000001</v>
      </c>
      <c r="P197" s="393">
        <v>0.44669999999999999</v>
      </c>
      <c r="Q197" s="393">
        <v>0.49669999999999997</v>
      </c>
      <c r="R197" s="393">
        <v>0.54900000000000004</v>
      </c>
      <c r="S197" s="393">
        <v>0.60370000000000001</v>
      </c>
      <c r="T197" s="393">
        <v>0.66080000000000005</v>
      </c>
      <c r="U197" s="393">
        <v>0.72019999999999995</v>
      </c>
      <c r="V197" s="393">
        <v>0.78210000000000002</v>
      </c>
      <c r="W197" s="393">
        <v>0.84640000000000004</v>
      </c>
      <c r="X197" s="393">
        <v>0.91310000000000002</v>
      </c>
      <c r="Y197" s="393">
        <v>0.98240000000000005</v>
      </c>
      <c r="Z197" s="393">
        <v>1.0542</v>
      </c>
      <c r="AA197" s="393">
        <v>1.1285000000000001</v>
      </c>
      <c r="AB197" s="393">
        <v>1.2055</v>
      </c>
      <c r="AC197" s="393">
        <v>1.2851999999999999</v>
      </c>
      <c r="AD197" s="393">
        <v>1.3676999999999999</v>
      </c>
      <c r="AE197" s="393">
        <v>1.4529000000000001</v>
      </c>
      <c r="AF197" s="393">
        <v>1.5409999999999999</v>
      </c>
      <c r="AG197" s="393">
        <v>1.6319999999999999</v>
      </c>
      <c r="AH197" s="393">
        <v>1.726</v>
      </c>
      <c r="AI197" s="393">
        <v>1.823</v>
      </c>
      <c r="AJ197" s="393">
        <v>1.9232</v>
      </c>
      <c r="AK197" s="393">
        <v>2.0266000000000002</v>
      </c>
      <c r="AL197" s="393">
        <v>2.1332</v>
      </c>
      <c r="AM197" s="393">
        <v>2.2433000000000001</v>
      </c>
      <c r="AN197" s="393">
        <v>2.3567999999999998</v>
      </c>
      <c r="AO197" s="394"/>
      <c r="AP197" s="394"/>
      <c r="AQ197" s="394"/>
      <c r="AR197" s="394"/>
      <c r="AS197" s="394"/>
      <c r="AT197" s="394"/>
      <c r="AU197" s="394"/>
      <c r="AV197" s="394"/>
      <c r="AW197" s="394"/>
      <c r="AX197" s="394"/>
      <c r="AY197" s="395"/>
      <c r="AZ197" s="395"/>
      <c r="BA197" s="395"/>
      <c r="BB197" s="395"/>
      <c r="BC197" s="395"/>
      <c r="BD197" s="395"/>
      <c r="BE197" s="395"/>
      <c r="BF197" s="395"/>
      <c r="BG197" s="395"/>
      <c r="BH197" s="395"/>
      <c r="BI197" s="395"/>
      <c r="BJ197" s="395"/>
      <c r="BK197" s="395"/>
      <c r="BL197" s="395"/>
      <c r="BM197" s="395"/>
      <c r="BN197" s="395"/>
      <c r="BO197" s="395"/>
      <c r="BP197" s="395"/>
      <c r="BQ197" s="395"/>
      <c r="BR197" s="395"/>
      <c r="BS197" s="395"/>
      <c r="BT197" s="395"/>
      <c r="BU197" s="395"/>
      <c r="BV197" s="395"/>
      <c r="BW197" s="395"/>
      <c r="BX197" s="395"/>
      <c r="BY197" s="395"/>
      <c r="BZ197" s="395"/>
      <c r="CA197" s="395"/>
      <c r="CB197" s="395"/>
      <c r="CC197" s="395"/>
      <c r="CD197" s="395"/>
      <c r="CE197" s="395"/>
      <c r="CF197" s="395"/>
      <c r="CG197" s="395"/>
      <c r="CH197" s="395"/>
      <c r="CI197" s="395"/>
      <c r="CJ197" s="395"/>
      <c r="CK197" s="395"/>
    </row>
    <row r="198" spans="1:89" s="396" customFormat="1">
      <c r="A198" s="1340"/>
      <c r="B198" s="392">
        <v>13</v>
      </c>
      <c r="C198" s="393">
        <v>2.53E-2</v>
      </c>
      <c r="D198" s="393">
        <v>4.24E-2</v>
      </c>
      <c r="E198" s="393">
        <v>6.3E-2</v>
      </c>
      <c r="F198" s="393">
        <v>8.6999999999999994E-2</v>
      </c>
      <c r="G198" s="393">
        <v>0.1143</v>
      </c>
      <c r="H198" s="393">
        <v>0.14449999999999999</v>
      </c>
      <c r="I198" s="393">
        <v>0.17760000000000001</v>
      </c>
      <c r="J198" s="393">
        <v>0.21360000000000001</v>
      </c>
      <c r="K198" s="393">
        <v>0.25230000000000002</v>
      </c>
      <c r="L198" s="393">
        <v>0.29360000000000003</v>
      </c>
      <c r="M198" s="393">
        <v>0.33750000000000002</v>
      </c>
      <c r="N198" s="393">
        <v>0.38390000000000002</v>
      </c>
      <c r="O198" s="393">
        <v>0.43290000000000001</v>
      </c>
      <c r="P198" s="393">
        <v>0.48430000000000001</v>
      </c>
      <c r="Q198" s="393">
        <v>0.53820000000000001</v>
      </c>
      <c r="R198" s="393">
        <v>0.59450000000000003</v>
      </c>
      <c r="S198" s="393">
        <v>0.65329999999999999</v>
      </c>
      <c r="T198" s="393">
        <v>0.71450000000000002</v>
      </c>
      <c r="U198" s="393">
        <v>0.7782</v>
      </c>
      <c r="V198" s="393">
        <v>0.84440000000000004</v>
      </c>
      <c r="W198" s="393">
        <v>0.91300000000000003</v>
      </c>
      <c r="X198" s="393">
        <v>0.98409999999999997</v>
      </c>
      <c r="Y198" s="393">
        <v>1.0578000000000001</v>
      </c>
      <c r="Z198" s="393">
        <v>1.1339999999999999</v>
      </c>
      <c r="AA198" s="393">
        <v>1.2128000000000001</v>
      </c>
      <c r="AB198" s="393">
        <v>1.2942</v>
      </c>
      <c r="AC198" s="393">
        <v>1.3782000000000001</v>
      </c>
      <c r="AD198" s="393">
        <v>1.4650000000000001</v>
      </c>
      <c r="AE198" s="393">
        <v>1.5545</v>
      </c>
      <c r="AF198" s="393">
        <v>1.6469</v>
      </c>
      <c r="AG198" s="393">
        <v>1.742</v>
      </c>
      <c r="AH198" s="393">
        <v>1.8401000000000001</v>
      </c>
      <c r="AI198" s="393">
        <v>1.9412</v>
      </c>
      <c r="AJ198" s="393">
        <v>2.0451999999999999</v>
      </c>
      <c r="AK198" s="393">
        <v>2.1524000000000001</v>
      </c>
      <c r="AL198" s="393">
        <v>2.2627000000000002</v>
      </c>
      <c r="AM198" s="393">
        <v>2.3761999999999999</v>
      </c>
      <c r="AN198" s="393">
        <v>2.4929999999999999</v>
      </c>
      <c r="AO198" s="394"/>
      <c r="AP198" s="394"/>
      <c r="AQ198" s="394"/>
      <c r="AR198" s="394"/>
      <c r="AS198" s="394"/>
      <c r="AT198" s="394"/>
      <c r="AU198" s="394"/>
      <c r="AV198" s="394"/>
      <c r="AW198" s="394"/>
      <c r="AX198" s="394"/>
      <c r="AY198" s="395"/>
      <c r="AZ198" s="395"/>
      <c r="BA198" s="395"/>
      <c r="BB198" s="395"/>
      <c r="BC198" s="395"/>
      <c r="BD198" s="395"/>
      <c r="BE198" s="395"/>
      <c r="BF198" s="395"/>
      <c r="BG198" s="395"/>
      <c r="BH198" s="395"/>
      <c r="BI198" s="395"/>
      <c r="BJ198" s="395"/>
      <c r="BK198" s="395"/>
      <c r="BL198" s="395"/>
      <c r="BM198" s="395"/>
      <c r="BN198" s="395"/>
      <c r="BO198" s="395"/>
      <c r="BP198" s="395"/>
      <c r="BQ198" s="395"/>
      <c r="BR198" s="395"/>
      <c r="BS198" s="395"/>
      <c r="BT198" s="395"/>
      <c r="BU198" s="395"/>
      <c r="BV198" s="395"/>
      <c r="BW198" s="395"/>
      <c r="BX198" s="395"/>
      <c r="BY198" s="395"/>
      <c r="BZ198" s="395"/>
      <c r="CA198" s="395"/>
      <c r="CB198" s="395"/>
      <c r="CC198" s="395"/>
      <c r="CD198" s="395"/>
      <c r="CE198" s="395"/>
      <c r="CF198" s="395"/>
      <c r="CG198" s="395"/>
      <c r="CH198" s="395"/>
      <c r="CI198" s="395"/>
      <c r="CJ198" s="395"/>
      <c r="CK198" s="395"/>
    </row>
    <row r="199" spans="1:89" s="396" customFormat="1">
      <c r="A199" s="1340"/>
      <c r="B199" s="392">
        <v>14</v>
      </c>
      <c r="C199" s="393">
        <v>2.7300000000000001E-2</v>
      </c>
      <c r="D199" s="393">
        <v>4.5699999999999998E-2</v>
      </c>
      <c r="E199" s="393">
        <v>6.8000000000000005E-2</v>
      </c>
      <c r="F199" s="393">
        <v>9.4E-2</v>
      </c>
      <c r="G199" s="393">
        <v>0.1234</v>
      </c>
      <c r="H199" s="393">
        <v>0.15609999999999999</v>
      </c>
      <c r="I199" s="393">
        <v>0.19189999999999999</v>
      </c>
      <c r="J199" s="393">
        <v>0.23069999999999999</v>
      </c>
      <c r="K199" s="393">
        <v>0.27239999999999998</v>
      </c>
      <c r="L199" s="393">
        <v>0.31690000000000002</v>
      </c>
      <c r="M199" s="393">
        <v>0.36420000000000002</v>
      </c>
      <c r="N199" s="393">
        <v>0.41420000000000001</v>
      </c>
      <c r="O199" s="393">
        <v>0.46689999999999998</v>
      </c>
      <c r="P199" s="393">
        <v>0.52210000000000001</v>
      </c>
      <c r="Q199" s="393">
        <v>0.57999999999999996</v>
      </c>
      <c r="R199" s="393">
        <v>0.64039999999999997</v>
      </c>
      <c r="S199" s="393">
        <v>0.70330000000000004</v>
      </c>
      <c r="T199" s="393">
        <v>0.76880000000000004</v>
      </c>
      <c r="U199" s="393">
        <v>0.83679999999999999</v>
      </c>
      <c r="V199" s="393">
        <v>0.90739999999999998</v>
      </c>
      <c r="W199" s="393">
        <v>0.98050000000000004</v>
      </c>
      <c r="X199" s="393">
        <v>1.0561</v>
      </c>
      <c r="Y199" s="393">
        <v>1.1343000000000001</v>
      </c>
      <c r="Z199" s="393">
        <v>1.2151000000000001</v>
      </c>
      <c r="AA199" s="393">
        <v>1.2985</v>
      </c>
      <c r="AB199" s="393">
        <v>1.3845000000000001</v>
      </c>
      <c r="AC199" s="393">
        <v>1.4731000000000001</v>
      </c>
      <c r="AD199" s="393">
        <v>1.5645</v>
      </c>
      <c r="AE199" s="393">
        <v>1.6586000000000001</v>
      </c>
      <c r="AF199" s="393">
        <v>1.7554000000000001</v>
      </c>
      <c r="AG199" s="393">
        <v>1.855</v>
      </c>
      <c r="AH199" s="393">
        <v>1.9575</v>
      </c>
      <c r="AI199" s="393">
        <v>2.0629</v>
      </c>
      <c r="AJ199" s="393">
        <v>2.1711999999999998</v>
      </c>
      <c r="AK199" s="393">
        <v>2.2825000000000002</v>
      </c>
      <c r="AL199" s="393">
        <v>2.3969</v>
      </c>
      <c r="AM199" s="393">
        <v>2.5143</v>
      </c>
      <c r="AN199" s="393">
        <v>2.6349999999999998</v>
      </c>
      <c r="AO199" s="394"/>
      <c r="AP199" s="394"/>
      <c r="AQ199" s="394"/>
      <c r="AR199" s="394"/>
      <c r="AS199" s="394"/>
      <c r="AT199" s="394"/>
      <c r="AU199" s="394"/>
      <c r="AV199" s="394"/>
      <c r="AW199" s="394"/>
      <c r="AX199" s="394"/>
      <c r="AY199" s="395"/>
      <c r="AZ199" s="395"/>
      <c r="BA199" s="395"/>
      <c r="BB199" s="395"/>
      <c r="BC199" s="395"/>
      <c r="BD199" s="395"/>
      <c r="BE199" s="395"/>
      <c r="BF199" s="395"/>
      <c r="BG199" s="395"/>
      <c r="BH199" s="395"/>
      <c r="BI199" s="395"/>
      <c r="BJ199" s="395"/>
      <c r="BK199" s="395"/>
      <c r="BL199" s="395"/>
      <c r="BM199" s="395"/>
      <c r="BN199" s="395"/>
      <c r="BO199" s="395"/>
      <c r="BP199" s="395"/>
      <c r="BQ199" s="395"/>
      <c r="BR199" s="395"/>
      <c r="BS199" s="395"/>
      <c r="BT199" s="395"/>
      <c r="BU199" s="395"/>
      <c r="BV199" s="395"/>
      <c r="BW199" s="395"/>
      <c r="BX199" s="395"/>
      <c r="BY199" s="395"/>
      <c r="BZ199" s="395"/>
      <c r="CA199" s="395"/>
      <c r="CB199" s="395"/>
      <c r="CC199" s="395"/>
      <c r="CD199" s="395"/>
      <c r="CE199" s="395"/>
      <c r="CF199" s="395"/>
      <c r="CG199" s="395"/>
      <c r="CH199" s="395"/>
      <c r="CI199" s="395"/>
      <c r="CJ199" s="395"/>
      <c r="CK199" s="395"/>
    </row>
    <row r="200" spans="1:89" s="396" customFormat="1">
      <c r="A200" s="1340"/>
      <c r="B200" s="392">
        <v>15</v>
      </c>
      <c r="C200" s="393">
        <v>2.93E-2</v>
      </c>
      <c r="D200" s="393">
        <v>4.9099999999999998E-2</v>
      </c>
      <c r="E200" s="393">
        <v>7.3099999999999998E-2</v>
      </c>
      <c r="F200" s="393">
        <v>0.10100000000000001</v>
      </c>
      <c r="G200" s="393">
        <v>0.1326</v>
      </c>
      <c r="H200" s="393">
        <v>0.16769999999999999</v>
      </c>
      <c r="I200" s="393">
        <v>0.20610000000000001</v>
      </c>
      <c r="J200" s="393">
        <v>0.24779999999999999</v>
      </c>
      <c r="K200" s="393">
        <v>0.29260000000000003</v>
      </c>
      <c r="L200" s="393">
        <v>0.34039999999999998</v>
      </c>
      <c r="M200" s="393">
        <v>0.3911</v>
      </c>
      <c r="N200" s="393">
        <v>0.44469999999999998</v>
      </c>
      <c r="O200" s="393">
        <v>0.501</v>
      </c>
      <c r="P200" s="393">
        <v>0.56020000000000003</v>
      </c>
      <c r="Q200" s="393">
        <v>0.622</v>
      </c>
      <c r="R200" s="393">
        <v>0.68659999999999999</v>
      </c>
      <c r="S200" s="393">
        <v>0.75370000000000004</v>
      </c>
      <c r="T200" s="393">
        <v>0.8236</v>
      </c>
      <c r="U200" s="393">
        <v>0.89600000000000002</v>
      </c>
      <c r="V200" s="393">
        <v>0.97099999999999997</v>
      </c>
      <c r="W200" s="393">
        <v>1.0487</v>
      </c>
      <c r="X200" s="393">
        <v>1.1289</v>
      </c>
      <c r="Y200" s="393">
        <v>1.2118</v>
      </c>
      <c r="Z200" s="393">
        <v>1.2972999999999999</v>
      </c>
      <c r="AA200" s="393">
        <v>1.3854</v>
      </c>
      <c r="AB200" s="393">
        <v>1.4761</v>
      </c>
      <c r="AC200" s="393">
        <v>1.5694999999999999</v>
      </c>
      <c r="AD200" s="393">
        <v>1.6657</v>
      </c>
      <c r="AE200" s="393">
        <v>1.7645</v>
      </c>
      <c r="AF200" s="393">
        <v>1.8661000000000001</v>
      </c>
      <c r="AG200" s="393">
        <v>1.9703999999999999</v>
      </c>
      <c r="AH200" s="393">
        <v>2.0775999999999999</v>
      </c>
      <c r="AI200" s="393">
        <v>2.1876000000000002</v>
      </c>
      <c r="AJ200" s="393">
        <v>2.3003999999999998</v>
      </c>
      <c r="AK200" s="393">
        <v>2.4163000000000001</v>
      </c>
      <c r="AL200" s="393">
        <v>2.5350000000000001</v>
      </c>
      <c r="AM200" s="393">
        <v>2.6568000000000001</v>
      </c>
      <c r="AN200" s="393">
        <v>2.7816999999999998</v>
      </c>
      <c r="AO200" s="394"/>
      <c r="AP200" s="394"/>
      <c r="AQ200" s="394"/>
      <c r="AR200" s="394"/>
      <c r="AS200" s="394"/>
      <c r="AT200" s="394"/>
      <c r="AU200" s="394"/>
      <c r="AV200" s="394"/>
      <c r="AW200" s="394"/>
      <c r="AX200" s="394"/>
      <c r="AY200" s="395"/>
      <c r="AZ200" s="395"/>
      <c r="BA200" s="395"/>
      <c r="BB200" s="395"/>
      <c r="BC200" s="395"/>
      <c r="BD200" s="395"/>
      <c r="BE200" s="395"/>
      <c r="BF200" s="395"/>
      <c r="BG200" s="395"/>
      <c r="BH200" s="395"/>
      <c r="BI200" s="395"/>
      <c r="BJ200" s="395"/>
      <c r="BK200" s="395"/>
      <c r="BL200" s="395"/>
      <c r="BM200" s="395"/>
      <c r="BN200" s="395"/>
      <c r="BO200" s="395"/>
      <c r="BP200" s="395"/>
      <c r="BQ200" s="395"/>
      <c r="BR200" s="395"/>
      <c r="BS200" s="395"/>
      <c r="BT200" s="395"/>
      <c r="BU200" s="395"/>
      <c r="BV200" s="395"/>
      <c r="BW200" s="395"/>
      <c r="BX200" s="395"/>
      <c r="BY200" s="395"/>
      <c r="BZ200" s="395"/>
      <c r="CA200" s="395"/>
      <c r="CB200" s="395"/>
      <c r="CC200" s="395"/>
      <c r="CD200" s="395"/>
      <c r="CE200" s="395"/>
      <c r="CF200" s="395"/>
      <c r="CG200" s="395"/>
      <c r="CH200" s="395"/>
      <c r="CI200" s="395"/>
      <c r="CJ200" s="395"/>
      <c r="CK200" s="395"/>
    </row>
    <row r="201" spans="1:89" s="396" customFormat="1">
      <c r="A201" s="1340"/>
      <c r="B201" s="392">
        <v>16</v>
      </c>
      <c r="C201" s="393">
        <v>3.1300000000000001E-2</v>
      </c>
      <c r="D201" s="393">
        <v>5.2499999999999998E-2</v>
      </c>
      <c r="E201" s="393">
        <v>7.8100000000000003E-2</v>
      </c>
      <c r="F201" s="393">
        <v>0.1079</v>
      </c>
      <c r="G201" s="393">
        <v>0.14169999999999999</v>
      </c>
      <c r="H201" s="393">
        <v>0.17929999999999999</v>
      </c>
      <c r="I201" s="393">
        <v>0.22040000000000001</v>
      </c>
      <c r="J201" s="393">
        <v>0.26490000000000002</v>
      </c>
      <c r="K201" s="393">
        <v>0.31280000000000002</v>
      </c>
      <c r="L201" s="393">
        <v>0.3639</v>
      </c>
      <c r="M201" s="393">
        <v>0.41799999999999998</v>
      </c>
      <c r="N201" s="393">
        <v>0.47520000000000001</v>
      </c>
      <c r="O201" s="393">
        <v>0.53539999999999999</v>
      </c>
      <c r="P201" s="393">
        <v>0.59840000000000004</v>
      </c>
      <c r="Q201" s="393">
        <v>0.6643</v>
      </c>
      <c r="R201" s="393">
        <v>0.73299999999999998</v>
      </c>
      <c r="S201" s="393">
        <v>0.80449999999999999</v>
      </c>
      <c r="T201" s="393">
        <v>0.87870000000000004</v>
      </c>
      <c r="U201" s="393">
        <v>0.9556</v>
      </c>
      <c r="V201" s="393">
        <v>1.0351999999999999</v>
      </c>
      <c r="W201" s="393">
        <v>1.1174999999999999</v>
      </c>
      <c r="X201" s="393">
        <v>1.2023999999999999</v>
      </c>
      <c r="Y201" s="393">
        <v>1.29</v>
      </c>
      <c r="Z201" s="393">
        <v>1.3803000000000001</v>
      </c>
      <c r="AA201" s="393">
        <v>1.4733000000000001</v>
      </c>
      <c r="AB201" s="393">
        <v>1.5689</v>
      </c>
      <c r="AC201" s="393">
        <v>1.6673</v>
      </c>
      <c r="AD201" s="393">
        <v>1.7683</v>
      </c>
      <c r="AE201" s="393">
        <v>1.8720000000000001</v>
      </c>
      <c r="AF201" s="393">
        <v>1.9784999999999999</v>
      </c>
      <c r="AG201" s="393">
        <v>2.0878000000000001</v>
      </c>
      <c r="AH201" s="393">
        <v>2.1998000000000002</v>
      </c>
      <c r="AI201" s="393">
        <v>2.3147000000000002</v>
      </c>
      <c r="AJ201" s="393">
        <v>2.4323999999999999</v>
      </c>
      <c r="AK201" s="393">
        <v>2.5529000000000002</v>
      </c>
      <c r="AL201" s="393">
        <v>2.6764000000000001</v>
      </c>
      <c r="AM201" s="393">
        <v>2.8029000000000002</v>
      </c>
      <c r="AN201" s="393">
        <v>2.9323000000000001</v>
      </c>
      <c r="AO201" s="394"/>
      <c r="AP201" s="394"/>
      <c r="AQ201" s="394"/>
      <c r="AR201" s="394"/>
      <c r="AS201" s="394"/>
      <c r="AT201" s="394"/>
      <c r="AU201" s="394"/>
      <c r="AV201" s="394"/>
      <c r="AW201" s="394"/>
      <c r="AX201" s="394"/>
      <c r="AY201" s="395"/>
      <c r="AZ201" s="395"/>
      <c r="BA201" s="395"/>
      <c r="BB201" s="395"/>
      <c r="BC201" s="395"/>
      <c r="BD201" s="395"/>
      <c r="BE201" s="395"/>
      <c r="BF201" s="395"/>
      <c r="BG201" s="395"/>
      <c r="BH201" s="395"/>
      <c r="BI201" s="395"/>
      <c r="BJ201" s="395"/>
      <c r="BK201" s="395"/>
      <c r="BL201" s="395"/>
      <c r="BM201" s="395"/>
      <c r="BN201" s="395"/>
      <c r="BO201" s="395"/>
      <c r="BP201" s="395"/>
      <c r="BQ201" s="395"/>
      <c r="BR201" s="395"/>
      <c r="BS201" s="395"/>
      <c r="BT201" s="395"/>
      <c r="BU201" s="395"/>
      <c r="BV201" s="395"/>
      <c r="BW201" s="395"/>
      <c r="BX201" s="395"/>
      <c r="BY201" s="395"/>
      <c r="BZ201" s="395"/>
      <c r="CA201" s="395"/>
      <c r="CB201" s="395"/>
      <c r="CC201" s="395"/>
      <c r="CD201" s="395"/>
      <c r="CE201" s="395"/>
      <c r="CF201" s="395"/>
      <c r="CG201" s="395"/>
      <c r="CH201" s="395"/>
      <c r="CI201" s="395"/>
      <c r="CJ201" s="395"/>
      <c r="CK201" s="395"/>
    </row>
    <row r="202" spans="1:89" s="396" customFormat="1">
      <c r="A202" s="1340"/>
      <c r="B202" s="392">
        <v>17</v>
      </c>
      <c r="C202" s="393">
        <v>3.3399999999999999E-2</v>
      </c>
      <c r="D202" s="393">
        <v>5.5899999999999998E-2</v>
      </c>
      <c r="E202" s="393">
        <v>8.3199999999999996E-2</v>
      </c>
      <c r="F202" s="393">
        <v>0.1149</v>
      </c>
      <c r="G202" s="393">
        <v>0.15090000000000001</v>
      </c>
      <c r="H202" s="393">
        <v>0.19089999999999999</v>
      </c>
      <c r="I202" s="393">
        <v>0.23469999999999999</v>
      </c>
      <c r="J202" s="393">
        <v>0.28210000000000002</v>
      </c>
      <c r="K202" s="393">
        <v>0.33310000000000001</v>
      </c>
      <c r="L202" s="393">
        <v>0.38740000000000002</v>
      </c>
      <c r="M202" s="393">
        <v>0.4451</v>
      </c>
      <c r="N202" s="393">
        <v>0.50590000000000002</v>
      </c>
      <c r="O202" s="393">
        <v>0.56979999999999997</v>
      </c>
      <c r="P202" s="393">
        <v>0.63680000000000003</v>
      </c>
      <c r="Q202" s="393">
        <v>0.70679999999999998</v>
      </c>
      <c r="R202" s="393">
        <v>0.77969999999999995</v>
      </c>
      <c r="S202" s="393">
        <v>0.85550000000000004</v>
      </c>
      <c r="T202" s="393">
        <v>0.93410000000000004</v>
      </c>
      <c r="U202" s="393">
        <v>1.0155000000000001</v>
      </c>
      <c r="V202" s="393">
        <v>1.0998000000000001</v>
      </c>
      <c r="W202" s="393">
        <v>1.1868000000000001</v>
      </c>
      <c r="X202" s="393">
        <v>1.2765</v>
      </c>
      <c r="Y202" s="393">
        <v>1.369</v>
      </c>
      <c r="Z202" s="393">
        <v>1.4641999999999999</v>
      </c>
      <c r="AA202" s="393">
        <v>1.5621</v>
      </c>
      <c r="AB202" s="393">
        <v>1.6627000000000001</v>
      </c>
      <c r="AC202" s="393">
        <v>1.7661</v>
      </c>
      <c r="AD202" s="393">
        <v>1.8721000000000001</v>
      </c>
      <c r="AE202" s="393">
        <v>1.9810000000000001</v>
      </c>
      <c r="AF202" s="393">
        <v>2.0924999999999998</v>
      </c>
      <c r="AG202" s="393">
        <v>2.2067999999999999</v>
      </c>
      <c r="AH202" s="393">
        <v>2.3239999999999998</v>
      </c>
      <c r="AI202" s="393">
        <v>2.4439000000000002</v>
      </c>
      <c r="AJ202" s="393">
        <v>2.5666000000000002</v>
      </c>
      <c r="AK202" s="393">
        <v>2.6920999999999999</v>
      </c>
      <c r="AL202" s="393">
        <v>2.8206000000000002</v>
      </c>
      <c r="AM202" s="393">
        <v>2.9519000000000002</v>
      </c>
      <c r="AN202" s="393">
        <v>3.0861999999999998</v>
      </c>
      <c r="AO202" s="394"/>
      <c r="AP202" s="394"/>
      <c r="AQ202" s="394"/>
      <c r="AR202" s="394"/>
      <c r="AS202" s="394"/>
      <c r="AT202" s="394"/>
      <c r="AU202" s="394"/>
      <c r="AV202" s="394"/>
      <c r="AW202" s="394"/>
      <c r="AX202" s="394"/>
      <c r="AY202" s="395"/>
      <c r="AZ202" s="395"/>
      <c r="BA202" s="395"/>
      <c r="BB202" s="395"/>
      <c r="BC202" s="395"/>
      <c r="BD202" s="395"/>
      <c r="BE202" s="395"/>
      <c r="BF202" s="395"/>
      <c r="BG202" s="395"/>
      <c r="BH202" s="395"/>
      <c r="BI202" s="395"/>
      <c r="BJ202" s="395"/>
      <c r="BK202" s="395"/>
      <c r="BL202" s="395"/>
      <c r="BM202" s="395"/>
      <c r="BN202" s="395"/>
      <c r="BO202" s="395"/>
      <c r="BP202" s="395"/>
      <c r="BQ202" s="395"/>
      <c r="BR202" s="395"/>
      <c r="BS202" s="395"/>
      <c r="BT202" s="395"/>
      <c r="BU202" s="395"/>
      <c r="BV202" s="395"/>
      <c r="BW202" s="395"/>
      <c r="BX202" s="395"/>
      <c r="BY202" s="395"/>
      <c r="BZ202" s="395"/>
      <c r="CA202" s="395"/>
      <c r="CB202" s="395"/>
      <c r="CC202" s="395"/>
      <c r="CD202" s="395"/>
      <c r="CE202" s="395"/>
      <c r="CF202" s="395"/>
      <c r="CG202" s="395"/>
      <c r="CH202" s="395"/>
      <c r="CI202" s="395"/>
      <c r="CJ202" s="395"/>
      <c r="CK202" s="395"/>
    </row>
    <row r="203" spans="1:89" s="396" customFormat="1">
      <c r="A203" s="1340"/>
      <c r="B203" s="392">
        <v>18</v>
      </c>
      <c r="C203" s="393">
        <v>3.5400000000000001E-2</v>
      </c>
      <c r="D203" s="393">
        <v>5.9200000000000003E-2</v>
      </c>
      <c r="E203" s="393">
        <v>8.8200000000000001E-2</v>
      </c>
      <c r="F203" s="393">
        <v>0.12189999999999999</v>
      </c>
      <c r="G203" s="393">
        <v>0.16009999999999999</v>
      </c>
      <c r="H203" s="393">
        <v>0.20250000000000001</v>
      </c>
      <c r="I203" s="393">
        <v>0.249</v>
      </c>
      <c r="J203" s="393">
        <v>0.29930000000000001</v>
      </c>
      <c r="K203" s="393">
        <v>0.35339999999999999</v>
      </c>
      <c r="L203" s="393">
        <v>0.41099999999999998</v>
      </c>
      <c r="M203" s="393">
        <v>0.47210000000000002</v>
      </c>
      <c r="N203" s="393">
        <v>0.53659999999999997</v>
      </c>
      <c r="O203" s="393">
        <v>0.60440000000000005</v>
      </c>
      <c r="P203" s="393">
        <v>0.67530000000000001</v>
      </c>
      <c r="Q203" s="393">
        <v>0.74939999999999996</v>
      </c>
      <c r="R203" s="393">
        <v>0.8266</v>
      </c>
      <c r="S203" s="393">
        <v>0.90669999999999995</v>
      </c>
      <c r="T203" s="393">
        <v>0.98980000000000001</v>
      </c>
      <c r="U203" s="393">
        <v>1.0758000000000001</v>
      </c>
      <c r="V203" s="393">
        <v>1.1648000000000001</v>
      </c>
      <c r="W203" s="393">
        <v>1.2565</v>
      </c>
      <c r="X203" s="393">
        <v>1.3511</v>
      </c>
      <c r="Y203" s="393">
        <v>1.4484999999999999</v>
      </c>
      <c r="Z203" s="393">
        <v>1.5487</v>
      </c>
      <c r="AA203" s="393">
        <v>1.6516</v>
      </c>
      <c r="AB203" s="393">
        <v>1.7573000000000001</v>
      </c>
      <c r="AC203" s="393">
        <v>1.8657999999999999</v>
      </c>
      <c r="AD203" s="393">
        <v>1.9771000000000001</v>
      </c>
      <c r="AE203" s="393">
        <v>2.0911</v>
      </c>
      <c r="AF203" s="393">
        <v>2.2078000000000002</v>
      </c>
      <c r="AG203" s="393">
        <v>2.3273999999999999</v>
      </c>
      <c r="AH203" s="393">
        <v>2.4497</v>
      </c>
      <c r="AI203" s="393">
        <v>2.5748000000000002</v>
      </c>
      <c r="AJ203" s="393">
        <v>2.7027000000000001</v>
      </c>
      <c r="AK203" s="393">
        <v>2.8334999999999999</v>
      </c>
      <c r="AL203" s="393">
        <v>2.9670000000000001</v>
      </c>
      <c r="AM203" s="393">
        <v>3.1034999999999999</v>
      </c>
      <c r="AN203" s="393">
        <v>3.2427999999999999</v>
      </c>
      <c r="AO203" s="394"/>
      <c r="AP203" s="394"/>
      <c r="AQ203" s="394"/>
      <c r="AR203" s="394"/>
      <c r="AS203" s="394"/>
      <c r="AT203" s="394"/>
      <c r="AU203" s="394"/>
      <c r="AV203" s="394"/>
      <c r="AW203" s="394"/>
      <c r="AX203" s="394"/>
      <c r="AY203" s="395"/>
      <c r="AZ203" s="395"/>
      <c r="BA203" s="395"/>
      <c r="BB203" s="395"/>
      <c r="BC203" s="395"/>
      <c r="BD203" s="395"/>
      <c r="BE203" s="395"/>
      <c r="BF203" s="395"/>
      <c r="BG203" s="395"/>
      <c r="BH203" s="395"/>
      <c r="BI203" s="395"/>
      <c r="BJ203" s="395"/>
      <c r="BK203" s="395"/>
      <c r="BL203" s="395"/>
      <c r="BM203" s="395"/>
      <c r="BN203" s="395"/>
      <c r="BO203" s="395"/>
      <c r="BP203" s="395"/>
      <c r="BQ203" s="395"/>
      <c r="BR203" s="395"/>
      <c r="BS203" s="395"/>
      <c r="BT203" s="395"/>
      <c r="BU203" s="395"/>
      <c r="BV203" s="395"/>
      <c r="BW203" s="395"/>
      <c r="BX203" s="395"/>
      <c r="BY203" s="395"/>
      <c r="BZ203" s="395"/>
      <c r="CA203" s="395"/>
      <c r="CB203" s="395"/>
      <c r="CC203" s="395"/>
      <c r="CD203" s="395"/>
      <c r="CE203" s="395"/>
      <c r="CF203" s="395"/>
      <c r="CG203" s="395"/>
      <c r="CH203" s="395"/>
      <c r="CI203" s="395"/>
      <c r="CJ203" s="395"/>
      <c r="CK203" s="395"/>
    </row>
    <row r="204" spans="1:89" s="396" customFormat="1">
      <c r="A204" s="1340"/>
      <c r="B204" s="392">
        <v>19</v>
      </c>
      <c r="C204" s="393">
        <v>3.7400000000000003E-2</v>
      </c>
      <c r="D204" s="393">
        <v>6.2600000000000003E-2</v>
      </c>
      <c r="E204" s="393">
        <v>9.3200000000000005E-2</v>
      </c>
      <c r="F204" s="393">
        <v>0.12889999999999999</v>
      </c>
      <c r="G204" s="393">
        <v>0.16930000000000001</v>
      </c>
      <c r="H204" s="393">
        <v>0.2142</v>
      </c>
      <c r="I204" s="393">
        <v>0.26329999999999998</v>
      </c>
      <c r="J204" s="393">
        <v>0.31659999999999999</v>
      </c>
      <c r="K204" s="393">
        <v>0.37369999999999998</v>
      </c>
      <c r="L204" s="393">
        <v>0.43469999999999998</v>
      </c>
      <c r="M204" s="393">
        <v>0.49930000000000002</v>
      </c>
      <c r="N204" s="393">
        <v>0.5675</v>
      </c>
      <c r="O204" s="393">
        <v>0.63900000000000001</v>
      </c>
      <c r="P204" s="393">
        <v>0.71399999999999997</v>
      </c>
      <c r="Q204" s="393">
        <v>0.79220000000000002</v>
      </c>
      <c r="R204" s="393">
        <v>0.87360000000000004</v>
      </c>
      <c r="S204" s="393">
        <v>0.95820000000000005</v>
      </c>
      <c r="T204" s="393">
        <v>1.0458000000000001</v>
      </c>
      <c r="U204" s="393">
        <v>1.1364000000000001</v>
      </c>
      <c r="V204" s="393">
        <v>1.2301</v>
      </c>
      <c r="W204" s="393">
        <v>1.3266</v>
      </c>
      <c r="X204" s="393">
        <v>1.4260999999999999</v>
      </c>
      <c r="Y204" s="393">
        <v>1.5285</v>
      </c>
      <c r="Z204" s="393">
        <v>1.6336999999999999</v>
      </c>
      <c r="AA204" s="393">
        <v>1.7418</v>
      </c>
      <c r="AB204" s="393">
        <v>1.8527</v>
      </c>
      <c r="AC204" s="393">
        <v>1.9663999999999999</v>
      </c>
      <c r="AD204" s="393">
        <v>2.0829</v>
      </c>
      <c r="AE204" s="393">
        <v>2.2021999999999999</v>
      </c>
      <c r="AF204" s="393">
        <v>2.3243</v>
      </c>
      <c r="AG204" s="393">
        <v>2.4491000000000001</v>
      </c>
      <c r="AH204" s="393">
        <v>2.5768</v>
      </c>
      <c r="AI204" s="393">
        <v>2.7073</v>
      </c>
      <c r="AJ204" s="393">
        <v>2.8405</v>
      </c>
      <c r="AK204" s="393">
        <v>2.9765999999999999</v>
      </c>
      <c r="AL204" s="393">
        <v>3.1154999999999999</v>
      </c>
      <c r="AM204" s="393">
        <v>3.2572999999999999</v>
      </c>
      <c r="AN204" s="393">
        <v>3.4018999999999999</v>
      </c>
      <c r="AO204" s="394"/>
      <c r="AP204" s="394"/>
      <c r="AQ204" s="394"/>
      <c r="AR204" s="394"/>
      <c r="AS204" s="394"/>
      <c r="AT204" s="394"/>
      <c r="AU204" s="394"/>
      <c r="AV204" s="394"/>
      <c r="AW204" s="394"/>
      <c r="AX204" s="394"/>
      <c r="AY204" s="395"/>
      <c r="AZ204" s="395"/>
      <c r="BA204" s="395"/>
      <c r="BB204" s="395"/>
      <c r="BC204" s="395"/>
      <c r="BD204" s="395"/>
      <c r="BE204" s="395"/>
      <c r="BF204" s="395"/>
      <c r="BG204" s="395"/>
      <c r="BH204" s="395"/>
      <c r="BI204" s="395"/>
      <c r="BJ204" s="395"/>
      <c r="BK204" s="395"/>
      <c r="BL204" s="395"/>
      <c r="BM204" s="395"/>
      <c r="BN204" s="395"/>
      <c r="BO204" s="395"/>
      <c r="BP204" s="395"/>
      <c r="BQ204" s="395"/>
      <c r="BR204" s="395"/>
      <c r="BS204" s="395"/>
      <c r="BT204" s="395"/>
      <c r="BU204" s="395"/>
      <c r="BV204" s="395"/>
      <c r="BW204" s="395"/>
      <c r="BX204" s="395"/>
      <c r="BY204" s="395"/>
      <c r="BZ204" s="395"/>
      <c r="CA204" s="395"/>
      <c r="CB204" s="395"/>
      <c r="CC204" s="395"/>
      <c r="CD204" s="395"/>
      <c r="CE204" s="395"/>
      <c r="CF204" s="395"/>
      <c r="CG204" s="395"/>
      <c r="CH204" s="395"/>
      <c r="CI204" s="395"/>
      <c r="CJ204" s="395"/>
      <c r="CK204" s="395"/>
    </row>
    <row r="205" spans="1:89" s="396" customFormat="1">
      <c r="A205" s="1340"/>
      <c r="B205" s="392">
        <v>20</v>
      </c>
      <c r="C205" s="393">
        <v>3.9399999999999998E-2</v>
      </c>
      <c r="D205" s="393">
        <v>6.6000000000000003E-2</v>
      </c>
      <c r="E205" s="393">
        <v>9.8299999999999998E-2</v>
      </c>
      <c r="F205" s="393">
        <v>0.13589999999999999</v>
      </c>
      <c r="G205" s="393">
        <v>0.17849999999999999</v>
      </c>
      <c r="H205" s="393">
        <v>0.2258</v>
      </c>
      <c r="I205" s="393">
        <v>0.2777</v>
      </c>
      <c r="J205" s="393">
        <v>0.33379999999999999</v>
      </c>
      <c r="K205" s="393">
        <v>0.39410000000000001</v>
      </c>
      <c r="L205" s="393">
        <v>0.45839999999999997</v>
      </c>
      <c r="M205" s="393">
        <v>0.52649999999999997</v>
      </c>
      <c r="N205" s="393">
        <v>0.59830000000000005</v>
      </c>
      <c r="O205" s="393">
        <v>0.67379999999999995</v>
      </c>
      <c r="P205" s="393">
        <v>0.75270000000000004</v>
      </c>
      <c r="Q205" s="393">
        <v>0.83509999999999995</v>
      </c>
      <c r="R205" s="393">
        <v>0.92079999999999995</v>
      </c>
      <c r="S205" s="393">
        <v>1.0098</v>
      </c>
      <c r="T205" s="393">
        <v>1.1019000000000001</v>
      </c>
      <c r="U205" s="393">
        <v>1.1973</v>
      </c>
      <c r="V205" s="393">
        <v>1.2957000000000001</v>
      </c>
      <c r="W205" s="393">
        <v>1.3971</v>
      </c>
      <c r="X205" s="393">
        <v>1.5016</v>
      </c>
      <c r="Y205" s="393">
        <v>1.609</v>
      </c>
      <c r="Z205" s="393">
        <v>1.7193000000000001</v>
      </c>
      <c r="AA205" s="393">
        <v>1.8326</v>
      </c>
      <c r="AB205" s="393">
        <v>1.9487000000000001</v>
      </c>
      <c r="AC205" s="393">
        <v>2.0676999999999999</v>
      </c>
      <c r="AD205" s="393">
        <v>2.1894999999999998</v>
      </c>
      <c r="AE205" s="393">
        <v>2.3142</v>
      </c>
      <c r="AF205" s="393">
        <v>2.4417</v>
      </c>
      <c r="AG205" s="393">
        <v>2.5720000000000001</v>
      </c>
      <c r="AH205" s="393">
        <v>2.7050999999999998</v>
      </c>
      <c r="AI205" s="393">
        <v>2.8411</v>
      </c>
      <c r="AJ205" s="393">
        <v>2.9798</v>
      </c>
      <c r="AK205" s="393">
        <v>3.1214</v>
      </c>
      <c r="AL205" s="393">
        <v>3.2656999999999998</v>
      </c>
      <c r="AM205" s="393">
        <v>3.4129</v>
      </c>
      <c r="AN205" s="393">
        <v>3.5630000000000002</v>
      </c>
      <c r="AO205" s="394"/>
      <c r="AP205" s="394"/>
      <c r="AQ205" s="394"/>
      <c r="AR205" s="394"/>
      <c r="AS205" s="394"/>
      <c r="AT205" s="394"/>
      <c r="AU205" s="394"/>
      <c r="AV205" s="394"/>
      <c r="AW205" s="394"/>
      <c r="AX205" s="394"/>
      <c r="AY205" s="395"/>
      <c r="AZ205" s="395"/>
      <c r="BA205" s="395"/>
      <c r="BB205" s="395"/>
      <c r="BC205" s="395"/>
      <c r="BD205" s="395"/>
      <c r="BE205" s="395"/>
      <c r="BF205" s="395"/>
      <c r="BG205" s="395"/>
      <c r="BH205" s="395"/>
      <c r="BI205" s="395"/>
      <c r="BJ205" s="395"/>
      <c r="BK205" s="395"/>
      <c r="BL205" s="395"/>
      <c r="BM205" s="395"/>
      <c r="BN205" s="395"/>
      <c r="BO205" s="395"/>
      <c r="BP205" s="395"/>
      <c r="BQ205" s="395"/>
      <c r="BR205" s="395"/>
      <c r="BS205" s="395"/>
      <c r="BT205" s="395"/>
      <c r="BU205" s="395"/>
      <c r="BV205" s="395"/>
      <c r="BW205" s="395"/>
      <c r="BX205" s="395"/>
      <c r="BY205" s="395"/>
      <c r="BZ205" s="395"/>
      <c r="CA205" s="395"/>
      <c r="CB205" s="395"/>
      <c r="CC205" s="395"/>
      <c r="CD205" s="395"/>
      <c r="CE205" s="395"/>
      <c r="CF205" s="395"/>
      <c r="CG205" s="395"/>
      <c r="CH205" s="395"/>
      <c r="CI205" s="395"/>
      <c r="CJ205" s="395"/>
      <c r="CK205" s="395"/>
    </row>
    <row r="206" spans="1:89" s="396" customFormat="1">
      <c r="A206" s="1340"/>
      <c r="B206" s="392">
        <v>21</v>
      </c>
      <c r="C206" s="393">
        <v>4.1399999999999999E-2</v>
      </c>
      <c r="D206" s="393">
        <v>6.9400000000000003E-2</v>
      </c>
      <c r="E206" s="393">
        <v>0.1033</v>
      </c>
      <c r="F206" s="393">
        <v>0.1429</v>
      </c>
      <c r="G206" s="393">
        <v>0.18770000000000001</v>
      </c>
      <c r="H206" s="393">
        <v>0.23749999999999999</v>
      </c>
      <c r="I206" s="393">
        <v>0.29199999999999998</v>
      </c>
      <c r="J206" s="393">
        <v>0.35110000000000002</v>
      </c>
      <c r="K206" s="393">
        <v>0.41449999999999998</v>
      </c>
      <c r="L206" s="393">
        <v>0.48209999999999997</v>
      </c>
      <c r="M206" s="393">
        <v>0.55369999999999997</v>
      </c>
      <c r="N206" s="393">
        <v>0.62929999999999997</v>
      </c>
      <c r="O206" s="393">
        <v>0.70860000000000001</v>
      </c>
      <c r="P206" s="393">
        <v>0.79159999999999997</v>
      </c>
      <c r="Q206" s="393">
        <v>0.87809999999999999</v>
      </c>
      <c r="R206" s="393">
        <v>0.96809999999999996</v>
      </c>
      <c r="S206" s="393">
        <v>1.0615000000000001</v>
      </c>
      <c r="T206" s="393">
        <v>1.1583000000000001</v>
      </c>
      <c r="U206" s="393">
        <v>1.2583</v>
      </c>
      <c r="V206" s="393">
        <v>1.3614999999999999</v>
      </c>
      <c r="W206" s="393">
        <v>1.4679</v>
      </c>
      <c r="X206" s="393">
        <v>1.5772999999999999</v>
      </c>
      <c r="Y206" s="393">
        <v>1.6898</v>
      </c>
      <c r="Z206" s="393">
        <v>1.8052999999999999</v>
      </c>
      <c r="AA206" s="393">
        <v>1.9238</v>
      </c>
      <c r="AB206" s="393">
        <v>2.0453000000000001</v>
      </c>
      <c r="AC206" s="393">
        <v>2.1696</v>
      </c>
      <c r="AD206" s="393">
        <v>2.2968999999999999</v>
      </c>
      <c r="AE206" s="393">
        <v>2.427</v>
      </c>
      <c r="AF206" s="393">
        <v>2.56</v>
      </c>
      <c r="AG206" s="393">
        <v>2.6958000000000002</v>
      </c>
      <c r="AH206" s="393">
        <v>2.8344999999999998</v>
      </c>
      <c r="AI206" s="393">
        <v>2.976</v>
      </c>
      <c r="AJ206" s="393">
        <v>3.1204000000000001</v>
      </c>
      <c r="AK206" s="393">
        <v>3.2675000000000001</v>
      </c>
      <c r="AL206" s="393">
        <v>3.4175</v>
      </c>
      <c r="AM206" s="393">
        <v>3.5703</v>
      </c>
      <c r="AN206" s="393">
        <v>3.7259000000000002</v>
      </c>
      <c r="AO206" s="394"/>
      <c r="AP206" s="394"/>
      <c r="AQ206" s="394"/>
      <c r="AR206" s="394"/>
      <c r="AS206" s="394"/>
      <c r="AT206" s="394"/>
      <c r="AU206" s="394"/>
      <c r="AV206" s="394"/>
      <c r="AW206" s="394"/>
      <c r="AX206" s="394"/>
      <c r="AY206" s="395"/>
      <c r="AZ206" s="395"/>
      <c r="BA206" s="395"/>
      <c r="BB206" s="395"/>
      <c r="BC206" s="395"/>
      <c r="BD206" s="395"/>
      <c r="BE206" s="395"/>
      <c r="BF206" s="395"/>
      <c r="BG206" s="395"/>
      <c r="BH206" s="395"/>
      <c r="BI206" s="395"/>
      <c r="BJ206" s="395"/>
      <c r="BK206" s="395"/>
      <c r="BL206" s="395"/>
      <c r="BM206" s="395"/>
      <c r="BN206" s="395"/>
      <c r="BO206" s="395"/>
      <c r="BP206" s="395"/>
      <c r="BQ206" s="395"/>
      <c r="BR206" s="395"/>
      <c r="BS206" s="395"/>
      <c r="BT206" s="395"/>
      <c r="BU206" s="395"/>
      <c r="BV206" s="395"/>
      <c r="BW206" s="395"/>
      <c r="BX206" s="395"/>
      <c r="BY206" s="395"/>
      <c r="BZ206" s="395"/>
      <c r="CA206" s="395"/>
      <c r="CB206" s="395"/>
      <c r="CC206" s="395"/>
      <c r="CD206" s="395"/>
      <c r="CE206" s="395"/>
      <c r="CF206" s="395"/>
      <c r="CG206" s="395"/>
      <c r="CH206" s="395"/>
      <c r="CI206" s="395"/>
      <c r="CJ206" s="395"/>
      <c r="CK206" s="395"/>
    </row>
    <row r="207" spans="1:89" s="396" customFormat="1">
      <c r="A207" s="1340"/>
      <c r="B207" s="392">
        <v>22</v>
      </c>
      <c r="C207" s="393">
        <v>4.3400000000000001E-2</v>
      </c>
      <c r="D207" s="393">
        <v>7.2800000000000004E-2</v>
      </c>
      <c r="E207" s="393">
        <v>0.1084</v>
      </c>
      <c r="F207" s="393">
        <v>0.14990000000000001</v>
      </c>
      <c r="G207" s="393">
        <v>0.19689999999999999</v>
      </c>
      <c r="H207" s="393">
        <v>0.2492</v>
      </c>
      <c r="I207" s="393">
        <v>0.30640000000000001</v>
      </c>
      <c r="J207" s="393">
        <v>0.36840000000000001</v>
      </c>
      <c r="K207" s="393">
        <v>0.43490000000000001</v>
      </c>
      <c r="L207" s="393">
        <v>0.50590000000000002</v>
      </c>
      <c r="M207" s="393">
        <v>0.58099999999999996</v>
      </c>
      <c r="N207" s="393">
        <v>0.6603</v>
      </c>
      <c r="O207" s="393">
        <v>0.74339999999999995</v>
      </c>
      <c r="P207" s="393">
        <v>0.83050000000000002</v>
      </c>
      <c r="Q207" s="393">
        <v>0.92120000000000002</v>
      </c>
      <c r="R207" s="393">
        <v>1.0156000000000001</v>
      </c>
      <c r="S207" s="393">
        <v>1.1134999999999999</v>
      </c>
      <c r="T207" s="393">
        <v>1.2148000000000001</v>
      </c>
      <c r="U207" s="393">
        <v>1.3194999999999999</v>
      </c>
      <c r="V207" s="393">
        <v>1.4276</v>
      </c>
      <c r="W207" s="393">
        <v>1.5388999999999999</v>
      </c>
      <c r="X207" s="393">
        <v>1.6534</v>
      </c>
      <c r="Y207" s="393">
        <v>1.7709999999999999</v>
      </c>
      <c r="Z207" s="393">
        <v>1.8916999999999999</v>
      </c>
      <c r="AA207" s="393">
        <v>2.0154999999999998</v>
      </c>
      <c r="AB207" s="393">
        <v>2.1423000000000001</v>
      </c>
      <c r="AC207" s="393">
        <v>2.2721</v>
      </c>
      <c r="AD207" s="393">
        <v>2.4047999999999998</v>
      </c>
      <c r="AE207" s="393">
        <v>2.5405000000000002</v>
      </c>
      <c r="AF207" s="393">
        <v>2.6791</v>
      </c>
      <c r="AG207" s="393">
        <v>2.8205</v>
      </c>
      <c r="AH207" s="393">
        <v>2.9649000000000001</v>
      </c>
      <c r="AI207" s="393">
        <v>3.1120000000000001</v>
      </c>
      <c r="AJ207" s="393">
        <v>3.2621000000000002</v>
      </c>
      <c r="AK207" s="393">
        <v>3.4148999999999998</v>
      </c>
      <c r="AL207" s="393">
        <v>3.5706000000000002</v>
      </c>
      <c r="AM207" s="393">
        <v>3.7290999999999999</v>
      </c>
      <c r="AN207" s="393">
        <v>3.8904000000000001</v>
      </c>
      <c r="AO207" s="394"/>
      <c r="AP207" s="394"/>
      <c r="AQ207" s="394"/>
      <c r="AR207" s="394"/>
      <c r="AS207" s="394"/>
      <c r="AT207" s="394"/>
      <c r="AU207" s="394"/>
      <c r="AV207" s="394"/>
      <c r="AW207" s="394"/>
      <c r="AX207" s="394"/>
      <c r="AY207" s="395"/>
      <c r="AZ207" s="395"/>
      <c r="BA207" s="395"/>
      <c r="BB207" s="395"/>
      <c r="BC207" s="395"/>
      <c r="BD207" s="395"/>
      <c r="BE207" s="395"/>
      <c r="BF207" s="395"/>
      <c r="BG207" s="395"/>
      <c r="BH207" s="395"/>
      <c r="BI207" s="395"/>
      <c r="BJ207" s="395"/>
      <c r="BK207" s="395"/>
      <c r="BL207" s="395"/>
      <c r="BM207" s="395"/>
      <c r="BN207" s="395"/>
      <c r="BO207" s="395"/>
      <c r="BP207" s="395"/>
      <c r="BQ207" s="395"/>
      <c r="BR207" s="395"/>
      <c r="BS207" s="395"/>
      <c r="BT207" s="395"/>
      <c r="BU207" s="395"/>
      <c r="BV207" s="395"/>
      <c r="BW207" s="395"/>
      <c r="BX207" s="395"/>
      <c r="BY207" s="395"/>
      <c r="BZ207" s="395"/>
      <c r="CA207" s="395"/>
      <c r="CB207" s="395"/>
      <c r="CC207" s="395"/>
      <c r="CD207" s="395"/>
      <c r="CE207" s="395"/>
      <c r="CF207" s="395"/>
      <c r="CG207" s="395"/>
      <c r="CH207" s="395"/>
      <c r="CI207" s="395"/>
      <c r="CJ207" s="395"/>
      <c r="CK207" s="395"/>
    </row>
    <row r="208" spans="1:89" s="396" customFormat="1">
      <c r="A208" s="1340"/>
      <c r="B208" s="392">
        <v>23</v>
      </c>
      <c r="C208" s="393">
        <v>4.5400000000000003E-2</v>
      </c>
      <c r="D208" s="393">
        <v>7.6100000000000001E-2</v>
      </c>
      <c r="E208" s="393">
        <v>0.1134</v>
      </c>
      <c r="F208" s="393">
        <v>0.15690000000000001</v>
      </c>
      <c r="G208" s="393">
        <v>0.20610000000000001</v>
      </c>
      <c r="H208" s="393">
        <v>0.26079999999999998</v>
      </c>
      <c r="I208" s="393">
        <v>0.32079999999999997</v>
      </c>
      <c r="J208" s="393">
        <v>0.38569999999999999</v>
      </c>
      <c r="K208" s="393">
        <v>0.45540000000000003</v>
      </c>
      <c r="L208" s="393">
        <v>0.52969999999999995</v>
      </c>
      <c r="M208" s="393">
        <v>0.60829999999999995</v>
      </c>
      <c r="N208" s="393">
        <v>0.69130000000000003</v>
      </c>
      <c r="O208" s="393">
        <v>0.77839999999999998</v>
      </c>
      <c r="P208" s="393">
        <v>0.86939999999999995</v>
      </c>
      <c r="Q208" s="393">
        <v>0.96440000000000003</v>
      </c>
      <c r="R208" s="393">
        <v>1.0630999999999999</v>
      </c>
      <c r="S208" s="393">
        <v>1.1655</v>
      </c>
      <c r="T208" s="393">
        <v>1.2715000000000001</v>
      </c>
      <c r="U208" s="393">
        <v>1.381</v>
      </c>
      <c r="V208" s="393">
        <v>1.4939</v>
      </c>
      <c r="W208" s="393">
        <v>1.6101000000000001</v>
      </c>
      <c r="X208" s="393">
        <v>1.7297</v>
      </c>
      <c r="Y208" s="393">
        <v>1.8525</v>
      </c>
      <c r="Z208" s="393">
        <v>1.9784999999999999</v>
      </c>
      <c r="AA208" s="393">
        <v>2.1076000000000001</v>
      </c>
      <c r="AB208" s="393">
        <v>2.2397999999999998</v>
      </c>
      <c r="AC208" s="393">
        <v>2.3751000000000002</v>
      </c>
      <c r="AD208" s="393">
        <v>2.5133000000000001</v>
      </c>
      <c r="AE208" s="393">
        <v>2.6545999999999998</v>
      </c>
      <c r="AF208" s="393">
        <v>2.7988</v>
      </c>
      <c r="AG208" s="393">
        <v>2.9460000000000002</v>
      </c>
      <c r="AH208" s="393">
        <v>3.0960000000000001</v>
      </c>
      <c r="AI208" s="393">
        <v>3.2488999999999999</v>
      </c>
      <c r="AJ208" s="393">
        <v>3.4047000000000001</v>
      </c>
      <c r="AK208" s="393">
        <v>3.5634000000000001</v>
      </c>
      <c r="AL208" s="393">
        <v>3.7248999999999999</v>
      </c>
      <c r="AM208" s="393">
        <v>3.8892000000000002</v>
      </c>
      <c r="AN208" s="393">
        <v>4.0564</v>
      </c>
      <c r="AO208" s="394"/>
      <c r="AP208" s="394"/>
      <c r="AQ208" s="394"/>
      <c r="AR208" s="394"/>
      <c r="AS208" s="394"/>
      <c r="AT208" s="394"/>
      <c r="AU208" s="394"/>
      <c r="AV208" s="394"/>
      <c r="AW208" s="394"/>
      <c r="AX208" s="394"/>
      <c r="AY208" s="395"/>
      <c r="AZ208" s="395"/>
      <c r="BA208" s="395"/>
      <c r="BB208" s="395"/>
      <c r="BC208" s="395"/>
      <c r="BD208" s="395"/>
      <c r="BE208" s="395"/>
      <c r="BF208" s="395"/>
      <c r="BG208" s="395"/>
      <c r="BH208" s="395"/>
      <c r="BI208" s="395"/>
      <c r="BJ208" s="395"/>
      <c r="BK208" s="395"/>
      <c r="BL208" s="395"/>
      <c r="BM208" s="395"/>
      <c r="BN208" s="395"/>
      <c r="BO208" s="395"/>
      <c r="BP208" s="395"/>
      <c r="BQ208" s="395"/>
      <c r="BR208" s="395"/>
      <c r="BS208" s="395"/>
      <c r="BT208" s="395"/>
      <c r="BU208" s="395"/>
      <c r="BV208" s="395"/>
      <c r="BW208" s="395"/>
      <c r="BX208" s="395"/>
      <c r="BY208" s="395"/>
      <c r="BZ208" s="395"/>
      <c r="CA208" s="395"/>
      <c r="CB208" s="395"/>
      <c r="CC208" s="395"/>
      <c r="CD208" s="395"/>
      <c r="CE208" s="395"/>
      <c r="CF208" s="395"/>
      <c r="CG208" s="395"/>
      <c r="CH208" s="395"/>
      <c r="CI208" s="395"/>
      <c r="CJ208" s="395"/>
      <c r="CK208" s="395"/>
    </row>
    <row r="209" spans="1:89" s="396" customFormat="1">
      <c r="A209" s="1340"/>
      <c r="B209" s="392">
        <v>24</v>
      </c>
      <c r="C209" s="393">
        <v>4.7399999999999998E-2</v>
      </c>
      <c r="D209" s="393">
        <v>7.9500000000000001E-2</v>
      </c>
      <c r="E209" s="393">
        <v>0.11849999999999999</v>
      </c>
      <c r="F209" s="393">
        <v>0.16389999999999999</v>
      </c>
      <c r="G209" s="393">
        <v>0.21529999999999999</v>
      </c>
      <c r="H209" s="393">
        <v>0.27250000000000002</v>
      </c>
      <c r="I209" s="393">
        <v>0.3352</v>
      </c>
      <c r="J209" s="393">
        <v>0.40300000000000002</v>
      </c>
      <c r="K209" s="393">
        <v>0.4758</v>
      </c>
      <c r="L209" s="393">
        <v>0.55349999999999999</v>
      </c>
      <c r="M209" s="393">
        <v>0.63570000000000004</v>
      </c>
      <c r="N209" s="393">
        <v>0.72240000000000004</v>
      </c>
      <c r="O209" s="393">
        <v>0.81330000000000002</v>
      </c>
      <c r="P209" s="393">
        <v>0.90849999999999997</v>
      </c>
      <c r="Q209" s="393">
        <v>1.0076000000000001</v>
      </c>
      <c r="R209" s="393">
        <v>1.1107</v>
      </c>
      <c r="S209" s="393">
        <v>1.2176</v>
      </c>
      <c r="T209" s="393">
        <v>1.3283</v>
      </c>
      <c r="U209" s="393">
        <v>1.4424999999999999</v>
      </c>
      <c r="V209" s="393">
        <v>1.5603</v>
      </c>
      <c r="W209" s="393">
        <v>1.6816</v>
      </c>
      <c r="X209" s="393">
        <v>1.8062</v>
      </c>
      <c r="Y209" s="393">
        <v>1.9341999999999999</v>
      </c>
      <c r="Z209" s="393">
        <v>2.0655000000000001</v>
      </c>
      <c r="AA209" s="393">
        <v>2.2000000000000002</v>
      </c>
      <c r="AB209" s="393">
        <v>2.3376999999999999</v>
      </c>
      <c r="AC209" s="393">
        <v>2.4784999999999999</v>
      </c>
      <c r="AD209" s="393">
        <v>2.6223000000000001</v>
      </c>
      <c r="AE209" s="393">
        <v>2.7692999999999999</v>
      </c>
      <c r="AF209" s="393">
        <v>2.9192</v>
      </c>
      <c r="AG209" s="393">
        <v>3.0720999999999998</v>
      </c>
      <c r="AH209" s="393">
        <v>3.2279</v>
      </c>
      <c r="AI209" s="393">
        <v>3.3866999999999998</v>
      </c>
      <c r="AJ209" s="393">
        <v>3.5482999999999998</v>
      </c>
      <c r="AK209" s="393">
        <v>3.7128999999999999</v>
      </c>
      <c r="AL209" s="393">
        <v>3.8803000000000001</v>
      </c>
      <c r="AM209" s="393">
        <v>4.0505000000000004</v>
      </c>
      <c r="AN209" s="393">
        <v>4.2236000000000002</v>
      </c>
      <c r="AO209" s="394"/>
      <c r="AP209" s="394"/>
      <c r="AQ209" s="394"/>
      <c r="AR209" s="394"/>
      <c r="AS209" s="394"/>
      <c r="AT209" s="394"/>
      <c r="AU209" s="394"/>
      <c r="AV209" s="394"/>
      <c r="AW209" s="394"/>
      <c r="AX209" s="394"/>
      <c r="AY209" s="395"/>
      <c r="AZ209" s="395"/>
      <c r="BA209" s="395"/>
      <c r="BB209" s="395"/>
      <c r="BC209" s="395"/>
      <c r="BD209" s="395"/>
      <c r="BE209" s="395"/>
      <c r="BF209" s="395"/>
      <c r="BG209" s="395"/>
      <c r="BH209" s="395"/>
      <c r="BI209" s="395"/>
      <c r="BJ209" s="395"/>
      <c r="BK209" s="395"/>
      <c r="BL209" s="395"/>
      <c r="BM209" s="395"/>
      <c r="BN209" s="395"/>
      <c r="BO209" s="395"/>
      <c r="BP209" s="395"/>
      <c r="BQ209" s="395"/>
      <c r="BR209" s="395"/>
      <c r="BS209" s="395"/>
      <c r="BT209" s="395"/>
      <c r="BU209" s="395"/>
      <c r="BV209" s="395"/>
      <c r="BW209" s="395"/>
      <c r="BX209" s="395"/>
      <c r="BY209" s="395"/>
      <c r="BZ209" s="395"/>
      <c r="CA209" s="395"/>
      <c r="CB209" s="395"/>
      <c r="CC209" s="395"/>
      <c r="CD209" s="395"/>
      <c r="CE209" s="395"/>
      <c r="CF209" s="395"/>
      <c r="CG209" s="395"/>
      <c r="CH209" s="395"/>
      <c r="CI209" s="395"/>
      <c r="CJ209" s="395"/>
      <c r="CK209" s="395"/>
    </row>
    <row r="210" spans="1:89" s="396" customFormat="1">
      <c r="A210" s="1340"/>
      <c r="B210" s="392">
        <v>25</v>
      </c>
      <c r="C210" s="393">
        <v>4.9399999999999999E-2</v>
      </c>
      <c r="D210" s="393">
        <v>8.2900000000000001E-2</v>
      </c>
      <c r="E210" s="393">
        <v>0.1235</v>
      </c>
      <c r="F210" s="393">
        <v>0.1709</v>
      </c>
      <c r="G210" s="393">
        <v>0.22459999999999999</v>
      </c>
      <c r="H210" s="393">
        <v>0.28420000000000001</v>
      </c>
      <c r="I210" s="393">
        <v>0.34960000000000002</v>
      </c>
      <c r="J210" s="393">
        <v>0.42030000000000001</v>
      </c>
      <c r="K210" s="393">
        <v>0.49630000000000002</v>
      </c>
      <c r="L210" s="393">
        <v>0.57730000000000004</v>
      </c>
      <c r="M210" s="393">
        <v>0.66310000000000002</v>
      </c>
      <c r="N210" s="393">
        <v>0.75349999999999995</v>
      </c>
      <c r="O210" s="393">
        <v>0.84840000000000004</v>
      </c>
      <c r="P210" s="393">
        <v>0.9476</v>
      </c>
      <c r="Q210" s="393">
        <v>1.0509999999999999</v>
      </c>
      <c r="R210" s="393">
        <v>1.1584000000000001</v>
      </c>
      <c r="S210" s="393">
        <v>1.2699</v>
      </c>
      <c r="T210" s="393">
        <v>1.3852</v>
      </c>
      <c r="U210" s="393">
        <v>1.5042</v>
      </c>
      <c r="V210" s="393">
        <v>1.6269</v>
      </c>
      <c r="W210" s="393">
        <v>1.7532000000000001</v>
      </c>
      <c r="X210" s="393">
        <v>1.883</v>
      </c>
      <c r="Y210" s="393">
        <v>2.0162</v>
      </c>
      <c r="Z210" s="393">
        <v>2.1528999999999998</v>
      </c>
      <c r="AA210" s="393">
        <v>2.2928000000000002</v>
      </c>
      <c r="AB210" s="393">
        <v>2.4359000000000002</v>
      </c>
      <c r="AC210" s="393">
        <v>2.5823</v>
      </c>
      <c r="AD210" s="393">
        <v>2.7317999999999998</v>
      </c>
      <c r="AE210" s="393">
        <v>2.8843999999999999</v>
      </c>
      <c r="AF210" s="393">
        <v>3.0400999999999998</v>
      </c>
      <c r="AG210" s="393">
        <v>3.1987999999999999</v>
      </c>
      <c r="AH210" s="393">
        <v>3.3605</v>
      </c>
      <c r="AI210" s="393">
        <v>3.5251000000000001</v>
      </c>
      <c r="AJ210" s="393">
        <v>3.6926999999999999</v>
      </c>
      <c r="AK210" s="393">
        <v>3.8632</v>
      </c>
      <c r="AL210" s="393">
        <v>4.0366</v>
      </c>
      <c r="AM210" s="393">
        <v>4.2127999999999997</v>
      </c>
      <c r="AN210" s="393">
        <v>4.3918999999999997</v>
      </c>
      <c r="AO210" s="394"/>
      <c r="AP210" s="394"/>
      <c r="AQ210" s="394"/>
      <c r="AR210" s="394"/>
      <c r="AS210" s="394"/>
      <c r="AT210" s="394"/>
      <c r="AU210" s="394"/>
      <c r="AV210" s="394"/>
      <c r="AW210" s="394"/>
      <c r="AX210" s="394"/>
      <c r="AY210" s="395"/>
      <c r="AZ210" s="395"/>
      <c r="BA210" s="395"/>
      <c r="BB210" s="395"/>
      <c r="BC210" s="395"/>
      <c r="BD210" s="395"/>
      <c r="BE210" s="395"/>
      <c r="BF210" s="395"/>
      <c r="BG210" s="395"/>
      <c r="BH210" s="395"/>
      <c r="BI210" s="395"/>
      <c r="BJ210" s="395"/>
      <c r="BK210" s="395"/>
      <c r="BL210" s="395"/>
      <c r="BM210" s="395"/>
      <c r="BN210" s="395"/>
      <c r="BO210" s="395"/>
      <c r="BP210" s="395"/>
      <c r="BQ210" s="395"/>
      <c r="BR210" s="395"/>
      <c r="BS210" s="395"/>
      <c r="BT210" s="395"/>
      <c r="BU210" s="395"/>
      <c r="BV210" s="395"/>
      <c r="BW210" s="395"/>
      <c r="BX210" s="395"/>
      <c r="BY210" s="395"/>
      <c r="BZ210" s="395"/>
      <c r="CA210" s="395"/>
      <c r="CB210" s="395"/>
      <c r="CC210" s="395"/>
      <c r="CD210" s="395"/>
      <c r="CE210" s="395"/>
      <c r="CF210" s="395"/>
      <c r="CG210" s="395"/>
      <c r="CH210" s="395"/>
      <c r="CI210" s="395"/>
      <c r="CJ210" s="395"/>
      <c r="CK210" s="395"/>
    </row>
    <row r="211" spans="1:89" s="396" customFormat="1">
      <c r="A211" s="1340"/>
      <c r="B211" s="392">
        <v>26</v>
      </c>
      <c r="C211" s="393">
        <v>5.1499999999999997E-2</v>
      </c>
      <c r="D211" s="393">
        <v>8.6300000000000002E-2</v>
      </c>
      <c r="E211" s="393">
        <v>0.12859999999999999</v>
      </c>
      <c r="F211" s="393">
        <v>0.1779</v>
      </c>
      <c r="G211" s="393">
        <v>0.23380000000000001</v>
      </c>
      <c r="H211" s="393">
        <v>0.2959</v>
      </c>
      <c r="I211" s="393">
        <v>0.36399999999999999</v>
      </c>
      <c r="J211" s="393">
        <v>0.43769999999999998</v>
      </c>
      <c r="K211" s="393">
        <v>0.51680000000000004</v>
      </c>
      <c r="L211" s="393">
        <v>0.60109999999999997</v>
      </c>
      <c r="M211" s="393">
        <v>0.6905</v>
      </c>
      <c r="N211" s="393">
        <v>0.78459999999999996</v>
      </c>
      <c r="O211" s="393">
        <v>0.88339999999999996</v>
      </c>
      <c r="P211" s="393">
        <v>0.98670000000000002</v>
      </c>
      <c r="Q211" s="393">
        <v>1.0944</v>
      </c>
      <c r="R211" s="393">
        <v>1.2061999999999999</v>
      </c>
      <c r="S211" s="393">
        <v>1.3222</v>
      </c>
      <c r="T211" s="393">
        <v>1.4421999999999999</v>
      </c>
      <c r="U211" s="393">
        <v>1.5660000000000001</v>
      </c>
      <c r="V211" s="393">
        <v>1.6937</v>
      </c>
      <c r="W211" s="393">
        <v>1.825</v>
      </c>
      <c r="X211" s="393">
        <v>1.96</v>
      </c>
      <c r="Y211" s="393">
        <v>2.0985</v>
      </c>
      <c r="Z211" s="393">
        <v>2.2404000000000002</v>
      </c>
      <c r="AA211" s="393">
        <v>2.3858000000000001</v>
      </c>
      <c r="AB211" s="393">
        <v>2.5345</v>
      </c>
      <c r="AC211" s="393">
        <v>2.6863999999999999</v>
      </c>
      <c r="AD211" s="393">
        <v>2.8416000000000001</v>
      </c>
      <c r="AE211" s="393">
        <v>3</v>
      </c>
      <c r="AF211" s="393">
        <v>3.1615000000000002</v>
      </c>
      <c r="AG211" s="393">
        <v>3.3260000000000001</v>
      </c>
      <c r="AH211" s="393">
        <v>3.4935999999999998</v>
      </c>
      <c r="AI211" s="393">
        <v>3.6642000000000001</v>
      </c>
      <c r="AJ211" s="393">
        <v>3.8378000000000001</v>
      </c>
      <c r="AK211" s="393">
        <v>4.0143000000000004</v>
      </c>
      <c r="AL211" s="393">
        <v>4.1938000000000004</v>
      </c>
      <c r="AM211" s="393">
        <v>4.3761000000000001</v>
      </c>
      <c r="AN211" s="393">
        <v>4.5612000000000004</v>
      </c>
      <c r="AO211" s="394"/>
      <c r="AP211" s="394"/>
      <c r="AQ211" s="394"/>
      <c r="AR211" s="394"/>
      <c r="AS211" s="394"/>
      <c r="AT211" s="394"/>
      <c r="AU211" s="394"/>
      <c r="AV211" s="394"/>
      <c r="AW211" s="394"/>
      <c r="AX211" s="394"/>
      <c r="AY211" s="395"/>
      <c r="AZ211" s="395"/>
      <c r="BA211" s="395"/>
      <c r="BB211" s="395"/>
      <c r="BC211" s="395"/>
      <c r="BD211" s="395"/>
      <c r="BE211" s="395"/>
      <c r="BF211" s="395"/>
      <c r="BG211" s="395"/>
      <c r="BH211" s="395"/>
      <c r="BI211" s="395"/>
      <c r="BJ211" s="395"/>
      <c r="BK211" s="395"/>
      <c r="BL211" s="395"/>
      <c r="BM211" s="395"/>
      <c r="BN211" s="395"/>
      <c r="BO211" s="395"/>
      <c r="BP211" s="395"/>
      <c r="BQ211" s="395"/>
      <c r="BR211" s="395"/>
      <c r="BS211" s="395"/>
      <c r="BT211" s="395"/>
      <c r="BU211" s="395"/>
      <c r="BV211" s="395"/>
      <c r="BW211" s="395"/>
      <c r="BX211" s="395"/>
      <c r="BY211" s="395"/>
      <c r="BZ211" s="395"/>
      <c r="CA211" s="395"/>
      <c r="CB211" s="395"/>
      <c r="CC211" s="395"/>
      <c r="CD211" s="395"/>
      <c r="CE211" s="395"/>
      <c r="CF211" s="395"/>
      <c r="CG211" s="395"/>
      <c r="CH211" s="395"/>
      <c r="CI211" s="395"/>
      <c r="CJ211" s="395"/>
      <c r="CK211" s="395"/>
    </row>
    <row r="212" spans="1:89" s="396" customFormat="1">
      <c r="A212" s="1340"/>
      <c r="B212" s="392">
        <v>27</v>
      </c>
      <c r="C212" s="393">
        <v>5.3499999999999999E-2</v>
      </c>
      <c r="D212" s="393">
        <v>8.9700000000000002E-2</v>
      </c>
      <c r="E212" s="393">
        <v>0.1336</v>
      </c>
      <c r="F212" s="393">
        <v>0.18490000000000001</v>
      </c>
      <c r="G212" s="393">
        <v>0.24299999999999999</v>
      </c>
      <c r="H212" s="393">
        <v>0.30759999999999998</v>
      </c>
      <c r="I212" s="393">
        <v>0.37840000000000001</v>
      </c>
      <c r="J212" s="393">
        <v>0.45500000000000002</v>
      </c>
      <c r="K212" s="393">
        <v>0.5373</v>
      </c>
      <c r="L212" s="393">
        <v>0.625</v>
      </c>
      <c r="M212" s="393">
        <v>0.71789999999999998</v>
      </c>
      <c r="N212" s="393">
        <v>0.81579999999999997</v>
      </c>
      <c r="O212" s="393">
        <v>0.91849999999999998</v>
      </c>
      <c r="P212" s="393">
        <v>1.0259</v>
      </c>
      <c r="Q212" s="393">
        <v>1.1377999999999999</v>
      </c>
      <c r="R212" s="393">
        <v>1.2541</v>
      </c>
      <c r="S212" s="393">
        <v>1.3746</v>
      </c>
      <c r="T212" s="393">
        <v>1.4993000000000001</v>
      </c>
      <c r="U212" s="393">
        <v>1.6279999999999999</v>
      </c>
      <c r="V212" s="393">
        <v>1.7605999999999999</v>
      </c>
      <c r="W212" s="393">
        <v>1.897</v>
      </c>
      <c r="X212" s="393">
        <v>2.0371000000000001</v>
      </c>
      <c r="Y212" s="393">
        <v>2.1808999999999998</v>
      </c>
      <c r="Z212" s="393">
        <v>2.3281999999999998</v>
      </c>
      <c r="AA212" s="393">
        <v>2.4790999999999999</v>
      </c>
      <c r="AB212" s="393">
        <v>2.6333000000000002</v>
      </c>
      <c r="AC212" s="393">
        <v>2.7909000000000002</v>
      </c>
      <c r="AD212" s="393">
        <v>2.9518</v>
      </c>
      <c r="AE212" s="393">
        <v>3.1160000000000001</v>
      </c>
      <c r="AF212" s="393">
        <v>3.2833000000000001</v>
      </c>
      <c r="AG212" s="393">
        <v>3.4538000000000002</v>
      </c>
      <c r="AH212" s="393">
        <v>3.6273</v>
      </c>
      <c r="AI212" s="393">
        <v>3.8039000000000001</v>
      </c>
      <c r="AJ212" s="393">
        <v>3.9836</v>
      </c>
      <c r="AK212" s="393">
        <v>4.1661999999999999</v>
      </c>
      <c r="AL212" s="393">
        <v>4.3517000000000001</v>
      </c>
      <c r="AM212" s="393">
        <v>4.5401999999999996</v>
      </c>
      <c r="AN212" s="393">
        <v>4.7314999999999996</v>
      </c>
      <c r="AO212" s="394"/>
      <c r="AP212" s="394"/>
      <c r="AQ212" s="394"/>
      <c r="AR212" s="394"/>
      <c r="AS212" s="394"/>
      <c r="AT212" s="394"/>
      <c r="AU212" s="394"/>
      <c r="AV212" s="394"/>
      <c r="AW212" s="394"/>
      <c r="AX212" s="394"/>
      <c r="AY212" s="395"/>
      <c r="AZ212" s="395"/>
      <c r="BA212" s="395"/>
      <c r="BB212" s="395"/>
      <c r="BC212" s="395"/>
      <c r="BD212" s="395"/>
      <c r="BE212" s="395"/>
      <c r="BF212" s="395"/>
      <c r="BG212" s="395"/>
      <c r="BH212" s="395"/>
      <c r="BI212" s="395"/>
      <c r="BJ212" s="395"/>
      <c r="BK212" s="395"/>
      <c r="BL212" s="395"/>
      <c r="BM212" s="395"/>
      <c r="BN212" s="395"/>
      <c r="BO212" s="395"/>
      <c r="BP212" s="395"/>
      <c r="BQ212" s="395"/>
      <c r="BR212" s="395"/>
      <c r="BS212" s="395"/>
      <c r="BT212" s="395"/>
      <c r="BU212" s="395"/>
      <c r="BV212" s="395"/>
      <c r="BW212" s="395"/>
      <c r="BX212" s="395"/>
      <c r="BY212" s="395"/>
      <c r="BZ212" s="395"/>
      <c r="CA212" s="395"/>
      <c r="CB212" s="395"/>
      <c r="CC212" s="395"/>
      <c r="CD212" s="395"/>
      <c r="CE212" s="395"/>
      <c r="CF212" s="395"/>
      <c r="CG212" s="395"/>
      <c r="CH212" s="395"/>
      <c r="CI212" s="395"/>
      <c r="CJ212" s="395"/>
      <c r="CK212" s="395"/>
    </row>
    <row r="213" spans="1:89" s="396" customFormat="1">
      <c r="A213" s="1340"/>
      <c r="B213" s="392">
        <v>28</v>
      </c>
      <c r="C213" s="393">
        <v>5.5500000000000001E-2</v>
      </c>
      <c r="D213" s="393">
        <v>9.2999999999999999E-2</v>
      </c>
      <c r="E213" s="393">
        <v>0.13869999999999999</v>
      </c>
      <c r="F213" s="393">
        <v>0.19189999999999999</v>
      </c>
      <c r="G213" s="393">
        <v>0.25219999999999998</v>
      </c>
      <c r="H213" s="393">
        <v>0.31929999999999997</v>
      </c>
      <c r="I213" s="393">
        <v>0.39279999999999998</v>
      </c>
      <c r="J213" s="393">
        <v>0.47239999999999999</v>
      </c>
      <c r="K213" s="393">
        <v>0.55779999999999996</v>
      </c>
      <c r="L213" s="393">
        <v>0.64890000000000003</v>
      </c>
      <c r="M213" s="393">
        <v>0.74529999999999996</v>
      </c>
      <c r="N213" s="393">
        <v>0.84699999999999998</v>
      </c>
      <c r="O213" s="393">
        <v>0.9536</v>
      </c>
      <c r="P213" s="393">
        <v>1.0650999999999999</v>
      </c>
      <c r="Q213" s="393">
        <v>1.1813</v>
      </c>
      <c r="R213" s="393">
        <v>1.302</v>
      </c>
      <c r="S213" s="393">
        <v>1.4271</v>
      </c>
      <c r="T213" s="393">
        <v>1.5565</v>
      </c>
      <c r="U213" s="393">
        <v>1.69</v>
      </c>
      <c r="V213" s="393">
        <v>1.8275999999999999</v>
      </c>
      <c r="W213" s="393">
        <v>1.9691000000000001</v>
      </c>
      <c r="X213" s="393">
        <v>2.1143999999999998</v>
      </c>
      <c r="Y213" s="393">
        <v>2.2635000000000001</v>
      </c>
      <c r="Z213" s="393">
        <v>2.4161999999999999</v>
      </c>
      <c r="AA213" s="393">
        <v>2.5726</v>
      </c>
      <c r="AB213" s="393">
        <v>2.7324000000000002</v>
      </c>
      <c r="AC213" s="393">
        <v>2.8957000000000002</v>
      </c>
      <c r="AD213" s="393">
        <v>3.0623999999999998</v>
      </c>
      <c r="AE213" s="393">
        <v>3.2323</v>
      </c>
      <c r="AF213" s="393">
        <v>3.4055</v>
      </c>
      <c r="AG213" s="393">
        <v>3.5819999999999999</v>
      </c>
      <c r="AH213" s="393">
        <v>3.7614999999999998</v>
      </c>
      <c r="AI213" s="393">
        <v>3.9441999999999999</v>
      </c>
      <c r="AJ213" s="393">
        <v>4.1299000000000001</v>
      </c>
      <c r="AK213" s="393">
        <v>4.3186999999999998</v>
      </c>
      <c r="AL213" s="393">
        <v>4.5103999999999997</v>
      </c>
      <c r="AM213" s="393">
        <v>4.7050000000000001</v>
      </c>
      <c r="AN213" s="393">
        <v>4.9025999999999996</v>
      </c>
      <c r="AO213" s="394"/>
      <c r="AP213" s="394"/>
      <c r="AQ213" s="394"/>
      <c r="AR213" s="394"/>
      <c r="AS213" s="394"/>
      <c r="AT213" s="394"/>
      <c r="AU213" s="394"/>
      <c r="AV213" s="394"/>
      <c r="AW213" s="394"/>
      <c r="AX213" s="394"/>
      <c r="AY213" s="395"/>
      <c r="AZ213" s="395"/>
      <c r="BA213" s="395"/>
      <c r="BB213" s="395"/>
      <c r="BC213" s="395"/>
      <c r="BD213" s="395"/>
      <c r="BE213" s="395"/>
      <c r="BF213" s="395"/>
      <c r="BG213" s="395"/>
      <c r="BH213" s="395"/>
      <c r="BI213" s="395"/>
      <c r="BJ213" s="395"/>
      <c r="BK213" s="395"/>
      <c r="BL213" s="395"/>
      <c r="BM213" s="395"/>
      <c r="BN213" s="395"/>
      <c r="BO213" s="395"/>
      <c r="BP213" s="395"/>
      <c r="BQ213" s="395"/>
      <c r="BR213" s="395"/>
      <c r="BS213" s="395"/>
      <c r="BT213" s="395"/>
      <c r="BU213" s="395"/>
      <c r="BV213" s="395"/>
      <c r="BW213" s="395"/>
      <c r="BX213" s="395"/>
      <c r="BY213" s="395"/>
      <c r="BZ213" s="395"/>
      <c r="CA213" s="395"/>
      <c r="CB213" s="395"/>
      <c r="CC213" s="395"/>
      <c r="CD213" s="395"/>
      <c r="CE213" s="395"/>
      <c r="CF213" s="395"/>
      <c r="CG213" s="395"/>
      <c r="CH213" s="395"/>
      <c r="CI213" s="395"/>
      <c r="CJ213" s="395"/>
      <c r="CK213" s="395"/>
    </row>
    <row r="214" spans="1:89" s="396" customFormat="1">
      <c r="A214" s="1340"/>
      <c r="B214" s="392">
        <v>29</v>
      </c>
      <c r="C214" s="393">
        <v>5.7500000000000002E-2</v>
      </c>
      <c r="D214" s="393">
        <v>9.64E-2</v>
      </c>
      <c r="E214" s="393">
        <v>0.14380000000000001</v>
      </c>
      <c r="F214" s="393">
        <v>0.19889999999999999</v>
      </c>
      <c r="G214" s="393">
        <v>0.26150000000000001</v>
      </c>
      <c r="H214" s="393">
        <v>0.33100000000000002</v>
      </c>
      <c r="I214" s="393">
        <v>0.40720000000000001</v>
      </c>
      <c r="J214" s="393">
        <v>0.48980000000000001</v>
      </c>
      <c r="K214" s="393">
        <v>0.57840000000000003</v>
      </c>
      <c r="L214" s="393">
        <v>0.67279999999999995</v>
      </c>
      <c r="M214" s="393">
        <v>0.77280000000000004</v>
      </c>
      <c r="N214" s="393">
        <v>0.87819999999999998</v>
      </c>
      <c r="O214" s="393">
        <v>0.98880000000000001</v>
      </c>
      <c r="P214" s="393">
        <v>1.1044</v>
      </c>
      <c r="Q214" s="393">
        <v>1.2248000000000001</v>
      </c>
      <c r="R214" s="393">
        <v>1.35</v>
      </c>
      <c r="S214" s="393">
        <v>1.4796</v>
      </c>
      <c r="T214" s="393">
        <v>1.6136999999999999</v>
      </c>
      <c r="U214" s="393">
        <v>1.7521</v>
      </c>
      <c r="V214" s="393">
        <v>1.8947000000000001</v>
      </c>
      <c r="W214" s="393">
        <v>2.0413000000000001</v>
      </c>
      <c r="X214" s="393">
        <v>2.1918000000000002</v>
      </c>
      <c r="Y214" s="393">
        <v>2.3462999999999998</v>
      </c>
      <c r="Z214" s="393">
        <v>2.5044</v>
      </c>
      <c r="AA214" s="393">
        <v>2.6663000000000001</v>
      </c>
      <c r="AB214" s="393">
        <v>2.8317999999999999</v>
      </c>
      <c r="AC214" s="393">
        <v>3.0007999999999999</v>
      </c>
      <c r="AD214" s="393">
        <v>3.1732</v>
      </c>
      <c r="AE214" s="393">
        <v>3.3490000000000002</v>
      </c>
      <c r="AF214" s="393">
        <v>3.5282</v>
      </c>
      <c r="AG214" s="393">
        <v>3.7105999999999999</v>
      </c>
      <c r="AH214" s="393">
        <v>3.8961999999999999</v>
      </c>
      <c r="AI214" s="393">
        <v>4.0849000000000002</v>
      </c>
      <c r="AJ214" s="393">
        <v>4.2767999999999997</v>
      </c>
      <c r="AK214" s="393">
        <v>4.4717000000000002</v>
      </c>
      <c r="AL214" s="393">
        <v>4.6696999999999997</v>
      </c>
      <c r="AM214" s="393">
        <v>4.8705999999999996</v>
      </c>
      <c r="AN214" s="393">
        <v>5.0744999999999996</v>
      </c>
      <c r="AO214" s="394"/>
      <c r="AP214" s="394"/>
      <c r="AQ214" s="394"/>
      <c r="AR214" s="394"/>
      <c r="AS214" s="394"/>
      <c r="AT214" s="394"/>
      <c r="AU214" s="394"/>
      <c r="AV214" s="394"/>
      <c r="AW214" s="394"/>
      <c r="AX214" s="394"/>
      <c r="AY214" s="395"/>
      <c r="AZ214" s="395"/>
      <c r="BA214" s="395"/>
      <c r="BB214" s="395"/>
      <c r="BC214" s="395"/>
      <c r="BD214" s="395"/>
      <c r="BE214" s="395"/>
      <c r="BF214" s="395"/>
      <c r="BG214" s="395"/>
      <c r="BH214" s="395"/>
      <c r="BI214" s="395"/>
      <c r="BJ214" s="395"/>
      <c r="BK214" s="395"/>
      <c r="BL214" s="395"/>
      <c r="BM214" s="395"/>
      <c r="BN214" s="395"/>
      <c r="BO214" s="395"/>
      <c r="BP214" s="395"/>
      <c r="BQ214" s="395"/>
      <c r="BR214" s="395"/>
      <c r="BS214" s="395"/>
      <c r="BT214" s="395"/>
      <c r="BU214" s="395"/>
      <c r="BV214" s="395"/>
      <c r="BW214" s="395"/>
      <c r="BX214" s="395"/>
      <c r="BY214" s="395"/>
      <c r="BZ214" s="395"/>
      <c r="CA214" s="395"/>
      <c r="CB214" s="395"/>
      <c r="CC214" s="395"/>
      <c r="CD214" s="395"/>
      <c r="CE214" s="395"/>
      <c r="CF214" s="395"/>
      <c r="CG214" s="395"/>
      <c r="CH214" s="395"/>
      <c r="CI214" s="395"/>
      <c r="CJ214" s="395"/>
      <c r="CK214" s="395"/>
    </row>
    <row r="215" spans="1:89" s="396" customFormat="1">
      <c r="A215" s="1340"/>
      <c r="B215" s="392">
        <v>30</v>
      </c>
      <c r="C215" s="393">
        <v>5.9499999999999997E-2</v>
      </c>
      <c r="D215" s="393">
        <v>9.98E-2</v>
      </c>
      <c r="E215" s="393">
        <v>0.14879999999999999</v>
      </c>
      <c r="F215" s="393">
        <v>0.2059</v>
      </c>
      <c r="G215" s="393">
        <v>0.2707</v>
      </c>
      <c r="H215" s="393">
        <v>0.3427</v>
      </c>
      <c r="I215" s="393">
        <v>0.42159999999999997</v>
      </c>
      <c r="J215" s="393">
        <v>0.5071</v>
      </c>
      <c r="K215" s="393">
        <v>0.59889999999999999</v>
      </c>
      <c r="L215" s="393">
        <v>0.69669999999999999</v>
      </c>
      <c r="M215" s="393">
        <v>0.80030000000000001</v>
      </c>
      <c r="N215" s="393">
        <v>0.90939999999999999</v>
      </c>
      <c r="O215" s="393">
        <v>1.024</v>
      </c>
      <c r="P215" s="393">
        <v>1.1436999999999999</v>
      </c>
      <c r="Q215" s="393">
        <v>1.2684</v>
      </c>
      <c r="R215" s="393">
        <v>1.3979999999999999</v>
      </c>
      <c r="S215" s="393">
        <v>1.5323</v>
      </c>
      <c r="T215" s="393">
        <v>1.6711</v>
      </c>
      <c r="U215" s="393">
        <v>1.8143</v>
      </c>
      <c r="V215" s="393">
        <v>1.9619</v>
      </c>
      <c r="W215" s="393">
        <v>2.1135999999999999</v>
      </c>
      <c r="X215" s="393">
        <v>2.2694000000000001</v>
      </c>
      <c r="Y215" s="393">
        <v>2.4291999999999998</v>
      </c>
      <c r="Z215" s="393">
        <v>2.5928</v>
      </c>
      <c r="AA215" s="393">
        <v>2.7602000000000002</v>
      </c>
      <c r="AB215" s="393">
        <v>2.9312999999999998</v>
      </c>
      <c r="AC215" s="393">
        <v>3.1059999999999999</v>
      </c>
      <c r="AD215" s="393">
        <v>3.2843</v>
      </c>
      <c r="AE215" s="393">
        <v>3.4660000000000002</v>
      </c>
      <c r="AF215" s="393">
        <v>3.6511</v>
      </c>
      <c r="AG215" s="393">
        <v>3.8395000000000001</v>
      </c>
      <c r="AH215" s="393">
        <v>4.0312000000000001</v>
      </c>
      <c r="AI215" s="393">
        <v>4.2260999999999997</v>
      </c>
      <c r="AJ215" s="393">
        <v>4.4241999999999999</v>
      </c>
      <c r="AK215" s="393">
        <v>4.6254</v>
      </c>
      <c r="AL215" s="393">
        <v>4.8296000000000001</v>
      </c>
      <c r="AM215" s="393">
        <v>5.0368000000000004</v>
      </c>
      <c r="AN215" s="393">
        <v>5.2469999999999999</v>
      </c>
      <c r="AO215" s="394"/>
      <c r="AP215" s="394"/>
      <c r="AQ215" s="394"/>
      <c r="AR215" s="394"/>
      <c r="AS215" s="394"/>
      <c r="AT215" s="394"/>
      <c r="AU215" s="394"/>
      <c r="AV215" s="394"/>
      <c r="AW215" s="394"/>
      <c r="AX215" s="394"/>
      <c r="AY215" s="395"/>
      <c r="AZ215" s="395"/>
      <c r="BA215" s="395"/>
      <c r="BB215" s="395"/>
      <c r="BC215" s="395"/>
      <c r="BD215" s="395"/>
      <c r="BE215" s="395"/>
      <c r="BF215" s="395"/>
      <c r="BG215" s="395"/>
      <c r="BH215" s="395"/>
      <c r="BI215" s="395"/>
      <c r="BJ215" s="395"/>
      <c r="BK215" s="395"/>
      <c r="BL215" s="395"/>
      <c r="BM215" s="395"/>
      <c r="BN215" s="395"/>
      <c r="BO215" s="395"/>
      <c r="BP215" s="395"/>
      <c r="BQ215" s="395"/>
      <c r="BR215" s="395"/>
      <c r="BS215" s="395"/>
      <c r="BT215" s="395"/>
      <c r="BU215" s="395"/>
      <c r="BV215" s="395"/>
      <c r="BW215" s="395"/>
      <c r="BX215" s="395"/>
      <c r="BY215" s="395"/>
      <c r="BZ215" s="395"/>
      <c r="CA215" s="395"/>
      <c r="CB215" s="395"/>
      <c r="CC215" s="395"/>
      <c r="CD215" s="395"/>
      <c r="CE215" s="395"/>
      <c r="CF215" s="395"/>
      <c r="CG215" s="395"/>
      <c r="CH215" s="395"/>
      <c r="CI215" s="395"/>
      <c r="CJ215" s="395"/>
      <c r="CK215" s="395"/>
    </row>
    <row r="216" spans="1:89" s="396" customFormat="1">
      <c r="A216" s="1340"/>
      <c r="B216" s="392">
        <v>31</v>
      </c>
      <c r="C216" s="393">
        <v>6.1499999999999999E-2</v>
      </c>
      <c r="D216" s="393">
        <v>0.1032</v>
      </c>
      <c r="E216" s="393">
        <v>0.15390000000000001</v>
      </c>
      <c r="F216" s="393">
        <v>0.21299999999999999</v>
      </c>
      <c r="G216" s="393">
        <v>0.28000000000000003</v>
      </c>
      <c r="H216" s="393">
        <v>0.35439999999999999</v>
      </c>
      <c r="I216" s="393">
        <v>0.43609999999999999</v>
      </c>
      <c r="J216" s="393">
        <v>0.52449999999999997</v>
      </c>
      <c r="K216" s="393">
        <v>0.61939999999999995</v>
      </c>
      <c r="L216" s="393">
        <v>0.72060000000000002</v>
      </c>
      <c r="M216" s="393">
        <v>0.82779999999999998</v>
      </c>
      <c r="N216" s="393">
        <v>0.94069999999999998</v>
      </c>
      <c r="O216" s="393">
        <v>1.0591999999999999</v>
      </c>
      <c r="P216" s="393">
        <v>1.1830000000000001</v>
      </c>
      <c r="Q216" s="393">
        <v>1.3120000000000001</v>
      </c>
      <c r="R216" s="393">
        <v>1.446</v>
      </c>
      <c r="S216" s="393">
        <v>1.5849</v>
      </c>
      <c r="T216" s="393">
        <v>1.7284999999999999</v>
      </c>
      <c r="U216" s="393">
        <v>1.8766</v>
      </c>
      <c r="V216" s="393">
        <v>2.0291999999999999</v>
      </c>
      <c r="W216" s="393">
        <v>2.1859999999999999</v>
      </c>
      <c r="X216" s="393">
        <v>2.3471000000000002</v>
      </c>
      <c r="Y216" s="393">
        <v>2.5122</v>
      </c>
      <c r="Z216" s="393">
        <v>2.6812999999999998</v>
      </c>
      <c r="AA216" s="393">
        <v>2.8542999999999998</v>
      </c>
      <c r="AB216" s="393">
        <v>3.0310999999999999</v>
      </c>
      <c r="AC216" s="393">
        <v>3.2115999999999998</v>
      </c>
      <c r="AD216" s="393">
        <v>3.3956</v>
      </c>
      <c r="AE216" s="393">
        <v>3.5832999999999999</v>
      </c>
      <c r="AF216" s="393">
        <v>3.7744</v>
      </c>
      <c r="AG216" s="393">
        <v>3.9689000000000001</v>
      </c>
      <c r="AH216" s="393">
        <v>4.1666999999999996</v>
      </c>
      <c r="AI216" s="393">
        <v>4.3677999999999999</v>
      </c>
      <c r="AJ216" s="393">
        <v>4.5720000000000001</v>
      </c>
      <c r="AK216" s="393">
        <v>4.7794999999999996</v>
      </c>
      <c r="AL216" s="393">
        <v>4.99</v>
      </c>
      <c r="AM216" s="393">
        <v>5.2035999999999998</v>
      </c>
      <c r="AN216" s="393">
        <v>5.4202000000000004</v>
      </c>
      <c r="AO216" s="394"/>
      <c r="AP216" s="394"/>
      <c r="AQ216" s="394"/>
      <c r="AR216" s="394"/>
      <c r="AS216" s="394"/>
      <c r="AT216" s="394"/>
      <c r="AU216" s="394"/>
      <c r="AV216" s="394"/>
      <c r="AW216" s="394"/>
      <c r="AX216" s="394"/>
      <c r="AY216" s="395"/>
      <c r="AZ216" s="395"/>
      <c r="BA216" s="395"/>
      <c r="BB216" s="395"/>
      <c r="BC216" s="395"/>
      <c r="BD216" s="395"/>
      <c r="BE216" s="395"/>
      <c r="BF216" s="395"/>
      <c r="BG216" s="395"/>
      <c r="BH216" s="395"/>
      <c r="BI216" s="395"/>
      <c r="BJ216" s="395"/>
      <c r="BK216" s="395"/>
      <c r="BL216" s="395"/>
      <c r="BM216" s="395"/>
      <c r="BN216" s="395"/>
      <c r="BO216" s="395"/>
      <c r="BP216" s="395"/>
      <c r="BQ216" s="395"/>
      <c r="BR216" s="395"/>
      <c r="BS216" s="395"/>
      <c r="BT216" s="395"/>
      <c r="BU216" s="395"/>
      <c r="BV216" s="395"/>
      <c r="BW216" s="395"/>
      <c r="BX216" s="395"/>
      <c r="BY216" s="395"/>
      <c r="BZ216" s="395"/>
      <c r="CA216" s="395"/>
      <c r="CB216" s="395"/>
      <c r="CC216" s="395"/>
      <c r="CD216" s="395"/>
      <c r="CE216" s="395"/>
      <c r="CF216" s="395"/>
      <c r="CG216" s="395"/>
      <c r="CH216" s="395"/>
      <c r="CI216" s="395"/>
      <c r="CJ216" s="395"/>
      <c r="CK216" s="395"/>
    </row>
    <row r="217" spans="1:89" s="396" customFormat="1">
      <c r="A217" s="1340"/>
      <c r="B217" s="392">
        <v>32</v>
      </c>
      <c r="C217" s="393">
        <v>6.3500000000000001E-2</v>
      </c>
      <c r="D217" s="393">
        <v>0.1066</v>
      </c>
      <c r="E217" s="393">
        <v>0.15890000000000001</v>
      </c>
      <c r="F217" s="393">
        <v>0.22</v>
      </c>
      <c r="G217" s="393">
        <v>0.28920000000000001</v>
      </c>
      <c r="H217" s="393">
        <v>0.36620000000000003</v>
      </c>
      <c r="I217" s="393">
        <v>0.45050000000000001</v>
      </c>
      <c r="J217" s="393">
        <v>0.54190000000000005</v>
      </c>
      <c r="K217" s="393">
        <v>0.64</v>
      </c>
      <c r="L217" s="393">
        <v>0.74450000000000005</v>
      </c>
      <c r="M217" s="393">
        <v>0.85529999999999995</v>
      </c>
      <c r="N217" s="393">
        <v>0.97199999999999998</v>
      </c>
      <c r="O217" s="393">
        <v>1.0944</v>
      </c>
      <c r="P217" s="393">
        <v>1.2223999999999999</v>
      </c>
      <c r="Q217" s="393">
        <v>1.3556999999999999</v>
      </c>
      <c r="R217" s="393">
        <v>1.4941</v>
      </c>
      <c r="S217" s="393">
        <v>1.6375999999999999</v>
      </c>
      <c r="T217" s="393">
        <v>1.7859</v>
      </c>
      <c r="U217" s="393">
        <v>1.9390000000000001</v>
      </c>
      <c r="V217" s="393">
        <v>2.0964999999999998</v>
      </c>
      <c r="W217" s="393">
        <v>2.2585999999999999</v>
      </c>
      <c r="X217" s="393">
        <v>2.4249000000000001</v>
      </c>
      <c r="Y217" s="393">
        <v>2.5954000000000002</v>
      </c>
      <c r="Z217" s="393">
        <v>2.77</v>
      </c>
      <c r="AA217" s="393">
        <v>2.9485999999999999</v>
      </c>
      <c r="AB217" s="393">
        <v>3.1309999999999998</v>
      </c>
      <c r="AC217" s="393">
        <v>3.3172999999999999</v>
      </c>
      <c r="AD217" s="393">
        <v>3.5072000000000001</v>
      </c>
      <c r="AE217" s="393">
        <v>3.7008000000000001</v>
      </c>
      <c r="AF217" s="393">
        <v>3.8978999999999999</v>
      </c>
      <c r="AG217" s="393">
        <v>4.0984999999999996</v>
      </c>
      <c r="AH217" s="393">
        <v>4.3023999999999996</v>
      </c>
      <c r="AI217" s="393">
        <v>4.5096999999999996</v>
      </c>
      <c r="AJ217" s="393">
        <v>4.7202999999999999</v>
      </c>
      <c r="AK217" s="393">
        <v>4.9340999999999999</v>
      </c>
      <c r="AL217" s="393">
        <v>5.1509999999999998</v>
      </c>
      <c r="AM217" s="393">
        <v>5.3710000000000004</v>
      </c>
      <c r="AN217" s="393">
        <v>5.5940000000000003</v>
      </c>
      <c r="AO217" s="394"/>
      <c r="AP217" s="394"/>
      <c r="AQ217" s="394"/>
      <c r="AR217" s="394"/>
      <c r="AS217" s="394"/>
      <c r="AT217" s="394"/>
      <c r="AU217" s="394"/>
      <c r="AV217" s="394"/>
      <c r="AW217" s="394"/>
      <c r="AX217" s="394"/>
      <c r="AY217" s="395"/>
      <c r="AZ217" s="395"/>
      <c r="BA217" s="395"/>
      <c r="BB217" s="395"/>
      <c r="BC217" s="395"/>
      <c r="BD217" s="395"/>
      <c r="BE217" s="395"/>
      <c r="BF217" s="395"/>
      <c r="BG217" s="395"/>
      <c r="BH217" s="395"/>
      <c r="BI217" s="395"/>
      <c r="BJ217" s="395"/>
      <c r="BK217" s="395"/>
      <c r="BL217" s="395"/>
      <c r="BM217" s="395"/>
      <c r="BN217" s="395"/>
      <c r="BO217" s="395"/>
      <c r="BP217" s="395"/>
      <c r="BQ217" s="395"/>
      <c r="BR217" s="395"/>
      <c r="BS217" s="395"/>
      <c r="BT217" s="395"/>
      <c r="BU217" s="395"/>
      <c r="BV217" s="395"/>
      <c r="BW217" s="395"/>
      <c r="BX217" s="395"/>
      <c r="BY217" s="395"/>
      <c r="BZ217" s="395"/>
      <c r="CA217" s="395"/>
      <c r="CB217" s="395"/>
      <c r="CC217" s="395"/>
      <c r="CD217" s="395"/>
      <c r="CE217" s="395"/>
      <c r="CF217" s="395"/>
      <c r="CG217" s="395"/>
      <c r="CH217" s="395"/>
      <c r="CI217" s="395"/>
      <c r="CJ217" s="395"/>
      <c r="CK217" s="395"/>
    </row>
    <row r="218" spans="1:89" s="396" customFormat="1">
      <c r="A218" s="1340"/>
      <c r="B218" s="392">
        <v>33</v>
      </c>
      <c r="C218" s="393">
        <v>6.5500000000000003E-2</v>
      </c>
      <c r="D218" s="393">
        <v>0.11</v>
      </c>
      <c r="E218" s="393">
        <v>0.16400000000000001</v>
      </c>
      <c r="F218" s="393">
        <v>0.22700000000000001</v>
      </c>
      <c r="G218" s="393">
        <v>0.2984</v>
      </c>
      <c r="H218" s="393">
        <v>0.37790000000000001</v>
      </c>
      <c r="I218" s="393">
        <v>0.46489999999999998</v>
      </c>
      <c r="J218" s="393">
        <v>0.55930000000000002</v>
      </c>
      <c r="K218" s="393">
        <v>0.66049999999999998</v>
      </c>
      <c r="L218" s="393">
        <v>0.76849999999999996</v>
      </c>
      <c r="M218" s="393">
        <v>0.88280000000000003</v>
      </c>
      <c r="N218" s="393">
        <v>1.0033000000000001</v>
      </c>
      <c r="O218" s="393">
        <v>1.1295999999999999</v>
      </c>
      <c r="P218" s="393">
        <v>1.2617</v>
      </c>
      <c r="Q218" s="393">
        <v>1.3994</v>
      </c>
      <c r="R218" s="393">
        <v>1.5423</v>
      </c>
      <c r="S218" s="393">
        <v>1.6903999999999999</v>
      </c>
      <c r="T218" s="393">
        <v>1.8434999999999999</v>
      </c>
      <c r="U218" s="393">
        <v>2.0013999999999998</v>
      </c>
      <c r="V218" s="393">
        <v>2.1640000000000001</v>
      </c>
      <c r="W218" s="393">
        <v>2.3311999999999999</v>
      </c>
      <c r="X218" s="393">
        <v>2.5028000000000001</v>
      </c>
      <c r="Y218" s="393">
        <v>2.6787000000000001</v>
      </c>
      <c r="Z218" s="393">
        <v>2.8588</v>
      </c>
      <c r="AA218" s="393">
        <v>3.0430000000000001</v>
      </c>
      <c r="AB218" s="393">
        <v>3.2311000000000001</v>
      </c>
      <c r="AC218" s="393">
        <v>3.4232</v>
      </c>
      <c r="AD218" s="393">
        <v>3.6190000000000002</v>
      </c>
      <c r="AE218" s="393">
        <v>3.8186</v>
      </c>
      <c r="AF218" s="393">
        <v>4.0217000000000001</v>
      </c>
      <c r="AG218" s="393">
        <v>4.2283999999999997</v>
      </c>
      <c r="AH218" s="393">
        <v>4.4385000000000003</v>
      </c>
      <c r="AI218" s="393">
        <v>4.6520999999999999</v>
      </c>
      <c r="AJ218" s="393">
        <v>4.8689</v>
      </c>
      <c r="AK218" s="393">
        <v>5.0891000000000002</v>
      </c>
      <c r="AL218" s="393">
        <v>5.3124000000000002</v>
      </c>
      <c r="AM218" s="393">
        <v>5.5388000000000002</v>
      </c>
      <c r="AN218" s="393">
        <v>5.7683</v>
      </c>
      <c r="AO218" s="394"/>
      <c r="AP218" s="394"/>
      <c r="AQ218" s="394"/>
      <c r="AR218" s="394"/>
      <c r="AS218" s="394"/>
      <c r="AT218" s="394"/>
      <c r="AU218" s="394"/>
      <c r="AV218" s="394"/>
      <c r="AW218" s="394"/>
      <c r="AX218" s="394"/>
      <c r="AY218" s="395"/>
      <c r="AZ218" s="395"/>
      <c r="BA218" s="395"/>
      <c r="BB218" s="395"/>
      <c r="BC218" s="395"/>
      <c r="BD218" s="395"/>
      <c r="BE218" s="395"/>
      <c r="BF218" s="395"/>
      <c r="BG218" s="395"/>
      <c r="BH218" s="395"/>
      <c r="BI218" s="395"/>
      <c r="BJ218" s="395"/>
      <c r="BK218" s="395"/>
      <c r="BL218" s="395"/>
      <c r="BM218" s="395"/>
      <c r="BN218" s="395"/>
      <c r="BO218" s="395"/>
      <c r="BP218" s="395"/>
      <c r="BQ218" s="395"/>
      <c r="BR218" s="395"/>
      <c r="BS218" s="395"/>
      <c r="BT218" s="395"/>
      <c r="BU218" s="395"/>
      <c r="BV218" s="395"/>
      <c r="BW218" s="395"/>
      <c r="BX218" s="395"/>
      <c r="BY218" s="395"/>
      <c r="BZ218" s="395"/>
      <c r="CA218" s="395"/>
      <c r="CB218" s="395"/>
      <c r="CC218" s="395"/>
      <c r="CD218" s="395"/>
      <c r="CE218" s="395"/>
      <c r="CF218" s="395"/>
      <c r="CG218" s="395"/>
      <c r="CH218" s="395"/>
      <c r="CI218" s="395"/>
      <c r="CJ218" s="395"/>
      <c r="CK218" s="395"/>
    </row>
    <row r="219" spans="1:89" s="396" customFormat="1">
      <c r="A219" s="1340"/>
      <c r="B219" s="392">
        <v>34</v>
      </c>
      <c r="C219" s="393">
        <v>6.7599999999999993E-2</v>
      </c>
      <c r="D219" s="393">
        <v>0.1134</v>
      </c>
      <c r="E219" s="393">
        <v>0.1691</v>
      </c>
      <c r="F219" s="393">
        <v>0.23400000000000001</v>
      </c>
      <c r="G219" s="393">
        <v>0.30769999999999997</v>
      </c>
      <c r="H219" s="393">
        <v>0.3896</v>
      </c>
      <c r="I219" s="393">
        <v>0.47939999999999999</v>
      </c>
      <c r="J219" s="393">
        <v>0.57669999999999999</v>
      </c>
      <c r="K219" s="393">
        <v>0.68110000000000004</v>
      </c>
      <c r="L219" s="393">
        <v>0.79239999999999999</v>
      </c>
      <c r="M219" s="393">
        <v>0.9103</v>
      </c>
      <c r="N219" s="393">
        <v>1.0346</v>
      </c>
      <c r="O219" s="393">
        <v>1.1649</v>
      </c>
      <c r="P219" s="393">
        <v>1.3010999999999999</v>
      </c>
      <c r="Q219" s="393">
        <v>1.4431</v>
      </c>
      <c r="R219" s="393">
        <v>1.5905</v>
      </c>
      <c r="S219" s="393">
        <v>1.7432000000000001</v>
      </c>
      <c r="T219" s="393">
        <v>1.901</v>
      </c>
      <c r="U219" s="393">
        <v>2.0638999999999998</v>
      </c>
      <c r="V219" s="393">
        <v>2.2315</v>
      </c>
      <c r="W219" s="393">
        <v>2.4039000000000001</v>
      </c>
      <c r="X219" s="393">
        <v>2.5808</v>
      </c>
      <c r="Y219" s="393">
        <v>2.7621000000000002</v>
      </c>
      <c r="Z219" s="393">
        <v>2.9477000000000002</v>
      </c>
      <c r="AA219" s="393">
        <v>3.1375000000000002</v>
      </c>
      <c r="AB219" s="393">
        <v>3.3313999999999999</v>
      </c>
      <c r="AC219" s="393">
        <v>3.5293000000000001</v>
      </c>
      <c r="AD219" s="393">
        <v>3.7309999999999999</v>
      </c>
      <c r="AE219" s="393">
        <v>3.9365000000000001</v>
      </c>
      <c r="AF219" s="393">
        <v>4.1456999999999997</v>
      </c>
      <c r="AG219" s="393">
        <v>4.3586</v>
      </c>
      <c r="AH219" s="393">
        <v>4.5749000000000004</v>
      </c>
      <c r="AI219" s="393">
        <v>4.7946999999999997</v>
      </c>
      <c r="AJ219" s="393">
        <v>5.0179</v>
      </c>
      <c r="AK219" s="393">
        <v>5.2443999999999997</v>
      </c>
      <c r="AL219" s="393">
        <v>5.4741999999999997</v>
      </c>
      <c r="AM219" s="393">
        <v>5.7070999999999996</v>
      </c>
      <c r="AN219" s="393">
        <v>5.9431000000000003</v>
      </c>
      <c r="AO219" s="394"/>
      <c r="AP219" s="394"/>
      <c r="AQ219" s="394"/>
      <c r="AR219" s="394"/>
      <c r="AS219" s="394"/>
      <c r="AT219" s="394"/>
      <c r="AU219" s="394"/>
      <c r="AV219" s="394"/>
      <c r="AW219" s="394"/>
      <c r="AX219" s="394"/>
      <c r="AY219" s="395"/>
      <c r="AZ219" s="395"/>
      <c r="BA219" s="395"/>
      <c r="BB219" s="395"/>
      <c r="BC219" s="395"/>
      <c r="BD219" s="395"/>
      <c r="BE219" s="395"/>
      <c r="BF219" s="395"/>
      <c r="BG219" s="395"/>
      <c r="BH219" s="395"/>
      <c r="BI219" s="395"/>
      <c r="BJ219" s="395"/>
      <c r="BK219" s="395"/>
      <c r="BL219" s="395"/>
      <c r="BM219" s="395"/>
      <c r="BN219" s="395"/>
      <c r="BO219" s="395"/>
      <c r="BP219" s="395"/>
      <c r="BQ219" s="395"/>
      <c r="BR219" s="395"/>
      <c r="BS219" s="395"/>
      <c r="BT219" s="395"/>
      <c r="BU219" s="395"/>
      <c r="BV219" s="395"/>
      <c r="BW219" s="395"/>
      <c r="BX219" s="395"/>
      <c r="BY219" s="395"/>
      <c r="BZ219" s="395"/>
      <c r="CA219" s="395"/>
      <c r="CB219" s="395"/>
      <c r="CC219" s="395"/>
      <c r="CD219" s="395"/>
      <c r="CE219" s="395"/>
      <c r="CF219" s="395"/>
      <c r="CG219" s="395"/>
      <c r="CH219" s="395"/>
      <c r="CI219" s="395"/>
      <c r="CJ219" s="395"/>
      <c r="CK219" s="395"/>
    </row>
    <row r="220" spans="1:89" s="396" customFormat="1">
      <c r="A220" s="1340"/>
      <c r="B220" s="392">
        <v>35</v>
      </c>
      <c r="C220" s="393">
        <v>6.9599999999999995E-2</v>
      </c>
      <c r="D220" s="393">
        <v>0.1167</v>
      </c>
      <c r="E220" s="393">
        <v>0.1741</v>
      </c>
      <c r="F220" s="393">
        <v>0.24099999999999999</v>
      </c>
      <c r="G220" s="393">
        <v>0.31690000000000002</v>
      </c>
      <c r="H220" s="393">
        <v>0.40129999999999999</v>
      </c>
      <c r="I220" s="393">
        <v>0.49380000000000002</v>
      </c>
      <c r="J220" s="393">
        <v>0.59409999999999996</v>
      </c>
      <c r="K220" s="393">
        <v>0.70169999999999999</v>
      </c>
      <c r="L220" s="393">
        <v>0.81640000000000001</v>
      </c>
      <c r="M220" s="393">
        <v>0.93789999999999996</v>
      </c>
      <c r="N220" s="393">
        <v>1.0659000000000001</v>
      </c>
      <c r="O220" s="393">
        <v>1.2001999999999999</v>
      </c>
      <c r="P220" s="393">
        <v>1.3406</v>
      </c>
      <c r="Q220" s="393">
        <v>1.4867999999999999</v>
      </c>
      <c r="R220" s="393">
        <v>1.6387</v>
      </c>
      <c r="S220" s="393">
        <v>1.796</v>
      </c>
      <c r="T220" s="393">
        <v>1.9585999999999999</v>
      </c>
      <c r="U220" s="393">
        <v>2.1263999999999998</v>
      </c>
      <c r="V220" s="393">
        <v>2.2991000000000001</v>
      </c>
      <c r="W220" s="393">
        <v>2.4765999999999999</v>
      </c>
      <c r="X220" s="393">
        <v>2.6587999999999998</v>
      </c>
      <c r="Y220" s="393">
        <v>2.8456000000000001</v>
      </c>
      <c r="Z220" s="393">
        <v>3.0367000000000002</v>
      </c>
      <c r="AA220" s="393">
        <v>3.2322000000000002</v>
      </c>
      <c r="AB220" s="393">
        <v>3.4318</v>
      </c>
      <c r="AC220" s="393">
        <v>3.6355</v>
      </c>
      <c r="AD220" s="393">
        <v>3.8431999999999999</v>
      </c>
      <c r="AE220" s="393">
        <v>4.0547000000000004</v>
      </c>
      <c r="AF220" s="393">
        <v>4.2699999999999996</v>
      </c>
      <c r="AG220" s="393">
        <v>4.4889999999999999</v>
      </c>
      <c r="AH220" s="393">
        <v>4.7115999999999998</v>
      </c>
      <c r="AI220" s="393">
        <v>4.9377000000000004</v>
      </c>
      <c r="AJ220" s="393">
        <v>5.1673</v>
      </c>
      <c r="AK220" s="393">
        <v>5.4001999999999999</v>
      </c>
      <c r="AL220" s="393">
        <v>5.6364000000000001</v>
      </c>
      <c r="AM220" s="393">
        <v>5.8757999999999999</v>
      </c>
      <c r="AN220" s="393">
        <v>6.1184000000000003</v>
      </c>
      <c r="AO220" s="394"/>
      <c r="AP220" s="394"/>
      <c r="AQ220" s="394"/>
      <c r="AR220" s="394"/>
      <c r="AS220" s="394"/>
      <c r="AT220" s="394"/>
      <c r="AU220" s="394"/>
      <c r="AV220" s="394"/>
      <c r="AW220" s="394"/>
      <c r="AX220" s="394"/>
      <c r="AY220" s="395"/>
      <c r="AZ220" s="395"/>
      <c r="BA220" s="395"/>
      <c r="BB220" s="395"/>
      <c r="BC220" s="395"/>
      <c r="BD220" s="395"/>
      <c r="BE220" s="395"/>
      <c r="BF220" s="395"/>
      <c r="BG220" s="395"/>
      <c r="BH220" s="395"/>
      <c r="BI220" s="395"/>
      <c r="BJ220" s="395"/>
      <c r="BK220" s="395"/>
      <c r="BL220" s="395"/>
      <c r="BM220" s="395"/>
      <c r="BN220" s="395"/>
      <c r="BO220" s="395"/>
      <c r="BP220" s="395"/>
      <c r="BQ220" s="395"/>
      <c r="BR220" s="395"/>
      <c r="BS220" s="395"/>
      <c r="BT220" s="395"/>
      <c r="BU220" s="395"/>
      <c r="BV220" s="395"/>
      <c r="BW220" s="395"/>
      <c r="BX220" s="395"/>
      <c r="BY220" s="395"/>
      <c r="BZ220" s="395"/>
      <c r="CA220" s="395"/>
      <c r="CB220" s="395"/>
      <c r="CC220" s="395"/>
      <c r="CD220" s="395"/>
      <c r="CE220" s="395"/>
      <c r="CF220" s="395"/>
      <c r="CG220" s="395"/>
      <c r="CH220" s="395"/>
      <c r="CI220" s="395"/>
      <c r="CJ220" s="395"/>
      <c r="CK220" s="395"/>
    </row>
    <row r="221" spans="1:89">
      <c r="A221" s="1341" t="s">
        <v>952</v>
      </c>
      <c r="B221" s="397">
        <v>5</v>
      </c>
      <c r="C221" s="406">
        <v>7.1000000000000004E-3</v>
      </c>
      <c r="D221" s="406">
        <v>1.1900000000000001E-2</v>
      </c>
      <c r="E221" s="406">
        <v>1.7600000000000001E-2</v>
      </c>
      <c r="F221" s="406">
        <v>2.41E-2</v>
      </c>
      <c r="G221" s="406">
        <v>3.1300000000000001E-2</v>
      </c>
      <c r="H221" s="406">
        <v>3.9100000000000003E-2</v>
      </c>
      <c r="I221" s="406">
        <v>4.7399999999999998E-2</v>
      </c>
      <c r="J221" s="406">
        <v>5.6300000000000003E-2</v>
      </c>
      <c r="K221" s="406">
        <v>6.5699999999999995E-2</v>
      </c>
      <c r="L221" s="406">
        <v>7.5600000000000001E-2</v>
      </c>
      <c r="M221" s="406">
        <v>8.5900000000000004E-2</v>
      </c>
      <c r="N221" s="406">
        <v>9.6600000000000005E-2</v>
      </c>
      <c r="O221" s="406">
        <v>0.1077</v>
      </c>
      <c r="P221" s="406">
        <v>0.1192</v>
      </c>
      <c r="Q221" s="406">
        <v>0.13120000000000001</v>
      </c>
      <c r="R221" s="406">
        <v>0.14349999999999999</v>
      </c>
      <c r="S221" s="406">
        <v>0.15629999999999999</v>
      </c>
      <c r="T221" s="406">
        <v>0.1694</v>
      </c>
      <c r="U221" s="406">
        <v>0.183</v>
      </c>
      <c r="V221" s="406">
        <v>0.19700000000000001</v>
      </c>
      <c r="W221" s="406">
        <v>0.2114</v>
      </c>
      <c r="X221" s="406">
        <v>0.2263</v>
      </c>
      <c r="Y221" s="406">
        <v>0.24160000000000001</v>
      </c>
      <c r="Z221" s="406">
        <v>0.25729999999999997</v>
      </c>
      <c r="AA221" s="406">
        <v>0.27350000000000002</v>
      </c>
      <c r="AB221" s="406">
        <v>0.29020000000000001</v>
      </c>
      <c r="AC221" s="406">
        <v>0.30730000000000002</v>
      </c>
      <c r="AD221" s="406">
        <v>0.32500000000000001</v>
      </c>
      <c r="AE221" s="406">
        <v>0.34320000000000001</v>
      </c>
      <c r="AF221" s="406">
        <v>0.3619</v>
      </c>
      <c r="AG221" s="406">
        <v>0.38109999999999999</v>
      </c>
      <c r="AH221" s="406">
        <v>0.40089999999999998</v>
      </c>
      <c r="AI221" s="406">
        <v>0.42120000000000002</v>
      </c>
      <c r="AJ221" s="406">
        <v>0.44209999999999999</v>
      </c>
      <c r="AK221" s="406">
        <v>0.4637</v>
      </c>
      <c r="AL221" s="406">
        <v>0.48580000000000001</v>
      </c>
      <c r="AM221" s="406">
        <v>0.50860000000000005</v>
      </c>
      <c r="AN221" s="406">
        <v>0.53210000000000002</v>
      </c>
      <c r="AY221" s="400"/>
      <c r="AZ221" s="400"/>
      <c r="BA221" s="400"/>
      <c r="BB221" s="400"/>
      <c r="BC221" s="400"/>
      <c r="BD221" s="400"/>
      <c r="BE221" s="400"/>
      <c r="BF221" s="400"/>
      <c r="BG221" s="400"/>
      <c r="BH221" s="400"/>
      <c r="BI221" s="400"/>
      <c r="BJ221" s="400"/>
      <c r="BK221" s="400"/>
      <c r="BL221" s="400"/>
      <c r="BM221" s="400"/>
      <c r="BN221" s="400"/>
      <c r="BO221" s="400"/>
      <c r="BP221" s="400"/>
      <c r="BQ221" s="400"/>
      <c r="BR221" s="400"/>
      <c r="BS221" s="400"/>
      <c r="BT221" s="400"/>
      <c r="BU221" s="400"/>
      <c r="BV221" s="400"/>
      <c r="BW221" s="400"/>
      <c r="BX221" s="400"/>
      <c r="BY221" s="400"/>
      <c r="BZ221" s="400"/>
      <c r="CA221" s="400"/>
      <c r="CB221" s="400"/>
      <c r="CC221" s="400"/>
      <c r="CD221" s="400"/>
      <c r="CE221" s="400"/>
      <c r="CF221" s="400"/>
      <c r="CG221" s="400"/>
      <c r="CH221" s="400"/>
      <c r="CI221" s="400"/>
      <c r="CJ221" s="400"/>
      <c r="CK221" s="400"/>
    </row>
    <row r="222" spans="1:89">
      <c r="A222" s="1341"/>
      <c r="B222" s="397">
        <v>6</v>
      </c>
      <c r="C222" s="406">
        <v>8.8999999999999999E-3</v>
      </c>
      <c r="D222" s="406">
        <v>1.4999999999999999E-2</v>
      </c>
      <c r="E222" s="406">
        <v>2.23E-2</v>
      </c>
      <c r="F222" s="406">
        <v>3.0700000000000002E-2</v>
      </c>
      <c r="G222" s="406">
        <v>4.0099999999999997E-2</v>
      </c>
      <c r="H222" s="406">
        <v>5.04E-2</v>
      </c>
      <c r="I222" s="406">
        <v>6.1400000000000003E-2</v>
      </c>
      <c r="J222" s="406">
        <v>7.3200000000000001E-2</v>
      </c>
      <c r="K222" s="406">
        <v>8.5699999999999998E-2</v>
      </c>
      <c r="L222" s="406">
        <v>9.8900000000000002E-2</v>
      </c>
      <c r="M222" s="406">
        <v>0.11269999999999999</v>
      </c>
      <c r="N222" s="406">
        <v>0.12709999999999999</v>
      </c>
      <c r="O222" s="406">
        <v>0.1421</v>
      </c>
      <c r="P222" s="406">
        <v>0.15759999999999999</v>
      </c>
      <c r="Q222" s="406">
        <v>0.17369999999999999</v>
      </c>
      <c r="R222" s="406">
        <v>0.1903</v>
      </c>
      <c r="S222" s="406">
        <v>0.20749999999999999</v>
      </c>
      <c r="T222" s="406">
        <v>0.22520000000000001</v>
      </c>
      <c r="U222" s="406">
        <v>0.24349999999999999</v>
      </c>
      <c r="V222" s="406">
        <v>0.26229999999999998</v>
      </c>
      <c r="W222" s="406">
        <v>0.28170000000000001</v>
      </c>
      <c r="X222" s="406">
        <v>0.30159999999999998</v>
      </c>
      <c r="Y222" s="406">
        <v>0.3221</v>
      </c>
      <c r="Z222" s="406">
        <v>0.34310000000000002</v>
      </c>
      <c r="AA222" s="406">
        <v>0.36470000000000002</v>
      </c>
      <c r="AB222" s="406">
        <v>0.38690000000000002</v>
      </c>
      <c r="AC222" s="406">
        <v>0.4098</v>
      </c>
      <c r="AD222" s="406">
        <v>0.43319999999999997</v>
      </c>
      <c r="AE222" s="406">
        <v>0.4572</v>
      </c>
      <c r="AF222" s="406">
        <v>0.4819</v>
      </c>
      <c r="AG222" s="406">
        <v>0.50729999999999997</v>
      </c>
      <c r="AH222" s="406">
        <v>0.5333</v>
      </c>
      <c r="AI222" s="406">
        <v>0.56000000000000005</v>
      </c>
      <c r="AJ222" s="406">
        <v>0.58740000000000003</v>
      </c>
      <c r="AK222" s="406">
        <v>0.61550000000000005</v>
      </c>
      <c r="AL222" s="406">
        <v>0.64439999999999997</v>
      </c>
      <c r="AM222" s="406">
        <v>0.67400000000000004</v>
      </c>
      <c r="AN222" s="406">
        <v>0.70430000000000004</v>
      </c>
      <c r="AY222" s="400"/>
      <c r="AZ222" s="400"/>
      <c r="BA222" s="400"/>
      <c r="BB222" s="400"/>
      <c r="BC222" s="400"/>
      <c r="BD222" s="400"/>
      <c r="BE222" s="400"/>
      <c r="BF222" s="400"/>
      <c r="BG222" s="400"/>
      <c r="BH222" s="400"/>
      <c r="BI222" s="400"/>
      <c r="BJ222" s="400"/>
      <c r="BK222" s="400"/>
      <c r="BL222" s="400"/>
      <c r="BM222" s="400"/>
      <c r="BN222" s="400"/>
      <c r="BO222" s="400"/>
      <c r="BP222" s="400"/>
      <c r="BQ222" s="400"/>
      <c r="BR222" s="400"/>
      <c r="BS222" s="400"/>
      <c r="BT222" s="400"/>
      <c r="BU222" s="400"/>
      <c r="BV222" s="400"/>
      <c r="BW222" s="400"/>
      <c r="BX222" s="400"/>
      <c r="BY222" s="400"/>
      <c r="BZ222" s="400"/>
      <c r="CA222" s="400"/>
      <c r="CB222" s="400"/>
      <c r="CC222" s="400"/>
      <c r="CD222" s="400"/>
      <c r="CE222" s="400"/>
      <c r="CF222" s="400"/>
      <c r="CG222" s="400"/>
      <c r="CH222" s="400"/>
      <c r="CI222" s="400"/>
      <c r="CJ222" s="400"/>
      <c r="CK222" s="400"/>
    </row>
    <row r="223" spans="1:89">
      <c r="A223" s="1341"/>
      <c r="B223" s="397">
        <v>7</v>
      </c>
      <c r="C223" s="406">
        <v>1.0699999999999999E-2</v>
      </c>
      <c r="D223" s="406">
        <v>1.8100000000000002E-2</v>
      </c>
      <c r="E223" s="406">
        <v>2.7099999999999999E-2</v>
      </c>
      <c r="F223" s="406">
        <v>3.7400000000000003E-2</v>
      </c>
      <c r="G223" s="406">
        <v>4.9099999999999998E-2</v>
      </c>
      <c r="H223" s="406">
        <v>6.1899999999999997E-2</v>
      </c>
      <c r="I223" s="406">
        <v>7.5700000000000003E-2</v>
      </c>
      <c r="J223" s="406">
        <v>9.0499999999999997E-2</v>
      </c>
      <c r="K223" s="406">
        <v>0.10630000000000001</v>
      </c>
      <c r="L223" s="406">
        <v>0.1229</v>
      </c>
      <c r="M223" s="406">
        <v>0.1404</v>
      </c>
      <c r="N223" s="406">
        <v>0.15870000000000001</v>
      </c>
      <c r="O223" s="406">
        <v>0.1777</v>
      </c>
      <c r="P223" s="406">
        <v>0.19739999999999999</v>
      </c>
      <c r="Q223" s="406">
        <v>0.21790000000000001</v>
      </c>
      <c r="R223" s="406">
        <v>0.23910000000000001</v>
      </c>
      <c r="S223" s="406">
        <v>0.26100000000000001</v>
      </c>
      <c r="T223" s="406">
        <v>0.28360000000000002</v>
      </c>
      <c r="U223" s="406">
        <v>0.30680000000000002</v>
      </c>
      <c r="V223" s="406">
        <v>0.33079999999999998</v>
      </c>
      <c r="W223" s="406">
        <v>0.35539999999999999</v>
      </c>
      <c r="X223" s="406">
        <v>0.38069999999999998</v>
      </c>
      <c r="Y223" s="406">
        <v>0.40660000000000002</v>
      </c>
      <c r="Z223" s="406">
        <v>0.43330000000000002</v>
      </c>
      <c r="AA223" s="406">
        <v>0.4607</v>
      </c>
      <c r="AB223" s="406">
        <v>0.48870000000000002</v>
      </c>
      <c r="AC223" s="406">
        <v>0.51749999999999996</v>
      </c>
      <c r="AD223" s="406">
        <v>0.54700000000000004</v>
      </c>
      <c r="AE223" s="406">
        <v>0.57730000000000004</v>
      </c>
      <c r="AF223" s="406">
        <v>0.60829999999999995</v>
      </c>
      <c r="AG223" s="406">
        <v>0.64</v>
      </c>
      <c r="AH223" s="406">
        <v>0.67249999999999999</v>
      </c>
      <c r="AI223" s="406">
        <v>0.70589999999999997</v>
      </c>
      <c r="AJ223" s="406">
        <v>0.74</v>
      </c>
      <c r="AK223" s="406">
        <v>0.77490000000000003</v>
      </c>
      <c r="AL223" s="406">
        <v>0.81069999999999998</v>
      </c>
      <c r="AM223" s="406">
        <v>0.84740000000000004</v>
      </c>
      <c r="AN223" s="406">
        <v>0.88490000000000002</v>
      </c>
      <c r="AY223" s="400"/>
      <c r="AZ223" s="400"/>
      <c r="BA223" s="400"/>
      <c r="BB223" s="400"/>
      <c r="BC223" s="400"/>
      <c r="BD223" s="400"/>
      <c r="BE223" s="400"/>
      <c r="BF223" s="400"/>
      <c r="BG223" s="400"/>
      <c r="BH223" s="400"/>
      <c r="BI223" s="400"/>
      <c r="BJ223" s="400"/>
      <c r="BK223" s="400"/>
      <c r="BL223" s="400"/>
      <c r="BM223" s="400"/>
      <c r="BN223" s="400"/>
      <c r="BO223" s="400"/>
      <c r="BP223" s="400"/>
      <c r="BQ223" s="400"/>
      <c r="BR223" s="400"/>
      <c r="BS223" s="400"/>
      <c r="BT223" s="400"/>
      <c r="BU223" s="400"/>
      <c r="BV223" s="400"/>
      <c r="BW223" s="400"/>
      <c r="BX223" s="400"/>
      <c r="BY223" s="400"/>
      <c r="BZ223" s="400"/>
      <c r="CA223" s="400"/>
      <c r="CB223" s="400"/>
      <c r="CC223" s="400"/>
      <c r="CD223" s="400"/>
      <c r="CE223" s="400"/>
      <c r="CF223" s="400"/>
      <c r="CG223" s="400"/>
      <c r="CH223" s="400"/>
      <c r="CI223" s="400"/>
      <c r="CJ223" s="400"/>
      <c r="CK223" s="400"/>
    </row>
    <row r="224" spans="1:89">
      <c r="A224" s="1341"/>
      <c r="B224" s="397">
        <v>8</v>
      </c>
      <c r="C224" s="406">
        <v>1.2500000000000001E-2</v>
      </c>
      <c r="D224" s="406">
        <v>2.12E-2</v>
      </c>
      <c r="E224" s="406">
        <v>3.1899999999999998E-2</v>
      </c>
      <c r="F224" s="406">
        <v>4.4200000000000003E-2</v>
      </c>
      <c r="G224" s="406">
        <v>5.8200000000000002E-2</v>
      </c>
      <c r="H224" s="406">
        <v>7.3499999999999996E-2</v>
      </c>
      <c r="I224" s="406">
        <v>9.0200000000000002E-2</v>
      </c>
      <c r="J224" s="406">
        <v>0.1082</v>
      </c>
      <c r="K224" s="406">
        <v>0.1273</v>
      </c>
      <c r="L224" s="406">
        <v>0.14749999999999999</v>
      </c>
      <c r="M224" s="406">
        <v>0.16880000000000001</v>
      </c>
      <c r="N224" s="406">
        <v>0.19109999999999999</v>
      </c>
      <c r="O224" s="406">
        <v>0.21429999999999999</v>
      </c>
      <c r="P224" s="406">
        <v>0.23849999999999999</v>
      </c>
      <c r="Q224" s="406">
        <v>0.26350000000000001</v>
      </c>
      <c r="R224" s="406">
        <v>0.28949999999999998</v>
      </c>
      <c r="S224" s="406">
        <v>0.31630000000000003</v>
      </c>
      <c r="T224" s="406">
        <v>0.34399999999999997</v>
      </c>
      <c r="U224" s="406">
        <v>0.37240000000000001</v>
      </c>
      <c r="V224" s="406">
        <v>0.40179999999999999</v>
      </c>
      <c r="W224" s="406">
        <v>0.43190000000000001</v>
      </c>
      <c r="X224" s="406">
        <v>0.46279999999999999</v>
      </c>
      <c r="Y224" s="406">
        <v>0.49459999999999998</v>
      </c>
      <c r="Z224" s="406">
        <v>0.5272</v>
      </c>
      <c r="AA224" s="406">
        <v>0.56059999999999999</v>
      </c>
      <c r="AB224" s="406">
        <v>0.5948</v>
      </c>
      <c r="AC224" s="406">
        <v>0.62990000000000002</v>
      </c>
      <c r="AD224" s="406">
        <v>0.66579999999999995</v>
      </c>
      <c r="AE224" s="406">
        <v>0.70250000000000001</v>
      </c>
      <c r="AF224" s="406">
        <v>0.74009999999999998</v>
      </c>
      <c r="AG224" s="406">
        <v>0.77859999999999996</v>
      </c>
      <c r="AH224" s="406">
        <v>0.81799999999999995</v>
      </c>
      <c r="AI224" s="406">
        <v>0.85829999999999995</v>
      </c>
      <c r="AJ224" s="406">
        <v>0.89939999999999998</v>
      </c>
      <c r="AK224" s="406">
        <v>0.9415</v>
      </c>
      <c r="AL224" s="406">
        <v>0.98450000000000004</v>
      </c>
      <c r="AM224" s="406">
        <v>1.0285</v>
      </c>
      <c r="AN224" s="406">
        <v>1.0734999999999999</v>
      </c>
      <c r="AY224" s="400"/>
      <c r="AZ224" s="400"/>
      <c r="BA224" s="400"/>
      <c r="BB224" s="400"/>
      <c r="BC224" s="400"/>
      <c r="BD224" s="400"/>
      <c r="BE224" s="400"/>
      <c r="BF224" s="400"/>
      <c r="BG224" s="400"/>
      <c r="BH224" s="400"/>
      <c r="BI224" s="400"/>
      <c r="BJ224" s="400"/>
      <c r="BK224" s="400"/>
      <c r="BL224" s="400"/>
      <c r="BM224" s="400"/>
      <c r="BN224" s="400"/>
      <c r="BO224" s="400"/>
      <c r="BP224" s="400"/>
      <c r="BQ224" s="400"/>
      <c r="BR224" s="400"/>
      <c r="BS224" s="400"/>
      <c r="BT224" s="400"/>
      <c r="BU224" s="400"/>
      <c r="BV224" s="400"/>
      <c r="BW224" s="400"/>
      <c r="BX224" s="400"/>
      <c r="BY224" s="400"/>
      <c r="BZ224" s="400"/>
      <c r="CA224" s="400"/>
      <c r="CB224" s="400"/>
      <c r="CC224" s="400"/>
      <c r="CD224" s="400"/>
      <c r="CE224" s="400"/>
      <c r="CF224" s="400"/>
      <c r="CG224" s="400"/>
      <c r="CH224" s="400"/>
      <c r="CI224" s="400"/>
      <c r="CJ224" s="400"/>
      <c r="CK224" s="400"/>
    </row>
    <row r="225" spans="1:89">
      <c r="A225" s="1341"/>
      <c r="B225" s="397">
        <v>9</v>
      </c>
      <c r="C225" s="406">
        <v>1.43E-2</v>
      </c>
      <c r="D225" s="406">
        <v>2.4400000000000002E-2</v>
      </c>
      <c r="E225" s="406">
        <v>3.6700000000000003E-2</v>
      </c>
      <c r="F225" s="406">
        <v>5.11E-2</v>
      </c>
      <c r="G225" s="406">
        <v>6.7299999999999999E-2</v>
      </c>
      <c r="H225" s="406">
        <v>8.5300000000000001E-2</v>
      </c>
      <c r="I225" s="406">
        <v>0.10489999999999999</v>
      </c>
      <c r="J225" s="406">
        <v>0.126</v>
      </c>
      <c r="K225" s="406">
        <v>0.14860000000000001</v>
      </c>
      <c r="L225" s="406">
        <v>0.17249999999999999</v>
      </c>
      <c r="M225" s="406">
        <v>0.19769999999999999</v>
      </c>
      <c r="N225" s="406">
        <v>0.22409999999999999</v>
      </c>
      <c r="O225" s="406">
        <v>0.25169999999999998</v>
      </c>
      <c r="P225" s="406">
        <v>0.28039999999999998</v>
      </c>
      <c r="Q225" s="406">
        <v>0.31019999999999998</v>
      </c>
      <c r="R225" s="406">
        <v>0.34110000000000001</v>
      </c>
      <c r="S225" s="406">
        <v>0.37309999999999999</v>
      </c>
      <c r="T225" s="406">
        <v>0.40600000000000003</v>
      </c>
      <c r="U225" s="406">
        <v>0.43990000000000001</v>
      </c>
      <c r="V225" s="406">
        <v>0.47489999999999999</v>
      </c>
      <c r="W225" s="406">
        <v>0.51080000000000003</v>
      </c>
      <c r="X225" s="406">
        <v>0.54759999999999998</v>
      </c>
      <c r="Y225" s="406">
        <v>0.58540000000000003</v>
      </c>
      <c r="Z225" s="406">
        <v>0.62419999999999998</v>
      </c>
      <c r="AA225" s="406">
        <v>0.66390000000000005</v>
      </c>
      <c r="AB225" s="406">
        <v>0.7046</v>
      </c>
      <c r="AC225" s="406">
        <v>0.74629999999999996</v>
      </c>
      <c r="AD225" s="406">
        <v>0.78890000000000005</v>
      </c>
      <c r="AE225" s="406">
        <v>0.83240000000000003</v>
      </c>
      <c r="AF225" s="406">
        <v>0.877</v>
      </c>
      <c r="AG225" s="406">
        <v>0.92249999999999999</v>
      </c>
      <c r="AH225" s="406">
        <v>0.96899999999999997</v>
      </c>
      <c r="AI225" s="406">
        <v>1.0165</v>
      </c>
      <c r="AJ225" s="406">
        <v>1.0649999999999999</v>
      </c>
      <c r="AK225" s="406">
        <v>1.1146</v>
      </c>
      <c r="AL225" s="406">
        <v>1.1652</v>
      </c>
      <c r="AM225" s="406">
        <v>1.2168000000000001</v>
      </c>
      <c r="AN225" s="406">
        <v>1.2695000000000001</v>
      </c>
      <c r="AY225" s="400"/>
      <c r="AZ225" s="400"/>
      <c r="BA225" s="400"/>
      <c r="BB225" s="400"/>
      <c r="BC225" s="400"/>
      <c r="BD225" s="400"/>
      <c r="BE225" s="400"/>
      <c r="BF225" s="400"/>
      <c r="BG225" s="400"/>
      <c r="BH225" s="400"/>
      <c r="BI225" s="400"/>
      <c r="BJ225" s="400"/>
      <c r="BK225" s="400"/>
      <c r="BL225" s="400"/>
      <c r="BM225" s="400"/>
      <c r="BN225" s="400"/>
      <c r="BO225" s="400"/>
      <c r="BP225" s="400"/>
      <c r="BQ225" s="400"/>
      <c r="BR225" s="400"/>
      <c r="BS225" s="400"/>
      <c r="BT225" s="400"/>
      <c r="BU225" s="400"/>
      <c r="BV225" s="400"/>
      <c r="BW225" s="400"/>
      <c r="BX225" s="400"/>
      <c r="BY225" s="400"/>
      <c r="BZ225" s="400"/>
      <c r="CA225" s="400"/>
      <c r="CB225" s="400"/>
      <c r="CC225" s="400"/>
      <c r="CD225" s="400"/>
      <c r="CE225" s="400"/>
      <c r="CF225" s="400"/>
      <c r="CG225" s="400"/>
      <c r="CH225" s="400"/>
      <c r="CI225" s="400"/>
      <c r="CJ225" s="400"/>
      <c r="CK225" s="400"/>
    </row>
    <row r="226" spans="1:89">
      <c r="A226" s="1341"/>
      <c r="B226" s="397">
        <v>10</v>
      </c>
      <c r="C226" s="406">
        <v>1.61E-2</v>
      </c>
      <c r="D226" s="406">
        <v>2.75E-2</v>
      </c>
      <c r="E226" s="406">
        <v>4.1599999999999998E-2</v>
      </c>
      <c r="F226" s="406">
        <v>5.79E-2</v>
      </c>
      <c r="G226" s="406">
        <v>7.6499999999999999E-2</v>
      </c>
      <c r="H226" s="406">
        <v>9.7199999999999995E-2</v>
      </c>
      <c r="I226" s="406">
        <v>0.1197</v>
      </c>
      <c r="J226" s="406">
        <v>0.14410000000000001</v>
      </c>
      <c r="K226" s="406">
        <v>0.1701</v>
      </c>
      <c r="L226" s="406">
        <v>0.1978</v>
      </c>
      <c r="M226" s="406">
        <v>0.22700000000000001</v>
      </c>
      <c r="N226" s="406">
        <v>0.2576</v>
      </c>
      <c r="O226" s="406">
        <v>0.28970000000000001</v>
      </c>
      <c r="P226" s="406">
        <v>0.3231</v>
      </c>
      <c r="Q226" s="406">
        <v>0.35780000000000001</v>
      </c>
      <c r="R226" s="406">
        <v>0.39379999999999998</v>
      </c>
      <c r="S226" s="406">
        <v>0.43099999999999999</v>
      </c>
      <c r="T226" s="406">
        <v>0.46939999999999998</v>
      </c>
      <c r="U226" s="406">
        <v>0.50900000000000001</v>
      </c>
      <c r="V226" s="406">
        <v>0.54969999999999997</v>
      </c>
      <c r="W226" s="406">
        <v>0.59160000000000001</v>
      </c>
      <c r="X226" s="406">
        <v>0.63460000000000005</v>
      </c>
      <c r="Y226" s="406">
        <v>0.67869999999999997</v>
      </c>
      <c r="Z226" s="406">
        <v>0.72389999999999999</v>
      </c>
      <c r="AA226" s="406">
        <v>0.7702</v>
      </c>
      <c r="AB226" s="406">
        <v>0.81759999999999999</v>
      </c>
      <c r="AC226" s="406">
        <v>0.86609999999999998</v>
      </c>
      <c r="AD226" s="406">
        <v>0.91569999999999996</v>
      </c>
      <c r="AE226" s="406">
        <v>0.96630000000000005</v>
      </c>
      <c r="AF226" s="406">
        <v>1.0181</v>
      </c>
      <c r="AG226" s="406">
        <v>1.0709</v>
      </c>
      <c r="AH226" s="406">
        <v>1.1249</v>
      </c>
      <c r="AI226" s="406">
        <v>1.18</v>
      </c>
      <c r="AJ226" s="406">
        <v>1.2362</v>
      </c>
      <c r="AK226" s="406">
        <v>1.2935000000000001</v>
      </c>
      <c r="AL226" s="406">
        <v>1.3520000000000001</v>
      </c>
      <c r="AM226" s="406">
        <v>1.4116</v>
      </c>
      <c r="AN226" s="406">
        <v>1.4723999999999999</v>
      </c>
      <c r="AY226" s="400"/>
      <c r="AZ226" s="400"/>
      <c r="BA226" s="400"/>
      <c r="BB226" s="400"/>
      <c r="BC226" s="400"/>
      <c r="BD226" s="400"/>
      <c r="BE226" s="400"/>
      <c r="BF226" s="400"/>
      <c r="BG226" s="400"/>
      <c r="BH226" s="400"/>
      <c r="BI226" s="400"/>
      <c r="BJ226" s="400"/>
      <c r="BK226" s="400"/>
      <c r="BL226" s="400"/>
      <c r="BM226" s="400"/>
      <c r="BN226" s="400"/>
      <c r="BO226" s="400"/>
      <c r="BP226" s="400"/>
      <c r="BQ226" s="400"/>
      <c r="BR226" s="400"/>
      <c r="BS226" s="400"/>
      <c r="BT226" s="400"/>
      <c r="BU226" s="400"/>
      <c r="BV226" s="400"/>
      <c r="BW226" s="400"/>
      <c r="BX226" s="400"/>
      <c r="BY226" s="400"/>
      <c r="BZ226" s="400"/>
      <c r="CA226" s="400"/>
      <c r="CB226" s="400"/>
      <c r="CC226" s="400"/>
      <c r="CD226" s="400"/>
      <c r="CE226" s="400"/>
      <c r="CF226" s="400"/>
      <c r="CG226" s="400"/>
      <c r="CH226" s="400"/>
      <c r="CI226" s="400"/>
      <c r="CJ226" s="400"/>
      <c r="CK226" s="400"/>
    </row>
    <row r="227" spans="1:89">
      <c r="A227" s="1341"/>
      <c r="B227" s="397">
        <v>11</v>
      </c>
      <c r="C227" s="406">
        <v>1.7899999999999999E-2</v>
      </c>
      <c r="D227" s="406">
        <v>3.0700000000000002E-2</v>
      </c>
      <c r="E227" s="406">
        <v>4.6399999999999997E-2</v>
      </c>
      <c r="F227" s="406">
        <v>6.4799999999999996E-2</v>
      </c>
      <c r="G227" s="406">
        <v>8.5800000000000001E-2</v>
      </c>
      <c r="H227" s="406">
        <v>0.1091</v>
      </c>
      <c r="I227" s="406">
        <v>0.1346</v>
      </c>
      <c r="J227" s="406">
        <v>0.1623</v>
      </c>
      <c r="K227" s="406">
        <v>0.1918</v>
      </c>
      <c r="L227" s="406">
        <v>0.2233</v>
      </c>
      <c r="M227" s="406">
        <v>0.25659999999999999</v>
      </c>
      <c r="N227" s="406">
        <v>0.29160000000000003</v>
      </c>
      <c r="O227" s="406">
        <v>0.32819999999999999</v>
      </c>
      <c r="P227" s="406">
        <v>0.3664</v>
      </c>
      <c r="Q227" s="406">
        <v>0.40610000000000002</v>
      </c>
      <c r="R227" s="406">
        <v>0.44729999999999998</v>
      </c>
      <c r="S227" s="406">
        <v>0.4899</v>
      </c>
      <c r="T227" s="406">
        <v>0.53400000000000003</v>
      </c>
      <c r="U227" s="406">
        <v>0.57940000000000003</v>
      </c>
      <c r="V227" s="406">
        <v>0.62609999999999999</v>
      </c>
      <c r="W227" s="406">
        <v>0.67410000000000003</v>
      </c>
      <c r="X227" s="406">
        <v>0.72340000000000004</v>
      </c>
      <c r="Y227" s="406">
        <v>0.77400000000000002</v>
      </c>
      <c r="Z227" s="406">
        <v>0.82589999999999997</v>
      </c>
      <c r="AA227" s="406">
        <v>0.879</v>
      </c>
      <c r="AB227" s="406">
        <v>0.93330000000000002</v>
      </c>
      <c r="AC227" s="406">
        <v>0.9889</v>
      </c>
      <c r="AD227" s="406">
        <v>1.0457000000000001</v>
      </c>
      <c r="AE227" s="406">
        <v>1.1036999999999999</v>
      </c>
      <c r="AF227" s="406">
        <v>1.163</v>
      </c>
      <c r="AG227" s="406">
        <v>1.2235</v>
      </c>
      <c r="AH227" s="406">
        <v>1.2851999999999999</v>
      </c>
      <c r="AI227" s="406">
        <v>1.3481000000000001</v>
      </c>
      <c r="AJ227" s="406">
        <v>1.4123000000000001</v>
      </c>
      <c r="AK227" s="406">
        <v>1.4777</v>
      </c>
      <c r="AL227" s="406">
        <v>1.5443</v>
      </c>
      <c r="AM227" s="406">
        <v>1.6123000000000001</v>
      </c>
      <c r="AN227" s="406">
        <v>1.6815</v>
      </c>
      <c r="AY227" s="400"/>
      <c r="AZ227" s="400"/>
      <c r="BA227" s="400"/>
      <c r="BB227" s="400"/>
      <c r="BC227" s="400"/>
      <c r="BD227" s="400"/>
      <c r="BE227" s="400"/>
      <c r="BF227" s="400"/>
      <c r="BG227" s="400"/>
      <c r="BH227" s="400"/>
      <c r="BI227" s="400"/>
      <c r="BJ227" s="400"/>
      <c r="BK227" s="400"/>
      <c r="BL227" s="400"/>
      <c r="BM227" s="400"/>
      <c r="BN227" s="400"/>
      <c r="BO227" s="400"/>
      <c r="BP227" s="400"/>
      <c r="BQ227" s="400"/>
      <c r="BR227" s="400"/>
      <c r="BS227" s="400"/>
      <c r="BT227" s="400"/>
      <c r="BU227" s="400"/>
      <c r="BV227" s="400"/>
      <c r="BW227" s="400"/>
      <c r="BX227" s="400"/>
      <c r="BY227" s="400"/>
      <c r="BZ227" s="400"/>
      <c r="CA227" s="400"/>
      <c r="CB227" s="400"/>
      <c r="CC227" s="400"/>
      <c r="CD227" s="400"/>
      <c r="CE227" s="400"/>
      <c r="CF227" s="400"/>
      <c r="CG227" s="400"/>
      <c r="CH227" s="400"/>
      <c r="CI227" s="400"/>
      <c r="CJ227" s="400"/>
      <c r="CK227" s="400"/>
    </row>
    <row r="228" spans="1:89">
      <c r="A228" s="1341"/>
      <c r="B228" s="397">
        <v>12</v>
      </c>
      <c r="C228" s="406">
        <v>1.9699999999999999E-2</v>
      </c>
      <c r="D228" s="406">
        <v>3.39E-2</v>
      </c>
      <c r="E228" s="406">
        <v>5.1299999999999998E-2</v>
      </c>
      <c r="F228" s="406">
        <v>7.1800000000000003E-2</v>
      </c>
      <c r="G228" s="406">
        <v>9.5100000000000004E-2</v>
      </c>
      <c r="H228" s="406">
        <v>0.1211</v>
      </c>
      <c r="I228" s="406">
        <v>0.14960000000000001</v>
      </c>
      <c r="J228" s="406">
        <v>0.18049999999999999</v>
      </c>
      <c r="K228" s="406">
        <v>0.2137</v>
      </c>
      <c r="L228" s="406">
        <v>0.24909999999999999</v>
      </c>
      <c r="M228" s="406">
        <v>0.28649999999999998</v>
      </c>
      <c r="N228" s="406">
        <v>0.32579999999999998</v>
      </c>
      <c r="O228" s="406">
        <v>0.36709999999999998</v>
      </c>
      <c r="P228" s="406">
        <v>0.41020000000000001</v>
      </c>
      <c r="Q228" s="406">
        <v>0.45500000000000002</v>
      </c>
      <c r="R228" s="406">
        <v>0.50149999999999995</v>
      </c>
      <c r="S228" s="406">
        <v>0.54969999999999997</v>
      </c>
      <c r="T228" s="406">
        <v>0.59950000000000003</v>
      </c>
      <c r="U228" s="406">
        <v>0.65080000000000005</v>
      </c>
      <c r="V228" s="406">
        <v>0.70369999999999999</v>
      </c>
      <c r="W228" s="406">
        <v>0.75800000000000001</v>
      </c>
      <c r="X228" s="406">
        <v>0.81389999999999996</v>
      </c>
      <c r="Y228" s="406">
        <v>0.87109999999999999</v>
      </c>
      <c r="Z228" s="406">
        <v>0.92979999999999996</v>
      </c>
      <c r="AA228" s="406">
        <v>0.9899</v>
      </c>
      <c r="AB228" s="406">
        <v>1.0515000000000001</v>
      </c>
      <c r="AC228" s="406">
        <v>1.1143000000000001</v>
      </c>
      <c r="AD228" s="406">
        <v>1.1786000000000001</v>
      </c>
      <c r="AE228" s="406">
        <v>1.2442</v>
      </c>
      <c r="AF228" s="406">
        <v>1.3111999999999999</v>
      </c>
      <c r="AG228" s="406">
        <v>1.3794999999999999</v>
      </c>
      <c r="AH228" s="406">
        <v>1.4492</v>
      </c>
      <c r="AI228" s="406">
        <v>1.5203</v>
      </c>
      <c r="AJ228" s="406">
        <v>1.5927</v>
      </c>
      <c r="AK228" s="406">
        <v>1.6665000000000001</v>
      </c>
      <c r="AL228" s="406">
        <v>1.7417</v>
      </c>
      <c r="AM228" s="406">
        <v>1.8182</v>
      </c>
      <c r="AN228" s="406">
        <v>1.8960999999999999</v>
      </c>
      <c r="AY228" s="400"/>
      <c r="AZ228" s="400"/>
      <c r="BA228" s="400"/>
      <c r="BB228" s="400"/>
      <c r="BC228" s="400"/>
      <c r="BD228" s="400"/>
      <c r="BE228" s="400"/>
      <c r="BF228" s="400"/>
      <c r="BG228" s="400"/>
      <c r="BH228" s="400"/>
      <c r="BI228" s="400"/>
      <c r="BJ228" s="400"/>
      <c r="BK228" s="400"/>
      <c r="BL228" s="400"/>
      <c r="BM228" s="400"/>
      <c r="BN228" s="400"/>
      <c r="BO228" s="400"/>
      <c r="BP228" s="400"/>
      <c r="BQ228" s="400"/>
      <c r="BR228" s="400"/>
      <c r="BS228" s="400"/>
      <c r="BT228" s="400"/>
      <c r="BU228" s="400"/>
      <c r="BV228" s="400"/>
      <c r="BW228" s="400"/>
      <c r="BX228" s="400"/>
      <c r="BY228" s="400"/>
      <c r="BZ228" s="400"/>
      <c r="CA228" s="400"/>
      <c r="CB228" s="400"/>
      <c r="CC228" s="400"/>
      <c r="CD228" s="400"/>
      <c r="CE228" s="400"/>
      <c r="CF228" s="400"/>
      <c r="CG228" s="400"/>
      <c r="CH228" s="400"/>
      <c r="CI228" s="400"/>
      <c r="CJ228" s="400"/>
      <c r="CK228" s="400"/>
    </row>
    <row r="229" spans="1:89">
      <c r="A229" s="1341"/>
      <c r="B229" s="397">
        <v>13</v>
      </c>
      <c r="C229" s="406">
        <v>2.1600000000000001E-2</v>
      </c>
      <c r="D229" s="406">
        <v>3.6999999999999998E-2</v>
      </c>
      <c r="E229" s="406">
        <v>5.62E-2</v>
      </c>
      <c r="F229" s="406">
        <v>7.8700000000000006E-2</v>
      </c>
      <c r="G229" s="406">
        <v>0.10440000000000001</v>
      </c>
      <c r="H229" s="406">
        <v>0.1331</v>
      </c>
      <c r="I229" s="406">
        <v>0.16470000000000001</v>
      </c>
      <c r="J229" s="406">
        <v>0.19889999999999999</v>
      </c>
      <c r="K229" s="406">
        <v>0.23569999999999999</v>
      </c>
      <c r="L229" s="406">
        <v>0.27500000000000002</v>
      </c>
      <c r="M229" s="406">
        <v>0.31659999999999999</v>
      </c>
      <c r="N229" s="406">
        <v>0.3604</v>
      </c>
      <c r="O229" s="406">
        <v>0.40629999999999999</v>
      </c>
      <c r="P229" s="406">
        <v>0.45440000000000003</v>
      </c>
      <c r="Q229" s="406">
        <v>0.50439999999999996</v>
      </c>
      <c r="R229" s="406">
        <v>0.55630000000000002</v>
      </c>
      <c r="S229" s="406">
        <v>0.61019999999999996</v>
      </c>
      <c r="T229" s="406">
        <v>0.66579999999999995</v>
      </c>
      <c r="U229" s="406">
        <v>0.72319999999999995</v>
      </c>
      <c r="V229" s="406">
        <v>0.7823</v>
      </c>
      <c r="W229" s="406">
        <v>0.84319999999999995</v>
      </c>
      <c r="X229" s="406">
        <v>0.90559999999999996</v>
      </c>
      <c r="Y229" s="406">
        <v>0.9698</v>
      </c>
      <c r="Z229" s="406">
        <v>1.0355000000000001</v>
      </c>
      <c r="AA229" s="406">
        <v>1.1028</v>
      </c>
      <c r="AB229" s="406">
        <v>1.1716</v>
      </c>
      <c r="AC229" s="406">
        <v>1.242</v>
      </c>
      <c r="AD229" s="406">
        <v>1.3139000000000001</v>
      </c>
      <c r="AE229" s="406">
        <v>1.3874</v>
      </c>
      <c r="AF229" s="406">
        <v>1.4622999999999999</v>
      </c>
      <c r="AG229" s="406">
        <v>1.5387999999999999</v>
      </c>
      <c r="AH229" s="406">
        <v>1.6167</v>
      </c>
      <c r="AI229" s="406">
        <v>1.6961999999999999</v>
      </c>
      <c r="AJ229" s="406">
        <v>1.7770999999999999</v>
      </c>
      <c r="AK229" s="406">
        <v>1.8594999999999999</v>
      </c>
      <c r="AL229" s="406">
        <v>1.9434</v>
      </c>
      <c r="AM229" s="406">
        <v>2.0287999999999999</v>
      </c>
      <c r="AN229" s="406">
        <v>2.1156999999999999</v>
      </c>
      <c r="AY229" s="400"/>
      <c r="AZ229" s="400"/>
      <c r="BA229" s="400"/>
      <c r="BB229" s="400"/>
      <c r="BC229" s="400"/>
      <c r="BD229" s="400"/>
      <c r="BE229" s="400"/>
      <c r="BF229" s="400"/>
      <c r="BG229" s="400"/>
      <c r="BH229" s="400"/>
      <c r="BI229" s="400"/>
      <c r="BJ229" s="400"/>
      <c r="BK229" s="400"/>
      <c r="BL229" s="400"/>
      <c r="BM229" s="400"/>
      <c r="BN229" s="400"/>
      <c r="BO229" s="400"/>
      <c r="BP229" s="400"/>
      <c r="BQ229" s="400"/>
      <c r="BR229" s="400"/>
      <c r="BS229" s="400"/>
      <c r="BT229" s="400"/>
      <c r="BU229" s="400"/>
      <c r="BV229" s="400"/>
      <c r="BW229" s="400"/>
      <c r="BX229" s="400"/>
      <c r="BY229" s="400"/>
      <c r="BZ229" s="400"/>
      <c r="CA229" s="400"/>
      <c r="CB229" s="400"/>
      <c r="CC229" s="400"/>
      <c r="CD229" s="400"/>
      <c r="CE229" s="400"/>
      <c r="CF229" s="400"/>
      <c r="CG229" s="400"/>
      <c r="CH229" s="400"/>
      <c r="CI229" s="400"/>
      <c r="CJ229" s="400"/>
      <c r="CK229" s="400"/>
    </row>
    <row r="230" spans="1:89">
      <c r="A230" s="1341"/>
      <c r="B230" s="397">
        <v>14</v>
      </c>
      <c r="C230" s="406">
        <v>2.3400000000000001E-2</v>
      </c>
      <c r="D230" s="406">
        <v>4.02E-2</v>
      </c>
      <c r="E230" s="406">
        <v>6.1100000000000002E-2</v>
      </c>
      <c r="F230" s="406">
        <v>8.5599999999999996E-2</v>
      </c>
      <c r="G230" s="406">
        <v>0.1138</v>
      </c>
      <c r="H230" s="406">
        <v>0.1452</v>
      </c>
      <c r="I230" s="406">
        <v>0.17979999999999999</v>
      </c>
      <c r="J230" s="406">
        <v>0.21740000000000001</v>
      </c>
      <c r="K230" s="406">
        <v>0.25790000000000002</v>
      </c>
      <c r="L230" s="406">
        <v>0.30109999999999998</v>
      </c>
      <c r="M230" s="406">
        <v>0.34689999999999999</v>
      </c>
      <c r="N230" s="406">
        <v>0.3952</v>
      </c>
      <c r="O230" s="406">
        <v>0.44590000000000002</v>
      </c>
      <c r="P230" s="406">
        <v>0.49890000000000001</v>
      </c>
      <c r="Q230" s="406">
        <v>0.55420000000000003</v>
      </c>
      <c r="R230" s="406">
        <v>0.61160000000000003</v>
      </c>
      <c r="S230" s="406">
        <v>0.67120000000000002</v>
      </c>
      <c r="T230" s="406">
        <v>0.73280000000000001</v>
      </c>
      <c r="U230" s="406">
        <v>0.7964</v>
      </c>
      <c r="V230" s="406">
        <v>0.8619</v>
      </c>
      <c r="W230" s="406">
        <v>0.92930000000000001</v>
      </c>
      <c r="X230" s="406">
        <v>0.99860000000000004</v>
      </c>
      <c r="Y230" s="406">
        <v>1.0697000000000001</v>
      </c>
      <c r="Z230" s="406">
        <v>1.1426000000000001</v>
      </c>
      <c r="AA230" s="406">
        <v>1.2172000000000001</v>
      </c>
      <c r="AB230" s="406">
        <v>1.2936000000000001</v>
      </c>
      <c r="AC230" s="406">
        <v>1.3716999999999999</v>
      </c>
      <c r="AD230" s="406">
        <v>1.4514</v>
      </c>
      <c r="AE230" s="406">
        <v>1.5328999999999999</v>
      </c>
      <c r="AF230" s="406">
        <v>1.6160000000000001</v>
      </c>
      <c r="AG230" s="406">
        <v>1.7008000000000001</v>
      </c>
      <c r="AH230" s="406">
        <v>1.7871999999999999</v>
      </c>
      <c r="AI230" s="406">
        <v>1.8752</v>
      </c>
      <c r="AJ230" s="406">
        <v>1.9649000000000001</v>
      </c>
      <c r="AK230" s="406">
        <v>2.0562</v>
      </c>
      <c r="AL230" s="406">
        <v>2.1490999999999998</v>
      </c>
      <c r="AM230" s="406">
        <v>2.2435999999999998</v>
      </c>
      <c r="AN230" s="406">
        <v>2.3397999999999999</v>
      </c>
      <c r="AY230" s="400"/>
      <c r="AZ230" s="400"/>
      <c r="BA230" s="400"/>
      <c r="BB230" s="400"/>
      <c r="BC230" s="400"/>
      <c r="BD230" s="400"/>
      <c r="BE230" s="400"/>
      <c r="BF230" s="400"/>
      <c r="BG230" s="400"/>
      <c r="BH230" s="400"/>
      <c r="BI230" s="400"/>
      <c r="BJ230" s="400"/>
      <c r="BK230" s="400"/>
      <c r="BL230" s="400"/>
      <c r="BM230" s="400"/>
      <c r="BN230" s="400"/>
      <c r="BO230" s="400"/>
      <c r="BP230" s="400"/>
      <c r="BQ230" s="400"/>
      <c r="BR230" s="400"/>
      <c r="BS230" s="400"/>
      <c r="BT230" s="400"/>
      <c r="BU230" s="400"/>
      <c r="BV230" s="400"/>
      <c r="BW230" s="400"/>
      <c r="BX230" s="400"/>
      <c r="BY230" s="400"/>
      <c r="BZ230" s="400"/>
      <c r="CA230" s="400"/>
      <c r="CB230" s="400"/>
      <c r="CC230" s="400"/>
      <c r="CD230" s="400"/>
      <c r="CE230" s="400"/>
      <c r="CF230" s="400"/>
      <c r="CG230" s="400"/>
      <c r="CH230" s="400"/>
      <c r="CI230" s="400"/>
      <c r="CJ230" s="400"/>
      <c r="CK230" s="400"/>
    </row>
    <row r="231" spans="1:89">
      <c r="A231" s="1341"/>
      <c r="B231" s="397">
        <v>15</v>
      </c>
      <c r="C231" s="406">
        <v>2.52E-2</v>
      </c>
      <c r="D231" s="406">
        <v>4.3400000000000001E-2</v>
      </c>
      <c r="E231" s="406">
        <v>6.6000000000000003E-2</v>
      </c>
      <c r="F231" s="406">
        <v>9.2600000000000002E-2</v>
      </c>
      <c r="G231" s="406">
        <v>0.1231</v>
      </c>
      <c r="H231" s="406">
        <v>0.1573</v>
      </c>
      <c r="I231" s="406">
        <v>0.19500000000000001</v>
      </c>
      <c r="J231" s="406">
        <v>0.2359</v>
      </c>
      <c r="K231" s="406">
        <v>0.28010000000000002</v>
      </c>
      <c r="L231" s="406">
        <v>0.32719999999999999</v>
      </c>
      <c r="M231" s="406">
        <v>0.37730000000000002</v>
      </c>
      <c r="N231" s="406">
        <v>0.43009999999999998</v>
      </c>
      <c r="O231" s="406">
        <v>0.48570000000000002</v>
      </c>
      <c r="P231" s="406">
        <v>0.54379999999999995</v>
      </c>
      <c r="Q231" s="406">
        <v>0.60440000000000005</v>
      </c>
      <c r="R231" s="406">
        <v>0.66739999999999999</v>
      </c>
      <c r="S231" s="406">
        <v>0.73270000000000002</v>
      </c>
      <c r="T231" s="406">
        <v>0.8004</v>
      </c>
      <c r="U231" s="406">
        <v>0.87019999999999997</v>
      </c>
      <c r="V231" s="406">
        <v>0.94220000000000004</v>
      </c>
      <c r="W231" s="406">
        <v>1.0164</v>
      </c>
      <c r="X231" s="406">
        <v>1.0925</v>
      </c>
      <c r="Y231" s="406">
        <v>1.1707000000000001</v>
      </c>
      <c r="Z231" s="406">
        <v>1.2508999999999999</v>
      </c>
      <c r="AA231" s="406">
        <v>1.3331</v>
      </c>
      <c r="AB231" s="406">
        <v>1.4171</v>
      </c>
      <c r="AC231" s="406">
        <v>1.5029999999999999</v>
      </c>
      <c r="AD231" s="406">
        <v>1.5909</v>
      </c>
      <c r="AE231" s="406">
        <v>1.6805000000000001</v>
      </c>
      <c r="AF231" s="406">
        <v>1.772</v>
      </c>
      <c r="AG231" s="406">
        <v>1.8652</v>
      </c>
      <c r="AH231" s="406">
        <v>1.9602999999999999</v>
      </c>
      <c r="AI231" s="406">
        <v>2.0571999999999999</v>
      </c>
      <c r="AJ231" s="406">
        <v>2.1558000000000002</v>
      </c>
      <c r="AK231" s="406">
        <v>2.2562000000000002</v>
      </c>
      <c r="AL231" s="406">
        <v>2.3584000000000001</v>
      </c>
      <c r="AM231" s="406">
        <v>2.4622999999999999</v>
      </c>
      <c r="AN231" s="406">
        <v>2.5678999999999998</v>
      </c>
      <c r="AY231" s="400"/>
      <c r="AZ231" s="400"/>
      <c r="BA231" s="400"/>
      <c r="BB231" s="400"/>
      <c r="BC231" s="400"/>
      <c r="BD231" s="400"/>
      <c r="BE231" s="400"/>
      <c r="BF231" s="400"/>
      <c r="BG231" s="400"/>
      <c r="BH231" s="400"/>
      <c r="BI231" s="400"/>
      <c r="BJ231" s="400"/>
      <c r="BK231" s="400"/>
      <c r="BL231" s="400"/>
      <c r="BM231" s="400"/>
      <c r="BN231" s="400"/>
      <c r="BO231" s="400"/>
      <c r="BP231" s="400"/>
      <c r="BQ231" s="400"/>
      <c r="BR231" s="400"/>
      <c r="BS231" s="400"/>
      <c r="BT231" s="400"/>
      <c r="BU231" s="400"/>
      <c r="BV231" s="400"/>
      <c r="BW231" s="400"/>
      <c r="BX231" s="400"/>
      <c r="BY231" s="400"/>
      <c r="BZ231" s="400"/>
      <c r="CA231" s="400"/>
      <c r="CB231" s="400"/>
      <c r="CC231" s="400"/>
      <c r="CD231" s="400"/>
      <c r="CE231" s="400"/>
      <c r="CF231" s="400"/>
      <c r="CG231" s="400"/>
      <c r="CH231" s="400"/>
      <c r="CI231" s="400"/>
      <c r="CJ231" s="400"/>
      <c r="CK231" s="400"/>
    </row>
    <row r="232" spans="1:89">
      <c r="A232" s="1341"/>
      <c r="B232" s="397">
        <v>16</v>
      </c>
      <c r="C232" s="406">
        <v>2.7E-2</v>
      </c>
      <c r="D232" s="406">
        <v>4.6600000000000003E-2</v>
      </c>
      <c r="E232" s="406">
        <v>7.0900000000000005E-2</v>
      </c>
      <c r="F232" s="406">
        <v>9.9599999999999994E-2</v>
      </c>
      <c r="G232" s="406">
        <v>0.13250000000000001</v>
      </c>
      <c r="H232" s="406">
        <v>0.1694</v>
      </c>
      <c r="I232" s="406">
        <v>0.2102</v>
      </c>
      <c r="J232" s="406">
        <v>0.2545</v>
      </c>
      <c r="K232" s="406">
        <v>0.30230000000000001</v>
      </c>
      <c r="L232" s="406">
        <v>0.35349999999999998</v>
      </c>
      <c r="M232" s="406">
        <v>0.4078</v>
      </c>
      <c r="N232" s="406">
        <v>0.46529999999999999</v>
      </c>
      <c r="O232" s="406">
        <v>0.52559999999999996</v>
      </c>
      <c r="P232" s="406">
        <v>0.58889999999999998</v>
      </c>
      <c r="Q232" s="406">
        <v>0.65480000000000005</v>
      </c>
      <c r="R232" s="406">
        <v>0.72350000000000003</v>
      </c>
      <c r="S232" s="406">
        <v>0.79469999999999996</v>
      </c>
      <c r="T232" s="406">
        <v>0.86850000000000005</v>
      </c>
      <c r="U232" s="406">
        <v>0.94469999999999998</v>
      </c>
      <c r="V232" s="406">
        <v>1.0233000000000001</v>
      </c>
      <c r="W232" s="406">
        <v>1.1042000000000001</v>
      </c>
      <c r="X232" s="406">
        <v>1.1874</v>
      </c>
      <c r="Y232" s="406">
        <v>1.2727999999999999</v>
      </c>
      <c r="Z232" s="406">
        <v>1.3604000000000001</v>
      </c>
      <c r="AA232" s="406">
        <v>1.4501999999999999</v>
      </c>
      <c r="AB232" s="406">
        <v>1.542</v>
      </c>
      <c r="AC232" s="406">
        <v>1.6359999999999999</v>
      </c>
      <c r="AD232" s="406">
        <v>1.7319</v>
      </c>
      <c r="AE232" s="406">
        <v>1.8299000000000001</v>
      </c>
      <c r="AF232" s="406">
        <v>1.9298999999999999</v>
      </c>
      <c r="AG232" s="406">
        <v>2.0318999999999998</v>
      </c>
      <c r="AH232" s="406">
        <v>2.1358000000000001</v>
      </c>
      <c r="AI232" s="406">
        <v>2.2416999999999998</v>
      </c>
      <c r="AJ232" s="406">
        <v>2.3494999999999999</v>
      </c>
      <c r="AK232" s="406">
        <v>2.4592000000000001</v>
      </c>
      <c r="AL232" s="406">
        <v>2.5708000000000002</v>
      </c>
      <c r="AM232" s="406">
        <v>2.6842999999999999</v>
      </c>
      <c r="AN232" s="406">
        <v>2.7997000000000001</v>
      </c>
      <c r="AY232" s="400"/>
      <c r="AZ232" s="400"/>
      <c r="BA232" s="400"/>
      <c r="BB232" s="400"/>
      <c r="BC232" s="400"/>
      <c r="BD232" s="400"/>
      <c r="BE232" s="400"/>
      <c r="BF232" s="400"/>
      <c r="BG232" s="400"/>
      <c r="BH232" s="400"/>
      <c r="BI232" s="400"/>
      <c r="BJ232" s="400"/>
      <c r="BK232" s="400"/>
      <c r="BL232" s="400"/>
      <c r="BM232" s="400"/>
      <c r="BN232" s="400"/>
      <c r="BO232" s="400"/>
      <c r="BP232" s="400"/>
      <c r="BQ232" s="400"/>
      <c r="BR232" s="400"/>
      <c r="BS232" s="400"/>
      <c r="BT232" s="400"/>
      <c r="BU232" s="400"/>
      <c r="BV232" s="400"/>
      <c r="BW232" s="400"/>
      <c r="BX232" s="400"/>
      <c r="BY232" s="400"/>
      <c r="BZ232" s="400"/>
      <c r="CA232" s="400"/>
      <c r="CB232" s="400"/>
      <c r="CC232" s="400"/>
      <c r="CD232" s="400"/>
      <c r="CE232" s="400"/>
      <c r="CF232" s="400"/>
      <c r="CG232" s="400"/>
      <c r="CH232" s="400"/>
      <c r="CI232" s="400"/>
      <c r="CJ232" s="400"/>
      <c r="CK232" s="400"/>
    </row>
    <row r="233" spans="1:89">
      <c r="A233" s="1341"/>
      <c r="B233" s="397">
        <v>17</v>
      </c>
      <c r="C233" s="406">
        <v>2.8799999999999999E-2</v>
      </c>
      <c r="D233" s="406">
        <v>4.9799999999999997E-2</v>
      </c>
      <c r="E233" s="406">
        <v>7.5800000000000006E-2</v>
      </c>
      <c r="F233" s="406">
        <v>0.1066</v>
      </c>
      <c r="G233" s="406">
        <v>0.1419</v>
      </c>
      <c r="H233" s="406">
        <v>0.18160000000000001</v>
      </c>
      <c r="I233" s="406">
        <v>0.22539999999999999</v>
      </c>
      <c r="J233" s="406">
        <v>0.2732</v>
      </c>
      <c r="K233" s="406">
        <v>0.32469999999999999</v>
      </c>
      <c r="L233" s="406">
        <v>0.37990000000000002</v>
      </c>
      <c r="M233" s="406">
        <v>0.4385</v>
      </c>
      <c r="N233" s="406">
        <v>0.50049999999999994</v>
      </c>
      <c r="O233" s="406">
        <v>0.56579999999999997</v>
      </c>
      <c r="P233" s="406">
        <v>0.63419999999999999</v>
      </c>
      <c r="Q233" s="406">
        <v>0.7056</v>
      </c>
      <c r="R233" s="406">
        <v>0.77990000000000004</v>
      </c>
      <c r="S233" s="406">
        <v>0.85709999999999997</v>
      </c>
      <c r="T233" s="406">
        <v>0.93700000000000006</v>
      </c>
      <c r="U233" s="406">
        <v>1.0197000000000001</v>
      </c>
      <c r="V233" s="406">
        <v>1.1049</v>
      </c>
      <c r="W233" s="406">
        <v>1.1927000000000001</v>
      </c>
      <c r="X233" s="406">
        <v>1.2829999999999999</v>
      </c>
      <c r="Y233" s="406">
        <v>1.3757999999999999</v>
      </c>
      <c r="Z233" s="406">
        <v>1.4709000000000001</v>
      </c>
      <c r="AA233" s="406">
        <v>1.5684</v>
      </c>
      <c r="AB233" s="406">
        <v>1.6681999999999999</v>
      </c>
      <c r="AC233" s="406">
        <v>1.7702</v>
      </c>
      <c r="AD233" s="406">
        <v>1.8745000000000001</v>
      </c>
      <c r="AE233" s="406">
        <v>1.9810000000000001</v>
      </c>
      <c r="AF233" s="406">
        <v>2.0897000000000001</v>
      </c>
      <c r="AG233" s="406">
        <v>2.2004999999999999</v>
      </c>
      <c r="AH233" s="406">
        <v>2.3134999999999999</v>
      </c>
      <c r="AI233" s="406">
        <v>2.4285000000000001</v>
      </c>
      <c r="AJ233" s="406">
        <v>2.5455999999999999</v>
      </c>
      <c r="AK233" s="406">
        <v>2.6648000000000001</v>
      </c>
      <c r="AL233" s="406">
        <v>2.7860999999999998</v>
      </c>
      <c r="AM233" s="406">
        <v>2.9094000000000002</v>
      </c>
      <c r="AN233" s="406">
        <v>3.0347</v>
      </c>
      <c r="AY233" s="400"/>
      <c r="AZ233" s="400"/>
      <c r="BA233" s="400"/>
      <c r="BB233" s="400"/>
      <c r="BC233" s="400"/>
      <c r="BD233" s="400"/>
      <c r="BE233" s="400"/>
      <c r="BF233" s="400"/>
      <c r="BG233" s="400"/>
      <c r="BH233" s="400"/>
      <c r="BI233" s="400"/>
      <c r="BJ233" s="400"/>
      <c r="BK233" s="400"/>
      <c r="BL233" s="400"/>
      <c r="BM233" s="400"/>
      <c r="BN233" s="400"/>
      <c r="BO233" s="400"/>
      <c r="BP233" s="400"/>
      <c r="BQ233" s="400"/>
      <c r="BR233" s="400"/>
      <c r="BS233" s="400"/>
      <c r="BT233" s="400"/>
      <c r="BU233" s="400"/>
      <c r="BV233" s="400"/>
      <c r="BW233" s="400"/>
      <c r="BX233" s="400"/>
      <c r="BY233" s="400"/>
      <c r="BZ233" s="400"/>
      <c r="CA233" s="400"/>
      <c r="CB233" s="400"/>
      <c r="CC233" s="400"/>
      <c r="CD233" s="400"/>
      <c r="CE233" s="400"/>
      <c r="CF233" s="400"/>
      <c r="CG233" s="400"/>
      <c r="CH233" s="400"/>
      <c r="CI233" s="400"/>
      <c r="CJ233" s="400"/>
      <c r="CK233" s="400"/>
    </row>
    <row r="234" spans="1:89">
      <c r="A234" s="1341"/>
      <c r="B234" s="397">
        <v>18</v>
      </c>
      <c r="C234" s="406">
        <v>3.0700000000000002E-2</v>
      </c>
      <c r="D234" s="406">
        <v>5.2999999999999999E-2</v>
      </c>
      <c r="E234" s="406">
        <v>8.0699999999999994E-2</v>
      </c>
      <c r="F234" s="406">
        <v>0.11360000000000001</v>
      </c>
      <c r="G234" s="406">
        <v>0.15129999999999999</v>
      </c>
      <c r="H234" s="406">
        <v>0.1938</v>
      </c>
      <c r="I234" s="406">
        <v>0.2407</v>
      </c>
      <c r="J234" s="406">
        <v>0.2918</v>
      </c>
      <c r="K234" s="406">
        <v>0.34710000000000002</v>
      </c>
      <c r="L234" s="406">
        <v>0.40629999999999999</v>
      </c>
      <c r="M234" s="406">
        <v>0.46929999999999999</v>
      </c>
      <c r="N234" s="406">
        <v>0.53590000000000004</v>
      </c>
      <c r="O234" s="406">
        <v>0.60609999999999997</v>
      </c>
      <c r="P234" s="406">
        <v>0.67969999999999997</v>
      </c>
      <c r="Q234" s="406">
        <v>0.75649999999999995</v>
      </c>
      <c r="R234" s="406">
        <v>0.83660000000000001</v>
      </c>
      <c r="S234" s="406">
        <v>0.91979999999999995</v>
      </c>
      <c r="T234" s="406">
        <v>1.006</v>
      </c>
      <c r="U234" s="406">
        <v>1.0951</v>
      </c>
      <c r="V234" s="406">
        <v>1.1871</v>
      </c>
      <c r="W234" s="406">
        <v>1.2818000000000001</v>
      </c>
      <c r="X234" s="406">
        <v>1.3793</v>
      </c>
      <c r="Y234" s="406">
        <v>1.4795</v>
      </c>
      <c r="Z234" s="406">
        <v>1.5822000000000001</v>
      </c>
      <c r="AA234" s="406">
        <v>1.6876</v>
      </c>
      <c r="AB234" s="406">
        <v>1.7954000000000001</v>
      </c>
      <c r="AC234" s="406">
        <v>1.9056999999999999</v>
      </c>
      <c r="AD234" s="406">
        <v>2.0185</v>
      </c>
      <c r="AE234" s="406">
        <v>2.1335999999999999</v>
      </c>
      <c r="AF234" s="406">
        <v>2.2511000000000001</v>
      </c>
      <c r="AG234" s="406">
        <v>2.3708999999999998</v>
      </c>
      <c r="AH234" s="406">
        <v>2.4929999999999999</v>
      </c>
      <c r="AI234" s="406">
        <v>2.6173999999999999</v>
      </c>
      <c r="AJ234" s="406">
        <v>2.7440000000000002</v>
      </c>
      <c r="AK234" s="406">
        <v>2.8729</v>
      </c>
      <c r="AL234" s="406">
        <v>3.004</v>
      </c>
      <c r="AM234" s="406">
        <v>3.1373000000000002</v>
      </c>
      <c r="AN234" s="406">
        <v>3.2726999999999999</v>
      </c>
      <c r="AY234" s="400"/>
      <c r="AZ234" s="400"/>
      <c r="BA234" s="400"/>
      <c r="BB234" s="400"/>
      <c r="BC234" s="400"/>
      <c r="BD234" s="400"/>
      <c r="BE234" s="400"/>
      <c r="BF234" s="400"/>
      <c r="BG234" s="400"/>
      <c r="BH234" s="400"/>
      <c r="BI234" s="400"/>
      <c r="BJ234" s="400"/>
      <c r="BK234" s="400"/>
      <c r="BL234" s="400"/>
      <c r="BM234" s="400"/>
      <c r="BN234" s="400"/>
      <c r="BO234" s="400"/>
      <c r="BP234" s="400"/>
      <c r="BQ234" s="400"/>
      <c r="BR234" s="400"/>
      <c r="BS234" s="400"/>
      <c r="BT234" s="400"/>
      <c r="BU234" s="400"/>
      <c r="BV234" s="400"/>
      <c r="BW234" s="400"/>
      <c r="BX234" s="400"/>
      <c r="BY234" s="400"/>
      <c r="BZ234" s="400"/>
      <c r="CA234" s="400"/>
      <c r="CB234" s="400"/>
      <c r="CC234" s="400"/>
      <c r="CD234" s="400"/>
      <c r="CE234" s="400"/>
      <c r="CF234" s="400"/>
      <c r="CG234" s="400"/>
      <c r="CH234" s="400"/>
      <c r="CI234" s="400"/>
      <c r="CJ234" s="400"/>
      <c r="CK234" s="400"/>
    </row>
    <row r="235" spans="1:89">
      <c r="A235" s="1341"/>
      <c r="B235" s="397">
        <v>19</v>
      </c>
      <c r="C235" s="406">
        <v>3.2500000000000001E-2</v>
      </c>
      <c r="D235" s="406">
        <v>5.6099999999999997E-2</v>
      </c>
      <c r="E235" s="406">
        <v>8.5599999999999996E-2</v>
      </c>
      <c r="F235" s="406">
        <v>0.1206</v>
      </c>
      <c r="G235" s="406">
        <v>0.16070000000000001</v>
      </c>
      <c r="H235" s="406">
        <v>0.2059</v>
      </c>
      <c r="I235" s="406">
        <v>0.25590000000000002</v>
      </c>
      <c r="J235" s="406">
        <v>0.3105</v>
      </c>
      <c r="K235" s="406">
        <v>0.3695</v>
      </c>
      <c r="L235" s="406">
        <v>0.43280000000000002</v>
      </c>
      <c r="M235" s="406">
        <v>0.50009999999999999</v>
      </c>
      <c r="N235" s="406">
        <v>0.57140000000000002</v>
      </c>
      <c r="O235" s="406">
        <v>0.64649999999999996</v>
      </c>
      <c r="P235" s="406">
        <v>0.72529999999999994</v>
      </c>
      <c r="Q235" s="406">
        <v>0.80769999999999997</v>
      </c>
      <c r="R235" s="406">
        <v>0.89359999999999995</v>
      </c>
      <c r="S235" s="406">
        <v>0.98280000000000001</v>
      </c>
      <c r="T235" s="406">
        <v>1.0751999999999999</v>
      </c>
      <c r="U235" s="406">
        <v>1.1709000000000001</v>
      </c>
      <c r="V235" s="406">
        <v>1.2697000000000001</v>
      </c>
      <c r="W235" s="406">
        <v>1.3714999999999999</v>
      </c>
      <c r="X235" s="406">
        <v>1.4762</v>
      </c>
      <c r="Y235" s="406">
        <v>1.5839000000000001</v>
      </c>
      <c r="Z235" s="406">
        <v>1.6943999999999999</v>
      </c>
      <c r="AA235" s="406">
        <v>1.8076000000000001</v>
      </c>
      <c r="AB235" s="406">
        <v>1.9236</v>
      </c>
      <c r="AC235" s="406">
        <v>2.0423</v>
      </c>
      <c r="AD235" s="406">
        <v>2.1636000000000002</v>
      </c>
      <c r="AE235" s="406">
        <v>2.2873999999999999</v>
      </c>
      <c r="AF235" s="406">
        <v>2.4138999999999999</v>
      </c>
      <c r="AG235" s="406">
        <v>2.5428000000000002</v>
      </c>
      <c r="AH235" s="406">
        <v>2.6741999999999999</v>
      </c>
      <c r="AI235" s="406">
        <v>2.8081</v>
      </c>
      <c r="AJ235" s="406">
        <v>2.9443999999999999</v>
      </c>
      <c r="AK235" s="406">
        <v>3.0831</v>
      </c>
      <c r="AL235" s="406">
        <v>3.2242000000000002</v>
      </c>
      <c r="AM235" s="406">
        <v>3.3677000000000001</v>
      </c>
      <c r="AN235" s="406">
        <v>3.5133999999999999</v>
      </c>
      <c r="AY235" s="400"/>
      <c r="AZ235" s="400"/>
      <c r="BA235" s="400"/>
      <c r="BB235" s="400"/>
      <c r="BC235" s="400"/>
      <c r="BD235" s="400"/>
      <c r="BE235" s="400"/>
      <c r="BF235" s="400"/>
      <c r="BG235" s="400"/>
      <c r="BH235" s="400"/>
      <c r="BI235" s="400"/>
      <c r="BJ235" s="400"/>
      <c r="BK235" s="400"/>
      <c r="BL235" s="400"/>
      <c r="BM235" s="400"/>
      <c r="BN235" s="400"/>
      <c r="BO235" s="400"/>
      <c r="BP235" s="400"/>
      <c r="BQ235" s="400"/>
      <c r="BR235" s="400"/>
      <c r="BS235" s="400"/>
      <c r="BT235" s="400"/>
      <c r="BU235" s="400"/>
      <c r="BV235" s="400"/>
      <c r="BW235" s="400"/>
      <c r="BX235" s="400"/>
      <c r="BY235" s="400"/>
      <c r="BZ235" s="400"/>
      <c r="CA235" s="400"/>
      <c r="CB235" s="400"/>
      <c r="CC235" s="400"/>
      <c r="CD235" s="400"/>
      <c r="CE235" s="400"/>
      <c r="CF235" s="400"/>
      <c r="CG235" s="400"/>
      <c r="CH235" s="400"/>
      <c r="CI235" s="400"/>
      <c r="CJ235" s="400"/>
      <c r="CK235" s="400"/>
    </row>
    <row r="236" spans="1:89">
      <c r="A236" s="1341"/>
      <c r="B236" s="397">
        <v>20</v>
      </c>
      <c r="C236" s="406">
        <v>3.4299999999999997E-2</v>
      </c>
      <c r="D236" s="406">
        <v>5.9299999999999999E-2</v>
      </c>
      <c r="E236" s="406">
        <v>9.0499999999999997E-2</v>
      </c>
      <c r="F236" s="406">
        <v>0.1275</v>
      </c>
      <c r="G236" s="406">
        <v>0.17019999999999999</v>
      </c>
      <c r="H236" s="406">
        <v>0.21809999999999999</v>
      </c>
      <c r="I236" s="406">
        <v>0.2712</v>
      </c>
      <c r="J236" s="406">
        <v>0.32929999999999998</v>
      </c>
      <c r="K236" s="406">
        <v>0.39200000000000002</v>
      </c>
      <c r="L236" s="406">
        <v>0.45929999999999999</v>
      </c>
      <c r="M236" s="406">
        <v>0.53110000000000002</v>
      </c>
      <c r="N236" s="406">
        <v>0.60699999999999998</v>
      </c>
      <c r="O236" s="406">
        <v>0.68710000000000004</v>
      </c>
      <c r="P236" s="406">
        <v>0.77110000000000001</v>
      </c>
      <c r="Q236" s="406">
        <v>0.85909999999999997</v>
      </c>
      <c r="R236" s="406">
        <v>0.95069999999999999</v>
      </c>
      <c r="S236" s="406">
        <v>1.046</v>
      </c>
      <c r="T236" s="406">
        <v>1.1448</v>
      </c>
      <c r="U236" s="406">
        <v>1.2471000000000001</v>
      </c>
      <c r="V236" s="406">
        <v>1.3527</v>
      </c>
      <c r="W236" s="406">
        <v>1.4616</v>
      </c>
      <c r="X236" s="406">
        <v>1.5737000000000001</v>
      </c>
      <c r="Y236" s="406">
        <v>1.6889000000000001</v>
      </c>
      <c r="Z236" s="406">
        <v>1.8071999999999999</v>
      </c>
      <c r="AA236" s="406">
        <v>1.9285000000000001</v>
      </c>
      <c r="AB236" s="406">
        <v>2.0527000000000002</v>
      </c>
      <c r="AC236" s="406">
        <v>2.1798000000000002</v>
      </c>
      <c r="AD236" s="406">
        <v>2.3096999999999999</v>
      </c>
      <c r="AE236" s="406">
        <v>2.4424999999999999</v>
      </c>
      <c r="AF236" s="406">
        <v>2.5779999999999998</v>
      </c>
      <c r="AG236" s="406">
        <v>2.7162000000000002</v>
      </c>
      <c r="AH236" s="406">
        <v>2.8570000000000002</v>
      </c>
      <c r="AI236" s="406">
        <v>3.0005000000000002</v>
      </c>
      <c r="AJ236" s="406">
        <v>3.1465999999999998</v>
      </c>
      <c r="AK236" s="406">
        <v>3.2953000000000001</v>
      </c>
      <c r="AL236" s="406">
        <v>3.4466000000000001</v>
      </c>
      <c r="AM236" s="406">
        <v>3.6002999999999998</v>
      </c>
      <c r="AN236" s="406">
        <v>3.7566000000000002</v>
      </c>
      <c r="AY236" s="400"/>
      <c r="AZ236" s="400"/>
      <c r="BA236" s="400"/>
      <c r="BB236" s="400"/>
      <c r="BC236" s="400"/>
      <c r="BD236" s="400"/>
      <c r="BE236" s="400"/>
      <c r="BF236" s="400"/>
      <c r="BG236" s="400"/>
      <c r="BH236" s="400"/>
      <c r="BI236" s="400"/>
      <c r="BJ236" s="400"/>
      <c r="BK236" s="400"/>
      <c r="BL236" s="400"/>
      <c r="BM236" s="400"/>
      <c r="BN236" s="400"/>
      <c r="BO236" s="400"/>
      <c r="BP236" s="400"/>
      <c r="BQ236" s="400"/>
      <c r="BR236" s="400"/>
      <c r="BS236" s="400"/>
      <c r="BT236" s="400"/>
      <c r="BU236" s="400"/>
      <c r="BV236" s="400"/>
      <c r="BW236" s="400"/>
      <c r="BX236" s="400"/>
      <c r="BY236" s="400"/>
      <c r="BZ236" s="400"/>
      <c r="CA236" s="400"/>
      <c r="CB236" s="400"/>
      <c r="CC236" s="400"/>
      <c r="CD236" s="400"/>
      <c r="CE236" s="400"/>
      <c r="CF236" s="400"/>
      <c r="CG236" s="400"/>
      <c r="CH236" s="400"/>
      <c r="CI236" s="400"/>
      <c r="CJ236" s="400"/>
      <c r="CK236" s="400"/>
    </row>
    <row r="237" spans="1:89">
      <c r="A237" s="1341"/>
      <c r="B237" s="397">
        <v>21</v>
      </c>
      <c r="C237" s="406">
        <v>3.61E-2</v>
      </c>
      <c r="D237" s="406">
        <v>6.25E-2</v>
      </c>
      <c r="E237" s="406">
        <v>9.5399999999999999E-2</v>
      </c>
      <c r="F237" s="406">
        <v>0.1346</v>
      </c>
      <c r="G237" s="406">
        <v>0.17960000000000001</v>
      </c>
      <c r="H237" s="406">
        <v>0.23039999999999999</v>
      </c>
      <c r="I237" s="406">
        <v>0.28660000000000002</v>
      </c>
      <c r="J237" s="406">
        <v>0.34799999999999998</v>
      </c>
      <c r="K237" s="406">
        <v>0.41449999999999998</v>
      </c>
      <c r="L237" s="406">
        <v>0.4859</v>
      </c>
      <c r="M237" s="406">
        <v>0.56200000000000006</v>
      </c>
      <c r="N237" s="406">
        <v>0.64270000000000005</v>
      </c>
      <c r="O237" s="406">
        <v>0.7278</v>
      </c>
      <c r="P237" s="406">
        <v>0.81710000000000005</v>
      </c>
      <c r="Q237" s="406">
        <v>0.91059999999999997</v>
      </c>
      <c r="R237" s="406">
        <v>1.0081</v>
      </c>
      <c r="S237" s="406">
        <v>1.1094999999999999</v>
      </c>
      <c r="T237" s="406">
        <v>1.2146999999999999</v>
      </c>
      <c r="U237" s="406">
        <v>1.3236000000000001</v>
      </c>
      <c r="V237" s="406">
        <v>1.4360999999999999</v>
      </c>
      <c r="W237" s="406">
        <v>1.5521</v>
      </c>
      <c r="X237" s="406">
        <v>1.6716</v>
      </c>
      <c r="Y237" s="406">
        <v>1.7945</v>
      </c>
      <c r="Z237" s="406">
        <v>1.9206000000000001</v>
      </c>
      <c r="AA237" s="406">
        <v>2.0499999999999998</v>
      </c>
      <c r="AB237" s="406">
        <v>2.1825000000000001</v>
      </c>
      <c r="AC237" s="406">
        <v>2.3182</v>
      </c>
      <c r="AD237" s="406">
        <v>2.4569000000000001</v>
      </c>
      <c r="AE237" s="406">
        <v>2.5985999999999998</v>
      </c>
      <c r="AF237" s="406">
        <v>2.7431999999999999</v>
      </c>
      <c r="AG237" s="406">
        <v>2.8908</v>
      </c>
      <c r="AH237" s="406">
        <v>3.0411999999999999</v>
      </c>
      <c r="AI237" s="406">
        <v>3.1945000000000001</v>
      </c>
      <c r="AJ237" s="406">
        <v>3.3504999999999998</v>
      </c>
      <c r="AK237" s="406">
        <v>3.5093000000000001</v>
      </c>
      <c r="AL237" s="406">
        <v>3.6707999999999998</v>
      </c>
      <c r="AM237" s="406">
        <v>3.8351000000000002</v>
      </c>
      <c r="AN237" s="406">
        <v>4.0019999999999998</v>
      </c>
      <c r="AY237" s="400"/>
      <c r="AZ237" s="400"/>
      <c r="BA237" s="400"/>
      <c r="BB237" s="400"/>
      <c r="BC237" s="400"/>
      <c r="BD237" s="400"/>
      <c r="BE237" s="400"/>
      <c r="BF237" s="400"/>
      <c r="BG237" s="400"/>
      <c r="BH237" s="400"/>
      <c r="BI237" s="400"/>
      <c r="BJ237" s="400"/>
      <c r="BK237" s="400"/>
      <c r="BL237" s="400"/>
      <c r="BM237" s="400"/>
      <c r="BN237" s="400"/>
      <c r="BO237" s="400"/>
      <c r="BP237" s="400"/>
      <c r="BQ237" s="400"/>
      <c r="BR237" s="400"/>
      <c r="BS237" s="400"/>
      <c r="BT237" s="400"/>
      <c r="BU237" s="400"/>
      <c r="BV237" s="400"/>
      <c r="BW237" s="400"/>
      <c r="BX237" s="400"/>
      <c r="BY237" s="400"/>
      <c r="BZ237" s="400"/>
      <c r="CA237" s="400"/>
      <c r="CB237" s="400"/>
      <c r="CC237" s="400"/>
      <c r="CD237" s="400"/>
      <c r="CE237" s="400"/>
      <c r="CF237" s="400"/>
      <c r="CG237" s="400"/>
      <c r="CH237" s="400"/>
      <c r="CI237" s="400"/>
      <c r="CJ237" s="400"/>
      <c r="CK237" s="400"/>
    </row>
    <row r="238" spans="1:89">
      <c r="A238" s="1341"/>
      <c r="B238" s="397">
        <v>22</v>
      </c>
      <c r="C238" s="406">
        <v>3.7999999999999999E-2</v>
      </c>
      <c r="D238" s="406">
        <v>6.5699999999999995E-2</v>
      </c>
      <c r="E238" s="406">
        <v>0.1004</v>
      </c>
      <c r="F238" s="406">
        <v>0.1416</v>
      </c>
      <c r="G238" s="406">
        <v>0.18909999999999999</v>
      </c>
      <c r="H238" s="406">
        <v>0.24260000000000001</v>
      </c>
      <c r="I238" s="406">
        <v>0.3019</v>
      </c>
      <c r="J238" s="406">
        <v>0.36680000000000001</v>
      </c>
      <c r="K238" s="406">
        <v>0.43709999999999999</v>
      </c>
      <c r="L238" s="406">
        <v>0.51259999999999994</v>
      </c>
      <c r="M238" s="406">
        <v>0.59309999999999996</v>
      </c>
      <c r="N238" s="406">
        <v>0.67849999999999999</v>
      </c>
      <c r="O238" s="406">
        <v>0.76849999999999996</v>
      </c>
      <c r="P238" s="406">
        <v>0.86319999999999997</v>
      </c>
      <c r="Q238" s="406">
        <v>0.96220000000000006</v>
      </c>
      <c r="R238" s="406">
        <v>1.0656000000000001</v>
      </c>
      <c r="S238" s="406">
        <v>1.1731</v>
      </c>
      <c r="T238" s="406">
        <v>1.2847999999999999</v>
      </c>
      <c r="U238" s="406">
        <v>1.4004000000000001</v>
      </c>
      <c r="V238" s="406">
        <v>1.5198</v>
      </c>
      <c r="W238" s="406">
        <v>1.6431</v>
      </c>
      <c r="X238" s="406">
        <v>1.77</v>
      </c>
      <c r="Y238" s="406">
        <v>1.9005000000000001</v>
      </c>
      <c r="Z238" s="406">
        <v>2.0346000000000002</v>
      </c>
      <c r="AA238" s="406">
        <v>2.1722000000000001</v>
      </c>
      <c r="AB238" s="406">
        <v>2.3130999999999999</v>
      </c>
      <c r="AC238" s="406">
        <v>2.4573999999999998</v>
      </c>
      <c r="AD238" s="406">
        <v>2.6049000000000002</v>
      </c>
      <c r="AE238" s="406">
        <v>2.7555999999999998</v>
      </c>
      <c r="AF238" s="406">
        <v>2.9095</v>
      </c>
      <c r="AG238" s="406">
        <v>3.0666000000000002</v>
      </c>
      <c r="AH238" s="406">
        <v>3.2267000000000001</v>
      </c>
      <c r="AI238" s="406">
        <v>3.3898000000000001</v>
      </c>
      <c r="AJ238" s="406">
        <v>3.5558999999999998</v>
      </c>
      <c r="AK238" s="406">
        <v>3.7248999999999999</v>
      </c>
      <c r="AL238" s="406">
        <v>3.8969</v>
      </c>
      <c r="AM238" s="406">
        <v>4.0716999999999999</v>
      </c>
      <c r="AN238" s="406">
        <v>4.2493999999999996</v>
      </c>
      <c r="AY238" s="400"/>
      <c r="AZ238" s="400"/>
      <c r="BA238" s="400"/>
      <c r="BB238" s="400"/>
      <c r="BC238" s="400"/>
      <c r="BD238" s="400"/>
      <c r="BE238" s="400"/>
      <c r="BF238" s="400"/>
      <c r="BG238" s="400"/>
      <c r="BH238" s="400"/>
      <c r="BI238" s="400"/>
      <c r="BJ238" s="400"/>
      <c r="BK238" s="400"/>
      <c r="BL238" s="400"/>
      <c r="BM238" s="400"/>
      <c r="BN238" s="400"/>
      <c r="BO238" s="400"/>
      <c r="BP238" s="400"/>
      <c r="BQ238" s="400"/>
      <c r="BR238" s="400"/>
      <c r="BS238" s="400"/>
      <c r="BT238" s="400"/>
      <c r="BU238" s="400"/>
      <c r="BV238" s="400"/>
      <c r="BW238" s="400"/>
      <c r="BX238" s="400"/>
      <c r="BY238" s="400"/>
      <c r="BZ238" s="400"/>
      <c r="CA238" s="400"/>
      <c r="CB238" s="400"/>
      <c r="CC238" s="400"/>
      <c r="CD238" s="400"/>
      <c r="CE238" s="400"/>
      <c r="CF238" s="400"/>
      <c r="CG238" s="400"/>
      <c r="CH238" s="400"/>
      <c r="CI238" s="400"/>
      <c r="CJ238" s="400"/>
      <c r="CK238" s="400"/>
    </row>
    <row r="239" spans="1:89">
      <c r="A239" s="1341"/>
      <c r="B239" s="397">
        <v>23</v>
      </c>
      <c r="C239" s="406">
        <v>3.9800000000000002E-2</v>
      </c>
      <c r="D239" s="406">
        <v>6.8900000000000003E-2</v>
      </c>
      <c r="E239" s="406">
        <v>0.1053</v>
      </c>
      <c r="F239" s="406">
        <v>0.14860000000000001</v>
      </c>
      <c r="G239" s="406">
        <v>0.19850000000000001</v>
      </c>
      <c r="H239" s="406">
        <v>0.25480000000000003</v>
      </c>
      <c r="I239" s="406">
        <v>0.31730000000000003</v>
      </c>
      <c r="J239" s="406">
        <v>0.3856</v>
      </c>
      <c r="K239" s="406">
        <v>0.4597</v>
      </c>
      <c r="L239" s="406">
        <v>0.5393</v>
      </c>
      <c r="M239" s="406">
        <v>0.62419999999999998</v>
      </c>
      <c r="N239" s="406">
        <v>0.71430000000000005</v>
      </c>
      <c r="O239" s="406">
        <v>0.80940000000000001</v>
      </c>
      <c r="P239" s="406">
        <v>0.9093</v>
      </c>
      <c r="Q239" s="406">
        <v>1.014</v>
      </c>
      <c r="R239" s="406">
        <v>1.1233</v>
      </c>
      <c r="S239" s="406">
        <v>1.2370000000000001</v>
      </c>
      <c r="T239" s="406">
        <v>1.3551</v>
      </c>
      <c r="U239" s="406">
        <v>1.4774</v>
      </c>
      <c r="V239" s="406">
        <v>1.6037999999999999</v>
      </c>
      <c r="W239" s="406">
        <v>1.7343</v>
      </c>
      <c r="X239" s="406">
        <v>1.8688</v>
      </c>
      <c r="Y239" s="406">
        <v>2.0070999999999999</v>
      </c>
      <c r="Z239" s="406">
        <v>2.1490999999999998</v>
      </c>
      <c r="AA239" s="406">
        <v>2.2949000000000002</v>
      </c>
      <c r="AB239" s="406">
        <v>2.4443000000000001</v>
      </c>
      <c r="AC239" s="406">
        <v>2.5972</v>
      </c>
      <c r="AD239" s="406">
        <v>2.7536999999999998</v>
      </c>
      <c r="AE239" s="406">
        <v>2.9136000000000002</v>
      </c>
      <c r="AF239" s="406">
        <v>3.0768</v>
      </c>
      <c r="AG239" s="406">
        <v>3.2433999999999998</v>
      </c>
      <c r="AH239" s="406">
        <v>3.4133</v>
      </c>
      <c r="AI239" s="406">
        <v>3.5863</v>
      </c>
      <c r="AJ239" s="406">
        <v>3.7625999999999999</v>
      </c>
      <c r="AK239" s="406">
        <v>3.9420000000000002</v>
      </c>
      <c r="AL239" s="406">
        <v>4.1245000000000003</v>
      </c>
      <c r="AM239" s="406">
        <v>4.3101000000000003</v>
      </c>
      <c r="AN239" s="406">
        <v>4.4987000000000004</v>
      </c>
      <c r="AY239" s="400"/>
      <c r="AZ239" s="400"/>
      <c r="BA239" s="400"/>
      <c r="BB239" s="400"/>
      <c r="BC239" s="400"/>
      <c r="BD239" s="400"/>
      <c r="BE239" s="400"/>
      <c r="BF239" s="400"/>
      <c r="BG239" s="400"/>
      <c r="BH239" s="400"/>
      <c r="BI239" s="400"/>
      <c r="BJ239" s="400"/>
      <c r="BK239" s="400"/>
      <c r="BL239" s="400"/>
      <c r="BM239" s="400"/>
      <c r="BN239" s="400"/>
      <c r="BO239" s="400"/>
      <c r="BP239" s="400"/>
      <c r="BQ239" s="400"/>
      <c r="BR239" s="400"/>
      <c r="BS239" s="400"/>
      <c r="BT239" s="400"/>
      <c r="BU239" s="400"/>
      <c r="BV239" s="400"/>
      <c r="BW239" s="400"/>
      <c r="BX239" s="400"/>
      <c r="BY239" s="400"/>
      <c r="BZ239" s="400"/>
      <c r="CA239" s="400"/>
      <c r="CB239" s="400"/>
      <c r="CC239" s="400"/>
      <c r="CD239" s="400"/>
      <c r="CE239" s="400"/>
      <c r="CF239" s="400"/>
      <c r="CG239" s="400"/>
      <c r="CH239" s="400"/>
      <c r="CI239" s="400"/>
      <c r="CJ239" s="400"/>
      <c r="CK239" s="400"/>
    </row>
    <row r="240" spans="1:89">
      <c r="A240" s="1341"/>
      <c r="B240" s="397">
        <v>24</v>
      </c>
      <c r="C240" s="406">
        <v>4.1599999999999998E-2</v>
      </c>
      <c r="D240" s="406">
        <v>7.2099999999999997E-2</v>
      </c>
      <c r="E240" s="406">
        <v>0.11020000000000001</v>
      </c>
      <c r="F240" s="406">
        <v>0.15559999999999999</v>
      </c>
      <c r="G240" s="406">
        <v>0.20799999999999999</v>
      </c>
      <c r="H240" s="406">
        <v>0.2671</v>
      </c>
      <c r="I240" s="406">
        <v>0.33260000000000001</v>
      </c>
      <c r="J240" s="406">
        <v>0.40439999999999998</v>
      </c>
      <c r="K240" s="406">
        <v>0.48230000000000001</v>
      </c>
      <c r="L240" s="406">
        <v>0.56599999999999995</v>
      </c>
      <c r="M240" s="406">
        <v>0.65529999999999999</v>
      </c>
      <c r="N240" s="406">
        <v>0.75019999999999998</v>
      </c>
      <c r="O240" s="406">
        <v>0.85029999999999994</v>
      </c>
      <c r="P240" s="406">
        <v>0.9556</v>
      </c>
      <c r="Q240" s="406">
        <v>1.0659000000000001</v>
      </c>
      <c r="R240" s="406">
        <v>1.1811</v>
      </c>
      <c r="S240" s="406">
        <v>1.3009999999999999</v>
      </c>
      <c r="T240" s="406">
        <v>1.4256</v>
      </c>
      <c r="U240" s="406">
        <v>1.5547</v>
      </c>
      <c r="V240" s="406">
        <v>1.6880999999999999</v>
      </c>
      <c r="W240" s="406">
        <v>1.8259000000000001</v>
      </c>
      <c r="X240" s="406">
        <v>1.9679</v>
      </c>
      <c r="Y240" s="406">
        <v>2.1139999999999999</v>
      </c>
      <c r="Z240" s="406">
        <v>2.2641</v>
      </c>
      <c r="AA240" s="406">
        <v>2.4180999999999999</v>
      </c>
      <c r="AB240" s="406">
        <v>2.5760999999999998</v>
      </c>
      <c r="AC240" s="406">
        <v>2.7378</v>
      </c>
      <c r="AD240" s="406">
        <v>2.9032</v>
      </c>
      <c r="AE240" s="406">
        <v>3.0722999999999998</v>
      </c>
      <c r="AF240" s="406">
        <v>3.2450000000000001</v>
      </c>
      <c r="AG240" s="406">
        <v>3.4211999999999998</v>
      </c>
      <c r="AH240" s="406">
        <v>3.6009000000000002</v>
      </c>
      <c r="AI240" s="406">
        <v>3.7841</v>
      </c>
      <c r="AJ240" s="406">
        <v>3.9706000000000001</v>
      </c>
      <c r="AK240" s="406">
        <v>4.1604999999999999</v>
      </c>
      <c r="AL240" s="406">
        <v>4.3536000000000001</v>
      </c>
      <c r="AM240" s="406">
        <v>4.55</v>
      </c>
      <c r="AN240" s="406">
        <v>4.7496999999999998</v>
      </c>
      <c r="AY240" s="400"/>
      <c r="AZ240" s="400"/>
      <c r="BA240" s="400"/>
      <c r="BB240" s="400"/>
      <c r="BC240" s="400"/>
      <c r="BD240" s="400"/>
      <c r="BE240" s="400"/>
      <c r="BF240" s="400"/>
      <c r="BG240" s="400"/>
      <c r="BH240" s="400"/>
      <c r="BI240" s="400"/>
      <c r="BJ240" s="400"/>
      <c r="BK240" s="400"/>
      <c r="BL240" s="400"/>
      <c r="BM240" s="400"/>
      <c r="BN240" s="400"/>
      <c r="BO240" s="400"/>
      <c r="BP240" s="400"/>
      <c r="BQ240" s="400"/>
      <c r="BR240" s="400"/>
      <c r="BS240" s="400"/>
      <c r="BT240" s="400"/>
      <c r="BU240" s="400"/>
      <c r="BV240" s="400"/>
      <c r="BW240" s="400"/>
      <c r="BX240" s="400"/>
      <c r="BY240" s="400"/>
      <c r="BZ240" s="400"/>
      <c r="CA240" s="400"/>
      <c r="CB240" s="400"/>
      <c r="CC240" s="400"/>
      <c r="CD240" s="400"/>
      <c r="CE240" s="400"/>
      <c r="CF240" s="400"/>
      <c r="CG240" s="400"/>
      <c r="CH240" s="400"/>
      <c r="CI240" s="400"/>
      <c r="CJ240" s="400"/>
      <c r="CK240" s="400"/>
    </row>
    <row r="241" spans="1:89">
      <c r="A241" s="1341"/>
      <c r="B241" s="397">
        <v>25</v>
      </c>
      <c r="C241" s="406">
        <v>4.3400000000000001E-2</v>
      </c>
      <c r="D241" s="406">
        <v>7.5300000000000006E-2</v>
      </c>
      <c r="E241" s="406">
        <v>0.11509999999999999</v>
      </c>
      <c r="F241" s="406">
        <v>0.16259999999999999</v>
      </c>
      <c r="G241" s="406">
        <v>0.21740000000000001</v>
      </c>
      <c r="H241" s="406">
        <v>0.27929999999999999</v>
      </c>
      <c r="I241" s="406">
        <v>0.34799999999999998</v>
      </c>
      <c r="J241" s="406">
        <v>0.42330000000000001</v>
      </c>
      <c r="K241" s="406">
        <v>0.50490000000000002</v>
      </c>
      <c r="L241" s="406">
        <v>0.5927</v>
      </c>
      <c r="M241" s="406">
        <v>0.6865</v>
      </c>
      <c r="N241" s="406">
        <v>0.78610000000000002</v>
      </c>
      <c r="O241" s="406">
        <v>0.89129999999999998</v>
      </c>
      <c r="P241" s="406">
        <v>1.0019</v>
      </c>
      <c r="Q241" s="406">
        <v>1.1178999999999999</v>
      </c>
      <c r="R241" s="406">
        <v>1.2390000000000001</v>
      </c>
      <c r="S241" s="406">
        <v>1.3652</v>
      </c>
      <c r="T241" s="406">
        <v>1.4963</v>
      </c>
      <c r="U241" s="406">
        <v>1.6321000000000001</v>
      </c>
      <c r="V241" s="406">
        <v>1.7726999999999999</v>
      </c>
      <c r="W241" s="406">
        <v>1.9177999999999999</v>
      </c>
      <c r="X241" s="406">
        <v>2.0672999999999999</v>
      </c>
      <c r="Y241" s="406">
        <v>2.2212999999999998</v>
      </c>
      <c r="Z241" s="406">
        <v>2.3795000000000002</v>
      </c>
      <c r="AA241" s="406">
        <v>2.5419</v>
      </c>
      <c r="AB241" s="406">
        <v>2.7084000000000001</v>
      </c>
      <c r="AC241" s="406">
        <v>2.8788999999999998</v>
      </c>
      <c r="AD241" s="406">
        <v>3.0533999999999999</v>
      </c>
      <c r="AE241" s="406">
        <v>3.2317999999999998</v>
      </c>
      <c r="AF241" s="406">
        <v>3.4140000000000001</v>
      </c>
      <c r="AG241" s="406">
        <v>3.5998999999999999</v>
      </c>
      <c r="AH241" s="406">
        <v>3.7896000000000001</v>
      </c>
      <c r="AI241" s="406">
        <v>3.9828999999999999</v>
      </c>
      <c r="AJ241" s="406">
        <v>4.1797000000000004</v>
      </c>
      <c r="AK241" s="406">
        <v>4.3802000000000003</v>
      </c>
      <c r="AL241" s="406">
        <v>4.5841000000000003</v>
      </c>
      <c r="AM241" s="406">
        <v>4.7914000000000003</v>
      </c>
      <c r="AN241" s="406">
        <v>5.0022000000000002</v>
      </c>
      <c r="AY241" s="400"/>
      <c r="AZ241" s="400"/>
      <c r="BA241" s="400"/>
      <c r="BB241" s="400"/>
      <c r="BC241" s="400"/>
      <c r="BD241" s="400"/>
      <c r="BE241" s="400"/>
      <c r="BF241" s="400"/>
      <c r="BG241" s="400"/>
      <c r="BH241" s="400"/>
      <c r="BI241" s="400"/>
      <c r="BJ241" s="400"/>
      <c r="BK241" s="400"/>
      <c r="BL241" s="400"/>
      <c r="BM241" s="400"/>
      <c r="BN241" s="400"/>
      <c r="BO241" s="400"/>
      <c r="BP241" s="400"/>
      <c r="BQ241" s="400"/>
      <c r="BR241" s="400"/>
      <c r="BS241" s="400"/>
      <c r="BT241" s="400"/>
      <c r="BU241" s="400"/>
      <c r="BV241" s="400"/>
      <c r="BW241" s="400"/>
      <c r="BX241" s="400"/>
      <c r="BY241" s="400"/>
      <c r="BZ241" s="400"/>
      <c r="CA241" s="400"/>
      <c r="CB241" s="400"/>
      <c r="CC241" s="400"/>
      <c r="CD241" s="400"/>
      <c r="CE241" s="400"/>
      <c r="CF241" s="400"/>
      <c r="CG241" s="400"/>
      <c r="CH241" s="400"/>
      <c r="CI241" s="400"/>
      <c r="CJ241" s="400"/>
      <c r="CK241" s="400"/>
    </row>
    <row r="242" spans="1:89">
      <c r="A242" s="1341"/>
      <c r="B242" s="397">
        <v>26</v>
      </c>
      <c r="C242" s="406">
        <v>4.53E-2</v>
      </c>
      <c r="D242" s="406">
        <v>7.85E-2</v>
      </c>
      <c r="E242" s="406">
        <v>0.1201</v>
      </c>
      <c r="F242" s="406">
        <v>0.1696</v>
      </c>
      <c r="G242" s="406">
        <v>0.22689999999999999</v>
      </c>
      <c r="H242" s="406">
        <v>0.29160000000000003</v>
      </c>
      <c r="I242" s="406">
        <v>0.3634</v>
      </c>
      <c r="J242" s="406">
        <v>0.44219999999999998</v>
      </c>
      <c r="K242" s="406">
        <v>0.52759999999999996</v>
      </c>
      <c r="L242" s="406">
        <v>0.61950000000000005</v>
      </c>
      <c r="M242" s="406">
        <v>0.7177</v>
      </c>
      <c r="N242" s="406">
        <v>0.82210000000000005</v>
      </c>
      <c r="O242" s="406">
        <v>0.93230000000000002</v>
      </c>
      <c r="P242" s="406">
        <v>1.0483</v>
      </c>
      <c r="Q242" s="406">
        <v>1.17</v>
      </c>
      <c r="R242" s="406">
        <v>1.2970999999999999</v>
      </c>
      <c r="S242" s="406">
        <v>1.4295</v>
      </c>
      <c r="T242" s="406">
        <v>1.5670999999999999</v>
      </c>
      <c r="U242" s="406">
        <v>1.7098</v>
      </c>
      <c r="V242" s="406">
        <v>1.8573999999999999</v>
      </c>
      <c r="W242" s="406">
        <v>2.0099</v>
      </c>
      <c r="X242" s="406">
        <v>2.1671</v>
      </c>
      <c r="Y242" s="406">
        <v>2.3289</v>
      </c>
      <c r="Z242" s="406">
        <v>2.4952000000000001</v>
      </c>
      <c r="AA242" s="406">
        <v>2.6659999999999999</v>
      </c>
      <c r="AB242" s="406">
        <v>2.8412000000000002</v>
      </c>
      <c r="AC242" s="406">
        <v>3.0206</v>
      </c>
      <c r="AD242" s="406">
        <v>3.2042000000000002</v>
      </c>
      <c r="AE242" s="406">
        <v>3.3919000000000001</v>
      </c>
      <c r="AF242" s="406">
        <v>3.5836999999999999</v>
      </c>
      <c r="AG242" s="406">
        <v>3.7793999999999999</v>
      </c>
      <c r="AH242" s="406">
        <v>3.9790999999999999</v>
      </c>
      <c r="AI242" s="406">
        <v>4.1825999999999999</v>
      </c>
      <c r="AJ242" s="406">
        <v>4.3898999999999999</v>
      </c>
      <c r="AK242" s="406">
        <v>4.601</v>
      </c>
      <c r="AL242" s="406">
        <v>4.8158000000000003</v>
      </c>
      <c r="AM242" s="406">
        <v>5.0342000000000002</v>
      </c>
      <c r="AN242" s="406">
        <v>5.2561999999999998</v>
      </c>
      <c r="AY242" s="400"/>
      <c r="AZ242" s="400"/>
      <c r="BA242" s="400"/>
      <c r="BB242" s="400"/>
      <c r="BC242" s="400"/>
      <c r="BD242" s="400"/>
      <c r="BE242" s="400"/>
      <c r="BF242" s="400"/>
      <c r="BG242" s="400"/>
      <c r="BH242" s="400"/>
      <c r="BI242" s="400"/>
      <c r="BJ242" s="400"/>
      <c r="BK242" s="400"/>
      <c r="BL242" s="400"/>
      <c r="BM242" s="400"/>
      <c r="BN242" s="400"/>
      <c r="BO242" s="400"/>
      <c r="BP242" s="400"/>
      <c r="BQ242" s="400"/>
      <c r="BR242" s="400"/>
      <c r="BS242" s="400"/>
      <c r="BT242" s="400"/>
      <c r="BU242" s="400"/>
      <c r="BV242" s="400"/>
      <c r="BW242" s="400"/>
      <c r="BX242" s="400"/>
      <c r="BY242" s="400"/>
      <c r="BZ242" s="400"/>
      <c r="CA242" s="400"/>
      <c r="CB242" s="400"/>
      <c r="CC242" s="400"/>
      <c r="CD242" s="400"/>
      <c r="CE242" s="400"/>
      <c r="CF242" s="400"/>
      <c r="CG242" s="400"/>
      <c r="CH242" s="400"/>
      <c r="CI242" s="400"/>
      <c r="CJ242" s="400"/>
      <c r="CK242" s="400"/>
    </row>
    <row r="243" spans="1:89">
      <c r="A243" s="1341"/>
      <c r="B243" s="397">
        <v>27</v>
      </c>
      <c r="C243" s="406">
        <v>4.7100000000000003E-2</v>
      </c>
      <c r="D243" s="406">
        <v>8.1699999999999995E-2</v>
      </c>
      <c r="E243" s="406">
        <v>0.125</v>
      </c>
      <c r="F243" s="406">
        <v>0.1767</v>
      </c>
      <c r="G243" s="406">
        <v>0.2364</v>
      </c>
      <c r="H243" s="406">
        <v>0.30380000000000001</v>
      </c>
      <c r="I243" s="406">
        <v>0.37880000000000003</v>
      </c>
      <c r="J243" s="406">
        <v>0.46100000000000002</v>
      </c>
      <c r="K243" s="406">
        <v>0.55030000000000001</v>
      </c>
      <c r="L243" s="406">
        <v>0.64629999999999999</v>
      </c>
      <c r="M243" s="406">
        <v>0.749</v>
      </c>
      <c r="N243" s="406">
        <v>0.85809999999999997</v>
      </c>
      <c r="O243" s="406">
        <v>0.97340000000000004</v>
      </c>
      <c r="P243" s="406">
        <v>1.0948</v>
      </c>
      <c r="Q243" s="406">
        <v>1.2221</v>
      </c>
      <c r="R243" s="406">
        <v>1.3552</v>
      </c>
      <c r="S243" s="406">
        <v>1.4939</v>
      </c>
      <c r="T243" s="406">
        <v>1.6380999999999999</v>
      </c>
      <c r="U243" s="406">
        <v>1.7876000000000001</v>
      </c>
      <c r="V243" s="406">
        <v>1.9423999999999999</v>
      </c>
      <c r="W243" s="406">
        <v>2.1021999999999998</v>
      </c>
      <c r="X243" s="406">
        <v>2.2671000000000001</v>
      </c>
      <c r="Y243" s="406">
        <v>2.4367999999999999</v>
      </c>
      <c r="Z243" s="406">
        <v>2.6113</v>
      </c>
      <c r="AA243" s="406">
        <v>2.7906</v>
      </c>
      <c r="AB243" s="406">
        <v>2.9744000000000002</v>
      </c>
      <c r="AC243" s="406">
        <v>3.1627000000000001</v>
      </c>
      <c r="AD243" s="406">
        <v>3.3555000000000001</v>
      </c>
      <c r="AE243" s="406">
        <v>3.5526</v>
      </c>
      <c r="AF243" s="406">
        <v>3.754</v>
      </c>
      <c r="AG243" s="406">
        <v>3.9596</v>
      </c>
      <c r="AH243" s="406">
        <v>4.1694000000000004</v>
      </c>
      <c r="AI243" s="406">
        <v>4.3832000000000004</v>
      </c>
      <c r="AJ243" s="406">
        <v>4.6010999999999997</v>
      </c>
      <c r="AK243" s="406">
        <v>4.8228999999999997</v>
      </c>
      <c r="AL243" s="406">
        <v>5.0486000000000004</v>
      </c>
      <c r="AM243" s="406">
        <v>5.2782</v>
      </c>
      <c r="AN243" s="406">
        <v>5.5115999999999996</v>
      </c>
      <c r="AY243" s="400"/>
      <c r="AZ243" s="400"/>
      <c r="BA243" s="400"/>
      <c r="BB243" s="400"/>
      <c r="BC243" s="400"/>
      <c r="BD243" s="400"/>
      <c r="BE243" s="400"/>
      <c r="BF243" s="400"/>
      <c r="BG243" s="400"/>
      <c r="BH243" s="400"/>
      <c r="BI243" s="400"/>
      <c r="BJ243" s="400"/>
      <c r="BK243" s="400"/>
      <c r="BL243" s="400"/>
      <c r="BM243" s="400"/>
      <c r="BN243" s="400"/>
      <c r="BO243" s="400"/>
      <c r="BP243" s="400"/>
      <c r="BQ243" s="400"/>
      <c r="BR243" s="400"/>
      <c r="BS243" s="400"/>
      <c r="BT243" s="400"/>
      <c r="BU243" s="400"/>
      <c r="BV243" s="400"/>
      <c r="BW243" s="400"/>
      <c r="BX243" s="400"/>
      <c r="BY243" s="400"/>
      <c r="BZ243" s="400"/>
      <c r="CA243" s="400"/>
      <c r="CB243" s="400"/>
      <c r="CC243" s="400"/>
      <c r="CD243" s="400"/>
      <c r="CE243" s="400"/>
      <c r="CF243" s="400"/>
      <c r="CG243" s="400"/>
      <c r="CH243" s="400"/>
      <c r="CI243" s="400"/>
      <c r="CJ243" s="400"/>
      <c r="CK243" s="400"/>
    </row>
    <row r="244" spans="1:89">
      <c r="A244" s="1341"/>
      <c r="B244" s="397">
        <v>28</v>
      </c>
      <c r="C244" s="406">
        <v>4.8899999999999999E-2</v>
      </c>
      <c r="D244" s="406">
        <v>8.4900000000000003E-2</v>
      </c>
      <c r="E244" s="406">
        <v>0.12989999999999999</v>
      </c>
      <c r="F244" s="406">
        <v>0.1837</v>
      </c>
      <c r="G244" s="406">
        <v>0.24590000000000001</v>
      </c>
      <c r="H244" s="406">
        <v>0.31609999999999999</v>
      </c>
      <c r="I244" s="406">
        <v>0.39419999999999999</v>
      </c>
      <c r="J244" s="406">
        <v>0.47989999999999999</v>
      </c>
      <c r="K244" s="406">
        <v>0.57299999999999995</v>
      </c>
      <c r="L244" s="406">
        <v>0.67320000000000002</v>
      </c>
      <c r="M244" s="406">
        <v>0.78029999999999999</v>
      </c>
      <c r="N244" s="406">
        <v>0.89419999999999999</v>
      </c>
      <c r="O244" s="406">
        <v>1.0145999999999999</v>
      </c>
      <c r="P244" s="406">
        <v>1.1414</v>
      </c>
      <c r="Q244" s="406">
        <v>1.2744</v>
      </c>
      <c r="R244" s="406">
        <v>1.4135</v>
      </c>
      <c r="S244" s="406">
        <v>1.5585</v>
      </c>
      <c r="T244" s="406">
        <v>1.7092000000000001</v>
      </c>
      <c r="U244" s="406">
        <v>1.8655999999999999</v>
      </c>
      <c r="V244" s="406">
        <v>2.0274999999999999</v>
      </c>
      <c r="W244" s="406">
        <v>2.1947999999999999</v>
      </c>
      <c r="X244" s="406">
        <v>2.3673000000000002</v>
      </c>
      <c r="Y244" s="406">
        <v>2.5449999999999999</v>
      </c>
      <c r="Z244" s="406">
        <v>2.7277999999999998</v>
      </c>
      <c r="AA244" s="406">
        <v>2.9155000000000002</v>
      </c>
      <c r="AB244" s="406">
        <v>3.1080000000000001</v>
      </c>
      <c r="AC244" s="406">
        <v>3.3052999999999999</v>
      </c>
      <c r="AD244" s="406">
        <v>3.5072999999999999</v>
      </c>
      <c r="AE244" s="406">
        <v>3.7139000000000002</v>
      </c>
      <c r="AF244" s="406">
        <v>3.9249999999999998</v>
      </c>
      <c r="AG244" s="406">
        <v>4.1406000000000001</v>
      </c>
      <c r="AH244" s="406">
        <v>4.3605</v>
      </c>
      <c r="AI244" s="406">
        <v>4.5846999999999998</v>
      </c>
      <c r="AJ244" s="406">
        <v>4.8132000000000001</v>
      </c>
      <c r="AK244" s="406">
        <v>5.0457999999999998</v>
      </c>
      <c r="AL244" s="406">
        <v>5.2824999999999998</v>
      </c>
      <c r="AM244" s="406">
        <v>5.5233999999999996</v>
      </c>
      <c r="AN244" s="406">
        <v>5.7682000000000002</v>
      </c>
      <c r="AY244" s="400"/>
      <c r="AZ244" s="400"/>
      <c r="BA244" s="400"/>
      <c r="BB244" s="400"/>
      <c r="BC244" s="400"/>
      <c r="BD244" s="400"/>
      <c r="BE244" s="400"/>
      <c r="BF244" s="400"/>
      <c r="BG244" s="400"/>
      <c r="BH244" s="400"/>
      <c r="BI244" s="400"/>
      <c r="BJ244" s="400"/>
      <c r="BK244" s="400"/>
      <c r="BL244" s="400"/>
      <c r="BM244" s="400"/>
      <c r="BN244" s="400"/>
      <c r="BO244" s="400"/>
      <c r="BP244" s="400"/>
      <c r="BQ244" s="400"/>
      <c r="BR244" s="400"/>
      <c r="BS244" s="400"/>
      <c r="BT244" s="400"/>
      <c r="BU244" s="400"/>
      <c r="BV244" s="400"/>
      <c r="BW244" s="400"/>
      <c r="BX244" s="400"/>
      <c r="BY244" s="400"/>
      <c r="BZ244" s="400"/>
      <c r="CA244" s="400"/>
      <c r="CB244" s="400"/>
      <c r="CC244" s="400"/>
      <c r="CD244" s="400"/>
      <c r="CE244" s="400"/>
      <c r="CF244" s="400"/>
      <c r="CG244" s="400"/>
      <c r="CH244" s="400"/>
      <c r="CI244" s="400"/>
      <c r="CJ244" s="400"/>
      <c r="CK244" s="400"/>
    </row>
    <row r="245" spans="1:89">
      <c r="A245" s="1341"/>
      <c r="B245" s="397">
        <v>29</v>
      </c>
      <c r="C245" s="406">
        <v>5.0700000000000002E-2</v>
      </c>
      <c r="D245" s="406">
        <v>8.8099999999999998E-2</v>
      </c>
      <c r="E245" s="406">
        <v>0.13489999999999999</v>
      </c>
      <c r="F245" s="406">
        <v>0.19070000000000001</v>
      </c>
      <c r="G245" s="406">
        <v>0.25530000000000003</v>
      </c>
      <c r="H245" s="406">
        <v>0.32840000000000003</v>
      </c>
      <c r="I245" s="406">
        <v>0.40960000000000002</v>
      </c>
      <c r="J245" s="406">
        <v>0.49880000000000002</v>
      </c>
      <c r="K245" s="406">
        <v>0.59570000000000001</v>
      </c>
      <c r="L245" s="406">
        <v>0.7</v>
      </c>
      <c r="M245" s="406">
        <v>0.81159999999999999</v>
      </c>
      <c r="N245" s="406">
        <v>0.93030000000000002</v>
      </c>
      <c r="O245" s="406">
        <v>1.0558000000000001</v>
      </c>
      <c r="P245" s="406">
        <v>1.1879999999999999</v>
      </c>
      <c r="Q245" s="406">
        <v>1.3267</v>
      </c>
      <c r="R245" s="406">
        <v>1.4718</v>
      </c>
      <c r="S245" s="406">
        <v>1.6231</v>
      </c>
      <c r="T245" s="406">
        <v>1.7805</v>
      </c>
      <c r="U245" s="406">
        <v>1.9437</v>
      </c>
      <c r="V245" s="406">
        <v>2.1128</v>
      </c>
      <c r="W245" s="406">
        <v>2.2875000000000001</v>
      </c>
      <c r="X245" s="406">
        <v>2.4678</v>
      </c>
      <c r="Y245" s="406">
        <v>2.6535000000000002</v>
      </c>
      <c r="Z245" s="406">
        <v>2.8445</v>
      </c>
      <c r="AA245" s="406">
        <v>3.0407000000000002</v>
      </c>
      <c r="AB245" s="406">
        <v>3.242</v>
      </c>
      <c r="AC245" s="406">
        <v>3.4483000000000001</v>
      </c>
      <c r="AD245" s="406">
        <v>3.6596000000000002</v>
      </c>
      <c r="AE245" s="406">
        <v>3.8757000000000001</v>
      </c>
      <c r="AF245" s="406">
        <v>4.0965999999999996</v>
      </c>
      <c r="AG245" s="406">
        <v>4.3220999999999998</v>
      </c>
      <c r="AH245" s="406">
        <v>4.5522999999999998</v>
      </c>
      <c r="AI245" s="406">
        <v>4.7869000000000002</v>
      </c>
      <c r="AJ245" s="406">
        <v>5.0260999999999996</v>
      </c>
      <c r="AK245" s="406">
        <v>5.2695999999999996</v>
      </c>
      <c r="AL245" s="406">
        <v>5.5174000000000003</v>
      </c>
      <c r="AM245" s="406">
        <v>5.7695999999999996</v>
      </c>
      <c r="AN245" s="406">
        <v>6.0259</v>
      </c>
      <c r="AY245" s="400"/>
      <c r="AZ245" s="400"/>
      <c r="BA245" s="400"/>
      <c r="BB245" s="400"/>
      <c r="BC245" s="400"/>
      <c r="BD245" s="400"/>
      <c r="BE245" s="400"/>
      <c r="BF245" s="400"/>
      <c r="BG245" s="400"/>
      <c r="BH245" s="400"/>
      <c r="BI245" s="400"/>
      <c r="BJ245" s="400"/>
      <c r="BK245" s="400"/>
      <c r="BL245" s="400"/>
      <c r="BM245" s="400"/>
      <c r="BN245" s="400"/>
      <c r="BO245" s="400"/>
      <c r="BP245" s="400"/>
      <c r="BQ245" s="400"/>
      <c r="BR245" s="400"/>
      <c r="BS245" s="400"/>
      <c r="BT245" s="400"/>
      <c r="BU245" s="400"/>
      <c r="BV245" s="400"/>
      <c r="BW245" s="400"/>
      <c r="BX245" s="400"/>
      <c r="BY245" s="400"/>
      <c r="BZ245" s="400"/>
      <c r="CA245" s="400"/>
      <c r="CB245" s="400"/>
      <c r="CC245" s="400"/>
      <c r="CD245" s="400"/>
      <c r="CE245" s="400"/>
      <c r="CF245" s="400"/>
      <c r="CG245" s="400"/>
      <c r="CH245" s="400"/>
      <c r="CI245" s="400"/>
      <c r="CJ245" s="400"/>
      <c r="CK245" s="400"/>
    </row>
    <row r="246" spans="1:89">
      <c r="A246" s="1341"/>
      <c r="B246" s="397">
        <v>30</v>
      </c>
      <c r="C246" s="406">
        <v>5.2600000000000001E-2</v>
      </c>
      <c r="D246" s="406">
        <v>9.1300000000000006E-2</v>
      </c>
      <c r="E246" s="406">
        <v>0.13980000000000001</v>
      </c>
      <c r="F246" s="406">
        <v>0.1978</v>
      </c>
      <c r="G246" s="406">
        <v>0.26479999999999998</v>
      </c>
      <c r="H246" s="406">
        <v>0.3407</v>
      </c>
      <c r="I246" s="406">
        <v>0.42509999999999998</v>
      </c>
      <c r="J246" s="406">
        <v>0.51770000000000005</v>
      </c>
      <c r="K246" s="406">
        <v>0.61839999999999995</v>
      </c>
      <c r="L246" s="406">
        <v>0.72689999999999999</v>
      </c>
      <c r="M246" s="406">
        <v>0.84289999999999998</v>
      </c>
      <c r="N246" s="406">
        <v>0.96640000000000004</v>
      </c>
      <c r="O246" s="406">
        <v>1.097</v>
      </c>
      <c r="P246" s="406">
        <v>1.2345999999999999</v>
      </c>
      <c r="Q246" s="406">
        <v>1.3791</v>
      </c>
      <c r="R246" s="406">
        <v>1.5302</v>
      </c>
      <c r="S246" s="406">
        <v>1.6878</v>
      </c>
      <c r="T246" s="406">
        <v>1.8517999999999999</v>
      </c>
      <c r="U246" s="406">
        <v>2.0219999999999998</v>
      </c>
      <c r="V246" s="406">
        <v>2.1981999999999999</v>
      </c>
      <c r="W246" s="406">
        <v>2.3803999999999998</v>
      </c>
      <c r="X246" s="406">
        <v>2.5684</v>
      </c>
      <c r="Y246" s="406">
        <v>2.7622</v>
      </c>
      <c r="Z246" s="406">
        <v>2.9613999999999998</v>
      </c>
      <c r="AA246" s="406">
        <v>3.1661999999999999</v>
      </c>
      <c r="AB246" s="406">
        <v>3.3763000000000001</v>
      </c>
      <c r="AC246" s="406">
        <v>3.5918000000000001</v>
      </c>
      <c r="AD246" s="406">
        <v>3.8123</v>
      </c>
      <c r="AE246" s="406">
        <v>4.0380000000000003</v>
      </c>
      <c r="AF246" s="406">
        <v>4.2686999999999999</v>
      </c>
      <c r="AG246" s="406">
        <v>4.5042999999999997</v>
      </c>
      <c r="AH246" s="406">
        <v>4.7446999999999999</v>
      </c>
      <c r="AI246" s="406">
        <v>4.9897999999999998</v>
      </c>
      <c r="AJ246" s="406">
        <v>5.2397</v>
      </c>
      <c r="AK246" s="406">
        <v>5.4942000000000002</v>
      </c>
      <c r="AL246" s="406">
        <v>5.7531999999999996</v>
      </c>
      <c r="AM246" s="406">
        <v>6.0167999999999999</v>
      </c>
      <c r="AN246" s="406">
        <v>6.2847</v>
      </c>
      <c r="AY246" s="400"/>
      <c r="AZ246" s="400"/>
      <c r="BA246" s="400"/>
      <c r="BB246" s="400"/>
      <c r="BC246" s="400"/>
      <c r="BD246" s="400"/>
      <c r="BE246" s="400"/>
      <c r="BF246" s="400"/>
      <c r="BG246" s="400"/>
      <c r="BH246" s="400"/>
      <c r="BI246" s="400"/>
      <c r="BJ246" s="400"/>
      <c r="BK246" s="400"/>
      <c r="BL246" s="400"/>
      <c r="BM246" s="400"/>
      <c r="BN246" s="400"/>
      <c r="BO246" s="400"/>
      <c r="BP246" s="400"/>
      <c r="BQ246" s="400"/>
      <c r="BR246" s="400"/>
      <c r="BS246" s="400"/>
      <c r="BT246" s="400"/>
      <c r="BU246" s="400"/>
      <c r="BV246" s="400"/>
      <c r="BW246" s="400"/>
      <c r="BX246" s="400"/>
      <c r="BY246" s="400"/>
      <c r="BZ246" s="400"/>
      <c r="CA246" s="400"/>
      <c r="CB246" s="400"/>
      <c r="CC246" s="400"/>
      <c r="CD246" s="400"/>
      <c r="CE246" s="400"/>
      <c r="CF246" s="400"/>
      <c r="CG246" s="400"/>
      <c r="CH246" s="400"/>
      <c r="CI246" s="400"/>
      <c r="CJ246" s="400"/>
      <c r="CK246" s="400"/>
    </row>
    <row r="247" spans="1:89">
      <c r="A247" s="1341"/>
      <c r="B247" s="397">
        <v>31</v>
      </c>
      <c r="C247" s="406">
        <v>5.4399999999999997E-2</v>
      </c>
      <c r="D247" s="406">
        <v>9.4500000000000001E-2</v>
      </c>
      <c r="E247" s="406">
        <v>0.14480000000000001</v>
      </c>
      <c r="F247" s="406">
        <v>0.20480000000000001</v>
      </c>
      <c r="G247" s="406">
        <v>0.27429999999999999</v>
      </c>
      <c r="H247" s="406">
        <v>0.35299999999999998</v>
      </c>
      <c r="I247" s="406">
        <v>0.4405</v>
      </c>
      <c r="J247" s="406">
        <v>0.53659999999999997</v>
      </c>
      <c r="K247" s="406">
        <v>0.6411</v>
      </c>
      <c r="L247" s="406">
        <v>0.75380000000000003</v>
      </c>
      <c r="M247" s="406">
        <v>0.87429999999999997</v>
      </c>
      <c r="N247" s="406">
        <v>1.0024999999999999</v>
      </c>
      <c r="O247" s="406">
        <v>1.1383000000000001</v>
      </c>
      <c r="P247" s="406">
        <v>1.2813000000000001</v>
      </c>
      <c r="Q247" s="406">
        <v>1.4315</v>
      </c>
      <c r="R247" s="406">
        <v>1.5887</v>
      </c>
      <c r="S247" s="406">
        <v>1.7526999999999999</v>
      </c>
      <c r="T247" s="406">
        <v>1.9233</v>
      </c>
      <c r="U247" s="406">
        <v>2.1004</v>
      </c>
      <c r="V247" s="406">
        <v>2.2837999999999998</v>
      </c>
      <c r="W247" s="406">
        <v>2.4735</v>
      </c>
      <c r="X247" s="406">
        <v>2.6692999999999998</v>
      </c>
      <c r="Y247" s="406">
        <v>2.8711000000000002</v>
      </c>
      <c r="Z247" s="406">
        <v>3.0787</v>
      </c>
      <c r="AA247" s="406">
        <v>3.2919999999999998</v>
      </c>
      <c r="AB247" s="406">
        <v>3.5110000000000001</v>
      </c>
      <c r="AC247" s="406">
        <v>3.7355</v>
      </c>
      <c r="AD247" s="406">
        <v>3.9655</v>
      </c>
      <c r="AE247" s="406">
        <v>4.2007000000000003</v>
      </c>
      <c r="AF247" s="406">
        <v>4.4412000000000003</v>
      </c>
      <c r="AG247" s="406">
        <v>4.6868999999999996</v>
      </c>
      <c r="AH247" s="406">
        <v>4.9377000000000004</v>
      </c>
      <c r="AI247" s="406">
        <v>5.1933999999999996</v>
      </c>
      <c r="AJ247" s="406">
        <v>5.4541000000000004</v>
      </c>
      <c r="AK247" s="406">
        <v>5.7195999999999998</v>
      </c>
      <c r="AL247" s="406">
        <v>5.9898999999999996</v>
      </c>
      <c r="AM247" s="406">
        <v>6.2648999999999999</v>
      </c>
      <c r="AN247" s="406">
        <v>6.5445000000000002</v>
      </c>
      <c r="AY247" s="400"/>
      <c r="AZ247" s="400"/>
      <c r="BA247" s="400"/>
      <c r="BB247" s="400"/>
      <c r="BC247" s="400"/>
      <c r="BD247" s="400"/>
      <c r="BE247" s="400"/>
      <c r="BF247" s="400"/>
      <c r="BG247" s="400"/>
      <c r="BH247" s="400"/>
      <c r="BI247" s="400"/>
      <c r="BJ247" s="400"/>
      <c r="BK247" s="400"/>
      <c r="BL247" s="400"/>
      <c r="BM247" s="400"/>
      <c r="BN247" s="400"/>
      <c r="BO247" s="400"/>
      <c r="BP247" s="400"/>
      <c r="BQ247" s="400"/>
      <c r="BR247" s="400"/>
      <c r="BS247" s="400"/>
      <c r="BT247" s="400"/>
      <c r="BU247" s="400"/>
      <c r="BV247" s="400"/>
      <c r="BW247" s="400"/>
      <c r="BX247" s="400"/>
      <c r="BY247" s="400"/>
      <c r="BZ247" s="400"/>
      <c r="CA247" s="400"/>
      <c r="CB247" s="400"/>
      <c r="CC247" s="400"/>
      <c r="CD247" s="400"/>
      <c r="CE247" s="400"/>
      <c r="CF247" s="400"/>
      <c r="CG247" s="400"/>
      <c r="CH247" s="400"/>
      <c r="CI247" s="400"/>
      <c r="CJ247" s="400"/>
      <c r="CK247" s="400"/>
    </row>
    <row r="248" spans="1:89">
      <c r="A248" s="1341"/>
      <c r="B248" s="397">
        <v>32</v>
      </c>
      <c r="C248" s="406">
        <v>5.62E-2</v>
      </c>
      <c r="D248" s="406">
        <v>9.7699999999999995E-2</v>
      </c>
      <c r="E248" s="406">
        <v>0.1497</v>
      </c>
      <c r="F248" s="406">
        <v>0.21179999999999999</v>
      </c>
      <c r="G248" s="406">
        <v>0.2838</v>
      </c>
      <c r="H248" s="406">
        <v>0.36530000000000001</v>
      </c>
      <c r="I248" s="406">
        <v>0.45590000000000003</v>
      </c>
      <c r="J248" s="406">
        <v>0.55559999999999998</v>
      </c>
      <c r="K248" s="406">
        <v>0.66390000000000005</v>
      </c>
      <c r="L248" s="406">
        <v>0.78069999999999995</v>
      </c>
      <c r="M248" s="406">
        <v>0.90569999999999995</v>
      </c>
      <c r="N248" s="406">
        <v>1.0387</v>
      </c>
      <c r="O248" s="406">
        <v>1.1796</v>
      </c>
      <c r="P248" s="406">
        <v>1.3281000000000001</v>
      </c>
      <c r="Q248" s="406">
        <v>1.484</v>
      </c>
      <c r="R248" s="406">
        <v>1.6472</v>
      </c>
      <c r="S248" s="406">
        <v>1.8176000000000001</v>
      </c>
      <c r="T248" s="406">
        <v>1.9947999999999999</v>
      </c>
      <c r="U248" s="406">
        <v>2.1789000000000001</v>
      </c>
      <c r="V248" s="406">
        <v>2.3696000000000002</v>
      </c>
      <c r="W248" s="406">
        <v>2.5668000000000002</v>
      </c>
      <c r="X248" s="406">
        <v>2.7703000000000002</v>
      </c>
      <c r="Y248" s="406">
        <v>2.9802</v>
      </c>
      <c r="Z248" s="406">
        <v>3.1960999999999999</v>
      </c>
      <c r="AA248" s="406">
        <v>3.4180999999999999</v>
      </c>
      <c r="AB248" s="406">
        <v>3.6459999999999999</v>
      </c>
      <c r="AC248" s="406">
        <v>3.8795999999999999</v>
      </c>
      <c r="AD248" s="406">
        <v>4.1189</v>
      </c>
      <c r="AE248" s="406">
        <v>4.3639000000000001</v>
      </c>
      <c r="AF248" s="406">
        <v>4.6143000000000001</v>
      </c>
      <c r="AG248" s="406">
        <v>4.8700999999999999</v>
      </c>
      <c r="AH248" s="406">
        <v>5.1311999999999998</v>
      </c>
      <c r="AI248" s="406">
        <v>5.3975999999999997</v>
      </c>
      <c r="AJ248" s="406">
        <v>5.6691000000000003</v>
      </c>
      <c r="AK248" s="406">
        <v>5.9457000000000004</v>
      </c>
      <c r="AL248" s="406">
        <v>6.2272999999999996</v>
      </c>
      <c r="AM248" s="406">
        <v>6.5137999999999998</v>
      </c>
      <c r="AN248" s="406">
        <v>6.8052000000000001</v>
      </c>
      <c r="AY248" s="400"/>
      <c r="AZ248" s="400"/>
      <c r="BA248" s="400"/>
      <c r="BB248" s="400"/>
      <c r="BC248" s="400"/>
      <c r="BD248" s="400"/>
      <c r="BE248" s="400"/>
      <c r="BF248" s="400"/>
      <c r="BG248" s="400"/>
      <c r="BH248" s="400"/>
      <c r="BI248" s="400"/>
      <c r="BJ248" s="400"/>
      <c r="BK248" s="400"/>
      <c r="BL248" s="400"/>
      <c r="BM248" s="400"/>
      <c r="BN248" s="400"/>
      <c r="BO248" s="400"/>
      <c r="BP248" s="400"/>
      <c r="BQ248" s="400"/>
      <c r="BR248" s="400"/>
      <c r="BS248" s="400"/>
      <c r="BT248" s="400"/>
      <c r="BU248" s="400"/>
      <c r="BV248" s="400"/>
      <c r="BW248" s="400"/>
      <c r="BX248" s="400"/>
      <c r="BY248" s="400"/>
      <c r="BZ248" s="400"/>
      <c r="CA248" s="400"/>
      <c r="CB248" s="400"/>
      <c r="CC248" s="400"/>
      <c r="CD248" s="400"/>
      <c r="CE248" s="400"/>
      <c r="CF248" s="400"/>
      <c r="CG248" s="400"/>
      <c r="CH248" s="400"/>
      <c r="CI248" s="400"/>
      <c r="CJ248" s="400"/>
      <c r="CK248" s="400"/>
    </row>
    <row r="249" spans="1:89">
      <c r="A249" s="1341"/>
      <c r="B249" s="397">
        <v>33</v>
      </c>
      <c r="C249" s="406">
        <v>5.8099999999999999E-2</v>
      </c>
      <c r="D249" s="406">
        <v>0.1009</v>
      </c>
      <c r="E249" s="406">
        <v>0.15459999999999999</v>
      </c>
      <c r="F249" s="406">
        <v>0.21890000000000001</v>
      </c>
      <c r="G249" s="406">
        <v>0.29330000000000001</v>
      </c>
      <c r="H249" s="406">
        <v>0.37759999999999999</v>
      </c>
      <c r="I249" s="406">
        <v>0.47139999999999999</v>
      </c>
      <c r="J249" s="406">
        <v>0.57450000000000001</v>
      </c>
      <c r="K249" s="406">
        <v>0.68669999999999998</v>
      </c>
      <c r="L249" s="406">
        <v>0.80759999999999998</v>
      </c>
      <c r="M249" s="406">
        <v>0.93710000000000004</v>
      </c>
      <c r="N249" s="406">
        <v>1.075</v>
      </c>
      <c r="O249" s="406">
        <v>1.2209000000000001</v>
      </c>
      <c r="P249" s="406">
        <v>1.3749</v>
      </c>
      <c r="Q249" s="406">
        <v>1.5366</v>
      </c>
      <c r="R249" s="406">
        <v>1.7058</v>
      </c>
      <c r="S249" s="406">
        <v>1.8825000000000001</v>
      </c>
      <c r="T249" s="406">
        <v>2.0663999999999998</v>
      </c>
      <c r="U249" s="406">
        <v>2.2574999999999998</v>
      </c>
      <c r="V249" s="406">
        <v>2.4554</v>
      </c>
      <c r="W249" s="406">
        <v>2.6600999999999999</v>
      </c>
      <c r="X249" s="406">
        <v>2.8715000000000002</v>
      </c>
      <c r="Y249" s="406">
        <v>3.0895000000000001</v>
      </c>
      <c r="Z249" s="406">
        <v>3.3138000000000001</v>
      </c>
      <c r="AA249" s="406">
        <v>3.5444</v>
      </c>
      <c r="AB249" s="406">
        <v>3.7812000000000001</v>
      </c>
      <c r="AC249" s="406">
        <v>4.024</v>
      </c>
      <c r="AD249" s="406">
        <v>4.2728000000000002</v>
      </c>
      <c r="AE249" s="406">
        <v>4.5274000000000001</v>
      </c>
      <c r="AF249" s="406">
        <v>4.7877000000000001</v>
      </c>
      <c r="AG249" s="406">
        <v>5.0537000000000001</v>
      </c>
      <c r="AH249" s="406">
        <v>5.3253000000000004</v>
      </c>
      <c r="AI249" s="406">
        <v>5.6022999999999996</v>
      </c>
      <c r="AJ249" s="406">
        <v>5.8848000000000003</v>
      </c>
      <c r="AK249" s="406">
        <v>6.1725000000000003</v>
      </c>
      <c r="AL249" s="406">
        <v>6.4654999999999996</v>
      </c>
      <c r="AM249" s="406">
        <v>6.7636000000000003</v>
      </c>
      <c r="AN249" s="406">
        <v>7.0667999999999997</v>
      </c>
      <c r="AY249" s="400"/>
      <c r="AZ249" s="400"/>
      <c r="BA249" s="400"/>
      <c r="BB249" s="400"/>
      <c r="BC249" s="400"/>
      <c r="BD249" s="400"/>
      <c r="BE249" s="400"/>
      <c r="BF249" s="400"/>
      <c r="BG249" s="400"/>
      <c r="BH249" s="400"/>
      <c r="BI249" s="400"/>
      <c r="BJ249" s="400"/>
      <c r="BK249" s="400"/>
      <c r="BL249" s="400"/>
      <c r="BM249" s="400"/>
      <c r="BN249" s="400"/>
      <c r="BO249" s="400"/>
      <c r="BP249" s="400"/>
      <c r="BQ249" s="400"/>
      <c r="BR249" s="400"/>
      <c r="BS249" s="400"/>
      <c r="BT249" s="400"/>
      <c r="BU249" s="400"/>
      <c r="BV249" s="400"/>
      <c r="BW249" s="400"/>
      <c r="BX249" s="400"/>
      <c r="BY249" s="400"/>
      <c r="BZ249" s="400"/>
      <c r="CA249" s="400"/>
      <c r="CB249" s="400"/>
      <c r="CC249" s="400"/>
      <c r="CD249" s="400"/>
      <c r="CE249" s="400"/>
      <c r="CF249" s="400"/>
      <c r="CG249" s="400"/>
      <c r="CH249" s="400"/>
      <c r="CI249" s="400"/>
      <c r="CJ249" s="400"/>
      <c r="CK249" s="400"/>
    </row>
    <row r="250" spans="1:89">
      <c r="A250" s="1341"/>
      <c r="B250" s="397">
        <v>34</v>
      </c>
      <c r="C250" s="406">
        <v>5.9900000000000002E-2</v>
      </c>
      <c r="D250" s="406">
        <v>0.1041</v>
      </c>
      <c r="E250" s="406">
        <v>0.15959999999999999</v>
      </c>
      <c r="F250" s="406">
        <v>0.22589999999999999</v>
      </c>
      <c r="G250" s="406">
        <v>0.30280000000000001</v>
      </c>
      <c r="H250" s="406">
        <v>0.38990000000000002</v>
      </c>
      <c r="I250" s="406">
        <v>0.48680000000000001</v>
      </c>
      <c r="J250" s="406">
        <v>0.59340000000000004</v>
      </c>
      <c r="K250" s="406">
        <v>0.70940000000000003</v>
      </c>
      <c r="L250" s="406">
        <v>0.83450000000000002</v>
      </c>
      <c r="M250" s="406">
        <v>0.96850000000000003</v>
      </c>
      <c r="N250" s="406">
        <v>1.1112</v>
      </c>
      <c r="O250" s="406">
        <v>1.2623</v>
      </c>
      <c r="P250" s="406">
        <v>1.4217</v>
      </c>
      <c r="Q250" s="406">
        <v>1.5891999999999999</v>
      </c>
      <c r="R250" s="406">
        <v>1.7645</v>
      </c>
      <c r="S250" s="406">
        <v>1.9476</v>
      </c>
      <c r="T250" s="406">
        <v>2.1381999999999999</v>
      </c>
      <c r="U250" s="406">
        <v>2.3361000000000001</v>
      </c>
      <c r="V250" s="406">
        <v>2.5413999999999999</v>
      </c>
      <c r="W250" s="406">
        <v>2.7536999999999998</v>
      </c>
      <c r="X250" s="406">
        <v>2.9729000000000001</v>
      </c>
      <c r="Y250" s="406">
        <v>3.1989000000000001</v>
      </c>
      <c r="Z250" s="406">
        <v>3.4317000000000002</v>
      </c>
      <c r="AA250" s="406">
        <v>3.6709000000000001</v>
      </c>
      <c r="AB250" s="406">
        <v>3.9167000000000001</v>
      </c>
      <c r="AC250" s="406">
        <v>4.1687000000000003</v>
      </c>
      <c r="AD250" s="406">
        <v>4.4268999999999998</v>
      </c>
      <c r="AE250" s="406">
        <v>4.6912000000000003</v>
      </c>
      <c r="AF250" s="406">
        <v>4.9615999999999998</v>
      </c>
      <c r="AG250" s="406">
        <v>5.2378</v>
      </c>
      <c r="AH250" s="406">
        <v>5.5198999999999998</v>
      </c>
      <c r="AI250" s="406">
        <v>5.8075999999999999</v>
      </c>
      <c r="AJ250" s="406">
        <v>6.101</v>
      </c>
      <c r="AK250" s="406">
        <v>6.3998999999999997</v>
      </c>
      <c r="AL250" s="406">
        <v>6.7042999999999999</v>
      </c>
      <c r="AM250" s="406">
        <v>7.0141</v>
      </c>
      <c r="AN250" s="406">
        <v>7.3292000000000002</v>
      </c>
      <c r="AY250" s="400"/>
      <c r="AZ250" s="400"/>
      <c r="BA250" s="400"/>
      <c r="BB250" s="400"/>
      <c r="BC250" s="400"/>
      <c r="BD250" s="400"/>
      <c r="BE250" s="400"/>
      <c r="BF250" s="400"/>
      <c r="BG250" s="400"/>
      <c r="BH250" s="400"/>
      <c r="BI250" s="400"/>
      <c r="BJ250" s="400"/>
      <c r="BK250" s="400"/>
      <c r="BL250" s="400"/>
      <c r="BM250" s="400"/>
      <c r="BN250" s="400"/>
      <c r="BO250" s="400"/>
      <c r="BP250" s="400"/>
      <c r="BQ250" s="400"/>
      <c r="BR250" s="400"/>
      <c r="BS250" s="400"/>
      <c r="BT250" s="400"/>
      <c r="BU250" s="400"/>
      <c r="BV250" s="400"/>
      <c r="BW250" s="400"/>
      <c r="BX250" s="400"/>
      <c r="BY250" s="400"/>
      <c r="BZ250" s="400"/>
      <c r="CA250" s="400"/>
      <c r="CB250" s="400"/>
      <c r="CC250" s="400"/>
      <c r="CD250" s="400"/>
      <c r="CE250" s="400"/>
      <c r="CF250" s="400"/>
      <c r="CG250" s="400"/>
      <c r="CH250" s="400"/>
      <c r="CI250" s="400"/>
      <c r="CJ250" s="400"/>
      <c r="CK250" s="400"/>
    </row>
    <row r="251" spans="1:89">
      <c r="A251" s="1341"/>
      <c r="B251" s="397">
        <v>35</v>
      </c>
      <c r="C251" s="406">
        <v>6.1699999999999998E-2</v>
      </c>
      <c r="D251" s="406">
        <v>0.10730000000000001</v>
      </c>
      <c r="E251" s="406">
        <v>0.16450000000000001</v>
      </c>
      <c r="F251" s="406">
        <v>0.23300000000000001</v>
      </c>
      <c r="G251" s="406">
        <v>0.31230000000000002</v>
      </c>
      <c r="H251" s="406">
        <v>0.4022</v>
      </c>
      <c r="I251" s="406">
        <v>0.50229999999999997</v>
      </c>
      <c r="J251" s="406">
        <v>0.61240000000000006</v>
      </c>
      <c r="K251" s="406">
        <v>0.73219999999999996</v>
      </c>
      <c r="L251" s="406">
        <v>0.86150000000000004</v>
      </c>
      <c r="M251" s="406">
        <v>1</v>
      </c>
      <c r="N251" s="406">
        <v>1.1475</v>
      </c>
      <c r="O251" s="406">
        <v>1.3037000000000001</v>
      </c>
      <c r="P251" s="406">
        <v>1.4685999999999999</v>
      </c>
      <c r="Q251" s="406">
        <v>1.6417999999999999</v>
      </c>
      <c r="R251" s="406">
        <v>1.8231999999999999</v>
      </c>
      <c r="S251" s="406">
        <v>2.0127000000000002</v>
      </c>
      <c r="T251" s="406">
        <v>2.21</v>
      </c>
      <c r="U251" s="406">
        <v>2.4148999999999998</v>
      </c>
      <c r="V251" s="406">
        <v>2.6274000000000002</v>
      </c>
      <c r="W251" s="406">
        <v>2.8473000000000002</v>
      </c>
      <c r="X251" s="406">
        <v>3.0743999999999998</v>
      </c>
      <c r="Y251" s="406">
        <v>3.3086000000000002</v>
      </c>
      <c r="Z251" s="406">
        <v>3.5497000000000001</v>
      </c>
      <c r="AA251" s="406">
        <v>3.7976999999999999</v>
      </c>
      <c r="AB251" s="406">
        <v>4.0523999999999996</v>
      </c>
      <c r="AC251" s="406">
        <v>4.3136000000000001</v>
      </c>
      <c r="AD251" s="406">
        <v>4.5812999999999997</v>
      </c>
      <c r="AE251" s="406">
        <v>4.8554000000000004</v>
      </c>
      <c r="AF251" s="406">
        <v>5.1357999999999997</v>
      </c>
      <c r="AG251" s="406">
        <v>5.4222999999999999</v>
      </c>
      <c r="AH251" s="406">
        <v>5.7148000000000003</v>
      </c>
      <c r="AI251" s="406">
        <v>6.0133999999999999</v>
      </c>
      <c r="AJ251" s="406">
        <v>6.3178000000000001</v>
      </c>
      <c r="AK251" s="406">
        <v>6.6279000000000003</v>
      </c>
      <c r="AL251" s="406">
        <v>6.9438000000000004</v>
      </c>
      <c r="AM251" s="406">
        <v>7.2652999999999999</v>
      </c>
      <c r="AN251" s="406">
        <v>7.5923999999999996</v>
      </c>
      <c r="AY251" s="400"/>
      <c r="AZ251" s="400"/>
      <c r="BA251" s="400"/>
      <c r="BB251" s="400"/>
      <c r="BC251" s="400"/>
      <c r="BD251" s="400"/>
      <c r="BE251" s="400"/>
      <c r="BF251" s="400"/>
      <c r="BG251" s="400"/>
      <c r="BH251" s="400"/>
      <c r="BI251" s="400"/>
      <c r="BJ251" s="400"/>
      <c r="BK251" s="400"/>
      <c r="BL251" s="400"/>
      <c r="BM251" s="400"/>
      <c r="BN251" s="400"/>
      <c r="BO251" s="400"/>
      <c r="BP251" s="400"/>
      <c r="BQ251" s="400"/>
      <c r="BR251" s="400"/>
      <c r="BS251" s="400"/>
      <c r="BT251" s="400"/>
      <c r="BU251" s="400"/>
      <c r="BV251" s="400"/>
      <c r="BW251" s="400"/>
      <c r="BX251" s="400"/>
      <c r="BY251" s="400"/>
      <c r="BZ251" s="400"/>
      <c r="CA251" s="400"/>
      <c r="CB251" s="400"/>
      <c r="CC251" s="400"/>
      <c r="CD251" s="400"/>
      <c r="CE251" s="400"/>
      <c r="CF251" s="400"/>
      <c r="CG251" s="400"/>
      <c r="CH251" s="400"/>
      <c r="CI251" s="400"/>
      <c r="CJ251" s="400"/>
      <c r="CK251" s="400"/>
    </row>
    <row r="252" spans="1:89" s="396" customFormat="1">
      <c r="A252" s="1340" t="s">
        <v>958</v>
      </c>
      <c r="B252" s="407">
        <v>3</v>
      </c>
      <c r="C252" s="408">
        <v>4.4000000000000003E-3</v>
      </c>
      <c r="D252" s="408">
        <v>7.7000000000000002E-3</v>
      </c>
      <c r="E252" s="408">
        <v>1.1599999999999999E-2</v>
      </c>
      <c r="F252" s="408">
        <v>1.6400000000000001E-2</v>
      </c>
      <c r="G252" s="408">
        <v>2.18E-2</v>
      </c>
      <c r="H252" s="408">
        <v>2.7900000000000001E-2</v>
      </c>
      <c r="I252" s="408">
        <v>3.4599999999999999E-2</v>
      </c>
      <c r="J252" s="408">
        <v>4.2000000000000003E-2</v>
      </c>
      <c r="K252" s="408">
        <v>4.99E-2</v>
      </c>
      <c r="L252" s="408">
        <v>5.8500000000000003E-2</v>
      </c>
      <c r="M252" s="408">
        <v>6.7500000000000004E-2</v>
      </c>
      <c r="N252" s="408">
        <v>7.7100000000000002E-2</v>
      </c>
      <c r="O252" s="408">
        <v>8.7300000000000003E-2</v>
      </c>
      <c r="P252" s="408">
        <v>9.7900000000000001E-2</v>
      </c>
      <c r="Q252" s="408">
        <v>0.1091</v>
      </c>
      <c r="R252" s="408">
        <v>0.1207</v>
      </c>
      <c r="S252" s="408">
        <v>0.1328</v>
      </c>
      <c r="T252" s="408">
        <v>0.1454</v>
      </c>
      <c r="U252" s="408">
        <v>0.1585</v>
      </c>
      <c r="V252" s="408">
        <v>0.17199999999999999</v>
      </c>
      <c r="W252" s="408">
        <v>0.18590000000000001</v>
      </c>
      <c r="X252" s="408">
        <v>0.20030000000000001</v>
      </c>
      <c r="Y252" s="408">
        <v>0.21510000000000001</v>
      </c>
      <c r="Z252" s="408">
        <v>0.23039999999999999</v>
      </c>
      <c r="AA252" s="408">
        <v>0.24610000000000001</v>
      </c>
      <c r="AB252" s="408">
        <v>0.26219999999999999</v>
      </c>
      <c r="AC252" s="408">
        <v>0.27879999999999999</v>
      </c>
      <c r="AD252" s="408">
        <v>0.29570000000000002</v>
      </c>
      <c r="AE252" s="408">
        <v>0.31309999999999999</v>
      </c>
      <c r="AF252" s="408">
        <v>0.33090000000000003</v>
      </c>
      <c r="AG252" s="408">
        <v>0.34910000000000002</v>
      </c>
      <c r="AH252" s="408">
        <v>0.36780000000000002</v>
      </c>
      <c r="AI252" s="408">
        <v>0.38679999999999998</v>
      </c>
      <c r="AJ252" s="408">
        <v>0.40629999999999999</v>
      </c>
      <c r="AK252" s="408">
        <v>0.42620000000000002</v>
      </c>
      <c r="AL252" s="408">
        <v>0.44650000000000001</v>
      </c>
      <c r="AM252" s="408">
        <v>0.4672</v>
      </c>
      <c r="AN252" s="408">
        <v>0.4884</v>
      </c>
      <c r="AO252" s="394"/>
      <c r="AP252" s="394"/>
      <c r="AQ252" s="394"/>
      <c r="AR252" s="394"/>
      <c r="AS252" s="394"/>
      <c r="AT252" s="394"/>
      <c r="AU252" s="394"/>
      <c r="AV252" s="394"/>
      <c r="AW252" s="394"/>
      <c r="AX252" s="394"/>
      <c r="AY252" s="395"/>
      <c r="AZ252" s="395"/>
      <c r="BA252" s="395"/>
      <c r="BB252" s="395"/>
      <c r="BC252" s="395"/>
      <c r="BD252" s="395"/>
      <c r="BE252" s="395"/>
      <c r="BF252" s="395"/>
      <c r="BG252" s="395"/>
      <c r="BH252" s="395"/>
      <c r="BI252" s="395"/>
      <c r="BJ252" s="395"/>
      <c r="BK252" s="395"/>
      <c r="BL252" s="395"/>
      <c r="BM252" s="395"/>
      <c r="BN252" s="395"/>
      <c r="BO252" s="395"/>
      <c r="BP252" s="395"/>
      <c r="BQ252" s="395"/>
      <c r="BR252" s="395"/>
      <c r="BS252" s="395"/>
      <c r="BT252" s="395"/>
      <c r="BU252" s="395"/>
      <c r="BV252" s="395"/>
      <c r="BW252" s="395"/>
      <c r="BX252" s="395"/>
      <c r="BY252" s="395"/>
      <c r="BZ252" s="395"/>
      <c r="CA252" s="395"/>
      <c r="CB252" s="395"/>
      <c r="CC252" s="395"/>
      <c r="CD252" s="395"/>
      <c r="CE252" s="395"/>
      <c r="CF252" s="395"/>
      <c r="CG252" s="395"/>
      <c r="CH252" s="395"/>
      <c r="CI252" s="395"/>
      <c r="CJ252" s="395"/>
      <c r="CK252" s="395"/>
    </row>
    <row r="253" spans="1:89" s="396" customFormat="1">
      <c r="A253" s="1340"/>
      <c r="B253" s="407">
        <v>4</v>
      </c>
      <c r="C253" s="408">
        <v>6.0000000000000001E-3</v>
      </c>
      <c r="D253" s="408">
        <v>1.03E-2</v>
      </c>
      <c r="E253" s="408">
        <v>1.5699999999999999E-2</v>
      </c>
      <c r="F253" s="408">
        <v>2.2100000000000002E-2</v>
      </c>
      <c r="G253" s="408">
        <v>2.9399999999999999E-2</v>
      </c>
      <c r="H253" s="408">
        <v>3.7699999999999997E-2</v>
      </c>
      <c r="I253" s="408">
        <v>4.6800000000000001E-2</v>
      </c>
      <c r="J253" s="408">
        <v>5.67E-2</v>
      </c>
      <c r="K253" s="408">
        <v>6.7500000000000004E-2</v>
      </c>
      <c r="L253" s="408">
        <v>7.8899999999999998E-2</v>
      </c>
      <c r="M253" s="408">
        <v>9.1200000000000003E-2</v>
      </c>
      <c r="N253" s="408">
        <v>0.1041</v>
      </c>
      <c r="O253" s="408">
        <v>0.1177</v>
      </c>
      <c r="P253" s="408">
        <v>0.13189999999999999</v>
      </c>
      <c r="Q253" s="408">
        <v>0.14680000000000001</v>
      </c>
      <c r="R253" s="408">
        <v>0.1623</v>
      </c>
      <c r="S253" s="408">
        <v>0.1784</v>
      </c>
      <c r="T253" s="408">
        <v>0.1951</v>
      </c>
      <c r="U253" s="408">
        <v>0.21229999999999999</v>
      </c>
      <c r="V253" s="408">
        <v>0.2301</v>
      </c>
      <c r="W253" s="408">
        <v>0.24840000000000001</v>
      </c>
      <c r="X253" s="408">
        <v>0.26719999999999999</v>
      </c>
      <c r="Y253" s="408">
        <v>0.28649999999999998</v>
      </c>
      <c r="Z253" s="408">
        <v>0.30630000000000002</v>
      </c>
      <c r="AA253" s="408">
        <v>0.3266</v>
      </c>
      <c r="AB253" s="408">
        <v>0.34739999999999999</v>
      </c>
      <c r="AC253" s="408">
        <v>0.36859999999999998</v>
      </c>
      <c r="AD253" s="408">
        <v>0.39029999999999998</v>
      </c>
      <c r="AE253" s="408">
        <v>0.41239999999999999</v>
      </c>
      <c r="AF253" s="408">
        <v>0.435</v>
      </c>
      <c r="AG253" s="408">
        <v>0.45789999999999997</v>
      </c>
      <c r="AH253" s="408">
        <v>0.48130000000000001</v>
      </c>
      <c r="AI253" s="408">
        <v>0.50509999999999999</v>
      </c>
      <c r="AJ253" s="408">
        <v>0.52939999999999998</v>
      </c>
      <c r="AK253" s="408">
        <v>0.55400000000000005</v>
      </c>
      <c r="AL253" s="408">
        <v>0.57899999999999996</v>
      </c>
      <c r="AM253" s="408">
        <v>0.60440000000000005</v>
      </c>
      <c r="AN253" s="408">
        <v>0.63019999999999998</v>
      </c>
      <c r="AO253" s="394"/>
      <c r="AP253" s="394"/>
      <c r="AQ253" s="394"/>
      <c r="AR253" s="394"/>
      <c r="AS253" s="394"/>
      <c r="AT253" s="394"/>
      <c r="AU253" s="394"/>
      <c r="AV253" s="394"/>
      <c r="AW253" s="394"/>
      <c r="AX253" s="394"/>
      <c r="AY253" s="395"/>
      <c r="AZ253" s="395"/>
      <c r="BA253" s="395"/>
      <c r="BB253" s="395"/>
      <c r="BC253" s="395"/>
      <c r="BD253" s="395"/>
      <c r="BE253" s="395"/>
      <c r="BF253" s="395"/>
      <c r="BG253" s="395"/>
      <c r="BH253" s="395"/>
      <c r="BI253" s="395"/>
      <c r="BJ253" s="395"/>
      <c r="BK253" s="395"/>
      <c r="BL253" s="395"/>
      <c r="BM253" s="395"/>
      <c r="BN253" s="395"/>
      <c r="BO253" s="395"/>
      <c r="BP253" s="395"/>
      <c r="BQ253" s="395"/>
      <c r="BR253" s="395"/>
      <c r="BS253" s="395"/>
      <c r="BT253" s="395"/>
      <c r="BU253" s="395"/>
      <c r="BV253" s="395"/>
      <c r="BW253" s="395"/>
      <c r="BX253" s="395"/>
      <c r="BY253" s="395"/>
      <c r="BZ253" s="395"/>
      <c r="CA253" s="395"/>
      <c r="CB253" s="395"/>
      <c r="CC253" s="395"/>
      <c r="CD253" s="395"/>
      <c r="CE253" s="395"/>
      <c r="CF253" s="395"/>
      <c r="CG253" s="395"/>
      <c r="CH253" s="395"/>
      <c r="CI253" s="395"/>
      <c r="CJ253" s="395"/>
      <c r="CK253" s="395"/>
    </row>
    <row r="254" spans="1:89" s="396" customFormat="1">
      <c r="A254" s="1340"/>
      <c r="B254" s="407">
        <v>5</v>
      </c>
      <c r="C254" s="408">
        <v>7.7400000000000004E-3</v>
      </c>
      <c r="D254" s="408">
        <v>1.3390000000000001E-2</v>
      </c>
      <c r="E254" s="408">
        <v>2.043E-2</v>
      </c>
      <c r="F254" s="408">
        <v>2.8799999999999999E-2</v>
      </c>
      <c r="G254" s="408">
        <v>3.8420000000000003E-2</v>
      </c>
      <c r="H254" s="408">
        <v>4.9250000000000002E-2</v>
      </c>
      <c r="I254" s="408">
        <v>6.123E-2</v>
      </c>
      <c r="J254" s="408">
        <v>7.4300000000000005E-2</v>
      </c>
      <c r="K254" s="408">
        <v>8.8419999999999999E-2</v>
      </c>
      <c r="L254" s="408">
        <v>0.10353999999999999</v>
      </c>
      <c r="M254" s="408">
        <v>0.11960999999999999</v>
      </c>
      <c r="N254" s="408">
        <v>0.13658000000000001</v>
      </c>
      <c r="O254" s="408">
        <v>0.15443000000000001</v>
      </c>
      <c r="P254" s="408">
        <v>0.1731</v>
      </c>
      <c r="Q254" s="408">
        <v>0.19256000000000001</v>
      </c>
      <c r="R254" s="408">
        <v>0.21276999999999999</v>
      </c>
      <c r="S254" s="408">
        <v>0.23369000000000001</v>
      </c>
      <c r="T254" s="408">
        <v>0.25528000000000001</v>
      </c>
      <c r="U254" s="408">
        <v>0.27751999999999999</v>
      </c>
      <c r="V254" s="408">
        <v>0.30036000000000002</v>
      </c>
      <c r="W254" s="408">
        <v>0.32378000000000001</v>
      </c>
      <c r="X254" s="408">
        <v>0.34773999999999999</v>
      </c>
      <c r="Y254" s="408">
        <v>0.37222</v>
      </c>
      <c r="Z254" s="408">
        <v>0.39717999999999998</v>
      </c>
      <c r="AA254" s="408">
        <v>0.42259999999999998</v>
      </c>
      <c r="AB254" s="408">
        <v>0.44845000000000002</v>
      </c>
      <c r="AC254" s="408">
        <v>0.47470000000000001</v>
      </c>
      <c r="AD254" s="408">
        <v>0.50131999999999999</v>
      </c>
      <c r="AE254" s="408">
        <v>0.52829000000000004</v>
      </c>
      <c r="AF254" s="408">
        <v>0.55559000000000003</v>
      </c>
      <c r="AG254" s="408">
        <v>0.58318999999999999</v>
      </c>
      <c r="AH254" s="408">
        <v>0.61107</v>
      </c>
      <c r="AI254" s="408">
        <v>0.63920999999999994</v>
      </c>
      <c r="AJ254" s="408">
        <v>0.66757</v>
      </c>
      <c r="AK254" s="408">
        <v>0.69616</v>
      </c>
      <c r="AL254" s="408">
        <v>0.72492999999999996</v>
      </c>
      <c r="AM254" s="408">
        <v>0.75387999999999999</v>
      </c>
      <c r="AN254" s="408">
        <v>0.78298999999999996</v>
      </c>
      <c r="AO254" s="394">
        <v>0.81223000000000001</v>
      </c>
      <c r="AP254" s="394">
        <v>0.84157999999999999</v>
      </c>
      <c r="AQ254" s="394">
        <v>0.87104000000000004</v>
      </c>
      <c r="AR254" s="394">
        <v>0.90058000000000005</v>
      </c>
      <c r="AS254" s="394">
        <v>0.93018999999999996</v>
      </c>
      <c r="AT254" s="394">
        <v>0.95984999999999998</v>
      </c>
      <c r="AU254" s="394">
        <v>0.98953999999999998</v>
      </c>
      <c r="AV254" s="394">
        <v>1.01925</v>
      </c>
      <c r="AW254" s="394">
        <v>1.04898</v>
      </c>
      <c r="AX254" s="394">
        <v>1.0786899999999999</v>
      </c>
      <c r="AY254" s="395"/>
      <c r="AZ254" s="395"/>
      <c r="BA254" s="395"/>
      <c r="BB254" s="395"/>
      <c r="BC254" s="395"/>
      <c r="BD254" s="395"/>
      <c r="BE254" s="395"/>
      <c r="BF254" s="395"/>
      <c r="BG254" s="395"/>
      <c r="BH254" s="395"/>
      <c r="BI254" s="395"/>
      <c r="BJ254" s="395"/>
      <c r="BK254" s="395"/>
      <c r="BL254" s="395"/>
      <c r="BM254" s="395"/>
      <c r="BN254" s="395"/>
      <c r="BO254" s="395"/>
      <c r="BP254" s="395"/>
      <c r="BQ254" s="395"/>
      <c r="BR254" s="395"/>
      <c r="BS254" s="395"/>
      <c r="BT254" s="395"/>
      <c r="BU254" s="395"/>
      <c r="BV254" s="395"/>
      <c r="BW254" s="395"/>
      <c r="BX254" s="395"/>
      <c r="BY254" s="395"/>
      <c r="BZ254" s="395"/>
      <c r="CA254" s="395"/>
      <c r="CB254" s="395"/>
      <c r="CC254" s="395"/>
      <c r="CD254" s="395"/>
      <c r="CE254" s="395"/>
      <c r="CF254" s="395"/>
      <c r="CG254" s="395"/>
      <c r="CH254" s="395"/>
      <c r="CI254" s="395"/>
      <c r="CJ254" s="395"/>
      <c r="CK254" s="395"/>
    </row>
    <row r="255" spans="1:89" s="396" customFormat="1">
      <c r="A255" s="1340"/>
      <c r="B255" s="407">
        <v>6</v>
      </c>
      <c r="C255" s="408">
        <v>9.2700000000000005E-3</v>
      </c>
      <c r="D255" s="408">
        <v>1.6039999999999999E-2</v>
      </c>
      <c r="E255" s="408">
        <v>2.4469999999999999E-2</v>
      </c>
      <c r="F255" s="408">
        <v>3.449E-2</v>
      </c>
      <c r="G255" s="408">
        <v>4.6019999999999998E-2</v>
      </c>
      <c r="H255" s="408">
        <v>5.8990000000000001E-2</v>
      </c>
      <c r="I255" s="408">
        <v>7.3340000000000002E-2</v>
      </c>
      <c r="J255" s="408">
        <v>8.899E-2</v>
      </c>
      <c r="K255" s="408">
        <v>0.10591</v>
      </c>
      <c r="L255" s="408">
        <v>0.12401</v>
      </c>
      <c r="M255" s="408">
        <v>0.14326</v>
      </c>
      <c r="N255" s="408">
        <v>0.1636</v>
      </c>
      <c r="O255" s="408">
        <v>0.18497</v>
      </c>
      <c r="P255" s="408">
        <v>0.20734</v>
      </c>
      <c r="Q255" s="408">
        <v>0.23064999999999999</v>
      </c>
      <c r="R255" s="408">
        <v>0.25485000000000002</v>
      </c>
      <c r="S255" s="408">
        <v>0.27990999999999999</v>
      </c>
      <c r="T255" s="408">
        <v>0.30576999999999999</v>
      </c>
      <c r="U255" s="408">
        <v>0.33240999999999998</v>
      </c>
      <c r="V255" s="408">
        <v>0.35976999999999998</v>
      </c>
      <c r="W255" s="408">
        <v>0.38783000000000001</v>
      </c>
      <c r="X255" s="408">
        <v>0.41653000000000001</v>
      </c>
      <c r="Y255" s="408">
        <v>0.44585000000000002</v>
      </c>
      <c r="Z255" s="408">
        <v>0.47576000000000002</v>
      </c>
      <c r="AA255" s="408">
        <v>0.50619999999999998</v>
      </c>
      <c r="AB255" s="408">
        <v>0.53717000000000004</v>
      </c>
      <c r="AC255" s="408">
        <v>0.56860999999999995</v>
      </c>
      <c r="AD255" s="408">
        <v>0.60050000000000003</v>
      </c>
      <c r="AE255" s="408">
        <v>0.63280999999999998</v>
      </c>
      <c r="AF255" s="408">
        <v>0.66551000000000005</v>
      </c>
      <c r="AG255" s="408">
        <v>0.69857000000000002</v>
      </c>
      <c r="AH255" s="408">
        <v>0.73197000000000001</v>
      </c>
      <c r="AI255" s="408">
        <v>0.76566999999999996</v>
      </c>
      <c r="AJ255" s="408">
        <v>0.79966000000000004</v>
      </c>
      <c r="AK255" s="408">
        <v>0.83389999999999997</v>
      </c>
      <c r="AL255" s="408">
        <v>0.86836999999999998</v>
      </c>
      <c r="AM255" s="408">
        <v>0.90305000000000002</v>
      </c>
      <c r="AN255" s="408">
        <v>0.93791999999999998</v>
      </c>
      <c r="AO255" s="394">
        <v>0.97294000000000003</v>
      </c>
      <c r="AP255" s="394">
        <v>1.0081100000000001</v>
      </c>
      <c r="AQ255" s="394">
        <v>1.0434000000000001</v>
      </c>
      <c r="AR255" s="394">
        <v>1.0787899999999999</v>
      </c>
      <c r="AS255" s="394">
        <v>1.11426</v>
      </c>
      <c r="AT255" s="394">
        <v>1.1497900000000001</v>
      </c>
      <c r="AU255" s="394">
        <v>1.18536</v>
      </c>
      <c r="AV255" s="394">
        <v>1.22096</v>
      </c>
      <c r="AW255" s="394">
        <v>1.25657</v>
      </c>
      <c r="AX255" s="394">
        <v>1.29216</v>
      </c>
      <c r="AY255" s="395"/>
      <c r="AZ255" s="395"/>
      <c r="BA255" s="395"/>
      <c r="BB255" s="395"/>
      <c r="BC255" s="395"/>
      <c r="BD255" s="395"/>
      <c r="BE255" s="395"/>
      <c r="BF255" s="395"/>
      <c r="BG255" s="395"/>
      <c r="BH255" s="395"/>
      <c r="BI255" s="395"/>
      <c r="BJ255" s="395"/>
      <c r="BK255" s="395"/>
      <c r="BL255" s="395"/>
      <c r="BM255" s="395"/>
      <c r="BN255" s="395"/>
      <c r="BO255" s="395"/>
      <c r="BP255" s="395"/>
      <c r="BQ255" s="395"/>
      <c r="BR255" s="395"/>
      <c r="BS255" s="395"/>
      <c r="BT255" s="395"/>
      <c r="BU255" s="395"/>
      <c r="BV255" s="395"/>
      <c r="BW255" s="395"/>
      <c r="BX255" s="395"/>
      <c r="BY255" s="395"/>
      <c r="BZ255" s="395"/>
      <c r="CA255" s="395"/>
      <c r="CB255" s="395"/>
      <c r="CC255" s="395"/>
      <c r="CD255" s="395"/>
      <c r="CE255" s="395"/>
      <c r="CF255" s="395"/>
      <c r="CG255" s="395"/>
      <c r="CH255" s="395"/>
      <c r="CI255" s="395"/>
      <c r="CJ255" s="395"/>
      <c r="CK255" s="395"/>
    </row>
    <row r="256" spans="1:89" s="396" customFormat="1">
      <c r="A256" s="1340"/>
      <c r="B256" s="407">
        <v>7</v>
      </c>
      <c r="C256" s="408">
        <v>1.0800000000000001E-2</v>
      </c>
      <c r="D256" s="408">
        <v>1.8689999999999998E-2</v>
      </c>
      <c r="E256" s="408">
        <v>2.852E-2</v>
      </c>
      <c r="F256" s="408">
        <v>4.0189999999999997E-2</v>
      </c>
      <c r="G256" s="408">
        <v>5.3620000000000001E-2</v>
      </c>
      <c r="H256" s="408">
        <v>6.8739999999999996E-2</v>
      </c>
      <c r="I256" s="408">
        <v>8.5449999999999998E-2</v>
      </c>
      <c r="J256" s="408">
        <v>0.1037</v>
      </c>
      <c r="K256" s="408">
        <v>0.1234</v>
      </c>
      <c r="L256" s="408">
        <v>0.14449999999999999</v>
      </c>
      <c r="M256" s="408">
        <v>0.16693</v>
      </c>
      <c r="N256" s="408">
        <v>0.19062999999999999</v>
      </c>
      <c r="O256" s="408">
        <v>0.21554000000000001</v>
      </c>
      <c r="P256" s="408">
        <v>0.24160000000000001</v>
      </c>
      <c r="Q256" s="408">
        <v>0.26874999999999999</v>
      </c>
      <c r="R256" s="408">
        <v>0.29696</v>
      </c>
      <c r="S256" s="408">
        <v>0.32616000000000001</v>
      </c>
      <c r="T256" s="408">
        <v>0.35630000000000001</v>
      </c>
      <c r="U256" s="408">
        <v>0.38733000000000001</v>
      </c>
      <c r="V256" s="408">
        <v>0.41921999999999998</v>
      </c>
      <c r="W256" s="408">
        <v>0.45190999999999998</v>
      </c>
      <c r="X256" s="408">
        <v>0.48536000000000001</v>
      </c>
      <c r="Y256" s="408">
        <v>0.51953000000000005</v>
      </c>
      <c r="Z256" s="408">
        <v>0.55437000000000003</v>
      </c>
      <c r="AA256" s="408">
        <v>0.58984999999999999</v>
      </c>
      <c r="AB256" s="408">
        <v>0.62592999999999999</v>
      </c>
      <c r="AC256" s="408">
        <v>0.66256999999999999</v>
      </c>
      <c r="AD256" s="408">
        <v>0.69972999999999996</v>
      </c>
      <c r="AE256" s="408">
        <v>0.73738000000000004</v>
      </c>
      <c r="AF256" s="408">
        <v>0.77549000000000001</v>
      </c>
      <c r="AG256" s="408">
        <v>0.81401999999999997</v>
      </c>
      <c r="AH256" s="408">
        <v>0.85292999999999997</v>
      </c>
      <c r="AI256" s="408">
        <v>0.89220999999999995</v>
      </c>
      <c r="AJ256" s="408">
        <v>0.93181000000000003</v>
      </c>
      <c r="AK256" s="408">
        <v>0.97170999999999996</v>
      </c>
      <c r="AL256" s="408">
        <v>1.01189</v>
      </c>
      <c r="AM256" s="408">
        <v>1.0523</v>
      </c>
      <c r="AN256" s="408">
        <v>1.09293</v>
      </c>
      <c r="AO256" s="394">
        <v>1.13375</v>
      </c>
      <c r="AP256" s="394">
        <v>1.1747300000000001</v>
      </c>
      <c r="AQ256" s="394">
        <v>1.2158500000000001</v>
      </c>
      <c r="AR256" s="394">
        <v>1.25709</v>
      </c>
      <c r="AS256" s="394">
        <v>1.29843</v>
      </c>
      <c r="AT256" s="394">
        <v>1.3398300000000001</v>
      </c>
      <c r="AU256" s="394">
        <v>1.3812899999999999</v>
      </c>
      <c r="AV256" s="394">
        <v>1.4227700000000001</v>
      </c>
      <c r="AW256" s="394">
        <v>1.46427</v>
      </c>
      <c r="AX256" s="394">
        <v>1.5057499999999999</v>
      </c>
      <c r="AY256" s="395"/>
      <c r="AZ256" s="395"/>
      <c r="BA256" s="395"/>
      <c r="BB256" s="395"/>
      <c r="BC256" s="395"/>
      <c r="BD256" s="395"/>
      <c r="BE256" s="395"/>
      <c r="BF256" s="395"/>
      <c r="BG256" s="395"/>
      <c r="BH256" s="395"/>
      <c r="BI256" s="395"/>
      <c r="BJ256" s="395"/>
      <c r="BK256" s="395"/>
      <c r="BL256" s="395"/>
      <c r="BM256" s="395"/>
      <c r="BN256" s="395"/>
      <c r="BO256" s="395"/>
      <c r="BP256" s="395"/>
      <c r="BQ256" s="395"/>
      <c r="BR256" s="395"/>
      <c r="BS256" s="395"/>
      <c r="BT256" s="395"/>
      <c r="BU256" s="395"/>
      <c r="BV256" s="395"/>
      <c r="BW256" s="395"/>
      <c r="BX256" s="395"/>
      <c r="BY256" s="395"/>
      <c r="BZ256" s="395"/>
      <c r="CA256" s="395"/>
      <c r="CB256" s="395"/>
      <c r="CC256" s="395"/>
      <c r="CD256" s="395"/>
      <c r="CE256" s="395"/>
      <c r="CF256" s="395"/>
      <c r="CG256" s="395"/>
      <c r="CH256" s="395"/>
      <c r="CI256" s="395"/>
      <c r="CJ256" s="395"/>
      <c r="CK256" s="395"/>
    </row>
    <row r="257" spans="1:89" s="396" customFormat="1">
      <c r="A257" s="1340"/>
      <c r="B257" s="407">
        <v>8</v>
      </c>
      <c r="C257" s="408">
        <v>1.234E-2</v>
      </c>
      <c r="D257" s="408">
        <v>2.1340000000000001E-2</v>
      </c>
      <c r="E257" s="408">
        <v>3.2559999999999999E-2</v>
      </c>
      <c r="F257" s="408">
        <v>4.589E-2</v>
      </c>
      <c r="G257" s="408">
        <v>6.123E-2</v>
      </c>
      <c r="H257" s="408">
        <v>7.8490000000000004E-2</v>
      </c>
      <c r="I257" s="408">
        <v>9.7570000000000004E-2</v>
      </c>
      <c r="J257" s="408">
        <v>0.11840000000000001</v>
      </c>
      <c r="K257" s="408">
        <v>0.1409</v>
      </c>
      <c r="L257" s="408">
        <v>0.16500000000000001</v>
      </c>
      <c r="M257" s="408">
        <v>0.19061</v>
      </c>
      <c r="N257" s="408">
        <v>0.21767</v>
      </c>
      <c r="O257" s="408">
        <v>0.24611</v>
      </c>
      <c r="P257" s="408">
        <v>0.27585999999999999</v>
      </c>
      <c r="Q257" s="408">
        <v>0.30687999999999999</v>
      </c>
      <c r="R257" s="408">
        <v>0.33907999999999999</v>
      </c>
      <c r="S257" s="408">
        <v>0.37241999999999997</v>
      </c>
      <c r="T257" s="408">
        <v>0.40683999999999998</v>
      </c>
      <c r="U257" s="408">
        <v>0.44228000000000001</v>
      </c>
      <c r="V257" s="408">
        <v>0.47869</v>
      </c>
      <c r="W257" s="408">
        <v>0.51600999999999997</v>
      </c>
      <c r="X257" s="408">
        <v>0.55420999999999998</v>
      </c>
      <c r="Y257" s="408">
        <v>0.59323000000000004</v>
      </c>
      <c r="Z257" s="408">
        <v>0.63300999999999996</v>
      </c>
      <c r="AA257" s="408">
        <v>0.67352999999999996</v>
      </c>
      <c r="AB257" s="408">
        <v>0.71472999999999998</v>
      </c>
      <c r="AC257" s="408">
        <v>0.75656000000000001</v>
      </c>
      <c r="AD257" s="408">
        <v>0.79900000000000004</v>
      </c>
      <c r="AE257" s="408">
        <v>0.84199999999999997</v>
      </c>
      <c r="AF257" s="408">
        <v>0.88551000000000002</v>
      </c>
      <c r="AG257" s="408">
        <v>0.92950999999999995</v>
      </c>
      <c r="AH257" s="408">
        <v>0.97394999999999998</v>
      </c>
      <c r="AI257" s="408">
        <v>1.0187900000000001</v>
      </c>
      <c r="AJ257" s="408">
        <v>1.06402</v>
      </c>
      <c r="AK257" s="408">
        <v>1.10958</v>
      </c>
      <c r="AL257" s="408">
        <v>1.1554500000000001</v>
      </c>
      <c r="AM257" s="408">
        <v>1.2016</v>
      </c>
      <c r="AN257" s="408">
        <v>1.248</v>
      </c>
      <c r="AO257" s="394">
        <v>1.29461</v>
      </c>
      <c r="AP257" s="394">
        <v>1.34141</v>
      </c>
      <c r="AQ257" s="394">
        <v>1.3883700000000001</v>
      </c>
      <c r="AR257" s="394">
        <v>1.43547</v>
      </c>
      <c r="AS257" s="394">
        <v>1.4826699999999999</v>
      </c>
      <c r="AT257" s="394">
        <v>1.5299499999999999</v>
      </c>
      <c r="AU257" s="394">
        <v>1.5772900000000001</v>
      </c>
      <c r="AV257" s="394">
        <v>1.6246700000000001</v>
      </c>
      <c r="AW257" s="394">
        <v>1.67205</v>
      </c>
      <c r="AX257" s="394">
        <v>1.71943</v>
      </c>
      <c r="AY257" s="395"/>
      <c r="AZ257" s="395"/>
      <c r="BA257" s="395"/>
      <c r="BB257" s="395"/>
      <c r="BC257" s="395"/>
      <c r="BD257" s="395"/>
      <c r="BE257" s="395"/>
      <c r="BF257" s="395"/>
      <c r="BG257" s="395"/>
      <c r="BH257" s="395"/>
      <c r="BI257" s="395"/>
      <c r="BJ257" s="395"/>
      <c r="BK257" s="395"/>
      <c r="BL257" s="395"/>
      <c r="BM257" s="395"/>
      <c r="BN257" s="395"/>
      <c r="BO257" s="395"/>
      <c r="BP257" s="395"/>
      <c r="BQ257" s="395"/>
      <c r="BR257" s="395"/>
      <c r="BS257" s="395"/>
      <c r="BT257" s="395"/>
      <c r="BU257" s="395"/>
      <c r="BV257" s="395"/>
      <c r="BW257" s="395"/>
      <c r="BX257" s="395"/>
      <c r="BY257" s="395"/>
      <c r="BZ257" s="395"/>
      <c r="CA257" s="395"/>
      <c r="CB257" s="395"/>
      <c r="CC257" s="395"/>
      <c r="CD257" s="395"/>
      <c r="CE257" s="395"/>
      <c r="CF257" s="395"/>
      <c r="CG257" s="395"/>
      <c r="CH257" s="395"/>
      <c r="CI257" s="395"/>
      <c r="CJ257" s="395"/>
      <c r="CK257" s="395"/>
    </row>
    <row r="258" spans="1:89" s="396" customFormat="1">
      <c r="A258" s="1340"/>
      <c r="B258" s="407">
        <v>9</v>
      </c>
      <c r="C258" s="408">
        <v>1.387E-2</v>
      </c>
      <c r="D258" s="408">
        <v>2.3990000000000001E-2</v>
      </c>
      <c r="E258" s="408">
        <v>3.6609999999999997E-2</v>
      </c>
      <c r="F258" s="408">
        <v>5.1589999999999997E-2</v>
      </c>
      <c r="G258" s="408">
        <v>6.8839999999999998E-2</v>
      </c>
      <c r="H258" s="408">
        <v>8.8239999999999999E-2</v>
      </c>
      <c r="I258" s="408">
        <v>0.10969</v>
      </c>
      <c r="J258" s="408">
        <v>0.13311999999999999</v>
      </c>
      <c r="K258" s="408">
        <v>0.15841</v>
      </c>
      <c r="L258" s="408">
        <v>0.1855</v>
      </c>
      <c r="M258" s="408">
        <v>0.21429000000000001</v>
      </c>
      <c r="N258" s="408">
        <v>0.24471000000000001</v>
      </c>
      <c r="O258" s="408">
        <v>0.27668999999999999</v>
      </c>
      <c r="P258" s="408">
        <v>0.31014000000000003</v>
      </c>
      <c r="Q258" s="408">
        <v>0.34500999999999998</v>
      </c>
      <c r="R258" s="408">
        <v>0.38122</v>
      </c>
      <c r="S258" s="408">
        <v>0.41870000000000002</v>
      </c>
      <c r="T258" s="408">
        <v>0.45739000000000002</v>
      </c>
      <c r="U258" s="408">
        <v>0.49724000000000002</v>
      </c>
      <c r="V258" s="408">
        <v>0.53817000000000004</v>
      </c>
      <c r="W258" s="408">
        <v>0.58013999999999999</v>
      </c>
      <c r="X258" s="408">
        <v>0.62307999999999997</v>
      </c>
      <c r="Y258" s="408">
        <v>0.66695000000000004</v>
      </c>
      <c r="Z258" s="408">
        <v>0.71167999999999998</v>
      </c>
      <c r="AA258" s="408">
        <v>0.75722999999999996</v>
      </c>
      <c r="AB258" s="408">
        <v>0.80354999999999999</v>
      </c>
      <c r="AC258" s="408">
        <v>0.85058999999999996</v>
      </c>
      <c r="AD258" s="408">
        <v>0.89829999999999999</v>
      </c>
      <c r="AE258" s="408">
        <v>0.94664000000000004</v>
      </c>
      <c r="AF258" s="408">
        <v>0.99556</v>
      </c>
      <c r="AG258" s="408">
        <v>1.0450299999999999</v>
      </c>
      <c r="AH258" s="408">
        <v>1.0949899999999999</v>
      </c>
      <c r="AI258" s="408">
        <v>1.1454200000000001</v>
      </c>
      <c r="AJ258" s="408">
        <v>1.1962600000000001</v>
      </c>
      <c r="AK258" s="408">
        <v>1.24749</v>
      </c>
      <c r="AL258" s="408">
        <v>1.2990699999999999</v>
      </c>
      <c r="AM258" s="408">
        <v>1.3509500000000001</v>
      </c>
      <c r="AN258" s="408">
        <v>1.4031199999999999</v>
      </c>
      <c r="AO258" s="394">
        <v>1.45553</v>
      </c>
      <c r="AP258" s="394">
        <v>1.50814</v>
      </c>
      <c r="AQ258" s="394">
        <v>1.56094</v>
      </c>
      <c r="AR258" s="394">
        <v>1.61389</v>
      </c>
      <c r="AS258" s="394">
        <v>1.66696</v>
      </c>
      <c r="AT258" s="394">
        <v>1.7201299999999999</v>
      </c>
      <c r="AU258" s="394">
        <v>1.77335</v>
      </c>
      <c r="AV258" s="394">
        <v>1.8266199999999999</v>
      </c>
      <c r="AW258" s="394">
        <v>1.8798999999999999</v>
      </c>
      <c r="AX258" s="394">
        <v>1.93316</v>
      </c>
      <c r="AY258" s="395"/>
      <c r="AZ258" s="395"/>
      <c r="BA258" s="395"/>
      <c r="BB258" s="395"/>
      <c r="BC258" s="395"/>
      <c r="BD258" s="395"/>
      <c r="BE258" s="395"/>
      <c r="BF258" s="395"/>
      <c r="BG258" s="395"/>
      <c r="BH258" s="395"/>
      <c r="BI258" s="395"/>
      <c r="BJ258" s="395"/>
      <c r="BK258" s="395"/>
      <c r="BL258" s="395"/>
      <c r="BM258" s="395"/>
      <c r="BN258" s="395"/>
      <c r="BO258" s="395"/>
      <c r="BP258" s="395"/>
      <c r="BQ258" s="395"/>
      <c r="BR258" s="395"/>
      <c r="BS258" s="395"/>
      <c r="BT258" s="395"/>
      <c r="BU258" s="395"/>
      <c r="BV258" s="395"/>
      <c r="BW258" s="395"/>
      <c r="BX258" s="395"/>
      <c r="BY258" s="395"/>
      <c r="BZ258" s="395"/>
      <c r="CA258" s="395"/>
      <c r="CB258" s="395"/>
      <c r="CC258" s="395"/>
      <c r="CD258" s="395"/>
      <c r="CE258" s="395"/>
      <c r="CF258" s="395"/>
      <c r="CG258" s="395"/>
      <c r="CH258" s="395"/>
      <c r="CI258" s="395"/>
      <c r="CJ258" s="395"/>
      <c r="CK258" s="395"/>
    </row>
    <row r="259" spans="1:89" s="396" customFormat="1">
      <c r="A259" s="1340"/>
      <c r="B259" s="407">
        <v>10</v>
      </c>
      <c r="C259" s="408">
        <v>1.54E-2</v>
      </c>
      <c r="D259" s="408">
        <v>2.664E-2</v>
      </c>
      <c r="E259" s="408">
        <v>4.0649999999999999E-2</v>
      </c>
      <c r="F259" s="408">
        <v>5.7290000000000001E-2</v>
      </c>
      <c r="G259" s="408">
        <v>7.6450000000000004E-2</v>
      </c>
      <c r="H259" s="408">
        <v>9.7989999999999994E-2</v>
      </c>
      <c r="I259" s="408">
        <v>0.12182</v>
      </c>
      <c r="J259" s="408">
        <v>0.14782999999999999</v>
      </c>
      <c r="K259" s="408">
        <v>0.17591999999999999</v>
      </c>
      <c r="L259" s="408">
        <v>0.20599999999999999</v>
      </c>
      <c r="M259" s="408">
        <v>0.23798</v>
      </c>
      <c r="N259" s="408">
        <v>0.27176</v>
      </c>
      <c r="O259" s="408">
        <v>0.30726999999999999</v>
      </c>
      <c r="P259" s="408">
        <v>0.34443000000000001</v>
      </c>
      <c r="Q259" s="408">
        <v>0.38314999999999999</v>
      </c>
      <c r="R259" s="408">
        <v>0.42336000000000001</v>
      </c>
      <c r="S259" s="408">
        <v>0.46499000000000001</v>
      </c>
      <c r="T259" s="408">
        <v>0.50795999999999997</v>
      </c>
      <c r="U259" s="408">
        <v>0.55220999999999998</v>
      </c>
      <c r="V259" s="408">
        <v>0.59767000000000003</v>
      </c>
      <c r="W259" s="408">
        <v>0.64427999999999996</v>
      </c>
      <c r="X259" s="408">
        <v>0.69196999999999997</v>
      </c>
      <c r="Y259" s="408">
        <v>0.74068000000000001</v>
      </c>
      <c r="Z259" s="408">
        <v>0.79035999999999995</v>
      </c>
      <c r="AA259" s="408">
        <v>0.84094999999999998</v>
      </c>
      <c r="AB259" s="408">
        <v>0.89239000000000002</v>
      </c>
      <c r="AC259" s="408">
        <v>0.94462999999999997</v>
      </c>
      <c r="AD259" s="408">
        <v>0.99761999999999995</v>
      </c>
      <c r="AE259" s="408">
        <v>1.05131</v>
      </c>
      <c r="AF259" s="408">
        <v>1.10564</v>
      </c>
      <c r="AG259" s="408">
        <v>1.1605799999999999</v>
      </c>
      <c r="AH259" s="408">
        <v>1.21607</v>
      </c>
      <c r="AI259" s="408">
        <v>1.27207</v>
      </c>
      <c r="AJ259" s="408">
        <v>1.3285400000000001</v>
      </c>
      <c r="AK259" s="408">
        <v>1.3854299999999999</v>
      </c>
      <c r="AL259" s="408">
        <v>1.4427099999999999</v>
      </c>
      <c r="AM259" s="408">
        <v>1.50034</v>
      </c>
      <c r="AN259" s="408">
        <v>1.55827</v>
      </c>
      <c r="AO259" s="394">
        <v>1.6164799999999999</v>
      </c>
      <c r="AP259" s="394">
        <v>1.67492</v>
      </c>
      <c r="AQ259" s="394">
        <v>1.73356</v>
      </c>
      <c r="AR259" s="394">
        <v>1.79236</v>
      </c>
      <c r="AS259" s="394">
        <v>1.8512999999999999</v>
      </c>
      <c r="AT259" s="394">
        <v>1.91035</v>
      </c>
      <c r="AU259" s="394">
        <v>1.96946</v>
      </c>
      <c r="AV259" s="394">
        <v>2.0286200000000001</v>
      </c>
      <c r="AW259" s="394">
        <v>2.08779</v>
      </c>
      <c r="AX259" s="394">
        <v>2.1469499999999999</v>
      </c>
      <c r="AY259" s="395"/>
      <c r="AZ259" s="395"/>
      <c r="BA259" s="395"/>
      <c r="BB259" s="395"/>
      <c r="BC259" s="395"/>
      <c r="BD259" s="395"/>
      <c r="BE259" s="395"/>
      <c r="BF259" s="395"/>
      <c r="BG259" s="395"/>
      <c r="BH259" s="395"/>
      <c r="BI259" s="395"/>
      <c r="BJ259" s="395"/>
      <c r="BK259" s="395"/>
      <c r="BL259" s="395"/>
      <c r="BM259" s="395"/>
      <c r="BN259" s="395"/>
      <c r="BO259" s="395"/>
      <c r="BP259" s="395"/>
      <c r="BQ259" s="395"/>
      <c r="BR259" s="395"/>
      <c r="BS259" s="395"/>
      <c r="BT259" s="395"/>
      <c r="BU259" s="395"/>
      <c r="BV259" s="395"/>
      <c r="BW259" s="395"/>
      <c r="BX259" s="395"/>
      <c r="BY259" s="395"/>
      <c r="BZ259" s="395"/>
      <c r="CA259" s="395"/>
      <c r="CB259" s="395"/>
      <c r="CC259" s="395"/>
      <c r="CD259" s="395"/>
      <c r="CE259" s="395"/>
      <c r="CF259" s="395"/>
      <c r="CG259" s="395"/>
      <c r="CH259" s="395"/>
      <c r="CI259" s="395"/>
      <c r="CJ259" s="395"/>
      <c r="CK259" s="395"/>
    </row>
    <row r="260" spans="1:89" s="396" customFormat="1">
      <c r="A260" s="1340"/>
      <c r="B260" s="407">
        <v>11</v>
      </c>
      <c r="C260" s="408">
        <v>1.6930000000000001E-2</v>
      </c>
      <c r="D260" s="408">
        <v>2.929E-2</v>
      </c>
      <c r="E260" s="408">
        <v>4.4699999999999997E-2</v>
      </c>
      <c r="F260" s="408">
        <v>6.3E-2</v>
      </c>
      <c r="G260" s="408">
        <v>8.4059999999999996E-2</v>
      </c>
      <c r="H260" s="408">
        <v>0.10775</v>
      </c>
      <c r="I260" s="408">
        <v>0.13395000000000001</v>
      </c>
      <c r="J260" s="408">
        <v>0.16255</v>
      </c>
      <c r="K260" s="408">
        <v>0.19344</v>
      </c>
      <c r="L260" s="408">
        <v>0.22650999999999999</v>
      </c>
      <c r="M260" s="408">
        <v>0.26167000000000001</v>
      </c>
      <c r="N260" s="408">
        <v>0.29881999999999997</v>
      </c>
      <c r="O260" s="408">
        <v>0.33787</v>
      </c>
      <c r="P260" s="408">
        <v>0.37872</v>
      </c>
      <c r="Q260" s="408">
        <v>0.42130000000000001</v>
      </c>
      <c r="R260" s="408">
        <v>0.46550999999999998</v>
      </c>
      <c r="S260" s="408">
        <v>0.51127999999999996</v>
      </c>
      <c r="T260" s="408">
        <v>0.55854000000000004</v>
      </c>
      <c r="U260" s="408">
        <v>0.60719000000000001</v>
      </c>
      <c r="V260" s="408">
        <v>0.65717999999999999</v>
      </c>
      <c r="W260" s="408">
        <v>0.70843</v>
      </c>
      <c r="X260" s="408">
        <v>0.76087000000000005</v>
      </c>
      <c r="Y260" s="408">
        <v>0.81444000000000005</v>
      </c>
      <c r="Z260" s="408">
        <v>0.86906000000000005</v>
      </c>
      <c r="AA260" s="408">
        <v>0.92469000000000001</v>
      </c>
      <c r="AB260" s="408">
        <v>0.98124999999999996</v>
      </c>
      <c r="AC260" s="408">
        <v>1.0387</v>
      </c>
      <c r="AD260" s="408">
        <v>1.0969599999999999</v>
      </c>
      <c r="AE260" s="408">
        <v>1.1559999999999999</v>
      </c>
      <c r="AF260" s="408">
        <v>1.21574</v>
      </c>
      <c r="AG260" s="408">
        <v>1.2761499999999999</v>
      </c>
      <c r="AH260" s="408">
        <v>1.3371599999999999</v>
      </c>
      <c r="AI260" s="408">
        <v>1.3987400000000001</v>
      </c>
      <c r="AJ260" s="408">
        <v>1.4608399999999999</v>
      </c>
      <c r="AK260" s="408">
        <v>1.5234000000000001</v>
      </c>
      <c r="AL260" s="408">
        <v>1.58639</v>
      </c>
      <c r="AM260" s="408">
        <v>1.64975</v>
      </c>
      <c r="AN260" s="408">
        <v>1.71346</v>
      </c>
      <c r="AO260" s="394">
        <v>1.77746</v>
      </c>
      <c r="AP260" s="394">
        <v>1.84172</v>
      </c>
      <c r="AQ260" s="394">
        <v>1.9061999999999999</v>
      </c>
      <c r="AR260" s="394">
        <v>1.9708699999999999</v>
      </c>
      <c r="AS260" s="394">
        <v>2.0356800000000002</v>
      </c>
      <c r="AT260" s="394">
        <v>2.1006100000000001</v>
      </c>
      <c r="AU260" s="394">
        <v>2.16561</v>
      </c>
      <c r="AV260" s="394">
        <v>2.2306599999999999</v>
      </c>
      <c r="AW260" s="394">
        <v>2.2957299999999998</v>
      </c>
      <c r="AX260" s="394">
        <v>2.3607800000000001</v>
      </c>
      <c r="AY260" s="395"/>
      <c r="AZ260" s="395"/>
      <c r="BA260" s="395"/>
      <c r="BB260" s="395"/>
      <c r="BC260" s="395"/>
      <c r="BD260" s="395"/>
      <c r="BE260" s="395"/>
      <c r="BF260" s="395"/>
      <c r="BG260" s="395"/>
      <c r="BH260" s="395"/>
      <c r="BI260" s="395"/>
      <c r="BJ260" s="395"/>
      <c r="BK260" s="395"/>
      <c r="BL260" s="395"/>
      <c r="BM260" s="395"/>
      <c r="BN260" s="395"/>
      <c r="BO260" s="395"/>
      <c r="BP260" s="395"/>
      <c r="BQ260" s="395"/>
      <c r="BR260" s="395"/>
      <c r="BS260" s="395"/>
      <c r="BT260" s="395"/>
      <c r="BU260" s="395"/>
      <c r="BV260" s="395"/>
      <c r="BW260" s="395"/>
      <c r="BX260" s="395"/>
      <c r="BY260" s="395"/>
      <c r="BZ260" s="395"/>
      <c r="CA260" s="395"/>
      <c r="CB260" s="395"/>
      <c r="CC260" s="395"/>
      <c r="CD260" s="395"/>
      <c r="CE260" s="395"/>
      <c r="CF260" s="395"/>
      <c r="CG260" s="395"/>
      <c r="CH260" s="395"/>
      <c r="CI260" s="395"/>
      <c r="CJ260" s="395"/>
      <c r="CK260" s="395"/>
    </row>
    <row r="261" spans="1:89" s="396" customFormat="1">
      <c r="A261" s="1340"/>
      <c r="B261" s="407">
        <v>12</v>
      </c>
      <c r="C261" s="408">
        <v>1.847E-2</v>
      </c>
      <c r="D261" s="408">
        <v>3.1949999999999999E-2</v>
      </c>
      <c r="E261" s="408">
        <v>4.8750000000000002E-2</v>
      </c>
      <c r="F261" s="408">
        <v>6.8699999999999997E-2</v>
      </c>
      <c r="G261" s="408">
        <v>9.1670000000000001E-2</v>
      </c>
      <c r="H261" s="408">
        <v>0.11749999999999999</v>
      </c>
      <c r="I261" s="408">
        <v>0.14607999999999999</v>
      </c>
      <c r="J261" s="408">
        <v>0.17727000000000001</v>
      </c>
      <c r="K261" s="408">
        <v>0.21096000000000001</v>
      </c>
      <c r="L261" s="408">
        <v>0.24703</v>
      </c>
      <c r="M261" s="408">
        <v>0.28537000000000001</v>
      </c>
      <c r="N261" s="408">
        <v>0.32588</v>
      </c>
      <c r="O261" s="408">
        <v>0.36847000000000002</v>
      </c>
      <c r="P261" s="408">
        <v>0.41302</v>
      </c>
      <c r="Q261" s="408">
        <v>0.45945000000000003</v>
      </c>
      <c r="R261" s="408">
        <v>0.50766999999999995</v>
      </c>
      <c r="S261" s="408">
        <v>0.55759000000000003</v>
      </c>
      <c r="T261" s="408">
        <v>0.60911999999999999</v>
      </c>
      <c r="U261" s="408">
        <v>0.66217999999999999</v>
      </c>
      <c r="V261" s="408">
        <v>0.7167</v>
      </c>
      <c r="W261" s="408">
        <v>0.77259</v>
      </c>
      <c r="X261" s="408">
        <v>0.82977999999999996</v>
      </c>
      <c r="Y261" s="408">
        <v>0.88819999999999999</v>
      </c>
      <c r="Z261" s="408">
        <v>0.94777999999999996</v>
      </c>
      <c r="AA261" s="408">
        <v>1.00844</v>
      </c>
      <c r="AB261" s="408">
        <v>1.07013</v>
      </c>
      <c r="AC261" s="408">
        <v>1.1327799999999999</v>
      </c>
      <c r="AD261" s="408">
        <v>1.1963200000000001</v>
      </c>
      <c r="AE261" s="408">
        <v>1.2606999999999999</v>
      </c>
      <c r="AF261" s="408">
        <v>1.32586</v>
      </c>
      <c r="AG261" s="408">
        <v>1.39174</v>
      </c>
      <c r="AH261" s="408">
        <v>1.45828</v>
      </c>
      <c r="AI261" s="408">
        <v>1.5254399999999999</v>
      </c>
      <c r="AJ261" s="408">
        <v>1.5931599999999999</v>
      </c>
      <c r="AK261" s="408">
        <v>1.6613899999999999</v>
      </c>
      <c r="AL261" s="408">
        <v>1.7300800000000001</v>
      </c>
      <c r="AM261" s="408">
        <v>1.7991900000000001</v>
      </c>
      <c r="AN261" s="408">
        <v>1.86866</v>
      </c>
      <c r="AO261" s="394">
        <v>1.9384699999999999</v>
      </c>
      <c r="AP261" s="394">
        <v>2.0085500000000001</v>
      </c>
      <c r="AQ261" s="394">
        <v>2.0788700000000002</v>
      </c>
      <c r="AR261" s="394">
        <v>2.1494</v>
      </c>
      <c r="AS261" s="394">
        <v>2.2200799999999998</v>
      </c>
      <c r="AT261" s="394">
        <v>2.2908900000000001</v>
      </c>
      <c r="AU261" s="394">
        <v>2.3617900000000001</v>
      </c>
      <c r="AV261" s="394">
        <v>2.4327299999999998</v>
      </c>
      <c r="AW261" s="394">
        <v>2.5036999999999998</v>
      </c>
      <c r="AX261" s="394">
        <v>2.5746500000000001</v>
      </c>
      <c r="AY261" s="395"/>
      <c r="AZ261" s="395"/>
      <c r="BA261" s="395"/>
      <c r="BB261" s="395"/>
      <c r="BC261" s="395"/>
      <c r="BD261" s="395"/>
      <c r="BE261" s="395"/>
      <c r="BF261" s="395"/>
      <c r="BG261" s="395"/>
      <c r="BH261" s="395"/>
      <c r="BI261" s="395"/>
      <c r="BJ261" s="395"/>
      <c r="BK261" s="395"/>
      <c r="BL261" s="395"/>
      <c r="BM261" s="395"/>
      <c r="BN261" s="395"/>
      <c r="BO261" s="395"/>
      <c r="BP261" s="395"/>
      <c r="BQ261" s="395"/>
      <c r="BR261" s="395"/>
      <c r="BS261" s="395"/>
      <c r="BT261" s="395"/>
      <c r="BU261" s="395"/>
      <c r="BV261" s="395"/>
      <c r="BW261" s="395"/>
      <c r="BX261" s="395"/>
      <c r="BY261" s="395"/>
      <c r="BZ261" s="395"/>
      <c r="CA261" s="395"/>
      <c r="CB261" s="395"/>
      <c r="CC261" s="395"/>
      <c r="CD261" s="395"/>
      <c r="CE261" s="395"/>
      <c r="CF261" s="395"/>
      <c r="CG261" s="395"/>
      <c r="CH261" s="395"/>
      <c r="CI261" s="395"/>
      <c r="CJ261" s="395"/>
      <c r="CK261" s="395"/>
    </row>
    <row r="262" spans="1:89" s="396" customFormat="1">
      <c r="A262" s="1340"/>
      <c r="B262" s="407">
        <v>13</v>
      </c>
      <c r="C262" s="408">
        <v>0.02</v>
      </c>
      <c r="D262" s="408">
        <v>3.4599999999999999E-2</v>
      </c>
      <c r="E262" s="408">
        <v>5.2789999999999997E-2</v>
      </c>
      <c r="F262" s="408">
        <v>7.4410000000000004E-2</v>
      </c>
      <c r="G262" s="408">
        <v>9.9279999999999993E-2</v>
      </c>
      <c r="H262" s="408">
        <v>0.12726000000000001</v>
      </c>
      <c r="I262" s="408">
        <v>0.15820999999999999</v>
      </c>
      <c r="J262" s="408">
        <v>0.19198999999999999</v>
      </c>
      <c r="K262" s="408">
        <v>0.22847999999999999</v>
      </c>
      <c r="L262" s="408">
        <v>0.26754</v>
      </c>
      <c r="M262" s="408">
        <v>0.30907000000000001</v>
      </c>
      <c r="N262" s="408">
        <v>0.35294999999999999</v>
      </c>
      <c r="O262" s="408">
        <v>0.39906999999999998</v>
      </c>
      <c r="P262" s="408">
        <v>0.44732</v>
      </c>
      <c r="Q262" s="408">
        <v>0.49761</v>
      </c>
      <c r="R262" s="408">
        <v>0.54984</v>
      </c>
      <c r="S262" s="408">
        <v>0.60389999999999999</v>
      </c>
      <c r="T262" s="408">
        <v>0.65971000000000002</v>
      </c>
      <c r="U262" s="408">
        <v>0.71718000000000004</v>
      </c>
      <c r="V262" s="408">
        <v>0.77622999999999998</v>
      </c>
      <c r="W262" s="408">
        <v>0.83675999999999995</v>
      </c>
      <c r="X262" s="408">
        <v>0.89870000000000005</v>
      </c>
      <c r="Y262" s="408">
        <v>0.96196999999999999</v>
      </c>
      <c r="Z262" s="408">
        <v>1.0265</v>
      </c>
      <c r="AA262" s="408">
        <v>1.0922000000000001</v>
      </c>
      <c r="AB262" s="408">
        <v>1.1590100000000001</v>
      </c>
      <c r="AC262" s="408">
        <v>1.2268699999999999</v>
      </c>
      <c r="AD262" s="408">
        <v>1.29569</v>
      </c>
      <c r="AE262" s="408">
        <v>1.3654200000000001</v>
      </c>
      <c r="AF262" s="408">
        <v>1.4359900000000001</v>
      </c>
      <c r="AG262" s="408">
        <v>1.5073399999999999</v>
      </c>
      <c r="AH262" s="408">
        <v>1.57941</v>
      </c>
      <c r="AI262" s="408">
        <v>1.65215</v>
      </c>
      <c r="AJ262" s="408">
        <v>1.7255</v>
      </c>
      <c r="AK262" s="408">
        <v>1.7994000000000001</v>
      </c>
      <c r="AL262" s="408">
        <v>1.8737999999999999</v>
      </c>
      <c r="AM262" s="408">
        <v>1.9486399999999999</v>
      </c>
      <c r="AN262" s="408">
        <v>2.0238900000000002</v>
      </c>
      <c r="AO262" s="394">
        <v>2.0994899999999999</v>
      </c>
      <c r="AP262" s="394">
        <v>2.1753999999999998</v>
      </c>
      <c r="AQ262" s="394">
        <v>2.2515700000000001</v>
      </c>
      <c r="AR262" s="407">
        <v>2.32795</v>
      </c>
      <c r="AS262" s="407">
        <v>2.4045100000000001</v>
      </c>
      <c r="AT262" s="407">
        <v>2.4812099999999999</v>
      </c>
      <c r="AU262" s="407">
        <v>2.5579900000000002</v>
      </c>
      <c r="AV262" s="407">
        <v>2.63483</v>
      </c>
      <c r="AW262" s="407">
        <v>2.7116899999999999</v>
      </c>
      <c r="AX262" s="407">
        <v>2.7885399999999998</v>
      </c>
      <c r="AY262" s="407"/>
      <c r="AZ262" s="407"/>
      <c r="BA262" s="407"/>
      <c r="BB262" s="407"/>
      <c r="BC262" s="407"/>
      <c r="BD262" s="407"/>
      <c r="BE262" s="407"/>
      <c r="BF262" s="407"/>
      <c r="BG262" s="407"/>
      <c r="BH262" s="407"/>
      <c r="BI262" s="407"/>
      <c r="BJ262" s="407"/>
      <c r="BK262" s="407"/>
      <c r="BL262" s="407"/>
      <c r="BM262" s="407"/>
      <c r="BN262" s="407"/>
      <c r="BO262" s="407"/>
      <c r="BP262" s="407"/>
      <c r="BQ262" s="407"/>
      <c r="BR262" s="407"/>
      <c r="BS262" s="407"/>
      <c r="BT262" s="407"/>
      <c r="BU262" s="407"/>
      <c r="BV262" s="407"/>
      <c r="BW262" s="407"/>
      <c r="BX262" s="407"/>
      <c r="BY262" s="407"/>
      <c r="BZ262" s="407"/>
      <c r="CA262" s="407"/>
      <c r="CB262" s="407"/>
      <c r="CC262" s="407"/>
      <c r="CD262" s="395"/>
      <c r="CE262" s="395"/>
      <c r="CF262" s="395"/>
      <c r="CG262" s="395"/>
      <c r="CH262" s="395"/>
      <c r="CI262" s="395"/>
      <c r="CJ262" s="395"/>
      <c r="CK262" s="395"/>
    </row>
    <row r="263" spans="1:89" s="396" customFormat="1">
      <c r="A263" s="1340"/>
      <c r="B263" s="407">
        <v>14</v>
      </c>
      <c r="C263" s="408">
        <v>2.154E-2</v>
      </c>
      <c r="D263" s="408">
        <v>3.7249999999999998E-2</v>
      </c>
      <c r="E263" s="408">
        <v>5.6840000000000002E-2</v>
      </c>
      <c r="F263" s="408">
        <v>8.0110000000000001E-2</v>
      </c>
      <c r="G263" s="408">
        <v>0.10689</v>
      </c>
      <c r="H263" s="408">
        <v>0.13702</v>
      </c>
      <c r="I263" s="408">
        <v>0.17033999999999999</v>
      </c>
      <c r="J263" s="408">
        <v>0.20671</v>
      </c>
      <c r="K263" s="408">
        <v>0.246</v>
      </c>
      <c r="L263" s="408">
        <v>0.28805999999999998</v>
      </c>
      <c r="M263" s="408">
        <v>0.33277000000000001</v>
      </c>
      <c r="N263" s="408">
        <v>0.38002000000000002</v>
      </c>
      <c r="O263" s="408">
        <v>0.42967</v>
      </c>
      <c r="P263" s="408">
        <v>0.48163</v>
      </c>
      <c r="Q263" s="408">
        <v>0.53576999999999997</v>
      </c>
      <c r="R263" s="408">
        <v>0.59199999999999997</v>
      </c>
      <c r="S263" s="408">
        <v>0.65020999999999995</v>
      </c>
      <c r="T263" s="408">
        <v>0.71031</v>
      </c>
      <c r="U263" s="408">
        <v>0.77219000000000004</v>
      </c>
      <c r="V263" s="408">
        <v>0.83575999999999995</v>
      </c>
      <c r="W263" s="408">
        <v>0.90093999999999996</v>
      </c>
      <c r="X263" s="408">
        <v>0.96762999999999999</v>
      </c>
      <c r="Y263" s="408">
        <v>1.0357499999999999</v>
      </c>
      <c r="Z263" s="408">
        <v>1.1052299999999999</v>
      </c>
      <c r="AA263" s="408">
        <v>1.17597</v>
      </c>
      <c r="AB263" s="408">
        <v>1.2479100000000001</v>
      </c>
      <c r="AC263" s="408">
        <v>1.32097</v>
      </c>
      <c r="AD263" s="408">
        <v>1.39507</v>
      </c>
      <c r="AE263" s="408">
        <v>1.4701500000000001</v>
      </c>
      <c r="AF263" s="408">
        <v>1.54613</v>
      </c>
      <c r="AG263" s="408">
        <v>1.62296</v>
      </c>
      <c r="AH263" s="408">
        <v>1.7005600000000001</v>
      </c>
      <c r="AI263" s="408">
        <v>1.77888</v>
      </c>
      <c r="AJ263" s="408">
        <v>1.85785</v>
      </c>
      <c r="AK263" s="408">
        <v>1.9374199999999999</v>
      </c>
      <c r="AL263" s="408">
        <v>2.0175299999999998</v>
      </c>
      <c r="AM263" s="408">
        <v>2.0981200000000002</v>
      </c>
      <c r="AN263" s="408">
        <v>2.1791399999999999</v>
      </c>
      <c r="AO263" s="394">
        <v>2.2605400000000002</v>
      </c>
      <c r="AP263" s="394">
        <v>2.3422700000000001</v>
      </c>
      <c r="AQ263" s="394">
        <v>2.42428</v>
      </c>
      <c r="AR263" s="407">
        <v>2.5065300000000001</v>
      </c>
      <c r="AS263" s="407">
        <v>2.5889600000000002</v>
      </c>
      <c r="AT263" s="407">
        <v>2.6715399999999998</v>
      </c>
      <c r="AU263" s="407">
        <v>2.7542200000000001</v>
      </c>
      <c r="AV263" s="407">
        <v>2.8369599999999999</v>
      </c>
      <c r="AW263" s="407">
        <v>2.9197099999999998</v>
      </c>
      <c r="AX263" s="407">
        <v>3.0024500000000001</v>
      </c>
      <c r="AY263" s="407"/>
      <c r="AZ263" s="407"/>
      <c r="BA263" s="407"/>
      <c r="BB263" s="407"/>
      <c r="BC263" s="407"/>
      <c r="BD263" s="407"/>
      <c r="BE263" s="407"/>
      <c r="BF263" s="407"/>
      <c r="BG263" s="407"/>
      <c r="BH263" s="407"/>
      <c r="BI263" s="407"/>
      <c r="BJ263" s="407"/>
      <c r="BK263" s="407"/>
      <c r="BL263" s="407"/>
      <c r="BM263" s="407"/>
      <c r="BN263" s="407"/>
      <c r="BO263" s="407"/>
      <c r="BP263" s="407"/>
      <c r="BQ263" s="407"/>
      <c r="BR263" s="407"/>
      <c r="BS263" s="407"/>
      <c r="BT263" s="407"/>
      <c r="BU263" s="407"/>
      <c r="BV263" s="407"/>
      <c r="BW263" s="407"/>
      <c r="BX263" s="407"/>
      <c r="BY263" s="407"/>
      <c r="BZ263" s="407"/>
      <c r="CA263" s="407"/>
      <c r="CB263" s="407"/>
      <c r="CC263" s="407"/>
      <c r="CD263" s="395"/>
      <c r="CE263" s="395"/>
      <c r="CF263" s="395"/>
      <c r="CG263" s="395"/>
      <c r="CH263" s="395"/>
      <c r="CI263" s="395"/>
      <c r="CJ263" s="395"/>
      <c r="CK263" s="395"/>
    </row>
    <row r="264" spans="1:89" s="396" customFormat="1">
      <c r="A264" s="1340"/>
      <c r="B264" s="407">
        <v>15</v>
      </c>
      <c r="C264" s="408">
        <v>2.307E-2</v>
      </c>
      <c r="D264" s="408">
        <v>3.9910000000000001E-2</v>
      </c>
      <c r="E264" s="408">
        <v>6.089E-2</v>
      </c>
      <c r="F264" s="408">
        <v>8.5819999999999994E-2</v>
      </c>
      <c r="G264" s="408">
        <v>0.11451</v>
      </c>
      <c r="H264" s="408">
        <v>0.14677999999999999</v>
      </c>
      <c r="I264" s="408">
        <v>0.18248</v>
      </c>
      <c r="J264" s="408">
        <v>0.22144</v>
      </c>
      <c r="K264" s="408">
        <v>0.26351999999999998</v>
      </c>
      <c r="L264" s="408">
        <v>0.30858000000000002</v>
      </c>
      <c r="M264" s="408">
        <v>0.35648000000000002</v>
      </c>
      <c r="N264" s="408">
        <v>0.40709000000000001</v>
      </c>
      <c r="O264" s="408">
        <v>0.46028000000000002</v>
      </c>
      <c r="P264" s="408">
        <v>0.51593999999999995</v>
      </c>
      <c r="Q264" s="408">
        <v>0.57394000000000001</v>
      </c>
      <c r="R264" s="408">
        <v>0.63417999999999997</v>
      </c>
      <c r="S264" s="408">
        <v>0.69652999999999998</v>
      </c>
      <c r="T264" s="408">
        <v>0.76090999999999998</v>
      </c>
      <c r="U264" s="408">
        <v>0.82720000000000005</v>
      </c>
      <c r="V264" s="408">
        <v>0.89529999999999998</v>
      </c>
      <c r="W264" s="408">
        <v>0.96511999999999998</v>
      </c>
      <c r="X264" s="408">
        <v>1.0365599999999999</v>
      </c>
      <c r="Y264" s="408">
        <v>1.10954</v>
      </c>
      <c r="Z264" s="408">
        <v>1.18397</v>
      </c>
      <c r="AA264" s="408">
        <v>1.2597499999999999</v>
      </c>
      <c r="AB264" s="408">
        <v>1.3368199999999999</v>
      </c>
      <c r="AC264" s="408">
        <v>1.4150799999999999</v>
      </c>
      <c r="AD264" s="408">
        <v>1.4944599999999999</v>
      </c>
      <c r="AE264" s="408">
        <v>1.5748899999999999</v>
      </c>
      <c r="AF264" s="408">
        <v>1.65628</v>
      </c>
      <c r="AG264" s="408">
        <v>1.73858</v>
      </c>
      <c r="AH264" s="408">
        <v>1.82172</v>
      </c>
      <c r="AI264" s="408">
        <v>1.9056200000000001</v>
      </c>
      <c r="AJ264" s="408">
        <v>1.9902200000000001</v>
      </c>
      <c r="AK264" s="408">
        <v>2.07545</v>
      </c>
      <c r="AL264" s="408">
        <v>2.16127</v>
      </c>
      <c r="AM264" s="408">
        <v>2.2475999999999998</v>
      </c>
      <c r="AN264" s="408">
        <v>2.3344</v>
      </c>
      <c r="AO264" s="394">
        <v>2.4216000000000002</v>
      </c>
      <c r="AP264" s="394">
        <v>2.5091600000000001</v>
      </c>
      <c r="AQ264" s="394">
        <v>2.59701</v>
      </c>
      <c r="AR264" s="407">
        <v>2.68512</v>
      </c>
      <c r="AS264" s="407">
        <v>2.7734299999999998</v>
      </c>
      <c r="AT264" s="407">
        <v>2.8618899999999998</v>
      </c>
      <c r="AU264" s="407">
        <v>2.9504600000000001</v>
      </c>
      <c r="AV264" s="407">
        <v>3.0390999999999999</v>
      </c>
      <c r="AW264" s="407">
        <v>3.1277499999999998</v>
      </c>
      <c r="AX264" s="407">
        <v>3.2163900000000001</v>
      </c>
      <c r="AY264" s="407"/>
      <c r="AZ264" s="407"/>
      <c r="BA264" s="407"/>
      <c r="BB264" s="407"/>
      <c r="BC264" s="407"/>
      <c r="BD264" s="407"/>
      <c r="BE264" s="407"/>
      <c r="BF264" s="407"/>
      <c r="BG264" s="407"/>
      <c r="BH264" s="407"/>
      <c r="BI264" s="407"/>
      <c r="BJ264" s="407"/>
      <c r="BK264" s="407"/>
      <c r="BL264" s="407"/>
      <c r="BM264" s="407"/>
      <c r="BN264" s="407"/>
      <c r="BO264" s="407"/>
      <c r="BP264" s="407"/>
      <c r="BQ264" s="407"/>
      <c r="BR264" s="407"/>
      <c r="BS264" s="407"/>
      <c r="BT264" s="407"/>
      <c r="BU264" s="407"/>
      <c r="BV264" s="407"/>
      <c r="BW264" s="407"/>
      <c r="BX264" s="407"/>
      <c r="BY264" s="407"/>
      <c r="BZ264" s="407"/>
      <c r="CA264" s="407"/>
      <c r="CB264" s="407"/>
      <c r="CC264" s="407"/>
      <c r="CD264" s="395"/>
      <c r="CE264" s="395"/>
      <c r="CF264" s="395"/>
      <c r="CG264" s="395"/>
      <c r="CH264" s="395"/>
      <c r="CI264" s="395"/>
      <c r="CJ264" s="395"/>
      <c r="CK264" s="395"/>
    </row>
    <row r="265" spans="1:89" s="396" customFormat="1">
      <c r="A265" s="1340"/>
      <c r="B265" s="407">
        <v>16</v>
      </c>
      <c r="C265" s="408">
        <v>2.46E-2</v>
      </c>
      <c r="D265" s="408">
        <v>4.2560000000000001E-2</v>
      </c>
      <c r="E265" s="408">
        <v>6.4939999999999998E-2</v>
      </c>
      <c r="F265" s="408">
        <v>9.153E-2</v>
      </c>
      <c r="G265" s="408">
        <v>0.12212000000000001</v>
      </c>
      <c r="H265" s="408">
        <v>0.15654000000000001</v>
      </c>
      <c r="I265" s="408">
        <v>0.19461000000000001</v>
      </c>
      <c r="J265" s="408">
        <v>0.23616999999999999</v>
      </c>
      <c r="K265" s="408">
        <v>0.28104000000000001</v>
      </c>
      <c r="L265" s="408">
        <v>0.3291</v>
      </c>
      <c r="M265" s="408">
        <v>0.38018000000000002</v>
      </c>
      <c r="N265" s="408">
        <v>0.43415999999999999</v>
      </c>
      <c r="O265" s="408">
        <v>0.49088999999999999</v>
      </c>
      <c r="P265" s="408">
        <v>0.55025000000000002</v>
      </c>
      <c r="Q265" s="408">
        <v>0.61211000000000004</v>
      </c>
      <c r="R265" s="408">
        <v>0.67635000000000001</v>
      </c>
      <c r="S265" s="408">
        <v>0.74285999999999996</v>
      </c>
      <c r="T265" s="408">
        <v>0.81150999999999995</v>
      </c>
      <c r="U265" s="408">
        <v>0.88221000000000005</v>
      </c>
      <c r="V265" s="408">
        <v>0.95484000000000002</v>
      </c>
      <c r="W265" s="408">
        <v>1.0293099999999999</v>
      </c>
      <c r="X265" s="408">
        <v>1.1054999999999999</v>
      </c>
      <c r="Y265" s="408">
        <v>1.1833400000000001</v>
      </c>
      <c r="Z265" s="408">
        <v>1.26271</v>
      </c>
      <c r="AA265" s="408">
        <v>1.34354</v>
      </c>
      <c r="AB265" s="408">
        <v>1.4257299999999999</v>
      </c>
      <c r="AC265" s="408">
        <v>1.50919</v>
      </c>
      <c r="AD265" s="408">
        <v>1.5938600000000001</v>
      </c>
      <c r="AE265" s="408">
        <v>1.67963</v>
      </c>
      <c r="AF265" s="408">
        <v>1.7664500000000001</v>
      </c>
      <c r="AG265" s="408">
        <v>1.85422</v>
      </c>
      <c r="AH265" s="408">
        <v>1.9428799999999999</v>
      </c>
      <c r="AI265" s="408">
        <v>2.0323600000000002</v>
      </c>
      <c r="AJ265" s="408">
        <v>2.1225900000000002</v>
      </c>
      <c r="AK265" s="408">
        <v>2.2134999999999998</v>
      </c>
      <c r="AL265" s="408">
        <v>2.3050199999999998</v>
      </c>
      <c r="AM265" s="408">
        <v>2.3971</v>
      </c>
      <c r="AN265" s="408">
        <v>2.4896699999999998</v>
      </c>
      <c r="AO265" s="394">
        <v>2.5826799999999999</v>
      </c>
      <c r="AP265" s="394">
        <v>2.6760600000000001</v>
      </c>
      <c r="AQ265" s="394">
        <v>2.7697600000000002</v>
      </c>
      <c r="AR265" s="407">
        <v>2.8637299999999999</v>
      </c>
      <c r="AS265" s="407">
        <v>2.95791</v>
      </c>
      <c r="AT265" s="407">
        <v>3.05226</v>
      </c>
      <c r="AU265" s="407">
        <v>3.1467200000000002</v>
      </c>
      <c r="AV265" s="407">
        <v>3.24125</v>
      </c>
      <c r="AW265" s="407">
        <v>3.3358099999999999</v>
      </c>
      <c r="AX265" s="407">
        <v>3.4303400000000002</v>
      </c>
      <c r="AY265" s="407"/>
      <c r="AZ265" s="407"/>
      <c r="BA265" s="407"/>
      <c r="BB265" s="407"/>
      <c r="BC265" s="407"/>
      <c r="BD265" s="407"/>
      <c r="BE265" s="407"/>
      <c r="BF265" s="407"/>
      <c r="BG265" s="407"/>
      <c r="BH265" s="407"/>
      <c r="BI265" s="407"/>
      <c r="BJ265" s="407"/>
      <c r="BK265" s="407"/>
      <c r="BL265" s="407"/>
      <c r="BM265" s="407"/>
      <c r="BN265" s="407"/>
      <c r="BO265" s="407"/>
      <c r="BP265" s="407"/>
      <c r="BQ265" s="407"/>
      <c r="BR265" s="407"/>
      <c r="BS265" s="407"/>
      <c r="BT265" s="407"/>
      <c r="BU265" s="407"/>
      <c r="BV265" s="407"/>
      <c r="BW265" s="407"/>
      <c r="BX265" s="407"/>
      <c r="BY265" s="407"/>
      <c r="BZ265" s="407"/>
      <c r="CA265" s="407"/>
      <c r="CB265" s="407"/>
      <c r="CC265" s="407"/>
      <c r="CD265" s="395"/>
      <c r="CE265" s="395"/>
      <c r="CF265" s="395"/>
      <c r="CG265" s="395"/>
      <c r="CH265" s="395"/>
      <c r="CI265" s="395"/>
      <c r="CJ265" s="395"/>
      <c r="CK265" s="395"/>
    </row>
    <row r="266" spans="1:89" s="396" customFormat="1">
      <c r="A266" s="1340"/>
      <c r="B266" s="407">
        <v>17</v>
      </c>
      <c r="C266" s="408">
        <v>2.614E-2</v>
      </c>
      <c r="D266" s="408">
        <v>4.5220000000000003E-2</v>
      </c>
      <c r="E266" s="408">
        <v>6.8989999999999996E-2</v>
      </c>
      <c r="F266" s="408">
        <v>9.7239999999999993E-2</v>
      </c>
      <c r="G266" s="408">
        <v>0.12973999999999999</v>
      </c>
      <c r="H266" s="408">
        <v>0.1663</v>
      </c>
      <c r="I266" s="408">
        <v>0.20674999999999999</v>
      </c>
      <c r="J266" s="408">
        <v>0.25089</v>
      </c>
      <c r="K266" s="408">
        <v>0.29857</v>
      </c>
      <c r="L266" s="408">
        <v>0.34961999999999999</v>
      </c>
      <c r="M266" s="408">
        <v>0.40389000000000003</v>
      </c>
      <c r="N266" s="408">
        <v>0.46122999999999997</v>
      </c>
      <c r="O266" s="408">
        <v>0.52149999999999996</v>
      </c>
      <c r="P266" s="408">
        <v>0.58457000000000003</v>
      </c>
      <c r="Q266" s="408">
        <v>0.65027999999999997</v>
      </c>
      <c r="R266" s="408">
        <v>0.71853</v>
      </c>
      <c r="S266" s="408">
        <v>0.78918999999999995</v>
      </c>
      <c r="T266" s="408">
        <v>0.86212</v>
      </c>
      <c r="U266" s="408">
        <v>0.93723000000000001</v>
      </c>
      <c r="V266" s="408">
        <v>1.0143899999999999</v>
      </c>
      <c r="W266" s="408">
        <v>1.0934999999999999</v>
      </c>
      <c r="X266" s="408">
        <v>1.17445</v>
      </c>
      <c r="Y266" s="408">
        <v>1.2571399999999999</v>
      </c>
      <c r="Z266" s="408">
        <v>1.3414600000000001</v>
      </c>
      <c r="AA266" s="408">
        <v>1.42733</v>
      </c>
      <c r="AB266" s="408">
        <v>1.51464</v>
      </c>
      <c r="AC266" s="408">
        <v>1.6033200000000001</v>
      </c>
      <c r="AD266" s="408">
        <v>1.69326</v>
      </c>
      <c r="AE266" s="408">
        <v>1.7843899999999999</v>
      </c>
      <c r="AF266" s="408">
        <v>1.87662</v>
      </c>
      <c r="AG266" s="408">
        <v>1.96987</v>
      </c>
      <c r="AH266" s="408">
        <v>2.06406</v>
      </c>
      <c r="AI266" s="408">
        <v>2.1591200000000002</v>
      </c>
      <c r="AJ266" s="408">
        <v>2.2549800000000002</v>
      </c>
      <c r="AK266" s="408">
        <v>2.3515600000000001</v>
      </c>
      <c r="AL266" s="408">
        <v>2.4487899999999998</v>
      </c>
      <c r="AM266" s="408">
        <v>2.5466099999999998</v>
      </c>
      <c r="AN266" s="408">
        <v>2.6449600000000002</v>
      </c>
      <c r="AO266" s="394">
        <v>2.74376</v>
      </c>
      <c r="AP266" s="394">
        <v>2.8429700000000002</v>
      </c>
      <c r="AQ266" s="394">
        <v>2.94252</v>
      </c>
      <c r="AR266" s="407">
        <v>3.0423499999999999</v>
      </c>
      <c r="AS266" s="407">
        <v>3.1423999999999999</v>
      </c>
      <c r="AT266" s="407">
        <v>3.2426400000000002</v>
      </c>
      <c r="AU266" s="407">
        <v>3.343</v>
      </c>
      <c r="AV266" s="407">
        <v>3.4434300000000002</v>
      </c>
      <c r="AW266" s="407">
        <v>3.5438800000000001</v>
      </c>
      <c r="AX266" s="407">
        <v>3.6443099999999999</v>
      </c>
      <c r="AY266" s="407"/>
      <c r="AZ266" s="407"/>
      <c r="BA266" s="407"/>
      <c r="BB266" s="407"/>
      <c r="BC266" s="407"/>
      <c r="BD266" s="407"/>
      <c r="BE266" s="407"/>
      <c r="BF266" s="407"/>
      <c r="BG266" s="407"/>
      <c r="BH266" s="407"/>
      <c r="BI266" s="407"/>
      <c r="BJ266" s="407"/>
      <c r="BK266" s="407"/>
      <c r="BL266" s="407"/>
      <c r="BM266" s="407"/>
      <c r="BN266" s="407"/>
      <c r="BO266" s="407"/>
      <c r="BP266" s="407"/>
      <c r="BQ266" s="407"/>
      <c r="BR266" s="407"/>
      <c r="BS266" s="407"/>
      <c r="BT266" s="407"/>
      <c r="BU266" s="407"/>
      <c r="BV266" s="407"/>
      <c r="BW266" s="407"/>
      <c r="BX266" s="407"/>
      <c r="BY266" s="407"/>
      <c r="BZ266" s="407"/>
      <c r="CA266" s="407"/>
      <c r="CB266" s="407"/>
      <c r="CC266" s="407"/>
      <c r="CD266" s="395"/>
      <c r="CE266" s="395"/>
      <c r="CF266" s="395"/>
      <c r="CG266" s="395"/>
      <c r="CH266" s="395"/>
      <c r="CI266" s="395"/>
      <c r="CJ266" s="395"/>
      <c r="CK266" s="395"/>
    </row>
    <row r="267" spans="1:89" s="396" customFormat="1">
      <c r="A267" s="1340"/>
      <c r="B267" s="407">
        <v>18</v>
      </c>
      <c r="C267" s="408">
        <v>2.767E-2</v>
      </c>
      <c r="D267" s="408">
        <v>4.7870000000000003E-2</v>
      </c>
      <c r="E267" s="408">
        <v>7.3039999999999994E-2</v>
      </c>
      <c r="F267" s="408">
        <v>0.10294</v>
      </c>
      <c r="G267" s="408">
        <v>0.13735</v>
      </c>
      <c r="H267" s="408">
        <v>0.17607</v>
      </c>
      <c r="I267" s="408">
        <v>0.21887999999999999</v>
      </c>
      <c r="J267" s="408">
        <v>0.26562000000000002</v>
      </c>
      <c r="K267" s="408">
        <v>0.31609999999999999</v>
      </c>
      <c r="L267" s="408">
        <v>0.37014999999999998</v>
      </c>
      <c r="M267" s="408">
        <v>0.42759999999999998</v>
      </c>
      <c r="N267" s="408">
        <v>0.48831000000000002</v>
      </c>
      <c r="O267" s="408">
        <v>0.55212000000000006</v>
      </c>
      <c r="P267" s="408">
        <v>0.61887999999999999</v>
      </c>
      <c r="Q267" s="408">
        <v>0.68845999999999996</v>
      </c>
      <c r="R267" s="408">
        <v>0.76071</v>
      </c>
      <c r="S267" s="408">
        <v>0.83552000000000004</v>
      </c>
      <c r="T267" s="408">
        <v>0.91274</v>
      </c>
      <c r="U267" s="408">
        <v>0.99224999999999997</v>
      </c>
      <c r="V267" s="408">
        <v>1.0739399999999999</v>
      </c>
      <c r="W267" s="408">
        <v>1.1577</v>
      </c>
      <c r="X267" s="408">
        <v>1.2434000000000001</v>
      </c>
      <c r="Y267" s="408">
        <v>1.33094</v>
      </c>
      <c r="Z267" s="408">
        <v>1.42022</v>
      </c>
      <c r="AA267" s="408">
        <v>1.5111300000000001</v>
      </c>
      <c r="AB267" s="408">
        <v>1.6035699999999999</v>
      </c>
      <c r="AC267" s="408">
        <v>1.6974499999999999</v>
      </c>
      <c r="AD267" s="408">
        <v>1.79267</v>
      </c>
      <c r="AE267" s="408">
        <v>1.8891500000000001</v>
      </c>
      <c r="AF267" s="408">
        <v>1.9867900000000001</v>
      </c>
      <c r="AG267" s="408">
        <v>2.0855199999999998</v>
      </c>
      <c r="AH267" s="408">
        <v>2.1852399999999998</v>
      </c>
      <c r="AI267" s="408">
        <v>2.2858900000000002</v>
      </c>
      <c r="AJ267" s="408">
        <v>2.3873700000000002</v>
      </c>
      <c r="AK267" s="408">
        <v>2.4896199999999999</v>
      </c>
      <c r="AL267" s="408">
        <v>2.5925699999999998</v>
      </c>
      <c r="AM267" s="408">
        <v>2.6961300000000001</v>
      </c>
      <c r="AN267" s="408">
        <v>2.8002500000000001</v>
      </c>
      <c r="AO267" s="394">
        <v>2.9048600000000002</v>
      </c>
      <c r="AP267" s="394">
        <v>3.00989</v>
      </c>
      <c r="AQ267" s="394">
        <v>3.1152799999999998</v>
      </c>
      <c r="AR267" s="407">
        <v>3.22098</v>
      </c>
      <c r="AS267" s="407">
        <v>3.3269099999999998</v>
      </c>
      <c r="AT267" s="407">
        <v>3.43303</v>
      </c>
      <c r="AU267" s="407">
        <v>3.5392800000000002</v>
      </c>
      <c r="AV267" s="407">
        <v>3.64561</v>
      </c>
      <c r="AW267" s="407">
        <v>3.75196</v>
      </c>
      <c r="AX267" s="407">
        <v>3.8582900000000002</v>
      </c>
      <c r="AY267" s="407"/>
      <c r="AZ267" s="407"/>
      <c r="BA267" s="407"/>
      <c r="BB267" s="407"/>
      <c r="BC267" s="407"/>
      <c r="BD267" s="407"/>
      <c r="BE267" s="407"/>
      <c r="BF267" s="407"/>
      <c r="BG267" s="407"/>
      <c r="BH267" s="407"/>
      <c r="BI267" s="407"/>
      <c r="BJ267" s="407"/>
      <c r="BK267" s="407"/>
      <c r="BL267" s="407"/>
      <c r="BM267" s="407"/>
      <c r="BN267" s="407"/>
      <c r="BO267" s="407"/>
      <c r="BP267" s="407"/>
      <c r="BQ267" s="407"/>
      <c r="BR267" s="407"/>
      <c r="BS267" s="407"/>
      <c r="BT267" s="407"/>
      <c r="BU267" s="407"/>
      <c r="BV267" s="407"/>
      <c r="BW267" s="407"/>
      <c r="BX267" s="407"/>
      <c r="BY267" s="407"/>
      <c r="BZ267" s="407"/>
      <c r="CA267" s="407"/>
      <c r="CB267" s="407"/>
      <c r="CC267" s="407"/>
      <c r="CD267" s="395"/>
      <c r="CE267" s="395"/>
      <c r="CF267" s="395"/>
      <c r="CG267" s="395"/>
      <c r="CH267" s="395"/>
      <c r="CI267" s="395"/>
      <c r="CJ267" s="395"/>
      <c r="CK267" s="395"/>
    </row>
    <row r="268" spans="1:89" s="396" customFormat="1">
      <c r="A268" s="1340"/>
      <c r="B268" s="407">
        <v>19</v>
      </c>
      <c r="C268" s="408">
        <v>2.921E-2</v>
      </c>
      <c r="D268" s="408">
        <v>5.0520000000000002E-2</v>
      </c>
      <c r="E268" s="408">
        <v>7.7090000000000006E-2</v>
      </c>
      <c r="F268" s="408">
        <v>0.10865</v>
      </c>
      <c r="G268" s="408">
        <v>0.14496999999999999</v>
      </c>
      <c r="H268" s="408">
        <v>0.18583</v>
      </c>
      <c r="I268" s="408">
        <v>0.23102</v>
      </c>
      <c r="J268" s="408">
        <v>0.28034999999999999</v>
      </c>
      <c r="K268" s="408">
        <v>0.33362999999999998</v>
      </c>
      <c r="L268" s="408">
        <v>0.39067000000000002</v>
      </c>
      <c r="M268" s="408">
        <v>0.45130999999999999</v>
      </c>
      <c r="N268" s="408">
        <v>0.51539000000000001</v>
      </c>
      <c r="O268" s="408">
        <v>0.58274000000000004</v>
      </c>
      <c r="P268" s="408">
        <v>0.6532</v>
      </c>
      <c r="Q268" s="408">
        <v>0.72663999999999995</v>
      </c>
      <c r="R268" s="408">
        <v>0.80289999999999995</v>
      </c>
      <c r="S268" s="408">
        <v>0.88185000000000002</v>
      </c>
      <c r="T268" s="408">
        <v>0.96335000000000004</v>
      </c>
      <c r="U268" s="408">
        <v>1.04728</v>
      </c>
      <c r="V268" s="408">
        <v>1.1335</v>
      </c>
      <c r="W268" s="408">
        <v>1.2219</v>
      </c>
      <c r="X268" s="408">
        <v>1.3123499999999999</v>
      </c>
      <c r="Y268" s="408">
        <v>1.4047499999999999</v>
      </c>
      <c r="Z268" s="408">
        <v>1.49898</v>
      </c>
      <c r="AA268" s="408">
        <v>1.59493</v>
      </c>
      <c r="AB268" s="408">
        <v>1.6924999999999999</v>
      </c>
      <c r="AC268" s="408">
        <v>1.79158</v>
      </c>
      <c r="AD268" s="408">
        <v>1.89209</v>
      </c>
      <c r="AE268" s="408">
        <v>1.9939199999999999</v>
      </c>
      <c r="AF268" s="408">
        <v>2.0969799999999998</v>
      </c>
      <c r="AG268" s="408">
        <v>2.2011799999999999</v>
      </c>
      <c r="AH268" s="408">
        <v>2.3064300000000002</v>
      </c>
      <c r="AI268" s="408">
        <v>2.4126599999999998</v>
      </c>
      <c r="AJ268" s="408">
        <v>2.5197699999999998</v>
      </c>
      <c r="AK268" s="408">
        <v>2.6276899999999999</v>
      </c>
      <c r="AL268" s="408">
        <v>2.7363499999999998</v>
      </c>
      <c r="AM268" s="408">
        <v>2.8456600000000001</v>
      </c>
      <c r="AN268" s="408">
        <v>2.9555600000000002</v>
      </c>
      <c r="AO268" s="394">
        <v>3.0659700000000001</v>
      </c>
      <c r="AP268" s="394">
        <v>3.1768200000000002</v>
      </c>
      <c r="AQ268" s="394">
        <v>3.2880600000000002</v>
      </c>
      <c r="AR268" s="407">
        <v>3.3996200000000001</v>
      </c>
      <c r="AS268" s="407">
        <v>3.5114299999999998</v>
      </c>
      <c r="AT268" s="407">
        <v>3.6234299999999999</v>
      </c>
      <c r="AU268" s="407">
        <v>3.7355800000000001</v>
      </c>
      <c r="AV268" s="407">
        <v>3.84781</v>
      </c>
      <c r="AW268" s="407">
        <v>3.9600599999999999</v>
      </c>
      <c r="AX268" s="407">
        <v>4.0722899999999997</v>
      </c>
      <c r="AY268" s="407"/>
      <c r="AZ268" s="407"/>
      <c r="BA268" s="407"/>
      <c r="BB268" s="407"/>
      <c r="BC268" s="407"/>
      <c r="BD268" s="407"/>
      <c r="BE268" s="407"/>
      <c r="BF268" s="407"/>
      <c r="BG268" s="407"/>
      <c r="BH268" s="407"/>
      <c r="BI268" s="407"/>
      <c r="BJ268" s="407"/>
      <c r="BK268" s="407"/>
      <c r="BL268" s="407"/>
      <c r="BM268" s="407"/>
      <c r="BN268" s="407"/>
      <c r="BO268" s="407"/>
      <c r="BP268" s="407"/>
      <c r="BQ268" s="407"/>
      <c r="BR268" s="407"/>
      <c r="BS268" s="407"/>
      <c r="BT268" s="407"/>
      <c r="BU268" s="407"/>
      <c r="BV268" s="407"/>
      <c r="BW268" s="407"/>
      <c r="BX268" s="407"/>
      <c r="BY268" s="407"/>
      <c r="BZ268" s="407"/>
      <c r="CA268" s="407"/>
      <c r="CB268" s="407"/>
      <c r="CC268" s="407"/>
      <c r="CD268" s="395"/>
      <c r="CE268" s="395"/>
      <c r="CF268" s="395"/>
      <c r="CG268" s="395"/>
      <c r="CH268" s="395"/>
      <c r="CI268" s="395"/>
      <c r="CJ268" s="395"/>
      <c r="CK268" s="395"/>
    </row>
    <row r="269" spans="1:89" s="396" customFormat="1">
      <c r="A269" s="1340"/>
      <c r="B269" s="407">
        <v>20</v>
      </c>
      <c r="C269" s="408">
        <v>3.074E-2</v>
      </c>
      <c r="D269" s="408">
        <v>5.3179999999999998E-2</v>
      </c>
      <c r="E269" s="408">
        <v>8.1140000000000004E-2</v>
      </c>
      <c r="F269" s="408">
        <v>0.11436</v>
      </c>
      <c r="G269" s="408">
        <v>0.15259</v>
      </c>
      <c r="H269" s="408">
        <v>0.19559000000000001</v>
      </c>
      <c r="I269" s="408">
        <v>0.24315999999999999</v>
      </c>
      <c r="J269" s="408">
        <v>0.29508000000000001</v>
      </c>
      <c r="K269" s="408">
        <v>0.35115000000000002</v>
      </c>
      <c r="L269" s="408">
        <v>0.41120000000000001</v>
      </c>
      <c r="M269" s="408">
        <v>0.47503000000000001</v>
      </c>
      <c r="N269" s="408">
        <v>0.54247000000000001</v>
      </c>
      <c r="O269" s="408">
        <v>0.61334999999999995</v>
      </c>
      <c r="P269" s="408">
        <v>0.68752000000000002</v>
      </c>
      <c r="Q269" s="408">
        <v>0.76482000000000006</v>
      </c>
      <c r="R269" s="408">
        <v>0.84508000000000005</v>
      </c>
      <c r="S269" s="408">
        <v>0.92818000000000001</v>
      </c>
      <c r="T269" s="408">
        <v>1.01397</v>
      </c>
      <c r="U269" s="408">
        <v>1.1023000000000001</v>
      </c>
      <c r="V269" s="408">
        <v>1.19306</v>
      </c>
      <c r="W269" s="408">
        <v>1.2861</v>
      </c>
      <c r="X269" s="408">
        <v>1.38131</v>
      </c>
      <c r="Y269" s="408">
        <v>1.4785600000000001</v>
      </c>
      <c r="Z269" s="408">
        <v>1.5777399999999999</v>
      </c>
      <c r="AA269" s="408">
        <v>1.6787300000000001</v>
      </c>
      <c r="AB269" s="408">
        <v>1.7814300000000001</v>
      </c>
      <c r="AC269" s="408">
        <v>1.8857200000000001</v>
      </c>
      <c r="AD269" s="408">
        <v>1.9915099999999999</v>
      </c>
      <c r="AE269" s="408">
        <v>2.0986899999999999</v>
      </c>
      <c r="AF269" s="408">
        <v>2.2071700000000001</v>
      </c>
      <c r="AG269" s="408">
        <v>2.31684</v>
      </c>
      <c r="AH269" s="408">
        <v>2.4276300000000002</v>
      </c>
      <c r="AI269" s="408">
        <v>2.5394399999999999</v>
      </c>
      <c r="AJ269" s="408">
        <v>2.65218</v>
      </c>
      <c r="AK269" s="408">
        <v>2.7657699999999998</v>
      </c>
      <c r="AL269" s="408">
        <v>2.8801399999999999</v>
      </c>
      <c r="AM269" s="408">
        <v>2.99519</v>
      </c>
      <c r="AN269" s="408">
        <v>3.1108699999999998</v>
      </c>
      <c r="AO269" s="394">
        <v>3.2270799999999999</v>
      </c>
      <c r="AP269" s="394">
        <v>3.3437600000000001</v>
      </c>
      <c r="AQ269" s="394">
        <v>3.4608500000000002</v>
      </c>
      <c r="AR269" s="407">
        <v>3.5782699999999998</v>
      </c>
      <c r="AS269" s="407">
        <v>3.6959499999999998</v>
      </c>
      <c r="AT269" s="407">
        <v>3.81385</v>
      </c>
      <c r="AU269" s="407">
        <v>3.9318900000000001</v>
      </c>
      <c r="AV269" s="407">
        <v>4.0500100000000003</v>
      </c>
      <c r="AW269" s="407">
        <v>4.1681699999999999</v>
      </c>
      <c r="AX269" s="407">
        <v>4.2862900000000002</v>
      </c>
      <c r="AY269" s="407"/>
      <c r="AZ269" s="407"/>
      <c r="BA269" s="407"/>
      <c r="BB269" s="407"/>
      <c r="BC269" s="407"/>
      <c r="BD269" s="407"/>
      <c r="BE269" s="407"/>
      <c r="BF269" s="407"/>
      <c r="BG269" s="407"/>
      <c r="BH269" s="407"/>
      <c r="BI269" s="407"/>
      <c r="BJ269" s="407"/>
      <c r="BK269" s="407"/>
      <c r="BL269" s="407"/>
      <c r="BM269" s="407"/>
      <c r="BN269" s="407"/>
      <c r="BO269" s="407"/>
      <c r="BP269" s="407"/>
      <c r="BQ269" s="407"/>
      <c r="BR269" s="407"/>
      <c r="BS269" s="407"/>
      <c r="BT269" s="407"/>
      <c r="BU269" s="407"/>
      <c r="BV269" s="407"/>
      <c r="BW269" s="407"/>
      <c r="BX269" s="407"/>
      <c r="BY269" s="407"/>
      <c r="BZ269" s="407"/>
      <c r="CA269" s="407"/>
      <c r="CB269" s="407"/>
      <c r="CC269" s="407"/>
      <c r="CD269" s="395"/>
      <c r="CE269" s="395"/>
      <c r="CF269" s="395"/>
      <c r="CG269" s="395"/>
      <c r="CH269" s="395"/>
      <c r="CI269" s="395"/>
      <c r="CJ269" s="395"/>
      <c r="CK269" s="395"/>
    </row>
    <row r="270" spans="1:89" s="396" customFormat="1">
      <c r="A270" s="1340"/>
      <c r="B270" s="407">
        <v>21</v>
      </c>
      <c r="C270" s="408">
        <v>3.2280000000000003E-2</v>
      </c>
      <c r="D270" s="408">
        <v>5.5829999999999998E-2</v>
      </c>
      <c r="E270" s="408">
        <v>8.5190000000000002E-2</v>
      </c>
      <c r="F270" s="408">
        <v>0.12007</v>
      </c>
      <c r="G270" s="408">
        <v>0.16020000000000001</v>
      </c>
      <c r="H270" s="408">
        <v>0.20535999999999999</v>
      </c>
      <c r="I270" s="408">
        <v>0.25530000000000003</v>
      </c>
      <c r="J270" s="408">
        <v>0.30980999999999997</v>
      </c>
      <c r="K270" s="408">
        <v>0.36868000000000001</v>
      </c>
      <c r="L270" s="408">
        <v>0.43171999999999999</v>
      </c>
      <c r="M270" s="408">
        <v>0.49874000000000002</v>
      </c>
      <c r="N270" s="408">
        <v>0.56955</v>
      </c>
      <c r="O270" s="408">
        <v>0.64397000000000004</v>
      </c>
      <c r="P270" s="408">
        <v>0.72184000000000004</v>
      </c>
      <c r="Q270" s="408">
        <v>0.80300000000000005</v>
      </c>
      <c r="R270" s="408">
        <v>0.88727</v>
      </c>
      <c r="S270" s="408">
        <v>0.97452000000000005</v>
      </c>
      <c r="T270" s="408">
        <v>1.0645899999999999</v>
      </c>
      <c r="U270" s="408">
        <v>1.15733</v>
      </c>
      <c r="V270" s="408">
        <v>1.2526200000000001</v>
      </c>
      <c r="W270" s="408">
        <v>1.3503099999999999</v>
      </c>
      <c r="X270" s="408">
        <v>1.4502699999999999</v>
      </c>
      <c r="Y270" s="408">
        <v>1.55237</v>
      </c>
      <c r="Z270" s="408">
        <v>1.6565099999999999</v>
      </c>
      <c r="AA270" s="408">
        <v>1.76254</v>
      </c>
      <c r="AB270" s="408">
        <v>1.8703700000000001</v>
      </c>
      <c r="AC270" s="408">
        <v>1.97987</v>
      </c>
      <c r="AD270" s="408">
        <v>2.0909399999999998</v>
      </c>
      <c r="AE270" s="408">
        <v>2.2034699999999998</v>
      </c>
      <c r="AF270" s="408">
        <v>2.3173599999999999</v>
      </c>
      <c r="AG270" s="408">
        <v>2.4325100000000002</v>
      </c>
      <c r="AH270" s="408">
        <v>2.5488300000000002</v>
      </c>
      <c r="AI270" s="408">
        <v>2.66622</v>
      </c>
      <c r="AJ270" s="408">
        <v>2.7845900000000001</v>
      </c>
      <c r="AK270" s="408">
        <v>2.9038599999999999</v>
      </c>
      <c r="AL270" s="408">
        <v>3.02393</v>
      </c>
      <c r="AM270" s="408">
        <v>3.1447400000000001</v>
      </c>
      <c r="AN270" s="408">
        <v>3.2661799999999999</v>
      </c>
      <c r="AO270" s="394">
        <v>3.3881999999999999</v>
      </c>
      <c r="AP270" s="394">
        <v>3.51071</v>
      </c>
      <c r="AQ270" s="394">
        <v>3.6336400000000002</v>
      </c>
      <c r="AR270" s="407">
        <v>3.75692</v>
      </c>
      <c r="AS270" s="407">
        <v>3.88049</v>
      </c>
      <c r="AT270" s="407">
        <v>4.00427</v>
      </c>
      <c r="AU270" s="407">
        <v>4.1281999999999996</v>
      </c>
      <c r="AV270" s="407">
        <v>4.25223</v>
      </c>
      <c r="AW270" s="407">
        <v>4.3762800000000004</v>
      </c>
      <c r="AX270" s="407">
        <v>4.5003099999999998</v>
      </c>
      <c r="AY270" s="407"/>
      <c r="AZ270" s="407"/>
      <c r="BA270" s="407"/>
      <c r="BB270" s="407"/>
      <c r="BC270" s="407"/>
      <c r="BD270" s="407"/>
      <c r="BE270" s="407"/>
      <c r="BF270" s="407"/>
      <c r="BG270" s="407"/>
      <c r="BH270" s="407"/>
      <c r="BI270" s="407"/>
      <c r="BJ270" s="407"/>
      <c r="BK270" s="407"/>
      <c r="BL270" s="407"/>
      <c r="BM270" s="407"/>
      <c r="BN270" s="407"/>
      <c r="BO270" s="407"/>
      <c r="BP270" s="407"/>
      <c r="BQ270" s="407"/>
      <c r="BR270" s="407"/>
      <c r="BS270" s="407"/>
      <c r="BT270" s="407"/>
      <c r="BU270" s="407"/>
      <c r="BV270" s="407"/>
      <c r="BW270" s="407"/>
      <c r="BX270" s="407"/>
      <c r="BY270" s="407"/>
      <c r="BZ270" s="407"/>
      <c r="CA270" s="407"/>
      <c r="CB270" s="407"/>
      <c r="CC270" s="407"/>
      <c r="CD270" s="395"/>
      <c r="CE270" s="395"/>
      <c r="CF270" s="395"/>
      <c r="CG270" s="395"/>
      <c r="CH270" s="395"/>
      <c r="CI270" s="395"/>
      <c r="CJ270" s="395"/>
      <c r="CK270" s="395"/>
    </row>
    <row r="271" spans="1:89" s="396" customFormat="1">
      <c r="A271" s="1340"/>
      <c r="B271" s="407">
        <v>22</v>
      </c>
      <c r="C271" s="408">
        <v>3.381E-2</v>
      </c>
      <c r="D271" s="408">
        <v>5.849E-2</v>
      </c>
      <c r="E271" s="408">
        <v>8.924E-2</v>
      </c>
      <c r="F271" s="408">
        <v>0.12578</v>
      </c>
      <c r="G271" s="408">
        <v>0.16782</v>
      </c>
      <c r="H271" s="408">
        <v>0.21512000000000001</v>
      </c>
      <c r="I271" s="408">
        <v>0.26744000000000001</v>
      </c>
      <c r="J271" s="408">
        <v>0.32454</v>
      </c>
      <c r="K271" s="408">
        <v>0.38621</v>
      </c>
      <c r="L271" s="408">
        <v>0.45224999999999999</v>
      </c>
      <c r="M271" s="408">
        <v>0.52244999999999997</v>
      </c>
      <c r="N271" s="408">
        <v>0.59662999999999999</v>
      </c>
      <c r="O271" s="408">
        <v>0.67459000000000002</v>
      </c>
      <c r="P271" s="408">
        <v>0.75617000000000001</v>
      </c>
      <c r="Q271" s="408">
        <v>0.84118000000000004</v>
      </c>
      <c r="R271" s="408">
        <v>0.92945999999999995</v>
      </c>
      <c r="S271" s="408">
        <v>1.0208600000000001</v>
      </c>
      <c r="T271" s="408">
        <v>1.11521</v>
      </c>
      <c r="U271" s="408">
        <v>1.2123600000000001</v>
      </c>
      <c r="V271" s="408">
        <v>1.3121799999999999</v>
      </c>
      <c r="W271" s="408">
        <v>1.4145099999999999</v>
      </c>
      <c r="X271" s="408">
        <v>1.5192300000000001</v>
      </c>
      <c r="Y271" s="408">
        <v>1.62619</v>
      </c>
      <c r="Z271" s="408">
        <v>1.7352799999999999</v>
      </c>
      <c r="AA271" s="408">
        <v>1.8463499999999999</v>
      </c>
      <c r="AB271" s="408">
        <v>1.9593100000000001</v>
      </c>
      <c r="AC271" s="408">
        <v>2.0740099999999999</v>
      </c>
      <c r="AD271" s="408">
        <v>2.1903700000000002</v>
      </c>
      <c r="AE271" s="408">
        <v>2.3082500000000001</v>
      </c>
      <c r="AF271" s="408">
        <v>2.4275600000000002</v>
      </c>
      <c r="AG271" s="408">
        <v>2.54819</v>
      </c>
      <c r="AH271" s="408">
        <v>2.6700400000000002</v>
      </c>
      <c r="AI271" s="408">
        <v>2.7930100000000002</v>
      </c>
      <c r="AJ271" s="408">
        <v>2.9170099999999999</v>
      </c>
      <c r="AK271" s="408">
        <v>3.0419499999999999</v>
      </c>
      <c r="AL271" s="408">
        <v>3.1677399999999998</v>
      </c>
      <c r="AM271" s="408">
        <v>3.2942800000000001</v>
      </c>
      <c r="AN271" s="408">
        <v>3.4215100000000001</v>
      </c>
      <c r="AO271" s="394">
        <v>3.5493299999999999</v>
      </c>
      <c r="AP271" s="394">
        <v>3.6776599999999999</v>
      </c>
      <c r="AQ271" s="394">
        <v>3.8064399999999998</v>
      </c>
      <c r="AR271" s="407">
        <v>3.9355899999999999</v>
      </c>
      <c r="AS271" s="407">
        <v>4.0650300000000001</v>
      </c>
      <c r="AT271" s="407">
        <v>4.1947000000000001</v>
      </c>
      <c r="AU271" s="407">
        <v>4.3245300000000002</v>
      </c>
      <c r="AV271" s="407">
        <v>4.4544499999999996</v>
      </c>
      <c r="AW271" s="407">
        <v>4.5844100000000001</v>
      </c>
      <c r="AX271" s="407">
        <v>4.7143300000000004</v>
      </c>
      <c r="AY271" s="407"/>
      <c r="AZ271" s="407"/>
      <c r="BA271" s="407"/>
      <c r="BB271" s="407"/>
      <c r="BC271" s="407"/>
      <c r="BD271" s="407"/>
      <c r="BE271" s="407"/>
      <c r="BF271" s="407"/>
      <c r="BG271" s="407"/>
      <c r="BH271" s="407"/>
      <c r="BI271" s="407"/>
      <c r="BJ271" s="407"/>
      <c r="BK271" s="407"/>
      <c r="BL271" s="407"/>
      <c r="BM271" s="407"/>
      <c r="BN271" s="407"/>
      <c r="BO271" s="407"/>
      <c r="BP271" s="407"/>
      <c r="BQ271" s="407"/>
      <c r="BR271" s="407"/>
      <c r="BS271" s="407"/>
      <c r="BT271" s="407"/>
      <c r="BU271" s="407"/>
      <c r="BV271" s="407"/>
      <c r="BW271" s="407"/>
      <c r="BX271" s="407"/>
      <c r="BY271" s="407"/>
      <c r="BZ271" s="407"/>
      <c r="CA271" s="407"/>
      <c r="CB271" s="407"/>
      <c r="CC271" s="407"/>
      <c r="CD271" s="395"/>
      <c r="CE271" s="395"/>
      <c r="CF271" s="395"/>
      <c r="CG271" s="395"/>
      <c r="CH271" s="395"/>
      <c r="CI271" s="395"/>
      <c r="CJ271" s="395"/>
      <c r="CK271" s="395"/>
    </row>
    <row r="272" spans="1:89" s="396" customFormat="1">
      <c r="A272" s="1340"/>
      <c r="B272" s="407">
        <v>23</v>
      </c>
      <c r="C272" s="408">
        <v>3.5349999999999999E-2</v>
      </c>
      <c r="D272" s="408">
        <v>6.114E-2</v>
      </c>
      <c r="E272" s="408">
        <v>9.3289999999999998E-2</v>
      </c>
      <c r="F272" s="408">
        <v>0.13149</v>
      </c>
      <c r="G272" s="408">
        <v>0.17544000000000001</v>
      </c>
      <c r="H272" s="408">
        <v>0.22489000000000001</v>
      </c>
      <c r="I272" s="408">
        <v>0.27958</v>
      </c>
      <c r="J272" s="408">
        <v>0.33927000000000002</v>
      </c>
      <c r="K272" s="408">
        <v>0.40375</v>
      </c>
      <c r="L272" s="408">
        <v>0.47277999999999998</v>
      </c>
      <c r="M272" s="408">
        <v>0.54617000000000004</v>
      </c>
      <c r="N272" s="408">
        <v>0.62370999999999999</v>
      </c>
      <c r="O272" s="408">
        <v>0.70521</v>
      </c>
      <c r="P272" s="408">
        <v>0.79049000000000003</v>
      </c>
      <c r="Q272" s="408">
        <v>0.87936000000000003</v>
      </c>
      <c r="R272" s="408">
        <v>0.97165000000000001</v>
      </c>
      <c r="S272" s="408">
        <v>1.0671999999999999</v>
      </c>
      <c r="T272" s="408">
        <v>1.1658299999999999</v>
      </c>
      <c r="U272" s="408">
        <v>1.2674000000000001</v>
      </c>
      <c r="V272" s="408">
        <v>1.37175</v>
      </c>
      <c r="W272" s="408">
        <v>1.4787300000000001</v>
      </c>
      <c r="X272" s="408">
        <v>1.58819</v>
      </c>
      <c r="Y272" s="408">
        <v>1.70001</v>
      </c>
      <c r="Z272" s="408">
        <v>1.8140499999999999</v>
      </c>
      <c r="AA272" s="408">
        <v>1.9301699999999999</v>
      </c>
      <c r="AB272" s="408">
        <v>2.0482499999999999</v>
      </c>
      <c r="AC272" s="408">
        <v>2.1681699999999999</v>
      </c>
      <c r="AD272" s="408">
        <v>2.2898000000000001</v>
      </c>
      <c r="AE272" s="408">
        <v>2.41303</v>
      </c>
      <c r="AF272" s="408">
        <v>2.53776</v>
      </c>
      <c r="AG272" s="408">
        <v>2.6638700000000002</v>
      </c>
      <c r="AH272" s="408">
        <v>2.7912499999999998</v>
      </c>
      <c r="AI272" s="408">
        <v>2.91981</v>
      </c>
      <c r="AJ272" s="408">
        <v>3.0494400000000002</v>
      </c>
      <c r="AK272" s="408">
        <v>3.18005</v>
      </c>
      <c r="AL272" s="408">
        <v>3.3115399999999999</v>
      </c>
      <c r="AM272" s="408">
        <v>3.4438399999999998</v>
      </c>
      <c r="AN272" s="408">
        <v>3.5768399999999998</v>
      </c>
      <c r="AO272" s="394">
        <v>3.7104599999999999</v>
      </c>
      <c r="AP272" s="394">
        <v>3.8446199999999999</v>
      </c>
      <c r="AQ272" s="394">
        <v>3.97925</v>
      </c>
      <c r="AR272" s="407">
        <v>4.1142599999999998</v>
      </c>
      <c r="AS272" s="407">
        <v>4.2495799999999999</v>
      </c>
      <c r="AT272" s="407">
        <v>4.3851300000000002</v>
      </c>
      <c r="AU272" s="407">
        <v>4.5208599999999999</v>
      </c>
      <c r="AV272" s="407">
        <v>4.6566799999999997</v>
      </c>
      <c r="AW272" s="407">
        <v>4.7925399999999998</v>
      </c>
      <c r="AX272" s="407">
        <v>4.9283599999999996</v>
      </c>
      <c r="AY272" s="407"/>
      <c r="AZ272" s="407"/>
      <c r="BA272" s="407"/>
      <c r="BB272" s="407"/>
      <c r="BC272" s="407"/>
      <c r="BD272" s="407"/>
      <c r="BE272" s="407"/>
      <c r="BF272" s="407"/>
      <c r="BG272" s="407"/>
      <c r="BH272" s="407"/>
      <c r="BI272" s="407"/>
      <c r="BJ272" s="407"/>
      <c r="BK272" s="407"/>
      <c r="BL272" s="407"/>
      <c r="BM272" s="407"/>
      <c r="BN272" s="407"/>
      <c r="BO272" s="407"/>
      <c r="BP272" s="407"/>
      <c r="BQ272" s="407"/>
      <c r="BR272" s="407"/>
      <c r="BS272" s="407"/>
      <c r="BT272" s="407"/>
      <c r="BU272" s="407"/>
      <c r="BV272" s="407"/>
      <c r="BW272" s="407"/>
      <c r="BX272" s="407"/>
      <c r="BY272" s="407"/>
      <c r="BZ272" s="407"/>
      <c r="CA272" s="407"/>
      <c r="CB272" s="407"/>
      <c r="CC272" s="407"/>
      <c r="CD272" s="395"/>
      <c r="CE272" s="395"/>
      <c r="CF272" s="395"/>
      <c r="CG272" s="395"/>
      <c r="CH272" s="395"/>
      <c r="CI272" s="395"/>
      <c r="CJ272" s="395"/>
      <c r="CK272" s="395"/>
    </row>
    <row r="273" spans="1:89" s="396" customFormat="1">
      <c r="A273" s="1340"/>
      <c r="B273" s="407">
        <v>24</v>
      </c>
      <c r="C273" s="408">
        <v>3.6880000000000003E-2</v>
      </c>
      <c r="D273" s="408">
        <v>6.3799999999999996E-2</v>
      </c>
      <c r="E273" s="408">
        <v>9.7339999999999996E-2</v>
      </c>
      <c r="F273" s="408">
        <v>0.13719999999999999</v>
      </c>
      <c r="G273" s="408">
        <v>0.18306</v>
      </c>
      <c r="H273" s="408">
        <v>0.23465</v>
      </c>
      <c r="I273" s="408">
        <v>0.29171999999999998</v>
      </c>
      <c r="J273" s="408">
        <v>0.35399999999999998</v>
      </c>
      <c r="K273" s="408">
        <v>0.42127999999999999</v>
      </c>
      <c r="L273" s="408">
        <v>0.49331000000000003</v>
      </c>
      <c r="M273" s="408">
        <v>0.56989000000000001</v>
      </c>
      <c r="N273" s="408">
        <v>0.65080000000000005</v>
      </c>
      <c r="O273" s="408">
        <v>0.73584000000000005</v>
      </c>
      <c r="P273" s="408">
        <v>0.82482</v>
      </c>
      <c r="Q273" s="408">
        <v>0.91754999999999998</v>
      </c>
      <c r="R273" s="408">
        <v>1.0138499999999999</v>
      </c>
      <c r="S273" s="408">
        <v>1.11354</v>
      </c>
      <c r="T273" s="408">
        <v>1.2164600000000001</v>
      </c>
      <c r="U273" s="408">
        <v>1.32243</v>
      </c>
      <c r="V273" s="408">
        <v>1.4313100000000001</v>
      </c>
      <c r="W273" s="408">
        <v>1.54294</v>
      </c>
      <c r="X273" s="408">
        <v>1.65716</v>
      </c>
      <c r="Y273" s="408">
        <v>1.7738400000000001</v>
      </c>
      <c r="Z273" s="408">
        <v>1.8928199999999999</v>
      </c>
      <c r="AA273" s="408">
        <v>2.0139900000000002</v>
      </c>
      <c r="AB273" s="408">
        <v>2.1372</v>
      </c>
      <c r="AC273" s="408">
        <v>2.2623199999999999</v>
      </c>
      <c r="AD273" s="408">
        <v>2.38924</v>
      </c>
      <c r="AE273" s="408">
        <v>2.5178199999999999</v>
      </c>
      <c r="AF273" s="408">
        <v>2.6479599999999999</v>
      </c>
      <c r="AG273" s="408">
        <v>2.77955</v>
      </c>
      <c r="AH273" s="408">
        <v>2.9124599999999998</v>
      </c>
      <c r="AI273" s="408">
        <v>3.0466000000000002</v>
      </c>
      <c r="AJ273" s="408">
        <v>3.18187</v>
      </c>
      <c r="AK273" s="408">
        <v>3.3181500000000002</v>
      </c>
      <c r="AL273" s="408">
        <v>3.4553600000000002</v>
      </c>
      <c r="AM273" s="408">
        <v>3.5933899999999999</v>
      </c>
      <c r="AN273" s="408">
        <v>3.73217</v>
      </c>
      <c r="AO273" s="394">
        <v>3.8715999999999999</v>
      </c>
      <c r="AP273" s="394">
        <v>4.01159</v>
      </c>
      <c r="AQ273" s="394">
        <v>4.1520599999999996</v>
      </c>
      <c r="AR273" s="407">
        <v>4.2929399999999998</v>
      </c>
      <c r="AS273" s="407">
        <v>4.4341299999999997</v>
      </c>
      <c r="AT273" s="407">
        <v>4.5755800000000004</v>
      </c>
      <c r="AU273" s="407">
        <v>4.7172000000000001</v>
      </c>
      <c r="AV273" s="407">
        <v>4.8589200000000003</v>
      </c>
      <c r="AW273" s="407">
        <v>5.0006700000000004</v>
      </c>
      <c r="AX273" s="407">
        <v>5.1424000000000003</v>
      </c>
      <c r="AY273" s="407"/>
      <c r="AZ273" s="407"/>
      <c r="BA273" s="407"/>
      <c r="BB273" s="407"/>
      <c r="BC273" s="407"/>
      <c r="BD273" s="407"/>
      <c r="BE273" s="407"/>
      <c r="BF273" s="407"/>
      <c r="BG273" s="407"/>
      <c r="BH273" s="407"/>
      <c r="BI273" s="407"/>
      <c r="BJ273" s="407"/>
      <c r="BK273" s="407"/>
      <c r="BL273" s="407"/>
      <c r="BM273" s="407"/>
      <c r="BN273" s="407"/>
      <c r="BO273" s="407"/>
      <c r="BP273" s="407"/>
      <c r="BQ273" s="407"/>
      <c r="BR273" s="407"/>
      <c r="BS273" s="407"/>
      <c r="BT273" s="407"/>
      <c r="BU273" s="407"/>
      <c r="BV273" s="407"/>
      <c r="BW273" s="407"/>
      <c r="BX273" s="407"/>
      <c r="BY273" s="407"/>
      <c r="BZ273" s="407"/>
      <c r="CA273" s="407"/>
      <c r="CB273" s="407"/>
      <c r="CC273" s="407"/>
      <c r="CD273" s="395"/>
      <c r="CE273" s="395"/>
      <c r="CF273" s="395"/>
      <c r="CG273" s="395"/>
      <c r="CH273" s="395"/>
      <c r="CI273" s="395"/>
      <c r="CJ273" s="395"/>
      <c r="CK273" s="395"/>
    </row>
    <row r="274" spans="1:89" s="396" customFormat="1">
      <c r="A274" s="1340"/>
      <c r="B274" s="407">
        <v>25</v>
      </c>
      <c r="C274" s="408">
        <v>3.841E-2</v>
      </c>
      <c r="D274" s="408">
        <v>6.6449999999999995E-2</v>
      </c>
      <c r="E274" s="408">
        <v>0.10138999999999999</v>
      </c>
      <c r="F274" s="408">
        <v>0.14291000000000001</v>
      </c>
      <c r="G274" s="408">
        <v>0.19067999999999999</v>
      </c>
      <c r="H274" s="408">
        <v>0.24442</v>
      </c>
      <c r="I274" s="408">
        <v>0.30386000000000002</v>
      </c>
      <c r="J274" s="408">
        <v>0.36874000000000001</v>
      </c>
      <c r="K274" s="408">
        <v>0.43880999999999998</v>
      </c>
      <c r="L274" s="408">
        <v>0.51383999999999996</v>
      </c>
      <c r="M274" s="408">
        <v>0.59360000000000002</v>
      </c>
      <c r="N274" s="408">
        <v>0.67788000000000004</v>
      </c>
      <c r="O274" s="408">
        <v>0.76646000000000003</v>
      </c>
      <c r="P274" s="408">
        <v>0.85914000000000001</v>
      </c>
      <c r="Q274" s="408">
        <v>0.95572999999999997</v>
      </c>
      <c r="R274" s="408">
        <v>1.0560400000000001</v>
      </c>
      <c r="S274" s="408">
        <v>1.15988</v>
      </c>
      <c r="T274" s="408">
        <v>1.26708</v>
      </c>
      <c r="U274" s="408">
        <v>1.37747</v>
      </c>
      <c r="V274" s="408">
        <v>1.49088</v>
      </c>
      <c r="W274" s="408">
        <v>1.6071500000000001</v>
      </c>
      <c r="X274" s="408">
        <v>1.7261299999999999</v>
      </c>
      <c r="Y274" s="408">
        <v>1.8476600000000001</v>
      </c>
      <c r="Z274" s="408">
        <v>1.9716</v>
      </c>
      <c r="AA274" s="408">
        <v>2.09781</v>
      </c>
      <c r="AB274" s="408">
        <v>2.22614</v>
      </c>
      <c r="AC274" s="408">
        <v>2.3564799999999999</v>
      </c>
      <c r="AD274" s="408">
        <v>2.4886699999999999</v>
      </c>
      <c r="AE274" s="408">
        <v>2.6226099999999999</v>
      </c>
      <c r="AF274" s="408">
        <v>2.7581699999999998</v>
      </c>
      <c r="AG274" s="408">
        <v>2.8952300000000002</v>
      </c>
      <c r="AH274" s="408">
        <v>3.0336799999999999</v>
      </c>
      <c r="AI274" s="408">
        <v>3.1734100000000001</v>
      </c>
      <c r="AJ274" s="408">
        <v>3.3142999999999998</v>
      </c>
      <c r="AK274" s="408">
        <v>3.4562499999999998</v>
      </c>
      <c r="AL274" s="408">
        <v>3.59917</v>
      </c>
      <c r="AM274" s="408">
        <v>3.7429600000000001</v>
      </c>
      <c r="AN274" s="408">
        <v>3.8875099999999998</v>
      </c>
      <c r="AO274" s="394">
        <v>4.0327400000000004</v>
      </c>
      <c r="AP274" s="394">
        <v>4.1785600000000001</v>
      </c>
      <c r="AQ274" s="394">
        <v>4.3248800000000003</v>
      </c>
      <c r="AR274" s="407">
        <v>4.4716199999999997</v>
      </c>
      <c r="AS274" s="407">
        <v>4.61869</v>
      </c>
      <c r="AT274" s="407">
        <v>4.7660200000000001</v>
      </c>
      <c r="AU274" s="407">
        <v>4.9135400000000002</v>
      </c>
      <c r="AV274" s="407">
        <v>5.0611600000000001</v>
      </c>
      <c r="AW274" s="407">
        <v>5.2088200000000002</v>
      </c>
      <c r="AX274" s="407">
        <v>5.3564400000000001</v>
      </c>
      <c r="AY274" s="407"/>
      <c r="AZ274" s="407"/>
      <c r="BA274" s="407"/>
      <c r="BB274" s="407"/>
      <c r="BC274" s="407"/>
      <c r="BD274" s="407"/>
      <c r="BE274" s="407"/>
      <c r="BF274" s="407"/>
      <c r="BG274" s="407"/>
      <c r="BH274" s="407"/>
      <c r="BI274" s="407"/>
      <c r="BJ274" s="407"/>
      <c r="BK274" s="407"/>
      <c r="BL274" s="407"/>
      <c r="BM274" s="407"/>
      <c r="BN274" s="407"/>
      <c r="BO274" s="407"/>
      <c r="BP274" s="407"/>
      <c r="BQ274" s="407"/>
      <c r="BR274" s="407"/>
      <c r="BS274" s="407"/>
      <c r="BT274" s="407"/>
      <c r="BU274" s="407"/>
      <c r="BV274" s="407"/>
      <c r="BW274" s="407"/>
      <c r="BX274" s="407"/>
      <c r="BY274" s="407"/>
      <c r="BZ274" s="407"/>
      <c r="CA274" s="407"/>
      <c r="CB274" s="407"/>
      <c r="CC274" s="407"/>
      <c r="CD274" s="395"/>
      <c r="CE274" s="395"/>
      <c r="CF274" s="395"/>
      <c r="CG274" s="395"/>
      <c r="CH274" s="395"/>
      <c r="CI274" s="395"/>
      <c r="CJ274" s="395"/>
      <c r="CK274" s="395"/>
    </row>
    <row r="275" spans="1:89" s="396" customFormat="1">
      <c r="A275" s="1340"/>
      <c r="B275" s="407">
        <v>26</v>
      </c>
      <c r="C275" s="408">
        <v>3.9949999999999999E-2</v>
      </c>
      <c r="D275" s="408">
        <v>6.9110000000000005E-2</v>
      </c>
      <c r="E275" s="408">
        <v>0.10545</v>
      </c>
      <c r="F275" s="408">
        <v>0.14860999999999999</v>
      </c>
      <c r="G275" s="408">
        <v>0.19828999999999999</v>
      </c>
      <c r="H275" s="408">
        <v>0.25418000000000002</v>
      </c>
      <c r="I275" s="408">
        <v>0.316</v>
      </c>
      <c r="J275" s="408">
        <v>0.38346999999999998</v>
      </c>
      <c r="K275" s="408">
        <v>0.45634000000000002</v>
      </c>
      <c r="L275" s="408">
        <v>0.53437000000000001</v>
      </c>
      <c r="M275" s="408">
        <v>0.61731999999999998</v>
      </c>
      <c r="N275" s="408">
        <v>0.70496000000000003</v>
      </c>
      <c r="O275" s="408">
        <v>0.79708000000000001</v>
      </c>
      <c r="P275" s="408">
        <v>0.89346999999999999</v>
      </c>
      <c r="Q275" s="408">
        <v>0.99392000000000003</v>
      </c>
      <c r="R275" s="408">
        <v>1.0982400000000001</v>
      </c>
      <c r="S275" s="408">
        <v>1.2062299999999999</v>
      </c>
      <c r="T275" s="408">
        <v>1.3177099999999999</v>
      </c>
      <c r="U275" s="408">
        <v>1.43251</v>
      </c>
      <c r="V275" s="408">
        <v>1.5504500000000001</v>
      </c>
      <c r="W275" s="408">
        <v>1.67137</v>
      </c>
      <c r="X275" s="408">
        <v>1.7950999999999999</v>
      </c>
      <c r="Y275" s="408">
        <v>1.9214899999999999</v>
      </c>
      <c r="Z275" s="408">
        <v>2.0503800000000001</v>
      </c>
      <c r="AA275" s="408">
        <v>2.1816300000000002</v>
      </c>
      <c r="AB275" s="408">
        <v>2.3151000000000002</v>
      </c>
      <c r="AC275" s="408">
        <v>2.4506399999999999</v>
      </c>
      <c r="AD275" s="408">
        <v>2.58812</v>
      </c>
      <c r="AE275" s="408">
        <v>2.7274099999999999</v>
      </c>
      <c r="AF275" s="408">
        <v>2.8683900000000002</v>
      </c>
      <c r="AG275" s="408">
        <v>3.01092</v>
      </c>
      <c r="AH275" s="408">
        <v>3.1549</v>
      </c>
      <c r="AI275" s="408">
        <v>3.3002099999999999</v>
      </c>
      <c r="AJ275" s="408">
        <v>3.4467300000000001</v>
      </c>
      <c r="AK275" s="408">
        <v>3.59436</v>
      </c>
      <c r="AL275" s="408">
        <v>3.7429899999999998</v>
      </c>
      <c r="AM275" s="408">
        <v>3.8925200000000002</v>
      </c>
      <c r="AN275" s="408">
        <v>4.0428499999999996</v>
      </c>
      <c r="AO275" s="394">
        <v>4.1938899999999997</v>
      </c>
      <c r="AP275" s="394">
        <v>4.3455300000000001</v>
      </c>
      <c r="AQ275" s="394">
        <v>4.4977</v>
      </c>
      <c r="AR275" s="407">
        <v>4.6502999999999997</v>
      </c>
      <c r="AS275" s="407">
        <v>4.8032599999999999</v>
      </c>
      <c r="AT275" s="407">
        <v>4.95648</v>
      </c>
      <c r="AU275" s="407">
        <v>5.10989</v>
      </c>
      <c r="AV275" s="407">
        <v>5.2634100000000004</v>
      </c>
      <c r="AW275" s="407">
        <v>5.4169700000000001</v>
      </c>
      <c r="AX275" s="407">
        <v>5.5704900000000004</v>
      </c>
      <c r="AY275" s="407"/>
      <c r="AZ275" s="407"/>
      <c r="BA275" s="407"/>
      <c r="BB275" s="407"/>
      <c r="BC275" s="407"/>
      <c r="BD275" s="407"/>
      <c r="BE275" s="407"/>
      <c r="BF275" s="407"/>
      <c r="BG275" s="407"/>
      <c r="BH275" s="407"/>
      <c r="BI275" s="407"/>
      <c r="BJ275" s="407"/>
      <c r="BK275" s="407"/>
      <c r="BL275" s="407"/>
      <c r="BM275" s="407"/>
      <c r="BN275" s="407"/>
      <c r="BO275" s="407"/>
      <c r="BP275" s="407"/>
      <c r="BQ275" s="407"/>
      <c r="BR275" s="407"/>
      <c r="BS275" s="407"/>
      <c r="BT275" s="407"/>
      <c r="BU275" s="407"/>
      <c r="BV275" s="407"/>
      <c r="BW275" s="407"/>
      <c r="BX275" s="407"/>
      <c r="BY275" s="407"/>
      <c r="BZ275" s="407"/>
      <c r="CA275" s="407"/>
      <c r="CB275" s="407"/>
      <c r="CC275" s="407"/>
      <c r="CD275" s="395"/>
      <c r="CE275" s="395"/>
      <c r="CF275" s="395"/>
      <c r="CG275" s="395"/>
      <c r="CH275" s="395"/>
      <c r="CI275" s="395"/>
      <c r="CJ275" s="395"/>
      <c r="CK275" s="395"/>
    </row>
    <row r="276" spans="1:89" s="396" customFormat="1">
      <c r="A276" s="1340"/>
      <c r="B276" s="407">
        <v>27</v>
      </c>
      <c r="C276" s="408">
        <v>4.1480000000000003E-2</v>
      </c>
      <c r="D276" s="408">
        <v>7.1760000000000004E-2</v>
      </c>
      <c r="E276" s="408">
        <v>0.1095</v>
      </c>
      <c r="F276" s="408">
        <v>0.15432000000000001</v>
      </c>
      <c r="G276" s="408">
        <v>0.20591000000000001</v>
      </c>
      <c r="H276" s="408">
        <v>0.26395000000000002</v>
      </c>
      <c r="I276" s="408">
        <v>0.32813999999999999</v>
      </c>
      <c r="J276" s="408">
        <v>0.3982</v>
      </c>
      <c r="K276" s="408">
        <v>0.47387000000000001</v>
      </c>
      <c r="L276" s="408">
        <v>0.55489999999999995</v>
      </c>
      <c r="M276" s="408">
        <v>0.64104000000000005</v>
      </c>
      <c r="N276" s="408">
        <v>0.73204999999999998</v>
      </c>
      <c r="O276" s="408">
        <v>0.82770999999999995</v>
      </c>
      <c r="P276" s="408">
        <v>0.92779999999999996</v>
      </c>
      <c r="Q276" s="408">
        <v>1.0321100000000001</v>
      </c>
      <c r="R276" s="408">
        <v>1.1404300000000001</v>
      </c>
      <c r="S276" s="408">
        <v>1.25257</v>
      </c>
      <c r="T276" s="408">
        <v>1.3683399999999999</v>
      </c>
      <c r="U276" s="408">
        <v>1.4875499999999999</v>
      </c>
      <c r="V276" s="408">
        <v>1.61002</v>
      </c>
      <c r="W276" s="408">
        <v>1.73559</v>
      </c>
      <c r="X276" s="408">
        <v>1.8640699999999999</v>
      </c>
      <c r="Y276" s="408">
        <v>1.99532</v>
      </c>
      <c r="Z276" s="408">
        <v>2.1291600000000002</v>
      </c>
      <c r="AA276" s="408">
        <v>2.26546</v>
      </c>
      <c r="AB276" s="408">
        <v>2.4040499999999998</v>
      </c>
      <c r="AC276" s="408">
        <v>2.5448</v>
      </c>
      <c r="AD276" s="408">
        <v>2.6875599999999999</v>
      </c>
      <c r="AE276" s="408">
        <v>2.8322099999999999</v>
      </c>
      <c r="AF276" s="408">
        <v>2.9786000000000001</v>
      </c>
      <c r="AG276" s="408">
        <v>3.1266099999999999</v>
      </c>
      <c r="AH276" s="408">
        <v>3.2761300000000002</v>
      </c>
      <c r="AI276" s="408">
        <v>3.4270200000000002</v>
      </c>
      <c r="AJ276" s="408">
        <v>3.57917</v>
      </c>
      <c r="AK276" s="408">
        <v>3.7324700000000002</v>
      </c>
      <c r="AL276" s="408">
        <v>3.8868200000000002</v>
      </c>
      <c r="AM276" s="408">
        <v>4.04209</v>
      </c>
      <c r="AN276" s="408">
        <v>4.1981999999999999</v>
      </c>
      <c r="AO276" s="394">
        <v>4.3550399999999998</v>
      </c>
      <c r="AP276" s="394">
        <v>4.5125099999999998</v>
      </c>
      <c r="AQ276" s="394">
        <v>4.6705300000000003</v>
      </c>
      <c r="AR276" s="407">
        <v>4.8289999999999997</v>
      </c>
      <c r="AS276" s="407">
        <v>4.9878299999999998</v>
      </c>
      <c r="AT276" s="407">
        <v>5.1469399999999998</v>
      </c>
      <c r="AU276" s="407">
        <v>5.3062399999999998</v>
      </c>
      <c r="AV276" s="407">
        <v>5.4656599999999997</v>
      </c>
      <c r="AW276" s="407">
        <v>5.6251199999999999</v>
      </c>
      <c r="AX276" s="407">
        <v>5.7845500000000003</v>
      </c>
      <c r="AY276" s="407"/>
      <c r="AZ276" s="407"/>
      <c r="BA276" s="407"/>
      <c r="BB276" s="407"/>
      <c r="BC276" s="407"/>
      <c r="BD276" s="407"/>
      <c r="BE276" s="407"/>
      <c r="BF276" s="407"/>
      <c r="BG276" s="407"/>
      <c r="BH276" s="407"/>
      <c r="BI276" s="407"/>
      <c r="BJ276" s="407"/>
      <c r="BK276" s="407"/>
      <c r="BL276" s="407"/>
      <c r="BM276" s="407"/>
      <c r="BN276" s="407"/>
      <c r="BO276" s="407"/>
      <c r="BP276" s="407"/>
      <c r="BQ276" s="407"/>
      <c r="BR276" s="407"/>
      <c r="BS276" s="407"/>
      <c r="BT276" s="407"/>
      <c r="BU276" s="407"/>
      <c r="BV276" s="407"/>
      <c r="BW276" s="407"/>
      <c r="BX276" s="407"/>
      <c r="BY276" s="407"/>
      <c r="BZ276" s="407"/>
      <c r="CA276" s="407"/>
      <c r="CB276" s="407"/>
      <c r="CC276" s="407"/>
      <c r="CD276" s="395"/>
      <c r="CE276" s="395"/>
      <c r="CF276" s="395"/>
      <c r="CG276" s="395"/>
      <c r="CH276" s="395"/>
      <c r="CI276" s="395"/>
      <c r="CJ276" s="395"/>
      <c r="CK276" s="395"/>
    </row>
    <row r="277" spans="1:89" s="396" customFormat="1">
      <c r="A277" s="1340"/>
      <c r="B277" s="407">
        <v>28</v>
      </c>
      <c r="C277" s="408">
        <v>4.3020000000000003E-2</v>
      </c>
      <c r="D277" s="408">
        <v>7.442E-2</v>
      </c>
      <c r="E277" s="408">
        <v>0.11355</v>
      </c>
      <c r="F277" s="408">
        <v>0.16003000000000001</v>
      </c>
      <c r="G277" s="408">
        <v>0.21353</v>
      </c>
      <c r="H277" s="408">
        <v>0.27371000000000001</v>
      </c>
      <c r="I277" s="408">
        <v>0.34028000000000003</v>
      </c>
      <c r="J277" s="408">
        <v>0.41293000000000002</v>
      </c>
      <c r="K277" s="408">
        <v>0.49141000000000001</v>
      </c>
      <c r="L277" s="408">
        <v>0.57543</v>
      </c>
      <c r="M277" s="408">
        <v>0.66476000000000002</v>
      </c>
      <c r="N277" s="408">
        <v>0.75914000000000004</v>
      </c>
      <c r="O277" s="408">
        <v>0.85833999999999999</v>
      </c>
      <c r="P277" s="408">
        <v>0.96213000000000004</v>
      </c>
      <c r="Q277" s="408">
        <v>1.0703</v>
      </c>
      <c r="R277" s="408">
        <v>1.1826300000000001</v>
      </c>
      <c r="S277" s="408">
        <v>1.2989200000000001</v>
      </c>
      <c r="T277" s="408">
        <v>1.4189700000000001</v>
      </c>
      <c r="U277" s="408">
        <v>1.5425899999999999</v>
      </c>
      <c r="V277" s="408">
        <v>1.6696</v>
      </c>
      <c r="W277" s="408">
        <v>1.7998099999999999</v>
      </c>
      <c r="X277" s="408">
        <v>1.9330499999999999</v>
      </c>
      <c r="Y277" s="408">
        <v>2.06915</v>
      </c>
      <c r="Z277" s="408">
        <v>2.2079499999999999</v>
      </c>
      <c r="AA277" s="408">
        <v>2.3492799999999998</v>
      </c>
      <c r="AB277" s="408">
        <v>2.4929999999999999</v>
      </c>
      <c r="AC277" s="408">
        <v>2.63896</v>
      </c>
      <c r="AD277" s="408">
        <v>2.78701</v>
      </c>
      <c r="AE277" s="408">
        <v>2.9370099999999999</v>
      </c>
      <c r="AF277" s="408">
        <v>3.0888200000000001</v>
      </c>
      <c r="AG277" s="408">
        <v>3.2423099999999998</v>
      </c>
      <c r="AH277" s="408">
        <v>3.3973599999999999</v>
      </c>
      <c r="AI277" s="408">
        <v>3.55383</v>
      </c>
      <c r="AJ277" s="408">
        <v>3.7116099999999999</v>
      </c>
      <c r="AK277" s="408">
        <v>3.87059</v>
      </c>
      <c r="AL277" s="408">
        <v>4.03064</v>
      </c>
      <c r="AM277" s="408">
        <v>4.1916700000000002</v>
      </c>
      <c r="AN277" s="408">
        <v>4.3535500000000003</v>
      </c>
      <c r="AO277" s="394">
        <v>4.5161899999999999</v>
      </c>
      <c r="AP277" s="394">
        <v>4.6795</v>
      </c>
      <c r="AQ277" s="394">
        <v>4.8433599999999997</v>
      </c>
      <c r="AR277" s="407">
        <v>5.0076900000000002</v>
      </c>
      <c r="AS277" s="407">
        <v>5.1723999999999997</v>
      </c>
      <c r="AT277" s="407">
        <v>5.3373999999999997</v>
      </c>
      <c r="AU277" s="407">
        <v>5.5026000000000002</v>
      </c>
      <c r="AV277" s="407">
        <v>5.6679199999999996</v>
      </c>
      <c r="AW277" s="407">
        <v>5.8332800000000002</v>
      </c>
      <c r="AX277" s="407">
        <v>5.9986100000000002</v>
      </c>
      <c r="AY277" s="407"/>
      <c r="AZ277" s="407"/>
      <c r="BA277" s="407"/>
      <c r="BB277" s="407"/>
      <c r="BC277" s="407"/>
      <c r="BD277" s="407"/>
      <c r="BE277" s="407"/>
      <c r="BF277" s="407"/>
      <c r="BG277" s="407"/>
      <c r="BH277" s="407"/>
      <c r="BI277" s="407"/>
      <c r="BJ277" s="407"/>
      <c r="BK277" s="407"/>
      <c r="BL277" s="407"/>
      <c r="BM277" s="407"/>
      <c r="BN277" s="407"/>
      <c r="BO277" s="407"/>
      <c r="BP277" s="407"/>
      <c r="BQ277" s="407"/>
      <c r="BR277" s="407"/>
      <c r="BS277" s="407"/>
      <c r="BT277" s="407"/>
      <c r="BU277" s="407"/>
      <c r="BV277" s="407"/>
      <c r="BW277" s="407"/>
      <c r="BX277" s="407"/>
      <c r="BY277" s="407"/>
      <c r="BZ277" s="407"/>
      <c r="CA277" s="407"/>
      <c r="CB277" s="407"/>
      <c r="CC277" s="407"/>
      <c r="CD277" s="395"/>
      <c r="CE277" s="395"/>
      <c r="CF277" s="395"/>
      <c r="CG277" s="395"/>
      <c r="CH277" s="395"/>
      <c r="CI277" s="395"/>
      <c r="CJ277" s="395"/>
      <c r="CK277" s="395"/>
    </row>
    <row r="278" spans="1:89" s="396" customFormat="1">
      <c r="A278" s="1340"/>
      <c r="B278" s="407">
        <v>29</v>
      </c>
      <c r="C278" s="408">
        <v>4.4549999999999999E-2</v>
      </c>
      <c r="D278" s="408">
        <v>7.707E-2</v>
      </c>
      <c r="E278" s="408">
        <v>0.1176</v>
      </c>
      <c r="F278" s="408">
        <v>0.16574</v>
      </c>
      <c r="G278" s="408">
        <v>0.22115000000000001</v>
      </c>
      <c r="H278" s="408">
        <v>0.28348000000000001</v>
      </c>
      <c r="I278" s="408">
        <v>0.35242000000000001</v>
      </c>
      <c r="J278" s="408">
        <v>0.42766999999999999</v>
      </c>
      <c r="K278" s="408">
        <v>0.50893999999999995</v>
      </c>
      <c r="L278" s="408">
        <v>0.59596000000000005</v>
      </c>
      <c r="M278" s="408">
        <v>0.68847999999999998</v>
      </c>
      <c r="N278" s="408">
        <v>0.78622000000000003</v>
      </c>
      <c r="O278" s="408">
        <v>0.88895999999999997</v>
      </c>
      <c r="P278" s="408">
        <v>0.99646000000000001</v>
      </c>
      <c r="Q278" s="408">
        <v>1.10849</v>
      </c>
      <c r="R278" s="408">
        <v>1.2248300000000001</v>
      </c>
      <c r="S278" s="408">
        <v>1.34527</v>
      </c>
      <c r="T278" s="408">
        <v>1.4696</v>
      </c>
      <c r="U278" s="408">
        <v>1.5976300000000001</v>
      </c>
      <c r="V278" s="408">
        <v>1.7291700000000001</v>
      </c>
      <c r="W278" s="408">
        <v>1.8640300000000001</v>
      </c>
      <c r="X278" s="408">
        <v>2.0020199999999999</v>
      </c>
      <c r="Y278" s="408">
        <v>2.1429800000000001</v>
      </c>
      <c r="Z278" s="408">
        <v>2.2867299999999999</v>
      </c>
      <c r="AA278" s="408">
        <v>2.4331100000000001</v>
      </c>
      <c r="AB278" s="408">
        <v>2.58196</v>
      </c>
      <c r="AC278" s="408">
        <v>2.7331300000000001</v>
      </c>
      <c r="AD278" s="408">
        <v>2.88646</v>
      </c>
      <c r="AE278" s="408">
        <v>3.0418099999999999</v>
      </c>
      <c r="AF278" s="408">
        <v>3.1990400000000001</v>
      </c>
      <c r="AG278" s="408">
        <v>3.3580100000000002</v>
      </c>
      <c r="AH278" s="408">
        <v>3.5185900000000001</v>
      </c>
      <c r="AI278" s="408">
        <v>3.6806399999999999</v>
      </c>
      <c r="AJ278" s="408">
        <v>3.8440599999999998</v>
      </c>
      <c r="AK278" s="408">
        <v>4.0087099999999998</v>
      </c>
      <c r="AL278" s="408">
        <v>4.1744700000000003</v>
      </c>
      <c r="AM278" s="408">
        <v>4.34124</v>
      </c>
      <c r="AN278" s="408">
        <v>4.5088999999999997</v>
      </c>
      <c r="AO278" s="394">
        <v>4.6773499999999997</v>
      </c>
      <c r="AP278" s="394">
        <v>4.8464799999999997</v>
      </c>
      <c r="AQ278" s="394">
        <v>5.0161899999999999</v>
      </c>
      <c r="AR278" s="407">
        <v>5.1863900000000003</v>
      </c>
      <c r="AS278" s="407">
        <v>5.3569800000000001</v>
      </c>
      <c r="AT278" s="407">
        <v>5.5278600000000004</v>
      </c>
      <c r="AU278" s="407">
        <v>5.6989599999999996</v>
      </c>
      <c r="AV278" s="407">
        <v>5.8701800000000004</v>
      </c>
      <c r="AW278" s="407">
        <v>6.0414500000000002</v>
      </c>
      <c r="AX278" s="407">
        <v>6.2126799999999998</v>
      </c>
      <c r="AY278" s="407"/>
      <c r="AZ278" s="407"/>
      <c r="BA278" s="407"/>
      <c r="BB278" s="407"/>
      <c r="BC278" s="407"/>
      <c r="BD278" s="407"/>
      <c r="BE278" s="407"/>
      <c r="BF278" s="407"/>
      <c r="BG278" s="407"/>
      <c r="BH278" s="407"/>
      <c r="BI278" s="407"/>
      <c r="BJ278" s="407"/>
      <c r="BK278" s="407"/>
      <c r="BL278" s="407"/>
      <c r="BM278" s="407"/>
      <c r="BN278" s="407"/>
      <c r="BO278" s="407"/>
      <c r="BP278" s="407"/>
      <c r="BQ278" s="407"/>
      <c r="BR278" s="407"/>
      <c r="BS278" s="407"/>
      <c r="BT278" s="407"/>
      <c r="BU278" s="407"/>
      <c r="BV278" s="407"/>
      <c r="BW278" s="407"/>
      <c r="BX278" s="407"/>
      <c r="BY278" s="407"/>
      <c r="BZ278" s="407"/>
      <c r="CA278" s="407"/>
      <c r="CB278" s="407"/>
      <c r="CC278" s="407"/>
      <c r="CD278" s="395"/>
      <c r="CE278" s="395"/>
      <c r="CF278" s="395"/>
      <c r="CG278" s="395"/>
      <c r="CH278" s="395"/>
      <c r="CI278" s="395"/>
      <c r="CJ278" s="395"/>
      <c r="CK278" s="395"/>
    </row>
    <row r="279" spans="1:89" s="396" customFormat="1">
      <c r="A279" s="1340"/>
      <c r="B279" s="407">
        <v>30</v>
      </c>
      <c r="C279" s="408">
        <v>4.6089999999999999E-2</v>
      </c>
      <c r="D279" s="408">
        <v>7.9729999999999995E-2</v>
      </c>
      <c r="E279" s="408">
        <v>0.12164999999999999</v>
      </c>
      <c r="F279" s="408">
        <v>0.17144999999999999</v>
      </c>
      <c r="G279" s="408">
        <v>0.22877</v>
      </c>
      <c r="H279" s="408">
        <v>0.29325000000000001</v>
      </c>
      <c r="I279" s="408">
        <v>0.36456</v>
      </c>
      <c r="J279" s="408">
        <v>0.44240000000000002</v>
      </c>
      <c r="K279" s="408">
        <v>0.52646999999999999</v>
      </c>
      <c r="L279" s="408">
        <v>0.61650000000000005</v>
      </c>
      <c r="M279" s="408">
        <v>0.71220000000000006</v>
      </c>
      <c r="N279" s="408">
        <v>0.81330999999999998</v>
      </c>
      <c r="O279" s="408">
        <v>0.91959000000000002</v>
      </c>
      <c r="P279" s="408">
        <v>1.0307900000000001</v>
      </c>
      <c r="Q279" s="408">
        <v>1.1466799999999999</v>
      </c>
      <c r="R279" s="408">
        <v>1.26702</v>
      </c>
      <c r="S279" s="408">
        <v>1.39161</v>
      </c>
      <c r="T279" s="408">
        <v>1.52023</v>
      </c>
      <c r="U279" s="408">
        <v>1.6526799999999999</v>
      </c>
      <c r="V279" s="408">
        <v>1.7887500000000001</v>
      </c>
      <c r="W279" s="408">
        <v>1.92825</v>
      </c>
      <c r="X279" s="408">
        <v>2.0710000000000002</v>
      </c>
      <c r="Y279" s="408">
        <v>2.2168100000000002</v>
      </c>
      <c r="Z279" s="408">
        <v>2.3655200000000001</v>
      </c>
      <c r="AA279" s="408">
        <v>2.51694</v>
      </c>
      <c r="AB279" s="408">
        <v>2.6709200000000002</v>
      </c>
      <c r="AC279" s="408">
        <v>2.8272900000000001</v>
      </c>
      <c r="AD279" s="408">
        <v>2.9859100000000001</v>
      </c>
      <c r="AE279" s="408">
        <v>3.1466099999999999</v>
      </c>
      <c r="AF279" s="408">
        <v>3.3092600000000001</v>
      </c>
      <c r="AG279" s="408">
        <v>3.4737100000000001</v>
      </c>
      <c r="AH279" s="408">
        <v>3.6398199999999998</v>
      </c>
      <c r="AI279" s="408">
        <v>3.8074599999999998</v>
      </c>
      <c r="AJ279" s="408">
        <v>3.9765100000000002</v>
      </c>
      <c r="AK279" s="408">
        <v>4.1468299999999996</v>
      </c>
      <c r="AL279" s="408">
        <v>4.3183100000000003</v>
      </c>
      <c r="AM279" s="408">
        <v>4.4908200000000003</v>
      </c>
      <c r="AN279" s="408">
        <v>4.6642599999999996</v>
      </c>
      <c r="AO279" s="394">
        <v>4.8385100000000003</v>
      </c>
      <c r="AP279" s="394">
        <v>5.0134699999999999</v>
      </c>
      <c r="AQ279" s="394">
        <v>5.1890299999999998</v>
      </c>
      <c r="AR279" s="407">
        <v>5.3650900000000004</v>
      </c>
      <c r="AS279" s="407">
        <v>5.5415599999999996</v>
      </c>
      <c r="AT279" s="407">
        <v>5.7183299999999999</v>
      </c>
      <c r="AU279" s="407">
        <v>5.8953300000000004</v>
      </c>
      <c r="AV279" s="407">
        <v>6.0724499999999999</v>
      </c>
      <c r="AW279" s="407">
        <v>6.2496200000000002</v>
      </c>
      <c r="AX279" s="407">
        <v>6.4267500000000002</v>
      </c>
      <c r="AY279" s="407"/>
      <c r="AZ279" s="407"/>
      <c r="BA279" s="407"/>
      <c r="BB279" s="407"/>
      <c r="BC279" s="407"/>
      <c r="BD279" s="407"/>
      <c r="BE279" s="407"/>
      <c r="BF279" s="407"/>
      <c r="BG279" s="407"/>
      <c r="BH279" s="407"/>
      <c r="BI279" s="407"/>
      <c r="BJ279" s="407"/>
      <c r="BK279" s="407"/>
      <c r="BL279" s="407"/>
      <c r="BM279" s="407"/>
      <c r="BN279" s="407"/>
      <c r="BO279" s="407"/>
      <c r="BP279" s="407"/>
      <c r="BQ279" s="407"/>
      <c r="BR279" s="407"/>
      <c r="BS279" s="407"/>
      <c r="BT279" s="407"/>
      <c r="BU279" s="407"/>
      <c r="BV279" s="407"/>
      <c r="BW279" s="407"/>
      <c r="BX279" s="407"/>
      <c r="BY279" s="407"/>
      <c r="BZ279" s="407"/>
      <c r="CA279" s="407"/>
      <c r="CB279" s="407"/>
      <c r="CC279" s="407"/>
      <c r="CD279" s="395"/>
      <c r="CE279" s="395"/>
      <c r="CF279" s="395"/>
      <c r="CG279" s="395"/>
      <c r="CH279" s="395"/>
      <c r="CI279" s="395"/>
      <c r="CJ279" s="395"/>
      <c r="CK279" s="395"/>
    </row>
    <row r="280" spans="1:89" s="396" customFormat="1">
      <c r="A280" s="1340"/>
      <c r="B280" s="407">
        <v>31</v>
      </c>
      <c r="C280" s="408">
        <v>4.7620000000000003E-2</v>
      </c>
      <c r="D280" s="408">
        <v>8.2379999999999995E-2</v>
      </c>
      <c r="E280" s="408">
        <v>0.12570000000000001</v>
      </c>
      <c r="F280" s="408">
        <v>0.17716000000000001</v>
      </c>
      <c r="G280" s="408">
        <v>0.23638999999999999</v>
      </c>
      <c r="H280" s="408">
        <v>0.30301</v>
      </c>
      <c r="I280" s="408">
        <v>0.37669999999999998</v>
      </c>
      <c r="J280" s="408">
        <v>0.45713999999999999</v>
      </c>
      <c r="K280" s="408">
        <v>0.54400999999999999</v>
      </c>
      <c r="L280" s="408">
        <v>0.63702999999999999</v>
      </c>
      <c r="M280" s="408">
        <v>0.73592000000000002</v>
      </c>
      <c r="N280" s="408">
        <v>0.84040000000000004</v>
      </c>
      <c r="O280" s="408">
        <v>0.95021999999999995</v>
      </c>
      <c r="P280" s="408">
        <v>1.0651200000000001</v>
      </c>
      <c r="Q280" s="408">
        <v>1.1848700000000001</v>
      </c>
      <c r="R280" s="408">
        <v>1.3092200000000001</v>
      </c>
      <c r="S280" s="408">
        <v>1.4379599999999999</v>
      </c>
      <c r="T280" s="408">
        <v>1.57087</v>
      </c>
      <c r="U280" s="408">
        <v>1.7077199999999999</v>
      </c>
      <c r="V280" s="408">
        <v>1.84832</v>
      </c>
      <c r="W280" s="408">
        <v>1.99247</v>
      </c>
      <c r="X280" s="408">
        <v>2.13998</v>
      </c>
      <c r="Y280" s="408">
        <v>2.2906499999999999</v>
      </c>
      <c r="Z280" s="408">
        <v>2.4443100000000002</v>
      </c>
      <c r="AA280" s="408">
        <v>2.6007699999999998</v>
      </c>
      <c r="AB280" s="408">
        <v>2.7598799999999999</v>
      </c>
      <c r="AC280" s="408">
        <v>2.9214600000000002</v>
      </c>
      <c r="AD280" s="408">
        <v>3.0853600000000001</v>
      </c>
      <c r="AE280" s="408">
        <v>3.25142</v>
      </c>
      <c r="AF280" s="408">
        <v>3.4194800000000001</v>
      </c>
      <c r="AG280" s="408">
        <v>3.58941</v>
      </c>
      <c r="AH280" s="408">
        <v>3.76105</v>
      </c>
      <c r="AI280" s="408">
        <v>3.9342800000000002</v>
      </c>
      <c r="AJ280" s="408">
        <v>4.1089599999999997</v>
      </c>
      <c r="AK280" s="408">
        <v>4.2849500000000003</v>
      </c>
      <c r="AL280" s="408">
        <v>4.4621399999999998</v>
      </c>
      <c r="AM280" s="408">
        <v>4.6403999999999996</v>
      </c>
      <c r="AN280" s="408">
        <v>4.8196199999999996</v>
      </c>
      <c r="AO280" s="394">
        <v>4.9996799999999997</v>
      </c>
      <c r="AP280" s="394">
        <v>5.1804600000000001</v>
      </c>
      <c r="AQ280" s="394">
        <v>5.3618699999999997</v>
      </c>
      <c r="AR280" s="407">
        <v>5.5438000000000001</v>
      </c>
      <c r="AS280" s="407">
        <v>5.72614</v>
      </c>
      <c r="AT280" s="407">
        <v>5.9088099999999999</v>
      </c>
      <c r="AU280" s="407">
        <v>6.0917000000000003</v>
      </c>
      <c r="AV280" s="407">
        <v>6.2747200000000003</v>
      </c>
      <c r="AW280" s="407">
        <v>6.4577900000000001</v>
      </c>
      <c r="AX280" s="407">
        <v>6.6408199999999997</v>
      </c>
      <c r="AY280" s="407"/>
      <c r="AZ280" s="407"/>
      <c r="BA280" s="407"/>
      <c r="BB280" s="407"/>
      <c r="BC280" s="407"/>
      <c r="BD280" s="407"/>
      <c r="BE280" s="407"/>
      <c r="BF280" s="407"/>
      <c r="BG280" s="407"/>
      <c r="BH280" s="407"/>
      <c r="BI280" s="407"/>
      <c r="BJ280" s="407"/>
      <c r="BK280" s="407"/>
      <c r="BL280" s="407"/>
      <c r="BM280" s="407"/>
      <c r="BN280" s="407"/>
      <c r="BO280" s="407"/>
      <c r="BP280" s="407"/>
      <c r="BQ280" s="407"/>
      <c r="BR280" s="407"/>
      <c r="BS280" s="407"/>
      <c r="BT280" s="407"/>
      <c r="BU280" s="407"/>
      <c r="BV280" s="407"/>
      <c r="BW280" s="407"/>
      <c r="BX280" s="407"/>
      <c r="BY280" s="407"/>
      <c r="BZ280" s="407"/>
      <c r="CA280" s="407"/>
      <c r="CB280" s="407"/>
      <c r="CC280" s="407"/>
      <c r="CD280" s="395"/>
      <c r="CE280" s="395"/>
      <c r="CF280" s="395"/>
      <c r="CG280" s="395"/>
      <c r="CH280" s="395"/>
      <c r="CI280" s="395"/>
      <c r="CJ280" s="395"/>
      <c r="CK280" s="395"/>
    </row>
    <row r="281" spans="1:89" s="396" customFormat="1">
      <c r="A281" s="1340"/>
      <c r="B281" s="407">
        <v>32</v>
      </c>
      <c r="C281" s="408">
        <v>4.9160000000000002E-2</v>
      </c>
      <c r="D281" s="408">
        <v>8.5040000000000004E-2</v>
      </c>
      <c r="E281" s="408">
        <v>0.12975</v>
      </c>
      <c r="F281" s="408">
        <v>0.18287</v>
      </c>
      <c r="G281" s="408">
        <v>0.24401</v>
      </c>
      <c r="H281" s="408">
        <v>0.31278</v>
      </c>
      <c r="I281" s="408">
        <v>0.38884000000000002</v>
      </c>
      <c r="J281" s="408">
        <v>0.47187000000000001</v>
      </c>
      <c r="K281" s="408">
        <v>0.56154000000000004</v>
      </c>
      <c r="L281" s="408">
        <v>0.65756000000000003</v>
      </c>
      <c r="M281" s="408">
        <v>0.75963999999999998</v>
      </c>
      <c r="N281" s="408">
        <v>0.86748999999999998</v>
      </c>
      <c r="O281" s="408">
        <v>0.98084000000000005</v>
      </c>
      <c r="P281" s="408">
        <v>1.09945</v>
      </c>
      <c r="Q281" s="408">
        <v>1.22306</v>
      </c>
      <c r="R281" s="408">
        <v>1.3514200000000001</v>
      </c>
      <c r="S281" s="408">
        <v>1.48431</v>
      </c>
      <c r="T281" s="408">
        <v>1.6214999999999999</v>
      </c>
      <c r="U281" s="408">
        <v>1.7627699999999999</v>
      </c>
      <c r="V281" s="408">
        <v>1.9078999999999999</v>
      </c>
      <c r="W281" s="408">
        <v>2.0567000000000002</v>
      </c>
      <c r="X281" s="408">
        <v>2.2089599999999998</v>
      </c>
      <c r="Y281" s="408">
        <v>2.3644799999999999</v>
      </c>
      <c r="Z281" s="408">
        <v>2.5230999999999999</v>
      </c>
      <c r="AA281" s="408">
        <v>2.6846100000000002</v>
      </c>
      <c r="AB281" s="408">
        <v>2.84884</v>
      </c>
      <c r="AC281" s="408">
        <v>3.0156399999999999</v>
      </c>
      <c r="AD281" s="408">
        <v>3.1848200000000002</v>
      </c>
      <c r="AE281" s="408">
        <v>3.35622</v>
      </c>
      <c r="AF281" s="408">
        <v>3.5297100000000001</v>
      </c>
      <c r="AG281" s="408">
        <v>3.7051099999999999</v>
      </c>
      <c r="AH281" s="408">
        <v>3.8822899999999998</v>
      </c>
      <c r="AI281" s="408">
        <v>4.0610999999999997</v>
      </c>
      <c r="AJ281" s="408">
        <v>4.2414100000000001</v>
      </c>
      <c r="AK281" s="408">
        <v>4.4230799999999997</v>
      </c>
      <c r="AL281" s="408">
        <v>4.6059799999999997</v>
      </c>
      <c r="AM281" s="408">
        <v>4.7899900000000004</v>
      </c>
      <c r="AN281" s="408">
        <v>4.9749800000000004</v>
      </c>
      <c r="AO281" s="394">
        <v>5.1608499999999999</v>
      </c>
      <c r="AP281" s="394">
        <v>5.3474599999999999</v>
      </c>
      <c r="AQ281" s="394">
        <v>5.5347200000000001</v>
      </c>
      <c r="AR281" s="407">
        <v>5.7225099999999998</v>
      </c>
      <c r="AS281" s="407">
        <v>5.91073</v>
      </c>
      <c r="AT281" s="407">
        <v>6.0992800000000003</v>
      </c>
      <c r="AU281" s="407">
        <v>6.2880700000000003</v>
      </c>
      <c r="AV281" s="407">
        <v>6.4769899999999998</v>
      </c>
      <c r="AW281" s="407">
        <v>6.6659600000000001</v>
      </c>
      <c r="AX281" s="407">
        <v>6.8548900000000001</v>
      </c>
      <c r="AY281" s="407"/>
      <c r="AZ281" s="407"/>
      <c r="BA281" s="407"/>
      <c r="BB281" s="407"/>
      <c r="BC281" s="407"/>
      <c r="BD281" s="407"/>
      <c r="BE281" s="407"/>
      <c r="BF281" s="407"/>
      <c r="BG281" s="407"/>
      <c r="BH281" s="407"/>
      <c r="BI281" s="407"/>
      <c r="BJ281" s="407"/>
      <c r="BK281" s="407"/>
      <c r="BL281" s="407"/>
      <c r="BM281" s="407"/>
      <c r="BN281" s="407"/>
      <c r="BO281" s="407"/>
      <c r="BP281" s="407"/>
      <c r="BQ281" s="407"/>
      <c r="BR281" s="407"/>
      <c r="BS281" s="407"/>
      <c r="BT281" s="407"/>
      <c r="BU281" s="407"/>
      <c r="BV281" s="407"/>
      <c r="BW281" s="407"/>
      <c r="BX281" s="407"/>
      <c r="BY281" s="407"/>
      <c r="BZ281" s="407"/>
      <c r="CA281" s="407"/>
      <c r="CB281" s="407"/>
      <c r="CC281" s="407"/>
      <c r="CD281" s="395"/>
      <c r="CE281" s="395"/>
      <c r="CF281" s="395"/>
      <c r="CG281" s="395"/>
      <c r="CH281" s="395"/>
      <c r="CI281" s="395"/>
      <c r="CJ281" s="395"/>
      <c r="CK281" s="395"/>
    </row>
    <row r="282" spans="1:89" s="396" customFormat="1">
      <c r="A282" s="1340"/>
      <c r="B282" s="407">
        <v>33</v>
      </c>
      <c r="C282" s="408">
        <v>5.0689999999999999E-2</v>
      </c>
      <c r="D282" s="408">
        <v>8.7690000000000004E-2</v>
      </c>
      <c r="E282" s="408">
        <v>0.1338</v>
      </c>
      <c r="F282" s="408">
        <v>0.18859000000000001</v>
      </c>
      <c r="G282" s="408">
        <v>0.25163000000000002</v>
      </c>
      <c r="H282" s="408">
        <v>0.32255</v>
      </c>
      <c r="I282" s="408">
        <v>0.40099000000000001</v>
      </c>
      <c r="J282" s="408">
        <v>0.48660999999999999</v>
      </c>
      <c r="K282" s="408">
        <v>0.57908000000000004</v>
      </c>
      <c r="L282" s="408">
        <v>0.67810000000000004</v>
      </c>
      <c r="M282" s="408">
        <v>0.78335999999999995</v>
      </c>
      <c r="N282" s="408">
        <v>0.89456999999999998</v>
      </c>
      <c r="O282" s="408">
        <v>1.0114700000000001</v>
      </c>
      <c r="P282" s="408">
        <v>1.13378</v>
      </c>
      <c r="Q282" s="408">
        <v>1.26125</v>
      </c>
      <c r="R282" s="408">
        <v>1.3936299999999999</v>
      </c>
      <c r="S282" s="408">
        <v>1.5306599999999999</v>
      </c>
      <c r="T282" s="408">
        <v>1.67214</v>
      </c>
      <c r="U282" s="408">
        <v>1.8178099999999999</v>
      </c>
      <c r="V282" s="408">
        <v>1.9674799999999999</v>
      </c>
      <c r="W282" s="408">
        <v>2.1209199999999999</v>
      </c>
      <c r="X282" s="408">
        <v>2.2779400000000001</v>
      </c>
      <c r="Y282" s="408">
        <v>2.43832</v>
      </c>
      <c r="Z282" s="408">
        <v>2.60189</v>
      </c>
      <c r="AA282" s="408">
        <v>2.76844</v>
      </c>
      <c r="AB282" s="408">
        <v>2.9378099999999998</v>
      </c>
      <c r="AC282" s="408">
        <v>3.10981</v>
      </c>
      <c r="AD282" s="408">
        <v>3.2842699999999998</v>
      </c>
      <c r="AE282" s="408">
        <v>3.4610300000000001</v>
      </c>
      <c r="AF282" s="408">
        <v>3.6399300000000001</v>
      </c>
      <c r="AG282" s="408">
        <v>3.8208099999999998</v>
      </c>
      <c r="AH282" s="408">
        <v>4.0035299999999996</v>
      </c>
      <c r="AI282" s="408">
        <v>4.1879200000000001</v>
      </c>
      <c r="AJ282" s="408">
        <v>4.3738599999999996</v>
      </c>
      <c r="AK282" s="408">
        <v>4.56121</v>
      </c>
      <c r="AL282" s="408">
        <v>4.7498199999999997</v>
      </c>
      <c r="AM282" s="408">
        <v>4.9395800000000003</v>
      </c>
      <c r="AN282" s="408">
        <v>5.13035</v>
      </c>
      <c r="AO282" s="394">
        <v>5.3220200000000002</v>
      </c>
      <c r="AP282" s="394">
        <v>5.5144599999999997</v>
      </c>
      <c r="AQ282" s="394">
        <v>5.70756</v>
      </c>
      <c r="AR282" s="407">
        <v>5.9012200000000004</v>
      </c>
      <c r="AS282" s="407">
        <v>6.0953200000000001</v>
      </c>
      <c r="AT282" s="407">
        <v>6.2897600000000002</v>
      </c>
      <c r="AU282" s="407">
        <v>6.4844499999999998</v>
      </c>
      <c r="AV282" s="407">
        <v>6.6792699999999998</v>
      </c>
      <c r="AW282" s="407">
        <v>6.8741399999999997</v>
      </c>
      <c r="AX282" s="407">
        <v>7.0689700000000002</v>
      </c>
      <c r="AY282" s="407"/>
      <c r="AZ282" s="407"/>
      <c r="BA282" s="407"/>
      <c r="BB282" s="407"/>
      <c r="BC282" s="407"/>
      <c r="BD282" s="407"/>
      <c r="BE282" s="407"/>
      <c r="BF282" s="407"/>
      <c r="BG282" s="407"/>
      <c r="BH282" s="407"/>
      <c r="BI282" s="407"/>
      <c r="BJ282" s="407"/>
      <c r="BK282" s="407"/>
      <c r="BL282" s="407"/>
      <c r="BM282" s="407"/>
      <c r="BN282" s="407"/>
      <c r="BO282" s="407"/>
      <c r="BP282" s="407"/>
      <c r="BQ282" s="407"/>
      <c r="BR282" s="407"/>
      <c r="BS282" s="407"/>
      <c r="BT282" s="407"/>
      <c r="BU282" s="407"/>
      <c r="BV282" s="407"/>
      <c r="BW282" s="407"/>
      <c r="BX282" s="407"/>
      <c r="BY282" s="407"/>
      <c r="BZ282" s="407"/>
      <c r="CA282" s="407"/>
      <c r="CB282" s="407"/>
      <c r="CC282" s="407"/>
      <c r="CD282" s="395"/>
      <c r="CE282" s="395"/>
      <c r="CF282" s="395"/>
      <c r="CG282" s="395"/>
      <c r="CH282" s="395"/>
      <c r="CI282" s="395"/>
      <c r="CJ282" s="395"/>
      <c r="CK282" s="395"/>
    </row>
    <row r="283" spans="1:89" s="396" customFormat="1">
      <c r="A283" s="1340"/>
      <c r="B283" s="407">
        <v>34</v>
      </c>
      <c r="C283" s="408">
        <v>5.2229999999999999E-2</v>
      </c>
      <c r="D283" s="408">
        <v>9.035E-2</v>
      </c>
      <c r="E283" s="408">
        <v>0.13786000000000001</v>
      </c>
      <c r="F283" s="408">
        <v>0.1943</v>
      </c>
      <c r="G283" s="408">
        <v>0.25924999999999998</v>
      </c>
      <c r="H283" s="408">
        <v>0.33230999999999999</v>
      </c>
      <c r="I283" s="408">
        <v>0.41313</v>
      </c>
      <c r="J283" s="408">
        <v>0.50134000000000001</v>
      </c>
      <c r="K283" s="408">
        <v>0.59660999999999997</v>
      </c>
      <c r="L283" s="408">
        <v>0.69862999999999997</v>
      </c>
      <c r="M283" s="408">
        <v>0.80708000000000002</v>
      </c>
      <c r="N283" s="408">
        <v>0.92166000000000003</v>
      </c>
      <c r="O283" s="408">
        <v>1.0421</v>
      </c>
      <c r="P283" s="408">
        <v>1.16812</v>
      </c>
      <c r="Q283" s="408">
        <v>1.2994399999999999</v>
      </c>
      <c r="R283" s="408">
        <v>1.4358299999999999</v>
      </c>
      <c r="S283" s="408">
        <v>1.5770200000000001</v>
      </c>
      <c r="T283" s="408">
        <v>1.7227699999999999</v>
      </c>
      <c r="U283" s="408">
        <v>1.87286</v>
      </c>
      <c r="V283" s="408">
        <v>2.0270600000000001</v>
      </c>
      <c r="W283" s="408">
        <v>2.1851500000000001</v>
      </c>
      <c r="X283" s="408">
        <v>2.3469199999999999</v>
      </c>
      <c r="Y283" s="408">
        <v>2.5121600000000002</v>
      </c>
      <c r="Z283" s="408">
        <v>2.6806800000000002</v>
      </c>
      <c r="AA283" s="408">
        <v>2.8522799999999999</v>
      </c>
      <c r="AB283" s="408">
        <v>3.02677</v>
      </c>
      <c r="AC283" s="408">
        <v>3.2039800000000001</v>
      </c>
      <c r="AD283" s="408">
        <v>3.3837299999999999</v>
      </c>
      <c r="AE283" s="408">
        <v>3.5658400000000001</v>
      </c>
      <c r="AF283" s="408">
        <v>3.7501600000000002</v>
      </c>
      <c r="AG283" s="408">
        <v>3.9365199999999998</v>
      </c>
      <c r="AH283" s="408">
        <v>4.1247699999999998</v>
      </c>
      <c r="AI283" s="408">
        <v>4.3147500000000001</v>
      </c>
      <c r="AJ283" s="408">
        <v>4.5063199999999997</v>
      </c>
      <c r="AK283" s="408">
        <v>4.6993400000000003</v>
      </c>
      <c r="AL283" s="408">
        <v>4.8936599999999997</v>
      </c>
      <c r="AM283" s="408">
        <v>5.0891700000000002</v>
      </c>
      <c r="AN283" s="408">
        <v>5.2857200000000004</v>
      </c>
      <c r="AO283" s="394">
        <v>5.4831899999999996</v>
      </c>
      <c r="AP283" s="394">
        <v>5.6814600000000004</v>
      </c>
      <c r="AQ283" s="394">
        <v>5.8804100000000004</v>
      </c>
      <c r="AR283" s="407">
        <v>6.0799300000000001</v>
      </c>
      <c r="AS283" s="407">
        <v>6.2799100000000001</v>
      </c>
      <c r="AT283" s="407">
        <v>6.4802499999999998</v>
      </c>
      <c r="AU283" s="407">
        <v>6.6808199999999998</v>
      </c>
      <c r="AV283" s="407">
        <v>6.8815499999999998</v>
      </c>
      <c r="AW283" s="407">
        <v>7.0823299999999998</v>
      </c>
      <c r="AX283" s="407">
        <v>7.2830599999999999</v>
      </c>
      <c r="AY283" s="407"/>
      <c r="AZ283" s="407"/>
      <c r="BA283" s="407"/>
      <c r="BB283" s="407"/>
      <c r="BC283" s="407"/>
      <c r="BD283" s="407"/>
      <c r="BE283" s="407"/>
      <c r="BF283" s="407"/>
      <c r="BG283" s="407"/>
      <c r="BH283" s="407"/>
      <c r="BI283" s="407"/>
      <c r="BJ283" s="407"/>
      <c r="BK283" s="407"/>
      <c r="BL283" s="407"/>
      <c r="BM283" s="407"/>
      <c r="BN283" s="407"/>
      <c r="BO283" s="407"/>
      <c r="BP283" s="407"/>
      <c r="BQ283" s="407"/>
      <c r="BR283" s="407"/>
      <c r="BS283" s="407"/>
      <c r="BT283" s="407"/>
      <c r="BU283" s="407"/>
      <c r="BV283" s="407"/>
      <c r="BW283" s="407"/>
      <c r="BX283" s="407"/>
      <c r="BY283" s="407"/>
      <c r="BZ283" s="407"/>
      <c r="CA283" s="407"/>
      <c r="CB283" s="407"/>
      <c r="CC283" s="407"/>
      <c r="CD283" s="395"/>
      <c r="CE283" s="395"/>
      <c r="CF283" s="395"/>
      <c r="CG283" s="395"/>
      <c r="CH283" s="395"/>
      <c r="CI283" s="395"/>
      <c r="CJ283" s="395"/>
      <c r="CK283" s="395"/>
    </row>
    <row r="284" spans="1:89" s="396" customFormat="1">
      <c r="A284" s="1340"/>
      <c r="B284" s="407">
        <v>35</v>
      </c>
      <c r="C284" s="408">
        <v>5.3760000000000002E-2</v>
      </c>
      <c r="D284" s="408">
        <v>9.2999999999999999E-2</v>
      </c>
      <c r="E284" s="408">
        <v>0.14191000000000001</v>
      </c>
      <c r="F284" s="408">
        <v>0.20000999999999999</v>
      </c>
      <c r="G284" s="408">
        <v>0.26685999999999999</v>
      </c>
      <c r="H284" s="408">
        <v>0.34208</v>
      </c>
      <c r="I284" s="408">
        <v>0.42526999999999998</v>
      </c>
      <c r="J284" s="408">
        <v>0.51607999999999998</v>
      </c>
      <c r="K284" s="408">
        <v>0.61414999999999997</v>
      </c>
      <c r="L284" s="408">
        <v>0.71916000000000002</v>
      </c>
      <c r="M284" s="408">
        <v>0.83079999999999998</v>
      </c>
      <c r="N284" s="408">
        <v>0.94874999999999998</v>
      </c>
      <c r="O284" s="408">
        <v>1.07273</v>
      </c>
      <c r="P284" s="408">
        <v>1.20245</v>
      </c>
      <c r="Q284" s="408">
        <v>1.3376399999999999</v>
      </c>
      <c r="R284" s="408">
        <v>1.47803</v>
      </c>
      <c r="S284" s="408">
        <v>1.62337</v>
      </c>
      <c r="T284" s="408">
        <v>1.7734099999999999</v>
      </c>
      <c r="U284" s="408">
        <v>1.92791</v>
      </c>
      <c r="V284" s="408">
        <v>2.0866400000000001</v>
      </c>
      <c r="W284" s="408">
        <v>2.2493799999999999</v>
      </c>
      <c r="X284" s="408">
        <v>2.4159000000000002</v>
      </c>
      <c r="Y284" s="408">
        <v>2.5859999999999999</v>
      </c>
      <c r="Z284" s="408">
        <v>2.7594699999999999</v>
      </c>
      <c r="AA284" s="408">
        <v>2.9361100000000002</v>
      </c>
      <c r="AB284" s="408">
        <v>3.1157400000000002</v>
      </c>
      <c r="AC284" s="408">
        <v>3.2981600000000002</v>
      </c>
      <c r="AD284" s="408">
        <v>3.48319</v>
      </c>
      <c r="AE284" s="408">
        <v>3.6706599999999998</v>
      </c>
      <c r="AF284" s="408">
        <v>3.8603900000000002</v>
      </c>
      <c r="AG284" s="408">
        <v>4.0522299999999998</v>
      </c>
      <c r="AH284" s="408">
        <v>4.2460100000000001</v>
      </c>
      <c r="AI284" s="408">
        <v>4.4415699999999996</v>
      </c>
      <c r="AJ284" s="408">
        <v>4.6387799999999997</v>
      </c>
      <c r="AK284" s="408">
        <v>4.8374699999999997</v>
      </c>
      <c r="AL284" s="408">
        <v>5.0375100000000002</v>
      </c>
      <c r="AM284" s="408">
        <v>5.2387600000000001</v>
      </c>
      <c r="AN284" s="408">
        <v>5.4410800000000004</v>
      </c>
      <c r="AO284" s="394">
        <v>5.6443599999999998</v>
      </c>
      <c r="AP284" s="394">
        <v>5.8484600000000002</v>
      </c>
      <c r="AQ284" s="394">
        <v>6.0532599999999999</v>
      </c>
      <c r="AR284" s="407">
        <v>6.2586500000000003</v>
      </c>
      <c r="AS284" s="407">
        <v>6.4645099999999998</v>
      </c>
      <c r="AT284" s="407">
        <v>6.6707299999999998</v>
      </c>
      <c r="AU284" s="407">
        <v>6.8772099999999998</v>
      </c>
      <c r="AV284" s="407">
        <v>7.0838299999999998</v>
      </c>
      <c r="AW284" s="407">
        <v>7.2905100000000003</v>
      </c>
      <c r="AX284" s="407">
        <v>7.4971399999999999</v>
      </c>
      <c r="AY284" s="407"/>
      <c r="AZ284" s="407"/>
      <c r="BA284" s="407"/>
      <c r="BB284" s="407"/>
      <c r="BC284" s="407"/>
      <c r="BD284" s="407"/>
      <c r="BE284" s="407"/>
      <c r="BF284" s="407"/>
      <c r="BG284" s="407"/>
      <c r="BH284" s="407"/>
      <c r="BI284" s="407"/>
      <c r="BJ284" s="407"/>
      <c r="BK284" s="407"/>
      <c r="BL284" s="407"/>
      <c r="BM284" s="407"/>
      <c r="BN284" s="407"/>
      <c r="BO284" s="407"/>
      <c r="BP284" s="407"/>
      <c r="BQ284" s="407"/>
      <c r="BR284" s="407"/>
      <c r="BS284" s="407"/>
      <c r="BT284" s="407"/>
      <c r="BU284" s="407"/>
      <c r="BV284" s="407"/>
      <c r="BW284" s="407"/>
      <c r="BX284" s="407"/>
      <c r="BY284" s="407"/>
      <c r="BZ284" s="407"/>
      <c r="CA284" s="407"/>
      <c r="CB284" s="407"/>
      <c r="CC284" s="407"/>
      <c r="CD284" s="395"/>
      <c r="CE284" s="395"/>
      <c r="CF284" s="395"/>
      <c r="CG284" s="395"/>
      <c r="CH284" s="395"/>
      <c r="CI284" s="395"/>
      <c r="CJ284" s="395"/>
      <c r="CK284" s="395"/>
    </row>
    <row r="285" spans="1:89">
      <c r="A285" s="1341" t="s">
        <v>953</v>
      </c>
      <c r="B285" s="397">
        <v>4</v>
      </c>
      <c r="C285" s="404">
        <v>6.6E-3</v>
      </c>
      <c r="D285" s="404">
        <v>1.11E-2</v>
      </c>
      <c r="E285" s="404">
        <v>1.7399999999999999E-2</v>
      </c>
      <c r="F285" s="404"/>
      <c r="G285" s="404"/>
      <c r="H285" s="404"/>
      <c r="I285" s="404"/>
      <c r="J285" s="404"/>
      <c r="K285" s="404"/>
      <c r="L285" s="404"/>
      <c r="M285" s="404"/>
      <c r="N285" s="404"/>
      <c r="O285" s="404">
        <v>0.1195</v>
      </c>
      <c r="P285" s="404">
        <v>0.13400000000000001</v>
      </c>
      <c r="Q285" s="404">
        <v>0.1492</v>
      </c>
      <c r="R285" s="404">
        <v>0.16520000000000001</v>
      </c>
      <c r="S285" s="404">
        <v>0.18179999999999999</v>
      </c>
      <c r="T285" s="404">
        <v>0.1991</v>
      </c>
      <c r="U285" s="404">
        <v>0.21709999999999999</v>
      </c>
      <c r="V285" s="404">
        <v>0.23580000000000001</v>
      </c>
      <c r="W285" s="404">
        <v>0.25519999999999998</v>
      </c>
      <c r="X285" s="404">
        <v>0.2752</v>
      </c>
      <c r="Y285" s="404">
        <v>0.2959</v>
      </c>
      <c r="Z285" s="404"/>
      <c r="AA285" s="404"/>
      <c r="AB285" s="404"/>
      <c r="AC285" s="404"/>
      <c r="AD285" s="404"/>
      <c r="AE285" s="404"/>
      <c r="AF285" s="404"/>
      <c r="AG285" s="404"/>
      <c r="AH285" s="404"/>
      <c r="AI285" s="404"/>
      <c r="AJ285" s="404"/>
      <c r="AK285" s="404"/>
      <c r="AL285" s="404"/>
      <c r="AM285" s="404"/>
      <c r="AN285" s="404"/>
      <c r="AO285" s="404"/>
      <c r="AP285" s="404"/>
      <c r="AQ285" s="404"/>
      <c r="AR285" s="404"/>
      <c r="AS285" s="404"/>
      <c r="AT285" s="404"/>
      <c r="AU285" s="404"/>
      <c r="AV285" s="404"/>
      <c r="AW285" s="404"/>
      <c r="AX285" s="409"/>
      <c r="AY285" s="407"/>
      <c r="AZ285" s="407"/>
      <c r="BA285" s="407"/>
      <c r="BB285" s="407"/>
      <c r="BC285" s="407"/>
      <c r="BD285" s="407"/>
      <c r="BE285" s="407"/>
      <c r="BF285" s="407"/>
      <c r="BG285" s="407"/>
      <c r="BH285" s="407"/>
      <c r="BI285" s="407"/>
      <c r="BJ285" s="407"/>
      <c r="BK285" s="407"/>
      <c r="BL285" s="407"/>
      <c r="BM285" s="407"/>
      <c r="BN285" s="407"/>
      <c r="BO285" s="407"/>
      <c r="BP285" s="407"/>
      <c r="BQ285" s="407"/>
      <c r="BR285" s="407"/>
      <c r="BS285" s="407"/>
      <c r="BT285" s="407"/>
      <c r="BU285" s="407"/>
      <c r="BV285" s="407"/>
      <c r="BW285" s="407"/>
      <c r="BX285" s="407"/>
      <c r="BY285" s="407"/>
      <c r="BZ285" s="407"/>
      <c r="CA285" s="407"/>
      <c r="CB285" s="407"/>
      <c r="CC285" s="407"/>
      <c r="CD285" s="400"/>
      <c r="CE285" s="400"/>
      <c r="CF285" s="400"/>
      <c r="CG285" s="400"/>
      <c r="CH285" s="400"/>
      <c r="CI285" s="400"/>
      <c r="CJ285" s="400"/>
      <c r="CK285" s="400"/>
    </row>
    <row r="286" spans="1:89">
      <c r="A286" s="1341"/>
      <c r="B286" s="397">
        <v>5</v>
      </c>
      <c r="C286" s="410">
        <v>8.2000000000000007E-3</v>
      </c>
      <c r="D286" s="410">
        <v>1.38E-2</v>
      </c>
      <c r="E286" s="410">
        <v>2.1499999999999998E-2</v>
      </c>
      <c r="F286" s="410">
        <v>3.0099999999999998E-2</v>
      </c>
      <c r="G286" s="410">
        <v>3.9899999999999998E-2</v>
      </c>
      <c r="H286" s="410"/>
      <c r="I286" s="410"/>
      <c r="J286" s="410"/>
      <c r="K286" s="410"/>
      <c r="L286" s="410"/>
      <c r="M286" s="410"/>
      <c r="N286" s="410"/>
      <c r="O286" s="410">
        <v>0.1489</v>
      </c>
      <c r="P286" s="410">
        <v>0.16700000000000001</v>
      </c>
      <c r="Q286" s="410">
        <v>0.186</v>
      </c>
      <c r="R286" s="410">
        <v>0.20580000000000001</v>
      </c>
      <c r="S286" s="410">
        <v>0.2266</v>
      </c>
      <c r="T286" s="410">
        <v>0.24809999999999999</v>
      </c>
      <c r="U286" s="410">
        <v>0.27060000000000001</v>
      </c>
      <c r="V286" s="410">
        <v>0.29389999999999999</v>
      </c>
      <c r="W286" s="410">
        <v>0.318</v>
      </c>
      <c r="X286" s="410">
        <v>0.34289999999999998</v>
      </c>
      <c r="Y286" s="410">
        <v>0.36870000000000003</v>
      </c>
      <c r="Z286" s="410">
        <v>0.39529999999999998</v>
      </c>
      <c r="AA286" s="410">
        <v>0.42259999999999998</v>
      </c>
      <c r="AB286" s="410">
        <v>0.45079999999999998</v>
      </c>
      <c r="AC286" s="410">
        <v>0.4798</v>
      </c>
      <c r="AD286" s="410">
        <v>0.50949999999999995</v>
      </c>
      <c r="AE286" s="410">
        <v>0.54010000000000002</v>
      </c>
      <c r="AF286" s="410">
        <v>0.57140000000000002</v>
      </c>
      <c r="AG286" s="410">
        <v>0.60340000000000005</v>
      </c>
      <c r="AH286" s="410">
        <v>0.63619999999999999</v>
      </c>
      <c r="AI286" s="410">
        <v>0.66979999999999995</v>
      </c>
      <c r="AJ286" s="410">
        <v>0.70420000000000005</v>
      </c>
      <c r="AK286" s="410">
        <v>0.73919999999999997</v>
      </c>
      <c r="AL286" s="410">
        <v>0.77510000000000001</v>
      </c>
      <c r="AM286" s="410">
        <v>0.81159999999999999</v>
      </c>
      <c r="AN286" s="410">
        <v>0.84889999999999999</v>
      </c>
      <c r="AO286" s="410">
        <v>0.88690000000000002</v>
      </c>
      <c r="AP286" s="410">
        <v>0.92569999999999997</v>
      </c>
      <c r="AQ286" s="410">
        <v>0.96509999999999996</v>
      </c>
      <c r="AR286" s="410">
        <v>1.0053000000000001</v>
      </c>
      <c r="AS286" s="410">
        <v>1.0462</v>
      </c>
      <c r="AT286" s="410">
        <v>1.0878000000000001</v>
      </c>
      <c r="AU286" s="410">
        <v>1.1301000000000001</v>
      </c>
      <c r="AV286" s="410">
        <v>1.1732</v>
      </c>
      <c r="AW286" s="410">
        <v>1.2169000000000001</v>
      </c>
      <c r="AX286" s="410">
        <v>1.2613000000000001</v>
      </c>
      <c r="AY286" s="407"/>
      <c r="AZ286" s="407"/>
      <c r="BA286" s="407"/>
      <c r="BB286" s="407"/>
      <c r="BC286" s="407"/>
      <c r="BD286" s="407"/>
      <c r="BE286" s="407"/>
      <c r="BF286" s="407"/>
      <c r="BG286" s="407"/>
      <c r="BH286" s="407"/>
      <c r="BI286" s="407"/>
      <c r="BJ286" s="407"/>
      <c r="BK286" s="407"/>
      <c r="BL286" s="407"/>
      <c r="BM286" s="407"/>
      <c r="BN286" s="407"/>
      <c r="BO286" s="407"/>
      <c r="BP286" s="407"/>
      <c r="BQ286" s="407"/>
      <c r="BR286" s="407"/>
      <c r="BS286" s="407"/>
      <c r="BT286" s="407"/>
      <c r="BU286" s="407"/>
      <c r="BV286" s="407"/>
      <c r="BW286" s="407"/>
      <c r="BX286" s="407"/>
      <c r="BY286" s="407"/>
      <c r="BZ286" s="407"/>
      <c r="CA286" s="407"/>
      <c r="CB286" s="407"/>
      <c r="CC286" s="407"/>
      <c r="CD286" s="400"/>
      <c r="CE286" s="400"/>
      <c r="CF286" s="400"/>
      <c r="CG286" s="400"/>
      <c r="CH286" s="400"/>
      <c r="CI286" s="400"/>
      <c r="CJ286" s="400"/>
      <c r="CK286" s="400"/>
    </row>
    <row r="287" spans="1:89">
      <c r="A287" s="1341"/>
      <c r="B287" s="397">
        <v>6</v>
      </c>
      <c r="C287" s="410">
        <v>9.7999999999999997E-3</v>
      </c>
      <c r="D287" s="410">
        <v>1.6500000000000001E-2</v>
      </c>
      <c r="E287" s="410">
        <v>2.5399999999999999E-2</v>
      </c>
      <c r="F287" s="410">
        <v>3.5499999999999997E-2</v>
      </c>
      <c r="G287" s="410">
        <v>4.6899999999999997E-2</v>
      </c>
      <c r="H287" s="410">
        <v>6.0299999999999999E-2</v>
      </c>
      <c r="I287" s="410">
        <v>7.51E-2</v>
      </c>
      <c r="J287" s="410"/>
      <c r="K287" s="410"/>
      <c r="L287" s="410"/>
      <c r="M287" s="410"/>
      <c r="N287" s="410"/>
      <c r="O287" s="410">
        <v>0.17829999999999999</v>
      </c>
      <c r="P287" s="410">
        <v>0.19989999999999999</v>
      </c>
      <c r="Q287" s="410">
        <v>0.22259999999999999</v>
      </c>
      <c r="R287" s="410">
        <v>0.24640000000000001</v>
      </c>
      <c r="S287" s="410">
        <v>0.2712</v>
      </c>
      <c r="T287" s="410">
        <v>0.29699999999999999</v>
      </c>
      <c r="U287" s="410">
        <v>0.32390000000000002</v>
      </c>
      <c r="V287" s="410">
        <v>0.3518</v>
      </c>
      <c r="W287" s="410">
        <v>0.38059999999999999</v>
      </c>
      <c r="X287" s="410">
        <v>0.41049999999999998</v>
      </c>
      <c r="Y287" s="410">
        <v>0.44130000000000003</v>
      </c>
      <c r="Z287" s="410">
        <v>0.47310000000000002</v>
      </c>
      <c r="AA287" s="410">
        <v>0.50590000000000002</v>
      </c>
      <c r="AB287" s="410">
        <v>0.53959999999999997</v>
      </c>
      <c r="AC287" s="410">
        <v>0.57430000000000003</v>
      </c>
      <c r="AD287" s="410">
        <v>0.6099</v>
      </c>
      <c r="AE287" s="410">
        <v>0.64639999999999997</v>
      </c>
      <c r="AF287" s="410">
        <v>0.68389999999999995</v>
      </c>
      <c r="AG287" s="410">
        <v>0.72230000000000005</v>
      </c>
      <c r="AH287" s="410">
        <v>0.76160000000000005</v>
      </c>
      <c r="AI287" s="410">
        <v>0.80179999999999996</v>
      </c>
      <c r="AJ287" s="410">
        <v>0.84289999999999998</v>
      </c>
      <c r="AK287" s="410">
        <v>0.88480000000000003</v>
      </c>
      <c r="AL287" s="410">
        <v>0.92769999999999997</v>
      </c>
      <c r="AM287" s="410">
        <v>0.97150000000000003</v>
      </c>
      <c r="AN287" s="410">
        <v>1.0161</v>
      </c>
      <c r="AO287" s="410">
        <v>1.0616000000000001</v>
      </c>
      <c r="AP287" s="410">
        <v>1.1080000000000001</v>
      </c>
      <c r="AQ287" s="410">
        <v>1.1552</v>
      </c>
      <c r="AR287" s="410">
        <v>1.2033</v>
      </c>
      <c r="AS287" s="410">
        <v>1.2523</v>
      </c>
      <c r="AT287" s="410">
        <v>1.3021</v>
      </c>
      <c r="AU287" s="410">
        <v>1.3527</v>
      </c>
      <c r="AV287" s="410">
        <v>1.4041999999999999</v>
      </c>
      <c r="AW287" s="410">
        <v>1.4565999999999999</v>
      </c>
      <c r="AX287" s="410">
        <v>1.5097</v>
      </c>
      <c r="AY287" s="407"/>
      <c r="AZ287" s="407"/>
      <c r="BA287" s="407"/>
      <c r="BB287" s="407"/>
      <c r="BC287" s="407"/>
      <c r="BD287" s="407"/>
      <c r="BE287" s="407"/>
      <c r="BF287" s="407"/>
      <c r="BG287" s="407"/>
      <c r="BH287" s="407"/>
      <c r="BI287" s="407"/>
      <c r="BJ287" s="407"/>
      <c r="BK287" s="407"/>
      <c r="BL287" s="407"/>
      <c r="BM287" s="407"/>
      <c r="BN287" s="407"/>
      <c r="BO287" s="407"/>
      <c r="BP287" s="407"/>
      <c r="BQ287" s="407"/>
      <c r="BR287" s="407"/>
      <c r="BS287" s="407"/>
      <c r="BT287" s="407"/>
      <c r="BU287" s="407"/>
      <c r="BV287" s="407"/>
      <c r="BW287" s="407"/>
      <c r="BX287" s="407"/>
      <c r="BY287" s="407"/>
      <c r="BZ287" s="407"/>
      <c r="CA287" s="407"/>
      <c r="CB287" s="407"/>
      <c r="CC287" s="407"/>
      <c r="CD287" s="400"/>
      <c r="CE287" s="400"/>
      <c r="CF287" s="400"/>
      <c r="CG287" s="400"/>
      <c r="CH287" s="400"/>
      <c r="CI287" s="400"/>
      <c r="CJ287" s="400"/>
      <c r="CK287" s="400"/>
    </row>
    <row r="288" spans="1:89">
      <c r="A288" s="1341"/>
      <c r="B288" s="397">
        <v>7</v>
      </c>
      <c r="C288" s="410">
        <v>1.14E-2</v>
      </c>
      <c r="D288" s="410">
        <v>1.9099999999999999E-2</v>
      </c>
      <c r="E288" s="410">
        <v>2.9399999999999999E-2</v>
      </c>
      <c r="F288" s="410">
        <v>4.0899999999999999E-2</v>
      </c>
      <c r="G288" s="410">
        <v>5.3900000000000003E-2</v>
      </c>
      <c r="H288" s="410">
        <v>6.9199999999999998E-2</v>
      </c>
      <c r="I288" s="410">
        <v>8.6199999999999999E-2</v>
      </c>
      <c r="J288" s="410">
        <v>0.10349999999999999</v>
      </c>
      <c r="K288" s="410">
        <v>0.12139999999999999</v>
      </c>
      <c r="L288" s="410"/>
      <c r="M288" s="410"/>
      <c r="N288" s="410"/>
      <c r="O288" s="410">
        <v>0.20749999999999999</v>
      </c>
      <c r="P288" s="410">
        <v>0.23269999999999999</v>
      </c>
      <c r="Q288" s="410">
        <v>0.25919999999999999</v>
      </c>
      <c r="R288" s="410">
        <v>0.2868</v>
      </c>
      <c r="S288" s="410">
        <v>0.31569999999999998</v>
      </c>
      <c r="T288" s="410">
        <v>0.3458</v>
      </c>
      <c r="U288" s="410">
        <v>0.37709999999999999</v>
      </c>
      <c r="V288" s="410">
        <v>0.40949999999999998</v>
      </c>
      <c r="W288" s="410">
        <v>0.44309999999999999</v>
      </c>
      <c r="X288" s="410">
        <v>0.47789999999999999</v>
      </c>
      <c r="Y288" s="410">
        <v>0.51380000000000003</v>
      </c>
      <c r="Z288" s="410">
        <v>0.55079999999999996</v>
      </c>
      <c r="AA288" s="410">
        <v>0.58889999999999998</v>
      </c>
      <c r="AB288" s="410">
        <v>0.62819999999999998</v>
      </c>
      <c r="AC288" s="410">
        <v>0.66859999999999997</v>
      </c>
      <c r="AD288" s="410">
        <v>0.71</v>
      </c>
      <c r="AE288" s="410">
        <v>0.75249999999999995</v>
      </c>
      <c r="AF288" s="410">
        <v>0.79620000000000002</v>
      </c>
      <c r="AG288" s="410">
        <v>0.84079999999999999</v>
      </c>
      <c r="AH288" s="410">
        <v>0.88660000000000005</v>
      </c>
      <c r="AI288" s="410">
        <v>0.93340000000000001</v>
      </c>
      <c r="AJ288" s="410">
        <v>0.98119999999999996</v>
      </c>
      <c r="AK288" s="410">
        <v>1.0301</v>
      </c>
      <c r="AL288" s="410">
        <v>1.08</v>
      </c>
      <c r="AM288" s="410">
        <v>1.131</v>
      </c>
      <c r="AN288" s="410">
        <v>1.1829000000000001</v>
      </c>
      <c r="AO288" s="410">
        <v>1.2359</v>
      </c>
      <c r="AP288" s="410">
        <v>1.2899</v>
      </c>
      <c r="AQ288" s="410">
        <v>1.3449</v>
      </c>
      <c r="AR288" s="410">
        <v>1.4009</v>
      </c>
      <c r="AS288" s="410">
        <v>1.4579</v>
      </c>
      <c r="AT288" s="410">
        <v>1.5159</v>
      </c>
      <c r="AU288" s="410">
        <v>1.5748</v>
      </c>
      <c r="AV288" s="410">
        <v>1.6348</v>
      </c>
      <c r="AW288" s="410">
        <v>1.6957</v>
      </c>
      <c r="AX288" s="410">
        <v>1.7576000000000001</v>
      </c>
      <c r="AY288" s="407"/>
      <c r="AZ288" s="407"/>
      <c r="BA288" s="407"/>
      <c r="BB288" s="407"/>
      <c r="BC288" s="407"/>
      <c r="BD288" s="407"/>
      <c r="BE288" s="407"/>
      <c r="BF288" s="407"/>
      <c r="BG288" s="407"/>
      <c r="BH288" s="407"/>
      <c r="BI288" s="407"/>
      <c r="BJ288" s="407"/>
      <c r="BK288" s="407"/>
      <c r="BL288" s="407"/>
      <c r="BM288" s="407"/>
      <c r="BN288" s="407"/>
      <c r="BO288" s="407"/>
      <c r="BP288" s="407"/>
      <c r="BQ288" s="407"/>
      <c r="BR288" s="407"/>
      <c r="BS288" s="407"/>
      <c r="BT288" s="407"/>
      <c r="BU288" s="407"/>
      <c r="BV288" s="407"/>
      <c r="BW288" s="407"/>
      <c r="BX288" s="407"/>
      <c r="BY288" s="407"/>
      <c r="BZ288" s="407"/>
      <c r="CA288" s="407"/>
      <c r="CB288" s="407"/>
      <c r="CC288" s="407"/>
      <c r="CD288" s="400"/>
      <c r="CE288" s="400"/>
      <c r="CF288" s="400"/>
      <c r="CG288" s="400"/>
      <c r="CH288" s="400"/>
      <c r="CI288" s="400"/>
      <c r="CJ288" s="400"/>
      <c r="CK288" s="400"/>
    </row>
    <row r="289" spans="1:89">
      <c r="A289" s="1341"/>
      <c r="B289" s="397">
        <v>8</v>
      </c>
      <c r="C289" s="410">
        <v>1.29E-2</v>
      </c>
      <c r="D289" s="410">
        <v>2.18E-2</v>
      </c>
      <c r="E289" s="410">
        <v>3.3300000000000003E-2</v>
      </c>
      <c r="F289" s="410">
        <v>4.6199999999999998E-2</v>
      </c>
      <c r="G289" s="410">
        <v>6.0699999999999997E-2</v>
      </c>
      <c r="H289" s="410">
        <v>7.7899999999999997E-2</v>
      </c>
      <c r="I289" s="410">
        <v>9.7199999999999995E-2</v>
      </c>
      <c r="J289" s="410">
        <v>0.1172</v>
      </c>
      <c r="K289" s="410">
        <v>0.13800000000000001</v>
      </c>
      <c r="L289" s="410">
        <v>0.1593</v>
      </c>
      <c r="M289" s="410">
        <v>0.1837</v>
      </c>
      <c r="N289" s="410">
        <v>0.20949999999999999</v>
      </c>
      <c r="O289" s="410">
        <v>0.23680000000000001</v>
      </c>
      <c r="P289" s="410">
        <v>0.26550000000000001</v>
      </c>
      <c r="Q289" s="410">
        <v>0.29559999999999997</v>
      </c>
      <c r="R289" s="410">
        <v>0.32719999999999999</v>
      </c>
      <c r="S289" s="410">
        <v>0.36009999999999998</v>
      </c>
      <c r="T289" s="410">
        <v>0.39450000000000002</v>
      </c>
      <c r="U289" s="410">
        <v>0.43009999999999998</v>
      </c>
      <c r="V289" s="410">
        <v>0.46710000000000002</v>
      </c>
      <c r="W289" s="410">
        <v>0.50549999999999995</v>
      </c>
      <c r="X289" s="410">
        <v>0.54510000000000003</v>
      </c>
      <c r="Y289" s="410">
        <v>0.58609999999999995</v>
      </c>
      <c r="Z289" s="410">
        <v>0.62829999999999997</v>
      </c>
      <c r="AA289" s="410">
        <v>0.67179999999999995</v>
      </c>
      <c r="AB289" s="410">
        <v>0.71660000000000001</v>
      </c>
      <c r="AC289" s="410">
        <v>0.76270000000000004</v>
      </c>
      <c r="AD289" s="410">
        <v>0.80989999999999995</v>
      </c>
      <c r="AE289" s="410">
        <v>0.85850000000000004</v>
      </c>
      <c r="AF289" s="410">
        <v>0.90820000000000001</v>
      </c>
      <c r="AG289" s="410">
        <v>0.95920000000000005</v>
      </c>
      <c r="AH289" s="410">
        <v>1.0114000000000001</v>
      </c>
      <c r="AI289" s="410">
        <v>1.0647</v>
      </c>
      <c r="AJ289" s="410">
        <v>1.1193</v>
      </c>
      <c r="AK289" s="410">
        <v>1.1751</v>
      </c>
      <c r="AL289" s="410">
        <v>1.232</v>
      </c>
      <c r="AM289" s="410">
        <v>1.2901</v>
      </c>
      <c r="AN289" s="410">
        <v>1.3493999999999999</v>
      </c>
      <c r="AO289" s="410">
        <v>1.4098999999999999</v>
      </c>
      <c r="AP289" s="410">
        <v>1.4714</v>
      </c>
      <c r="AQ289" s="410">
        <v>1.5342</v>
      </c>
      <c r="AR289" s="410">
        <v>1.5981000000000001</v>
      </c>
      <c r="AS289" s="410">
        <v>1.6631</v>
      </c>
      <c r="AT289" s="410">
        <v>1.7292000000000001</v>
      </c>
      <c r="AU289" s="410">
        <v>1.7965</v>
      </c>
      <c r="AV289" s="410">
        <v>1.8648</v>
      </c>
      <c r="AW289" s="410">
        <v>1.9342999999999999</v>
      </c>
      <c r="AX289" s="410">
        <v>2.0049000000000001</v>
      </c>
      <c r="AY289" s="407"/>
      <c r="AZ289" s="407"/>
      <c r="BA289" s="407"/>
      <c r="BB289" s="407"/>
      <c r="BC289" s="407"/>
      <c r="BD289" s="407"/>
      <c r="BE289" s="407"/>
      <c r="BF289" s="407"/>
      <c r="BG289" s="407"/>
      <c r="BH289" s="407"/>
      <c r="BI289" s="407"/>
      <c r="BJ289" s="407"/>
      <c r="BK289" s="407"/>
      <c r="BL289" s="407"/>
      <c r="BM289" s="407"/>
      <c r="BN289" s="407"/>
      <c r="BO289" s="407"/>
      <c r="BP289" s="407"/>
      <c r="BQ289" s="407"/>
      <c r="BR289" s="407"/>
      <c r="BS289" s="407"/>
      <c r="BT289" s="407"/>
      <c r="BU289" s="407"/>
      <c r="BV289" s="407"/>
      <c r="BW289" s="407"/>
      <c r="BX289" s="407"/>
      <c r="BY289" s="407"/>
      <c r="BZ289" s="407"/>
      <c r="CA289" s="407"/>
      <c r="CB289" s="407"/>
      <c r="CC289" s="407"/>
      <c r="CD289" s="400"/>
      <c r="CE289" s="400"/>
      <c r="CF289" s="400"/>
      <c r="CG289" s="400"/>
      <c r="CH289" s="400"/>
      <c r="CI289" s="400"/>
      <c r="CJ289" s="400"/>
      <c r="CK289" s="400"/>
    </row>
    <row r="290" spans="1:89">
      <c r="A290" s="1341"/>
      <c r="B290" s="397">
        <v>9</v>
      </c>
      <c r="C290" s="410">
        <v>1.4500000000000001E-2</v>
      </c>
      <c r="D290" s="410">
        <v>2.4400000000000002E-2</v>
      </c>
      <c r="E290" s="410">
        <v>3.7199999999999997E-2</v>
      </c>
      <c r="F290" s="410">
        <v>5.1499999999999997E-2</v>
      </c>
      <c r="G290" s="410">
        <v>6.7400000000000002E-2</v>
      </c>
      <c r="H290" s="410">
        <v>8.6599999999999996E-2</v>
      </c>
      <c r="I290" s="410">
        <v>0.108</v>
      </c>
      <c r="J290" s="410">
        <v>0.1308</v>
      </c>
      <c r="K290" s="410">
        <v>0.1545</v>
      </c>
      <c r="L290" s="410">
        <v>0.17899999999999999</v>
      </c>
      <c r="M290" s="410">
        <v>0.20630000000000001</v>
      </c>
      <c r="N290" s="410">
        <v>0.23530000000000001</v>
      </c>
      <c r="O290" s="410">
        <v>0.26590000000000003</v>
      </c>
      <c r="P290" s="410">
        <v>0.29820000000000002</v>
      </c>
      <c r="Q290" s="410">
        <v>0.33200000000000002</v>
      </c>
      <c r="R290" s="410">
        <v>0.36749999999999999</v>
      </c>
      <c r="S290" s="410">
        <v>0.40450000000000003</v>
      </c>
      <c r="T290" s="410">
        <v>0.443</v>
      </c>
      <c r="U290" s="410">
        <v>0.48309999999999997</v>
      </c>
      <c r="V290" s="410">
        <v>0.52470000000000006</v>
      </c>
      <c r="W290" s="410">
        <v>0.56769999999999998</v>
      </c>
      <c r="X290" s="410">
        <v>0.61229999999999996</v>
      </c>
      <c r="Y290" s="410">
        <v>0.6583</v>
      </c>
      <c r="Z290" s="410">
        <v>0.70569999999999999</v>
      </c>
      <c r="AA290" s="410">
        <v>0.75460000000000005</v>
      </c>
      <c r="AB290" s="410">
        <v>0.80489999999999995</v>
      </c>
      <c r="AC290" s="410">
        <v>0.85660000000000003</v>
      </c>
      <c r="AD290" s="410">
        <v>0.90969999999999995</v>
      </c>
      <c r="AE290" s="410">
        <v>0.96419999999999995</v>
      </c>
      <c r="AF290" s="410">
        <v>1.0201</v>
      </c>
      <c r="AG290" s="410">
        <v>1.0772999999999999</v>
      </c>
      <c r="AH290" s="410">
        <v>1.1358999999999999</v>
      </c>
      <c r="AI290" s="410">
        <v>1.1959</v>
      </c>
      <c r="AJ290" s="410">
        <v>1.2572000000000001</v>
      </c>
      <c r="AK290" s="410">
        <v>1.3198000000000001</v>
      </c>
      <c r="AL290" s="410">
        <v>1.3837999999999999</v>
      </c>
      <c r="AM290" s="410">
        <v>1.4490000000000001</v>
      </c>
      <c r="AN290" s="410">
        <v>1.5156000000000001</v>
      </c>
      <c r="AO290" s="410">
        <v>1.5834999999999999</v>
      </c>
      <c r="AP290" s="410">
        <v>1.6527000000000001</v>
      </c>
      <c r="AQ290" s="410">
        <v>1.7231000000000001</v>
      </c>
      <c r="AR290" s="410">
        <v>1.7948999999999999</v>
      </c>
      <c r="AS290" s="410">
        <v>1.8678999999999999</v>
      </c>
      <c r="AT290" s="410">
        <v>1.9421999999999999</v>
      </c>
      <c r="AU290" s="410">
        <v>2.0177</v>
      </c>
      <c r="AV290" s="410">
        <v>2.0945</v>
      </c>
      <c r="AW290" s="410">
        <v>2.1726000000000001</v>
      </c>
      <c r="AX290" s="410">
        <v>2.2519</v>
      </c>
      <c r="AY290" s="407"/>
      <c r="AZ290" s="407"/>
      <c r="BA290" s="407"/>
      <c r="BB290" s="407"/>
      <c r="BC290" s="407"/>
      <c r="BD290" s="407"/>
      <c r="BE290" s="407"/>
      <c r="BF290" s="407"/>
      <c r="BG290" s="407"/>
      <c r="BH290" s="407"/>
      <c r="BI290" s="407"/>
      <c r="BJ290" s="407"/>
      <c r="BK290" s="407"/>
      <c r="BL290" s="407"/>
      <c r="BM290" s="407"/>
      <c r="BN290" s="407"/>
      <c r="BO290" s="407"/>
      <c r="BP290" s="407"/>
      <c r="BQ290" s="407"/>
      <c r="BR290" s="407"/>
      <c r="BS290" s="407"/>
      <c r="BT290" s="407"/>
      <c r="BU290" s="407"/>
      <c r="BV290" s="407"/>
      <c r="BW290" s="407"/>
      <c r="BX290" s="407"/>
      <c r="BY290" s="407"/>
      <c r="BZ290" s="407"/>
      <c r="CA290" s="407"/>
      <c r="CB290" s="407"/>
      <c r="CC290" s="407"/>
      <c r="CD290" s="400"/>
      <c r="CE290" s="400"/>
      <c r="CF290" s="400"/>
      <c r="CG290" s="400"/>
      <c r="CH290" s="400"/>
      <c r="CI290" s="400"/>
      <c r="CJ290" s="400"/>
      <c r="CK290" s="400"/>
    </row>
    <row r="291" spans="1:89">
      <c r="A291" s="1341"/>
      <c r="B291" s="397">
        <v>10</v>
      </c>
      <c r="C291" s="410">
        <v>1.61E-2</v>
      </c>
      <c r="D291" s="410">
        <v>2.7E-2</v>
      </c>
      <c r="E291" s="410">
        <v>4.1000000000000002E-2</v>
      </c>
      <c r="F291" s="410">
        <v>5.6599999999999998E-2</v>
      </c>
      <c r="G291" s="410">
        <v>7.4099999999999999E-2</v>
      </c>
      <c r="H291" s="410">
        <v>9.5100000000000004E-2</v>
      </c>
      <c r="I291" s="410">
        <v>0.1186</v>
      </c>
      <c r="J291" s="410">
        <v>0.14430000000000001</v>
      </c>
      <c r="K291" s="410">
        <v>0.17100000000000001</v>
      </c>
      <c r="L291" s="410">
        <v>0.1986</v>
      </c>
      <c r="M291" s="410">
        <v>0.22889999999999999</v>
      </c>
      <c r="N291" s="410">
        <v>0.26100000000000001</v>
      </c>
      <c r="O291" s="410">
        <v>0.29499999999999998</v>
      </c>
      <c r="P291" s="410">
        <v>0.33079999999999998</v>
      </c>
      <c r="Q291" s="410">
        <v>0.36840000000000001</v>
      </c>
      <c r="R291" s="410">
        <v>0.40770000000000001</v>
      </c>
      <c r="S291" s="410">
        <v>0.44879999999999998</v>
      </c>
      <c r="T291" s="410">
        <v>0.49149999999999999</v>
      </c>
      <c r="U291" s="410">
        <v>0.53600000000000003</v>
      </c>
      <c r="V291" s="410">
        <v>0.58209999999999995</v>
      </c>
      <c r="W291" s="410">
        <v>0.62990000000000002</v>
      </c>
      <c r="X291" s="410">
        <v>0.67930000000000001</v>
      </c>
      <c r="Y291" s="410">
        <v>0.73029999999999995</v>
      </c>
      <c r="Z291" s="410">
        <v>0.78300000000000003</v>
      </c>
      <c r="AA291" s="410">
        <v>0.83720000000000006</v>
      </c>
      <c r="AB291" s="410">
        <v>0.89300000000000002</v>
      </c>
      <c r="AC291" s="410">
        <v>0.95040000000000002</v>
      </c>
      <c r="AD291" s="410">
        <v>1.0093000000000001</v>
      </c>
      <c r="AE291" s="410">
        <v>1.0698000000000001</v>
      </c>
      <c r="AF291" s="410">
        <v>1.1317999999999999</v>
      </c>
      <c r="AG291" s="410">
        <v>1.1953</v>
      </c>
      <c r="AH291" s="410">
        <v>1.2603</v>
      </c>
      <c r="AI291" s="410">
        <v>1.3268</v>
      </c>
      <c r="AJ291" s="410">
        <v>1.3948</v>
      </c>
      <c r="AK291" s="410">
        <v>1.4642999999999999</v>
      </c>
      <c r="AL291" s="410">
        <v>1.5353000000000001</v>
      </c>
      <c r="AM291" s="410">
        <v>1.6076999999999999</v>
      </c>
      <c r="AN291" s="410">
        <v>1.6815</v>
      </c>
      <c r="AO291" s="410">
        <v>1.7568999999999999</v>
      </c>
      <c r="AP291" s="410">
        <v>1.8335999999999999</v>
      </c>
      <c r="AQ291" s="410">
        <v>1.9117999999999999</v>
      </c>
      <c r="AR291" s="410">
        <v>1.9914000000000001</v>
      </c>
      <c r="AS291" s="410">
        <v>2.0724</v>
      </c>
      <c r="AT291" s="410">
        <v>2.1547999999999998</v>
      </c>
      <c r="AU291" s="410">
        <v>2.2385999999999999</v>
      </c>
      <c r="AV291" s="410">
        <v>2.3237999999999999</v>
      </c>
      <c r="AW291" s="410">
        <v>2.4104000000000001</v>
      </c>
      <c r="AX291" s="410">
        <v>2.4984000000000002</v>
      </c>
      <c r="AY291" s="407"/>
      <c r="AZ291" s="407"/>
      <c r="BA291" s="407"/>
      <c r="BB291" s="407"/>
      <c r="BC291" s="407"/>
      <c r="BD291" s="407"/>
      <c r="BE291" s="407"/>
      <c r="BF291" s="407"/>
      <c r="BG291" s="407"/>
      <c r="BH291" s="407"/>
      <c r="BI291" s="407"/>
      <c r="BJ291" s="407"/>
      <c r="BK291" s="407"/>
      <c r="BL291" s="407"/>
      <c r="BM291" s="407"/>
      <c r="BN291" s="407"/>
      <c r="BO291" s="407"/>
      <c r="BP291" s="407"/>
      <c r="BQ291" s="407"/>
      <c r="BR291" s="407"/>
      <c r="BS291" s="407"/>
      <c r="BT291" s="407"/>
      <c r="BU291" s="407"/>
      <c r="BV291" s="407"/>
      <c r="BW291" s="407"/>
      <c r="BX291" s="407"/>
      <c r="BY291" s="407"/>
      <c r="BZ291" s="407"/>
      <c r="CA291" s="407"/>
      <c r="CB291" s="407"/>
      <c r="CC291" s="407"/>
      <c r="CD291" s="400"/>
      <c r="CE291" s="400"/>
      <c r="CF291" s="400"/>
      <c r="CG291" s="400"/>
      <c r="CH291" s="400"/>
      <c r="CI291" s="400"/>
      <c r="CJ291" s="400"/>
      <c r="CK291" s="400"/>
    </row>
    <row r="292" spans="1:89">
      <c r="A292" s="1341"/>
      <c r="B292" s="397">
        <v>11</v>
      </c>
      <c r="C292" s="410">
        <v>1.7600000000000001E-2</v>
      </c>
      <c r="D292" s="410">
        <v>2.9700000000000001E-2</v>
      </c>
      <c r="E292" s="410">
        <v>4.48E-2</v>
      </c>
      <c r="F292" s="410">
        <v>6.1800000000000001E-2</v>
      </c>
      <c r="G292" s="410">
        <v>8.0699999999999994E-2</v>
      </c>
      <c r="H292" s="410">
        <v>0.1036</v>
      </c>
      <c r="I292" s="410">
        <v>0.12920000000000001</v>
      </c>
      <c r="J292" s="410">
        <v>0.1578</v>
      </c>
      <c r="K292" s="410">
        <v>0.18740000000000001</v>
      </c>
      <c r="L292" s="410">
        <v>0.21809999999999999</v>
      </c>
      <c r="M292" s="410">
        <v>0.25140000000000001</v>
      </c>
      <c r="N292" s="410">
        <v>0.2868</v>
      </c>
      <c r="O292" s="410">
        <v>0.3241</v>
      </c>
      <c r="P292" s="410">
        <v>0.3634</v>
      </c>
      <c r="Q292" s="410">
        <v>0.4047</v>
      </c>
      <c r="R292" s="410">
        <v>0.44790000000000002</v>
      </c>
      <c r="S292" s="410">
        <v>0.49299999999999999</v>
      </c>
      <c r="T292" s="410">
        <v>0.54</v>
      </c>
      <c r="U292" s="410">
        <v>0.58879999999999999</v>
      </c>
      <c r="V292" s="410">
        <v>0.63949999999999996</v>
      </c>
      <c r="W292" s="410">
        <v>0.69199999999999995</v>
      </c>
      <c r="X292" s="410">
        <v>0.74619999999999997</v>
      </c>
      <c r="Y292" s="410">
        <v>0.80230000000000001</v>
      </c>
      <c r="Z292" s="410">
        <v>0.86009999999999998</v>
      </c>
      <c r="AA292" s="410">
        <v>0.91969999999999996</v>
      </c>
      <c r="AB292" s="410">
        <v>0.98099999999999998</v>
      </c>
      <c r="AC292" s="410">
        <v>1.044</v>
      </c>
      <c r="AD292" s="410">
        <v>1.1087</v>
      </c>
      <c r="AE292" s="410">
        <v>1.1752</v>
      </c>
      <c r="AF292" s="410">
        <v>1.2433000000000001</v>
      </c>
      <c r="AG292" s="410">
        <v>1.3129999999999999</v>
      </c>
      <c r="AH292" s="410">
        <v>1.3845000000000001</v>
      </c>
      <c r="AI292" s="410">
        <v>1.4575</v>
      </c>
      <c r="AJ292" s="410">
        <v>1.5323</v>
      </c>
      <c r="AK292" s="410">
        <v>1.6086</v>
      </c>
      <c r="AL292" s="410">
        <v>1.6865000000000001</v>
      </c>
      <c r="AM292" s="410">
        <v>1.7661</v>
      </c>
      <c r="AN292" s="410">
        <v>1.8472</v>
      </c>
      <c r="AO292" s="410">
        <v>1.93</v>
      </c>
      <c r="AP292" s="410">
        <v>2.0143</v>
      </c>
      <c r="AQ292" s="410">
        <v>2.1002000000000001</v>
      </c>
      <c r="AR292" s="410">
        <v>2.1876000000000002</v>
      </c>
      <c r="AS292" s="410">
        <v>2.2766000000000002</v>
      </c>
      <c r="AT292" s="410">
        <v>2.3672</v>
      </c>
      <c r="AU292" s="410">
        <v>2.4592000000000001</v>
      </c>
      <c r="AV292" s="410">
        <v>2.5528</v>
      </c>
      <c r="AW292" s="410">
        <v>2.6480000000000001</v>
      </c>
      <c r="AX292" s="410">
        <v>2.7446000000000002</v>
      </c>
      <c r="AY292" s="407"/>
      <c r="AZ292" s="407"/>
      <c r="BA292" s="407"/>
      <c r="BB292" s="407"/>
      <c r="BC292" s="407"/>
      <c r="BD292" s="407"/>
      <c r="BE292" s="407"/>
      <c r="BF292" s="407"/>
      <c r="BG292" s="407"/>
      <c r="BH292" s="407"/>
      <c r="BI292" s="407"/>
      <c r="BJ292" s="407"/>
      <c r="BK292" s="407"/>
      <c r="BL292" s="407"/>
      <c r="BM292" s="407"/>
      <c r="BN292" s="407"/>
      <c r="BO292" s="407"/>
      <c r="BP292" s="407"/>
      <c r="BQ292" s="407"/>
      <c r="BR292" s="407"/>
      <c r="BS292" s="407"/>
      <c r="BT292" s="407"/>
      <c r="BU292" s="407"/>
      <c r="BV292" s="407"/>
      <c r="BW292" s="407"/>
      <c r="BX292" s="407"/>
      <c r="BY292" s="407"/>
      <c r="BZ292" s="407"/>
      <c r="CA292" s="407"/>
      <c r="CB292" s="407"/>
      <c r="CC292" s="407"/>
      <c r="CD292" s="400"/>
      <c r="CE292" s="400"/>
      <c r="CF292" s="400"/>
      <c r="CG292" s="400"/>
      <c r="CH292" s="400"/>
      <c r="CI292" s="400"/>
      <c r="CJ292" s="400"/>
      <c r="CK292" s="400"/>
    </row>
    <row r="293" spans="1:89">
      <c r="A293" s="1341"/>
      <c r="B293" s="397">
        <v>12</v>
      </c>
      <c r="C293" s="410">
        <v>1.9199999999999998E-2</v>
      </c>
      <c r="D293" s="410">
        <v>3.2300000000000002E-2</v>
      </c>
      <c r="E293" s="410">
        <v>4.8599999999999997E-2</v>
      </c>
      <c r="F293" s="410">
        <v>6.6900000000000001E-2</v>
      </c>
      <c r="G293" s="410">
        <v>8.72E-2</v>
      </c>
      <c r="H293" s="410">
        <v>0.112</v>
      </c>
      <c r="I293" s="410">
        <v>0.1396</v>
      </c>
      <c r="J293" s="410">
        <v>0.17100000000000001</v>
      </c>
      <c r="K293" s="410">
        <v>0.20369999999999999</v>
      </c>
      <c r="L293" s="410">
        <v>0.23769999999999999</v>
      </c>
      <c r="M293" s="410">
        <v>0.27400000000000002</v>
      </c>
      <c r="N293" s="410">
        <v>0.3125</v>
      </c>
      <c r="O293" s="410">
        <v>0.35310000000000002</v>
      </c>
      <c r="P293" s="410">
        <v>0.39600000000000002</v>
      </c>
      <c r="Q293" s="410">
        <v>0.441</v>
      </c>
      <c r="R293" s="410">
        <v>0.48799999999999999</v>
      </c>
      <c r="S293" s="410">
        <v>0.53720000000000001</v>
      </c>
      <c r="T293" s="410">
        <v>0.58840000000000003</v>
      </c>
      <c r="U293" s="410">
        <v>0.64159999999999995</v>
      </c>
      <c r="V293" s="410">
        <v>0.69679999999999997</v>
      </c>
      <c r="W293" s="410">
        <v>0.75390000000000001</v>
      </c>
      <c r="X293" s="410">
        <v>0.81310000000000004</v>
      </c>
      <c r="Y293" s="410">
        <v>0.87419999999999998</v>
      </c>
      <c r="Z293" s="410">
        <v>0.93720000000000003</v>
      </c>
      <c r="AA293" s="410">
        <v>1.0021</v>
      </c>
      <c r="AB293" s="410">
        <v>1.0689</v>
      </c>
      <c r="AC293" s="410">
        <v>1.1375999999999999</v>
      </c>
      <c r="AD293" s="410">
        <v>1.2081</v>
      </c>
      <c r="AE293" s="410">
        <v>1.2805</v>
      </c>
      <c r="AF293" s="410">
        <v>1.3547</v>
      </c>
      <c r="AG293" s="410">
        <v>1.4307000000000001</v>
      </c>
      <c r="AH293" s="410">
        <v>1.5085</v>
      </c>
      <c r="AI293" s="410">
        <v>1.5881000000000001</v>
      </c>
      <c r="AJ293" s="410">
        <v>1.6695</v>
      </c>
      <c r="AK293" s="410">
        <v>1.7526999999999999</v>
      </c>
      <c r="AL293" s="410">
        <v>1.8375999999999999</v>
      </c>
      <c r="AM293" s="410">
        <v>1.9242999999999999</v>
      </c>
      <c r="AN293" s="410">
        <v>2.0127000000000002</v>
      </c>
      <c r="AO293" s="410">
        <v>2.1029</v>
      </c>
      <c r="AP293" s="410">
        <v>2.1947999999999999</v>
      </c>
      <c r="AQ293" s="410">
        <v>2.2883</v>
      </c>
      <c r="AR293" s="410">
        <v>2.3835999999999999</v>
      </c>
      <c r="AS293" s="410">
        <v>2.4805999999999999</v>
      </c>
      <c r="AT293" s="410">
        <v>2.5792000000000002</v>
      </c>
      <c r="AU293" s="410">
        <v>2.6796000000000002</v>
      </c>
      <c r="AV293" s="410">
        <v>2.7814999999999999</v>
      </c>
      <c r="AW293" s="410">
        <v>2.8852000000000002</v>
      </c>
      <c r="AX293" s="410">
        <v>2.9904999999999999</v>
      </c>
      <c r="AY293" s="407"/>
      <c r="AZ293" s="407"/>
      <c r="BA293" s="407"/>
      <c r="BB293" s="407"/>
      <c r="BC293" s="407"/>
      <c r="BD293" s="407"/>
      <c r="BE293" s="407"/>
      <c r="BF293" s="407"/>
      <c r="BG293" s="407"/>
      <c r="BH293" s="407"/>
      <c r="BI293" s="407"/>
      <c r="BJ293" s="407"/>
      <c r="BK293" s="407"/>
      <c r="BL293" s="407"/>
      <c r="BM293" s="407"/>
      <c r="BN293" s="407"/>
      <c r="BO293" s="407"/>
      <c r="BP293" s="407"/>
      <c r="BQ293" s="407"/>
      <c r="BR293" s="407"/>
      <c r="BS293" s="407"/>
      <c r="BT293" s="407"/>
      <c r="BU293" s="407"/>
      <c r="BV293" s="407"/>
      <c r="BW293" s="407"/>
      <c r="BX293" s="407"/>
      <c r="BY293" s="407"/>
      <c r="BZ293" s="407"/>
      <c r="CA293" s="407"/>
      <c r="CB293" s="407"/>
      <c r="CC293" s="407"/>
      <c r="CD293" s="400"/>
      <c r="CE293" s="400"/>
      <c r="CF293" s="400"/>
      <c r="CG293" s="400"/>
      <c r="CH293" s="400"/>
      <c r="CI293" s="400"/>
      <c r="CJ293" s="400"/>
      <c r="CK293" s="400"/>
    </row>
    <row r="294" spans="1:89">
      <c r="A294" s="1341"/>
      <c r="B294" s="397">
        <v>13</v>
      </c>
      <c r="C294" s="410">
        <v>2.07E-2</v>
      </c>
      <c r="D294" s="410">
        <v>3.49E-2</v>
      </c>
      <c r="E294" s="410">
        <v>5.2400000000000002E-2</v>
      </c>
      <c r="F294" s="410">
        <v>7.1999999999999995E-2</v>
      </c>
      <c r="G294" s="410">
        <v>9.3700000000000006E-2</v>
      </c>
      <c r="H294" s="410">
        <v>0.1203</v>
      </c>
      <c r="I294" s="410">
        <v>0.15</v>
      </c>
      <c r="J294" s="410">
        <v>0.18429999999999999</v>
      </c>
      <c r="K294" s="410">
        <v>0.22</v>
      </c>
      <c r="L294" s="410">
        <v>0.25719999999999998</v>
      </c>
      <c r="M294" s="410">
        <v>0.29649999999999999</v>
      </c>
      <c r="N294" s="410">
        <v>0.33810000000000001</v>
      </c>
      <c r="O294" s="410">
        <v>0.3821</v>
      </c>
      <c r="P294" s="410">
        <v>0.42849999999999999</v>
      </c>
      <c r="Q294" s="410">
        <v>0.47720000000000001</v>
      </c>
      <c r="R294" s="410">
        <v>0.52810000000000001</v>
      </c>
      <c r="S294" s="410">
        <v>0.58130000000000004</v>
      </c>
      <c r="T294" s="410">
        <v>0.63670000000000004</v>
      </c>
      <c r="U294" s="410">
        <v>0.69430000000000003</v>
      </c>
      <c r="V294" s="410">
        <v>0.754</v>
      </c>
      <c r="W294" s="410">
        <v>0.81589999999999996</v>
      </c>
      <c r="X294" s="410">
        <v>0.87990000000000002</v>
      </c>
      <c r="Y294" s="410">
        <v>0.94599999999999995</v>
      </c>
      <c r="Z294" s="410">
        <v>1.0141</v>
      </c>
      <c r="AA294" s="410">
        <v>1.0844</v>
      </c>
      <c r="AB294" s="410">
        <v>1.1567000000000001</v>
      </c>
      <c r="AC294" s="410">
        <v>1.2310000000000001</v>
      </c>
      <c r="AD294" s="410">
        <v>1.3072999999999999</v>
      </c>
      <c r="AE294" s="410">
        <v>1.3855999999999999</v>
      </c>
      <c r="AF294" s="410">
        <v>1.4659</v>
      </c>
      <c r="AG294" s="410">
        <v>1.5482</v>
      </c>
      <c r="AH294" s="410">
        <v>1.6324000000000001</v>
      </c>
      <c r="AI294" s="410">
        <v>1.7185999999999999</v>
      </c>
      <c r="AJ294" s="410">
        <v>1.8067</v>
      </c>
      <c r="AK294" s="410">
        <v>1.8967000000000001</v>
      </c>
      <c r="AL294" s="410">
        <v>1.9885999999999999</v>
      </c>
      <c r="AM294" s="410">
        <v>2.0823999999999998</v>
      </c>
      <c r="AN294" s="410">
        <v>2.1779999999999999</v>
      </c>
      <c r="AO294" s="410">
        <v>2.2755999999999998</v>
      </c>
      <c r="AP294" s="410">
        <v>2.375</v>
      </c>
      <c r="AQ294" s="410">
        <v>2.4763000000000002</v>
      </c>
      <c r="AR294" s="410">
        <v>2.5794000000000001</v>
      </c>
      <c r="AS294" s="410">
        <v>2.6842999999999999</v>
      </c>
      <c r="AT294" s="410">
        <v>2.7911000000000001</v>
      </c>
      <c r="AU294" s="410">
        <v>2.8996</v>
      </c>
      <c r="AV294" s="410">
        <v>3.01</v>
      </c>
      <c r="AW294" s="410">
        <v>3.1221999999999999</v>
      </c>
      <c r="AX294" s="410">
        <v>3.2361</v>
      </c>
      <c r="AY294" s="407"/>
      <c r="AZ294" s="407"/>
      <c r="BA294" s="407"/>
      <c r="BB294" s="407"/>
      <c r="BC294" s="407"/>
      <c r="BD294" s="407"/>
      <c r="BE294" s="407"/>
      <c r="BF294" s="407"/>
      <c r="BG294" s="407"/>
      <c r="BH294" s="407"/>
      <c r="BI294" s="407"/>
      <c r="BJ294" s="407"/>
      <c r="BK294" s="407"/>
      <c r="BL294" s="407"/>
      <c r="BM294" s="407"/>
      <c r="BN294" s="407"/>
      <c r="BO294" s="407"/>
      <c r="BP294" s="407"/>
      <c r="BQ294" s="407"/>
      <c r="BR294" s="407"/>
      <c r="BS294" s="407"/>
      <c r="BT294" s="407"/>
      <c r="BU294" s="407"/>
      <c r="BV294" s="407"/>
      <c r="BW294" s="407"/>
      <c r="BX294" s="407"/>
      <c r="BY294" s="407"/>
      <c r="BZ294" s="407"/>
      <c r="CA294" s="407"/>
      <c r="CB294" s="407"/>
      <c r="CC294" s="407"/>
      <c r="CD294" s="400"/>
      <c r="CE294" s="400"/>
      <c r="CF294" s="400"/>
      <c r="CG294" s="400"/>
      <c r="CH294" s="400"/>
      <c r="CI294" s="400"/>
      <c r="CJ294" s="400"/>
      <c r="CK294" s="400"/>
    </row>
    <row r="295" spans="1:89">
      <c r="A295" s="1341"/>
      <c r="B295" s="397">
        <v>14</v>
      </c>
      <c r="C295" s="410">
        <v>2.2200000000000001E-2</v>
      </c>
      <c r="D295" s="410">
        <v>3.7499999999999999E-2</v>
      </c>
      <c r="E295" s="410">
        <v>5.62E-2</v>
      </c>
      <c r="F295" s="410">
        <v>7.6999999999999999E-2</v>
      </c>
      <c r="G295" s="410">
        <v>0.10009999999999999</v>
      </c>
      <c r="H295" s="410">
        <v>0.1285</v>
      </c>
      <c r="I295" s="410">
        <v>0.16020000000000001</v>
      </c>
      <c r="J295" s="410">
        <v>0.19739999999999999</v>
      </c>
      <c r="K295" s="410">
        <v>0.23630000000000001</v>
      </c>
      <c r="L295" s="410">
        <v>0.2767</v>
      </c>
      <c r="M295" s="410">
        <v>0.30890000000000001</v>
      </c>
      <c r="N295" s="410">
        <v>0.36370000000000002</v>
      </c>
      <c r="O295" s="410">
        <v>0.41110000000000002</v>
      </c>
      <c r="P295" s="410">
        <v>0.46100000000000002</v>
      </c>
      <c r="Q295" s="410">
        <v>0.51339999999999997</v>
      </c>
      <c r="R295" s="410">
        <v>0.56820000000000004</v>
      </c>
      <c r="S295" s="410">
        <v>0.62539999999999996</v>
      </c>
      <c r="T295" s="410">
        <v>0.68489999999999995</v>
      </c>
      <c r="U295" s="410">
        <v>0.74690000000000001</v>
      </c>
      <c r="V295" s="410">
        <v>0.81120000000000003</v>
      </c>
      <c r="W295" s="410">
        <v>0.87770000000000004</v>
      </c>
      <c r="X295" s="410">
        <v>0.9466</v>
      </c>
      <c r="Y295" s="410">
        <v>1.0177</v>
      </c>
      <c r="Z295" s="410">
        <v>1.091</v>
      </c>
      <c r="AA295" s="410">
        <v>1.1666000000000001</v>
      </c>
      <c r="AB295" s="410">
        <v>1.2444</v>
      </c>
      <c r="AC295" s="410">
        <v>1.3243</v>
      </c>
      <c r="AD295" s="410">
        <v>1.4064000000000001</v>
      </c>
      <c r="AE295" s="410">
        <v>1.4906999999999999</v>
      </c>
      <c r="AF295" s="410">
        <v>1.5770999999999999</v>
      </c>
      <c r="AG295" s="410">
        <v>1.6656</v>
      </c>
      <c r="AH295" s="410">
        <v>1.7562</v>
      </c>
      <c r="AI295" s="410">
        <v>1.8489</v>
      </c>
      <c r="AJ295" s="410">
        <v>1.9436</v>
      </c>
      <c r="AK295" s="410">
        <v>2.0404</v>
      </c>
      <c r="AL295" s="410">
        <v>2.1393</v>
      </c>
      <c r="AM295" s="410">
        <v>2.2402000000000002</v>
      </c>
      <c r="AN295" s="410">
        <v>2.3431999999999999</v>
      </c>
      <c r="AO295" s="410">
        <v>2.4481000000000002</v>
      </c>
      <c r="AP295" s="410">
        <v>2.5550999999999999</v>
      </c>
      <c r="AQ295" s="410">
        <v>2.6640000000000001</v>
      </c>
      <c r="AR295" s="410">
        <v>2.7749000000000001</v>
      </c>
      <c r="AS295" s="410">
        <v>2.8877999999999999</v>
      </c>
      <c r="AT295" s="410">
        <v>3.0026999999999999</v>
      </c>
      <c r="AU295" s="410">
        <v>3.1194999999999999</v>
      </c>
      <c r="AV295" s="410">
        <v>3.2382</v>
      </c>
      <c r="AW295" s="410">
        <v>3.3589000000000002</v>
      </c>
      <c r="AX295" s="410">
        <v>3.4815</v>
      </c>
      <c r="AY295" s="400"/>
      <c r="AZ295" s="400"/>
      <c r="BA295" s="400"/>
      <c r="BB295" s="400"/>
      <c r="BC295" s="400"/>
      <c r="BD295" s="400"/>
      <c r="BE295" s="400"/>
      <c r="BF295" s="400"/>
      <c r="BG295" s="400"/>
      <c r="BH295" s="400"/>
      <c r="BI295" s="400"/>
      <c r="BJ295" s="400"/>
      <c r="BK295" s="400"/>
      <c r="BL295" s="400"/>
      <c r="BM295" s="400"/>
      <c r="BN295" s="400"/>
      <c r="BO295" s="400"/>
      <c r="BP295" s="400"/>
      <c r="BQ295" s="400"/>
      <c r="BR295" s="400"/>
      <c r="BS295" s="400"/>
      <c r="BT295" s="400"/>
      <c r="BU295" s="400"/>
      <c r="BV295" s="400"/>
      <c r="BW295" s="400"/>
      <c r="BX295" s="400"/>
      <c r="BY295" s="400"/>
      <c r="BZ295" s="400"/>
      <c r="CA295" s="400"/>
      <c r="CB295" s="400"/>
      <c r="CC295" s="400"/>
      <c r="CD295" s="400"/>
      <c r="CE295" s="400"/>
      <c r="CF295" s="400"/>
      <c r="CG295" s="400"/>
      <c r="CH295" s="400"/>
      <c r="CI295" s="400"/>
      <c r="CJ295" s="400"/>
      <c r="CK295" s="400"/>
    </row>
    <row r="296" spans="1:89">
      <c r="A296" s="1341"/>
      <c r="B296" s="397">
        <v>15</v>
      </c>
      <c r="C296" s="410"/>
      <c r="D296" s="410">
        <v>0.04</v>
      </c>
      <c r="E296" s="410">
        <v>5.9900000000000002E-2</v>
      </c>
      <c r="F296" s="410">
        <v>8.2100000000000006E-2</v>
      </c>
      <c r="G296" s="410">
        <v>0.10639999999999999</v>
      </c>
      <c r="H296" s="410">
        <v>0.13669999999999999</v>
      </c>
      <c r="I296" s="410">
        <v>0.1704</v>
      </c>
      <c r="J296" s="410">
        <v>0.21049999999999999</v>
      </c>
      <c r="K296" s="410">
        <v>0.2525</v>
      </c>
      <c r="L296" s="410">
        <v>0.29620000000000002</v>
      </c>
      <c r="M296" s="410">
        <v>0.34139999999999998</v>
      </c>
      <c r="N296" s="410">
        <v>0.38940000000000002</v>
      </c>
      <c r="O296" s="410">
        <v>0.44009999999999999</v>
      </c>
      <c r="P296" s="410">
        <v>0.49349999999999999</v>
      </c>
      <c r="Q296" s="410">
        <v>0.54949999999999999</v>
      </c>
      <c r="R296" s="410">
        <v>0.60819999999999996</v>
      </c>
      <c r="S296" s="410">
        <v>0.6694</v>
      </c>
      <c r="T296" s="410">
        <v>0.73319999999999996</v>
      </c>
      <c r="U296" s="410">
        <v>0.79949999999999999</v>
      </c>
      <c r="V296" s="410">
        <v>0.86829999999999996</v>
      </c>
      <c r="W296" s="410">
        <v>0.9395</v>
      </c>
      <c r="X296" s="410">
        <v>1.0132000000000001</v>
      </c>
      <c r="Y296" s="410">
        <v>1.0892999999999999</v>
      </c>
      <c r="Z296" s="410">
        <v>1.1677999999999999</v>
      </c>
      <c r="AA296" s="410">
        <v>1.2486999999999999</v>
      </c>
      <c r="AB296" s="410">
        <v>1.3320000000000001</v>
      </c>
      <c r="AC296" s="410">
        <v>1.4175</v>
      </c>
      <c r="AD296" s="410">
        <v>1.5054000000000001</v>
      </c>
      <c r="AE296" s="410">
        <v>1.5955999999999999</v>
      </c>
      <c r="AF296" s="410">
        <v>1.6880999999999999</v>
      </c>
      <c r="AG296" s="410">
        <v>1.7827999999999999</v>
      </c>
      <c r="AH296" s="410">
        <v>1.8797999999999999</v>
      </c>
      <c r="AI296" s="410">
        <v>1.9790000000000001</v>
      </c>
      <c r="AJ296" s="410">
        <v>2.0804999999999998</v>
      </c>
      <c r="AK296" s="410">
        <v>2.1840999999999999</v>
      </c>
      <c r="AL296" s="410">
        <v>2.2898999999999998</v>
      </c>
      <c r="AM296" s="410">
        <v>2.3978999999999999</v>
      </c>
      <c r="AN296" s="410">
        <v>2.5081000000000002</v>
      </c>
      <c r="AO296" s="410">
        <v>2.6204999999999998</v>
      </c>
      <c r="AP296" s="410">
        <v>2.7349000000000001</v>
      </c>
      <c r="AQ296" s="410">
        <v>2.8515999999999999</v>
      </c>
      <c r="AR296" s="410">
        <v>2.9702999999999999</v>
      </c>
      <c r="AS296" s="410">
        <v>3.0911</v>
      </c>
      <c r="AT296" s="410">
        <v>3.214</v>
      </c>
      <c r="AU296" s="410">
        <v>3.3391000000000002</v>
      </c>
      <c r="AV296" s="410">
        <v>3.4662000000000002</v>
      </c>
      <c r="AW296" s="410">
        <v>3.5952999999999999</v>
      </c>
      <c r="AX296" s="410">
        <v>3.7265000000000001</v>
      </c>
      <c r="AY296" s="400"/>
      <c r="AZ296" s="400"/>
      <c r="BA296" s="400"/>
      <c r="BB296" s="400"/>
      <c r="BC296" s="400"/>
      <c r="BD296" s="400"/>
      <c r="BE296" s="400"/>
      <c r="BF296" s="400"/>
      <c r="BG296" s="400"/>
      <c r="BH296" s="400"/>
      <c r="BI296" s="400"/>
      <c r="BJ296" s="400"/>
      <c r="BK296" s="400"/>
      <c r="BL296" s="400"/>
      <c r="BM296" s="400"/>
      <c r="BN296" s="400"/>
      <c r="BO296" s="400"/>
      <c r="BP296" s="400"/>
      <c r="BQ296" s="400"/>
      <c r="BR296" s="400"/>
      <c r="BS296" s="400"/>
      <c r="BT296" s="400"/>
      <c r="BU296" s="400"/>
      <c r="BV296" s="400"/>
      <c r="BW296" s="400"/>
      <c r="BX296" s="400"/>
      <c r="BY296" s="400"/>
      <c r="BZ296" s="400"/>
      <c r="CA296" s="400"/>
      <c r="CB296" s="400"/>
      <c r="CC296" s="400"/>
      <c r="CD296" s="400"/>
      <c r="CE296" s="400"/>
      <c r="CF296" s="400"/>
      <c r="CG296" s="400"/>
      <c r="CH296" s="400"/>
      <c r="CI296" s="400"/>
      <c r="CJ296" s="400"/>
      <c r="CK296" s="400"/>
    </row>
    <row r="297" spans="1:89">
      <c r="A297" s="1341"/>
      <c r="B297" s="397">
        <v>16</v>
      </c>
      <c r="C297" s="410"/>
      <c r="D297" s="410"/>
      <c r="E297" s="410">
        <v>6.3700000000000007E-2</v>
      </c>
      <c r="F297" s="410">
        <v>8.6999999999999994E-2</v>
      </c>
      <c r="G297" s="410">
        <v>0.1128</v>
      </c>
      <c r="H297" s="410">
        <v>0.14480000000000001</v>
      </c>
      <c r="I297" s="410">
        <v>0.18049999999999999</v>
      </c>
      <c r="J297" s="410">
        <v>0.22359999999999999</v>
      </c>
      <c r="K297" s="410">
        <v>0.26860000000000001</v>
      </c>
      <c r="L297" s="410">
        <v>0.31559999999999999</v>
      </c>
      <c r="M297" s="410">
        <v>0.36380000000000001</v>
      </c>
      <c r="N297" s="410">
        <v>0.41489999999999999</v>
      </c>
      <c r="O297" s="410">
        <v>0.46899999999999997</v>
      </c>
      <c r="P297" s="410">
        <v>0.52590000000000003</v>
      </c>
      <c r="Q297" s="410">
        <v>0.58560000000000001</v>
      </c>
      <c r="R297" s="410">
        <v>0.64810000000000001</v>
      </c>
      <c r="S297" s="410">
        <v>0.71340000000000003</v>
      </c>
      <c r="T297" s="410">
        <v>0.78129999999999999</v>
      </c>
      <c r="U297" s="410">
        <v>0.85199999999999998</v>
      </c>
      <c r="V297" s="410">
        <v>0.92530000000000001</v>
      </c>
      <c r="W297" s="410">
        <v>1.0013000000000001</v>
      </c>
      <c r="X297" s="410">
        <v>1.0798000000000001</v>
      </c>
      <c r="Y297" s="410">
        <v>1.1609</v>
      </c>
      <c r="Z297" s="410">
        <v>1.2445999999999999</v>
      </c>
      <c r="AA297" s="410">
        <v>1.3308</v>
      </c>
      <c r="AB297" s="410">
        <v>1.4195</v>
      </c>
      <c r="AC297" s="410">
        <v>1.5106999999999999</v>
      </c>
      <c r="AD297" s="410">
        <v>1.6043000000000001</v>
      </c>
      <c r="AE297" s="410">
        <v>1.7004999999999999</v>
      </c>
      <c r="AF297" s="410">
        <v>1.7989999999999999</v>
      </c>
      <c r="AG297" s="410">
        <v>1.9</v>
      </c>
      <c r="AH297" s="410">
        <v>2.0032999999999999</v>
      </c>
      <c r="AI297" s="410">
        <v>2.1091000000000002</v>
      </c>
      <c r="AJ297" s="410">
        <v>2.2172000000000001</v>
      </c>
      <c r="AK297" s="410">
        <v>2.3275999999999999</v>
      </c>
      <c r="AL297" s="410">
        <v>2.4403999999999999</v>
      </c>
      <c r="AM297" s="410">
        <v>2.5554999999999999</v>
      </c>
      <c r="AN297" s="410">
        <v>2.6728999999999998</v>
      </c>
      <c r="AO297" s="410">
        <v>2.7927</v>
      </c>
      <c r="AP297" s="410">
        <v>2.9146999999999998</v>
      </c>
      <c r="AQ297" s="410">
        <v>3.0388999999999999</v>
      </c>
      <c r="AR297" s="410">
        <v>3.1655000000000002</v>
      </c>
      <c r="AS297" s="410">
        <v>3.2942</v>
      </c>
      <c r="AT297" s="410">
        <v>3.4251999999999998</v>
      </c>
      <c r="AU297" s="410">
        <v>3.5585</v>
      </c>
      <c r="AV297" s="410">
        <v>3.6939000000000002</v>
      </c>
      <c r="AW297" s="410">
        <v>3.8315999999999999</v>
      </c>
      <c r="AX297" s="410">
        <v>3.9714</v>
      </c>
      <c r="AY297" s="400"/>
      <c r="AZ297" s="400"/>
      <c r="BA297" s="400"/>
      <c r="BB297" s="400"/>
      <c r="BC297" s="400"/>
      <c r="BD297" s="400"/>
      <c r="BE297" s="400"/>
      <c r="BF297" s="400"/>
      <c r="BG297" s="400"/>
      <c r="BH297" s="400"/>
      <c r="BI297" s="400"/>
      <c r="BJ297" s="400"/>
      <c r="BK297" s="400"/>
      <c r="BL297" s="400"/>
      <c r="BM297" s="400"/>
      <c r="BN297" s="400"/>
      <c r="BO297" s="400"/>
      <c r="BP297" s="400"/>
      <c r="BQ297" s="400"/>
      <c r="BR297" s="400"/>
      <c r="BS297" s="400"/>
      <c r="BT297" s="400"/>
      <c r="BU297" s="400"/>
      <c r="BV297" s="400"/>
      <c r="BW297" s="400"/>
      <c r="BX297" s="400"/>
      <c r="BY297" s="400"/>
      <c r="BZ297" s="400"/>
      <c r="CA297" s="400"/>
      <c r="CB297" s="400"/>
      <c r="CC297" s="400"/>
      <c r="CD297" s="400"/>
      <c r="CE297" s="400"/>
      <c r="CF297" s="400"/>
      <c r="CG297" s="400"/>
      <c r="CH297" s="400"/>
      <c r="CI297" s="400"/>
      <c r="CJ297" s="400"/>
      <c r="CK297" s="400"/>
    </row>
    <row r="298" spans="1:89">
      <c r="A298" s="1341"/>
      <c r="B298" s="397">
        <v>17</v>
      </c>
      <c r="C298" s="410"/>
      <c r="D298" s="410"/>
      <c r="E298" s="410">
        <v>6.7400000000000002E-2</v>
      </c>
      <c r="F298" s="410">
        <v>9.1999999999999998E-2</v>
      </c>
      <c r="G298" s="410">
        <v>0.11899999999999999</v>
      </c>
      <c r="H298" s="410">
        <v>0.15290000000000001</v>
      </c>
      <c r="I298" s="410">
        <v>0.19059999999999999</v>
      </c>
      <c r="J298" s="410">
        <v>0.23649999999999999</v>
      </c>
      <c r="K298" s="410">
        <v>0.2848</v>
      </c>
      <c r="L298" s="410">
        <v>0.33510000000000001</v>
      </c>
      <c r="M298" s="410">
        <v>0.38619999999999999</v>
      </c>
      <c r="N298" s="410">
        <v>0.4405</v>
      </c>
      <c r="O298" s="410">
        <v>0.49790000000000001</v>
      </c>
      <c r="P298" s="410">
        <v>0.55830000000000002</v>
      </c>
      <c r="Q298" s="410">
        <v>0.62170000000000003</v>
      </c>
      <c r="R298" s="410">
        <v>0.68799999999999994</v>
      </c>
      <c r="S298" s="410">
        <v>0.75729999999999997</v>
      </c>
      <c r="T298" s="410">
        <v>0.82589999999999997</v>
      </c>
      <c r="U298" s="410">
        <v>0.90449999999999997</v>
      </c>
      <c r="V298" s="410">
        <v>0.98229999999999995</v>
      </c>
      <c r="W298" s="410">
        <v>1.0629</v>
      </c>
      <c r="X298" s="410">
        <v>1.1463000000000001</v>
      </c>
      <c r="Y298" s="410">
        <v>1.2323999999999999</v>
      </c>
      <c r="Z298" s="410">
        <v>1.3212999999999999</v>
      </c>
      <c r="AA298" s="410">
        <v>1.4128000000000001</v>
      </c>
      <c r="AB298" s="410">
        <v>1.5068999999999999</v>
      </c>
      <c r="AC298" s="410">
        <v>1.6037999999999999</v>
      </c>
      <c r="AD298" s="410">
        <v>1.7032</v>
      </c>
      <c r="AE298" s="410">
        <v>1.8051999999999999</v>
      </c>
      <c r="AF298" s="410">
        <v>1.9097999999999999</v>
      </c>
      <c r="AG298" s="410">
        <v>2.0169999999999999</v>
      </c>
      <c r="AH298" s="410">
        <v>2.1267</v>
      </c>
      <c r="AI298" s="410">
        <v>2.2389999999999999</v>
      </c>
      <c r="AJ298" s="410">
        <v>2.3538000000000001</v>
      </c>
      <c r="AK298" s="410">
        <v>2.4710000000000001</v>
      </c>
      <c r="AL298" s="410">
        <v>2.5908000000000002</v>
      </c>
      <c r="AM298" s="410">
        <v>2.7130000000000001</v>
      </c>
      <c r="AN298" s="410">
        <v>2.8376000000000001</v>
      </c>
      <c r="AO298" s="410">
        <v>2.9647000000000001</v>
      </c>
      <c r="AP298" s="410">
        <v>3.0941999999999998</v>
      </c>
      <c r="AQ298" s="410">
        <v>3.2262</v>
      </c>
      <c r="AR298" s="410">
        <v>3.3605</v>
      </c>
      <c r="AS298" s="410">
        <v>3.4971999999999999</v>
      </c>
      <c r="AT298" s="410">
        <v>3.6362999999999999</v>
      </c>
      <c r="AU298" s="410">
        <v>3.7776999999999998</v>
      </c>
      <c r="AV298" s="410">
        <v>3.9215</v>
      </c>
      <c r="AW298" s="410">
        <v>4.0675999999999997</v>
      </c>
      <c r="AX298" s="410">
        <v>4.2161</v>
      </c>
      <c r="AY298" s="400"/>
      <c r="AZ298" s="400"/>
      <c r="BA298" s="400"/>
      <c r="BB298" s="400"/>
      <c r="BC298" s="400"/>
      <c r="BD298" s="400"/>
      <c r="BE298" s="400"/>
      <c r="BF298" s="400"/>
      <c r="BG298" s="400"/>
      <c r="BH298" s="400"/>
      <c r="BI298" s="400"/>
      <c r="BJ298" s="400"/>
      <c r="BK298" s="400"/>
      <c r="BL298" s="400"/>
      <c r="BM298" s="400"/>
      <c r="BN298" s="400"/>
      <c r="BO298" s="400"/>
      <c r="BP298" s="400"/>
      <c r="BQ298" s="400"/>
      <c r="BR298" s="400"/>
      <c r="BS298" s="400"/>
      <c r="BT298" s="400"/>
      <c r="BU298" s="400"/>
      <c r="BV298" s="400"/>
      <c r="BW298" s="400"/>
      <c r="BX298" s="400"/>
      <c r="BY298" s="400"/>
      <c r="BZ298" s="400"/>
      <c r="CA298" s="400"/>
      <c r="CB298" s="400"/>
      <c r="CC298" s="400"/>
      <c r="CD298" s="400"/>
      <c r="CE298" s="400"/>
      <c r="CF298" s="400"/>
      <c r="CG298" s="400"/>
      <c r="CH298" s="400"/>
      <c r="CI298" s="400"/>
      <c r="CJ298" s="400"/>
      <c r="CK298" s="400"/>
    </row>
    <row r="299" spans="1:89">
      <c r="A299" s="1341"/>
      <c r="B299" s="397">
        <v>18</v>
      </c>
      <c r="C299" s="410"/>
      <c r="D299" s="410"/>
      <c r="E299" s="410"/>
      <c r="F299" s="410">
        <v>9.69E-2</v>
      </c>
      <c r="G299" s="410">
        <v>0.12529999999999999</v>
      </c>
      <c r="H299" s="410">
        <v>0.16089999999999999</v>
      </c>
      <c r="I299" s="410">
        <v>0.2006</v>
      </c>
      <c r="J299" s="410">
        <v>0.2495</v>
      </c>
      <c r="K299" s="410">
        <v>0.30080000000000001</v>
      </c>
      <c r="L299" s="410">
        <v>0.35449999999999998</v>
      </c>
      <c r="M299" s="410">
        <v>0.40860000000000002</v>
      </c>
      <c r="N299" s="410">
        <v>0.46600000000000003</v>
      </c>
      <c r="O299" s="410">
        <v>0.52669999999999995</v>
      </c>
      <c r="P299" s="410">
        <v>0.59060000000000001</v>
      </c>
      <c r="Q299" s="410">
        <v>0.65769999999999995</v>
      </c>
      <c r="R299" s="410">
        <v>0.72789999999999999</v>
      </c>
      <c r="S299" s="410">
        <v>0.80120000000000002</v>
      </c>
      <c r="T299" s="410">
        <v>0.87760000000000005</v>
      </c>
      <c r="U299" s="410">
        <v>0.95689999999999997</v>
      </c>
      <c r="V299" s="410">
        <v>1.0392999999999999</v>
      </c>
      <c r="W299" s="410">
        <v>1.1246</v>
      </c>
      <c r="X299" s="410">
        <v>1.2128000000000001</v>
      </c>
      <c r="Y299" s="410">
        <v>1.3039000000000001</v>
      </c>
      <c r="Z299" s="410">
        <v>1.3978999999999999</v>
      </c>
      <c r="AA299" s="410">
        <v>1.4946999999999999</v>
      </c>
      <c r="AB299" s="410">
        <v>1.5943000000000001</v>
      </c>
      <c r="AC299" s="410">
        <v>1.6967000000000001</v>
      </c>
      <c r="AD299" s="410">
        <v>1.8019000000000001</v>
      </c>
      <c r="AE299" s="410">
        <v>1.9098999999999999</v>
      </c>
      <c r="AF299" s="410">
        <v>2.0206</v>
      </c>
      <c r="AG299" s="410">
        <v>2.1339999999999999</v>
      </c>
      <c r="AH299" s="410">
        <v>2.2501000000000002</v>
      </c>
      <c r="AI299" s="410">
        <v>2.3687999999999998</v>
      </c>
      <c r="AJ299" s="410">
        <v>2.4902000000000002</v>
      </c>
      <c r="AK299" s="410">
        <v>2.6143000000000001</v>
      </c>
      <c r="AL299" s="410">
        <v>2.7410000000000001</v>
      </c>
      <c r="AM299" s="410">
        <v>2.8702999999999999</v>
      </c>
      <c r="AN299" s="410">
        <v>3.0021</v>
      </c>
      <c r="AO299" s="410">
        <v>3.1366000000000001</v>
      </c>
      <c r="AP299" s="410">
        <v>3.2736000000000001</v>
      </c>
      <c r="AQ299" s="410">
        <v>3.4131999999999998</v>
      </c>
      <c r="AR299" s="410">
        <v>3.5552999999999999</v>
      </c>
      <c r="AS299" s="410">
        <v>3.7</v>
      </c>
      <c r="AT299" s="410">
        <v>3.8471000000000002</v>
      </c>
      <c r="AU299" s="410">
        <v>3.9967000000000001</v>
      </c>
      <c r="AV299" s="410">
        <v>4.1489000000000003</v>
      </c>
      <c r="AW299" s="410">
        <v>4.3034999999999997</v>
      </c>
      <c r="AX299" s="410">
        <v>4.4606000000000003</v>
      </c>
      <c r="AY299" s="400"/>
      <c r="AZ299" s="400"/>
      <c r="BA299" s="400"/>
      <c r="BB299" s="400"/>
      <c r="BC299" s="400"/>
      <c r="BD299" s="400"/>
      <c r="BE299" s="400"/>
      <c r="BF299" s="400"/>
      <c r="BG299" s="400"/>
      <c r="BH299" s="400"/>
      <c r="BI299" s="400"/>
      <c r="BJ299" s="400"/>
      <c r="BK299" s="400"/>
      <c r="BL299" s="400"/>
      <c r="BM299" s="400"/>
      <c r="BN299" s="400"/>
      <c r="BO299" s="400"/>
      <c r="BP299" s="400"/>
      <c r="BQ299" s="400"/>
      <c r="BR299" s="400"/>
      <c r="BS299" s="400"/>
      <c r="BT299" s="400"/>
      <c r="BU299" s="400"/>
      <c r="BV299" s="400"/>
      <c r="BW299" s="400"/>
      <c r="BX299" s="400"/>
      <c r="BY299" s="400"/>
      <c r="BZ299" s="400"/>
      <c r="CA299" s="400"/>
      <c r="CB299" s="400"/>
      <c r="CC299" s="400"/>
      <c r="CD299" s="400"/>
      <c r="CE299" s="400"/>
      <c r="CF299" s="400"/>
      <c r="CG299" s="400"/>
      <c r="CH299" s="400"/>
      <c r="CI299" s="400"/>
      <c r="CJ299" s="400"/>
      <c r="CK299" s="400"/>
    </row>
    <row r="300" spans="1:89">
      <c r="A300" s="1341"/>
      <c r="B300" s="397">
        <v>19</v>
      </c>
      <c r="C300" s="410"/>
      <c r="D300" s="410"/>
      <c r="E300" s="410"/>
      <c r="F300" s="410">
        <v>0.1018</v>
      </c>
      <c r="G300" s="410">
        <v>0.13150000000000001</v>
      </c>
      <c r="H300" s="410">
        <v>0.16880000000000001</v>
      </c>
      <c r="I300" s="410">
        <v>0.21049999999999999</v>
      </c>
      <c r="J300" s="410">
        <v>0.26240000000000002</v>
      </c>
      <c r="K300" s="410">
        <v>0.31690000000000002</v>
      </c>
      <c r="L300" s="410">
        <v>0.37390000000000001</v>
      </c>
      <c r="M300" s="410">
        <v>0.43099999999999999</v>
      </c>
      <c r="N300" s="410">
        <v>0.49159999999999998</v>
      </c>
      <c r="O300" s="410">
        <v>0.55559999999999998</v>
      </c>
      <c r="P300" s="410">
        <v>0.623</v>
      </c>
      <c r="Q300" s="410">
        <v>0.69369999999999998</v>
      </c>
      <c r="R300" s="410">
        <v>0.76780000000000004</v>
      </c>
      <c r="S300" s="410">
        <v>0.84509999999999996</v>
      </c>
      <c r="T300" s="410">
        <v>0.92559999999999998</v>
      </c>
      <c r="U300" s="410">
        <v>1.0093000000000001</v>
      </c>
      <c r="V300" s="410">
        <v>1.0962000000000001</v>
      </c>
      <c r="W300" s="410">
        <v>1.1861999999999999</v>
      </c>
      <c r="X300" s="410">
        <v>1.2791999999999999</v>
      </c>
      <c r="Y300" s="410">
        <v>1.3753</v>
      </c>
      <c r="Z300" s="410">
        <v>1.4743999999999999</v>
      </c>
      <c r="AA300" s="410">
        <v>1.5765</v>
      </c>
      <c r="AB300" s="410">
        <v>1.6816</v>
      </c>
      <c r="AC300" s="410">
        <v>1.7897000000000001</v>
      </c>
      <c r="AD300" s="410">
        <v>1.9006000000000001</v>
      </c>
      <c r="AE300" s="410">
        <v>2.0145</v>
      </c>
      <c r="AF300" s="410">
        <v>2.1312000000000002</v>
      </c>
      <c r="AG300" s="410">
        <v>2.2507999999999999</v>
      </c>
      <c r="AH300" s="410">
        <v>2.3733</v>
      </c>
      <c r="AI300" s="410">
        <v>2.4984999999999999</v>
      </c>
      <c r="AJ300" s="410">
        <v>2.6265999999999998</v>
      </c>
      <c r="AK300" s="410">
        <v>2.7574999999999998</v>
      </c>
      <c r="AL300" s="410">
        <v>2.8910999999999998</v>
      </c>
      <c r="AM300" s="410">
        <v>3.0274000000000001</v>
      </c>
      <c r="AN300" s="410">
        <v>3.1665999999999999</v>
      </c>
      <c r="AO300" s="410">
        <v>3.3083999999999998</v>
      </c>
      <c r="AP300" s="410">
        <v>3.4529000000000001</v>
      </c>
      <c r="AQ300" s="410">
        <v>3.6000999999999999</v>
      </c>
      <c r="AR300" s="410">
        <v>3.75</v>
      </c>
      <c r="AS300" s="410">
        <v>3.9026000000000001</v>
      </c>
      <c r="AT300" s="410">
        <v>4.0578000000000003</v>
      </c>
      <c r="AU300" s="410">
        <v>4.2156000000000002</v>
      </c>
      <c r="AV300" s="410">
        <v>4.3761000000000001</v>
      </c>
      <c r="AW300" s="410">
        <v>4.5392000000000001</v>
      </c>
      <c r="AX300" s="410">
        <v>4.7047999999999996</v>
      </c>
      <c r="AY300" s="400"/>
      <c r="AZ300" s="400"/>
      <c r="BA300" s="400"/>
      <c r="BB300" s="400"/>
      <c r="BC300" s="400"/>
      <c r="BD300" s="400"/>
      <c r="BE300" s="400"/>
      <c r="BF300" s="400"/>
      <c r="BG300" s="400"/>
      <c r="BH300" s="400"/>
      <c r="BI300" s="400"/>
      <c r="BJ300" s="400"/>
      <c r="BK300" s="400"/>
      <c r="BL300" s="400"/>
      <c r="BM300" s="400"/>
      <c r="BN300" s="400"/>
      <c r="BO300" s="400"/>
      <c r="BP300" s="400"/>
      <c r="BQ300" s="400"/>
      <c r="BR300" s="400"/>
      <c r="BS300" s="400"/>
      <c r="BT300" s="400"/>
      <c r="BU300" s="400"/>
      <c r="BV300" s="400"/>
      <c r="BW300" s="400"/>
      <c r="BX300" s="400"/>
      <c r="BY300" s="400"/>
      <c r="BZ300" s="400"/>
      <c r="CA300" s="400"/>
      <c r="CB300" s="400"/>
      <c r="CC300" s="400"/>
      <c r="CD300" s="400"/>
      <c r="CE300" s="400"/>
      <c r="CF300" s="400"/>
      <c r="CG300" s="400"/>
      <c r="CH300" s="400"/>
      <c r="CI300" s="400"/>
      <c r="CJ300" s="400"/>
      <c r="CK300" s="400"/>
    </row>
    <row r="301" spans="1:89">
      <c r="A301" s="1341"/>
      <c r="B301" s="397">
        <v>20</v>
      </c>
      <c r="C301" s="410"/>
      <c r="D301" s="410"/>
      <c r="E301" s="410"/>
      <c r="F301" s="410"/>
      <c r="G301" s="410">
        <v>0.13769999999999999</v>
      </c>
      <c r="H301" s="410">
        <v>0.17680000000000001</v>
      </c>
      <c r="I301" s="410">
        <v>0.22040000000000001</v>
      </c>
      <c r="J301" s="410">
        <v>0.2752</v>
      </c>
      <c r="K301" s="410">
        <v>0.33289999999999997</v>
      </c>
      <c r="L301" s="410">
        <v>0.39329999999999998</v>
      </c>
      <c r="M301" s="410">
        <v>0.45340000000000003</v>
      </c>
      <c r="N301" s="410">
        <v>0.5171</v>
      </c>
      <c r="O301" s="410">
        <v>0.58440000000000003</v>
      </c>
      <c r="P301" s="410">
        <v>0.65529999999999999</v>
      </c>
      <c r="Q301" s="410">
        <v>0.72970000000000002</v>
      </c>
      <c r="R301" s="410">
        <v>0.80759999999999998</v>
      </c>
      <c r="S301" s="410">
        <v>0.88900000000000001</v>
      </c>
      <c r="T301" s="410">
        <v>0.97370000000000001</v>
      </c>
      <c r="U301" s="410">
        <v>1.0617000000000001</v>
      </c>
      <c r="V301" s="410">
        <v>1.1531</v>
      </c>
      <c r="W301" s="410">
        <v>1.2477</v>
      </c>
      <c r="X301" s="410">
        <v>1.3455999999999999</v>
      </c>
      <c r="Y301" s="410">
        <v>1.4466000000000001</v>
      </c>
      <c r="Z301" s="410">
        <v>1.5508999999999999</v>
      </c>
      <c r="AA301" s="410">
        <v>1.6583000000000001</v>
      </c>
      <c r="AB301" s="410">
        <v>1.7688999999999999</v>
      </c>
      <c r="AC301" s="410">
        <v>1.8825000000000001</v>
      </c>
      <c r="AD301" s="410">
        <v>1.9992000000000001</v>
      </c>
      <c r="AE301" s="410">
        <v>2.1190000000000002</v>
      </c>
      <c r="AF301" s="410">
        <v>2.2418</v>
      </c>
      <c r="AG301" s="410">
        <v>2.3675999999999999</v>
      </c>
      <c r="AH301" s="410">
        <v>2.4964</v>
      </c>
      <c r="AI301" s="410">
        <v>2.6282000000000001</v>
      </c>
      <c r="AJ301" s="410">
        <v>2.7629000000000001</v>
      </c>
      <c r="AK301" s="410">
        <v>2.9005000000000001</v>
      </c>
      <c r="AL301" s="410">
        <v>3.0411000000000001</v>
      </c>
      <c r="AM301" s="410">
        <v>3.1844999999999999</v>
      </c>
      <c r="AN301" s="410">
        <v>3.3308</v>
      </c>
      <c r="AO301" s="410">
        <v>3.48</v>
      </c>
      <c r="AP301" s="410">
        <v>3.6320000000000001</v>
      </c>
      <c r="AQ301" s="410">
        <v>3.7869000000000002</v>
      </c>
      <c r="AR301" s="410">
        <v>3.9445999999999999</v>
      </c>
      <c r="AS301" s="410">
        <v>4.1051000000000002</v>
      </c>
      <c r="AT301" s="410">
        <v>4.2683</v>
      </c>
      <c r="AU301" s="410">
        <v>4.4343000000000004</v>
      </c>
      <c r="AV301" s="410">
        <v>4.6031000000000004</v>
      </c>
      <c r="AW301" s="410">
        <v>4.7746000000000004</v>
      </c>
      <c r="AX301" s="410">
        <v>4.9489000000000001</v>
      </c>
      <c r="AY301" s="400"/>
      <c r="AZ301" s="400"/>
      <c r="BA301" s="400"/>
      <c r="BB301" s="400"/>
      <c r="BC301" s="400"/>
      <c r="BD301" s="400"/>
      <c r="BE301" s="400"/>
      <c r="BF301" s="400"/>
      <c r="BG301" s="400"/>
      <c r="BH301" s="400"/>
      <c r="BI301" s="400"/>
      <c r="BJ301" s="400"/>
      <c r="BK301" s="400"/>
      <c r="BL301" s="400"/>
      <c r="BM301" s="400"/>
      <c r="BN301" s="400"/>
      <c r="BO301" s="400"/>
      <c r="BP301" s="400"/>
      <c r="BQ301" s="400"/>
      <c r="BR301" s="400"/>
      <c r="BS301" s="400"/>
      <c r="BT301" s="400"/>
      <c r="BU301" s="400"/>
      <c r="BV301" s="400"/>
      <c r="BW301" s="400"/>
      <c r="BX301" s="400"/>
      <c r="BY301" s="400"/>
      <c r="BZ301" s="400"/>
      <c r="CA301" s="400"/>
      <c r="CB301" s="400"/>
      <c r="CC301" s="400"/>
      <c r="CD301" s="400"/>
      <c r="CE301" s="400"/>
      <c r="CF301" s="400"/>
      <c r="CG301" s="400"/>
      <c r="CH301" s="400"/>
      <c r="CI301" s="400"/>
      <c r="CJ301" s="400"/>
      <c r="CK301" s="400"/>
    </row>
    <row r="302" spans="1:89">
      <c r="A302" s="1341"/>
      <c r="B302" s="397">
        <v>21</v>
      </c>
      <c r="C302" s="410"/>
      <c r="D302" s="410"/>
      <c r="E302" s="410"/>
      <c r="F302" s="410"/>
      <c r="G302" s="410">
        <v>0.14380000000000001</v>
      </c>
      <c r="H302" s="410">
        <v>0.18459999999999999</v>
      </c>
      <c r="I302" s="410">
        <v>0.23019999999999999</v>
      </c>
      <c r="J302" s="410">
        <v>0.28799999999999998</v>
      </c>
      <c r="K302" s="410">
        <v>0.33889999999999998</v>
      </c>
      <c r="L302" s="410">
        <v>0.41270000000000001</v>
      </c>
      <c r="M302" s="410">
        <v>0.47570000000000001</v>
      </c>
      <c r="N302" s="410">
        <v>0.54259999999999997</v>
      </c>
      <c r="O302" s="410">
        <v>0.61319999999999997</v>
      </c>
      <c r="P302" s="410">
        <v>0.68759999999999999</v>
      </c>
      <c r="Q302" s="410">
        <v>0.76570000000000005</v>
      </c>
      <c r="R302" s="410">
        <v>0.84740000000000004</v>
      </c>
      <c r="S302" s="410">
        <v>0.93279999999999996</v>
      </c>
      <c r="T302" s="410">
        <v>1.0216000000000001</v>
      </c>
      <c r="U302" s="410">
        <v>1.1140000000000001</v>
      </c>
      <c r="V302" s="410">
        <v>1.2099</v>
      </c>
      <c r="W302" s="410">
        <v>1.3091999999999999</v>
      </c>
      <c r="X302" s="410">
        <v>1.4118999999999999</v>
      </c>
      <c r="Y302" s="410">
        <v>1.5179</v>
      </c>
      <c r="Z302" s="410">
        <v>1.6273</v>
      </c>
      <c r="AA302" s="410">
        <v>1.7401</v>
      </c>
      <c r="AB302" s="410">
        <v>1.8561000000000001</v>
      </c>
      <c r="AC302" s="410">
        <v>1.9753000000000001</v>
      </c>
      <c r="AD302" s="410">
        <v>2.0977999999999999</v>
      </c>
      <c r="AE302" s="410">
        <v>2.2233999999999998</v>
      </c>
      <c r="AF302" s="410">
        <v>2.3523000000000001</v>
      </c>
      <c r="AG302" s="410">
        <v>2.4843000000000002</v>
      </c>
      <c r="AH302" s="410">
        <v>2.6194000000000002</v>
      </c>
      <c r="AI302" s="410">
        <v>2.7576999999999998</v>
      </c>
      <c r="AJ302" s="410">
        <v>2.8990999999999998</v>
      </c>
      <c r="AK302" s="410">
        <v>3.0434999999999999</v>
      </c>
      <c r="AL302" s="410">
        <v>3.1909999999999998</v>
      </c>
      <c r="AM302" s="410">
        <v>3.3414999999999999</v>
      </c>
      <c r="AN302" s="410">
        <v>3.4950000000000001</v>
      </c>
      <c r="AO302" s="410">
        <v>3.6515</v>
      </c>
      <c r="AP302" s="410">
        <v>3.8111000000000002</v>
      </c>
      <c r="AQ302" s="410">
        <v>3.9735999999999998</v>
      </c>
      <c r="AR302" s="410">
        <v>4.1390000000000002</v>
      </c>
      <c r="AS302" s="410">
        <v>4.3074000000000003</v>
      </c>
      <c r="AT302" s="410">
        <v>4.4786999999999999</v>
      </c>
      <c r="AU302" s="410">
        <v>4.6528999999999998</v>
      </c>
      <c r="AV302" s="410">
        <v>4.83</v>
      </c>
      <c r="AW302" s="410">
        <v>5.01</v>
      </c>
      <c r="AX302" s="410">
        <v>5.1928000000000001</v>
      </c>
      <c r="AY302" s="400"/>
      <c r="AZ302" s="400"/>
      <c r="BA302" s="400"/>
      <c r="BB302" s="400"/>
      <c r="BC302" s="400"/>
      <c r="BD302" s="400"/>
      <c r="BE302" s="400"/>
      <c r="BF302" s="400"/>
      <c r="BG302" s="400"/>
      <c r="BH302" s="400"/>
      <c r="BI302" s="400"/>
      <c r="BJ302" s="400"/>
      <c r="BK302" s="400"/>
      <c r="BL302" s="400"/>
      <c r="BM302" s="400"/>
      <c r="BN302" s="400"/>
      <c r="BO302" s="400"/>
      <c r="BP302" s="400"/>
      <c r="BQ302" s="400"/>
      <c r="BR302" s="400"/>
      <c r="BS302" s="400"/>
      <c r="BT302" s="400"/>
      <c r="BU302" s="400"/>
      <c r="BV302" s="400"/>
      <c r="BW302" s="400"/>
      <c r="BX302" s="400"/>
      <c r="BY302" s="400"/>
      <c r="BZ302" s="400"/>
      <c r="CA302" s="400"/>
      <c r="CB302" s="400"/>
      <c r="CC302" s="400"/>
      <c r="CD302" s="400"/>
      <c r="CE302" s="400"/>
      <c r="CF302" s="400"/>
      <c r="CG302" s="400"/>
      <c r="CH302" s="400"/>
      <c r="CI302" s="400"/>
      <c r="CJ302" s="400"/>
      <c r="CK302" s="400"/>
    </row>
    <row r="303" spans="1:89">
      <c r="A303" s="1341"/>
      <c r="B303" s="397">
        <v>22</v>
      </c>
      <c r="C303" s="410"/>
      <c r="D303" s="410"/>
      <c r="E303" s="410"/>
      <c r="F303" s="410"/>
      <c r="G303" s="410">
        <v>0.14990000000000001</v>
      </c>
      <c r="H303" s="410">
        <v>0.1925</v>
      </c>
      <c r="I303" s="410">
        <v>0.2399</v>
      </c>
      <c r="J303" s="410">
        <v>0.30080000000000001</v>
      </c>
      <c r="K303" s="410">
        <v>0.36480000000000001</v>
      </c>
      <c r="L303" s="410">
        <v>0.43209999999999998</v>
      </c>
      <c r="M303" s="410">
        <v>0.498</v>
      </c>
      <c r="N303" s="410">
        <v>0.56799999999999995</v>
      </c>
      <c r="O303" s="410">
        <v>0.64200000000000002</v>
      </c>
      <c r="P303" s="410">
        <v>0.71989999999999998</v>
      </c>
      <c r="Q303" s="410">
        <v>0.80159999999999998</v>
      </c>
      <c r="R303" s="410">
        <v>0.88719999999999999</v>
      </c>
      <c r="S303" s="410">
        <v>0.97660000000000002</v>
      </c>
      <c r="T303" s="410">
        <v>1.0696000000000001</v>
      </c>
      <c r="U303" s="410">
        <v>1.1662999999999999</v>
      </c>
      <c r="V303" s="410">
        <v>1.2666999999999999</v>
      </c>
      <c r="W303" s="410">
        <v>1.3706</v>
      </c>
      <c r="X303" s="410">
        <v>1.4782</v>
      </c>
      <c r="Y303" s="410">
        <v>1.5891999999999999</v>
      </c>
      <c r="Z303" s="410">
        <v>1.7037</v>
      </c>
      <c r="AA303" s="410">
        <v>1.8217000000000001</v>
      </c>
      <c r="AB303" s="410">
        <v>1.9432</v>
      </c>
      <c r="AC303" s="410">
        <v>2.0680000000000001</v>
      </c>
      <c r="AD303" s="410">
        <v>2.1962000000000002</v>
      </c>
      <c r="AE303" s="410">
        <v>2.3277999999999999</v>
      </c>
      <c r="AF303" s="410">
        <v>2.4626999999999999</v>
      </c>
      <c r="AG303" s="410">
        <v>2.6009000000000002</v>
      </c>
      <c r="AH303" s="410">
        <v>2.7423999999999999</v>
      </c>
      <c r="AI303" s="410">
        <v>2.8872</v>
      </c>
      <c r="AJ303" s="410">
        <v>3.0350999999999999</v>
      </c>
      <c r="AK303" s="410">
        <v>3.1863000000000001</v>
      </c>
      <c r="AL303" s="410">
        <v>3.3407</v>
      </c>
      <c r="AM303" s="410">
        <v>3.4983</v>
      </c>
      <c r="AN303" s="410">
        <v>3.6591</v>
      </c>
      <c r="AO303" s="410">
        <v>3.823</v>
      </c>
      <c r="AP303" s="410">
        <v>3.99</v>
      </c>
      <c r="AQ303" s="410">
        <v>4.1600999999999999</v>
      </c>
      <c r="AR303" s="410">
        <v>4.3333000000000004</v>
      </c>
      <c r="AS303" s="410">
        <v>4.5095999999999998</v>
      </c>
      <c r="AT303" s="410">
        <v>4.6889000000000003</v>
      </c>
      <c r="AU303" s="410">
        <v>4.8712999999999997</v>
      </c>
      <c r="AV303" s="410">
        <v>5.0567000000000002</v>
      </c>
      <c r="AW303" s="410">
        <v>5.2451999999999996</v>
      </c>
      <c r="AX303" s="410">
        <v>5.4366000000000003</v>
      </c>
      <c r="AY303" s="400"/>
      <c r="AZ303" s="400"/>
      <c r="BA303" s="400"/>
      <c r="BB303" s="400"/>
      <c r="BC303" s="400"/>
      <c r="BD303" s="400"/>
      <c r="BE303" s="400"/>
      <c r="BF303" s="400"/>
      <c r="BG303" s="400"/>
      <c r="BH303" s="400"/>
      <c r="BI303" s="400"/>
      <c r="BJ303" s="400"/>
      <c r="BK303" s="400"/>
      <c r="BL303" s="400"/>
      <c r="BM303" s="400"/>
      <c r="BN303" s="400"/>
      <c r="BO303" s="400"/>
      <c r="BP303" s="400"/>
      <c r="BQ303" s="400"/>
      <c r="BR303" s="400"/>
      <c r="BS303" s="400"/>
      <c r="BT303" s="400"/>
      <c r="BU303" s="400"/>
      <c r="BV303" s="400"/>
      <c r="BW303" s="400"/>
      <c r="BX303" s="400"/>
      <c r="BY303" s="400"/>
      <c r="BZ303" s="400"/>
      <c r="CA303" s="400"/>
      <c r="CB303" s="400"/>
      <c r="CC303" s="400"/>
      <c r="CD303" s="400"/>
      <c r="CE303" s="400"/>
      <c r="CF303" s="400"/>
      <c r="CG303" s="400"/>
      <c r="CH303" s="400"/>
      <c r="CI303" s="400"/>
      <c r="CJ303" s="400"/>
      <c r="CK303" s="400"/>
    </row>
    <row r="304" spans="1:89">
      <c r="A304" s="1341"/>
      <c r="B304" s="397">
        <v>23</v>
      </c>
      <c r="C304" s="410"/>
      <c r="D304" s="410"/>
      <c r="E304" s="410"/>
      <c r="F304" s="410"/>
      <c r="G304" s="410"/>
      <c r="H304" s="410">
        <v>0.20030000000000001</v>
      </c>
      <c r="I304" s="410">
        <v>0.24970000000000001</v>
      </c>
      <c r="J304" s="410">
        <v>0.3135</v>
      </c>
      <c r="K304" s="410">
        <v>0.38080000000000003</v>
      </c>
      <c r="L304" s="410">
        <v>0.45150000000000001</v>
      </c>
      <c r="M304" s="410">
        <v>0.52029999999999998</v>
      </c>
      <c r="N304" s="410">
        <v>0.59350000000000003</v>
      </c>
      <c r="O304" s="410">
        <v>0.67079999999999995</v>
      </c>
      <c r="P304" s="410">
        <v>0.75209999999999999</v>
      </c>
      <c r="Q304" s="410">
        <v>0.83760000000000001</v>
      </c>
      <c r="R304" s="410">
        <v>0.92700000000000005</v>
      </c>
      <c r="S304" s="410">
        <v>1.0203</v>
      </c>
      <c r="T304" s="410">
        <v>1.1174999999999999</v>
      </c>
      <c r="U304" s="410">
        <v>1.2185999999999999</v>
      </c>
      <c r="V304" s="410">
        <v>1.3233999999999999</v>
      </c>
      <c r="W304" s="410">
        <v>1.4320999999999999</v>
      </c>
      <c r="X304" s="410">
        <v>1.5444</v>
      </c>
      <c r="Y304" s="410">
        <v>1.6604000000000001</v>
      </c>
      <c r="Z304" s="410">
        <v>1.7801</v>
      </c>
      <c r="AA304" s="410">
        <v>1.9034</v>
      </c>
      <c r="AB304" s="410">
        <v>2.0301999999999998</v>
      </c>
      <c r="AC304" s="410">
        <v>2.1606999999999998</v>
      </c>
      <c r="AD304" s="410">
        <v>2.2946</v>
      </c>
      <c r="AE304" s="410">
        <v>2.4321000000000002</v>
      </c>
      <c r="AF304" s="410">
        <v>2.5731000000000002</v>
      </c>
      <c r="AG304" s="410">
        <v>2.7174999999999998</v>
      </c>
      <c r="AH304" s="410">
        <v>2.8653</v>
      </c>
      <c r="AI304" s="410">
        <v>3.0165000000000002</v>
      </c>
      <c r="AJ304" s="410">
        <v>3.1711</v>
      </c>
      <c r="AK304" s="410">
        <v>3.3290999999999999</v>
      </c>
      <c r="AL304" s="410">
        <v>3.4904000000000002</v>
      </c>
      <c r="AM304" s="410">
        <v>3.6551</v>
      </c>
      <c r="AN304" s="410">
        <v>3.823</v>
      </c>
      <c r="AO304" s="410">
        <v>3.9942000000000002</v>
      </c>
      <c r="AP304" s="410">
        <v>4.1687000000000003</v>
      </c>
      <c r="AQ304" s="410">
        <v>4.3464999999999998</v>
      </c>
      <c r="AR304" s="410">
        <v>4.5274000000000001</v>
      </c>
      <c r="AS304" s="410">
        <v>4.7115999999999998</v>
      </c>
      <c r="AT304" s="410">
        <v>4.899</v>
      </c>
      <c r="AU304" s="410">
        <v>5.0895999999999999</v>
      </c>
      <c r="AV304" s="410">
        <v>5.2832999999999997</v>
      </c>
      <c r="AW304" s="410">
        <v>5.4802</v>
      </c>
      <c r="AX304" s="410">
        <v>5.6802000000000001</v>
      </c>
      <c r="AY304" s="400"/>
      <c r="AZ304" s="400"/>
      <c r="BA304" s="400"/>
      <c r="BB304" s="400"/>
      <c r="BC304" s="400"/>
      <c r="BD304" s="400"/>
      <c r="BE304" s="400"/>
      <c r="BF304" s="400"/>
      <c r="BG304" s="400"/>
      <c r="BH304" s="400"/>
      <c r="BI304" s="400"/>
      <c r="BJ304" s="400"/>
      <c r="BK304" s="400"/>
      <c r="BL304" s="400"/>
      <c r="BM304" s="400"/>
      <c r="BN304" s="400"/>
      <c r="BO304" s="400"/>
      <c r="BP304" s="400"/>
      <c r="BQ304" s="400"/>
      <c r="BR304" s="400"/>
      <c r="BS304" s="400"/>
      <c r="BT304" s="400"/>
      <c r="BU304" s="400"/>
      <c r="BV304" s="400"/>
      <c r="BW304" s="400"/>
      <c r="BX304" s="400"/>
      <c r="BY304" s="400"/>
      <c r="BZ304" s="400"/>
      <c r="CA304" s="400"/>
      <c r="CB304" s="400"/>
      <c r="CC304" s="400"/>
      <c r="CD304" s="400"/>
      <c r="CE304" s="400"/>
      <c r="CF304" s="400"/>
      <c r="CG304" s="400"/>
      <c r="CH304" s="400"/>
      <c r="CI304" s="400"/>
      <c r="CJ304" s="400"/>
      <c r="CK304" s="400"/>
    </row>
    <row r="305" spans="1:89">
      <c r="A305" s="1341"/>
      <c r="B305" s="397">
        <v>24</v>
      </c>
      <c r="C305" s="410"/>
      <c r="D305" s="410"/>
      <c r="E305" s="410"/>
      <c r="F305" s="410"/>
      <c r="G305" s="410"/>
      <c r="H305" s="410">
        <v>0.20799999999999999</v>
      </c>
      <c r="I305" s="410">
        <v>0.25929999999999997</v>
      </c>
      <c r="J305" s="410">
        <v>0.32619999999999999</v>
      </c>
      <c r="K305" s="410">
        <v>0.3967</v>
      </c>
      <c r="L305" s="410">
        <v>0.4708</v>
      </c>
      <c r="M305" s="410">
        <v>0.54259999999999997</v>
      </c>
      <c r="N305" s="410">
        <v>0.61890000000000001</v>
      </c>
      <c r="O305" s="410">
        <v>0.69950000000000001</v>
      </c>
      <c r="P305" s="410">
        <v>0.78439999999999999</v>
      </c>
      <c r="Q305" s="410">
        <v>0.87350000000000005</v>
      </c>
      <c r="R305" s="410">
        <v>0.9667</v>
      </c>
      <c r="S305" s="410">
        <v>1.0640000000000001</v>
      </c>
      <c r="T305" s="410">
        <v>1.1654</v>
      </c>
      <c r="U305" s="410">
        <v>1.2707999999999999</v>
      </c>
      <c r="V305" s="410">
        <v>1.3802000000000001</v>
      </c>
      <c r="W305" s="410">
        <v>1.4934000000000001</v>
      </c>
      <c r="X305" s="410">
        <v>1.6106</v>
      </c>
      <c r="Y305" s="410">
        <v>1.7316</v>
      </c>
      <c r="Z305" s="410">
        <v>1.8564000000000001</v>
      </c>
      <c r="AA305" s="410">
        <v>1.9850000000000001</v>
      </c>
      <c r="AB305" s="410">
        <v>2.1173000000000002</v>
      </c>
      <c r="AC305" s="410">
        <v>2.2532999999999999</v>
      </c>
      <c r="AD305" s="410">
        <v>2.3929999999999998</v>
      </c>
      <c r="AE305" s="410">
        <v>2.5364</v>
      </c>
      <c r="AF305" s="410">
        <v>2.6833</v>
      </c>
      <c r="AG305" s="410">
        <v>2.8338999999999999</v>
      </c>
      <c r="AH305" s="410">
        <v>2.9881000000000002</v>
      </c>
      <c r="AI305" s="410">
        <v>3.1457999999999999</v>
      </c>
      <c r="AJ305" s="410">
        <v>3.3071000000000002</v>
      </c>
      <c r="AK305" s="410">
        <v>3.4718</v>
      </c>
      <c r="AL305" s="410">
        <v>3.64</v>
      </c>
      <c r="AM305" s="410">
        <v>3.8117000000000001</v>
      </c>
      <c r="AN305" s="410">
        <v>3.9868999999999999</v>
      </c>
      <c r="AO305" s="410">
        <v>4.1654999999999998</v>
      </c>
      <c r="AP305" s="410">
        <v>4.3474000000000004</v>
      </c>
      <c r="AQ305" s="410">
        <v>4.5327999999999999</v>
      </c>
      <c r="AR305" s="410">
        <v>4.7214999999999998</v>
      </c>
      <c r="AS305" s="410">
        <v>4.9135999999999997</v>
      </c>
      <c r="AT305" s="410">
        <v>5.109</v>
      </c>
      <c r="AU305" s="410">
        <v>5.3076999999999996</v>
      </c>
      <c r="AV305" s="410">
        <v>5.5096999999999996</v>
      </c>
      <c r="AW305" s="410">
        <v>5.7150999999999996</v>
      </c>
      <c r="AX305" s="410">
        <v>5.9237000000000002</v>
      </c>
      <c r="AY305" s="400"/>
      <c r="AZ305" s="400"/>
      <c r="BA305" s="400"/>
      <c r="BB305" s="400"/>
      <c r="BC305" s="400"/>
      <c r="BD305" s="400"/>
      <c r="BE305" s="400"/>
      <c r="BF305" s="400"/>
      <c r="BG305" s="400"/>
      <c r="BH305" s="400"/>
      <c r="BI305" s="400"/>
      <c r="BJ305" s="400"/>
      <c r="BK305" s="400"/>
      <c r="BL305" s="400"/>
      <c r="BM305" s="400"/>
      <c r="BN305" s="400"/>
      <c r="BO305" s="400"/>
      <c r="BP305" s="400"/>
      <c r="BQ305" s="400"/>
      <c r="BR305" s="400"/>
      <c r="BS305" s="400"/>
      <c r="BT305" s="400"/>
      <c r="BU305" s="400"/>
      <c r="BV305" s="400"/>
      <c r="BW305" s="400"/>
      <c r="BX305" s="400"/>
      <c r="BY305" s="400"/>
      <c r="BZ305" s="400"/>
      <c r="CA305" s="400"/>
      <c r="CB305" s="400"/>
      <c r="CC305" s="400"/>
      <c r="CD305" s="400"/>
      <c r="CE305" s="400"/>
      <c r="CF305" s="400"/>
      <c r="CG305" s="400"/>
      <c r="CH305" s="400"/>
      <c r="CI305" s="400"/>
      <c r="CJ305" s="400"/>
      <c r="CK305" s="400"/>
    </row>
    <row r="306" spans="1:89">
      <c r="A306" s="1341"/>
      <c r="B306" s="397">
        <v>25</v>
      </c>
      <c r="C306" s="410"/>
      <c r="D306" s="410"/>
      <c r="E306" s="410"/>
      <c r="F306" s="410"/>
      <c r="G306" s="410"/>
      <c r="H306" s="410">
        <v>0.21579999999999999</v>
      </c>
      <c r="I306" s="410">
        <v>0.26900000000000002</v>
      </c>
      <c r="J306" s="410">
        <v>0.33879999999999999</v>
      </c>
      <c r="K306" s="410">
        <v>0.41260000000000002</v>
      </c>
      <c r="L306" s="410">
        <v>0.49009999999999998</v>
      </c>
      <c r="M306" s="410">
        <v>0.56489999999999996</v>
      </c>
      <c r="N306" s="410">
        <v>0.64429999999999998</v>
      </c>
      <c r="O306" s="410">
        <v>0.72819999999999996</v>
      </c>
      <c r="P306" s="410">
        <v>0.81659999999999999</v>
      </c>
      <c r="Q306" s="410">
        <v>0.9093</v>
      </c>
      <c r="R306" s="410">
        <v>1.0064</v>
      </c>
      <c r="S306" s="410">
        <v>1.1076999999999999</v>
      </c>
      <c r="T306" s="410">
        <v>1.2133</v>
      </c>
      <c r="U306" s="410">
        <v>1.323</v>
      </c>
      <c r="V306" s="410">
        <v>1.4369000000000001</v>
      </c>
      <c r="W306" s="410">
        <v>1.5548</v>
      </c>
      <c r="X306" s="410">
        <v>1.6767000000000001</v>
      </c>
      <c r="Y306" s="410">
        <v>1.8027</v>
      </c>
      <c r="Z306" s="410">
        <v>1.9326000000000001</v>
      </c>
      <c r="AA306" s="410">
        <v>2.0665</v>
      </c>
      <c r="AB306" s="410">
        <v>2.2042000000000002</v>
      </c>
      <c r="AC306" s="410">
        <v>2.3458000000000001</v>
      </c>
      <c r="AD306" s="410">
        <v>2.4912999999999998</v>
      </c>
      <c r="AE306" s="410">
        <v>2.6404999999999998</v>
      </c>
      <c r="AF306" s="410">
        <v>2.7936000000000001</v>
      </c>
      <c r="AG306" s="410">
        <v>2.9502999999999999</v>
      </c>
      <c r="AH306" s="410">
        <v>3.1107999999999998</v>
      </c>
      <c r="AI306" s="410">
        <v>3.2749999999999999</v>
      </c>
      <c r="AJ306" s="410">
        <v>3.4428999999999998</v>
      </c>
      <c r="AK306" s="410">
        <v>3.6143999999999998</v>
      </c>
      <c r="AL306" s="410">
        <v>3.7896000000000001</v>
      </c>
      <c r="AM306" s="410">
        <v>3.9683000000000002</v>
      </c>
      <c r="AN306" s="410">
        <v>4.1505999999999998</v>
      </c>
      <c r="AO306" s="410">
        <v>4.3365</v>
      </c>
      <c r="AP306" s="410">
        <v>4.5259999999999998</v>
      </c>
      <c r="AQ306" s="410">
        <v>4.7190000000000003</v>
      </c>
      <c r="AR306" s="410">
        <v>4.9154</v>
      </c>
      <c r="AS306" s="410">
        <v>5.1154000000000002</v>
      </c>
      <c r="AT306" s="410">
        <v>5.3188000000000004</v>
      </c>
      <c r="AU306" s="410">
        <v>5.5256999999999996</v>
      </c>
      <c r="AV306" s="410">
        <v>5.7361000000000004</v>
      </c>
      <c r="AW306" s="410">
        <v>5.9497999999999998</v>
      </c>
      <c r="AX306" s="410">
        <v>6.1669999999999998</v>
      </c>
      <c r="AY306" s="400"/>
      <c r="AZ306" s="400"/>
      <c r="BA306" s="400"/>
      <c r="BB306" s="400"/>
      <c r="BC306" s="400"/>
      <c r="BD306" s="400"/>
      <c r="BE306" s="400"/>
      <c r="BF306" s="400"/>
      <c r="BG306" s="400"/>
      <c r="BH306" s="400"/>
      <c r="BI306" s="400"/>
      <c r="BJ306" s="400"/>
      <c r="BK306" s="400"/>
      <c r="BL306" s="400"/>
      <c r="BM306" s="400"/>
      <c r="BN306" s="400"/>
      <c r="BO306" s="400"/>
      <c r="BP306" s="400"/>
      <c r="BQ306" s="400"/>
      <c r="BR306" s="400"/>
      <c r="BS306" s="400"/>
      <c r="BT306" s="400"/>
      <c r="BU306" s="400"/>
      <c r="BV306" s="400"/>
      <c r="BW306" s="400"/>
      <c r="BX306" s="400"/>
      <c r="BY306" s="400"/>
      <c r="BZ306" s="400"/>
      <c r="CA306" s="400"/>
      <c r="CB306" s="400"/>
      <c r="CC306" s="400"/>
      <c r="CD306" s="400"/>
      <c r="CE306" s="400"/>
      <c r="CF306" s="400"/>
      <c r="CG306" s="400"/>
      <c r="CH306" s="400"/>
      <c r="CI306" s="400"/>
      <c r="CJ306" s="400"/>
      <c r="CK306" s="400"/>
    </row>
    <row r="307" spans="1:89">
      <c r="A307" s="1341"/>
      <c r="B307" s="397">
        <v>26</v>
      </c>
      <c r="C307" s="410"/>
      <c r="D307" s="410"/>
      <c r="E307" s="410"/>
      <c r="F307" s="410"/>
      <c r="G307" s="410"/>
      <c r="H307" s="410"/>
      <c r="I307" s="410">
        <v>0.27860000000000001</v>
      </c>
      <c r="J307" s="410">
        <v>0.35149999999999998</v>
      </c>
      <c r="K307" s="410">
        <v>0.4284</v>
      </c>
      <c r="L307" s="410">
        <v>0.50949999999999995</v>
      </c>
      <c r="M307" s="410">
        <v>0.58720000000000006</v>
      </c>
      <c r="N307" s="410">
        <v>0.66969999999999996</v>
      </c>
      <c r="O307" s="410">
        <v>0.75700000000000001</v>
      </c>
      <c r="P307" s="410">
        <v>0.8488</v>
      </c>
      <c r="Q307" s="410">
        <v>0.94520000000000004</v>
      </c>
      <c r="R307" s="410">
        <v>1.0461</v>
      </c>
      <c r="S307" s="410">
        <v>1.1514</v>
      </c>
      <c r="T307" s="410">
        <v>1.2611000000000001</v>
      </c>
      <c r="U307" s="410">
        <v>1.3752</v>
      </c>
      <c r="V307" s="410">
        <v>1.4935</v>
      </c>
      <c r="W307" s="410">
        <v>1.6161000000000001</v>
      </c>
      <c r="X307" s="410">
        <v>1.7428999999999999</v>
      </c>
      <c r="Y307" s="410">
        <v>1.8737999999999999</v>
      </c>
      <c r="Z307" s="410">
        <v>2.0087999999999999</v>
      </c>
      <c r="AA307" s="410">
        <v>2.1480000000000001</v>
      </c>
      <c r="AB307" s="410">
        <v>2.2911999999999999</v>
      </c>
      <c r="AC307" s="410">
        <v>2.4382999999999999</v>
      </c>
      <c r="AD307" s="410">
        <v>2.5895000000000001</v>
      </c>
      <c r="AE307" s="410">
        <v>2.7446999999999999</v>
      </c>
      <c r="AF307" s="410">
        <v>2.9037000000000002</v>
      </c>
      <c r="AG307" s="410">
        <v>3.0667</v>
      </c>
      <c r="AH307" s="410">
        <v>3.2334999999999998</v>
      </c>
      <c r="AI307" s="410">
        <v>3.4041999999999999</v>
      </c>
      <c r="AJ307" s="410">
        <v>3.5787</v>
      </c>
      <c r="AK307" s="410">
        <v>3.7568999999999999</v>
      </c>
      <c r="AL307" s="410">
        <v>3.9390000000000001</v>
      </c>
      <c r="AM307" s="410">
        <v>4.1247999999999996</v>
      </c>
      <c r="AN307" s="410">
        <v>4.3143000000000002</v>
      </c>
      <c r="AO307" s="410">
        <v>4.5076000000000001</v>
      </c>
      <c r="AP307" s="410">
        <v>4.7045000000000003</v>
      </c>
      <c r="AQ307" s="410">
        <v>4.9051</v>
      </c>
      <c r="AR307" s="410">
        <v>5.1093000000000002</v>
      </c>
      <c r="AS307" s="410">
        <v>5.3170999999999999</v>
      </c>
      <c r="AT307" s="410">
        <v>5.5286</v>
      </c>
      <c r="AU307" s="410">
        <v>5.7435999999999998</v>
      </c>
      <c r="AV307" s="410">
        <v>5.9622999999999999</v>
      </c>
      <c r="AW307" s="410">
        <v>6.1844000000000001</v>
      </c>
      <c r="AX307" s="410">
        <v>6.4101999999999997</v>
      </c>
      <c r="AY307" s="400"/>
      <c r="AZ307" s="400"/>
      <c r="BA307" s="400"/>
      <c r="BB307" s="400"/>
      <c r="BC307" s="400"/>
      <c r="BD307" s="400"/>
      <c r="BE307" s="400"/>
      <c r="BF307" s="400"/>
      <c r="BG307" s="400"/>
      <c r="BH307" s="400"/>
      <c r="BI307" s="400"/>
      <c r="BJ307" s="400"/>
      <c r="BK307" s="400"/>
      <c r="BL307" s="400"/>
      <c r="BM307" s="400"/>
      <c r="BN307" s="400"/>
      <c r="BO307" s="400"/>
      <c r="BP307" s="400"/>
      <c r="BQ307" s="400"/>
      <c r="BR307" s="400"/>
      <c r="BS307" s="400"/>
      <c r="BT307" s="400"/>
      <c r="BU307" s="400"/>
      <c r="BV307" s="400"/>
      <c r="BW307" s="400"/>
      <c r="BX307" s="400"/>
      <c r="BY307" s="400"/>
      <c r="BZ307" s="400"/>
      <c r="CA307" s="400"/>
      <c r="CB307" s="400"/>
      <c r="CC307" s="400"/>
      <c r="CD307" s="400"/>
      <c r="CE307" s="400"/>
      <c r="CF307" s="400"/>
      <c r="CG307" s="400"/>
      <c r="CH307" s="400"/>
      <c r="CI307" s="400"/>
      <c r="CJ307" s="400"/>
      <c r="CK307" s="400"/>
    </row>
    <row r="308" spans="1:89">
      <c r="A308" s="1341"/>
      <c r="B308" s="397">
        <v>27</v>
      </c>
      <c r="C308" s="410"/>
      <c r="D308" s="410"/>
      <c r="E308" s="410"/>
      <c r="F308" s="410"/>
      <c r="G308" s="410"/>
      <c r="H308" s="410"/>
      <c r="I308" s="410">
        <v>0.28810000000000002</v>
      </c>
      <c r="J308" s="410">
        <v>0.36399999999999999</v>
      </c>
      <c r="K308" s="410">
        <v>0.44429999999999997</v>
      </c>
      <c r="L308" s="410">
        <v>0.52880000000000005</v>
      </c>
      <c r="M308" s="410">
        <v>0.60950000000000004</v>
      </c>
      <c r="N308" s="410">
        <v>0.69510000000000005</v>
      </c>
      <c r="O308" s="410">
        <v>0.78569999999999995</v>
      </c>
      <c r="P308" s="410">
        <v>0.88100000000000001</v>
      </c>
      <c r="Q308" s="410">
        <v>0.98099999999999998</v>
      </c>
      <c r="R308" s="410">
        <v>1.0858000000000001</v>
      </c>
      <c r="S308" s="410">
        <v>1.1951000000000001</v>
      </c>
      <c r="T308" s="410">
        <v>1.3089999999999999</v>
      </c>
      <c r="U308" s="410">
        <v>1.4273</v>
      </c>
      <c r="V308" s="410">
        <v>1.5502</v>
      </c>
      <c r="W308" s="410">
        <v>1.6774</v>
      </c>
      <c r="X308" s="410">
        <v>1.8089</v>
      </c>
      <c r="Y308" s="410">
        <v>1.9448000000000001</v>
      </c>
      <c r="Z308" s="410">
        <v>2.085</v>
      </c>
      <c r="AA308" s="410">
        <v>2.2294</v>
      </c>
      <c r="AB308" s="410">
        <v>2.3780000000000001</v>
      </c>
      <c r="AC308" s="410">
        <v>2.5308000000000002</v>
      </c>
      <c r="AD308" s="410">
        <v>2.6877</v>
      </c>
      <c r="AE308" s="410">
        <v>2.8487</v>
      </c>
      <c r="AF308" s="410">
        <v>3.0137999999999998</v>
      </c>
      <c r="AG308" s="410">
        <v>3.1829999999999998</v>
      </c>
      <c r="AH308" s="410">
        <v>3.3561000000000001</v>
      </c>
      <c r="AI308" s="410">
        <v>3.5331999999999999</v>
      </c>
      <c r="AJ308" s="410">
        <v>3.7143999999999999</v>
      </c>
      <c r="AK308" s="410">
        <v>3.8994</v>
      </c>
      <c r="AL308" s="410">
        <v>4.0883000000000003</v>
      </c>
      <c r="AM308" s="410">
        <v>4.2812000000000001</v>
      </c>
      <c r="AN308" s="410">
        <v>4.4779</v>
      </c>
      <c r="AO308" s="410">
        <v>4.6784999999999997</v>
      </c>
      <c r="AP308" s="410">
        <v>4.8827999999999996</v>
      </c>
      <c r="AQ308" s="410">
        <v>5.0910000000000002</v>
      </c>
      <c r="AR308" s="410">
        <v>5.3029999999999999</v>
      </c>
      <c r="AS308" s="410">
        <v>5.5186999999999999</v>
      </c>
      <c r="AT308" s="410">
        <v>5.7382</v>
      </c>
      <c r="AU308" s="410">
        <v>5.9614000000000003</v>
      </c>
      <c r="AV308" s="410">
        <v>6.1882999999999999</v>
      </c>
      <c r="AW308" s="410">
        <v>6.4188999999999998</v>
      </c>
      <c r="AX308" s="410">
        <v>6.6532</v>
      </c>
      <c r="AY308" s="400"/>
      <c r="AZ308" s="400"/>
      <c r="BA308" s="400"/>
      <c r="BB308" s="400"/>
      <c r="BC308" s="400"/>
      <c r="BD308" s="400"/>
      <c r="BE308" s="400"/>
      <c r="BF308" s="400"/>
      <c r="BG308" s="400"/>
      <c r="BH308" s="400"/>
      <c r="BI308" s="400"/>
      <c r="BJ308" s="400"/>
      <c r="BK308" s="400"/>
      <c r="BL308" s="400"/>
      <c r="BM308" s="400"/>
      <c r="BN308" s="400"/>
      <c r="BO308" s="400"/>
      <c r="BP308" s="400"/>
      <c r="BQ308" s="400"/>
      <c r="BR308" s="400"/>
      <c r="BS308" s="400"/>
      <c r="BT308" s="400"/>
      <c r="BU308" s="400"/>
      <c r="BV308" s="400"/>
      <c r="BW308" s="400"/>
      <c r="BX308" s="400"/>
      <c r="BY308" s="400"/>
      <c r="BZ308" s="400"/>
      <c r="CA308" s="400"/>
      <c r="CB308" s="400"/>
      <c r="CC308" s="400"/>
      <c r="CD308" s="400"/>
      <c r="CE308" s="400"/>
      <c r="CF308" s="400"/>
      <c r="CG308" s="400"/>
      <c r="CH308" s="400"/>
      <c r="CI308" s="400"/>
      <c r="CJ308" s="400"/>
      <c r="CK308" s="400"/>
    </row>
    <row r="309" spans="1:89">
      <c r="A309" s="1341"/>
      <c r="B309" s="397">
        <v>28</v>
      </c>
      <c r="C309" s="410"/>
      <c r="D309" s="410"/>
      <c r="E309" s="410"/>
      <c r="F309" s="410"/>
      <c r="G309" s="410"/>
      <c r="H309" s="410"/>
      <c r="I309" s="410"/>
      <c r="J309" s="410">
        <v>0.37659999999999999</v>
      </c>
      <c r="K309" s="410">
        <v>0.46010000000000001</v>
      </c>
      <c r="L309" s="410">
        <v>0.54810000000000003</v>
      </c>
      <c r="M309" s="410">
        <v>0.63170000000000004</v>
      </c>
      <c r="N309" s="410">
        <v>0.72050000000000003</v>
      </c>
      <c r="O309" s="410">
        <v>0.81430000000000002</v>
      </c>
      <c r="P309" s="410">
        <v>0.91320000000000001</v>
      </c>
      <c r="Q309" s="410">
        <v>1.0168999999999999</v>
      </c>
      <c r="R309" s="410">
        <v>1.1254</v>
      </c>
      <c r="S309" s="410">
        <v>1.2386999999999999</v>
      </c>
      <c r="T309" s="410">
        <v>1.3568</v>
      </c>
      <c r="U309" s="410">
        <v>1.4795</v>
      </c>
      <c r="V309" s="410">
        <v>1.6068</v>
      </c>
      <c r="W309" s="410">
        <v>1.7385999999999999</v>
      </c>
      <c r="X309" s="410">
        <v>1.875</v>
      </c>
      <c r="Y309" s="410">
        <v>2.0158999999999998</v>
      </c>
      <c r="Z309" s="410">
        <v>2.1610999999999998</v>
      </c>
      <c r="AA309" s="410">
        <v>2.3108</v>
      </c>
      <c r="AB309" s="410">
        <v>2.4649000000000001</v>
      </c>
      <c r="AC309" s="410">
        <v>2.6232000000000002</v>
      </c>
      <c r="AD309" s="410">
        <v>2.7858999999999998</v>
      </c>
      <c r="AE309" s="410">
        <v>2.9527999999999999</v>
      </c>
      <c r="AF309" s="410">
        <v>3.1238999999999999</v>
      </c>
      <c r="AG309" s="410">
        <v>3.2991999999999999</v>
      </c>
      <c r="AH309" s="410">
        <v>3.4786999999999999</v>
      </c>
      <c r="AI309" s="410">
        <v>3.6623000000000001</v>
      </c>
      <c r="AJ309" s="410">
        <v>3.85</v>
      </c>
      <c r="AK309" s="410">
        <v>4.0418000000000003</v>
      </c>
      <c r="AL309" s="410">
        <v>4.2375999999999996</v>
      </c>
      <c r="AM309" s="410">
        <v>4.4375</v>
      </c>
      <c r="AN309" s="410">
        <v>4.6414</v>
      </c>
      <c r="AO309" s="410">
        <v>4.8493000000000004</v>
      </c>
      <c r="AP309" s="410">
        <v>5.0610999999999997</v>
      </c>
      <c r="AQ309" s="410">
        <v>5.2769000000000004</v>
      </c>
      <c r="AR309" s="410">
        <v>5.4965999999999999</v>
      </c>
      <c r="AS309" s="410">
        <v>5.7202999999999999</v>
      </c>
      <c r="AT309" s="410">
        <v>5.9477000000000002</v>
      </c>
      <c r="AU309" s="410">
        <v>6.1791</v>
      </c>
      <c r="AV309" s="410">
        <v>6.4142999999999999</v>
      </c>
      <c r="AW309" s="410">
        <v>6.6532999999999998</v>
      </c>
      <c r="AX309" s="410">
        <v>6.8960999999999997</v>
      </c>
      <c r="AY309" s="400"/>
      <c r="AZ309" s="400"/>
      <c r="BA309" s="400"/>
      <c r="BB309" s="400"/>
      <c r="BC309" s="400"/>
      <c r="BD309" s="400"/>
      <c r="BE309" s="400"/>
      <c r="BF309" s="400"/>
      <c r="BG309" s="400"/>
      <c r="BH309" s="400"/>
      <c r="BI309" s="400"/>
      <c r="BJ309" s="400"/>
      <c r="BK309" s="400"/>
      <c r="BL309" s="400"/>
      <c r="BM309" s="400"/>
      <c r="BN309" s="400"/>
      <c r="BO309" s="400"/>
      <c r="BP309" s="400"/>
      <c r="BQ309" s="400"/>
      <c r="BR309" s="400"/>
      <c r="BS309" s="400"/>
      <c r="BT309" s="400"/>
      <c r="BU309" s="400"/>
      <c r="BV309" s="400"/>
      <c r="BW309" s="400"/>
      <c r="BX309" s="400"/>
      <c r="BY309" s="400"/>
      <c r="BZ309" s="400"/>
      <c r="CA309" s="400"/>
      <c r="CB309" s="400"/>
      <c r="CC309" s="400"/>
      <c r="CD309" s="400"/>
      <c r="CE309" s="400"/>
      <c r="CF309" s="400"/>
      <c r="CG309" s="400"/>
      <c r="CH309" s="400"/>
      <c r="CI309" s="400"/>
      <c r="CJ309" s="400"/>
      <c r="CK309" s="400"/>
    </row>
    <row r="310" spans="1:89">
      <c r="A310" s="1341"/>
      <c r="B310" s="397">
        <v>29</v>
      </c>
      <c r="C310" s="410"/>
      <c r="D310" s="410"/>
      <c r="E310" s="410"/>
      <c r="F310" s="410"/>
      <c r="G310" s="410"/>
      <c r="H310" s="410"/>
      <c r="I310" s="410"/>
      <c r="J310" s="410"/>
      <c r="K310" s="410">
        <v>0.47589999999999999</v>
      </c>
      <c r="L310" s="410">
        <v>0.56740000000000002</v>
      </c>
      <c r="M310" s="410">
        <v>0.65400000000000003</v>
      </c>
      <c r="N310" s="410">
        <v>0.74590000000000001</v>
      </c>
      <c r="O310" s="410">
        <v>0.84299999999999997</v>
      </c>
      <c r="P310" s="410">
        <v>0.94530000000000003</v>
      </c>
      <c r="Q310" s="410">
        <v>1.0527</v>
      </c>
      <c r="R310" s="410">
        <v>1.165</v>
      </c>
      <c r="S310" s="410">
        <v>1.2823</v>
      </c>
      <c r="T310" s="410">
        <v>1.4045000000000001</v>
      </c>
      <c r="U310" s="410">
        <v>1.5315000000000001</v>
      </c>
      <c r="V310" s="410">
        <v>1.6633</v>
      </c>
      <c r="W310" s="410">
        <v>1.7998000000000001</v>
      </c>
      <c r="X310" s="410">
        <v>1.9410000000000001</v>
      </c>
      <c r="Y310" s="410">
        <v>2.0868000000000002</v>
      </c>
      <c r="Z310" s="410">
        <v>2.2372000000000001</v>
      </c>
      <c r="AA310" s="410">
        <v>2.3921999999999999</v>
      </c>
      <c r="AB310" s="410">
        <v>2.5516000000000001</v>
      </c>
      <c r="AC310" s="410">
        <v>2.7155999999999998</v>
      </c>
      <c r="AD310" s="410">
        <v>2.8839000000000001</v>
      </c>
      <c r="AE310" s="410">
        <v>3.0567000000000002</v>
      </c>
      <c r="AF310" s="410">
        <v>3.2339000000000002</v>
      </c>
      <c r="AG310" s="410">
        <v>3.4152999999999998</v>
      </c>
      <c r="AH310" s="410">
        <v>3.6011000000000002</v>
      </c>
      <c r="AI310" s="410">
        <v>3.7911999999999999</v>
      </c>
      <c r="AJ310" s="410">
        <v>3.9855</v>
      </c>
      <c r="AK310" s="410">
        <v>4.1840999999999999</v>
      </c>
      <c r="AL310" s="410">
        <v>4.3868</v>
      </c>
      <c r="AM310" s="410">
        <v>4.5937000000000001</v>
      </c>
      <c r="AN310" s="410">
        <v>4.8048000000000002</v>
      </c>
      <c r="AO310" s="410">
        <v>5.0199999999999996</v>
      </c>
      <c r="AP310" s="410">
        <v>5.2393000000000001</v>
      </c>
      <c r="AQ310" s="410">
        <v>5.4626999999999999</v>
      </c>
      <c r="AR310" s="410">
        <v>5.6901999999999999</v>
      </c>
      <c r="AS310" s="410">
        <v>5.9217000000000004</v>
      </c>
      <c r="AT310" s="410">
        <v>6.1570999999999998</v>
      </c>
      <c r="AU310" s="410">
        <v>6.3966000000000003</v>
      </c>
      <c r="AV310" s="410">
        <v>6.6401000000000003</v>
      </c>
      <c r="AW310" s="410">
        <v>6.8875999999999999</v>
      </c>
      <c r="AX310" s="410">
        <v>7.1388999999999996</v>
      </c>
      <c r="AY310" s="400"/>
      <c r="AZ310" s="400"/>
      <c r="BA310" s="400"/>
      <c r="BB310" s="400"/>
      <c r="BC310" s="400"/>
      <c r="BD310" s="400"/>
      <c r="BE310" s="400"/>
      <c r="BF310" s="400"/>
      <c r="BG310" s="400"/>
      <c r="BH310" s="400"/>
      <c r="BI310" s="400"/>
      <c r="BJ310" s="400"/>
      <c r="BK310" s="400"/>
      <c r="BL310" s="400"/>
      <c r="BM310" s="400"/>
      <c r="BN310" s="400"/>
      <c r="BO310" s="400"/>
      <c r="BP310" s="400"/>
      <c r="BQ310" s="400"/>
      <c r="BR310" s="400"/>
      <c r="BS310" s="400"/>
      <c r="BT310" s="400"/>
      <c r="BU310" s="400"/>
      <c r="BV310" s="400"/>
      <c r="BW310" s="400"/>
      <c r="BX310" s="400"/>
      <c r="BY310" s="400"/>
      <c r="BZ310" s="400"/>
      <c r="CA310" s="400"/>
      <c r="CB310" s="400"/>
      <c r="CC310" s="400"/>
      <c r="CD310" s="400"/>
      <c r="CE310" s="400"/>
      <c r="CF310" s="400"/>
      <c r="CG310" s="400"/>
      <c r="CH310" s="400"/>
      <c r="CI310" s="400"/>
      <c r="CJ310" s="400"/>
      <c r="CK310" s="400"/>
    </row>
    <row r="311" spans="1:89">
      <c r="A311" s="1341"/>
      <c r="B311" s="397">
        <v>30</v>
      </c>
      <c r="C311" s="410"/>
      <c r="D311" s="410"/>
      <c r="E311" s="410"/>
      <c r="F311" s="410"/>
      <c r="G311" s="410"/>
      <c r="H311" s="410"/>
      <c r="I311" s="410"/>
      <c r="J311" s="410"/>
      <c r="K311" s="410">
        <v>0.49170000000000003</v>
      </c>
      <c r="L311" s="410">
        <v>0.5867</v>
      </c>
      <c r="M311" s="410">
        <v>0.67620000000000002</v>
      </c>
      <c r="N311" s="410">
        <v>0.7712</v>
      </c>
      <c r="O311" s="410">
        <v>0.87170000000000003</v>
      </c>
      <c r="P311" s="410">
        <v>0.97740000000000005</v>
      </c>
      <c r="Q311" s="410">
        <v>1.0885</v>
      </c>
      <c r="R311" s="410">
        <v>1.0246</v>
      </c>
      <c r="S311" s="410">
        <v>1.3259000000000001</v>
      </c>
      <c r="T311" s="410">
        <v>1.4522999999999999</v>
      </c>
      <c r="U311" s="410">
        <v>1.5835999999999999</v>
      </c>
      <c r="V311" s="410">
        <v>1.7199</v>
      </c>
      <c r="W311" s="410">
        <v>1.861</v>
      </c>
      <c r="X311" s="410">
        <v>2.0070000000000001</v>
      </c>
      <c r="Y311" s="410">
        <v>2.1577999999999999</v>
      </c>
      <c r="Z311" s="410">
        <v>2.3132999999999999</v>
      </c>
      <c r="AA311" s="410">
        <v>2.4735</v>
      </c>
      <c r="AB311" s="410">
        <v>2.6383999999999999</v>
      </c>
      <c r="AC311" s="410">
        <v>2.8079000000000001</v>
      </c>
      <c r="AD311" s="410">
        <v>2.9820000000000002</v>
      </c>
      <c r="AE311" s="410">
        <v>3.1606000000000001</v>
      </c>
      <c r="AF311" s="410">
        <v>3.3437999999999999</v>
      </c>
      <c r="AG311" s="410">
        <v>3.5314000000000001</v>
      </c>
      <c r="AH311" s="410">
        <v>3.7235999999999998</v>
      </c>
      <c r="AI311" s="410">
        <v>3.9201000000000001</v>
      </c>
      <c r="AJ311" s="410">
        <v>4.1210000000000004</v>
      </c>
      <c r="AK311" s="410">
        <v>4.3262999999999998</v>
      </c>
      <c r="AL311" s="410">
        <v>4.5359999999999996</v>
      </c>
      <c r="AM311" s="410">
        <v>4.7499000000000002</v>
      </c>
      <c r="AN311" s="410">
        <v>4.9682000000000004</v>
      </c>
      <c r="AO311" s="410">
        <v>5.1906999999999996</v>
      </c>
      <c r="AP311" s="410">
        <v>5.4173999999999998</v>
      </c>
      <c r="AQ311" s="410">
        <v>5.6483999999999996</v>
      </c>
      <c r="AR311" s="410">
        <v>5.8836000000000004</v>
      </c>
      <c r="AS311" s="410">
        <v>6.1230000000000002</v>
      </c>
      <c r="AT311" s="410">
        <v>6.3665000000000003</v>
      </c>
      <c r="AU311" s="410">
        <v>6.6140999999999996</v>
      </c>
      <c r="AV311" s="410">
        <v>6.8658999999999999</v>
      </c>
      <c r="AW311" s="410">
        <v>7.1216999999999997</v>
      </c>
      <c r="AX311" s="410">
        <v>7.3815999999999997</v>
      </c>
      <c r="AY311" s="400"/>
      <c r="AZ311" s="400"/>
      <c r="BA311" s="400"/>
      <c r="BB311" s="400"/>
      <c r="BC311" s="400"/>
      <c r="BD311" s="400"/>
      <c r="BE311" s="400"/>
      <c r="BF311" s="400"/>
      <c r="BG311" s="400"/>
      <c r="BH311" s="400"/>
      <c r="BI311" s="400"/>
      <c r="BJ311" s="400"/>
      <c r="BK311" s="400"/>
      <c r="BL311" s="400"/>
      <c r="BM311" s="400"/>
      <c r="BN311" s="400"/>
      <c r="BO311" s="400"/>
      <c r="BP311" s="400"/>
      <c r="BQ311" s="400"/>
      <c r="BR311" s="400"/>
      <c r="BS311" s="400"/>
      <c r="BT311" s="400"/>
      <c r="BU311" s="400"/>
      <c r="BV311" s="400"/>
      <c r="BW311" s="400"/>
      <c r="BX311" s="400"/>
      <c r="BY311" s="400"/>
      <c r="BZ311" s="400"/>
      <c r="CA311" s="400"/>
      <c r="CB311" s="400"/>
      <c r="CC311" s="400"/>
      <c r="CD311" s="400"/>
      <c r="CE311" s="400"/>
      <c r="CF311" s="400"/>
      <c r="CG311" s="400"/>
      <c r="CH311" s="400"/>
      <c r="CI311" s="400"/>
      <c r="CJ311" s="400"/>
      <c r="CK311" s="400"/>
    </row>
    <row r="312" spans="1:89" s="396" customFormat="1">
      <c r="A312" s="1340" t="s">
        <v>954</v>
      </c>
      <c r="B312" s="411">
        <v>3</v>
      </c>
      <c r="C312" s="412">
        <v>3.8999999999999998E-3</v>
      </c>
      <c r="D312" s="412">
        <v>6.1999999999999998E-3</v>
      </c>
      <c r="E312" s="412">
        <v>8.9999999999999993E-3</v>
      </c>
      <c r="F312" s="412"/>
      <c r="G312" s="412"/>
      <c r="H312" s="412"/>
      <c r="I312" s="412"/>
      <c r="J312" s="412"/>
      <c r="K312" s="412"/>
      <c r="L312" s="412"/>
      <c r="M312" s="412"/>
      <c r="N312" s="412"/>
      <c r="O312" s="412"/>
      <c r="P312" s="412"/>
      <c r="Q312" s="412"/>
      <c r="R312" s="412"/>
      <c r="S312" s="412"/>
      <c r="T312" s="412"/>
      <c r="U312" s="412"/>
      <c r="V312" s="412"/>
      <c r="W312" s="412"/>
      <c r="X312" s="412"/>
      <c r="Y312" s="412"/>
      <c r="Z312" s="412"/>
      <c r="AA312" s="412"/>
      <c r="AB312" s="412"/>
      <c r="AC312" s="412"/>
      <c r="AD312" s="412"/>
      <c r="AE312" s="412"/>
      <c r="AF312" s="412"/>
      <c r="AG312" s="412"/>
      <c r="AH312" s="412"/>
      <c r="AI312" s="412"/>
      <c r="AJ312" s="412"/>
      <c r="AK312" s="412"/>
      <c r="AL312" s="412"/>
      <c r="AM312" s="412"/>
      <c r="AN312" s="412"/>
      <c r="AO312" s="412"/>
      <c r="AP312" s="412"/>
      <c r="AQ312" s="412"/>
      <c r="AR312" s="412"/>
      <c r="AS312" s="412"/>
      <c r="AT312" s="412"/>
      <c r="AU312" s="412"/>
      <c r="AV312" s="412"/>
      <c r="AW312" s="412"/>
      <c r="AX312" s="413"/>
      <c r="AY312" s="395"/>
      <c r="AZ312" s="395"/>
      <c r="BA312" s="395"/>
      <c r="BB312" s="395"/>
      <c r="BC312" s="395"/>
      <c r="BD312" s="395"/>
      <c r="BE312" s="395"/>
      <c r="BF312" s="395"/>
      <c r="BG312" s="395"/>
      <c r="BH312" s="395"/>
      <c r="BI312" s="395"/>
      <c r="BJ312" s="395"/>
      <c r="BK312" s="395"/>
      <c r="BL312" s="395"/>
      <c r="BM312" s="395"/>
      <c r="BN312" s="395"/>
      <c r="BO312" s="395"/>
      <c r="BP312" s="395"/>
      <c r="BQ312" s="395"/>
      <c r="BR312" s="395"/>
      <c r="BS312" s="395"/>
      <c r="BT312" s="395"/>
      <c r="BU312" s="395"/>
      <c r="BV312" s="395"/>
      <c r="BW312" s="395"/>
      <c r="BX312" s="395"/>
      <c r="BY312" s="395"/>
      <c r="BZ312" s="395"/>
      <c r="CA312" s="395"/>
      <c r="CB312" s="395"/>
      <c r="CC312" s="395"/>
      <c r="CD312" s="395"/>
      <c r="CE312" s="395"/>
      <c r="CF312" s="395"/>
      <c r="CG312" s="395"/>
      <c r="CH312" s="395"/>
      <c r="CI312" s="395"/>
      <c r="CJ312" s="395"/>
      <c r="CK312" s="395"/>
    </row>
    <row r="313" spans="1:89" s="396" customFormat="1">
      <c r="A313" s="1340"/>
      <c r="B313" s="411">
        <v>4</v>
      </c>
      <c r="C313" s="414">
        <v>5.4000000000000003E-3</v>
      </c>
      <c r="D313" s="414">
        <v>8.6E-3</v>
      </c>
      <c r="E313" s="414">
        <v>1.24E-2</v>
      </c>
      <c r="F313" s="414">
        <v>1.7000000000000001E-2</v>
      </c>
      <c r="G313" s="414">
        <v>2.1999999999999999E-2</v>
      </c>
      <c r="H313" s="414">
        <v>2.8000000000000001E-2</v>
      </c>
      <c r="I313" s="414">
        <v>3.4000000000000002E-2</v>
      </c>
      <c r="J313" s="414">
        <v>4.1000000000000002E-2</v>
      </c>
      <c r="K313" s="414"/>
      <c r="L313" s="414"/>
      <c r="M313" s="414"/>
      <c r="N313" s="414"/>
      <c r="O313" s="414"/>
      <c r="P313" s="414"/>
      <c r="Q313" s="414"/>
      <c r="R313" s="414"/>
      <c r="S313" s="414"/>
      <c r="T313" s="414"/>
      <c r="U313" s="414"/>
      <c r="V313" s="414"/>
      <c r="W313" s="414"/>
      <c r="X313" s="414"/>
      <c r="Y313" s="414"/>
      <c r="Z313" s="414"/>
      <c r="AA313" s="414"/>
      <c r="AB313" s="414"/>
      <c r="AC313" s="414"/>
      <c r="AD313" s="414"/>
      <c r="AE313" s="414"/>
      <c r="AF313" s="414"/>
      <c r="AG313" s="414"/>
      <c r="AH313" s="414"/>
      <c r="AI313" s="414"/>
      <c r="AJ313" s="414"/>
      <c r="AK313" s="414"/>
      <c r="AL313" s="414"/>
      <c r="AM313" s="414"/>
      <c r="AN313" s="414"/>
      <c r="AO313" s="414"/>
      <c r="AP313" s="414"/>
      <c r="AQ313" s="414"/>
      <c r="AR313" s="414"/>
      <c r="AS313" s="414"/>
      <c r="AT313" s="414"/>
      <c r="AU313" s="414"/>
      <c r="AV313" s="414"/>
      <c r="AW313" s="414"/>
      <c r="AX313" s="415"/>
      <c r="AY313" s="395"/>
      <c r="AZ313" s="395"/>
      <c r="BA313" s="395"/>
      <c r="BB313" s="395"/>
      <c r="BC313" s="395"/>
      <c r="BD313" s="395"/>
      <c r="BE313" s="395"/>
      <c r="BF313" s="395"/>
      <c r="BG313" s="395"/>
      <c r="BH313" s="395"/>
      <c r="BI313" s="395"/>
      <c r="BJ313" s="395"/>
      <c r="BK313" s="395"/>
      <c r="BL313" s="395"/>
      <c r="BM313" s="395"/>
      <c r="BN313" s="395"/>
      <c r="BO313" s="395"/>
      <c r="BP313" s="395"/>
      <c r="BQ313" s="395"/>
      <c r="BR313" s="395"/>
      <c r="BS313" s="395"/>
      <c r="BT313" s="395"/>
      <c r="BU313" s="395"/>
      <c r="BV313" s="395"/>
      <c r="BW313" s="395"/>
      <c r="BX313" s="395"/>
      <c r="BY313" s="395"/>
      <c r="BZ313" s="395"/>
      <c r="CA313" s="395"/>
      <c r="CB313" s="395"/>
      <c r="CC313" s="395"/>
      <c r="CD313" s="395"/>
      <c r="CE313" s="395"/>
      <c r="CF313" s="395"/>
      <c r="CG313" s="395"/>
      <c r="CH313" s="395"/>
      <c r="CI313" s="395"/>
      <c r="CJ313" s="395"/>
      <c r="CK313" s="395"/>
    </row>
    <row r="314" spans="1:89" s="396" customFormat="1">
      <c r="A314" s="1340"/>
      <c r="B314" s="411">
        <v>5</v>
      </c>
      <c r="C314" s="414">
        <v>6.8999999999999999E-3</v>
      </c>
      <c r="D314" s="414">
        <v>1.0999999999999999E-2</v>
      </c>
      <c r="E314" s="414">
        <v>1.6E-2</v>
      </c>
      <c r="F314" s="414">
        <v>2.1999999999999999E-2</v>
      </c>
      <c r="G314" s="414">
        <v>2.8000000000000001E-2</v>
      </c>
      <c r="H314" s="414">
        <v>3.5999999999999997E-2</v>
      </c>
      <c r="I314" s="414">
        <v>4.3999999999999997E-2</v>
      </c>
      <c r="J314" s="414">
        <v>5.2999999999999999E-2</v>
      </c>
      <c r="K314" s="414">
        <v>6.2E-2</v>
      </c>
      <c r="L314" s="414">
        <v>7.1999999999999995E-2</v>
      </c>
      <c r="M314" s="414">
        <v>8.3000000000000004E-2</v>
      </c>
      <c r="N314" s="414">
        <v>9.5000000000000001E-2</v>
      </c>
      <c r="O314" s="414">
        <v>0.107</v>
      </c>
      <c r="P314" s="414"/>
      <c r="Q314" s="414"/>
      <c r="R314" s="414"/>
      <c r="S314" s="414"/>
      <c r="T314" s="414"/>
      <c r="U314" s="414"/>
      <c r="V314" s="414"/>
      <c r="W314" s="414"/>
      <c r="X314" s="414"/>
      <c r="Y314" s="414"/>
      <c r="Z314" s="414"/>
      <c r="AA314" s="414"/>
      <c r="AB314" s="414"/>
      <c r="AC314" s="414"/>
      <c r="AD314" s="414"/>
      <c r="AE314" s="414"/>
      <c r="AF314" s="414"/>
      <c r="AG314" s="414"/>
      <c r="AH314" s="414"/>
      <c r="AI314" s="414"/>
      <c r="AJ314" s="414"/>
      <c r="AK314" s="414"/>
      <c r="AL314" s="414"/>
      <c r="AM314" s="414"/>
      <c r="AN314" s="414"/>
      <c r="AO314" s="414"/>
      <c r="AP314" s="414"/>
      <c r="AQ314" s="414"/>
      <c r="AR314" s="414"/>
      <c r="AS314" s="414"/>
      <c r="AT314" s="414"/>
      <c r="AU314" s="414"/>
      <c r="AV314" s="414"/>
      <c r="AW314" s="414"/>
      <c r="AX314" s="415"/>
      <c r="AY314" s="395"/>
      <c r="AZ314" s="395"/>
      <c r="BA314" s="395"/>
      <c r="BB314" s="395"/>
      <c r="BC314" s="395"/>
      <c r="BD314" s="395"/>
      <c r="BE314" s="395"/>
      <c r="BF314" s="395"/>
      <c r="BG314" s="395"/>
      <c r="BH314" s="395"/>
      <c r="BI314" s="395"/>
      <c r="BJ314" s="395"/>
      <c r="BK314" s="395"/>
      <c r="BL314" s="395"/>
      <c r="BM314" s="395"/>
      <c r="BN314" s="395"/>
      <c r="BO314" s="395"/>
      <c r="BP314" s="395"/>
      <c r="BQ314" s="395"/>
      <c r="BR314" s="395"/>
      <c r="BS314" s="395"/>
      <c r="BT314" s="395"/>
      <c r="BU314" s="395"/>
      <c r="BV314" s="395"/>
      <c r="BW314" s="395"/>
      <c r="BX314" s="395"/>
      <c r="BY314" s="395"/>
      <c r="BZ314" s="395"/>
      <c r="CA314" s="395"/>
      <c r="CB314" s="395"/>
      <c r="CC314" s="395"/>
      <c r="CD314" s="395"/>
      <c r="CE314" s="395"/>
      <c r="CF314" s="395"/>
      <c r="CG314" s="395"/>
      <c r="CH314" s="395"/>
      <c r="CI314" s="395"/>
      <c r="CJ314" s="395"/>
      <c r="CK314" s="395"/>
    </row>
    <row r="315" spans="1:89" s="396" customFormat="1">
      <c r="A315" s="1340"/>
      <c r="B315" s="411">
        <v>6</v>
      </c>
      <c r="C315" s="414">
        <v>8.3999999999999995E-3</v>
      </c>
      <c r="D315" s="414">
        <v>1.35E-2</v>
      </c>
      <c r="E315" s="414">
        <v>1.95E-2</v>
      </c>
      <c r="F315" s="414">
        <v>2.7E-2</v>
      </c>
      <c r="G315" s="414">
        <v>3.5000000000000003E-2</v>
      </c>
      <c r="H315" s="414">
        <v>4.3999999999999997E-2</v>
      </c>
      <c r="I315" s="414">
        <v>5.3999999999999999E-2</v>
      </c>
      <c r="J315" s="414">
        <v>6.5000000000000002E-2</v>
      </c>
      <c r="K315" s="414">
        <v>7.5999999999999998E-2</v>
      </c>
      <c r="L315" s="414">
        <v>8.8999999999999996E-2</v>
      </c>
      <c r="M315" s="414">
        <v>0.10199999999999999</v>
      </c>
      <c r="N315" s="414">
        <v>0.11600000000000001</v>
      </c>
      <c r="O315" s="414">
        <v>0.13100000000000001</v>
      </c>
      <c r="P315" s="414">
        <v>0.14699999999999999</v>
      </c>
      <c r="Q315" s="414">
        <v>0.16300000000000001</v>
      </c>
      <c r="R315" s="414">
        <v>0.18099999999999999</v>
      </c>
      <c r="S315" s="414">
        <v>0.19900000000000001</v>
      </c>
      <c r="T315" s="414">
        <v>0.217</v>
      </c>
      <c r="U315" s="414">
        <v>0.23699999999999999</v>
      </c>
      <c r="V315" s="414">
        <v>0.25700000000000001</v>
      </c>
      <c r="W315" s="414">
        <v>0.27800000000000002</v>
      </c>
      <c r="X315" s="414">
        <v>0.3</v>
      </c>
      <c r="Y315" s="414">
        <v>0.32200000000000001</v>
      </c>
      <c r="Z315" s="414">
        <v>0.34499999999999997</v>
      </c>
      <c r="AA315" s="414">
        <v>0.36799999999999999</v>
      </c>
      <c r="AB315" s="414">
        <v>0.39300000000000002</v>
      </c>
      <c r="AC315" s="414">
        <v>0.41799999999999998</v>
      </c>
      <c r="AD315" s="414">
        <v>0.44400000000000001</v>
      </c>
      <c r="AE315" s="414"/>
      <c r="AF315" s="414"/>
      <c r="AG315" s="414"/>
      <c r="AH315" s="414"/>
      <c r="AI315" s="414"/>
      <c r="AJ315" s="414"/>
      <c r="AK315" s="414"/>
      <c r="AL315" s="414"/>
      <c r="AM315" s="414"/>
      <c r="AN315" s="414"/>
      <c r="AO315" s="414"/>
      <c r="AP315" s="414"/>
      <c r="AQ315" s="414"/>
      <c r="AR315" s="414"/>
      <c r="AS315" s="414"/>
      <c r="AT315" s="414"/>
      <c r="AU315" s="414"/>
      <c r="AV315" s="414"/>
      <c r="AW315" s="414"/>
      <c r="AX315" s="415"/>
      <c r="AY315" s="395"/>
      <c r="AZ315" s="395"/>
      <c r="BA315" s="395"/>
      <c r="BB315" s="395"/>
      <c r="BC315" s="395"/>
      <c r="BD315" s="395"/>
      <c r="BE315" s="395"/>
      <c r="BF315" s="395"/>
      <c r="BG315" s="395"/>
      <c r="BH315" s="395"/>
      <c r="BI315" s="395"/>
      <c r="BJ315" s="395"/>
      <c r="BK315" s="395"/>
      <c r="BL315" s="395"/>
      <c r="BM315" s="395"/>
      <c r="BN315" s="395"/>
      <c r="BO315" s="395"/>
      <c r="BP315" s="395"/>
      <c r="BQ315" s="395"/>
      <c r="BR315" s="395"/>
      <c r="BS315" s="395"/>
      <c r="BT315" s="395"/>
      <c r="BU315" s="395"/>
      <c r="BV315" s="395"/>
      <c r="BW315" s="395"/>
      <c r="BX315" s="395"/>
      <c r="BY315" s="395"/>
      <c r="BZ315" s="395"/>
      <c r="CA315" s="395"/>
      <c r="CB315" s="395"/>
      <c r="CC315" s="395"/>
      <c r="CD315" s="395"/>
      <c r="CE315" s="395"/>
      <c r="CF315" s="395"/>
      <c r="CG315" s="395"/>
      <c r="CH315" s="395"/>
      <c r="CI315" s="395"/>
      <c r="CJ315" s="395"/>
      <c r="CK315" s="395"/>
    </row>
    <row r="316" spans="1:89" s="396" customFormat="1">
      <c r="A316" s="1340"/>
      <c r="B316" s="411">
        <v>7</v>
      </c>
      <c r="C316" s="414">
        <v>0.01</v>
      </c>
      <c r="D316" s="414">
        <v>1.6E-2</v>
      </c>
      <c r="E316" s="414">
        <v>2.3199999999999998E-2</v>
      </c>
      <c r="F316" s="414">
        <v>3.2000000000000001E-2</v>
      </c>
      <c r="G316" s="414">
        <v>4.1000000000000002E-2</v>
      </c>
      <c r="H316" s="414">
        <v>5.1999999999999998E-2</v>
      </c>
      <c r="I316" s="414">
        <v>6.4000000000000001E-2</v>
      </c>
      <c r="J316" s="414">
        <v>7.6999999999999999E-2</v>
      </c>
      <c r="K316" s="414">
        <v>0.09</v>
      </c>
      <c r="L316" s="414">
        <v>0.105</v>
      </c>
      <c r="M316" s="414">
        <v>0.121</v>
      </c>
      <c r="N316" s="414">
        <v>0.13800000000000001</v>
      </c>
      <c r="O316" s="414">
        <v>0.156</v>
      </c>
      <c r="P316" s="414">
        <v>0.17399999999999999</v>
      </c>
      <c r="Q316" s="414">
        <v>0.19400000000000001</v>
      </c>
      <c r="R316" s="414">
        <v>0.214</v>
      </c>
      <c r="S316" s="414">
        <v>0.23599999999999999</v>
      </c>
      <c r="T316" s="414">
        <v>0.25800000000000001</v>
      </c>
      <c r="U316" s="414">
        <v>0.28100000000000003</v>
      </c>
      <c r="V316" s="414">
        <v>0.30499999999999999</v>
      </c>
      <c r="W316" s="414">
        <v>0.33</v>
      </c>
      <c r="X316" s="414">
        <v>0.35599999999999998</v>
      </c>
      <c r="Y316" s="414">
        <v>0.38200000000000001</v>
      </c>
      <c r="Z316" s="414">
        <v>0.40899999999999997</v>
      </c>
      <c r="AA316" s="414">
        <v>0.437</v>
      </c>
      <c r="AB316" s="414">
        <v>0.46600000000000003</v>
      </c>
      <c r="AC316" s="414">
        <v>0.496</v>
      </c>
      <c r="AD316" s="414">
        <v>0.52700000000000002</v>
      </c>
      <c r="AE316" s="414">
        <v>0.55800000000000005</v>
      </c>
      <c r="AF316" s="414">
        <v>0.59</v>
      </c>
      <c r="AG316" s="414">
        <v>0.623</v>
      </c>
      <c r="AH316" s="414">
        <v>0.65600000000000003</v>
      </c>
      <c r="AI316" s="414">
        <v>0.69099999999999995</v>
      </c>
      <c r="AJ316" s="414"/>
      <c r="AK316" s="414"/>
      <c r="AL316" s="414"/>
      <c r="AM316" s="414"/>
      <c r="AN316" s="414"/>
      <c r="AO316" s="414"/>
      <c r="AP316" s="414"/>
      <c r="AQ316" s="414"/>
      <c r="AR316" s="414"/>
      <c r="AS316" s="414"/>
      <c r="AT316" s="414"/>
      <c r="AU316" s="414"/>
      <c r="AV316" s="414"/>
      <c r="AW316" s="414"/>
      <c r="AX316" s="415"/>
      <c r="AY316" s="395"/>
      <c r="AZ316" s="395"/>
      <c r="BA316" s="395"/>
      <c r="BB316" s="395"/>
      <c r="BC316" s="395"/>
      <c r="BD316" s="395"/>
      <c r="BE316" s="395"/>
      <c r="BF316" s="395"/>
      <c r="BG316" s="395"/>
      <c r="BH316" s="395"/>
      <c r="BI316" s="395"/>
      <c r="BJ316" s="395"/>
      <c r="BK316" s="395"/>
      <c r="BL316" s="395"/>
      <c r="BM316" s="395"/>
      <c r="BN316" s="395"/>
      <c r="BO316" s="395"/>
      <c r="BP316" s="395"/>
      <c r="BQ316" s="395"/>
      <c r="BR316" s="395"/>
      <c r="BS316" s="395"/>
      <c r="BT316" s="395"/>
      <c r="BU316" s="395"/>
      <c r="BV316" s="395"/>
      <c r="BW316" s="395"/>
      <c r="BX316" s="395"/>
      <c r="BY316" s="395"/>
      <c r="BZ316" s="395"/>
      <c r="CA316" s="395"/>
      <c r="CB316" s="395"/>
      <c r="CC316" s="395"/>
      <c r="CD316" s="395"/>
      <c r="CE316" s="395"/>
      <c r="CF316" s="395"/>
      <c r="CG316" s="395"/>
      <c r="CH316" s="395"/>
      <c r="CI316" s="395"/>
      <c r="CJ316" s="395"/>
      <c r="CK316" s="395"/>
    </row>
    <row r="317" spans="1:89" s="396" customFormat="1">
      <c r="A317" s="1340"/>
      <c r="B317" s="411">
        <v>8</v>
      </c>
      <c r="C317" s="414">
        <v>1.1599999999999999E-2</v>
      </c>
      <c r="D317" s="414">
        <v>1.8499999999999999E-2</v>
      </c>
      <c r="E317" s="414">
        <v>2.69E-2</v>
      </c>
      <c r="F317" s="414">
        <v>3.6999999999999998E-2</v>
      </c>
      <c r="G317" s="414">
        <v>4.8000000000000001E-2</v>
      </c>
      <c r="H317" s="414">
        <v>0.06</v>
      </c>
      <c r="I317" s="414">
        <v>7.3999999999999996E-2</v>
      </c>
      <c r="J317" s="414">
        <v>8.8999999999999996E-2</v>
      </c>
      <c r="K317" s="414">
        <v>0.105</v>
      </c>
      <c r="L317" s="414">
        <v>0.122</v>
      </c>
      <c r="M317" s="414">
        <v>0.14099999999999999</v>
      </c>
      <c r="N317" s="414">
        <v>0.16</v>
      </c>
      <c r="O317" s="414">
        <v>0.18099999999999999</v>
      </c>
      <c r="P317" s="414">
        <v>0.20200000000000001</v>
      </c>
      <c r="Q317" s="414">
        <v>0.22500000000000001</v>
      </c>
      <c r="R317" s="414">
        <v>0.249</v>
      </c>
      <c r="S317" s="414">
        <v>0.27400000000000002</v>
      </c>
      <c r="T317" s="414">
        <v>0.29899999999999999</v>
      </c>
      <c r="U317" s="414">
        <v>0.32600000000000001</v>
      </c>
      <c r="V317" s="414">
        <v>0.35399999999999998</v>
      </c>
      <c r="W317" s="414">
        <v>0.38300000000000001</v>
      </c>
      <c r="X317" s="414">
        <v>0.41299999999999998</v>
      </c>
      <c r="Y317" s="414">
        <v>0.443</v>
      </c>
      <c r="Z317" s="414">
        <v>0.47499999999999998</v>
      </c>
      <c r="AA317" s="414">
        <v>0.50700000000000001</v>
      </c>
      <c r="AB317" s="414">
        <v>0.54100000000000004</v>
      </c>
      <c r="AC317" s="414">
        <v>0.57499999999999996</v>
      </c>
      <c r="AD317" s="414">
        <v>0.61099999999999999</v>
      </c>
      <c r="AE317" s="414">
        <v>0.64700000000000002</v>
      </c>
      <c r="AF317" s="414">
        <v>0.68400000000000005</v>
      </c>
      <c r="AG317" s="414">
        <v>0.72199999999999998</v>
      </c>
      <c r="AH317" s="414">
        <v>0.76100000000000001</v>
      </c>
      <c r="AI317" s="414">
        <v>0.80100000000000005</v>
      </c>
      <c r="AJ317" s="414">
        <v>0.84199999999999997</v>
      </c>
      <c r="AK317" s="414">
        <v>0.88400000000000001</v>
      </c>
      <c r="AL317" s="414">
        <v>0.92600000000000005</v>
      </c>
      <c r="AM317" s="414">
        <v>0.96899999999999997</v>
      </c>
      <c r="AN317" s="414">
        <v>1.014</v>
      </c>
      <c r="AO317" s="414"/>
      <c r="AP317" s="414"/>
      <c r="AQ317" s="414"/>
      <c r="AR317" s="414"/>
      <c r="AS317" s="414"/>
      <c r="AT317" s="414"/>
      <c r="AU317" s="414"/>
      <c r="AV317" s="414"/>
      <c r="AW317" s="414"/>
      <c r="AX317" s="415"/>
      <c r="AY317" s="395"/>
      <c r="AZ317" s="395"/>
      <c r="BA317" s="395"/>
      <c r="BB317" s="395"/>
      <c r="BC317" s="395"/>
      <c r="BD317" s="395"/>
      <c r="BE317" s="395"/>
      <c r="BF317" s="395"/>
      <c r="BG317" s="395"/>
      <c r="BH317" s="395"/>
      <c r="BI317" s="395"/>
      <c r="BJ317" s="395"/>
      <c r="BK317" s="395"/>
      <c r="BL317" s="395"/>
      <c r="BM317" s="395"/>
      <c r="BN317" s="395"/>
      <c r="BO317" s="395"/>
      <c r="BP317" s="395"/>
      <c r="BQ317" s="395"/>
      <c r="BR317" s="395"/>
      <c r="BS317" s="395"/>
      <c r="BT317" s="395"/>
      <c r="BU317" s="395"/>
      <c r="BV317" s="395"/>
      <c r="BW317" s="395"/>
      <c r="BX317" s="395"/>
      <c r="BY317" s="395"/>
      <c r="BZ317" s="395"/>
      <c r="CA317" s="395"/>
      <c r="CB317" s="395"/>
      <c r="CC317" s="395"/>
      <c r="CD317" s="395"/>
      <c r="CE317" s="395"/>
      <c r="CF317" s="395"/>
      <c r="CG317" s="395"/>
      <c r="CH317" s="395"/>
      <c r="CI317" s="395"/>
      <c r="CJ317" s="395"/>
      <c r="CK317" s="395"/>
    </row>
    <row r="318" spans="1:89" s="396" customFormat="1">
      <c r="A318" s="1340"/>
      <c r="B318" s="411">
        <v>9</v>
      </c>
      <c r="C318" s="414">
        <v>1.3299999999999999E-2</v>
      </c>
      <c r="D318" s="414">
        <v>2.1100000000000001E-2</v>
      </c>
      <c r="E318" s="414">
        <v>3.0700000000000002E-2</v>
      </c>
      <c r="F318" s="414">
        <v>4.2000000000000003E-2</v>
      </c>
      <c r="G318" s="414">
        <v>5.5E-2</v>
      </c>
      <c r="H318" s="414">
        <v>6.9000000000000006E-2</v>
      </c>
      <c r="I318" s="414">
        <v>8.4000000000000005E-2</v>
      </c>
      <c r="J318" s="414">
        <v>0.10100000000000001</v>
      </c>
      <c r="K318" s="414">
        <v>0.12</v>
      </c>
      <c r="L318" s="414">
        <v>0.13900000000000001</v>
      </c>
      <c r="M318" s="414">
        <v>0.16</v>
      </c>
      <c r="N318" s="414">
        <v>0.183</v>
      </c>
      <c r="O318" s="414">
        <v>0.20599999999999999</v>
      </c>
      <c r="P318" s="414">
        <v>0.23100000000000001</v>
      </c>
      <c r="Q318" s="414">
        <v>0.25700000000000001</v>
      </c>
      <c r="R318" s="414">
        <v>0.28399999999999997</v>
      </c>
      <c r="S318" s="414">
        <v>0.312</v>
      </c>
      <c r="T318" s="414">
        <v>0.34100000000000003</v>
      </c>
      <c r="U318" s="414">
        <v>0.372</v>
      </c>
      <c r="V318" s="414">
        <v>0.40400000000000003</v>
      </c>
      <c r="W318" s="414">
        <v>0.436</v>
      </c>
      <c r="X318" s="414">
        <v>0.47</v>
      </c>
      <c r="Y318" s="414">
        <v>0.505</v>
      </c>
      <c r="Z318" s="414">
        <v>0.54100000000000004</v>
      </c>
      <c r="AA318" s="414">
        <v>0.57899999999999996</v>
      </c>
      <c r="AB318" s="414">
        <v>0.61699999999999999</v>
      </c>
      <c r="AC318" s="414">
        <v>0.65600000000000003</v>
      </c>
      <c r="AD318" s="414">
        <v>0.69599999999999995</v>
      </c>
      <c r="AE318" s="414">
        <v>0.73799999999999999</v>
      </c>
      <c r="AF318" s="414">
        <v>0.78</v>
      </c>
      <c r="AG318" s="414">
        <v>0.82399999999999995</v>
      </c>
      <c r="AH318" s="414">
        <v>0.86799999999999999</v>
      </c>
      <c r="AI318" s="414">
        <v>0.91300000000000003</v>
      </c>
      <c r="AJ318" s="414">
        <v>0.96</v>
      </c>
      <c r="AK318" s="414">
        <v>1.0069999999999999</v>
      </c>
      <c r="AL318" s="414">
        <v>1.056</v>
      </c>
      <c r="AM318" s="414">
        <v>1.105</v>
      </c>
      <c r="AN318" s="414">
        <v>1.1559999999999999</v>
      </c>
      <c r="AO318" s="414">
        <v>1.2070000000000001</v>
      </c>
      <c r="AP318" s="414">
        <v>1.2589999999999999</v>
      </c>
      <c r="AQ318" s="414">
        <v>1.3120000000000001</v>
      </c>
      <c r="AR318" s="414">
        <v>1.367</v>
      </c>
      <c r="AS318" s="414">
        <v>1.4219999999999999</v>
      </c>
      <c r="AT318" s="414">
        <v>1.478</v>
      </c>
      <c r="AU318" s="414">
        <v>1.5349999999999999</v>
      </c>
      <c r="AV318" s="414">
        <v>1.593</v>
      </c>
      <c r="AW318" s="414">
        <v>1.651</v>
      </c>
      <c r="AX318" s="415">
        <v>1.7110000000000001</v>
      </c>
      <c r="AY318" s="395"/>
      <c r="AZ318" s="395"/>
      <c r="BA318" s="395"/>
      <c r="BB318" s="395"/>
      <c r="BC318" s="395"/>
      <c r="BD318" s="395"/>
      <c r="BE318" s="395"/>
      <c r="BF318" s="395"/>
      <c r="BG318" s="395"/>
      <c r="BH318" s="395"/>
      <c r="BI318" s="395"/>
      <c r="BJ318" s="395"/>
      <c r="BK318" s="395"/>
      <c r="BL318" s="395"/>
      <c r="BM318" s="395"/>
      <c r="BN318" s="395"/>
      <c r="BO318" s="395"/>
      <c r="BP318" s="395"/>
      <c r="BQ318" s="395"/>
      <c r="BR318" s="395"/>
      <c r="BS318" s="395"/>
      <c r="BT318" s="395"/>
      <c r="BU318" s="395"/>
      <c r="BV318" s="395"/>
      <c r="BW318" s="395"/>
      <c r="BX318" s="395"/>
      <c r="BY318" s="395"/>
      <c r="BZ318" s="395"/>
      <c r="CA318" s="395"/>
      <c r="CB318" s="395"/>
      <c r="CC318" s="395"/>
      <c r="CD318" s="395"/>
      <c r="CE318" s="395"/>
      <c r="CF318" s="395"/>
      <c r="CG318" s="395"/>
      <c r="CH318" s="395"/>
      <c r="CI318" s="395"/>
      <c r="CJ318" s="395"/>
      <c r="CK318" s="395"/>
    </row>
    <row r="319" spans="1:89" s="396" customFormat="1">
      <c r="A319" s="1340"/>
      <c r="B319" s="411">
        <v>10</v>
      </c>
      <c r="C319" s="414">
        <v>1.49E-2</v>
      </c>
      <c r="D319" s="414">
        <v>2.3699999999999999E-2</v>
      </c>
      <c r="E319" s="414">
        <v>3.4500000000000003E-2</v>
      </c>
      <c r="F319" s="414">
        <v>4.7E-2</v>
      </c>
      <c r="G319" s="414">
        <v>6.0999999999999999E-2</v>
      </c>
      <c r="H319" s="414">
        <v>7.6999999999999999E-2</v>
      </c>
      <c r="I319" s="414">
        <v>9.5000000000000001E-2</v>
      </c>
      <c r="J319" s="414">
        <v>0.114</v>
      </c>
      <c r="K319" s="414">
        <v>0.13500000000000001</v>
      </c>
      <c r="L319" s="414">
        <v>0.157</v>
      </c>
      <c r="M319" s="414">
        <v>0.18</v>
      </c>
      <c r="N319" s="414">
        <v>0.20499999999999999</v>
      </c>
      <c r="O319" s="414">
        <v>0.23200000000000001</v>
      </c>
      <c r="P319" s="414">
        <v>0.25900000000000001</v>
      </c>
      <c r="Q319" s="414">
        <v>0.28799999999999998</v>
      </c>
      <c r="R319" s="414">
        <v>0.31900000000000001</v>
      </c>
      <c r="S319" s="414">
        <v>0.35099999999999998</v>
      </c>
      <c r="T319" s="414">
        <v>0.38400000000000001</v>
      </c>
      <c r="U319" s="414">
        <v>0.41799999999999998</v>
      </c>
      <c r="V319" s="414">
        <v>0.45400000000000001</v>
      </c>
      <c r="W319" s="414">
        <v>0.49099999999999999</v>
      </c>
      <c r="X319" s="414">
        <v>0.52900000000000003</v>
      </c>
      <c r="Y319" s="414">
        <v>0.56799999999999995</v>
      </c>
      <c r="Z319" s="414">
        <v>0.60899999999999999</v>
      </c>
      <c r="AA319" s="414">
        <v>0.65100000000000002</v>
      </c>
      <c r="AB319" s="414">
        <v>0.69299999999999995</v>
      </c>
      <c r="AC319" s="414">
        <v>0.73799999999999999</v>
      </c>
      <c r="AD319" s="414">
        <v>0.78300000000000003</v>
      </c>
      <c r="AE319" s="414">
        <v>0.83</v>
      </c>
      <c r="AF319" s="414">
        <v>0.877</v>
      </c>
      <c r="AG319" s="414">
        <v>0.92600000000000005</v>
      </c>
      <c r="AH319" s="414">
        <v>0.97599999999999998</v>
      </c>
      <c r="AI319" s="414">
        <v>1.0269999999999999</v>
      </c>
      <c r="AJ319" s="414">
        <v>1.079</v>
      </c>
      <c r="AK319" s="414">
        <v>1.133</v>
      </c>
      <c r="AL319" s="414">
        <v>1.1870000000000001</v>
      </c>
      <c r="AM319" s="414">
        <v>1.2430000000000001</v>
      </c>
      <c r="AN319" s="414">
        <v>1.2989999999999999</v>
      </c>
      <c r="AO319" s="414">
        <v>1.357</v>
      </c>
      <c r="AP319" s="414">
        <v>1.4159999999999999</v>
      </c>
      <c r="AQ319" s="414">
        <v>1.476</v>
      </c>
      <c r="AR319" s="414">
        <v>1.5369999999999999</v>
      </c>
      <c r="AS319" s="414">
        <v>1.599</v>
      </c>
      <c r="AT319" s="414">
        <v>1.6619999999999999</v>
      </c>
      <c r="AU319" s="414">
        <v>1.726</v>
      </c>
      <c r="AV319" s="414">
        <v>1.7909999999999999</v>
      </c>
      <c r="AW319" s="414">
        <v>1.857</v>
      </c>
      <c r="AX319" s="415">
        <v>1.9239999999999999</v>
      </c>
      <c r="AY319" s="395"/>
      <c r="AZ319" s="395"/>
      <c r="BA319" s="395"/>
      <c r="BB319" s="395"/>
      <c r="BC319" s="395"/>
      <c r="BD319" s="395"/>
      <c r="BE319" s="395"/>
      <c r="BF319" s="395"/>
      <c r="BG319" s="395"/>
      <c r="BH319" s="395"/>
      <c r="BI319" s="395"/>
      <c r="BJ319" s="395"/>
      <c r="BK319" s="395"/>
      <c r="BL319" s="395"/>
      <c r="BM319" s="395"/>
      <c r="BN319" s="395"/>
      <c r="BO319" s="395"/>
      <c r="BP319" s="395"/>
      <c r="BQ319" s="395"/>
      <c r="BR319" s="395"/>
      <c r="BS319" s="395"/>
      <c r="BT319" s="395"/>
      <c r="BU319" s="395"/>
      <c r="BV319" s="395"/>
      <c r="BW319" s="395"/>
      <c r="BX319" s="395"/>
      <c r="BY319" s="395"/>
      <c r="BZ319" s="395"/>
      <c r="CA319" s="395"/>
      <c r="CB319" s="395"/>
      <c r="CC319" s="395"/>
      <c r="CD319" s="395"/>
      <c r="CE319" s="395"/>
      <c r="CF319" s="395"/>
      <c r="CG319" s="395"/>
      <c r="CH319" s="395"/>
      <c r="CI319" s="395"/>
      <c r="CJ319" s="395"/>
      <c r="CK319" s="395"/>
    </row>
    <row r="320" spans="1:89" s="396" customFormat="1">
      <c r="A320" s="1340"/>
      <c r="B320" s="411">
        <v>11</v>
      </c>
      <c r="C320" s="414">
        <v>1.66E-2</v>
      </c>
      <c r="D320" s="414">
        <v>2.64E-2</v>
      </c>
      <c r="E320" s="414">
        <v>3.8399999999999997E-2</v>
      </c>
      <c r="F320" s="414">
        <v>5.1999999999999998E-2</v>
      </c>
      <c r="G320" s="414">
        <v>6.8000000000000005E-2</v>
      </c>
      <c r="H320" s="414">
        <v>8.5999999999999993E-2</v>
      </c>
      <c r="I320" s="414">
        <v>0.105</v>
      </c>
      <c r="J320" s="414">
        <v>0.127</v>
      </c>
      <c r="K320" s="414">
        <v>0.15</v>
      </c>
      <c r="L320" s="414">
        <v>0.17399999999999999</v>
      </c>
      <c r="M320" s="414">
        <v>0.2</v>
      </c>
      <c r="N320" s="414">
        <v>0.22800000000000001</v>
      </c>
      <c r="O320" s="414">
        <v>0.25800000000000001</v>
      </c>
      <c r="P320" s="414">
        <v>0.28799999999999998</v>
      </c>
      <c r="Q320" s="414">
        <v>0.32100000000000001</v>
      </c>
      <c r="R320" s="414">
        <v>0.35499999999999998</v>
      </c>
      <c r="S320" s="414">
        <v>0.39</v>
      </c>
      <c r="T320" s="414">
        <v>0.42699999999999999</v>
      </c>
      <c r="U320" s="414">
        <v>0.46500000000000002</v>
      </c>
      <c r="V320" s="414">
        <v>0.505</v>
      </c>
      <c r="W320" s="414">
        <v>0.54600000000000004</v>
      </c>
      <c r="X320" s="414">
        <v>0.58799999999999997</v>
      </c>
      <c r="Y320" s="414">
        <v>0.63200000000000001</v>
      </c>
      <c r="Z320" s="414">
        <v>0.67700000000000005</v>
      </c>
      <c r="AA320" s="414">
        <v>0.72299999999999998</v>
      </c>
      <c r="AB320" s="414">
        <v>0.77100000000000002</v>
      </c>
      <c r="AC320" s="414">
        <v>0.82</v>
      </c>
      <c r="AD320" s="414">
        <v>0.871</v>
      </c>
      <c r="AE320" s="414">
        <v>0.92200000000000004</v>
      </c>
      <c r="AF320" s="414">
        <v>0.97499999999999998</v>
      </c>
      <c r="AG320" s="414">
        <v>1.03</v>
      </c>
      <c r="AH320" s="414">
        <v>1.085</v>
      </c>
      <c r="AI320" s="414">
        <v>1.1419999999999999</v>
      </c>
      <c r="AJ320" s="414">
        <v>1.2</v>
      </c>
      <c r="AK320" s="414">
        <v>1.2589999999999999</v>
      </c>
      <c r="AL320" s="414">
        <v>1.32</v>
      </c>
      <c r="AM320" s="414">
        <v>1.3819999999999999</v>
      </c>
      <c r="AN320" s="414">
        <v>1.4450000000000001</v>
      </c>
      <c r="AO320" s="414">
        <v>1.5089999999999999</v>
      </c>
      <c r="AP320" s="414">
        <v>1.5740000000000001</v>
      </c>
      <c r="AQ320" s="414">
        <v>1.641</v>
      </c>
      <c r="AR320" s="414">
        <v>1.7090000000000001</v>
      </c>
      <c r="AS320" s="414">
        <v>1.778</v>
      </c>
      <c r="AT320" s="414">
        <v>1.8480000000000001</v>
      </c>
      <c r="AU320" s="414">
        <v>1.919</v>
      </c>
      <c r="AV320" s="414">
        <v>1.9910000000000001</v>
      </c>
      <c r="AW320" s="414">
        <v>2.0649999999999999</v>
      </c>
      <c r="AX320" s="415">
        <v>2.1389999999999998</v>
      </c>
      <c r="AY320" s="395"/>
      <c r="AZ320" s="395"/>
      <c r="BA320" s="395"/>
      <c r="BB320" s="395"/>
      <c r="BC320" s="395"/>
      <c r="BD320" s="395"/>
      <c r="BE320" s="395"/>
      <c r="BF320" s="395"/>
      <c r="BG320" s="395"/>
      <c r="BH320" s="395"/>
      <c r="BI320" s="395"/>
      <c r="BJ320" s="395"/>
      <c r="BK320" s="395"/>
      <c r="BL320" s="395"/>
      <c r="BM320" s="395"/>
      <c r="BN320" s="395"/>
      <c r="BO320" s="395"/>
      <c r="BP320" s="395"/>
      <c r="BQ320" s="395"/>
      <c r="BR320" s="395"/>
      <c r="BS320" s="395"/>
      <c r="BT320" s="395"/>
      <c r="BU320" s="395"/>
      <c r="BV320" s="395"/>
      <c r="BW320" s="395"/>
      <c r="BX320" s="395"/>
      <c r="BY320" s="395"/>
      <c r="BZ320" s="395"/>
      <c r="CA320" s="395"/>
      <c r="CB320" s="395"/>
      <c r="CC320" s="395"/>
      <c r="CD320" s="395"/>
      <c r="CE320" s="395"/>
      <c r="CF320" s="395"/>
      <c r="CG320" s="395"/>
      <c r="CH320" s="395"/>
      <c r="CI320" s="395"/>
      <c r="CJ320" s="395"/>
      <c r="CK320" s="395"/>
    </row>
    <row r="321" spans="1:89" s="396" customFormat="1">
      <c r="A321" s="1340"/>
      <c r="B321" s="411">
        <v>12</v>
      </c>
      <c r="C321" s="414">
        <v>1.83E-2</v>
      </c>
      <c r="D321" s="414">
        <v>2.9100000000000001E-2</v>
      </c>
      <c r="E321" s="414">
        <v>4.2299999999999997E-2</v>
      </c>
      <c r="F321" s="414">
        <v>5.8000000000000003E-2</v>
      </c>
      <c r="G321" s="414">
        <v>7.4999999999999997E-2</v>
      </c>
      <c r="H321" s="414">
        <v>9.5000000000000001E-2</v>
      </c>
      <c r="I321" s="414">
        <v>0.11600000000000001</v>
      </c>
      <c r="J321" s="414">
        <v>0.14000000000000001</v>
      </c>
      <c r="K321" s="414">
        <v>0.16500000000000001</v>
      </c>
      <c r="L321" s="414">
        <v>0.192</v>
      </c>
      <c r="M321" s="414">
        <v>0.221</v>
      </c>
      <c r="N321" s="414">
        <v>0.251</v>
      </c>
      <c r="O321" s="414">
        <v>0.28399999999999997</v>
      </c>
      <c r="P321" s="414">
        <v>0.318</v>
      </c>
      <c r="Q321" s="414">
        <v>0.35299999999999998</v>
      </c>
      <c r="R321" s="414">
        <v>0.39100000000000001</v>
      </c>
      <c r="S321" s="414">
        <v>0.43</v>
      </c>
      <c r="T321" s="414">
        <v>0.47</v>
      </c>
      <c r="U321" s="414">
        <v>0.51200000000000001</v>
      </c>
      <c r="V321" s="414">
        <v>0.55600000000000005</v>
      </c>
      <c r="W321" s="414">
        <v>0.60099999999999998</v>
      </c>
      <c r="X321" s="414">
        <v>0.64800000000000002</v>
      </c>
      <c r="Y321" s="414">
        <v>0.69599999999999995</v>
      </c>
      <c r="Z321" s="414">
        <v>0.746</v>
      </c>
      <c r="AA321" s="414">
        <v>0.79700000000000004</v>
      </c>
      <c r="AB321" s="414">
        <v>0.84899999999999998</v>
      </c>
      <c r="AC321" s="414">
        <v>0.90400000000000003</v>
      </c>
      <c r="AD321" s="414">
        <v>0.95899999999999996</v>
      </c>
      <c r="AE321" s="414">
        <v>1.016</v>
      </c>
      <c r="AF321" s="414">
        <v>1.0740000000000001</v>
      </c>
      <c r="AG321" s="414">
        <v>1.1339999999999999</v>
      </c>
      <c r="AH321" s="414">
        <v>1.1950000000000001</v>
      </c>
      <c r="AI321" s="414">
        <v>1.258</v>
      </c>
      <c r="AJ321" s="414">
        <v>1.3220000000000001</v>
      </c>
      <c r="AK321" s="414">
        <v>1.387</v>
      </c>
      <c r="AL321" s="414">
        <v>1.454</v>
      </c>
      <c r="AM321" s="414">
        <v>1.522</v>
      </c>
      <c r="AN321" s="414">
        <v>1.591</v>
      </c>
      <c r="AO321" s="414">
        <v>1.6619999999999999</v>
      </c>
      <c r="AP321" s="414">
        <v>1.734</v>
      </c>
      <c r="AQ321" s="414">
        <v>1.8080000000000001</v>
      </c>
      <c r="AR321" s="414">
        <v>1.8819999999999999</v>
      </c>
      <c r="AS321" s="414">
        <v>1.958</v>
      </c>
      <c r="AT321" s="414">
        <v>2.0350000000000001</v>
      </c>
      <c r="AU321" s="414">
        <v>2.1139999999999999</v>
      </c>
      <c r="AV321" s="414">
        <v>2.194</v>
      </c>
      <c r="AW321" s="414">
        <v>2.274</v>
      </c>
      <c r="AX321" s="415">
        <v>2.3570000000000002</v>
      </c>
      <c r="AY321" s="395"/>
      <c r="AZ321" s="395"/>
      <c r="BA321" s="395"/>
      <c r="BB321" s="395"/>
      <c r="BC321" s="395"/>
      <c r="BD321" s="395"/>
      <c r="BE321" s="395"/>
      <c r="BF321" s="395"/>
      <c r="BG321" s="395"/>
      <c r="BH321" s="395"/>
      <c r="BI321" s="395"/>
      <c r="BJ321" s="395"/>
      <c r="BK321" s="395"/>
      <c r="BL321" s="395"/>
      <c r="BM321" s="395"/>
      <c r="BN321" s="395"/>
      <c r="BO321" s="395"/>
      <c r="BP321" s="395"/>
      <c r="BQ321" s="395"/>
      <c r="BR321" s="395"/>
      <c r="BS321" s="395"/>
      <c r="BT321" s="395"/>
      <c r="BU321" s="395"/>
      <c r="BV321" s="395"/>
      <c r="BW321" s="395"/>
      <c r="BX321" s="395"/>
      <c r="BY321" s="395"/>
      <c r="BZ321" s="395"/>
      <c r="CA321" s="395"/>
      <c r="CB321" s="395"/>
      <c r="CC321" s="395"/>
      <c r="CD321" s="395"/>
      <c r="CE321" s="395"/>
      <c r="CF321" s="395"/>
      <c r="CG321" s="395"/>
      <c r="CH321" s="395"/>
      <c r="CI321" s="395"/>
      <c r="CJ321" s="395"/>
      <c r="CK321" s="395"/>
    </row>
    <row r="322" spans="1:89" s="396" customFormat="1">
      <c r="A322" s="1340"/>
      <c r="B322" s="411">
        <v>13</v>
      </c>
      <c r="C322" s="414">
        <v>0.02</v>
      </c>
      <c r="D322" s="414">
        <v>3.1800000000000002E-2</v>
      </c>
      <c r="E322" s="414">
        <v>4.6199999999999998E-2</v>
      </c>
      <c r="F322" s="414">
        <v>6.3E-2</v>
      </c>
      <c r="G322" s="414">
        <v>8.2000000000000003E-2</v>
      </c>
      <c r="H322" s="414">
        <v>0.10299999999999999</v>
      </c>
      <c r="I322" s="414">
        <v>0.127</v>
      </c>
      <c r="J322" s="414">
        <v>0.153</v>
      </c>
      <c r="K322" s="414">
        <v>0.18</v>
      </c>
      <c r="L322" s="414">
        <v>0.21</v>
      </c>
      <c r="M322" s="414">
        <v>0.24099999999999999</v>
      </c>
      <c r="N322" s="414">
        <v>0.27500000000000002</v>
      </c>
      <c r="O322" s="414">
        <v>0.31</v>
      </c>
      <c r="P322" s="414">
        <v>0.34699999999999998</v>
      </c>
      <c r="Q322" s="414">
        <v>0.38600000000000001</v>
      </c>
      <c r="R322" s="414">
        <v>0.42699999999999999</v>
      </c>
      <c r="S322" s="414">
        <v>0.47</v>
      </c>
      <c r="T322" s="414">
        <v>0.51400000000000001</v>
      </c>
      <c r="U322" s="414">
        <v>0.56000000000000005</v>
      </c>
      <c r="V322" s="414">
        <v>0.60799999999999998</v>
      </c>
      <c r="W322" s="414">
        <v>0.65700000000000003</v>
      </c>
      <c r="X322" s="414">
        <v>0.70799999999999996</v>
      </c>
      <c r="Y322" s="414">
        <v>0.76100000000000001</v>
      </c>
      <c r="Z322" s="414">
        <v>0.81499999999999995</v>
      </c>
      <c r="AA322" s="414">
        <v>0.871</v>
      </c>
      <c r="AB322" s="414">
        <v>0.92900000000000005</v>
      </c>
      <c r="AC322" s="414">
        <v>0.98799999999999999</v>
      </c>
      <c r="AD322" s="414">
        <v>1.048</v>
      </c>
      <c r="AE322" s="414">
        <v>1.111</v>
      </c>
      <c r="AF322" s="414">
        <v>1.175</v>
      </c>
      <c r="AG322" s="414">
        <v>1.24</v>
      </c>
      <c r="AH322" s="414">
        <v>1.3069999999999999</v>
      </c>
      <c r="AI322" s="414">
        <v>1.375</v>
      </c>
      <c r="AJ322" s="414">
        <v>1.4450000000000001</v>
      </c>
      <c r="AK322" s="414">
        <v>1.5169999999999999</v>
      </c>
      <c r="AL322" s="414">
        <v>1.589</v>
      </c>
      <c r="AM322" s="414">
        <v>1.6639999999999999</v>
      </c>
      <c r="AN322" s="414">
        <v>1.74</v>
      </c>
      <c r="AO322" s="414">
        <v>1.8169999999999999</v>
      </c>
      <c r="AP322" s="414">
        <v>1.8959999999999999</v>
      </c>
      <c r="AQ322" s="414">
        <v>1.976</v>
      </c>
      <c r="AR322" s="414">
        <v>2.0579999999999998</v>
      </c>
      <c r="AS322" s="414">
        <v>2.141</v>
      </c>
      <c r="AT322" s="414">
        <v>2.2250000000000001</v>
      </c>
      <c r="AU322" s="414">
        <v>2.3109999999999999</v>
      </c>
      <c r="AV322" s="414">
        <v>2.3980000000000001</v>
      </c>
      <c r="AW322" s="414">
        <v>2.4860000000000002</v>
      </c>
      <c r="AX322" s="415">
        <v>2.5760000000000001</v>
      </c>
      <c r="AY322" s="395"/>
      <c r="AZ322" s="395"/>
      <c r="BA322" s="395"/>
      <c r="BB322" s="395"/>
      <c r="BC322" s="395"/>
      <c r="BD322" s="395"/>
      <c r="BE322" s="395"/>
      <c r="BF322" s="395"/>
      <c r="BG322" s="395"/>
      <c r="BH322" s="395"/>
      <c r="BI322" s="395"/>
      <c r="BJ322" s="395"/>
      <c r="BK322" s="395"/>
      <c r="BL322" s="395"/>
      <c r="BM322" s="395"/>
      <c r="BN322" s="395"/>
      <c r="BO322" s="395"/>
      <c r="BP322" s="395"/>
      <c r="BQ322" s="395"/>
      <c r="BR322" s="395"/>
      <c r="BS322" s="395"/>
      <c r="BT322" s="395"/>
      <c r="BU322" s="395"/>
      <c r="BV322" s="395"/>
      <c r="BW322" s="395"/>
      <c r="BX322" s="395"/>
      <c r="BY322" s="395"/>
      <c r="BZ322" s="395"/>
      <c r="CA322" s="395"/>
      <c r="CB322" s="395"/>
      <c r="CC322" s="395"/>
      <c r="CD322" s="395"/>
      <c r="CE322" s="395"/>
      <c r="CF322" s="395"/>
      <c r="CG322" s="395"/>
      <c r="CH322" s="395"/>
      <c r="CI322" s="395"/>
      <c r="CJ322" s="395"/>
      <c r="CK322" s="395"/>
    </row>
    <row r="323" spans="1:89" s="396" customFormat="1">
      <c r="A323" s="1340"/>
      <c r="B323" s="411">
        <v>14</v>
      </c>
      <c r="C323" s="414">
        <v>2.1700000000000001E-2</v>
      </c>
      <c r="D323" s="414">
        <v>3.4500000000000003E-2</v>
      </c>
      <c r="E323" s="414">
        <v>5.0200000000000002E-2</v>
      </c>
      <c r="F323" s="414">
        <v>6.8000000000000005E-2</v>
      </c>
      <c r="G323" s="414">
        <v>8.8999999999999996E-2</v>
      </c>
      <c r="H323" s="414">
        <v>0.112</v>
      </c>
      <c r="I323" s="414">
        <v>0.13800000000000001</v>
      </c>
      <c r="J323" s="414">
        <v>0.16600000000000001</v>
      </c>
      <c r="K323" s="414">
        <v>0.19600000000000001</v>
      </c>
      <c r="L323" s="414">
        <v>0.22800000000000001</v>
      </c>
      <c r="M323" s="414">
        <v>0.26200000000000001</v>
      </c>
      <c r="N323" s="414">
        <v>0.29799999999999999</v>
      </c>
      <c r="O323" s="414">
        <v>0.33700000000000002</v>
      </c>
      <c r="P323" s="414">
        <v>0.377</v>
      </c>
      <c r="Q323" s="414">
        <v>0.41899999999999998</v>
      </c>
      <c r="R323" s="414">
        <v>0.46400000000000002</v>
      </c>
      <c r="S323" s="414">
        <v>0.51</v>
      </c>
      <c r="T323" s="414">
        <v>0.55800000000000005</v>
      </c>
      <c r="U323" s="414">
        <v>0.60799999999999998</v>
      </c>
      <c r="V323" s="414">
        <v>0.66</v>
      </c>
      <c r="W323" s="414">
        <v>0.71299999999999997</v>
      </c>
      <c r="X323" s="414">
        <v>0.76900000000000002</v>
      </c>
      <c r="Y323" s="414">
        <v>0.82599999999999996</v>
      </c>
      <c r="Z323" s="414">
        <v>0.88500000000000001</v>
      </c>
      <c r="AA323" s="414">
        <v>0.94599999999999995</v>
      </c>
      <c r="AB323" s="414">
        <v>1.008</v>
      </c>
      <c r="AC323" s="414">
        <v>1.073</v>
      </c>
      <c r="AD323" s="414">
        <v>1.139</v>
      </c>
      <c r="AE323" s="414">
        <v>1.206</v>
      </c>
      <c r="AF323" s="414">
        <v>1.276</v>
      </c>
      <c r="AG323" s="414">
        <v>1.347</v>
      </c>
      <c r="AH323" s="414">
        <v>1.419</v>
      </c>
      <c r="AI323" s="414">
        <v>1.4930000000000001</v>
      </c>
      <c r="AJ323" s="414">
        <v>1.569</v>
      </c>
      <c r="AK323" s="414">
        <v>1.647</v>
      </c>
      <c r="AL323" s="414">
        <v>1.726</v>
      </c>
      <c r="AM323" s="414">
        <v>1.8069999999999999</v>
      </c>
      <c r="AN323" s="414">
        <v>1.889</v>
      </c>
      <c r="AO323" s="414">
        <v>1.9730000000000001</v>
      </c>
      <c r="AP323" s="414">
        <v>2.0590000000000002</v>
      </c>
      <c r="AQ323" s="414">
        <v>2.1459999999999999</v>
      </c>
      <c r="AR323" s="414">
        <v>2.234</v>
      </c>
      <c r="AS323" s="414">
        <v>2.3250000000000002</v>
      </c>
      <c r="AT323" s="414">
        <v>2.4159999999999999</v>
      </c>
      <c r="AU323" s="414">
        <v>2.5099999999999998</v>
      </c>
      <c r="AV323" s="414">
        <v>2.6040000000000001</v>
      </c>
      <c r="AW323" s="414">
        <v>2.7</v>
      </c>
      <c r="AX323" s="415">
        <v>2.798</v>
      </c>
      <c r="AY323" s="395"/>
      <c r="AZ323" s="395"/>
      <c r="BA323" s="395"/>
      <c r="BB323" s="395"/>
      <c r="BC323" s="395"/>
      <c r="BD323" s="395"/>
      <c r="BE323" s="395"/>
      <c r="BF323" s="395"/>
      <c r="BG323" s="395"/>
      <c r="BH323" s="395"/>
      <c r="BI323" s="395"/>
      <c r="BJ323" s="395"/>
      <c r="BK323" s="395"/>
      <c r="BL323" s="395"/>
      <c r="BM323" s="395"/>
      <c r="BN323" s="395"/>
      <c r="BO323" s="395"/>
      <c r="BP323" s="395"/>
      <c r="BQ323" s="395"/>
      <c r="BR323" s="395"/>
      <c r="BS323" s="395"/>
      <c r="BT323" s="395"/>
      <c r="BU323" s="395"/>
      <c r="BV323" s="395"/>
      <c r="BW323" s="395"/>
      <c r="BX323" s="395"/>
      <c r="BY323" s="395"/>
      <c r="BZ323" s="395"/>
      <c r="CA323" s="395"/>
      <c r="CB323" s="395"/>
      <c r="CC323" s="395"/>
      <c r="CD323" s="395"/>
      <c r="CE323" s="395"/>
      <c r="CF323" s="395"/>
      <c r="CG323" s="395"/>
      <c r="CH323" s="395"/>
      <c r="CI323" s="395"/>
      <c r="CJ323" s="395"/>
      <c r="CK323" s="395"/>
    </row>
    <row r="324" spans="1:89" s="396" customFormat="1">
      <c r="A324" s="1340"/>
      <c r="B324" s="411">
        <v>15</v>
      </c>
      <c r="C324" s="414">
        <v>2.3400000000000001E-2</v>
      </c>
      <c r="D324" s="414">
        <v>3.73E-2</v>
      </c>
      <c r="E324" s="414">
        <v>5.4199999999999998E-2</v>
      </c>
      <c r="F324" s="414">
        <v>7.3999999999999996E-2</v>
      </c>
      <c r="G324" s="414">
        <v>9.6000000000000002E-2</v>
      </c>
      <c r="H324" s="414">
        <v>0.121</v>
      </c>
      <c r="I324" s="414">
        <v>0.14899999999999999</v>
      </c>
      <c r="J324" s="414">
        <v>0.17899999999999999</v>
      </c>
      <c r="K324" s="414">
        <v>0.21099999999999999</v>
      </c>
      <c r="L324" s="414">
        <v>0.246</v>
      </c>
      <c r="M324" s="414">
        <v>0.28299999999999997</v>
      </c>
      <c r="N324" s="414">
        <v>0.32200000000000001</v>
      </c>
      <c r="O324" s="414">
        <v>0.36399999999999999</v>
      </c>
      <c r="P324" s="414">
        <v>0.40699999999999997</v>
      </c>
      <c r="Q324" s="414">
        <v>0.45300000000000001</v>
      </c>
      <c r="R324" s="414">
        <v>0.501</v>
      </c>
      <c r="S324" s="414">
        <v>0.55100000000000005</v>
      </c>
      <c r="T324" s="414">
        <v>0.60299999999999998</v>
      </c>
      <c r="U324" s="414">
        <v>0.65700000000000003</v>
      </c>
      <c r="V324" s="414">
        <v>0.71199999999999997</v>
      </c>
      <c r="W324" s="414">
        <v>0.77</v>
      </c>
      <c r="X324" s="414">
        <v>0.83</v>
      </c>
      <c r="Y324" s="414">
        <v>0.89200000000000002</v>
      </c>
      <c r="Z324" s="414">
        <v>0.95599999999999996</v>
      </c>
      <c r="AA324" s="414">
        <v>1.0209999999999999</v>
      </c>
      <c r="AB324" s="414">
        <v>1.089</v>
      </c>
      <c r="AC324" s="414">
        <v>1.1579999999999999</v>
      </c>
      <c r="AD324" s="414">
        <v>1.2290000000000001</v>
      </c>
      <c r="AE324" s="414">
        <v>1.302</v>
      </c>
      <c r="AF324" s="414">
        <v>1.377</v>
      </c>
      <c r="AG324" s="414">
        <v>1.454</v>
      </c>
      <c r="AH324" s="414">
        <v>1.532</v>
      </c>
      <c r="AI324" s="414">
        <v>1.613</v>
      </c>
      <c r="AJ324" s="414">
        <v>1.6950000000000001</v>
      </c>
      <c r="AK324" s="414">
        <v>1.778</v>
      </c>
      <c r="AL324" s="414">
        <v>1.8640000000000001</v>
      </c>
      <c r="AM324" s="414">
        <v>1.9510000000000001</v>
      </c>
      <c r="AN324" s="414">
        <v>2.04</v>
      </c>
      <c r="AO324" s="414">
        <v>2.1309999999999998</v>
      </c>
      <c r="AP324" s="414">
        <v>2.2229999999999999</v>
      </c>
      <c r="AQ324" s="414">
        <v>2.3170000000000002</v>
      </c>
      <c r="AR324" s="414">
        <v>2.4129999999999998</v>
      </c>
      <c r="AS324" s="414">
        <v>2.5099999999999998</v>
      </c>
      <c r="AT324" s="414">
        <v>2.609</v>
      </c>
      <c r="AU324" s="414">
        <v>2.71</v>
      </c>
      <c r="AV324" s="414">
        <v>2.8119999999999998</v>
      </c>
      <c r="AW324" s="414">
        <v>2.915</v>
      </c>
      <c r="AX324" s="415">
        <v>3.0209999999999999</v>
      </c>
      <c r="AY324" s="395"/>
      <c r="AZ324" s="395"/>
      <c r="BA324" s="395"/>
      <c r="BB324" s="395"/>
      <c r="BC324" s="395"/>
      <c r="BD324" s="395"/>
      <c r="BE324" s="395"/>
      <c r="BF324" s="395"/>
      <c r="BG324" s="395"/>
      <c r="BH324" s="395"/>
      <c r="BI324" s="395"/>
      <c r="BJ324" s="395"/>
      <c r="BK324" s="395"/>
      <c r="BL324" s="395"/>
      <c r="BM324" s="395"/>
      <c r="BN324" s="395"/>
      <c r="BO324" s="395"/>
      <c r="BP324" s="395"/>
      <c r="BQ324" s="395"/>
      <c r="BR324" s="395"/>
      <c r="BS324" s="395"/>
      <c r="BT324" s="395"/>
      <c r="BU324" s="395"/>
      <c r="BV324" s="395"/>
      <c r="BW324" s="395"/>
      <c r="BX324" s="395"/>
      <c r="BY324" s="395"/>
      <c r="BZ324" s="395"/>
      <c r="CA324" s="395"/>
      <c r="CB324" s="395"/>
      <c r="CC324" s="395"/>
      <c r="CD324" s="395"/>
      <c r="CE324" s="395"/>
      <c r="CF324" s="395"/>
      <c r="CG324" s="395"/>
      <c r="CH324" s="395"/>
      <c r="CI324" s="395"/>
      <c r="CJ324" s="395"/>
      <c r="CK324" s="395"/>
    </row>
    <row r="325" spans="1:89" s="396" customFormat="1">
      <c r="A325" s="1340"/>
      <c r="B325" s="411">
        <v>16</v>
      </c>
      <c r="C325" s="414"/>
      <c r="D325" s="414"/>
      <c r="E325" s="414"/>
      <c r="F325" s="414">
        <v>7.9000000000000001E-2</v>
      </c>
      <c r="G325" s="414">
        <v>0.10299999999999999</v>
      </c>
      <c r="H325" s="414">
        <v>0.13</v>
      </c>
      <c r="I325" s="414">
        <v>0.16</v>
      </c>
      <c r="J325" s="414">
        <v>0.192</v>
      </c>
      <c r="K325" s="414">
        <v>0.22700000000000001</v>
      </c>
      <c r="L325" s="414">
        <v>0.26400000000000001</v>
      </c>
      <c r="M325" s="414">
        <v>0.30399999999999999</v>
      </c>
      <c r="N325" s="414">
        <v>0.34599999999999997</v>
      </c>
      <c r="O325" s="414">
        <v>0.39100000000000001</v>
      </c>
      <c r="P325" s="414">
        <v>0.438</v>
      </c>
      <c r="Q325" s="414">
        <v>0.48699999999999999</v>
      </c>
      <c r="R325" s="414">
        <v>0.53800000000000003</v>
      </c>
      <c r="S325" s="414">
        <v>0.59199999999999997</v>
      </c>
      <c r="T325" s="414">
        <v>0.64700000000000002</v>
      </c>
      <c r="U325" s="414">
        <v>0.70499999999999996</v>
      </c>
      <c r="V325" s="414">
        <v>0.76600000000000001</v>
      </c>
      <c r="W325" s="414">
        <v>0.82799999999999996</v>
      </c>
      <c r="X325" s="414">
        <v>0.89200000000000002</v>
      </c>
      <c r="Y325" s="414">
        <v>0.95799999999999996</v>
      </c>
      <c r="Z325" s="414">
        <v>1.0269999999999999</v>
      </c>
      <c r="AA325" s="414">
        <v>1.097</v>
      </c>
      <c r="AB325" s="414">
        <v>1.17</v>
      </c>
      <c r="AC325" s="414">
        <v>1.244</v>
      </c>
      <c r="AD325" s="414">
        <v>1.321</v>
      </c>
      <c r="AE325" s="414">
        <v>1.399</v>
      </c>
      <c r="AF325" s="414">
        <v>1.48</v>
      </c>
      <c r="AG325" s="414">
        <v>1.5620000000000001</v>
      </c>
      <c r="AH325" s="414">
        <v>1.647</v>
      </c>
      <c r="AI325" s="414">
        <v>1.7330000000000001</v>
      </c>
      <c r="AJ325" s="414">
        <v>1.821</v>
      </c>
      <c r="AK325" s="414">
        <v>1.911</v>
      </c>
      <c r="AL325" s="414">
        <v>2.0030000000000001</v>
      </c>
      <c r="AM325" s="414">
        <v>2.0960000000000001</v>
      </c>
      <c r="AN325" s="414">
        <v>2.1920000000000002</v>
      </c>
      <c r="AO325" s="414">
        <v>2.2890000000000001</v>
      </c>
      <c r="AP325" s="414">
        <v>2.3879999999999999</v>
      </c>
      <c r="AQ325" s="414">
        <v>2.4900000000000002</v>
      </c>
      <c r="AR325" s="414">
        <v>2.5920000000000001</v>
      </c>
      <c r="AS325" s="414">
        <v>2.6970000000000001</v>
      </c>
      <c r="AT325" s="414">
        <v>2.8029999999999999</v>
      </c>
      <c r="AU325" s="414">
        <v>2.9119999999999999</v>
      </c>
      <c r="AV325" s="414">
        <v>3.0219999999999998</v>
      </c>
      <c r="AW325" s="414">
        <v>3.1320000000000001</v>
      </c>
      <c r="AX325" s="415">
        <v>3.246</v>
      </c>
      <c r="AY325" s="395"/>
      <c r="AZ325" s="395"/>
      <c r="BA325" s="395"/>
      <c r="BB325" s="395"/>
      <c r="BC325" s="395"/>
      <c r="BD325" s="395"/>
      <c r="BE325" s="395"/>
      <c r="BF325" s="395"/>
      <c r="BG325" s="395"/>
      <c r="BH325" s="395"/>
      <c r="BI325" s="395"/>
      <c r="BJ325" s="395"/>
      <c r="BK325" s="395"/>
      <c r="BL325" s="395"/>
      <c r="BM325" s="395"/>
      <c r="BN325" s="395"/>
      <c r="BO325" s="395"/>
      <c r="BP325" s="395"/>
      <c r="BQ325" s="395"/>
      <c r="BR325" s="395"/>
      <c r="BS325" s="395"/>
      <c r="BT325" s="395"/>
      <c r="BU325" s="395"/>
      <c r="BV325" s="395"/>
      <c r="BW325" s="395"/>
      <c r="BX325" s="395"/>
      <c r="BY325" s="395"/>
      <c r="BZ325" s="395"/>
      <c r="CA325" s="395"/>
      <c r="CB325" s="395"/>
      <c r="CC325" s="395"/>
      <c r="CD325" s="395"/>
      <c r="CE325" s="395"/>
      <c r="CF325" s="395"/>
      <c r="CG325" s="395"/>
      <c r="CH325" s="395"/>
      <c r="CI325" s="395"/>
      <c r="CJ325" s="395"/>
      <c r="CK325" s="395"/>
    </row>
    <row r="326" spans="1:89" s="396" customFormat="1">
      <c r="A326" s="1340"/>
      <c r="B326" s="411">
        <v>17</v>
      </c>
      <c r="C326" s="414"/>
      <c r="D326" s="414"/>
      <c r="E326" s="414"/>
      <c r="F326" s="414">
        <v>8.5000000000000006E-2</v>
      </c>
      <c r="G326" s="414">
        <v>0.111</v>
      </c>
      <c r="H326" s="414">
        <v>0.13900000000000001</v>
      </c>
      <c r="I326" s="414">
        <v>0.17100000000000001</v>
      </c>
      <c r="J326" s="414">
        <v>0.20599999999999999</v>
      </c>
      <c r="K326" s="414">
        <v>0.24299999999999999</v>
      </c>
      <c r="L326" s="414">
        <v>0.28299999999999997</v>
      </c>
      <c r="M326" s="414">
        <v>0.32500000000000001</v>
      </c>
      <c r="N326" s="414">
        <v>0.37</v>
      </c>
      <c r="O326" s="414">
        <v>0.41799999999999998</v>
      </c>
      <c r="P326" s="414">
        <v>0.46800000000000003</v>
      </c>
      <c r="Q326" s="414">
        <v>0.52100000000000002</v>
      </c>
      <c r="R326" s="414">
        <v>0.57599999999999996</v>
      </c>
      <c r="S326" s="414">
        <v>0.63300000000000001</v>
      </c>
      <c r="T326" s="414">
        <v>0.69299999999999995</v>
      </c>
      <c r="U326" s="414">
        <v>0.755</v>
      </c>
      <c r="V326" s="414">
        <v>0.81899999999999995</v>
      </c>
      <c r="W326" s="414">
        <v>0.88600000000000001</v>
      </c>
      <c r="X326" s="414">
        <v>0.95399999999999996</v>
      </c>
      <c r="Y326" s="414">
        <v>1.0249999999999999</v>
      </c>
      <c r="Z326" s="414">
        <v>1.099</v>
      </c>
      <c r="AA326" s="414">
        <v>1.1739999999999999</v>
      </c>
      <c r="AB326" s="414">
        <v>1.252</v>
      </c>
      <c r="AC326" s="414">
        <v>1.331</v>
      </c>
      <c r="AD326" s="414">
        <v>1.413</v>
      </c>
      <c r="AE326" s="414">
        <v>1.4970000000000001</v>
      </c>
      <c r="AF326" s="414">
        <v>1.583</v>
      </c>
      <c r="AG326" s="414">
        <v>1.671</v>
      </c>
      <c r="AH326" s="414">
        <v>1.7609999999999999</v>
      </c>
      <c r="AI326" s="414">
        <v>1.8540000000000001</v>
      </c>
      <c r="AJ326" s="414">
        <v>1.948</v>
      </c>
      <c r="AK326" s="414">
        <v>2.044</v>
      </c>
      <c r="AL326" s="414">
        <v>2.1419999999999999</v>
      </c>
      <c r="AM326" s="414">
        <v>2.2429999999999999</v>
      </c>
      <c r="AN326" s="414">
        <v>2.3450000000000002</v>
      </c>
      <c r="AO326" s="414">
        <v>2.4489999999999998</v>
      </c>
      <c r="AP326" s="414">
        <v>2.5550000000000002</v>
      </c>
      <c r="AQ326" s="414">
        <v>2.6629999999999998</v>
      </c>
      <c r="AR326" s="414">
        <v>2.7730000000000001</v>
      </c>
      <c r="AS326" s="414">
        <v>2.8849999999999998</v>
      </c>
      <c r="AT326" s="414">
        <v>2.9990000000000001</v>
      </c>
      <c r="AU326" s="414">
        <v>3.1150000000000002</v>
      </c>
      <c r="AV326" s="414">
        <v>3.2320000000000002</v>
      </c>
      <c r="AW326" s="414">
        <v>3.351</v>
      </c>
      <c r="AX326" s="415">
        <v>3.472</v>
      </c>
      <c r="AY326" s="395"/>
      <c r="AZ326" s="395"/>
      <c r="BA326" s="395"/>
      <c r="BB326" s="395"/>
      <c r="BC326" s="395"/>
      <c r="BD326" s="395"/>
      <c r="BE326" s="395"/>
      <c r="BF326" s="395"/>
      <c r="BG326" s="395"/>
      <c r="BH326" s="395"/>
      <c r="BI326" s="395"/>
      <c r="BJ326" s="395"/>
      <c r="BK326" s="395"/>
      <c r="BL326" s="395"/>
      <c r="BM326" s="395"/>
      <c r="BN326" s="395"/>
      <c r="BO326" s="395"/>
      <c r="BP326" s="395"/>
      <c r="BQ326" s="395"/>
      <c r="BR326" s="395"/>
      <c r="BS326" s="395"/>
      <c r="BT326" s="395"/>
      <c r="BU326" s="395"/>
      <c r="BV326" s="395"/>
      <c r="BW326" s="395"/>
      <c r="BX326" s="395"/>
      <c r="BY326" s="395"/>
      <c r="BZ326" s="395"/>
      <c r="CA326" s="395"/>
      <c r="CB326" s="395"/>
      <c r="CC326" s="395"/>
      <c r="CD326" s="395"/>
      <c r="CE326" s="395"/>
      <c r="CF326" s="395"/>
      <c r="CG326" s="395"/>
      <c r="CH326" s="395"/>
      <c r="CI326" s="395"/>
      <c r="CJ326" s="395"/>
      <c r="CK326" s="395"/>
    </row>
    <row r="327" spans="1:89" s="396" customFormat="1">
      <c r="A327" s="1340"/>
      <c r="B327" s="411">
        <v>18</v>
      </c>
      <c r="C327" s="414"/>
      <c r="D327" s="414"/>
      <c r="E327" s="414"/>
      <c r="F327" s="414">
        <v>0.09</v>
      </c>
      <c r="G327" s="414">
        <v>0.11799999999999999</v>
      </c>
      <c r="H327" s="414">
        <v>0.14899999999999999</v>
      </c>
      <c r="I327" s="414">
        <v>0.182</v>
      </c>
      <c r="J327" s="414">
        <v>0.219</v>
      </c>
      <c r="K327" s="414">
        <v>0.25900000000000001</v>
      </c>
      <c r="L327" s="414">
        <v>0.30099999999999999</v>
      </c>
      <c r="M327" s="414">
        <v>0.34699999999999998</v>
      </c>
      <c r="N327" s="414">
        <v>0.39500000000000002</v>
      </c>
      <c r="O327" s="414">
        <v>0.44500000000000001</v>
      </c>
      <c r="P327" s="414">
        <v>0.499</v>
      </c>
      <c r="Q327" s="414">
        <v>0.55500000000000005</v>
      </c>
      <c r="R327" s="414">
        <v>0.61299999999999999</v>
      </c>
      <c r="S327" s="414">
        <v>0.67400000000000004</v>
      </c>
      <c r="T327" s="414">
        <v>0.73799999999999999</v>
      </c>
      <c r="U327" s="414">
        <v>0.80400000000000005</v>
      </c>
      <c r="V327" s="414">
        <v>0.873</v>
      </c>
      <c r="W327" s="414">
        <v>0.94399999999999995</v>
      </c>
      <c r="X327" s="414">
        <v>1.0169999999999999</v>
      </c>
      <c r="Y327" s="414">
        <v>1.093</v>
      </c>
      <c r="Z327" s="414">
        <v>1.171</v>
      </c>
      <c r="AA327" s="414">
        <v>1.2509999999999999</v>
      </c>
      <c r="AB327" s="414">
        <v>1.3340000000000001</v>
      </c>
      <c r="AC327" s="414">
        <v>1.419</v>
      </c>
      <c r="AD327" s="414">
        <v>1.506</v>
      </c>
      <c r="AE327" s="414">
        <v>1.595</v>
      </c>
      <c r="AF327" s="414">
        <v>1.6870000000000001</v>
      </c>
      <c r="AG327" s="414">
        <v>1.7809999999999999</v>
      </c>
      <c r="AH327" s="414">
        <v>1.877</v>
      </c>
      <c r="AI327" s="414">
        <v>1.9750000000000001</v>
      </c>
      <c r="AJ327" s="414">
        <v>2.0760000000000001</v>
      </c>
      <c r="AK327" s="414">
        <v>2.1779999999999999</v>
      </c>
      <c r="AL327" s="414">
        <v>2.2829999999999999</v>
      </c>
      <c r="AM327" s="414">
        <v>2.39</v>
      </c>
      <c r="AN327" s="414">
        <v>2.4990000000000001</v>
      </c>
      <c r="AO327" s="414">
        <v>2.61</v>
      </c>
      <c r="AP327" s="414">
        <v>2.7229999999999999</v>
      </c>
      <c r="AQ327" s="414">
        <v>2.8380000000000001</v>
      </c>
      <c r="AR327" s="414">
        <v>2.9550000000000001</v>
      </c>
      <c r="AS327" s="414">
        <v>3.0750000000000002</v>
      </c>
      <c r="AT327" s="414">
        <v>3.1960000000000002</v>
      </c>
      <c r="AU327" s="414">
        <v>3.319</v>
      </c>
      <c r="AV327" s="414">
        <v>3.4449999999999998</v>
      </c>
      <c r="AW327" s="414">
        <v>3.5710000000000002</v>
      </c>
      <c r="AX327" s="415">
        <v>3.7</v>
      </c>
      <c r="AY327" s="395"/>
      <c r="AZ327" s="395"/>
      <c r="BA327" s="395"/>
      <c r="BB327" s="395"/>
      <c r="BC327" s="395"/>
      <c r="BD327" s="395"/>
      <c r="BE327" s="395"/>
      <c r="BF327" s="395"/>
      <c r="BG327" s="395"/>
      <c r="BH327" s="395"/>
      <c r="BI327" s="395"/>
      <c r="BJ327" s="395"/>
      <c r="BK327" s="395"/>
      <c r="BL327" s="395"/>
      <c r="BM327" s="395"/>
      <c r="BN327" s="395"/>
      <c r="BO327" s="395"/>
      <c r="BP327" s="395"/>
      <c r="BQ327" s="395"/>
      <c r="BR327" s="395"/>
      <c r="BS327" s="395"/>
      <c r="BT327" s="395"/>
      <c r="BU327" s="395"/>
      <c r="BV327" s="395"/>
      <c r="BW327" s="395"/>
      <c r="BX327" s="395"/>
      <c r="BY327" s="395"/>
      <c r="BZ327" s="395"/>
      <c r="CA327" s="395"/>
      <c r="CB327" s="395"/>
      <c r="CC327" s="395"/>
      <c r="CD327" s="395"/>
      <c r="CE327" s="395"/>
      <c r="CF327" s="395"/>
      <c r="CG327" s="395"/>
      <c r="CH327" s="395"/>
      <c r="CI327" s="395"/>
      <c r="CJ327" s="395"/>
      <c r="CK327" s="395"/>
    </row>
    <row r="328" spans="1:89" s="396" customFormat="1">
      <c r="A328" s="1340"/>
      <c r="B328" s="411">
        <v>19</v>
      </c>
      <c r="C328" s="414"/>
      <c r="D328" s="414"/>
      <c r="E328" s="414"/>
      <c r="F328" s="414">
        <v>9.6000000000000002E-2</v>
      </c>
      <c r="G328" s="414">
        <v>0.125</v>
      </c>
      <c r="H328" s="414">
        <v>0.158</v>
      </c>
      <c r="I328" s="414">
        <v>0.19400000000000001</v>
      </c>
      <c r="J328" s="414">
        <v>0.23300000000000001</v>
      </c>
      <c r="K328" s="414">
        <v>0.27500000000000002</v>
      </c>
      <c r="L328" s="414">
        <v>0.32</v>
      </c>
      <c r="M328" s="414">
        <v>0.36799999999999999</v>
      </c>
      <c r="N328" s="414">
        <v>0.41899999999999998</v>
      </c>
      <c r="O328" s="414">
        <v>0.47299999999999998</v>
      </c>
      <c r="P328" s="414">
        <v>0.53</v>
      </c>
      <c r="Q328" s="414">
        <v>0.58899999999999997</v>
      </c>
      <c r="R328" s="414">
        <v>0.65100000000000002</v>
      </c>
      <c r="S328" s="414">
        <v>0.71599999999999997</v>
      </c>
      <c r="T328" s="414">
        <v>0.78400000000000003</v>
      </c>
      <c r="U328" s="414">
        <v>0.85399999999999998</v>
      </c>
      <c r="V328" s="414">
        <v>0.92700000000000005</v>
      </c>
      <c r="W328" s="414">
        <v>1.002</v>
      </c>
      <c r="X328" s="414">
        <v>1.08</v>
      </c>
      <c r="Y328" s="414">
        <v>1.1599999999999999</v>
      </c>
      <c r="Z328" s="414">
        <v>1.2430000000000001</v>
      </c>
      <c r="AA328" s="414">
        <v>1.329</v>
      </c>
      <c r="AB328" s="414">
        <v>1.4159999999999999</v>
      </c>
      <c r="AC328" s="414">
        <v>1.5069999999999999</v>
      </c>
      <c r="AD328" s="414">
        <v>1.599</v>
      </c>
      <c r="AE328" s="414">
        <v>1.694</v>
      </c>
      <c r="AF328" s="414">
        <v>1.792</v>
      </c>
      <c r="AG328" s="414">
        <v>1.891</v>
      </c>
      <c r="AH328" s="414">
        <v>1.9930000000000001</v>
      </c>
      <c r="AI328" s="414">
        <v>2.0979999999999999</v>
      </c>
      <c r="AJ328" s="414">
        <v>2.2040000000000002</v>
      </c>
      <c r="AK328" s="414">
        <v>2.3130000000000002</v>
      </c>
      <c r="AL328" s="414">
        <v>2.4249999999999998</v>
      </c>
      <c r="AM328" s="414">
        <v>2.5379999999999998</v>
      </c>
      <c r="AN328" s="414">
        <v>2.6539999999999999</v>
      </c>
      <c r="AO328" s="414">
        <v>2.7719999999999998</v>
      </c>
      <c r="AP328" s="414">
        <v>2.8919999999999999</v>
      </c>
      <c r="AQ328" s="414">
        <v>3.0139999999999998</v>
      </c>
      <c r="AR328" s="414">
        <v>3.1389999999999998</v>
      </c>
      <c r="AS328" s="414">
        <v>3.2650000000000001</v>
      </c>
      <c r="AT328" s="414">
        <v>3.3940000000000001</v>
      </c>
      <c r="AU328" s="414">
        <v>3.5249999999999999</v>
      </c>
      <c r="AV328" s="414">
        <v>3.6579999999999999</v>
      </c>
      <c r="AW328" s="414">
        <v>3.7930000000000001</v>
      </c>
      <c r="AX328" s="415">
        <v>3.93</v>
      </c>
      <c r="AY328" s="395"/>
      <c r="AZ328" s="395"/>
      <c r="BA328" s="395"/>
      <c r="BB328" s="395"/>
      <c r="BC328" s="395"/>
      <c r="BD328" s="395"/>
      <c r="BE328" s="395"/>
      <c r="BF328" s="395"/>
      <c r="BG328" s="395"/>
      <c r="BH328" s="395"/>
      <c r="BI328" s="395"/>
      <c r="BJ328" s="395"/>
      <c r="BK328" s="395"/>
      <c r="BL328" s="395"/>
      <c r="BM328" s="395"/>
      <c r="BN328" s="395"/>
      <c r="BO328" s="395"/>
      <c r="BP328" s="395"/>
      <c r="BQ328" s="395"/>
      <c r="BR328" s="395"/>
      <c r="BS328" s="395"/>
      <c r="BT328" s="395"/>
      <c r="BU328" s="395"/>
      <c r="BV328" s="395"/>
      <c r="BW328" s="395"/>
      <c r="BX328" s="395"/>
      <c r="BY328" s="395"/>
      <c r="BZ328" s="395"/>
      <c r="CA328" s="395"/>
      <c r="CB328" s="395"/>
      <c r="CC328" s="395"/>
      <c r="CD328" s="395"/>
      <c r="CE328" s="395"/>
      <c r="CF328" s="395"/>
      <c r="CG328" s="395"/>
      <c r="CH328" s="395"/>
      <c r="CI328" s="395"/>
      <c r="CJ328" s="395"/>
      <c r="CK328" s="395"/>
    </row>
    <row r="329" spans="1:89" s="396" customFormat="1">
      <c r="A329" s="1340"/>
      <c r="B329" s="411">
        <v>20</v>
      </c>
      <c r="C329" s="414"/>
      <c r="D329" s="414"/>
      <c r="E329" s="414"/>
      <c r="F329" s="414">
        <v>0.10199999999999999</v>
      </c>
      <c r="G329" s="414">
        <v>0.13300000000000001</v>
      </c>
      <c r="H329" s="414">
        <v>0.16700000000000001</v>
      </c>
      <c r="I329" s="414">
        <v>0.20499999999999999</v>
      </c>
      <c r="J329" s="414">
        <v>0.246</v>
      </c>
      <c r="K329" s="414">
        <v>0.29099999999999998</v>
      </c>
      <c r="L329" s="414">
        <v>0.33900000000000002</v>
      </c>
      <c r="M329" s="414">
        <v>0.39</v>
      </c>
      <c r="N329" s="414">
        <v>0.44400000000000001</v>
      </c>
      <c r="O329" s="414">
        <v>0.501</v>
      </c>
      <c r="P329" s="414">
        <v>0.56100000000000005</v>
      </c>
      <c r="Q329" s="414">
        <v>0.624</v>
      </c>
      <c r="R329" s="414">
        <v>0.69</v>
      </c>
      <c r="S329" s="414">
        <v>0.75800000000000001</v>
      </c>
      <c r="T329" s="414">
        <v>0.83</v>
      </c>
      <c r="U329" s="414">
        <v>0.90400000000000003</v>
      </c>
      <c r="V329" s="414">
        <v>0.98099999999999998</v>
      </c>
      <c r="W329" s="414">
        <v>1.0609999999999999</v>
      </c>
      <c r="X329" s="414">
        <v>1.1439999999999999</v>
      </c>
      <c r="Y329" s="414">
        <v>1.2290000000000001</v>
      </c>
      <c r="Z329" s="414">
        <v>1.3160000000000001</v>
      </c>
      <c r="AA329" s="414">
        <v>1.407</v>
      </c>
      <c r="AB329" s="414">
        <v>1.5</v>
      </c>
      <c r="AC329" s="414">
        <v>1.595</v>
      </c>
      <c r="AD329" s="414">
        <v>1.6930000000000001</v>
      </c>
      <c r="AE329" s="414">
        <v>1.794</v>
      </c>
      <c r="AF329" s="414">
        <v>1.897</v>
      </c>
      <c r="AG329" s="414">
        <v>2.0030000000000001</v>
      </c>
      <c r="AH329" s="414">
        <v>2.1110000000000002</v>
      </c>
      <c r="AI329" s="414">
        <v>2.2210000000000001</v>
      </c>
      <c r="AJ329" s="414">
        <v>2.3340000000000001</v>
      </c>
      <c r="AK329" s="414">
        <v>2.4489999999999998</v>
      </c>
      <c r="AL329" s="414">
        <v>2.5670000000000002</v>
      </c>
      <c r="AM329" s="414">
        <v>2.6869999999999998</v>
      </c>
      <c r="AN329" s="414">
        <v>2.81</v>
      </c>
      <c r="AO329" s="414">
        <v>2.9340000000000002</v>
      </c>
      <c r="AP329" s="414">
        <v>3.0619999999999998</v>
      </c>
      <c r="AQ329" s="414">
        <v>3.1909999999999998</v>
      </c>
      <c r="AR329" s="414">
        <v>3.323</v>
      </c>
      <c r="AS329" s="414">
        <v>3.4569999999999999</v>
      </c>
      <c r="AT329" s="414">
        <v>3.5939999999999999</v>
      </c>
      <c r="AU329" s="414">
        <v>3.7320000000000002</v>
      </c>
      <c r="AV329" s="414">
        <v>3.8730000000000002</v>
      </c>
      <c r="AW329" s="414">
        <v>4.0149999999999997</v>
      </c>
      <c r="AX329" s="415">
        <v>4.16</v>
      </c>
      <c r="AY329" s="395"/>
      <c r="AZ329" s="395"/>
      <c r="BA329" s="395"/>
      <c r="BB329" s="395"/>
      <c r="BC329" s="395"/>
      <c r="BD329" s="395"/>
      <c r="BE329" s="395"/>
      <c r="BF329" s="395"/>
      <c r="BG329" s="395"/>
      <c r="BH329" s="395"/>
      <c r="BI329" s="395"/>
      <c r="BJ329" s="395"/>
      <c r="BK329" s="395"/>
      <c r="BL329" s="395"/>
      <c r="BM329" s="395"/>
      <c r="BN329" s="395"/>
      <c r="BO329" s="395"/>
      <c r="BP329" s="395"/>
      <c r="BQ329" s="395"/>
      <c r="BR329" s="395"/>
      <c r="BS329" s="395"/>
      <c r="BT329" s="395"/>
      <c r="BU329" s="395"/>
      <c r="BV329" s="395"/>
      <c r="BW329" s="395"/>
      <c r="BX329" s="395"/>
      <c r="BY329" s="395"/>
      <c r="BZ329" s="395"/>
      <c r="CA329" s="395"/>
      <c r="CB329" s="395"/>
      <c r="CC329" s="395"/>
      <c r="CD329" s="395"/>
      <c r="CE329" s="395"/>
      <c r="CF329" s="395"/>
      <c r="CG329" s="395"/>
      <c r="CH329" s="395"/>
      <c r="CI329" s="395"/>
      <c r="CJ329" s="395"/>
      <c r="CK329" s="395"/>
    </row>
    <row r="330" spans="1:89" s="396" customFormat="1">
      <c r="A330" s="1340"/>
      <c r="B330" s="411">
        <v>21</v>
      </c>
      <c r="C330" s="414"/>
      <c r="D330" s="414"/>
      <c r="E330" s="414"/>
      <c r="F330" s="414">
        <v>0.107</v>
      </c>
      <c r="G330" s="414">
        <v>0.14000000000000001</v>
      </c>
      <c r="H330" s="414">
        <v>0.17599999999999999</v>
      </c>
      <c r="I330" s="414">
        <v>0.216</v>
      </c>
      <c r="J330" s="414">
        <v>0.26</v>
      </c>
      <c r="K330" s="414">
        <v>0.307</v>
      </c>
      <c r="L330" s="414">
        <v>0.35799999999999998</v>
      </c>
      <c r="M330" s="414">
        <v>0.41099999999999998</v>
      </c>
      <c r="N330" s="414">
        <v>0.46899999999999997</v>
      </c>
      <c r="O330" s="414">
        <v>0.52900000000000003</v>
      </c>
      <c r="P330" s="414">
        <v>0.59199999999999997</v>
      </c>
      <c r="Q330" s="414">
        <v>0.65900000000000003</v>
      </c>
      <c r="R330" s="414">
        <v>0.72799999999999998</v>
      </c>
      <c r="S330" s="414">
        <v>0.80100000000000005</v>
      </c>
      <c r="T330" s="414">
        <v>0.876</v>
      </c>
      <c r="U330" s="414">
        <v>0.95499999999999996</v>
      </c>
      <c r="V330" s="414">
        <v>1.036</v>
      </c>
      <c r="W330" s="414">
        <v>1.1200000000000001</v>
      </c>
      <c r="X330" s="414">
        <v>1.2070000000000001</v>
      </c>
      <c r="Y330" s="414">
        <v>1.2969999999999999</v>
      </c>
      <c r="Z330" s="414">
        <v>1.39</v>
      </c>
      <c r="AA330" s="414">
        <v>1.4850000000000001</v>
      </c>
      <c r="AB330" s="414">
        <v>1.583</v>
      </c>
      <c r="AC330" s="414">
        <v>1.6839999999999999</v>
      </c>
      <c r="AD330" s="414">
        <v>1.788</v>
      </c>
      <c r="AE330" s="414">
        <v>1.8939999999999999</v>
      </c>
      <c r="AF330" s="414">
        <v>2.0030000000000001</v>
      </c>
      <c r="AG330" s="414">
        <v>2.1139999999999999</v>
      </c>
      <c r="AH330" s="414">
        <v>2.2280000000000002</v>
      </c>
      <c r="AI330" s="414">
        <v>2.3450000000000002</v>
      </c>
      <c r="AJ330" s="414">
        <v>2.464</v>
      </c>
      <c r="AK330" s="414">
        <v>2.5859999999999999</v>
      </c>
      <c r="AL330" s="414">
        <v>2.71</v>
      </c>
      <c r="AM330" s="414">
        <v>2.8370000000000002</v>
      </c>
      <c r="AN330" s="414">
        <v>2.9660000000000002</v>
      </c>
      <c r="AO330" s="414">
        <v>3.0979999999999999</v>
      </c>
      <c r="AP330" s="414">
        <v>3.2320000000000002</v>
      </c>
      <c r="AQ330" s="414">
        <v>3.3690000000000002</v>
      </c>
      <c r="AR330" s="414">
        <v>3.508</v>
      </c>
      <c r="AS330" s="414">
        <v>3.65</v>
      </c>
      <c r="AT330" s="414">
        <v>3.794</v>
      </c>
      <c r="AU330" s="414">
        <v>3.94</v>
      </c>
      <c r="AV330" s="414">
        <v>4.0890000000000004</v>
      </c>
      <c r="AW330" s="414">
        <v>4.2389999999999999</v>
      </c>
      <c r="AX330" s="415">
        <v>4.3929999999999998</v>
      </c>
      <c r="AY330" s="395"/>
      <c r="AZ330" s="395"/>
      <c r="BA330" s="395"/>
      <c r="BB330" s="395"/>
      <c r="BC330" s="395"/>
      <c r="BD330" s="395"/>
      <c r="BE330" s="395"/>
      <c r="BF330" s="395"/>
      <c r="BG330" s="395"/>
      <c r="BH330" s="395"/>
      <c r="BI330" s="395"/>
      <c r="BJ330" s="395"/>
      <c r="BK330" s="395"/>
      <c r="BL330" s="395"/>
      <c r="BM330" s="395"/>
      <c r="BN330" s="395"/>
      <c r="BO330" s="395"/>
      <c r="BP330" s="395"/>
      <c r="BQ330" s="395"/>
      <c r="BR330" s="395"/>
      <c r="BS330" s="395"/>
      <c r="BT330" s="395"/>
      <c r="BU330" s="395"/>
      <c r="BV330" s="395"/>
      <c r="BW330" s="395"/>
      <c r="BX330" s="395"/>
      <c r="BY330" s="395"/>
      <c r="BZ330" s="395"/>
      <c r="CA330" s="395"/>
      <c r="CB330" s="395"/>
      <c r="CC330" s="395"/>
      <c r="CD330" s="395"/>
      <c r="CE330" s="395"/>
      <c r="CF330" s="395"/>
      <c r="CG330" s="395"/>
      <c r="CH330" s="395"/>
      <c r="CI330" s="395"/>
      <c r="CJ330" s="395"/>
      <c r="CK330" s="395"/>
    </row>
    <row r="331" spans="1:89" s="396" customFormat="1">
      <c r="A331" s="1340"/>
      <c r="B331" s="411">
        <v>22</v>
      </c>
      <c r="C331" s="414"/>
      <c r="D331" s="414"/>
      <c r="E331" s="414"/>
      <c r="F331" s="414">
        <v>0.113</v>
      </c>
      <c r="G331" s="414">
        <v>0.14699999999999999</v>
      </c>
      <c r="H331" s="414">
        <v>0.186</v>
      </c>
      <c r="I331" s="414">
        <v>0.22800000000000001</v>
      </c>
      <c r="J331" s="414">
        <v>0.27400000000000002</v>
      </c>
      <c r="K331" s="414">
        <v>0.32400000000000001</v>
      </c>
      <c r="L331" s="414">
        <v>0.377</v>
      </c>
      <c r="M331" s="414">
        <v>0.433</v>
      </c>
      <c r="N331" s="414">
        <v>0.49299999999999999</v>
      </c>
      <c r="O331" s="414">
        <v>0.55700000000000005</v>
      </c>
      <c r="P331" s="414">
        <v>0.624</v>
      </c>
      <c r="Q331" s="414">
        <v>0.69399999999999995</v>
      </c>
      <c r="R331" s="414">
        <v>0.76700000000000002</v>
      </c>
      <c r="S331" s="414">
        <v>0.84299999999999997</v>
      </c>
      <c r="T331" s="414">
        <v>0.92300000000000004</v>
      </c>
      <c r="U331" s="414">
        <v>1.0049999999999999</v>
      </c>
      <c r="V331" s="414">
        <v>1.091</v>
      </c>
      <c r="W331" s="414">
        <v>1.18</v>
      </c>
      <c r="X331" s="414">
        <v>1.2709999999999999</v>
      </c>
      <c r="Y331" s="414">
        <v>1.3660000000000001</v>
      </c>
      <c r="Z331" s="414">
        <v>1.464</v>
      </c>
      <c r="AA331" s="414">
        <v>1.5640000000000001</v>
      </c>
      <c r="AB331" s="414">
        <v>1.667</v>
      </c>
      <c r="AC331" s="414">
        <v>1.774</v>
      </c>
      <c r="AD331" s="414">
        <v>1.883</v>
      </c>
      <c r="AE331" s="414">
        <v>1.9950000000000001</v>
      </c>
      <c r="AF331" s="414">
        <v>2.109</v>
      </c>
      <c r="AG331" s="414">
        <v>2.2269999999999999</v>
      </c>
      <c r="AH331" s="414">
        <v>2.347</v>
      </c>
      <c r="AI331" s="414">
        <v>2.4700000000000002</v>
      </c>
      <c r="AJ331" s="414">
        <v>2.5950000000000002</v>
      </c>
      <c r="AK331" s="414">
        <v>2.7229999999999999</v>
      </c>
      <c r="AL331" s="414">
        <v>2.8540000000000001</v>
      </c>
      <c r="AM331" s="414">
        <v>2.988</v>
      </c>
      <c r="AN331" s="414">
        <v>3.1240000000000001</v>
      </c>
      <c r="AO331" s="414">
        <v>3.2629999999999999</v>
      </c>
      <c r="AP331" s="414">
        <v>3.4039999999999999</v>
      </c>
      <c r="AQ331" s="414">
        <v>3.548</v>
      </c>
      <c r="AR331" s="414">
        <v>3.6949999999999998</v>
      </c>
      <c r="AS331" s="414">
        <v>3.8439999999999999</v>
      </c>
      <c r="AT331" s="414">
        <v>3.996</v>
      </c>
      <c r="AU331" s="414">
        <v>4.1500000000000004</v>
      </c>
      <c r="AV331" s="414">
        <v>4.3070000000000004</v>
      </c>
      <c r="AW331" s="414">
        <v>4.4649999999999999</v>
      </c>
      <c r="AX331" s="415">
        <v>4.6260000000000003</v>
      </c>
      <c r="AY331" s="395"/>
      <c r="AZ331" s="395"/>
      <c r="BA331" s="395"/>
      <c r="BB331" s="395"/>
      <c r="BC331" s="395"/>
      <c r="BD331" s="395"/>
      <c r="BE331" s="395"/>
      <c r="BF331" s="395"/>
      <c r="BG331" s="395"/>
      <c r="BH331" s="395"/>
      <c r="BI331" s="395"/>
      <c r="BJ331" s="395"/>
      <c r="BK331" s="395"/>
      <c r="BL331" s="395"/>
      <c r="BM331" s="395"/>
      <c r="BN331" s="395"/>
      <c r="BO331" s="395"/>
      <c r="BP331" s="395"/>
      <c r="BQ331" s="395"/>
      <c r="BR331" s="395"/>
      <c r="BS331" s="395"/>
      <c r="BT331" s="395"/>
      <c r="BU331" s="395"/>
      <c r="BV331" s="395"/>
      <c r="BW331" s="395"/>
      <c r="BX331" s="395"/>
      <c r="BY331" s="395"/>
      <c r="BZ331" s="395"/>
      <c r="CA331" s="395"/>
      <c r="CB331" s="395"/>
      <c r="CC331" s="395"/>
      <c r="CD331" s="395"/>
      <c r="CE331" s="395"/>
      <c r="CF331" s="395"/>
      <c r="CG331" s="395"/>
      <c r="CH331" s="395"/>
      <c r="CI331" s="395"/>
      <c r="CJ331" s="395"/>
      <c r="CK331" s="395"/>
    </row>
    <row r="332" spans="1:89" s="396" customFormat="1">
      <c r="A332" s="1340"/>
      <c r="B332" s="411">
        <v>23</v>
      </c>
      <c r="C332" s="414"/>
      <c r="D332" s="414"/>
      <c r="E332" s="414"/>
      <c r="F332" s="414">
        <v>0.11899999999999999</v>
      </c>
      <c r="G332" s="414">
        <v>0.155</v>
      </c>
      <c r="H332" s="414">
        <v>0.19500000000000001</v>
      </c>
      <c r="I332" s="414">
        <v>0.24</v>
      </c>
      <c r="J332" s="414">
        <v>0.28799999999999998</v>
      </c>
      <c r="K332" s="414">
        <v>0.34</v>
      </c>
      <c r="L332" s="414">
        <v>0.39600000000000002</v>
      </c>
      <c r="M332" s="414">
        <v>0.45500000000000002</v>
      </c>
      <c r="N332" s="414">
        <v>0.51800000000000002</v>
      </c>
      <c r="O332" s="414">
        <v>0.58499999999999996</v>
      </c>
      <c r="P332" s="414">
        <v>0.65500000000000003</v>
      </c>
      <c r="Q332" s="414">
        <v>0.72899999999999998</v>
      </c>
      <c r="R332" s="414">
        <v>0.80600000000000005</v>
      </c>
      <c r="S332" s="414">
        <v>0.88600000000000001</v>
      </c>
      <c r="T332" s="414">
        <v>0.97</v>
      </c>
      <c r="U332" s="414">
        <v>1.056</v>
      </c>
      <c r="V332" s="414">
        <v>1.1459999999999999</v>
      </c>
      <c r="W332" s="414">
        <v>1.24</v>
      </c>
      <c r="X332" s="414">
        <v>1.3360000000000001</v>
      </c>
      <c r="Y332" s="414">
        <v>1.4350000000000001</v>
      </c>
      <c r="Z332" s="414">
        <v>1.538</v>
      </c>
      <c r="AA332" s="414">
        <v>1.643</v>
      </c>
      <c r="AB332" s="414">
        <v>1.752</v>
      </c>
      <c r="AC332" s="414">
        <v>1.8640000000000001</v>
      </c>
      <c r="AD332" s="414">
        <v>1.978</v>
      </c>
      <c r="AE332" s="414">
        <v>2.0960000000000001</v>
      </c>
      <c r="AF332" s="414">
        <v>2.2160000000000002</v>
      </c>
      <c r="AG332" s="414">
        <v>2.339</v>
      </c>
      <c r="AH332" s="414">
        <v>2.4660000000000002</v>
      </c>
      <c r="AI332" s="414">
        <v>2.5950000000000002</v>
      </c>
      <c r="AJ332" s="414">
        <v>2.7269999999999999</v>
      </c>
      <c r="AK332" s="414">
        <v>2.8610000000000002</v>
      </c>
      <c r="AL332" s="414">
        <v>2.9990000000000001</v>
      </c>
      <c r="AM332" s="414">
        <v>3.1389999999999998</v>
      </c>
      <c r="AN332" s="414">
        <v>3.282</v>
      </c>
      <c r="AO332" s="414">
        <v>3.4279999999999999</v>
      </c>
      <c r="AP332" s="414">
        <v>3.577</v>
      </c>
      <c r="AQ332" s="414">
        <v>3.7280000000000002</v>
      </c>
      <c r="AR332" s="414">
        <v>3.8820000000000001</v>
      </c>
      <c r="AS332" s="414">
        <v>4.0389999999999997</v>
      </c>
      <c r="AT332" s="414">
        <v>4.1980000000000004</v>
      </c>
      <c r="AU332" s="414">
        <v>4.3600000000000003</v>
      </c>
      <c r="AV332" s="414">
        <v>4.5250000000000004</v>
      </c>
      <c r="AW332" s="414">
        <v>4.6909999999999998</v>
      </c>
      <c r="AX332" s="415">
        <v>4.8600000000000003</v>
      </c>
      <c r="AY332" s="395"/>
      <c r="AZ332" s="395"/>
      <c r="BA332" s="395"/>
      <c r="BB332" s="395"/>
      <c r="BC332" s="395"/>
      <c r="BD332" s="395"/>
      <c r="BE332" s="395"/>
      <c r="BF332" s="395"/>
      <c r="BG332" s="395"/>
      <c r="BH332" s="395"/>
      <c r="BI332" s="395"/>
      <c r="BJ332" s="395"/>
      <c r="BK332" s="395"/>
      <c r="BL332" s="395"/>
      <c r="BM332" s="395"/>
      <c r="BN332" s="395"/>
      <c r="BO332" s="395"/>
      <c r="BP332" s="395"/>
      <c r="BQ332" s="395"/>
      <c r="BR332" s="395"/>
      <c r="BS332" s="395"/>
      <c r="BT332" s="395"/>
      <c r="BU332" s="395"/>
      <c r="BV332" s="395"/>
      <c r="BW332" s="395"/>
      <c r="BX332" s="395"/>
      <c r="BY332" s="395"/>
      <c r="BZ332" s="395"/>
      <c r="CA332" s="395"/>
      <c r="CB332" s="395"/>
      <c r="CC332" s="395"/>
      <c r="CD332" s="395"/>
      <c r="CE332" s="395"/>
      <c r="CF332" s="395"/>
      <c r="CG332" s="395"/>
      <c r="CH332" s="395"/>
      <c r="CI332" s="395"/>
      <c r="CJ332" s="395"/>
      <c r="CK332" s="395"/>
    </row>
    <row r="333" spans="1:89" s="396" customFormat="1">
      <c r="A333" s="1340"/>
      <c r="B333" s="411">
        <v>24</v>
      </c>
      <c r="C333" s="414"/>
      <c r="D333" s="414"/>
      <c r="E333" s="414"/>
      <c r="F333" s="414">
        <v>0.125</v>
      </c>
      <c r="G333" s="414">
        <v>0.16200000000000001</v>
      </c>
      <c r="H333" s="414">
        <v>0.20499999999999999</v>
      </c>
      <c r="I333" s="414">
        <v>0.251</v>
      </c>
      <c r="J333" s="414">
        <v>0.30199999999999999</v>
      </c>
      <c r="K333" s="414">
        <v>0.35599999999999998</v>
      </c>
      <c r="L333" s="414">
        <v>0.41499999999999998</v>
      </c>
      <c r="M333" s="414">
        <v>0.47699999999999998</v>
      </c>
      <c r="N333" s="414">
        <v>0.54400000000000004</v>
      </c>
      <c r="O333" s="414">
        <v>0.61299999999999999</v>
      </c>
      <c r="P333" s="414">
        <v>0.68700000000000006</v>
      </c>
      <c r="Q333" s="414">
        <v>0.76400000000000001</v>
      </c>
      <c r="R333" s="414">
        <v>0.84499999999999997</v>
      </c>
      <c r="S333" s="414">
        <v>0.92900000000000005</v>
      </c>
      <c r="T333" s="414">
        <v>1.0169999999999999</v>
      </c>
      <c r="U333" s="414">
        <v>1.1080000000000001</v>
      </c>
      <c r="V333" s="414">
        <v>1.202</v>
      </c>
      <c r="W333" s="414">
        <v>1.3</v>
      </c>
      <c r="X333" s="414">
        <v>1.401</v>
      </c>
      <c r="Y333" s="414">
        <v>1.5049999999999999</v>
      </c>
      <c r="Z333" s="414">
        <v>1.6120000000000001</v>
      </c>
      <c r="AA333" s="414">
        <v>1.7230000000000001</v>
      </c>
      <c r="AB333" s="414">
        <v>1.837</v>
      </c>
      <c r="AC333" s="414">
        <v>1.954</v>
      </c>
      <c r="AD333" s="414">
        <v>2.0739999999999998</v>
      </c>
      <c r="AE333" s="414">
        <v>2.1970000000000001</v>
      </c>
      <c r="AF333" s="414">
        <v>2.3239999999999998</v>
      </c>
      <c r="AG333" s="414">
        <v>2.4529999999999998</v>
      </c>
      <c r="AH333" s="414">
        <v>2.585</v>
      </c>
      <c r="AI333" s="414">
        <v>2.7210000000000001</v>
      </c>
      <c r="AJ333" s="414">
        <v>2.859</v>
      </c>
      <c r="AK333" s="414">
        <v>3</v>
      </c>
      <c r="AL333" s="414">
        <v>3.1440000000000001</v>
      </c>
      <c r="AM333" s="414">
        <v>3.2919999999999998</v>
      </c>
      <c r="AN333" s="414">
        <v>3.4420000000000002</v>
      </c>
      <c r="AO333" s="414">
        <v>3.5939999999999999</v>
      </c>
      <c r="AP333" s="414">
        <v>3.75</v>
      </c>
      <c r="AQ333" s="414">
        <v>3.9089999999999998</v>
      </c>
      <c r="AR333" s="414">
        <v>4.07</v>
      </c>
      <c r="AS333" s="414">
        <v>4.2350000000000003</v>
      </c>
      <c r="AT333" s="414">
        <v>4.4020000000000001</v>
      </c>
      <c r="AU333" s="414">
        <v>4.5720000000000001</v>
      </c>
      <c r="AV333" s="414">
        <v>4.7439999999999998</v>
      </c>
      <c r="AW333" s="414">
        <v>4.9180000000000001</v>
      </c>
      <c r="AX333" s="415">
        <v>5.0960000000000001</v>
      </c>
      <c r="AY333" s="395"/>
      <c r="AZ333" s="395"/>
      <c r="BA333" s="395"/>
      <c r="BB333" s="395"/>
      <c r="BC333" s="395"/>
      <c r="BD333" s="395"/>
      <c r="BE333" s="395"/>
      <c r="BF333" s="395"/>
      <c r="BG333" s="395"/>
      <c r="BH333" s="395"/>
      <c r="BI333" s="395"/>
      <c r="BJ333" s="395"/>
      <c r="BK333" s="395"/>
      <c r="BL333" s="395"/>
      <c r="BM333" s="395"/>
      <c r="BN333" s="395"/>
      <c r="BO333" s="395"/>
      <c r="BP333" s="395"/>
      <c r="BQ333" s="395"/>
      <c r="BR333" s="395"/>
      <c r="BS333" s="395"/>
      <c r="BT333" s="395"/>
      <c r="BU333" s="395"/>
      <c r="BV333" s="395"/>
      <c r="BW333" s="395"/>
      <c r="BX333" s="395"/>
      <c r="BY333" s="395"/>
      <c r="BZ333" s="395"/>
      <c r="CA333" s="395"/>
      <c r="CB333" s="395"/>
      <c r="CC333" s="395"/>
      <c r="CD333" s="395"/>
      <c r="CE333" s="395"/>
      <c r="CF333" s="395"/>
      <c r="CG333" s="395"/>
      <c r="CH333" s="395"/>
      <c r="CI333" s="395"/>
      <c r="CJ333" s="395"/>
      <c r="CK333" s="395"/>
    </row>
    <row r="334" spans="1:89" s="396" customFormat="1">
      <c r="A334" s="1340"/>
      <c r="B334" s="411">
        <v>25</v>
      </c>
      <c r="C334" s="414"/>
      <c r="D334" s="414"/>
      <c r="E334" s="414"/>
      <c r="F334" s="414">
        <v>0.13</v>
      </c>
      <c r="G334" s="414">
        <v>0.17</v>
      </c>
      <c r="H334" s="414">
        <v>0.214</v>
      </c>
      <c r="I334" s="414">
        <v>0.26300000000000001</v>
      </c>
      <c r="J334" s="414">
        <v>0.316</v>
      </c>
      <c r="K334" s="414">
        <v>0.373</v>
      </c>
      <c r="L334" s="414">
        <v>0.434</v>
      </c>
      <c r="M334" s="414">
        <v>0.5</v>
      </c>
      <c r="N334" s="414">
        <v>0.56899999999999995</v>
      </c>
      <c r="O334" s="414">
        <v>0.64200000000000002</v>
      </c>
      <c r="P334" s="414">
        <v>0.71899999999999997</v>
      </c>
      <c r="Q334" s="414">
        <v>0.8</v>
      </c>
      <c r="R334" s="414">
        <v>0.88400000000000001</v>
      </c>
      <c r="S334" s="414">
        <v>0.97199999999999998</v>
      </c>
      <c r="T334" s="414">
        <v>1.0640000000000001</v>
      </c>
      <c r="U334" s="414">
        <v>1.159</v>
      </c>
      <c r="V334" s="414">
        <v>1.258</v>
      </c>
      <c r="W334" s="414">
        <v>1.36</v>
      </c>
      <c r="X334" s="414">
        <v>1.466</v>
      </c>
      <c r="Y334" s="414">
        <v>1.575</v>
      </c>
      <c r="Z334" s="414">
        <v>1.6870000000000001</v>
      </c>
      <c r="AA334" s="414">
        <v>1.8029999999999999</v>
      </c>
      <c r="AB334" s="414">
        <v>1.9219999999999999</v>
      </c>
      <c r="AC334" s="414">
        <v>2.0449999999999999</v>
      </c>
      <c r="AD334" s="414">
        <v>2.1709999999999998</v>
      </c>
      <c r="AE334" s="414">
        <v>2.2989999999999999</v>
      </c>
      <c r="AF334" s="414">
        <v>2.4319999999999999</v>
      </c>
      <c r="AG334" s="414">
        <v>2.5670000000000002</v>
      </c>
      <c r="AH334" s="414">
        <v>2.7050000000000001</v>
      </c>
      <c r="AI334" s="414">
        <v>2.847</v>
      </c>
      <c r="AJ334" s="414">
        <v>2.992</v>
      </c>
      <c r="AK334" s="414">
        <v>3.14</v>
      </c>
      <c r="AL334" s="414">
        <v>3.2909999999999999</v>
      </c>
      <c r="AM334" s="414">
        <v>3.444</v>
      </c>
      <c r="AN334" s="414">
        <v>3.6019999999999999</v>
      </c>
      <c r="AO334" s="414">
        <v>3.762</v>
      </c>
      <c r="AP334" s="414">
        <v>3.9249999999999998</v>
      </c>
      <c r="AQ334" s="414">
        <v>4.0910000000000002</v>
      </c>
      <c r="AR334" s="414">
        <v>4.26</v>
      </c>
      <c r="AS334" s="414">
        <v>4.4320000000000004</v>
      </c>
      <c r="AT334" s="414">
        <v>4.6059999999999999</v>
      </c>
      <c r="AU334" s="414">
        <v>4.7839999999999998</v>
      </c>
      <c r="AV334" s="414">
        <v>4.9649999999999999</v>
      </c>
      <c r="AW334" s="414">
        <v>5.1470000000000002</v>
      </c>
      <c r="AX334" s="415">
        <v>5.3330000000000002</v>
      </c>
      <c r="AY334" s="395"/>
      <c r="AZ334" s="395"/>
      <c r="BA334" s="395"/>
      <c r="BB334" s="395"/>
      <c r="BC334" s="395"/>
      <c r="BD334" s="395"/>
      <c r="BE334" s="395"/>
      <c r="BF334" s="395"/>
      <c r="BG334" s="395"/>
      <c r="BH334" s="395"/>
      <c r="BI334" s="395"/>
      <c r="BJ334" s="395"/>
      <c r="BK334" s="395"/>
      <c r="BL334" s="395"/>
      <c r="BM334" s="395"/>
      <c r="BN334" s="395"/>
      <c r="BO334" s="395"/>
      <c r="BP334" s="395"/>
      <c r="BQ334" s="395"/>
      <c r="BR334" s="395"/>
      <c r="BS334" s="395"/>
      <c r="BT334" s="395"/>
      <c r="BU334" s="395"/>
      <c r="BV334" s="395"/>
      <c r="BW334" s="395"/>
      <c r="BX334" s="395"/>
      <c r="BY334" s="395"/>
      <c r="BZ334" s="395"/>
      <c r="CA334" s="395"/>
      <c r="CB334" s="395"/>
      <c r="CC334" s="395"/>
      <c r="CD334" s="395"/>
      <c r="CE334" s="395"/>
      <c r="CF334" s="395"/>
      <c r="CG334" s="395"/>
      <c r="CH334" s="395"/>
      <c r="CI334" s="395"/>
      <c r="CJ334" s="395"/>
      <c r="CK334" s="395"/>
    </row>
    <row r="335" spans="1:89" s="396" customFormat="1">
      <c r="A335" s="1340"/>
      <c r="B335" s="411">
        <v>26</v>
      </c>
      <c r="C335" s="414"/>
      <c r="D335" s="414"/>
      <c r="E335" s="414"/>
      <c r="F335" s="414"/>
      <c r="G335" s="414"/>
      <c r="H335" s="414"/>
      <c r="I335" s="414">
        <v>0.27500000000000002</v>
      </c>
      <c r="J335" s="414">
        <v>0.33</v>
      </c>
      <c r="K335" s="414">
        <v>0.39</v>
      </c>
      <c r="L335" s="414">
        <v>0.45400000000000001</v>
      </c>
      <c r="M335" s="414">
        <v>0.52200000000000002</v>
      </c>
      <c r="N335" s="414">
        <v>0.59399999999999997</v>
      </c>
      <c r="O335" s="414">
        <v>0.67100000000000004</v>
      </c>
      <c r="P335" s="414">
        <v>0.751</v>
      </c>
      <c r="Q335" s="414">
        <v>0.83499999999999996</v>
      </c>
      <c r="R335" s="414">
        <v>0.92400000000000004</v>
      </c>
      <c r="S335" s="414">
        <v>1.016</v>
      </c>
      <c r="T335" s="414">
        <v>1.111</v>
      </c>
      <c r="U335" s="414">
        <v>1.2110000000000001</v>
      </c>
      <c r="V335" s="414">
        <v>1.3140000000000001</v>
      </c>
      <c r="W335" s="414">
        <v>1.421</v>
      </c>
      <c r="X335" s="414">
        <v>1.5309999999999999</v>
      </c>
      <c r="Y335" s="414">
        <v>1.645</v>
      </c>
      <c r="Z335" s="414">
        <v>1.7629999999999999</v>
      </c>
      <c r="AA335" s="414">
        <v>1.8839999999999999</v>
      </c>
      <c r="AB335" s="414">
        <v>2.008</v>
      </c>
      <c r="AC335" s="414">
        <v>2.1360000000000001</v>
      </c>
      <c r="AD335" s="414">
        <v>2.2669999999999999</v>
      </c>
      <c r="AE335" s="414">
        <v>2.4020000000000001</v>
      </c>
      <c r="AF335" s="414">
        <v>2.54</v>
      </c>
      <c r="AG335" s="414">
        <v>2.681</v>
      </c>
      <c r="AH335" s="414">
        <v>2.8260000000000001</v>
      </c>
      <c r="AI335" s="414">
        <v>2.9740000000000002</v>
      </c>
      <c r="AJ335" s="414">
        <v>3.125</v>
      </c>
      <c r="AK335" s="414">
        <v>3.28</v>
      </c>
      <c r="AL335" s="414">
        <v>3.4369999999999998</v>
      </c>
      <c r="AM335" s="414">
        <v>3.5979999999999999</v>
      </c>
      <c r="AN335" s="414">
        <v>3.762</v>
      </c>
      <c r="AO335" s="414">
        <v>3.9289999999999998</v>
      </c>
      <c r="AP335" s="414">
        <v>4.0999999999999996</v>
      </c>
      <c r="AQ335" s="414">
        <v>4.2729999999999997</v>
      </c>
      <c r="AR335" s="414">
        <v>4.45</v>
      </c>
      <c r="AS335" s="414">
        <v>4.6289999999999996</v>
      </c>
      <c r="AT335" s="414">
        <v>4.8120000000000003</v>
      </c>
      <c r="AU335" s="414">
        <v>4.9980000000000002</v>
      </c>
      <c r="AV335" s="414">
        <v>5.1859999999999999</v>
      </c>
      <c r="AW335" s="414">
        <v>5.3769999999999998</v>
      </c>
      <c r="AX335" s="415">
        <v>5.5709999999999997</v>
      </c>
      <c r="AY335" s="395"/>
      <c r="AZ335" s="395"/>
      <c r="BA335" s="395"/>
      <c r="BB335" s="395"/>
      <c r="BC335" s="395"/>
      <c r="BD335" s="395"/>
      <c r="BE335" s="395"/>
      <c r="BF335" s="395"/>
      <c r="BG335" s="395"/>
      <c r="BH335" s="395"/>
      <c r="BI335" s="395"/>
      <c r="BJ335" s="395"/>
      <c r="BK335" s="395"/>
      <c r="BL335" s="395"/>
      <c r="BM335" s="395"/>
      <c r="BN335" s="395"/>
      <c r="BO335" s="395"/>
      <c r="BP335" s="395"/>
      <c r="BQ335" s="395"/>
      <c r="BR335" s="395"/>
      <c r="BS335" s="395"/>
      <c r="BT335" s="395"/>
      <c r="BU335" s="395"/>
      <c r="BV335" s="395"/>
      <c r="BW335" s="395"/>
      <c r="BX335" s="395"/>
      <c r="BY335" s="395"/>
      <c r="BZ335" s="395"/>
      <c r="CA335" s="395"/>
      <c r="CB335" s="395"/>
      <c r="CC335" s="395"/>
      <c r="CD335" s="395"/>
      <c r="CE335" s="395"/>
      <c r="CF335" s="395"/>
      <c r="CG335" s="395"/>
      <c r="CH335" s="395"/>
      <c r="CI335" s="395"/>
      <c r="CJ335" s="395"/>
      <c r="CK335" s="395"/>
    </row>
    <row r="336" spans="1:89" s="396" customFormat="1">
      <c r="A336" s="1340"/>
      <c r="B336" s="411">
        <v>27</v>
      </c>
      <c r="C336" s="414"/>
      <c r="D336" s="414"/>
      <c r="E336" s="414"/>
      <c r="F336" s="414"/>
      <c r="G336" s="414"/>
      <c r="H336" s="414"/>
      <c r="I336" s="414">
        <v>0.28599999999999998</v>
      </c>
      <c r="J336" s="414">
        <v>0.34399999999999997</v>
      </c>
      <c r="K336" s="414">
        <v>0.40600000000000003</v>
      </c>
      <c r="L336" s="414">
        <v>0.47299999999999998</v>
      </c>
      <c r="M336" s="414">
        <v>0.54400000000000004</v>
      </c>
      <c r="N336" s="414">
        <v>0.62</v>
      </c>
      <c r="O336" s="414">
        <v>0.69899999999999995</v>
      </c>
      <c r="P336" s="414">
        <v>0.78300000000000003</v>
      </c>
      <c r="Q336" s="414">
        <v>0.871</v>
      </c>
      <c r="R336" s="414">
        <v>0.96299999999999997</v>
      </c>
      <c r="S336" s="414">
        <v>1.0589999999999999</v>
      </c>
      <c r="T336" s="414">
        <v>1.159</v>
      </c>
      <c r="U336" s="414">
        <v>1.2629999999999999</v>
      </c>
      <c r="V336" s="414">
        <v>1.37</v>
      </c>
      <c r="W336" s="414">
        <v>1.482</v>
      </c>
      <c r="X336" s="414">
        <v>1.597</v>
      </c>
      <c r="Y336" s="414">
        <v>1.716</v>
      </c>
      <c r="Z336" s="414">
        <v>1.8380000000000001</v>
      </c>
      <c r="AA336" s="414">
        <v>1.964</v>
      </c>
      <c r="AB336" s="414">
        <v>2.0939999999999999</v>
      </c>
      <c r="AC336" s="414">
        <v>2.2280000000000002</v>
      </c>
      <c r="AD336" s="414">
        <v>2.3650000000000002</v>
      </c>
      <c r="AE336" s="414">
        <v>2.5049999999999999</v>
      </c>
      <c r="AF336" s="414">
        <v>2.649</v>
      </c>
      <c r="AG336" s="414">
        <v>2.7959999999999998</v>
      </c>
      <c r="AH336" s="414">
        <v>2.9470000000000001</v>
      </c>
      <c r="AI336" s="414">
        <v>3.1019999999999999</v>
      </c>
      <c r="AJ336" s="414">
        <v>3.2589999999999999</v>
      </c>
      <c r="AK336" s="414">
        <v>3.42</v>
      </c>
      <c r="AL336" s="414">
        <v>3.585</v>
      </c>
      <c r="AM336" s="414">
        <v>3.7519999999999998</v>
      </c>
      <c r="AN336" s="414">
        <v>3.9239999999999999</v>
      </c>
      <c r="AO336" s="414">
        <v>4.0979999999999999</v>
      </c>
      <c r="AP336" s="414">
        <v>4.2750000000000004</v>
      </c>
      <c r="AQ336" s="414">
        <v>4.4560000000000004</v>
      </c>
      <c r="AR336" s="414">
        <v>4.6399999999999997</v>
      </c>
      <c r="AS336" s="414">
        <v>4.8280000000000003</v>
      </c>
      <c r="AT336" s="414">
        <v>5.0179999999999998</v>
      </c>
      <c r="AU336" s="414">
        <v>5.2119999999999997</v>
      </c>
      <c r="AV336" s="414">
        <v>5.4089999999999998</v>
      </c>
      <c r="AW336" s="414">
        <v>5.6070000000000002</v>
      </c>
      <c r="AX336" s="415">
        <v>5.81</v>
      </c>
      <c r="AY336" s="395"/>
      <c r="AZ336" s="395"/>
      <c r="BA336" s="395"/>
      <c r="BB336" s="395"/>
      <c r="BC336" s="395"/>
      <c r="BD336" s="395"/>
      <c r="BE336" s="395"/>
      <c r="BF336" s="395"/>
      <c r="BG336" s="395"/>
      <c r="BH336" s="395"/>
      <c r="BI336" s="395"/>
      <c r="BJ336" s="395"/>
      <c r="BK336" s="395"/>
      <c r="BL336" s="395"/>
      <c r="BM336" s="395"/>
      <c r="BN336" s="395"/>
      <c r="BO336" s="395"/>
      <c r="BP336" s="395"/>
      <c r="BQ336" s="395"/>
      <c r="BR336" s="395"/>
      <c r="BS336" s="395"/>
      <c r="BT336" s="395"/>
      <c r="BU336" s="395"/>
      <c r="BV336" s="395"/>
      <c r="BW336" s="395"/>
      <c r="BX336" s="395"/>
      <c r="BY336" s="395"/>
      <c r="BZ336" s="395"/>
      <c r="CA336" s="395"/>
      <c r="CB336" s="395"/>
      <c r="CC336" s="395"/>
      <c r="CD336" s="395"/>
      <c r="CE336" s="395"/>
      <c r="CF336" s="395"/>
      <c r="CG336" s="395"/>
      <c r="CH336" s="395"/>
      <c r="CI336" s="395"/>
      <c r="CJ336" s="395"/>
      <c r="CK336" s="395"/>
    </row>
    <row r="337" spans="1:89" s="396" customFormat="1">
      <c r="A337" s="1340"/>
      <c r="B337" s="411">
        <v>28</v>
      </c>
      <c r="C337" s="414"/>
      <c r="D337" s="414"/>
      <c r="E337" s="414"/>
      <c r="F337" s="414"/>
      <c r="G337" s="414"/>
      <c r="H337" s="414"/>
      <c r="I337" s="414">
        <v>0.29799999999999999</v>
      </c>
      <c r="J337" s="414">
        <v>0.35799999999999998</v>
      </c>
      <c r="K337" s="414">
        <v>0.42299999999999999</v>
      </c>
      <c r="L337" s="414">
        <v>0.49299999999999999</v>
      </c>
      <c r="M337" s="414">
        <v>0.56699999999999995</v>
      </c>
      <c r="N337" s="414">
        <v>0.64500000000000002</v>
      </c>
      <c r="O337" s="414">
        <v>0.72799999999999998</v>
      </c>
      <c r="P337" s="414">
        <v>0.81599999999999995</v>
      </c>
      <c r="Q337" s="414">
        <v>0.90700000000000003</v>
      </c>
      <c r="R337" s="414">
        <v>1.0029999999999999</v>
      </c>
      <c r="S337" s="414">
        <v>1.103</v>
      </c>
      <c r="T337" s="414">
        <v>1.2070000000000001</v>
      </c>
      <c r="U337" s="414">
        <v>1.3149999999999999</v>
      </c>
      <c r="V337" s="414">
        <v>1.427</v>
      </c>
      <c r="W337" s="414">
        <v>1.5429999999999999</v>
      </c>
      <c r="X337" s="414">
        <v>1.663</v>
      </c>
      <c r="Y337" s="414">
        <v>1.7869999999999999</v>
      </c>
      <c r="Z337" s="414">
        <v>1.9139999999999999</v>
      </c>
      <c r="AA337" s="414">
        <v>2.0459999999999998</v>
      </c>
      <c r="AB337" s="414">
        <v>2.181</v>
      </c>
      <c r="AC337" s="414">
        <v>2.3199999999999998</v>
      </c>
      <c r="AD337" s="414">
        <v>2.4620000000000002</v>
      </c>
      <c r="AE337" s="414">
        <v>2.6080000000000001</v>
      </c>
      <c r="AF337" s="414">
        <v>2.758</v>
      </c>
      <c r="AG337" s="414">
        <v>2.9119999999999999</v>
      </c>
      <c r="AH337" s="414">
        <v>3.069</v>
      </c>
      <c r="AI337" s="414">
        <v>3.23</v>
      </c>
      <c r="AJ337" s="414">
        <v>3.3940000000000001</v>
      </c>
      <c r="AK337" s="414">
        <v>3.5619999999999998</v>
      </c>
      <c r="AL337" s="414">
        <v>3.7330000000000001</v>
      </c>
      <c r="AM337" s="414">
        <v>3.907</v>
      </c>
      <c r="AN337" s="414">
        <v>4.0860000000000003</v>
      </c>
      <c r="AO337" s="414">
        <v>4.2670000000000003</v>
      </c>
      <c r="AP337" s="414">
        <v>4.452</v>
      </c>
      <c r="AQ337" s="414">
        <v>4.6399999999999997</v>
      </c>
      <c r="AR337" s="414">
        <v>4.8319999999999999</v>
      </c>
      <c r="AS337" s="414">
        <v>5.0270000000000001</v>
      </c>
      <c r="AT337" s="414">
        <v>5.2249999999999996</v>
      </c>
      <c r="AU337" s="414">
        <v>5.4269999999999996</v>
      </c>
      <c r="AV337" s="414">
        <v>5.6319999999999997</v>
      </c>
      <c r="AW337" s="414">
        <v>5.8390000000000004</v>
      </c>
      <c r="AX337" s="415">
        <v>6.05</v>
      </c>
      <c r="AY337" s="395"/>
      <c r="AZ337" s="395"/>
      <c r="BA337" s="395"/>
      <c r="BB337" s="395"/>
      <c r="BC337" s="395"/>
      <c r="BD337" s="395"/>
      <c r="BE337" s="395"/>
      <c r="BF337" s="395"/>
      <c r="BG337" s="395"/>
      <c r="BH337" s="395"/>
      <c r="BI337" s="395"/>
      <c r="BJ337" s="395"/>
      <c r="BK337" s="395"/>
      <c r="BL337" s="395"/>
      <c r="BM337" s="395"/>
      <c r="BN337" s="395"/>
      <c r="BO337" s="395"/>
      <c r="BP337" s="395"/>
      <c r="BQ337" s="395"/>
      <c r="BR337" s="395"/>
      <c r="BS337" s="395"/>
      <c r="BT337" s="395"/>
      <c r="BU337" s="395"/>
      <c r="BV337" s="395"/>
      <c r="BW337" s="395"/>
      <c r="BX337" s="395"/>
      <c r="BY337" s="395"/>
      <c r="BZ337" s="395"/>
      <c r="CA337" s="395"/>
      <c r="CB337" s="395"/>
      <c r="CC337" s="395"/>
      <c r="CD337" s="395"/>
      <c r="CE337" s="395"/>
      <c r="CF337" s="395"/>
      <c r="CG337" s="395"/>
      <c r="CH337" s="395"/>
      <c r="CI337" s="395"/>
      <c r="CJ337" s="395"/>
      <c r="CK337" s="395"/>
    </row>
    <row r="338" spans="1:89" s="396" customFormat="1">
      <c r="A338" s="1340"/>
      <c r="B338" s="411">
        <v>29</v>
      </c>
      <c r="C338" s="414"/>
      <c r="D338" s="414"/>
      <c r="E338" s="414"/>
      <c r="F338" s="414"/>
      <c r="G338" s="414"/>
      <c r="H338" s="414"/>
      <c r="I338" s="414">
        <v>0.31</v>
      </c>
      <c r="J338" s="414">
        <v>0.373</v>
      </c>
      <c r="K338" s="414">
        <v>0.44</v>
      </c>
      <c r="L338" s="414">
        <v>0.51200000000000001</v>
      </c>
      <c r="M338" s="414">
        <v>0.58899999999999997</v>
      </c>
      <c r="N338" s="414">
        <v>0.67100000000000004</v>
      </c>
      <c r="O338" s="414">
        <v>0.75700000000000001</v>
      </c>
      <c r="P338" s="414">
        <v>0.84799999999999998</v>
      </c>
      <c r="Q338" s="414">
        <v>0.94299999999999995</v>
      </c>
      <c r="R338" s="414">
        <v>1.0429999999999999</v>
      </c>
      <c r="S338" s="414">
        <v>1.147</v>
      </c>
      <c r="T338" s="414">
        <v>1.2549999999999999</v>
      </c>
      <c r="U338" s="414">
        <v>1.367</v>
      </c>
      <c r="V338" s="414">
        <v>1.484</v>
      </c>
      <c r="W338" s="414">
        <v>1.6040000000000001</v>
      </c>
      <c r="X338" s="414">
        <v>1.7290000000000001</v>
      </c>
      <c r="Y338" s="414">
        <v>1.8580000000000001</v>
      </c>
      <c r="Z338" s="414">
        <v>1.99</v>
      </c>
      <c r="AA338" s="414">
        <v>2.1269999999999998</v>
      </c>
      <c r="AB338" s="414">
        <v>2.2679999999999998</v>
      </c>
      <c r="AC338" s="414">
        <v>2.4119999999999999</v>
      </c>
      <c r="AD338" s="414">
        <v>2.56</v>
      </c>
      <c r="AE338" s="414">
        <v>2.7120000000000002</v>
      </c>
      <c r="AF338" s="414">
        <v>2.8679999999999999</v>
      </c>
      <c r="AG338" s="414">
        <v>3.028</v>
      </c>
      <c r="AH338" s="414">
        <v>3.1909999999999998</v>
      </c>
      <c r="AI338" s="414">
        <v>3.3580000000000001</v>
      </c>
      <c r="AJ338" s="414">
        <v>3.5289999999999999</v>
      </c>
      <c r="AK338" s="414">
        <v>3.7029999999999998</v>
      </c>
      <c r="AL338" s="414">
        <v>3.8809999999999998</v>
      </c>
      <c r="AM338" s="414">
        <v>4.0629999999999997</v>
      </c>
      <c r="AN338" s="414">
        <v>4.2480000000000002</v>
      </c>
      <c r="AO338" s="414">
        <v>4.4370000000000003</v>
      </c>
      <c r="AP338" s="414">
        <v>4.6289999999999996</v>
      </c>
      <c r="AQ338" s="414">
        <v>4.8250000000000002</v>
      </c>
      <c r="AR338" s="414">
        <v>5.024</v>
      </c>
      <c r="AS338" s="414">
        <v>5.2270000000000003</v>
      </c>
      <c r="AT338" s="414">
        <v>5.4340000000000002</v>
      </c>
      <c r="AU338" s="414">
        <v>5.6429999999999998</v>
      </c>
      <c r="AV338" s="414">
        <v>5.8559999999999999</v>
      </c>
      <c r="AW338" s="414">
        <v>6.0709999999999997</v>
      </c>
      <c r="AX338" s="415">
        <v>6.2910000000000004</v>
      </c>
      <c r="AY338" s="395"/>
      <c r="AZ338" s="395"/>
      <c r="BA338" s="395"/>
      <c r="BB338" s="395"/>
      <c r="BC338" s="395"/>
      <c r="BD338" s="395"/>
      <c r="BE338" s="395"/>
      <c r="BF338" s="395"/>
      <c r="BG338" s="395"/>
      <c r="BH338" s="395"/>
      <c r="BI338" s="395"/>
      <c r="BJ338" s="395"/>
      <c r="BK338" s="395"/>
      <c r="BL338" s="395"/>
      <c r="BM338" s="395"/>
      <c r="BN338" s="395"/>
      <c r="BO338" s="395"/>
      <c r="BP338" s="395"/>
      <c r="BQ338" s="395"/>
      <c r="BR338" s="395"/>
      <c r="BS338" s="395"/>
      <c r="BT338" s="395"/>
      <c r="BU338" s="395"/>
      <c r="BV338" s="395"/>
      <c r="BW338" s="395"/>
      <c r="BX338" s="395"/>
      <c r="BY338" s="395"/>
      <c r="BZ338" s="395"/>
      <c r="CA338" s="395"/>
      <c r="CB338" s="395"/>
      <c r="CC338" s="395"/>
      <c r="CD338" s="395"/>
      <c r="CE338" s="395"/>
      <c r="CF338" s="395"/>
      <c r="CG338" s="395"/>
      <c r="CH338" s="395"/>
      <c r="CI338" s="395"/>
      <c r="CJ338" s="395"/>
      <c r="CK338" s="395"/>
    </row>
    <row r="339" spans="1:89" s="396" customFormat="1">
      <c r="A339" s="1340"/>
      <c r="B339" s="411">
        <v>30</v>
      </c>
      <c r="C339" s="414"/>
      <c r="D339" s="414"/>
      <c r="E339" s="414"/>
      <c r="F339" s="414"/>
      <c r="G339" s="414"/>
      <c r="H339" s="414"/>
      <c r="I339" s="414">
        <v>0.32200000000000001</v>
      </c>
      <c r="J339" s="414">
        <v>0.38700000000000001</v>
      </c>
      <c r="K339" s="414">
        <v>0.45700000000000002</v>
      </c>
      <c r="L339" s="414">
        <v>0.53200000000000003</v>
      </c>
      <c r="M339" s="414">
        <v>0.61199999999999999</v>
      </c>
      <c r="N339" s="414">
        <v>0.69699999999999995</v>
      </c>
      <c r="O339" s="414">
        <v>0.78600000000000003</v>
      </c>
      <c r="P339" s="414">
        <v>0.88100000000000001</v>
      </c>
      <c r="Q339" s="414">
        <v>0.97899999999999998</v>
      </c>
      <c r="R339" s="414">
        <v>1.083</v>
      </c>
      <c r="S339" s="414">
        <v>1.1910000000000001</v>
      </c>
      <c r="T339" s="414">
        <v>1.3029999999999999</v>
      </c>
      <c r="U339" s="414">
        <v>1.42</v>
      </c>
      <c r="V339" s="414">
        <v>1.5409999999999999</v>
      </c>
      <c r="W339" s="414">
        <v>1.6659999999999999</v>
      </c>
      <c r="X339" s="414">
        <v>1.7949999999999999</v>
      </c>
      <c r="Y339" s="414">
        <v>1.929</v>
      </c>
      <c r="Z339" s="414">
        <v>2.0670000000000002</v>
      </c>
      <c r="AA339" s="414">
        <v>2.2090000000000001</v>
      </c>
      <c r="AB339" s="414">
        <v>2.355</v>
      </c>
      <c r="AC339" s="414">
        <v>2.5049999999999999</v>
      </c>
      <c r="AD339" s="414">
        <v>2.6589999999999998</v>
      </c>
      <c r="AE339" s="414">
        <v>2.8170000000000002</v>
      </c>
      <c r="AF339" s="414">
        <v>2.9780000000000002</v>
      </c>
      <c r="AG339" s="414">
        <v>3.1440000000000001</v>
      </c>
      <c r="AH339" s="414">
        <v>3.3140000000000001</v>
      </c>
      <c r="AI339" s="414">
        <v>3.4870000000000001</v>
      </c>
      <c r="AJ339" s="414">
        <v>3.665</v>
      </c>
      <c r="AK339" s="414">
        <v>3.8460000000000001</v>
      </c>
      <c r="AL339" s="414">
        <v>4.0309999999999997</v>
      </c>
      <c r="AM339" s="414">
        <v>4.2190000000000003</v>
      </c>
      <c r="AN339" s="414">
        <v>4.4119999999999999</v>
      </c>
      <c r="AO339" s="414">
        <v>4.6079999999999997</v>
      </c>
      <c r="AP339" s="414">
        <v>4.8070000000000004</v>
      </c>
      <c r="AQ339" s="414">
        <v>5.0110000000000001</v>
      </c>
      <c r="AR339" s="414">
        <v>5.218</v>
      </c>
      <c r="AS339" s="414">
        <v>5.4279999999999999</v>
      </c>
      <c r="AT339" s="414">
        <v>5.6420000000000003</v>
      </c>
      <c r="AU339" s="414">
        <v>5.86</v>
      </c>
      <c r="AV339" s="414">
        <v>6.0819999999999999</v>
      </c>
      <c r="AW339" s="414">
        <v>6.3049999999999997</v>
      </c>
      <c r="AX339" s="415">
        <v>6.5330000000000004</v>
      </c>
      <c r="AY339" s="395"/>
      <c r="AZ339" s="395"/>
      <c r="BA339" s="395"/>
      <c r="BB339" s="395"/>
      <c r="BC339" s="395"/>
      <c r="BD339" s="395"/>
      <c r="BE339" s="395"/>
      <c r="BF339" s="395"/>
      <c r="BG339" s="395"/>
      <c r="BH339" s="395"/>
      <c r="BI339" s="395"/>
      <c r="BJ339" s="395"/>
      <c r="BK339" s="395"/>
      <c r="BL339" s="395"/>
      <c r="BM339" s="395"/>
      <c r="BN339" s="395"/>
      <c r="BO339" s="395"/>
      <c r="BP339" s="395"/>
      <c r="BQ339" s="395"/>
      <c r="BR339" s="395"/>
      <c r="BS339" s="395"/>
      <c r="BT339" s="395"/>
      <c r="BU339" s="395"/>
      <c r="BV339" s="395"/>
      <c r="BW339" s="395"/>
      <c r="BX339" s="395"/>
      <c r="BY339" s="395"/>
      <c r="BZ339" s="395"/>
      <c r="CA339" s="395"/>
      <c r="CB339" s="395"/>
      <c r="CC339" s="395"/>
      <c r="CD339" s="395"/>
      <c r="CE339" s="395"/>
      <c r="CF339" s="395"/>
      <c r="CG339" s="395"/>
      <c r="CH339" s="395"/>
      <c r="CI339" s="395"/>
      <c r="CJ339" s="395"/>
      <c r="CK339" s="395"/>
    </row>
    <row r="340" spans="1:89">
      <c r="A340" s="1342" t="s">
        <v>955</v>
      </c>
      <c r="B340" s="397">
        <v>5</v>
      </c>
      <c r="C340" s="406">
        <v>9.7999999999999997E-3</v>
      </c>
      <c r="D340" s="406">
        <v>1.6199999999999999E-2</v>
      </c>
      <c r="E340" s="406">
        <v>2.3800000000000002E-2</v>
      </c>
      <c r="F340" s="406">
        <v>3.2599999999999997E-2</v>
      </c>
      <c r="G340" s="406">
        <v>4.2599999999999999E-2</v>
      </c>
      <c r="H340" s="406">
        <v>5.3900000000000003E-2</v>
      </c>
      <c r="I340" s="406">
        <v>6.6299999999999998E-2</v>
      </c>
      <c r="J340" s="406">
        <v>0.08</v>
      </c>
      <c r="K340" s="406">
        <v>9.5000000000000001E-2</v>
      </c>
      <c r="L340" s="406">
        <v>0.11119999999999999</v>
      </c>
      <c r="M340" s="406">
        <v>0.1288</v>
      </c>
      <c r="N340" s="406">
        <v>0.1477</v>
      </c>
      <c r="O340" s="406">
        <v>0.1681</v>
      </c>
      <c r="P340" s="406">
        <v>0.18990000000000001</v>
      </c>
      <c r="Q340" s="406">
        <v>0.21329999999999999</v>
      </c>
      <c r="R340" s="406">
        <v>0.23830000000000001</v>
      </c>
      <c r="S340" s="406">
        <v>0.26500000000000001</v>
      </c>
      <c r="T340" s="406">
        <v>0.29339999999999999</v>
      </c>
      <c r="U340" s="406">
        <v>0.32379999999999998</v>
      </c>
      <c r="V340" s="406">
        <v>0.35599999999999998</v>
      </c>
      <c r="W340" s="406">
        <v>0.39040000000000002</v>
      </c>
      <c r="X340" s="406">
        <v>0.42680000000000001</v>
      </c>
      <c r="Y340" s="406">
        <v>0.46560000000000001</v>
      </c>
      <c r="Z340" s="406">
        <v>0.50670000000000004</v>
      </c>
      <c r="AA340" s="406">
        <v>0.55030000000000001</v>
      </c>
      <c r="AB340" s="406">
        <v>0.59660000000000002</v>
      </c>
      <c r="AC340" s="406">
        <v>0.64559999999999995</v>
      </c>
      <c r="AD340" s="406">
        <v>0.69750000000000001</v>
      </c>
      <c r="AE340" s="406">
        <v>0.75260000000000005</v>
      </c>
      <c r="AF340" s="406">
        <v>0.81079999999999997</v>
      </c>
      <c r="AG340" s="406">
        <v>0.87239999999999995</v>
      </c>
      <c r="AH340" s="406">
        <v>0.93759999999999999</v>
      </c>
      <c r="AI340" s="406">
        <v>1.0065999999999999</v>
      </c>
      <c r="AJ340" s="406">
        <v>1.0794999999999999</v>
      </c>
      <c r="AK340" s="406">
        <v>1.1566000000000001</v>
      </c>
      <c r="AL340" s="406">
        <v>1.238</v>
      </c>
      <c r="AM340" s="406">
        <v>1.3241000000000001</v>
      </c>
      <c r="AN340" s="406">
        <v>1.415</v>
      </c>
      <c r="AY340" s="400"/>
      <c r="AZ340" s="400"/>
      <c r="BA340" s="400"/>
      <c r="BB340" s="400"/>
      <c r="BC340" s="400"/>
      <c r="BD340" s="400"/>
      <c r="BE340" s="400"/>
      <c r="BF340" s="400"/>
      <c r="BG340" s="400"/>
      <c r="BH340" s="400"/>
      <c r="BI340" s="400"/>
      <c r="BJ340" s="400"/>
      <c r="BK340" s="400"/>
      <c r="BL340" s="400"/>
      <c r="BM340" s="400"/>
      <c r="BN340" s="400"/>
      <c r="BO340" s="400"/>
      <c r="BP340" s="400"/>
      <c r="BQ340" s="400"/>
      <c r="BR340" s="400"/>
      <c r="BS340" s="400"/>
      <c r="BT340" s="400"/>
      <c r="BU340" s="400"/>
      <c r="BV340" s="400"/>
      <c r="BW340" s="400"/>
      <c r="BX340" s="400"/>
      <c r="BY340" s="400"/>
      <c r="BZ340" s="400"/>
      <c r="CA340" s="400"/>
      <c r="CB340" s="400"/>
      <c r="CC340" s="400"/>
      <c r="CD340" s="400"/>
      <c r="CE340" s="400"/>
      <c r="CF340" s="400"/>
      <c r="CG340" s="400"/>
      <c r="CH340" s="400"/>
      <c r="CI340" s="400"/>
      <c r="CJ340" s="400"/>
      <c r="CK340" s="400"/>
    </row>
    <row r="341" spans="1:89">
      <c r="A341" s="1343"/>
      <c r="B341" s="397">
        <v>6</v>
      </c>
      <c r="C341" s="406">
        <v>1.1900000000000001E-2</v>
      </c>
      <c r="D341" s="406">
        <v>1.95E-2</v>
      </c>
      <c r="E341" s="406">
        <v>2.8799999999999999E-2</v>
      </c>
      <c r="F341" s="406">
        <v>3.9399999999999998E-2</v>
      </c>
      <c r="G341" s="406">
        <v>5.16E-2</v>
      </c>
      <c r="H341" s="406">
        <v>6.5199999999999994E-2</v>
      </c>
      <c r="I341" s="406">
        <v>8.0199999999999994E-2</v>
      </c>
      <c r="J341" s="406">
        <v>9.6699999999999994E-2</v>
      </c>
      <c r="K341" s="406">
        <v>0.11459999999999999</v>
      </c>
      <c r="L341" s="406">
        <v>0.13400000000000001</v>
      </c>
      <c r="M341" s="406">
        <v>0.15490000000000001</v>
      </c>
      <c r="N341" s="406">
        <v>0.1774</v>
      </c>
      <c r="O341" s="406">
        <v>0.2014</v>
      </c>
      <c r="P341" s="406">
        <v>0.2271</v>
      </c>
      <c r="Q341" s="406">
        <v>0.2545</v>
      </c>
      <c r="R341" s="406">
        <v>0.28370000000000001</v>
      </c>
      <c r="S341" s="406">
        <v>0.31469999999999998</v>
      </c>
      <c r="T341" s="406">
        <v>0.34760000000000002</v>
      </c>
      <c r="U341" s="406">
        <v>0.38240000000000002</v>
      </c>
      <c r="V341" s="406">
        <v>0.41930000000000001</v>
      </c>
      <c r="W341" s="406">
        <v>0.45839999999999997</v>
      </c>
      <c r="X341" s="406">
        <v>0.49959999999999999</v>
      </c>
      <c r="Y341" s="406">
        <v>0.54320000000000002</v>
      </c>
      <c r="Z341" s="406">
        <v>0.58919999999999995</v>
      </c>
      <c r="AA341" s="406">
        <v>0.63780000000000003</v>
      </c>
      <c r="AB341" s="406">
        <v>0.68899999999999995</v>
      </c>
      <c r="AC341" s="406">
        <v>0.7429</v>
      </c>
      <c r="AD341" s="406">
        <v>0.79969999999999997</v>
      </c>
      <c r="AE341" s="406">
        <v>0.85960000000000003</v>
      </c>
      <c r="AF341" s="406">
        <v>0.92259999999999998</v>
      </c>
      <c r="AG341" s="406">
        <v>0.9889</v>
      </c>
      <c r="AH341" s="406">
        <v>1.0586</v>
      </c>
      <c r="AI341" s="406">
        <v>1.1319999999999999</v>
      </c>
      <c r="AJ341" s="406">
        <v>1.2091000000000001</v>
      </c>
      <c r="AK341" s="406">
        <v>1.2901</v>
      </c>
      <c r="AL341" s="406">
        <v>1.3753</v>
      </c>
      <c r="AM341" s="406">
        <v>1.4648000000000001</v>
      </c>
      <c r="AN341" s="406">
        <v>1.5587</v>
      </c>
      <c r="AY341" s="400"/>
      <c r="AZ341" s="400"/>
      <c r="BA341" s="400"/>
      <c r="BB341" s="400"/>
      <c r="BC341" s="400"/>
      <c r="BD341" s="400"/>
      <c r="BE341" s="400"/>
      <c r="BF341" s="400"/>
      <c r="BG341" s="400"/>
      <c r="BH341" s="400"/>
      <c r="BI341" s="400"/>
      <c r="BJ341" s="400"/>
      <c r="BK341" s="400"/>
      <c r="BL341" s="400"/>
      <c r="BM341" s="400"/>
      <c r="BN341" s="400"/>
      <c r="BO341" s="400"/>
      <c r="BP341" s="400"/>
      <c r="BQ341" s="400"/>
      <c r="BR341" s="400"/>
      <c r="BS341" s="400"/>
      <c r="BT341" s="400"/>
      <c r="BU341" s="400"/>
      <c r="BV341" s="400"/>
      <c r="BW341" s="400"/>
      <c r="BX341" s="400"/>
      <c r="BY341" s="400"/>
      <c r="BZ341" s="400"/>
      <c r="CA341" s="400"/>
      <c r="CB341" s="400"/>
      <c r="CC341" s="400"/>
      <c r="CD341" s="400"/>
      <c r="CE341" s="400"/>
      <c r="CF341" s="400"/>
      <c r="CG341" s="400"/>
      <c r="CH341" s="400"/>
      <c r="CI341" s="400"/>
      <c r="CJ341" s="400"/>
      <c r="CK341" s="400"/>
    </row>
    <row r="342" spans="1:89">
      <c r="A342" s="1343"/>
      <c r="B342" s="397">
        <v>7</v>
      </c>
      <c r="C342" s="406">
        <v>1.4E-2</v>
      </c>
      <c r="D342" s="406">
        <v>2.29E-2</v>
      </c>
      <c r="E342" s="406">
        <v>3.3799999999999997E-2</v>
      </c>
      <c r="F342" s="406">
        <v>4.6300000000000001E-2</v>
      </c>
      <c r="G342" s="406">
        <v>6.0600000000000001E-2</v>
      </c>
      <c r="H342" s="406">
        <v>7.6499999999999999E-2</v>
      </c>
      <c r="I342" s="406">
        <v>9.4200000000000006E-2</v>
      </c>
      <c r="J342" s="406">
        <v>0.1134</v>
      </c>
      <c r="K342" s="406">
        <v>0.13439999999999999</v>
      </c>
      <c r="L342" s="406">
        <v>0.157</v>
      </c>
      <c r="M342" s="406">
        <v>0.18129999999999999</v>
      </c>
      <c r="N342" s="406">
        <v>0.2074</v>
      </c>
      <c r="O342" s="406">
        <v>0.23530000000000001</v>
      </c>
      <c r="P342" s="406">
        <v>0.26500000000000001</v>
      </c>
      <c r="Q342" s="406">
        <v>0.29649999999999999</v>
      </c>
      <c r="R342" s="406">
        <v>0.33</v>
      </c>
      <c r="S342" s="406">
        <v>0.3654</v>
      </c>
      <c r="T342" s="406">
        <v>0.40289999999999998</v>
      </c>
      <c r="U342" s="406">
        <v>0.4425</v>
      </c>
      <c r="V342" s="406">
        <v>0.48430000000000001</v>
      </c>
      <c r="W342" s="406">
        <v>0.52839999999999998</v>
      </c>
      <c r="X342" s="406">
        <v>0.57479999999999998</v>
      </c>
      <c r="Y342" s="406">
        <v>0.62360000000000004</v>
      </c>
      <c r="Z342" s="406">
        <v>0.67490000000000006</v>
      </c>
      <c r="AA342" s="406">
        <v>0.72889999999999999</v>
      </c>
      <c r="AB342" s="406">
        <v>0.78559999999999997</v>
      </c>
      <c r="AC342" s="406">
        <v>0.84499999999999997</v>
      </c>
      <c r="AD342" s="406">
        <v>0.90739999999999998</v>
      </c>
      <c r="AE342" s="406">
        <v>0.97289999999999999</v>
      </c>
      <c r="AF342" s="406">
        <v>1.0415000000000001</v>
      </c>
      <c r="AG342" s="406">
        <v>1.1133999999999999</v>
      </c>
      <c r="AH342" s="406">
        <v>1.1888000000000001</v>
      </c>
      <c r="AI342" s="406">
        <v>1.2676000000000001</v>
      </c>
      <c r="AJ342" s="406">
        <v>1.3502000000000001</v>
      </c>
      <c r="AK342" s="406">
        <v>1.4367000000000001</v>
      </c>
      <c r="AL342" s="406">
        <v>1.5270999999999999</v>
      </c>
      <c r="AM342" s="406">
        <v>1.6217999999999999</v>
      </c>
      <c r="AN342" s="406">
        <v>1.7206999999999999</v>
      </c>
      <c r="AY342" s="400"/>
      <c r="AZ342" s="400"/>
      <c r="BA342" s="400"/>
      <c r="BB342" s="400"/>
      <c r="BC342" s="400"/>
      <c r="BD342" s="400"/>
      <c r="BE342" s="400"/>
      <c r="BF342" s="400"/>
      <c r="BG342" s="400"/>
      <c r="BH342" s="400"/>
      <c r="BI342" s="400"/>
      <c r="BJ342" s="400"/>
      <c r="BK342" s="400"/>
      <c r="BL342" s="400"/>
      <c r="BM342" s="400"/>
      <c r="BN342" s="400"/>
      <c r="BO342" s="400"/>
      <c r="BP342" s="400"/>
      <c r="BQ342" s="400"/>
      <c r="BR342" s="400"/>
      <c r="BS342" s="400"/>
      <c r="BT342" s="400"/>
      <c r="BU342" s="400"/>
      <c r="BV342" s="400"/>
      <c r="BW342" s="400"/>
      <c r="BX342" s="400"/>
      <c r="BY342" s="400"/>
      <c r="BZ342" s="400"/>
      <c r="CA342" s="400"/>
      <c r="CB342" s="400"/>
      <c r="CC342" s="400"/>
      <c r="CD342" s="400"/>
      <c r="CE342" s="400"/>
      <c r="CF342" s="400"/>
      <c r="CG342" s="400"/>
      <c r="CH342" s="400"/>
      <c r="CI342" s="400"/>
      <c r="CJ342" s="400"/>
      <c r="CK342" s="400"/>
    </row>
    <row r="343" spans="1:89">
      <c r="A343" s="1343"/>
      <c r="B343" s="397">
        <v>8</v>
      </c>
      <c r="C343" s="406">
        <v>1.6E-2</v>
      </c>
      <c r="D343" s="406">
        <v>2.63E-2</v>
      </c>
      <c r="E343" s="406">
        <v>3.8800000000000001E-2</v>
      </c>
      <c r="F343" s="406">
        <v>5.3199999999999997E-2</v>
      </c>
      <c r="G343" s="406">
        <v>6.9599999999999995E-2</v>
      </c>
      <c r="H343" s="406">
        <v>8.7900000000000006E-2</v>
      </c>
      <c r="I343" s="406">
        <v>0.1082</v>
      </c>
      <c r="J343" s="406">
        <v>0.1303</v>
      </c>
      <c r="K343" s="406">
        <v>0.15429999999999999</v>
      </c>
      <c r="L343" s="406">
        <v>0.1802</v>
      </c>
      <c r="M343" s="406">
        <v>0.20799999999999999</v>
      </c>
      <c r="N343" s="406">
        <v>0.23769999999999999</v>
      </c>
      <c r="O343" s="406">
        <v>0.26950000000000002</v>
      </c>
      <c r="P343" s="406">
        <v>0.30320000000000003</v>
      </c>
      <c r="Q343" s="406">
        <v>0.33900000000000002</v>
      </c>
      <c r="R343" s="406">
        <v>0.37690000000000001</v>
      </c>
      <c r="S343" s="406">
        <v>0.41699999999999998</v>
      </c>
      <c r="T343" s="406">
        <v>0.4592</v>
      </c>
      <c r="U343" s="406">
        <v>0.50380000000000003</v>
      </c>
      <c r="V343" s="406">
        <v>0.55069999999999997</v>
      </c>
      <c r="W343" s="406">
        <v>0.59989999999999999</v>
      </c>
      <c r="X343" s="406">
        <v>0.65169999999999995</v>
      </c>
      <c r="Y343" s="406">
        <v>0.70599999999999996</v>
      </c>
      <c r="Z343" s="406">
        <v>0.76300000000000001</v>
      </c>
      <c r="AA343" s="406">
        <v>0.82269999999999999</v>
      </c>
      <c r="AB343" s="406">
        <v>0.88519999999999999</v>
      </c>
      <c r="AC343" s="406">
        <v>0.95069999999999999</v>
      </c>
      <c r="AD343" s="406">
        <v>1.0190999999999999</v>
      </c>
      <c r="AE343" s="406">
        <v>1.0907</v>
      </c>
      <c r="AF343" s="406">
        <v>1.1655</v>
      </c>
      <c r="AG343" s="406">
        <v>1.2437</v>
      </c>
      <c r="AH343" s="406">
        <v>1.3252999999999999</v>
      </c>
      <c r="AI343" s="406">
        <v>1.4106000000000001</v>
      </c>
      <c r="AJ343" s="406">
        <v>1.4995000000000001</v>
      </c>
      <c r="AK343" s="406">
        <v>1.5923</v>
      </c>
      <c r="AL343" s="406">
        <v>1.6891</v>
      </c>
      <c r="AM343" s="406">
        <v>1.79</v>
      </c>
      <c r="AN343" s="406">
        <v>1.8952</v>
      </c>
      <c r="AY343" s="400"/>
      <c r="AZ343" s="400"/>
      <c r="BA343" s="400"/>
      <c r="BB343" s="400"/>
      <c r="BC343" s="400"/>
      <c r="BD343" s="400"/>
      <c r="BE343" s="400"/>
      <c r="BF343" s="400"/>
      <c r="BG343" s="400"/>
      <c r="BH343" s="400"/>
      <c r="BI343" s="400"/>
      <c r="BJ343" s="400"/>
      <c r="BK343" s="400"/>
      <c r="BL343" s="400"/>
      <c r="BM343" s="400"/>
      <c r="BN343" s="400"/>
      <c r="BO343" s="400"/>
      <c r="BP343" s="400"/>
      <c r="BQ343" s="400"/>
      <c r="BR343" s="400"/>
      <c r="BS343" s="400"/>
      <c r="BT343" s="400"/>
      <c r="BU343" s="400"/>
      <c r="BV343" s="400"/>
      <c r="BW343" s="400"/>
      <c r="BX343" s="400"/>
      <c r="BY343" s="400"/>
      <c r="BZ343" s="400"/>
      <c r="CA343" s="400"/>
      <c r="CB343" s="400"/>
      <c r="CC343" s="400"/>
      <c r="CD343" s="400"/>
      <c r="CE343" s="400"/>
      <c r="CF343" s="400"/>
      <c r="CG343" s="400"/>
      <c r="CH343" s="400"/>
      <c r="CI343" s="400"/>
      <c r="CJ343" s="400"/>
      <c r="CK343" s="400"/>
    </row>
    <row r="344" spans="1:89">
      <c r="A344" s="1343"/>
      <c r="B344" s="397">
        <v>9</v>
      </c>
      <c r="C344" s="406">
        <v>1.8100000000000002E-2</v>
      </c>
      <c r="D344" s="406">
        <v>2.9700000000000001E-2</v>
      </c>
      <c r="E344" s="406">
        <v>4.3799999999999999E-2</v>
      </c>
      <c r="F344" s="406">
        <v>6.0100000000000001E-2</v>
      </c>
      <c r="G344" s="406">
        <v>7.8700000000000006E-2</v>
      </c>
      <c r="H344" s="406">
        <v>9.9400000000000002E-2</v>
      </c>
      <c r="I344" s="406">
        <v>0.1222</v>
      </c>
      <c r="J344" s="406">
        <v>0.1472</v>
      </c>
      <c r="K344" s="406">
        <v>0.17419999999999999</v>
      </c>
      <c r="L344" s="406">
        <v>0.2034</v>
      </c>
      <c r="M344" s="406">
        <v>0.23480000000000001</v>
      </c>
      <c r="N344" s="406">
        <v>0.26819999999999999</v>
      </c>
      <c r="O344" s="406">
        <v>0.3039</v>
      </c>
      <c r="P344" s="406">
        <v>0.34179999999999999</v>
      </c>
      <c r="Q344" s="406">
        <v>0.38190000000000002</v>
      </c>
      <c r="R344" s="406">
        <v>0.42430000000000001</v>
      </c>
      <c r="S344" s="406">
        <v>0.46910000000000002</v>
      </c>
      <c r="T344" s="406">
        <v>0.51619999999999999</v>
      </c>
      <c r="U344" s="406">
        <v>0.56579999999999997</v>
      </c>
      <c r="V344" s="406">
        <v>0.6179</v>
      </c>
      <c r="W344" s="406">
        <v>0.67259999999999998</v>
      </c>
      <c r="X344" s="406">
        <v>0.73</v>
      </c>
      <c r="Y344" s="406">
        <v>0.79</v>
      </c>
      <c r="Z344" s="406">
        <v>0.8528</v>
      </c>
      <c r="AA344" s="406">
        <v>0.91849999999999998</v>
      </c>
      <c r="AB344" s="406">
        <v>0.98719999999999997</v>
      </c>
      <c r="AC344" s="406">
        <v>1.0589</v>
      </c>
      <c r="AD344" s="406">
        <v>1.1337999999999999</v>
      </c>
      <c r="AE344" s="406">
        <v>1.2119</v>
      </c>
      <c r="AF344" s="406">
        <v>1.2932999999999999</v>
      </c>
      <c r="AG344" s="406">
        <v>1.3782000000000001</v>
      </c>
      <c r="AH344" s="406">
        <v>1.4666999999999999</v>
      </c>
      <c r="AI344" s="406">
        <v>1.5588</v>
      </c>
      <c r="AJ344" s="406">
        <v>1.6547000000000001</v>
      </c>
      <c r="AK344" s="406">
        <v>1.7544999999999999</v>
      </c>
      <c r="AL344" s="406">
        <v>1.8584000000000001</v>
      </c>
      <c r="AM344" s="406">
        <v>1.9663999999999999</v>
      </c>
      <c r="AN344" s="406">
        <v>2.0788000000000002</v>
      </c>
      <c r="AY344" s="400"/>
      <c r="AZ344" s="400"/>
      <c r="BA344" s="400"/>
      <c r="BB344" s="400"/>
      <c r="BC344" s="400"/>
      <c r="BD344" s="400"/>
      <c r="BE344" s="400"/>
      <c r="BF344" s="400"/>
      <c r="BG344" s="400"/>
      <c r="BH344" s="400"/>
      <c r="BI344" s="400"/>
      <c r="BJ344" s="400"/>
      <c r="BK344" s="400"/>
      <c r="BL344" s="400"/>
      <c r="BM344" s="400"/>
      <c r="BN344" s="400"/>
      <c r="BO344" s="400"/>
      <c r="BP344" s="400"/>
      <c r="BQ344" s="400"/>
      <c r="BR344" s="400"/>
      <c r="BS344" s="400"/>
      <c r="BT344" s="400"/>
      <c r="BU344" s="400"/>
      <c r="BV344" s="400"/>
      <c r="BW344" s="400"/>
      <c r="BX344" s="400"/>
      <c r="BY344" s="400"/>
      <c r="BZ344" s="400"/>
      <c r="CA344" s="400"/>
      <c r="CB344" s="400"/>
      <c r="CC344" s="400"/>
      <c r="CD344" s="400"/>
      <c r="CE344" s="400"/>
      <c r="CF344" s="400"/>
      <c r="CG344" s="400"/>
      <c r="CH344" s="400"/>
      <c r="CI344" s="400"/>
      <c r="CJ344" s="400"/>
      <c r="CK344" s="400"/>
    </row>
    <row r="345" spans="1:89">
      <c r="A345" s="1343"/>
      <c r="B345" s="397">
        <v>10</v>
      </c>
      <c r="C345" s="406">
        <v>2.01E-2</v>
      </c>
      <c r="D345" s="406">
        <v>3.3099999999999997E-2</v>
      </c>
      <c r="E345" s="406">
        <v>4.8800000000000003E-2</v>
      </c>
      <c r="F345" s="406">
        <v>6.7000000000000004E-2</v>
      </c>
      <c r="G345" s="406">
        <v>8.77E-2</v>
      </c>
      <c r="H345" s="406">
        <v>0.1108</v>
      </c>
      <c r="I345" s="406">
        <v>0.1363</v>
      </c>
      <c r="J345" s="406">
        <v>0.1641</v>
      </c>
      <c r="K345" s="406">
        <v>0.1943</v>
      </c>
      <c r="L345" s="406">
        <v>0.2268</v>
      </c>
      <c r="M345" s="406">
        <v>0.26169999999999999</v>
      </c>
      <c r="N345" s="406">
        <v>0.2989</v>
      </c>
      <c r="O345" s="406">
        <v>0.33850000000000002</v>
      </c>
      <c r="P345" s="406">
        <v>0.38059999999999999</v>
      </c>
      <c r="Q345" s="406">
        <v>0.42509999999999998</v>
      </c>
      <c r="R345" s="406">
        <v>0.47210000000000002</v>
      </c>
      <c r="S345" s="406">
        <v>0.52159999999999995</v>
      </c>
      <c r="T345" s="406">
        <v>0.57369999999999999</v>
      </c>
      <c r="U345" s="406">
        <v>0.62849999999999995</v>
      </c>
      <c r="V345" s="406">
        <v>0.68600000000000005</v>
      </c>
      <c r="W345" s="406">
        <v>0.74619999999999997</v>
      </c>
      <c r="X345" s="406">
        <v>0.80920000000000003</v>
      </c>
      <c r="Y345" s="406">
        <v>0.87509999999999999</v>
      </c>
      <c r="Z345" s="406">
        <v>0.94399999999999995</v>
      </c>
      <c r="AA345" s="406">
        <v>1.0159</v>
      </c>
      <c r="AB345" s="406">
        <v>1.091</v>
      </c>
      <c r="AC345" s="406">
        <v>1.1692</v>
      </c>
      <c r="AD345" s="406">
        <v>1.2506999999999999</v>
      </c>
      <c r="AE345" s="406">
        <v>1.3355999999999999</v>
      </c>
      <c r="AF345" s="406">
        <v>1.4239999999999999</v>
      </c>
      <c r="AG345" s="406">
        <v>1.516</v>
      </c>
      <c r="AH345" s="406">
        <v>1.6115999999999999</v>
      </c>
      <c r="AI345" s="406">
        <v>1.7110000000000001</v>
      </c>
      <c r="AJ345" s="406">
        <v>1.8144</v>
      </c>
      <c r="AK345" s="406">
        <v>1.9217</v>
      </c>
      <c r="AL345" s="406">
        <v>2.0331999999999999</v>
      </c>
      <c r="AM345" s="406">
        <v>2.1488999999999998</v>
      </c>
      <c r="AN345" s="406">
        <v>2.2690000000000001</v>
      </c>
      <c r="AY345" s="400"/>
      <c r="AZ345" s="400"/>
      <c r="BA345" s="400"/>
      <c r="BB345" s="400"/>
      <c r="BC345" s="400"/>
      <c r="BD345" s="400"/>
      <c r="BE345" s="400"/>
      <c r="BF345" s="400"/>
      <c r="BG345" s="400"/>
      <c r="BH345" s="400"/>
      <c r="BI345" s="400"/>
      <c r="BJ345" s="400"/>
      <c r="BK345" s="400"/>
      <c r="BL345" s="400"/>
      <c r="BM345" s="400"/>
      <c r="BN345" s="400"/>
      <c r="BO345" s="400"/>
      <c r="BP345" s="400"/>
      <c r="BQ345" s="400"/>
      <c r="BR345" s="400"/>
      <c r="BS345" s="400"/>
      <c r="BT345" s="400"/>
      <c r="BU345" s="400"/>
      <c r="BV345" s="400"/>
      <c r="BW345" s="400"/>
      <c r="BX345" s="400"/>
      <c r="BY345" s="400"/>
      <c r="BZ345" s="400"/>
      <c r="CA345" s="400"/>
      <c r="CB345" s="400"/>
      <c r="CC345" s="400"/>
      <c r="CD345" s="400"/>
      <c r="CE345" s="400"/>
      <c r="CF345" s="400"/>
      <c r="CG345" s="400"/>
      <c r="CH345" s="400"/>
      <c r="CI345" s="400"/>
      <c r="CJ345" s="400"/>
      <c r="CK345" s="400"/>
    </row>
    <row r="346" spans="1:89">
      <c r="A346" s="1343"/>
      <c r="B346" s="397">
        <v>11</v>
      </c>
      <c r="C346" s="406">
        <v>2.2200000000000001E-2</v>
      </c>
      <c r="D346" s="406">
        <v>3.6499999999999998E-2</v>
      </c>
      <c r="E346" s="406">
        <v>5.3800000000000001E-2</v>
      </c>
      <c r="F346" s="406">
        <v>7.3899999999999993E-2</v>
      </c>
      <c r="G346" s="406">
        <v>9.6799999999999997E-2</v>
      </c>
      <c r="H346" s="406">
        <v>0.12230000000000001</v>
      </c>
      <c r="I346" s="406">
        <v>0.15040000000000001</v>
      </c>
      <c r="J346" s="406">
        <v>0.18110000000000001</v>
      </c>
      <c r="K346" s="406">
        <v>0.21440000000000001</v>
      </c>
      <c r="L346" s="406">
        <v>0.25019999999999998</v>
      </c>
      <c r="M346" s="406">
        <v>0.28860000000000002</v>
      </c>
      <c r="N346" s="406">
        <v>0.32969999999999999</v>
      </c>
      <c r="O346" s="406">
        <v>0.37330000000000002</v>
      </c>
      <c r="P346" s="406">
        <v>0.41959999999999997</v>
      </c>
      <c r="Q346" s="406">
        <v>0.46850000000000003</v>
      </c>
      <c r="R346" s="406">
        <v>0.52010000000000001</v>
      </c>
      <c r="S346" s="406">
        <v>0.57450000000000001</v>
      </c>
      <c r="T346" s="406">
        <v>0.63170000000000004</v>
      </c>
      <c r="U346" s="406">
        <v>0.69169999999999998</v>
      </c>
      <c r="V346" s="406">
        <v>0.75460000000000005</v>
      </c>
      <c r="W346" s="406">
        <v>0.82040000000000002</v>
      </c>
      <c r="X346" s="406">
        <v>0.88929999999999998</v>
      </c>
      <c r="Y346" s="406">
        <v>0.96120000000000005</v>
      </c>
      <c r="Z346" s="406">
        <v>1.0362</v>
      </c>
      <c r="AA346" s="406">
        <v>1.1145</v>
      </c>
      <c r="AB346" s="406">
        <v>1.1960999999999999</v>
      </c>
      <c r="AC346" s="406">
        <v>1.2809999999999999</v>
      </c>
      <c r="AD346" s="406">
        <v>1.3694</v>
      </c>
      <c r="AE346" s="406">
        <v>1.4614</v>
      </c>
      <c r="AF346" s="406">
        <v>1.5569</v>
      </c>
      <c r="AG346" s="406">
        <v>1.6561999999999999</v>
      </c>
      <c r="AH346" s="406">
        <v>1.7594000000000001</v>
      </c>
      <c r="AI346" s="406">
        <v>1.8664000000000001</v>
      </c>
      <c r="AJ346" s="406">
        <v>1.9775</v>
      </c>
      <c r="AK346" s="406">
        <v>2.0926999999999998</v>
      </c>
      <c r="AL346" s="406">
        <v>2.2122000000000002</v>
      </c>
      <c r="AM346" s="406">
        <v>2.3361000000000001</v>
      </c>
      <c r="AN346" s="406">
        <v>2.4645000000000001</v>
      </c>
      <c r="AY346" s="400"/>
      <c r="AZ346" s="400"/>
      <c r="BA346" s="400"/>
      <c r="BB346" s="400"/>
      <c r="BC346" s="400"/>
      <c r="BD346" s="400"/>
      <c r="BE346" s="400"/>
      <c r="BF346" s="400"/>
      <c r="BG346" s="400"/>
      <c r="BH346" s="400"/>
      <c r="BI346" s="400"/>
      <c r="BJ346" s="400"/>
      <c r="BK346" s="400"/>
      <c r="BL346" s="400"/>
      <c r="BM346" s="400"/>
      <c r="BN346" s="400"/>
      <c r="BO346" s="400"/>
      <c r="BP346" s="400"/>
      <c r="BQ346" s="400"/>
      <c r="BR346" s="400"/>
      <c r="BS346" s="400"/>
      <c r="BT346" s="400"/>
      <c r="BU346" s="400"/>
      <c r="BV346" s="400"/>
      <c r="BW346" s="400"/>
      <c r="BX346" s="400"/>
      <c r="BY346" s="400"/>
      <c r="BZ346" s="400"/>
      <c r="CA346" s="400"/>
      <c r="CB346" s="400"/>
      <c r="CC346" s="400"/>
      <c r="CD346" s="400"/>
      <c r="CE346" s="400"/>
      <c r="CF346" s="400"/>
      <c r="CG346" s="400"/>
      <c r="CH346" s="400"/>
      <c r="CI346" s="400"/>
      <c r="CJ346" s="400"/>
      <c r="CK346" s="400"/>
    </row>
    <row r="347" spans="1:89">
      <c r="A347" s="1343"/>
      <c r="B347" s="397">
        <v>12</v>
      </c>
      <c r="C347" s="406">
        <v>2.4299999999999999E-2</v>
      </c>
      <c r="D347" s="406">
        <v>0.04</v>
      </c>
      <c r="E347" s="406">
        <v>5.8900000000000001E-2</v>
      </c>
      <c r="F347" s="406">
        <v>8.09E-2</v>
      </c>
      <c r="G347" s="406">
        <v>0.10580000000000001</v>
      </c>
      <c r="H347" s="406">
        <v>0.13370000000000001</v>
      </c>
      <c r="I347" s="406">
        <v>0.16450000000000001</v>
      </c>
      <c r="J347" s="406">
        <v>0.1981</v>
      </c>
      <c r="K347" s="406">
        <v>0.23449999999999999</v>
      </c>
      <c r="L347" s="406">
        <v>0.2737</v>
      </c>
      <c r="M347" s="406">
        <v>0.31569999999999998</v>
      </c>
      <c r="N347" s="406">
        <v>0.36049999999999999</v>
      </c>
      <c r="O347" s="406">
        <v>0.40820000000000001</v>
      </c>
      <c r="P347" s="406">
        <v>0.4587</v>
      </c>
      <c r="Q347" s="406">
        <v>0.5121</v>
      </c>
      <c r="R347" s="406">
        <v>0.56840000000000002</v>
      </c>
      <c r="S347" s="406">
        <v>0.62770000000000004</v>
      </c>
      <c r="T347" s="406">
        <v>0.69</v>
      </c>
      <c r="U347" s="406">
        <v>0.75529999999999997</v>
      </c>
      <c r="V347" s="406">
        <v>0.82369999999999999</v>
      </c>
      <c r="W347" s="406">
        <v>0.8952</v>
      </c>
      <c r="X347" s="406">
        <v>0.97</v>
      </c>
      <c r="Y347" s="406">
        <v>1.048</v>
      </c>
      <c r="Z347" s="406">
        <v>1.1293</v>
      </c>
      <c r="AA347" s="406">
        <v>1.2141</v>
      </c>
      <c r="AB347" s="406">
        <v>1.3023</v>
      </c>
      <c r="AC347" s="406">
        <v>1.3940999999999999</v>
      </c>
      <c r="AD347" s="406">
        <v>1.4895</v>
      </c>
      <c r="AE347" s="406">
        <v>1.5887</v>
      </c>
      <c r="AF347" s="406">
        <v>1.6916</v>
      </c>
      <c r="AG347" s="406">
        <v>1.7985</v>
      </c>
      <c r="AH347" s="406">
        <v>1.9093</v>
      </c>
      <c r="AI347" s="406">
        <v>2.0243000000000002</v>
      </c>
      <c r="AJ347" s="406">
        <v>2.1434000000000002</v>
      </c>
      <c r="AK347" s="406">
        <v>2.2667999999999999</v>
      </c>
      <c r="AL347" s="406">
        <v>2.3946000000000001</v>
      </c>
      <c r="AM347" s="406">
        <v>2.5270000000000001</v>
      </c>
      <c r="AN347" s="406">
        <v>2.6640000000000001</v>
      </c>
      <c r="AY347" s="400"/>
      <c r="AZ347" s="400"/>
      <c r="BA347" s="400"/>
      <c r="BB347" s="400"/>
      <c r="BC347" s="400"/>
      <c r="BD347" s="400"/>
      <c r="BE347" s="400"/>
      <c r="BF347" s="400"/>
      <c r="BG347" s="400"/>
      <c r="BH347" s="400"/>
      <c r="BI347" s="400"/>
      <c r="BJ347" s="400"/>
      <c r="BK347" s="400"/>
      <c r="BL347" s="400"/>
      <c r="BM347" s="400"/>
      <c r="BN347" s="400"/>
      <c r="BO347" s="400"/>
      <c r="BP347" s="400"/>
      <c r="BQ347" s="400"/>
      <c r="BR347" s="400"/>
      <c r="BS347" s="400"/>
      <c r="BT347" s="400"/>
      <c r="BU347" s="400"/>
      <c r="BV347" s="400"/>
      <c r="BW347" s="400"/>
      <c r="BX347" s="400"/>
      <c r="BY347" s="400"/>
      <c r="BZ347" s="400"/>
      <c r="CA347" s="400"/>
      <c r="CB347" s="400"/>
      <c r="CC347" s="400"/>
      <c r="CD347" s="400"/>
      <c r="CE347" s="400"/>
      <c r="CF347" s="400"/>
      <c r="CG347" s="400"/>
      <c r="CH347" s="400"/>
      <c r="CI347" s="400"/>
      <c r="CJ347" s="400"/>
      <c r="CK347" s="400"/>
    </row>
    <row r="348" spans="1:89">
      <c r="A348" s="1343"/>
      <c r="B348" s="397">
        <v>13</v>
      </c>
      <c r="C348" s="406">
        <v>2.63E-2</v>
      </c>
      <c r="D348" s="406">
        <v>4.3400000000000001E-2</v>
      </c>
      <c r="E348" s="406">
        <v>6.3899999999999998E-2</v>
      </c>
      <c r="F348" s="406">
        <v>8.7800000000000003E-2</v>
      </c>
      <c r="G348" s="406">
        <v>0.1149</v>
      </c>
      <c r="H348" s="406">
        <v>0.1452</v>
      </c>
      <c r="I348" s="406">
        <v>0.17860000000000001</v>
      </c>
      <c r="J348" s="406">
        <v>0.21510000000000001</v>
      </c>
      <c r="K348" s="406">
        <v>0.25469999999999998</v>
      </c>
      <c r="L348" s="406">
        <v>0.29720000000000002</v>
      </c>
      <c r="M348" s="406">
        <v>0.34279999999999999</v>
      </c>
      <c r="N348" s="406">
        <v>0.39150000000000001</v>
      </c>
      <c r="O348" s="406">
        <v>0.44319999999999998</v>
      </c>
      <c r="P348" s="406">
        <v>0.498</v>
      </c>
      <c r="Q348" s="406">
        <v>0.55589999999999995</v>
      </c>
      <c r="R348" s="406">
        <v>0.6169</v>
      </c>
      <c r="S348" s="406">
        <v>0.68110000000000004</v>
      </c>
      <c r="T348" s="406">
        <v>0.74850000000000005</v>
      </c>
      <c r="U348" s="406">
        <v>0.81920000000000004</v>
      </c>
      <c r="V348" s="406">
        <v>0.8931</v>
      </c>
      <c r="W348" s="406">
        <v>0.97040000000000004</v>
      </c>
      <c r="X348" s="406">
        <v>1.0511999999999999</v>
      </c>
      <c r="Y348" s="406">
        <v>1.1354</v>
      </c>
      <c r="Z348" s="406">
        <v>1.2231000000000001</v>
      </c>
      <c r="AA348" s="406">
        <v>1.3144</v>
      </c>
      <c r="AB348" s="406">
        <v>1.4094</v>
      </c>
      <c r="AC348" s="406">
        <v>1.5082</v>
      </c>
      <c r="AD348" s="406">
        <v>1.6108</v>
      </c>
      <c r="AE348" s="406">
        <v>1.7173</v>
      </c>
      <c r="AF348" s="406">
        <v>1.8278000000000001</v>
      </c>
      <c r="AG348" s="406">
        <v>1.9422999999999999</v>
      </c>
      <c r="AH348" s="406">
        <v>2.0611000000000002</v>
      </c>
      <c r="AI348" s="406">
        <v>2.1840999999999999</v>
      </c>
      <c r="AJ348" s="406">
        <v>2.3115000000000001</v>
      </c>
      <c r="AK348" s="406">
        <v>2.4432999999999998</v>
      </c>
      <c r="AL348" s="406">
        <v>2.5798000000000001</v>
      </c>
      <c r="AM348" s="406">
        <v>2.7208999999999999</v>
      </c>
      <c r="AN348" s="406">
        <v>2.8668</v>
      </c>
      <c r="AY348" s="400"/>
      <c r="AZ348" s="400"/>
      <c r="BA348" s="400"/>
      <c r="BB348" s="400"/>
      <c r="BC348" s="400"/>
      <c r="BD348" s="400"/>
      <c r="BE348" s="400"/>
      <c r="BF348" s="400"/>
      <c r="BG348" s="400"/>
      <c r="BH348" s="400"/>
      <c r="BI348" s="400"/>
      <c r="BJ348" s="400"/>
      <c r="BK348" s="400"/>
      <c r="BL348" s="400"/>
      <c r="BM348" s="400"/>
      <c r="BN348" s="400"/>
      <c r="BO348" s="400"/>
      <c r="BP348" s="400"/>
      <c r="BQ348" s="400"/>
      <c r="BR348" s="400"/>
      <c r="BS348" s="400"/>
      <c r="BT348" s="400"/>
      <c r="BU348" s="400"/>
      <c r="BV348" s="400"/>
      <c r="BW348" s="400"/>
      <c r="BX348" s="400"/>
      <c r="BY348" s="400"/>
      <c r="BZ348" s="400"/>
      <c r="CA348" s="400"/>
      <c r="CB348" s="400"/>
      <c r="CC348" s="400"/>
      <c r="CD348" s="400"/>
      <c r="CE348" s="400"/>
      <c r="CF348" s="400"/>
      <c r="CG348" s="400"/>
      <c r="CH348" s="400"/>
      <c r="CI348" s="400"/>
      <c r="CJ348" s="400"/>
      <c r="CK348" s="400"/>
    </row>
    <row r="349" spans="1:89">
      <c r="A349" s="1343"/>
      <c r="B349" s="397">
        <v>14</v>
      </c>
      <c r="C349" s="406">
        <v>2.8400000000000002E-2</v>
      </c>
      <c r="D349" s="406">
        <v>4.6800000000000001E-2</v>
      </c>
      <c r="E349" s="406">
        <v>6.8900000000000003E-2</v>
      </c>
      <c r="F349" s="406">
        <v>9.4700000000000006E-2</v>
      </c>
      <c r="G349" s="406">
        <v>0.124</v>
      </c>
      <c r="H349" s="406">
        <v>0.15670000000000001</v>
      </c>
      <c r="I349" s="406">
        <v>0.1928</v>
      </c>
      <c r="J349" s="406">
        <v>0.23219999999999999</v>
      </c>
      <c r="K349" s="406">
        <v>0.27479999999999999</v>
      </c>
      <c r="L349" s="406">
        <v>0.32079999999999997</v>
      </c>
      <c r="M349" s="406">
        <v>0.37</v>
      </c>
      <c r="N349" s="406">
        <v>0.42249999999999999</v>
      </c>
      <c r="O349" s="406">
        <v>0.4783</v>
      </c>
      <c r="P349" s="406">
        <v>0.53739999999999999</v>
      </c>
      <c r="Q349" s="406">
        <v>0.5998</v>
      </c>
      <c r="R349" s="406">
        <v>0.66549999999999998</v>
      </c>
      <c r="S349" s="406">
        <v>0.73470000000000002</v>
      </c>
      <c r="T349" s="406">
        <v>0.80730000000000002</v>
      </c>
      <c r="U349" s="406">
        <v>0.88329999999999997</v>
      </c>
      <c r="V349" s="406">
        <v>0.96289999999999998</v>
      </c>
      <c r="W349" s="406">
        <v>1.046</v>
      </c>
      <c r="X349" s="406">
        <v>1.1328</v>
      </c>
      <c r="Y349" s="406">
        <v>1.2232000000000001</v>
      </c>
      <c r="Z349" s="406">
        <v>1.3173999999999999</v>
      </c>
      <c r="AA349" s="406">
        <v>1.4154</v>
      </c>
      <c r="AB349" s="406">
        <v>1.5173000000000001</v>
      </c>
      <c r="AC349" s="406">
        <v>1.6231</v>
      </c>
      <c r="AD349" s="406">
        <v>1.7330000000000001</v>
      </c>
      <c r="AE349" s="406">
        <v>1.8469</v>
      </c>
      <c r="AF349" s="406">
        <v>1.9651000000000001</v>
      </c>
      <c r="AG349" s="406">
        <v>2.0874999999999999</v>
      </c>
      <c r="AH349" s="406">
        <v>2.2143000000000002</v>
      </c>
      <c r="AI349" s="406">
        <v>2.3456000000000001</v>
      </c>
      <c r="AJ349" s="406">
        <v>2.4813999999999998</v>
      </c>
      <c r="AK349" s="406">
        <v>2.6219000000000001</v>
      </c>
      <c r="AL349" s="406">
        <v>2.7671000000000001</v>
      </c>
      <c r="AM349" s="406">
        <v>2.9171999999999998</v>
      </c>
      <c r="AN349" s="406">
        <v>3.0722999999999998</v>
      </c>
      <c r="AY349" s="400"/>
      <c r="AZ349" s="400"/>
      <c r="BA349" s="400"/>
      <c r="BB349" s="400"/>
      <c r="BC349" s="400"/>
      <c r="BD349" s="400"/>
      <c r="BE349" s="400"/>
      <c r="BF349" s="400"/>
      <c r="BG349" s="400"/>
      <c r="BH349" s="400"/>
      <c r="BI349" s="400"/>
      <c r="BJ349" s="400"/>
      <c r="BK349" s="400"/>
      <c r="BL349" s="400"/>
      <c r="BM349" s="400"/>
      <c r="BN349" s="400"/>
      <c r="BO349" s="400"/>
      <c r="BP349" s="400"/>
      <c r="BQ349" s="400"/>
      <c r="BR349" s="400"/>
      <c r="BS349" s="400"/>
      <c r="BT349" s="400"/>
      <c r="BU349" s="400"/>
      <c r="BV349" s="400"/>
      <c r="BW349" s="400"/>
      <c r="BX349" s="400"/>
      <c r="BY349" s="400"/>
      <c r="BZ349" s="400"/>
      <c r="CA349" s="400"/>
      <c r="CB349" s="400"/>
      <c r="CC349" s="400"/>
      <c r="CD349" s="400"/>
      <c r="CE349" s="400"/>
      <c r="CF349" s="400"/>
      <c r="CG349" s="400"/>
      <c r="CH349" s="400"/>
      <c r="CI349" s="400"/>
      <c r="CJ349" s="400"/>
      <c r="CK349" s="400"/>
    </row>
    <row r="350" spans="1:89">
      <c r="A350" s="1343"/>
      <c r="B350" s="397">
        <v>15</v>
      </c>
      <c r="C350" s="406">
        <v>3.0499999999999999E-2</v>
      </c>
      <c r="D350" s="406">
        <v>5.0200000000000002E-2</v>
      </c>
      <c r="E350" s="406">
        <v>7.3999999999999996E-2</v>
      </c>
      <c r="F350" s="406">
        <v>0.1016</v>
      </c>
      <c r="G350" s="406">
        <v>0.1331</v>
      </c>
      <c r="H350" s="406">
        <v>0.16819999999999999</v>
      </c>
      <c r="I350" s="406">
        <v>0.2069</v>
      </c>
      <c r="J350" s="406">
        <v>0.2492</v>
      </c>
      <c r="K350" s="406">
        <v>0.29499999999999998</v>
      </c>
      <c r="L350" s="406">
        <v>0.34439999999999998</v>
      </c>
      <c r="M350" s="406">
        <v>0.3972</v>
      </c>
      <c r="N350" s="406">
        <v>0.4536</v>
      </c>
      <c r="O350" s="406">
        <v>0.51339999999999997</v>
      </c>
      <c r="P350" s="406">
        <v>0.57679999999999998</v>
      </c>
      <c r="Q350" s="406">
        <v>0.64380000000000004</v>
      </c>
      <c r="R350" s="406">
        <v>0.71430000000000005</v>
      </c>
      <c r="S350" s="406">
        <v>0.78839999999999999</v>
      </c>
      <c r="T350" s="406">
        <v>0.86619999999999997</v>
      </c>
      <c r="U350" s="406">
        <v>0.94769999999999999</v>
      </c>
      <c r="V350" s="406">
        <v>1.0328999999999999</v>
      </c>
      <c r="W350" s="406">
        <v>1.1218999999999999</v>
      </c>
      <c r="X350" s="406">
        <v>1.2148000000000001</v>
      </c>
      <c r="Y350" s="406">
        <v>1.3115000000000001</v>
      </c>
      <c r="Z350" s="406">
        <v>1.4121999999999999</v>
      </c>
      <c r="AA350" s="406">
        <v>1.5168999999999999</v>
      </c>
      <c r="AB350" s="406">
        <v>1.6256999999999999</v>
      </c>
      <c r="AC350" s="406">
        <v>1.7386999999999999</v>
      </c>
      <c r="AD350" s="406">
        <v>1.8559000000000001</v>
      </c>
      <c r="AE350" s="406">
        <v>1.9775</v>
      </c>
      <c r="AF350" s="406">
        <v>2.1034000000000002</v>
      </c>
      <c r="AG350" s="406">
        <v>2.2338</v>
      </c>
      <c r="AH350" s="406">
        <v>2.3687999999999998</v>
      </c>
      <c r="AI350" s="406">
        <v>2.5084</v>
      </c>
      <c r="AJ350" s="406">
        <v>2.6528</v>
      </c>
      <c r="AK350" s="406">
        <v>2.8020999999999998</v>
      </c>
      <c r="AL350" s="406">
        <v>2.9563000000000001</v>
      </c>
      <c r="AM350" s="406">
        <v>3.1154999999999999</v>
      </c>
      <c r="AN350" s="406">
        <v>3.28</v>
      </c>
      <c r="AY350" s="400"/>
      <c r="AZ350" s="400"/>
      <c r="BA350" s="400"/>
      <c r="BB350" s="400"/>
      <c r="BC350" s="400"/>
      <c r="BD350" s="400"/>
      <c r="BE350" s="400"/>
      <c r="BF350" s="400"/>
      <c r="BG350" s="400"/>
      <c r="BH350" s="400"/>
      <c r="BI350" s="400"/>
      <c r="BJ350" s="400"/>
      <c r="BK350" s="400"/>
      <c r="BL350" s="400"/>
      <c r="BM350" s="400"/>
      <c r="BN350" s="400"/>
      <c r="BO350" s="400"/>
      <c r="BP350" s="400"/>
      <c r="BQ350" s="400"/>
      <c r="BR350" s="400"/>
      <c r="BS350" s="400"/>
      <c r="BT350" s="400"/>
      <c r="BU350" s="400"/>
      <c r="BV350" s="400"/>
      <c r="BW350" s="400"/>
      <c r="BX350" s="400"/>
      <c r="BY350" s="400"/>
      <c r="BZ350" s="400"/>
      <c r="CA350" s="400"/>
      <c r="CB350" s="400"/>
      <c r="CC350" s="400"/>
      <c r="CD350" s="400"/>
      <c r="CE350" s="400"/>
      <c r="CF350" s="400"/>
      <c r="CG350" s="400"/>
      <c r="CH350" s="400"/>
      <c r="CI350" s="400"/>
      <c r="CJ350" s="400"/>
      <c r="CK350" s="400"/>
    </row>
    <row r="351" spans="1:89">
      <c r="A351" s="1343"/>
      <c r="B351" s="397">
        <v>16</v>
      </c>
      <c r="C351" s="406">
        <v>3.2500000000000001E-2</v>
      </c>
      <c r="D351" s="406">
        <v>5.3600000000000002E-2</v>
      </c>
      <c r="E351" s="406">
        <v>7.9000000000000001E-2</v>
      </c>
      <c r="F351" s="406">
        <v>0.1086</v>
      </c>
      <c r="G351" s="406">
        <v>0.14219999999999999</v>
      </c>
      <c r="H351" s="406">
        <v>0.1797</v>
      </c>
      <c r="I351" s="406">
        <v>0.22109999999999999</v>
      </c>
      <c r="J351" s="406">
        <v>0.26629999999999998</v>
      </c>
      <c r="K351" s="406">
        <v>0.31530000000000002</v>
      </c>
      <c r="L351" s="406">
        <v>0.36799999999999999</v>
      </c>
      <c r="M351" s="406">
        <v>0.42449999999999999</v>
      </c>
      <c r="N351" s="406">
        <v>0.48470000000000002</v>
      </c>
      <c r="O351" s="406">
        <v>0.54859999999999998</v>
      </c>
      <c r="P351" s="406">
        <v>0.61629999999999996</v>
      </c>
      <c r="Q351" s="406">
        <v>0.68779999999999997</v>
      </c>
      <c r="R351" s="406">
        <v>0.7631</v>
      </c>
      <c r="S351" s="406">
        <v>0.84230000000000005</v>
      </c>
      <c r="T351" s="406">
        <v>0.92530000000000001</v>
      </c>
      <c r="U351" s="406">
        <v>1.0123</v>
      </c>
      <c r="V351" s="406">
        <v>1.1031</v>
      </c>
      <c r="W351" s="406">
        <v>1.1980999999999999</v>
      </c>
      <c r="X351" s="406">
        <v>1.2969999999999999</v>
      </c>
      <c r="Y351" s="406">
        <v>1.4000999999999999</v>
      </c>
      <c r="Z351" s="406">
        <v>1.5074000000000001</v>
      </c>
      <c r="AA351" s="406">
        <v>1.6189</v>
      </c>
      <c r="AB351" s="406">
        <v>1.7346999999999999</v>
      </c>
      <c r="AC351" s="406">
        <v>1.8549</v>
      </c>
      <c r="AD351" s="406">
        <v>1.9796</v>
      </c>
      <c r="AE351" s="406">
        <v>2.1086999999999998</v>
      </c>
      <c r="AF351" s="406">
        <v>2.2425000000000002</v>
      </c>
      <c r="AG351" s="406">
        <v>2.3809999999999998</v>
      </c>
      <c r="AH351" s="406">
        <v>2.5243000000000002</v>
      </c>
      <c r="AI351" s="406">
        <v>2.6724000000000001</v>
      </c>
      <c r="AJ351" s="406">
        <v>2.8254999999999999</v>
      </c>
      <c r="AK351" s="406">
        <v>2.9836999999999998</v>
      </c>
      <c r="AL351" s="406">
        <v>3.1469999999999998</v>
      </c>
      <c r="AM351" s="406">
        <v>3.3155999999999999</v>
      </c>
      <c r="AN351" s="406">
        <v>3.4895999999999998</v>
      </c>
      <c r="AY351" s="400"/>
      <c r="AZ351" s="400"/>
      <c r="BA351" s="400"/>
      <c r="BB351" s="400"/>
      <c r="BC351" s="400"/>
      <c r="BD351" s="400"/>
      <c r="BE351" s="400"/>
      <c r="BF351" s="400"/>
      <c r="BG351" s="400"/>
      <c r="BH351" s="400"/>
      <c r="BI351" s="400"/>
      <c r="BJ351" s="400"/>
      <c r="BK351" s="400"/>
      <c r="BL351" s="400"/>
      <c r="BM351" s="400"/>
      <c r="BN351" s="400"/>
      <c r="BO351" s="400"/>
      <c r="BP351" s="400"/>
      <c r="BQ351" s="400"/>
      <c r="BR351" s="400"/>
      <c r="BS351" s="400"/>
      <c r="BT351" s="400"/>
      <c r="BU351" s="400"/>
      <c r="BV351" s="400"/>
      <c r="BW351" s="400"/>
      <c r="BX351" s="400"/>
      <c r="BY351" s="400"/>
      <c r="BZ351" s="400"/>
      <c r="CA351" s="400"/>
      <c r="CB351" s="400"/>
      <c r="CC351" s="400"/>
      <c r="CD351" s="400"/>
      <c r="CE351" s="400"/>
      <c r="CF351" s="400"/>
      <c r="CG351" s="400"/>
      <c r="CH351" s="400"/>
      <c r="CI351" s="400"/>
      <c r="CJ351" s="400"/>
      <c r="CK351" s="400"/>
    </row>
    <row r="352" spans="1:89">
      <c r="A352" s="1343"/>
      <c r="B352" s="397">
        <v>17</v>
      </c>
      <c r="C352" s="406">
        <v>3.4599999999999999E-2</v>
      </c>
      <c r="D352" s="406">
        <v>5.7000000000000002E-2</v>
      </c>
      <c r="E352" s="406">
        <v>8.4000000000000005E-2</v>
      </c>
      <c r="F352" s="406">
        <v>0.11550000000000001</v>
      </c>
      <c r="G352" s="406">
        <v>0.15129999999999999</v>
      </c>
      <c r="H352" s="406">
        <v>0.19120000000000001</v>
      </c>
      <c r="I352" s="406">
        <v>0.23530000000000001</v>
      </c>
      <c r="J352" s="406">
        <v>0.28339999999999999</v>
      </c>
      <c r="K352" s="406">
        <v>0.33550000000000002</v>
      </c>
      <c r="L352" s="406">
        <v>0.3916</v>
      </c>
      <c r="M352" s="406">
        <v>0.45169999999999999</v>
      </c>
      <c r="N352" s="406">
        <v>0.51580000000000004</v>
      </c>
      <c r="O352" s="406">
        <v>0.58389999999999997</v>
      </c>
      <c r="P352" s="406">
        <v>0.65590000000000004</v>
      </c>
      <c r="Q352" s="406">
        <v>0.73199999999999998</v>
      </c>
      <c r="R352" s="406">
        <v>0.81210000000000004</v>
      </c>
      <c r="S352" s="406">
        <v>0.89629999999999999</v>
      </c>
      <c r="T352" s="406">
        <v>0.98450000000000004</v>
      </c>
      <c r="U352" s="406">
        <v>1.077</v>
      </c>
      <c r="V352" s="406">
        <v>1.1736</v>
      </c>
      <c r="W352" s="406">
        <v>1.2744</v>
      </c>
      <c r="X352" s="406">
        <v>1.3794999999999999</v>
      </c>
      <c r="Y352" s="406">
        <v>1.4890000000000001</v>
      </c>
      <c r="Z352" s="406">
        <v>1.6029</v>
      </c>
      <c r="AA352" s="406">
        <v>1.7212000000000001</v>
      </c>
      <c r="AB352" s="406">
        <v>1.8441000000000001</v>
      </c>
      <c r="AC352" s="406">
        <v>1.9716</v>
      </c>
      <c r="AD352" s="406">
        <v>2.1036999999999999</v>
      </c>
      <c r="AE352" s="406">
        <v>2.2406000000000001</v>
      </c>
      <c r="AF352" s="406">
        <v>2.3824000000000001</v>
      </c>
      <c r="AG352" s="406">
        <v>2.5289999999999999</v>
      </c>
      <c r="AH352" s="406">
        <v>2.6806999999999999</v>
      </c>
      <c r="AI352" s="406">
        <v>2.8374000000000001</v>
      </c>
      <c r="AJ352" s="406">
        <v>2.9992999999999999</v>
      </c>
      <c r="AK352" s="406">
        <v>3.1665000000000001</v>
      </c>
      <c r="AL352" s="406">
        <v>3.3391000000000002</v>
      </c>
      <c r="AM352" s="406">
        <v>3.5171000000000001</v>
      </c>
      <c r="AN352" s="406">
        <v>3.7008000000000001</v>
      </c>
      <c r="AY352" s="400"/>
      <c r="AZ352" s="400"/>
      <c r="BA352" s="400"/>
      <c r="BB352" s="400"/>
      <c r="BC352" s="400"/>
      <c r="BD352" s="400"/>
      <c r="BE352" s="400"/>
      <c r="BF352" s="400"/>
      <c r="BG352" s="400"/>
      <c r="BH352" s="400"/>
      <c r="BI352" s="400"/>
      <c r="BJ352" s="400"/>
      <c r="BK352" s="400"/>
      <c r="BL352" s="400"/>
      <c r="BM352" s="400"/>
      <c r="BN352" s="400"/>
      <c r="BO352" s="400"/>
      <c r="BP352" s="400"/>
      <c r="BQ352" s="400"/>
      <c r="BR352" s="400"/>
      <c r="BS352" s="400"/>
      <c r="BT352" s="400"/>
      <c r="BU352" s="400"/>
      <c r="BV352" s="400"/>
      <c r="BW352" s="400"/>
      <c r="BX352" s="400"/>
      <c r="BY352" s="400"/>
      <c r="BZ352" s="400"/>
      <c r="CA352" s="400"/>
      <c r="CB352" s="400"/>
      <c r="CC352" s="400"/>
      <c r="CD352" s="400"/>
      <c r="CE352" s="400"/>
      <c r="CF352" s="400"/>
      <c r="CG352" s="400"/>
      <c r="CH352" s="400"/>
      <c r="CI352" s="400"/>
      <c r="CJ352" s="400"/>
      <c r="CK352" s="400"/>
    </row>
    <row r="353" spans="1:89">
      <c r="A353" s="1343"/>
      <c r="B353" s="397">
        <v>18</v>
      </c>
      <c r="C353" s="406">
        <v>3.6700000000000003E-2</v>
      </c>
      <c r="D353" s="406">
        <v>6.0400000000000002E-2</v>
      </c>
      <c r="E353" s="406">
        <v>8.9099999999999999E-2</v>
      </c>
      <c r="F353" s="406">
        <v>0.12239999999999999</v>
      </c>
      <c r="G353" s="406">
        <v>0.16039999999999999</v>
      </c>
      <c r="H353" s="406">
        <v>0.20269999999999999</v>
      </c>
      <c r="I353" s="406">
        <v>0.2495</v>
      </c>
      <c r="J353" s="406">
        <v>0.30049999999999999</v>
      </c>
      <c r="K353" s="406">
        <v>0.35580000000000001</v>
      </c>
      <c r="L353" s="406">
        <v>0.4153</v>
      </c>
      <c r="M353" s="406">
        <v>0.47899999999999998</v>
      </c>
      <c r="N353" s="406">
        <v>0.54700000000000004</v>
      </c>
      <c r="O353" s="406">
        <v>0.61919999999999997</v>
      </c>
      <c r="P353" s="406">
        <v>0.6956</v>
      </c>
      <c r="Q353" s="406">
        <v>0.7762</v>
      </c>
      <c r="R353" s="406">
        <v>0.86109999999999998</v>
      </c>
      <c r="S353" s="406">
        <v>0.95030000000000003</v>
      </c>
      <c r="T353" s="406">
        <v>1.0439000000000001</v>
      </c>
      <c r="U353" s="406">
        <v>1.1417999999999999</v>
      </c>
      <c r="V353" s="406">
        <v>1.2441</v>
      </c>
      <c r="W353" s="406">
        <v>1.351</v>
      </c>
      <c r="X353" s="406">
        <v>1.4622999999999999</v>
      </c>
      <c r="Y353" s="406">
        <v>1.5782</v>
      </c>
      <c r="Z353" s="406">
        <v>1.6987000000000001</v>
      </c>
      <c r="AA353" s="406">
        <v>1.8239000000000001</v>
      </c>
      <c r="AB353" s="406">
        <v>1.9539</v>
      </c>
      <c r="AC353" s="406">
        <v>2.0886999999999998</v>
      </c>
      <c r="AD353" s="406">
        <v>2.2284000000000002</v>
      </c>
      <c r="AE353" s="406">
        <v>2.3731</v>
      </c>
      <c r="AF353" s="406">
        <v>2.5228000000000002</v>
      </c>
      <c r="AG353" s="406">
        <v>2.6777000000000002</v>
      </c>
      <c r="AH353" s="406">
        <v>2.8378000000000001</v>
      </c>
      <c r="AI353" s="406">
        <v>3.0032000000000001</v>
      </c>
      <c r="AJ353" s="406">
        <v>3.1739999999999999</v>
      </c>
      <c r="AK353" s="406">
        <v>3.3504</v>
      </c>
      <c r="AL353" s="406">
        <v>3.5323000000000002</v>
      </c>
      <c r="AM353" s="406">
        <v>3.7199</v>
      </c>
      <c r="AN353" s="406">
        <v>3.9133</v>
      </c>
      <c r="AY353" s="400"/>
      <c r="AZ353" s="400"/>
      <c r="BA353" s="400"/>
      <c r="BB353" s="400"/>
      <c r="BC353" s="400"/>
      <c r="BD353" s="400"/>
      <c r="BE353" s="400"/>
      <c r="BF353" s="400"/>
      <c r="BG353" s="400"/>
      <c r="BH353" s="400"/>
      <c r="BI353" s="400"/>
      <c r="BJ353" s="400"/>
      <c r="BK353" s="400"/>
      <c r="BL353" s="400"/>
      <c r="BM353" s="400"/>
      <c r="BN353" s="400"/>
      <c r="BO353" s="400"/>
      <c r="BP353" s="400"/>
      <c r="BQ353" s="400"/>
      <c r="BR353" s="400"/>
      <c r="BS353" s="400"/>
      <c r="BT353" s="400"/>
      <c r="BU353" s="400"/>
      <c r="BV353" s="400"/>
      <c r="BW353" s="400"/>
      <c r="BX353" s="400"/>
      <c r="BY353" s="400"/>
      <c r="BZ353" s="400"/>
      <c r="CA353" s="400"/>
      <c r="CB353" s="400"/>
      <c r="CC353" s="400"/>
      <c r="CD353" s="400"/>
      <c r="CE353" s="400"/>
      <c r="CF353" s="400"/>
      <c r="CG353" s="400"/>
      <c r="CH353" s="400"/>
      <c r="CI353" s="400"/>
      <c r="CJ353" s="400"/>
      <c r="CK353" s="400"/>
    </row>
    <row r="354" spans="1:89">
      <c r="A354" s="1343"/>
      <c r="B354" s="397">
        <v>19</v>
      </c>
      <c r="C354" s="406">
        <v>3.8699999999999998E-2</v>
      </c>
      <c r="D354" s="406">
        <v>6.3799999999999996E-2</v>
      </c>
      <c r="E354" s="406">
        <v>9.4100000000000003E-2</v>
      </c>
      <c r="F354" s="406">
        <v>0.12939999999999999</v>
      </c>
      <c r="G354" s="406">
        <v>0.16950000000000001</v>
      </c>
      <c r="H354" s="406">
        <v>0.2142</v>
      </c>
      <c r="I354" s="406">
        <v>0.2636</v>
      </c>
      <c r="J354" s="406">
        <v>0.31759999999999999</v>
      </c>
      <c r="K354" s="406">
        <v>0.376</v>
      </c>
      <c r="L354" s="406">
        <v>0.439</v>
      </c>
      <c r="M354" s="406">
        <v>0.50629999999999997</v>
      </c>
      <c r="N354" s="406">
        <v>0.57820000000000005</v>
      </c>
      <c r="O354" s="406">
        <v>0.65449999999999997</v>
      </c>
      <c r="P354" s="406">
        <v>0.73519999999999996</v>
      </c>
      <c r="Q354" s="406">
        <v>0.82050000000000001</v>
      </c>
      <c r="R354" s="406">
        <v>0.91020000000000001</v>
      </c>
      <c r="S354" s="406">
        <v>1.0044999999999999</v>
      </c>
      <c r="T354" s="406">
        <v>1.1032999999999999</v>
      </c>
      <c r="U354" s="406">
        <v>1.2068000000000001</v>
      </c>
      <c r="V354" s="406">
        <v>1.3149</v>
      </c>
      <c r="W354" s="406">
        <v>1.4277</v>
      </c>
      <c r="X354" s="406">
        <v>1.5451999999999999</v>
      </c>
      <c r="Y354" s="406">
        <v>1.6675</v>
      </c>
      <c r="Z354" s="406">
        <v>1.7947</v>
      </c>
      <c r="AA354" s="406">
        <v>1.9269000000000001</v>
      </c>
      <c r="AB354" s="406">
        <v>2.0640000000000001</v>
      </c>
      <c r="AC354" s="406">
        <v>2.2061999999999999</v>
      </c>
      <c r="AD354" s="406">
        <v>2.3534999999999999</v>
      </c>
      <c r="AE354" s="406">
        <v>2.5059999999999998</v>
      </c>
      <c r="AF354" s="406">
        <v>2.6638000000000002</v>
      </c>
      <c r="AG354" s="406">
        <v>2.827</v>
      </c>
      <c r="AH354" s="406">
        <v>2.9956</v>
      </c>
      <c r="AI354" s="406">
        <v>3.1698</v>
      </c>
      <c r="AJ354" s="406">
        <v>3.3496000000000001</v>
      </c>
      <c r="AK354" s="406">
        <v>3.5350999999999999</v>
      </c>
      <c r="AL354" s="406">
        <v>3.7263999999999999</v>
      </c>
      <c r="AM354" s="406">
        <v>3.9237000000000002</v>
      </c>
      <c r="AN354" s="406">
        <v>4.1269999999999998</v>
      </c>
      <c r="AY354" s="400"/>
      <c r="AZ354" s="400"/>
      <c r="BA354" s="400"/>
      <c r="BB354" s="400"/>
      <c r="BC354" s="400"/>
      <c r="BD354" s="400"/>
      <c r="BE354" s="400"/>
      <c r="BF354" s="400"/>
      <c r="BG354" s="400"/>
      <c r="BH354" s="400"/>
      <c r="BI354" s="400"/>
      <c r="BJ354" s="400"/>
      <c r="BK354" s="400"/>
      <c r="BL354" s="400"/>
      <c r="BM354" s="400"/>
      <c r="BN354" s="400"/>
      <c r="BO354" s="400"/>
      <c r="BP354" s="400"/>
      <c r="BQ354" s="400"/>
      <c r="BR354" s="400"/>
      <c r="BS354" s="400"/>
      <c r="BT354" s="400"/>
      <c r="BU354" s="400"/>
      <c r="BV354" s="400"/>
      <c r="BW354" s="400"/>
      <c r="BX354" s="400"/>
      <c r="BY354" s="400"/>
      <c r="BZ354" s="400"/>
      <c r="CA354" s="400"/>
      <c r="CB354" s="400"/>
      <c r="CC354" s="400"/>
      <c r="CD354" s="400"/>
      <c r="CE354" s="400"/>
      <c r="CF354" s="400"/>
      <c r="CG354" s="400"/>
      <c r="CH354" s="400"/>
      <c r="CI354" s="400"/>
      <c r="CJ354" s="400"/>
      <c r="CK354" s="400"/>
    </row>
    <row r="355" spans="1:89">
      <c r="A355" s="1343"/>
      <c r="B355" s="397">
        <v>20</v>
      </c>
      <c r="C355" s="406">
        <v>4.0800000000000003E-2</v>
      </c>
      <c r="D355" s="406">
        <v>6.7199999999999996E-2</v>
      </c>
      <c r="E355" s="406">
        <v>9.9099999999999994E-2</v>
      </c>
      <c r="F355" s="406">
        <v>0.1363</v>
      </c>
      <c r="G355" s="406">
        <v>0.17860000000000001</v>
      </c>
      <c r="H355" s="406">
        <v>0.2258</v>
      </c>
      <c r="I355" s="406">
        <v>0.27779999999999999</v>
      </c>
      <c r="J355" s="406">
        <v>0.3347</v>
      </c>
      <c r="K355" s="406">
        <v>0.39629999999999999</v>
      </c>
      <c r="L355" s="406">
        <v>0.46260000000000001</v>
      </c>
      <c r="M355" s="406">
        <v>0.53369999999999995</v>
      </c>
      <c r="N355" s="406">
        <v>0.60940000000000005</v>
      </c>
      <c r="O355" s="406">
        <v>0.68979999999999997</v>
      </c>
      <c r="P355" s="406">
        <v>0.77490000000000003</v>
      </c>
      <c r="Q355" s="406">
        <v>0.86480000000000001</v>
      </c>
      <c r="R355" s="406">
        <v>0.95930000000000004</v>
      </c>
      <c r="S355" s="406">
        <v>1.0587</v>
      </c>
      <c r="T355" s="406">
        <v>1.1628000000000001</v>
      </c>
      <c r="U355" s="406">
        <v>1.2718</v>
      </c>
      <c r="V355" s="406">
        <v>1.3856999999999999</v>
      </c>
      <c r="W355" s="406">
        <v>1.5044999999999999</v>
      </c>
      <c r="X355" s="406">
        <v>1.6283000000000001</v>
      </c>
      <c r="Y355" s="406">
        <v>1.7571000000000001</v>
      </c>
      <c r="Z355" s="406">
        <v>1.891</v>
      </c>
      <c r="AA355" s="406">
        <v>2.0301</v>
      </c>
      <c r="AB355" s="406">
        <v>2.1743999999999999</v>
      </c>
      <c r="AC355" s="406">
        <v>2.3239000000000001</v>
      </c>
      <c r="AD355" s="406">
        <v>2.4788999999999999</v>
      </c>
      <c r="AE355" s="406">
        <v>2.6393</v>
      </c>
      <c r="AF355" s="406">
        <v>2.8052000000000001</v>
      </c>
      <c r="AG355" s="406">
        <v>2.9767000000000001</v>
      </c>
      <c r="AH355" s="406">
        <v>3.1539000000000001</v>
      </c>
      <c r="AI355" s="406">
        <v>3.3369</v>
      </c>
      <c r="AJ355" s="406">
        <v>3.5257999999999998</v>
      </c>
      <c r="AK355" s="406">
        <v>3.7206000000000001</v>
      </c>
      <c r="AL355" s="406">
        <v>3.9215</v>
      </c>
      <c r="AM355" s="406">
        <v>4.1284999999999998</v>
      </c>
      <c r="AN355" s="406">
        <v>4.3418000000000001</v>
      </c>
      <c r="AY355" s="400"/>
      <c r="AZ355" s="400"/>
      <c r="BA355" s="400"/>
      <c r="BB355" s="400"/>
      <c r="BC355" s="400"/>
      <c r="BD355" s="400"/>
      <c r="BE355" s="400"/>
      <c r="BF355" s="400"/>
      <c r="BG355" s="400"/>
      <c r="BH355" s="400"/>
      <c r="BI355" s="400"/>
      <c r="BJ355" s="400"/>
      <c r="BK355" s="400"/>
      <c r="BL355" s="400"/>
      <c r="BM355" s="400"/>
      <c r="BN355" s="400"/>
      <c r="BO355" s="400"/>
      <c r="BP355" s="400"/>
      <c r="BQ355" s="400"/>
      <c r="BR355" s="400"/>
      <c r="BS355" s="400"/>
      <c r="BT355" s="400"/>
      <c r="BU355" s="400"/>
      <c r="BV355" s="400"/>
      <c r="BW355" s="400"/>
      <c r="BX355" s="400"/>
      <c r="BY355" s="400"/>
      <c r="BZ355" s="400"/>
      <c r="CA355" s="400"/>
      <c r="CB355" s="400"/>
      <c r="CC355" s="400"/>
      <c r="CD355" s="400"/>
      <c r="CE355" s="400"/>
      <c r="CF355" s="400"/>
      <c r="CG355" s="400"/>
      <c r="CH355" s="400"/>
      <c r="CI355" s="400"/>
      <c r="CJ355" s="400"/>
      <c r="CK355" s="400"/>
    </row>
    <row r="356" spans="1:89">
      <c r="A356" s="1343"/>
      <c r="B356" s="397">
        <v>21</v>
      </c>
      <c r="C356" s="406">
        <v>4.2799999999999998E-2</v>
      </c>
      <c r="D356" s="406">
        <v>7.0599999999999996E-2</v>
      </c>
      <c r="E356" s="406">
        <v>0.1042</v>
      </c>
      <c r="F356" s="406">
        <v>0.14330000000000001</v>
      </c>
      <c r="G356" s="406">
        <v>0.18770000000000001</v>
      </c>
      <c r="H356" s="406">
        <v>0.23730000000000001</v>
      </c>
      <c r="I356" s="406">
        <v>0.29199999999999998</v>
      </c>
      <c r="J356" s="406">
        <v>0.3518</v>
      </c>
      <c r="K356" s="406">
        <v>0.41660000000000003</v>
      </c>
      <c r="L356" s="406">
        <v>0.48630000000000001</v>
      </c>
      <c r="M356" s="406">
        <v>0.56100000000000005</v>
      </c>
      <c r="N356" s="406">
        <v>0.64059999999999995</v>
      </c>
      <c r="O356" s="406">
        <v>0.72519999999999996</v>
      </c>
      <c r="P356" s="406">
        <v>0.81469999999999998</v>
      </c>
      <c r="Q356" s="406">
        <v>0.90910000000000002</v>
      </c>
      <c r="R356" s="406">
        <v>1.0085</v>
      </c>
      <c r="S356" s="406">
        <v>1.113</v>
      </c>
      <c r="T356" s="406">
        <v>1.2223999999999999</v>
      </c>
      <c r="U356" s="406">
        <v>1.337</v>
      </c>
      <c r="V356" s="406">
        <v>1.4565999999999999</v>
      </c>
      <c r="W356" s="406">
        <v>1.5813999999999999</v>
      </c>
      <c r="X356" s="406">
        <v>1.7115</v>
      </c>
      <c r="Y356" s="406">
        <v>1.8468</v>
      </c>
      <c r="Z356" s="406">
        <v>1.9874000000000001</v>
      </c>
      <c r="AA356" s="406">
        <v>2.1335000000000002</v>
      </c>
      <c r="AB356" s="406">
        <v>2.2850000000000001</v>
      </c>
      <c r="AC356" s="406">
        <v>2.4420000000000002</v>
      </c>
      <c r="AD356" s="406">
        <v>2.6046</v>
      </c>
      <c r="AE356" s="406">
        <v>2.7730000000000001</v>
      </c>
      <c r="AF356" s="406">
        <v>2.9470000000000001</v>
      </c>
      <c r="AG356" s="406">
        <v>3.1269</v>
      </c>
      <c r="AH356" s="406">
        <v>3.3128000000000002</v>
      </c>
      <c r="AI356" s="406">
        <v>3.5045999999999999</v>
      </c>
      <c r="AJ356" s="406">
        <v>3.7025999999999999</v>
      </c>
      <c r="AK356" s="406">
        <v>3.9068000000000001</v>
      </c>
      <c r="AL356" s="406">
        <v>4.1172000000000004</v>
      </c>
      <c r="AM356" s="406">
        <v>4.3341000000000003</v>
      </c>
      <c r="AN356" s="406">
        <v>4.5575000000000001</v>
      </c>
      <c r="AY356" s="400"/>
      <c r="AZ356" s="400"/>
      <c r="BA356" s="400"/>
      <c r="BB356" s="400"/>
      <c r="BC356" s="400"/>
      <c r="BD356" s="400"/>
      <c r="BE356" s="400"/>
      <c r="BF356" s="400"/>
      <c r="BG356" s="400"/>
      <c r="BH356" s="400"/>
      <c r="BI356" s="400"/>
      <c r="BJ356" s="400"/>
      <c r="BK356" s="400"/>
      <c r="BL356" s="400"/>
      <c r="BM356" s="400"/>
      <c r="BN356" s="400"/>
      <c r="BO356" s="400"/>
      <c r="BP356" s="400"/>
      <c r="BQ356" s="400"/>
      <c r="BR356" s="400"/>
      <c r="BS356" s="400"/>
      <c r="BT356" s="400"/>
      <c r="BU356" s="400"/>
      <c r="BV356" s="400"/>
      <c r="BW356" s="400"/>
      <c r="BX356" s="400"/>
      <c r="BY356" s="400"/>
      <c r="BZ356" s="400"/>
      <c r="CA356" s="400"/>
      <c r="CB356" s="400"/>
      <c r="CC356" s="400"/>
      <c r="CD356" s="400"/>
      <c r="CE356" s="400"/>
      <c r="CF356" s="400"/>
      <c r="CG356" s="400"/>
      <c r="CH356" s="400"/>
      <c r="CI356" s="400"/>
      <c r="CJ356" s="400"/>
      <c r="CK356" s="400"/>
    </row>
    <row r="357" spans="1:89">
      <c r="A357" s="1343"/>
      <c r="B357" s="397">
        <v>22</v>
      </c>
      <c r="C357" s="406">
        <v>4.4900000000000002E-2</v>
      </c>
      <c r="D357" s="406">
        <v>7.3999999999999996E-2</v>
      </c>
      <c r="E357" s="406">
        <v>0.10920000000000001</v>
      </c>
      <c r="F357" s="406">
        <v>0.1502</v>
      </c>
      <c r="G357" s="406">
        <v>0.1968</v>
      </c>
      <c r="H357" s="406">
        <v>0.24879999999999999</v>
      </c>
      <c r="I357" s="406">
        <v>0.30620000000000003</v>
      </c>
      <c r="J357" s="406">
        <v>0.36890000000000001</v>
      </c>
      <c r="K357" s="406">
        <v>0.43690000000000001</v>
      </c>
      <c r="L357" s="406">
        <v>0.51</v>
      </c>
      <c r="M357" s="406">
        <v>0.58840000000000003</v>
      </c>
      <c r="N357" s="406">
        <v>0.67190000000000005</v>
      </c>
      <c r="O357" s="406">
        <v>0.76060000000000005</v>
      </c>
      <c r="P357" s="406">
        <v>0.85440000000000005</v>
      </c>
      <c r="Q357" s="406">
        <v>0.95350000000000001</v>
      </c>
      <c r="R357" s="406">
        <v>1.0578000000000001</v>
      </c>
      <c r="S357" s="406">
        <v>1.1673</v>
      </c>
      <c r="T357" s="406">
        <v>1.2821</v>
      </c>
      <c r="U357" s="406">
        <v>1.4021999999999999</v>
      </c>
      <c r="V357" s="406">
        <v>1.5276000000000001</v>
      </c>
      <c r="W357" s="406">
        <v>1.6585000000000001</v>
      </c>
      <c r="X357" s="406">
        <v>1.7948</v>
      </c>
      <c r="Y357" s="406">
        <v>1.9367000000000001</v>
      </c>
      <c r="Z357" s="406">
        <v>2.0840999999999998</v>
      </c>
      <c r="AA357" s="406">
        <v>2.2370999999999999</v>
      </c>
      <c r="AB357" s="406">
        <v>2.3957999999999999</v>
      </c>
      <c r="AC357" s="406">
        <v>2.5602999999999998</v>
      </c>
      <c r="AD357" s="406">
        <v>2.7307000000000001</v>
      </c>
      <c r="AE357" s="406">
        <v>2.9068999999999998</v>
      </c>
      <c r="AF357" s="406">
        <v>3.0891999999999999</v>
      </c>
      <c r="AG357" s="406">
        <v>3.2776000000000001</v>
      </c>
      <c r="AH357" s="406">
        <v>3.4721000000000002</v>
      </c>
      <c r="AI357" s="406">
        <v>3.6728999999999998</v>
      </c>
      <c r="AJ357" s="406">
        <v>3.88</v>
      </c>
      <c r="AK357" s="406">
        <v>4.0936000000000003</v>
      </c>
      <c r="AL357" s="406">
        <v>4.3136999999999999</v>
      </c>
      <c r="AM357" s="406">
        <v>4.5404</v>
      </c>
      <c r="AN357" s="406">
        <v>4.7739000000000003</v>
      </c>
      <c r="AY357" s="400"/>
      <c r="AZ357" s="400"/>
      <c r="BA357" s="400"/>
      <c r="BB357" s="400"/>
      <c r="BC357" s="400"/>
      <c r="BD357" s="400"/>
      <c r="BE357" s="400"/>
      <c r="BF357" s="400"/>
      <c r="BG357" s="400"/>
      <c r="BH357" s="400"/>
      <c r="BI357" s="400"/>
      <c r="BJ357" s="400"/>
      <c r="BK357" s="400"/>
      <c r="BL357" s="400"/>
      <c r="BM357" s="400"/>
      <c r="BN357" s="400"/>
      <c r="BO357" s="400"/>
      <c r="BP357" s="400"/>
      <c r="BQ357" s="400"/>
      <c r="BR357" s="400"/>
      <c r="BS357" s="400"/>
      <c r="BT357" s="400"/>
      <c r="BU357" s="400"/>
      <c r="BV357" s="400"/>
      <c r="BW357" s="400"/>
      <c r="BX357" s="400"/>
      <c r="BY357" s="400"/>
      <c r="BZ357" s="400"/>
      <c r="CA357" s="400"/>
      <c r="CB357" s="400"/>
      <c r="CC357" s="400"/>
      <c r="CD357" s="400"/>
      <c r="CE357" s="400"/>
      <c r="CF357" s="400"/>
      <c r="CG357" s="400"/>
      <c r="CH357" s="400"/>
      <c r="CI357" s="400"/>
      <c r="CJ357" s="400"/>
      <c r="CK357" s="400"/>
    </row>
    <row r="358" spans="1:89">
      <c r="A358" s="1343"/>
      <c r="B358" s="397">
        <v>23</v>
      </c>
      <c r="C358" s="406">
        <v>4.7E-2</v>
      </c>
      <c r="D358" s="406">
        <v>7.7399999999999997E-2</v>
      </c>
      <c r="E358" s="406">
        <v>0.1143</v>
      </c>
      <c r="F358" s="406">
        <v>0.15709999999999999</v>
      </c>
      <c r="G358" s="406">
        <v>0.2059</v>
      </c>
      <c r="H358" s="406">
        <v>0.26029999999999998</v>
      </c>
      <c r="I358" s="406">
        <v>0.32040000000000002</v>
      </c>
      <c r="J358" s="406">
        <v>0.3861</v>
      </c>
      <c r="K358" s="406">
        <v>0.4572</v>
      </c>
      <c r="L358" s="406">
        <v>0.53380000000000005</v>
      </c>
      <c r="M358" s="406">
        <v>0.61580000000000001</v>
      </c>
      <c r="N358" s="406">
        <v>0.70320000000000005</v>
      </c>
      <c r="O358" s="406">
        <v>0.79600000000000004</v>
      </c>
      <c r="P358" s="406">
        <v>0.89419999999999999</v>
      </c>
      <c r="Q358" s="406">
        <v>0.99790000000000001</v>
      </c>
      <c r="R358" s="406">
        <v>1.107</v>
      </c>
      <c r="S358" s="406">
        <v>1.2217</v>
      </c>
      <c r="T358" s="406">
        <v>1.3418000000000001</v>
      </c>
      <c r="U358" s="406">
        <v>1.4675</v>
      </c>
      <c r="V358" s="406">
        <v>1.5987</v>
      </c>
      <c r="W358" s="406">
        <v>1.7357</v>
      </c>
      <c r="X358" s="406">
        <v>1.8783000000000001</v>
      </c>
      <c r="Y358" s="406">
        <v>2.0266000000000002</v>
      </c>
      <c r="Z358" s="406">
        <v>2.1808000000000001</v>
      </c>
      <c r="AA358" s="406">
        <v>2.3409</v>
      </c>
      <c r="AB358" s="406">
        <v>2.5068999999999999</v>
      </c>
      <c r="AC358" s="406">
        <v>2.6789000000000001</v>
      </c>
      <c r="AD358" s="406">
        <v>2.8569</v>
      </c>
      <c r="AE358" s="406">
        <v>3.0411999999999999</v>
      </c>
      <c r="AF358" s="406">
        <v>3.2317</v>
      </c>
      <c r="AG358" s="406">
        <v>3.4285000000000001</v>
      </c>
      <c r="AH358" s="406">
        <v>3.6316999999999999</v>
      </c>
      <c r="AI358" s="406">
        <v>3.8414999999999999</v>
      </c>
      <c r="AJ358" s="406">
        <v>4.0578000000000003</v>
      </c>
      <c r="AK358" s="406">
        <v>4.2808999999999999</v>
      </c>
      <c r="AL358" s="406">
        <v>4.5106999999999999</v>
      </c>
      <c r="AM358" s="406">
        <v>4.7473999999999998</v>
      </c>
      <c r="AN358" s="406">
        <v>4.9911000000000003</v>
      </c>
      <c r="AY358" s="400"/>
      <c r="AZ358" s="400"/>
      <c r="BA358" s="400"/>
      <c r="BB358" s="400"/>
      <c r="BC358" s="400"/>
      <c r="BD358" s="400"/>
      <c r="BE358" s="400"/>
      <c r="BF358" s="400"/>
      <c r="BG358" s="400"/>
      <c r="BH358" s="400"/>
      <c r="BI358" s="400"/>
      <c r="BJ358" s="400"/>
      <c r="BK358" s="400"/>
      <c r="BL358" s="400"/>
      <c r="BM358" s="400"/>
      <c r="BN358" s="400"/>
      <c r="BO358" s="400"/>
      <c r="BP358" s="400"/>
      <c r="BQ358" s="400"/>
      <c r="BR358" s="400"/>
      <c r="BS358" s="400"/>
      <c r="BT358" s="400"/>
      <c r="BU358" s="400"/>
      <c r="BV358" s="400"/>
      <c r="BW358" s="400"/>
      <c r="BX358" s="400"/>
      <c r="BY358" s="400"/>
      <c r="BZ358" s="400"/>
      <c r="CA358" s="400"/>
      <c r="CB358" s="400"/>
      <c r="CC358" s="400"/>
      <c r="CD358" s="400"/>
      <c r="CE358" s="400"/>
      <c r="CF358" s="400"/>
      <c r="CG358" s="400"/>
      <c r="CH358" s="400"/>
      <c r="CI358" s="400"/>
      <c r="CJ358" s="400"/>
      <c r="CK358" s="400"/>
    </row>
    <row r="359" spans="1:89">
      <c r="A359" s="1343"/>
      <c r="B359" s="397">
        <v>24</v>
      </c>
      <c r="C359" s="406">
        <v>4.9000000000000002E-2</v>
      </c>
      <c r="D359" s="406">
        <v>8.09E-2</v>
      </c>
      <c r="E359" s="406">
        <v>0.1193</v>
      </c>
      <c r="F359" s="406">
        <v>0.1641</v>
      </c>
      <c r="G359" s="406">
        <v>0.215</v>
      </c>
      <c r="H359" s="406">
        <v>0.27189999999999998</v>
      </c>
      <c r="I359" s="406">
        <v>0.33460000000000001</v>
      </c>
      <c r="J359" s="406">
        <v>0.4032</v>
      </c>
      <c r="K359" s="406">
        <v>0.47749999999999998</v>
      </c>
      <c r="L359" s="406">
        <v>0.5575</v>
      </c>
      <c r="M359" s="406">
        <v>0.6431</v>
      </c>
      <c r="N359" s="406">
        <v>0.73440000000000005</v>
      </c>
      <c r="O359" s="406">
        <v>0.83140000000000003</v>
      </c>
      <c r="P359" s="406">
        <v>0.93400000000000005</v>
      </c>
      <c r="Q359" s="406">
        <v>1.0424</v>
      </c>
      <c r="R359" s="406">
        <v>1.1563000000000001</v>
      </c>
      <c r="S359" s="406">
        <v>1.2761</v>
      </c>
      <c r="T359" s="406">
        <v>1.4015</v>
      </c>
      <c r="U359" s="406">
        <v>1.5327999999999999</v>
      </c>
      <c r="V359" s="406">
        <v>1.6698999999999999</v>
      </c>
      <c r="W359" s="406">
        <v>1.8129</v>
      </c>
      <c r="X359" s="406">
        <v>1.9618</v>
      </c>
      <c r="Y359" s="406">
        <v>2.1166999999999998</v>
      </c>
      <c r="Z359" s="406">
        <v>2.2776999999999998</v>
      </c>
      <c r="AA359" s="406">
        <v>2.4447999999999999</v>
      </c>
      <c r="AB359" s="406">
        <v>2.6179999999999999</v>
      </c>
      <c r="AC359" s="406">
        <v>2.7976000000000001</v>
      </c>
      <c r="AD359" s="406">
        <v>2.9834000000000001</v>
      </c>
      <c r="AE359" s="406">
        <v>3.1757</v>
      </c>
      <c r="AF359" s="406">
        <v>3.3744999999999998</v>
      </c>
      <c r="AG359" s="406">
        <v>3.5798000000000001</v>
      </c>
      <c r="AH359" s="406">
        <v>3.7917999999999998</v>
      </c>
      <c r="AI359" s="406">
        <v>4.0105000000000004</v>
      </c>
      <c r="AJ359" s="406">
        <v>4.2361000000000004</v>
      </c>
      <c r="AK359" s="406">
        <v>4.4686000000000003</v>
      </c>
      <c r="AL359" s="406">
        <v>4.7081999999999997</v>
      </c>
      <c r="AM359" s="406">
        <v>4.9549000000000003</v>
      </c>
      <c r="AN359" s="406">
        <v>5.2088999999999999</v>
      </c>
      <c r="AY359" s="400"/>
      <c r="AZ359" s="400"/>
      <c r="BA359" s="400"/>
      <c r="BB359" s="400"/>
      <c r="BC359" s="400"/>
      <c r="BD359" s="400"/>
      <c r="BE359" s="400"/>
      <c r="BF359" s="400"/>
      <c r="BG359" s="400"/>
      <c r="BH359" s="400"/>
      <c r="BI359" s="400"/>
      <c r="BJ359" s="400"/>
      <c r="BK359" s="400"/>
      <c r="BL359" s="400"/>
      <c r="BM359" s="400"/>
      <c r="BN359" s="400"/>
      <c r="BO359" s="400"/>
      <c r="BP359" s="400"/>
      <c r="BQ359" s="400"/>
      <c r="BR359" s="400"/>
      <c r="BS359" s="400"/>
      <c r="BT359" s="400"/>
      <c r="BU359" s="400"/>
      <c r="BV359" s="400"/>
      <c r="BW359" s="400"/>
      <c r="BX359" s="400"/>
      <c r="BY359" s="400"/>
      <c r="BZ359" s="400"/>
      <c r="CA359" s="400"/>
      <c r="CB359" s="400"/>
      <c r="CC359" s="400"/>
      <c r="CD359" s="400"/>
      <c r="CE359" s="400"/>
      <c r="CF359" s="400"/>
      <c r="CG359" s="400"/>
      <c r="CH359" s="400"/>
      <c r="CI359" s="400"/>
      <c r="CJ359" s="400"/>
      <c r="CK359" s="400"/>
    </row>
    <row r="360" spans="1:89">
      <c r="A360" s="1343"/>
      <c r="B360" s="397">
        <v>25</v>
      </c>
      <c r="C360" s="406">
        <v>5.11E-2</v>
      </c>
      <c r="D360" s="406">
        <v>8.43E-2</v>
      </c>
      <c r="E360" s="406">
        <v>0.12429999999999999</v>
      </c>
      <c r="F360" s="406">
        <v>0.17100000000000001</v>
      </c>
      <c r="G360" s="406">
        <v>0.22409999999999999</v>
      </c>
      <c r="H360" s="406">
        <v>0.28339999999999999</v>
      </c>
      <c r="I360" s="406">
        <v>0.3488</v>
      </c>
      <c r="J360" s="406">
        <v>0.42030000000000001</v>
      </c>
      <c r="K360" s="406">
        <v>0.49780000000000002</v>
      </c>
      <c r="L360" s="406">
        <v>0.58120000000000005</v>
      </c>
      <c r="M360" s="406">
        <v>0.67049999999999998</v>
      </c>
      <c r="N360" s="406">
        <v>0.76570000000000005</v>
      </c>
      <c r="O360" s="406">
        <v>0.8669</v>
      </c>
      <c r="P360" s="406">
        <v>0.97389999999999999</v>
      </c>
      <c r="Q360" s="406">
        <v>1.0868</v>
      </c>
      <c r="R360" s="406">
        <v>1.2057</v>
      </c>
      <c r="S360" s="406">
        <v>1.3305</v>
      </c>
      <c r="T360" s="406">
        <v>1.4613</v>
      </c>
      <c r="U360" s="406">
        <v>1.5982000000000001</v>
      </c>
      <c r="V360" s="406">
        <v>1.7411000000000001</v>
      </c>
      <c r="W360" s="406">
        <v>1.8902000000000001</v>
      </c>
      <c r="X360" s="406">
        <v>2.0453999999999999</v>
      </c>
      <c r="Y360" s="406">
        <v>2.2069000000000001</v>
      </c>
      <c r="Z360" s="406">
        <v>2.3746999999999998</v>
      </c>
      <c r="AA360" s="406">
        <v>2.5488</v>
      </c>
      <c r="AB360" s="406">
        <v>2.7294</v>
      </c>
      <c r="AC360" s="406">
        <v>2.9165000000000001</v>
      </c>
      <c r="AD360" s="406">
        <v>3.1101000000000001</v>
      </c>
      <c r="AE360" s="406">
        <v>3.3104</v>
      </c>
      <c r="AF360" s="406">
        <v>3.5175000000000001</v>
      </c>
      <c r="AG360" s="406">
        <v>3.7313000000000001</v>
      </c>
      <c r="AH360" s="406">
        <v>3.9521000000000002</v>
      </c>
      <c r="AI360" s="406">
        <v>4.1798999999999999</v>
      </c>
      <c r="AJ360" s="406">
        <v>4.4147999999999996</v>
      </c>
      <c r="AK360" s="406">
        <v>4.6567999999999996</v>
      </c>
      <c r="AL360" s="406">
        <v>4.9062000000000001</v>
      </c>
      <c r="AM360" s="406">
        <v>5.1630000000000003</v>
      </c>
      <c r="AN360" s="406">
        <v>5.4272</v>
      </c>
      <c r="AY360" s="400"/>
      <c r="AZ360" s="400"/>
      <c r="BA360" s="400"/>
      <c r="BB360" s="400"/>
      <c r="BC360" s="400"/>
      <c r="BD360" s="400"/>
      <c r="BE360" s="400"/>
      <c r="BF360" s="400"/>
      <c r="BG360" s="400"/>
      <c r="BH360" s="400"/>
      <c r="BI360" s="400"/>
      <c r="BJ360" s="400"/>
      <c r="BK360" s="400"/>
      <c r="BL360" s="400"/>
      <c r="BM360" s="400"/>
      <c r="BN360" s="400"/>
      <c r="BO360" s="400"/>
      <c r="BP360" s="400"/>
      <c r="BQ360" s="400"/>
      <c r="BR360" s="400"/>
      <c r="BS360" s="400"/>
      <c r="BT360" s="400"/>
      <c r="BU360" s="400"/>
      <c r="BV360" s="400"/>
      <c r="BW360" s="400"/>
      <c r="BX360" s="400"/>
      <c r="BY360" s="400"/>
      <c r="BZ360" s="400"/>
      <c r="CA360" s="400"/>
      <c r="CB360" s="400"/>
      <c r="CC360" s="400"/>
      <c r="CD360" s="400"/>
      <c r="CE360" s="400"/>
      <c r="CF360" s="400"/>
      <c r="CG360" s="400"/>
      <c r="CH360" s="400"/>
      <c r="CI360" s="400"/>
      <c r="CJ360" s="400"/>
      <c r="CK360" s="400"/>
    </row>
    <row r="361" spans="1:89">
      <c r="A361" s="1343"/>
      <c r="B361" s="397">
        <v>26</v>
      </c>
      <c r="C361" s="406">
        <v>5.3199999999999997E-2</v>
      </c>
      <c r="D361" s="406">
        <v>8.77E-2</v>
      </c>
      <c r="E361" s="406">
        <v>0.12939999999999999</v>
      </c>
      <c r="F361" s="406">
        <v>0.17799999999999999</v>
      </c>
      <c r="G361" s="406">
        <v>0.23319999999999999</v>
      </c>
      <c r="H361" s="406">
        <v>0.2949</v>
      </c>
      <c r="I361" s="406">
        <v>0.36299999999999999</v>
      </c>
      <c r="J361" s="406">
        <v>0.4375</v>
      </c>
      <c r="K361" s="406">
        <v>0.5181</v>
      </c>
      <c r="L361" s="406">
        <v>0.60489999999999999</v>
      </c>
      <c r="M361" s="406">
        <v>0.69789999999999996</v>
      </c>
      <c r="N361" s="406">
        <v>0.79710000000000003</v>
      </c>
      <c r="O361" s="406">
        <v>0.90229999999999999</v>
      </c>
      <c r="P361" s="406">
        <v>1.0137</v>
      </c>
      <c r="Q361" s="406">
        <v>1.1313</v>
      </c>
      <c r="R361" s="406">
        <v>1.2549999999999999</v>
      </c>
      <c r="S361" s="406">
        <v>1.385</v>
      </c>
      <c r="T361" s="406">
        <v>1.5212000000000001</v>
      </c>
      <c r="U361" s="406">
        <v>1.6636</v>
      </c>
      <c r="V361" s="406">
        <v>1.8124</v>
      </c>
      <c r="W361" s="406">
        <v>1.9676</v>
      </c>
      <c r="X361" s="406">
        <v>2.1291000000000002</v>
      </c>
      <c r="Y361" s="406">
        <v>2.2972000000000001</v>
      </c>
      <c r="Z361" s="406">
        <v>2.4718</v>
      </c>
      <c r="AA361" s="406">
        <v>2.653</v>
      </c>
      <c r="AB361" s="406">
        <v>2.8409</v>
      </c>
      <c r="AC361" s="406">
        <v>3.0354999999999999</v>
      </c>
      <c r="AD361" s="406">
        <v>3.2370000000000001</v>
      </c>
      <c r="AE361" s="406">
        <v>3.4453</v>
      </c>
      <c r="AF361" s="406">
        <v>3.6606999999999998</v>
      </c>
      <c r="AG361" s="406">
        <v>3.8831000000000002</v>
      </c>
      <c r="AH361" s="406">
        <v>4.1127000000000002</v>
      </c>
      <c r="AI361" s="406">
        <v>4.3494999999999999</v>
      </c>
      <c r="AJ361" s="406">
        <v>4.5937999999999999</v>
      </c>
      <c r="AK361" s="406">
        <v>4.8453999999999997</v>
      </c>
      <c r="AL361" s="406">
        <v>5.1045999999999996</v>
      </c>
      <c r="AM361" s="406">
        <v>5.3715000000000002</v>
      </c>
      <c r="AN361" s="406">
        <v>5.6460999999999997</v>
      </c>
      <c r="AY361" s="400"/>
      <c r="AZ361" s="400"/>
      <c r="BA361" s="400"/>
      <c r="BB361" s="400"/>
      <c r="BC361" s="400"/>
      <c r="BD361" s="400"/>
      <c r="BE361" s="400"/>
      <c r="BF361" s="400"/>
      <c r="BG361" s="400"/>
      <c r="BH361" s="400"/>
      <c r="BI361" s="400"/>
      <c r="BJ361" s="400"/>
      <c r="BK361" s="400"/>
      <c r="BL361" s="400"/>
      <c r="BM361" s="400"/>
      <c r="BN361" s="400"/>
      <c r="BO361" s="400"/>
      <c r="BP361" s="400"/>
      <c r="BQ361" s="400"/>
      <c r="BR361" s="400"/>
      <c r="BS361" s="400"/>
      <c r="BT361" s="400"/>
      <c r="BU361" s="400"/>
      <c r="BV361" s="400"/>
      <c r="BW361" s="400"/>
      <c r="BX361" s="400"/>
      <c r="BY361" s="400"/>
      <c r="BZ361" s="400"/>
      <c r="CA361" s="400"/>
      <c r="CB361" s="400"/>
      <c r="CC361" s="400"/>
      <c r="CD361" s="400"/>
      <c r="CE361" s="400"/>
      <c r="CF361" s="400"/>
      <c r="CG361" s="400"/>
      <c r="CH361" s="400"/>
      <c r="CI361" s="400"/>
      <c r="CJ361" s="400"/>
      <c r="CK361" s="400"/>
    </row>
    <row r="362" spans="1:89">
      <c r="A362" s="1343"/>
      <c r="B362" s="397">
        <v>27</v>
      </c>
      <c r="C362" s="406">
        <v>5.5199999999999999E-2</v>
      </c>
      <c r="D362" s="406">
        <v>9.11E-2</v>
      </c>
      <c r="E362" s="406">
        <v>0.13439999999999999</v>
      </c>
      <c r="F362" s="406">
        <v>0.18490000000000001</v>
      </c>
      <c r="G362" s="406">
        <v>0.24229999999999999</v>
      </c>
      <c r="H362" s="406">
        <v>0.30649999999999999</v>
      </c>
      <c r="I362" s="406">
        <v>0.37730000000000002</v>
      </c>
      <c r="J362" s="406">
        <v>0.4546</v>
      </c>
      <c r="K362" s="406">
        <v>0.53839999999999999</v>
      </c>
      <c r="L362" s="406">
        <v>0.62870000000000004</v>
      </c>
      <c r="M362" s="406">
        <v>0.72529999999999994</v>
      </c>
      <c r="N362" s="406">
        <v>0.82840000000000003</v>
      </c>
      <c r="O362" s="406">
        <v>0.93779999999999997</v>
      </c>
      <c r="P362" s="406">
        <v>1.0536000000000001</v>
      </c>
      <c r="Q362" s="406">
        <v>1.1758</v>
      </c>
      <c r="R362" s="406">
        <v>1.3044</v>
      </c>
      <c r="S362" s="406">
        <v>1.4395</v>
      </c>
      <c r="T362" s="406">
        <v>1.5810999999999999</v>
      </c>
      <c r="U362" s="406">
        <v>1.7291000000000001</v>
      </c>
      <c r="V362" s="406">
        <v>1.8837999999999999</v>
      </c>
      <c r="W362" s="406">
        <v>2.0449999999999999</v>
      </c>
      <c r="X362" s="406">
        <v>2.2128999999999999</v>
      </c>
      <c r="Y362" s="406">
        <v>2.3875999999999999</v>
      </c>
      <c r="Z362" s="406">
        <v>2.569</v>
      </c>
      <c r="AA362" s="406">
        <v>2.7572999999999999</v>
      </c>
      <c r="AB362" s="406">
        <v>2.9525000000000001</v>
      </c>
      <c r="AC362" s="406">
        <v>3.1547000000000001</v>
      </c>
      <c r="AD362" s="406">
        <v>3.3639999999999999</v>
      </c>
      <c r="AE362" s="406">
        <v>3.5804</v>
      </c>
      <c r="AF362" s="406">
        <v>3.8041</v>
      </c>
      <c r="AG362" s="406">
        <v>4.0350999999999999</v>
      </c>
      <c r="AH362" s="406">
        <v>4.2736000000000001</v>
      </c>
      <c r="AI362" s="406">
        <v>4.5194999999999999</v>
      </c>
      <c r="AJ362" s="406">
        <v>4.7731000000000003</v>
      </c>
      <c r="AK362" s="406">
        <v>5.0343</v>
      </c>
      <c r="AL362" s="406">
        <v>5.3033999999999999</v>
      </c>
      <c r="AM362" s="406">
        <v>5.5804</v>
      </c>
      <c r="AN362" s="406">
        <v>5.8654000000000002</v>
      </c>
      <c r="AY362" s="400"/>
      <c r="AZ362" s="400"/>
      <c r="BA362" s="400"/>
      <c r="BB362" s="400"/>
      <c r="BC362" s="400"/>
      <c r="BD362" s="400"/>
      <c r="BE362" s="400"/>
      <c r="BF362" s="400"/>
      <c r="BG362" s="400"/>
      <c r="BH362" s="400"/>
      <c r="BI362" s="400"/>
      <c r="BJ362" s="400"/>
      <c r="BK362" s="400"/>
      <c r="BL362" s="400"/>
      <c r="BM362" s="400"/>
      <c r="BN362" s="400"/>
      <c r="BO362" s="400"/>
      <c r="BP362" s="400"/>
      <c r="BQ362" s="400"/>
      <c r="BR362" s="400"/>
      <c r="BS362" s="400"/>
      <c r="BT362" s="400"/>
      <c r="BU362" s="400"/>
      <c r="BV362" s="400"/>
      <c r="BW362" s="400"/>
      <c r="BX362" s="400"/>
      <c r="BY362" s="400"/>
      <c r="BZ362" s="400"/>
      <c r="CA362" s="400"/>
      <c r="CB362" s="400"/>
      <c r="CC362" s="400"/>
      <c r="CD362" s="400"/>
      <c r="CE362" s="400"/>
      <c r="CF362" s="400"/>
      <c r="CG362" s="400"/>
      <c r="CH362" s="400"/>
      <c r="CI362" s="400"/>
      <c r="CJ362" s="400"/>
      <c r="CK362" s="400"/>
    </row>
    <row r="363" spans="1:89">
      <c r="A363" s="1343"/>
      <c r="B363" s="397">
        <v>28</v>
      </c>
      <c r="C363" s="406">
        <v>5.7299999999999997E-2</v>
      </c>
      <c r="D363" s="406">
        <v>9.4500000000000001E-2</v>
      </c>
      <c r="E363" s="406">
        <v>0.13950000000000001</v>
      </c>
      <c r="F363" s="406">
        <v>0.1918</v>
      </c>
      <c r="G363" s="406">
        <v>0.25140000000000001</v>
      </c>
      <c r="H363" s="406">
        <v>0.318</v>
      </c>
      <c r="I363" s="406">
        <v>0.39150000000000001</v>
      </c>
      <c r="J363" s="406">
        <v>0.47170000000000001</v>
      </c>
      <c r="K363" s="406">
        <v>0.55869999999999997</v>
      </c>
      <c r="L363" s="406">
        <v>0.65239999999999998</v>
      </c>
      <c r="M363" s="406">
        <v>0.75270000000000004</v>
      </c>
      <c r="N363" s="406">
        <v>0.85970000000000002</v>
      </c>
      <c r="O363" s="406">
        <v>0.97330000000000005</v>
      </c>
      <c r="P363" s="406">
        <v>1.0934999999999999</v>
      </c>
      <c r="Q363" s="406">
        <v>1.2202999999999999</v>
      </c>
      <c r="R363" s="406">
        <v>1.3537999999999999</v>
      </c>
      <c r="S363" s="406">
        <v>1.494</v>
      </c>
      <c r="T363" s="406">
        <v>1.641</v>
      </c>
      <c r="U363" s="406">
        <v>1.7946</v>
      </c>
      <c r="V363" s="406">
        <v>1.9551000000000001</v>
      </c>
      <c r="W363" s="406">
        <v>2.1225000000000001</v>
      </c>
      <c r="X363" s="406">
        <v>2.2968000000000002</v>
      </c>
      <c r="Y363" s="406">
        <v>2.4780000000000002</v>
      </c>
      <c r="Z363" s="406">
        <v>2.6663000000000001</v>
      </c>
      <c r="AA363" s="406">
        <v>2.8616999999999999</v>
      </c>
      <c r="AB363" s="406">
        <v>3.0642</v>
      </c>
      <c r="AC363" s="406">
        <v>3.274</v>
      </c>
      <c r="AD363" s="406">
        <v>3.4910999999999999</v>
      </c>
      <c r="AE363" s="406">
        <v>3.7157</v>
      </c>
      <c r="AF363" s="406">
        <v>3.9477000000000002</v>
      </c>
      <c r="AG363" s="406">
        <v>4.1872999999999996</v>
      </c>
      <c r="AH363" s="406">
        <v>4.4345999999999997</v>
      </c>
      <c r="AI363" s="406">
        <v>4.6897000000000002</v>
      </c>
      <c r="AJ363" s="406">
        <v>4.9526000000000003</v>
      </c>
      <c r="AK363" s="406">
        <v>5.2234999999999996</v>
      </c>
      <c r="AL363" s="406">
        <v>5.5025000000000004</v>
      </c>
      <c r="AM363" s="406">
        <v>5.7896999999999998</v>
      </c>
      <c r="AN363" s="406">
        <v>6.0850999999999997</v>
      </c>
      <c r="AY363" s="400"/>
      <c r="AZ363" s="400"/>
      <c r="BA363" s="400"/>
      <c r="BB363" s="400"/>
      <c r="BC363" s="400"/>
      <c r="BD363" s="400"/>
      <c r="BE363" s="400"/>
      <c r="BF363" s="400"/>
      <c r="BG363" s="400"/>
      <c r="BH363" s="400"/>
      <c r="BI363" s="400"/>
      <c r="BJ363" s="400"/>
      <c r="BK363" s="400"/>
      <c r="BL363" s="400"/>
      <c r="BM363" s="400"/>
      <c r="BN363" s="400"/>
      <c r="BO363" s="400"/>
      <c r="BP363" s="400"/>
      <c r="BQ363" s="400"/>
      <c r="BR363" s="400"/>
      <c r="BS363" s="400"/>
      <c r="BT363" s="400"/>
      <c r="BU363" s="400"/>
      <c r="BV363" s="400"/>
      <c r="BW363" s="400"/>
      <c r="BX363" s="400"/>
      <c r="BY363" s="400"/>
      <c r="BZ363" s="400"/>
      <c r="CA363" s="400"/>
      <c r="CB363" s="400"/>
      <c r="CC363" s="400"/>
      <c r="CD363" s="400"/>
      <c r="CE363" s="400"/>
      <c r="CF363" s="400"/>
      <c r="CG363" s="400"/>
      <c r="CH363" s="400"/>
      <c r="CI363" s="400"/>
      <c r="CJ363" s="400"/>
      <c r="CK363" s="400"/>
    </row>
    <row r="364" spans="1:89">
      <c r="A364" s="1343"/>
      <c r="B364" s="397">
        <v>29</v>
      </c>
      <c r="C364" s="406">
        <v>5.9400000000000001E-2</v>
      </c>
      <c r="D364" s="406">
        <v>9.7900000000000001E-2</v>
      </c>
      <c r="E364" s="406">
        <v>0.14449999999999999</v>
      </c>
      <c r="F364" s="406">
        <v>0.1988</v>
      </c>
      <c r="G364" s="406">
        <v>0.26050000000000001</v>
      </c>
      <c r="H364" s="406">
        <v>0.32950000000000002</v>
      </c>
      <c r="I364" s="406">
        <v>0.40570000000000001</v>
      </c>
      <c r="J364" s="406">
        <v>0.4889</v>
      </c>
      <c r="K364" s="406">
        <v>0.57909999999999995</v>
      </c>
      <c r="L364" s="406">
        <v>0.67620000000000002</v>
      </c>
      <c r="M364" s="406">
        <v>0.7802</v>
      </c>
      <c r="N364" s="406">
        <v>0.89100000000000001</v>
      </c>
      <c r="O364" s="406">
        <v>1.0087999999999999</v>
      </c>
      <c r="P364" s="406">
        <v>1.1334</v>
      </c>
      <c r="Q364" s="406">
        <v>1.2648999999999999</v>
      </c>
      <c r="R364" s="406">
        <v>1.4033</v>
      </c>
      <c r="S364" s="406">
        <v>1.5486</v>
      </c>
      <c r="T364" s="406">
        <v>1.7009000000000001</v>
      </c>
      <c r="U364" s="406">
        <v>1.8602000000000001</v>
      </c>
      <c r="V364" s="406">
        <v>2.0266000000000002</v>
      </c>
      <c r="W364" s="406">
        <v>2.2000000000000002</v>
      </c>
      <c r="X364" s="406">
        <v>2.3807</v>
      </c>
      <c r="Y364" s="406">
        <v>2.5684999999999998</v>
      </c>
      <c r="Z364" s="406">
        <v>2.7635999999999998</v>
      </c>
      <c r="AA364" s="406">
        <v>2.9661</v>
      </c>
      <c r="AB364" s="406">
        <v>3.1760000000000002</v>
      </c>
      <c r="AC364" s="406">
        <v>3.3934000000000002</v>
      </c>
      <c r="AD364" s="406">
        <v>3.6183999999999998</v>
      </c>
      <c r="AE364" s="406">
        <v>3.8511000000000002</v>
      </c>
      <c r="AF364" s="406">
        <v>4.0914999999999999</v>
      </c>
      <c r="AG364" s="406">
        <v>4.3396999999999997</v>
      </c>
      <c r="AH364" s="406">
        <v>4.5959000000000003</v>
      </c>
      <c r="AI364" s="406">
        <v>4.8601000000000001</v>
      </c>
      <c r="AJ364" s="406">
        <v>5.1325000000000003</v>
      </c>
      <c r="AK364" s="406">
        <v>5.4130000000000003</v>
      </c>
      <c r="AL364" s="406">
        <v>5.702</v>
      </c>
      <c r="AM364" s="406">
        <v>5.9992999999999999</v>
      </c>
      <c r="AN364" s="406">
        <v>6.3052000000000001</v>
      </c>
      <c r="AY364" s="400"/>
      <c r="AZ364" s="400"/>
      <c r="BA364" s="400"/>
      <c r="BB364" s="400"/>
      <c r="BC364" s="400"/>
      <c r="BD364" s="400"/>
      <c r="BE364" s="400"/>
      <c r="BF364" s="400"/>
      <c r="BG364" s="400"/>
      <c r="BH364" s="400"/>
      <c r="BI364" s="400"/>
      <c r="BJ364" s="400"/>
      <c r="BK364" s="400"/>
      <c r="BL364" s="400"/>
      <c r="BM364" s="400"/>
      <c r="BN364" s="400"/>
      <c r="BO364" s="400"/>
      <c r="BP364" s="400"/>
      <c r="BQ364" s="400"/>
      <c r="BR364" s="400"/>
      <c r="BS364" s="400"/>
      <c r="BT364" s="400"/>
      <c r="BU364" s="400"/>
      <c r="BV364" s="400"/>
      <c r="BW364" s="400"/>
      <c r="BX364" s="400"/>
      <c r="BY364" s="400"/>
      <c r="BZ364" s="400"/>
      <c r="CA364" s="400"/>
      <c r="CB364" s="400"/>
      <c r="CC364" s="400"/>
      <c r="CD364" s="400"/>
      <c r="CE364" s="400"/>
      <c r="CF364" s="400"/>
      <c r="CG364" s="400"/>
      <c r="CH364" s="400"/>
      <c r="CI364" s="400"/>
      <c r="CJ364" s="400"/>
      <c r="CK364" s="400"/>
    </row>
    <row r="365" spans="1:89">
      <c r="A365" s="1343"/>
      <c r="B365" s="397">
        <v>30</v>
      </c>
      <c r="C365" s="406">
        <v>6.1400000000000003E-2</v>
      </c>
      <c r="D365" s="406">
        <v>0.1013</v>
      </c>
      <c r="E365" s="406">
        <v>0.14949999999999999</v>
      </c>
      <c r="F365" s="406">
        <v>0.20569999999999999</v>
      </c>
      <c r="G365" s="406">
        <v>0.26960000000000001</v>
      </c>
      <c r="H365" s="406">
        <v>0.34110000000000001</v>
      </c>
      <c r="I365" s="406">
        <v>0.4199</v>
      </c>
      <c r="J365" s="406">
        <v>0.50600000000000001</v>
      </c>
      <c r="K365" s="406">
        <v>0.59940000000000004</v>
      </c>
      <c r="L365" s="406">
        <v>0.69989999999999997</v>
      </c>
      <c r="M365" s="406">
        <v>0.80759999999999998</v>
      </c>
      <c r="N365" s="406">
        <v>0.9224</v>
      </c>
      <c r="O365" s="406">
        <v>1.0443</v>
      </c>
      <c r="P365" s="406">
        <v>1.1733</v>
      </c>
      <c r="Q365" s="406">
        <v>1.3093999999999999</v>
      </c>
      <c r="R365" s="406">
        <v>1.4527000000000001</v>
      </c>
      <c r="S365" s="406">
        <v>1.6032</v>
      </c>
      <c r="T365" s="406">
        <v>1.7608999999999999</v>
      </c>
      <c r="U365" s="406">
        <v>1.9258</v>
      </c>
      <c r="V365" s="406">
        <v>2.0979999999999999</v>
      </c>
      <c r="W365" s="406">
        <v>2.2776000000000001</v>
      </c>
      <c r="X365" s="406">
        <v>2.4645999999999999</v>
      </c>
      <c r="Y365" s="406">
        <v>2.6591</v>
      </c>
      <c r="Z365" s="406">
        <v>2.8611</v>
      </c>
      <c r="AA365" s="406">
        <v>3.0707</v>
      </c>
      <c r="AB365" s="406">
        <v>3.2879</v>
      </c>
      <c r="AC365" s="406">
        <v>3.5129999999999999</v>
      </c>
      <c r="AD365" s="406">
        <v>3.7458</v>
      </c>
      <c r="AE365" s="406">
        <v>3.9866000000000001</v>
      </c>
      <c r="AF365" s="406">
        <v>4.2354000000000003</v>
      </c>
      <c r="AG365" s="406">
        <v>4.4923000000000002</v>
      </c>
      <c r="AH365" s="406">
        <v>4.7573999999999996</v>
      </c>
      <c r="AI365" s="406">
        <v>5.0308000000000002</v>
      </c>
      <c r="AJ365" s="406">
        <v>5.3125</v>
      </c>
      <c r="AK365" s="406">
        <v>5.6028000000000002</v>
      </c>
      <c r="AL365" s="406">
        <v>5.9016999999999999</v>
      </c>
      <c r="AM365" s="406">
        <v>6.2092999999999998</v>
      </c>
      <c r="AN365" s="406">
        <v>6.5256999999999996</v>
      </c>
      <c r="AY365" s="400"/>
      <c r="AZ365" s="400"/>
      <c r="BA365" s="400"/>
      <c r="BB365" s="400"/>
      <c r="BC365" s="400"/>
      <c r="BD365" s="400"/>
      <c r="BE365" s="400"/>
      <c r="BF365" s="400"/>
      <c r="BG365" s="400"/>
      <c r="BH365" s="400"/>
      <c r="BI365" s="400"/>
      <c r="BJ365" s="400"/>
      <c r="BK365" s="400"/>
      <c r="BL365" s="400"/>
      <c r="BM365" s="400"/>
      <c r="BN365" s="400"/>
      <c r="BO365" s="400"/>
      <c r="BP365" s="400"/>
      <c r="BQ365" s="400"/>
      <c r="BR365" s="400"/>
      <c r="BS365" s="400"/>
      <c r="BT365" s="400"/>
      <c r="BU365" s="400"/>
      <c r="BV365" s="400"/>
      <c r="BW365" s="400"/>
      <c r="BX365" s="400"/>
      <c r="BY365" s="400"/>
      <c r="BZ365" s="400"/>
      <c r="CA365" s="400"/>
      <c r="CB365" s="400"/>
      <c r="CC365" s="400"/>
      <c r="CD365" s="400"/>
      <c r="CE365" s="400"/>
      <c r="CF365" s="400"/>
      <c r="CG365" s="400"/>
      <c r="CH365" s="400"/>
      <c r="CI365" s="400"/>
      <c r="CJ365" s="400"/>
      <c r="CK365" s="400"/>
    </row>
    <row r="366" spans="1:89">
      <c r="A366" s="1343"/>
      <c r="B366" s="397">
        <v>31</v>
      </c>
      <c r="C366" s="406">
        <v>6.3500000000000001E-2</v>
      </c>
      <c r="D366" s="406">
        <v>0.1047</v>
      </c>
      <c r="E366" s="406">
        <v>0.15459999999999999</v>
      </c>
      <c r="F366" s="406">
        <v>0.2127</v>
      </c>
      <c r="G366" s="406">
        <v>0.2787</v>
      </c>
      <c r="H366" s="406">
        <v>0.35260000000000002</v>
      </c>
      <c r="I366" s="406">
        <v>0.43409999999999999</v>
      </c>
      <c r="J366" s="406">
        <v>0.5232</v>
      </c>
      <c r="K366" s="406">
        <v>0.61970000000000003</v>
      </c>
      <c r="L366" s="406">
        <v>0.72370000000000001</v>
      </c>
      <c r="M366" s="406">
        <v>0.83499999999999996</v>
      </c>
      <c r="N366" s="406">
        <v>0.95369999999999999</v>
      </c>
      <c r="O366" s="406">
        <v>1.0798000000000001</v>
      </c>
      <c r="P366" s="406">
        <v>1.2132000000000001</v>
      </c>
      <c r="Q366" s="406">
        <v>1.3540000000000001</v>
      </c>
      <c r="R366" s="406">
        <v>1.5022</v>
      </c>
      <c r="S366" s="406">
        <v>1.6577999999999999</v>
      </c>
      <c r="T366" s="406">
        <v>1.8208</v>
      </c>
      <c r="U366" s="406">
        <v>1.9914000000000001</v>
      </c>
      <c r="V366" s="406">
        <v>2.1695000000000002</v>
      </c>
      <c r="W366" s="406">
        <v>2.3552</v>
      </c>
      <c r="X366" s="406">
        <v>2.5486</v>
      </c>
      <c r="Y366" s="406">
        <v>2.7496999999999998</v>
      </c>
      <c r="Z366" s="406">
        <v>2.9584999999999999</v>
      </c>
      <c r="AA366" s="406">
        <v>3.1753</v>
      </c>
      <c r="AB366" s="406">
        <v>3.3999000000000001</v>
      </c>
      <c r="AC366" s="406">
        <v>3.6326000000000001</v>
      </c>
      <c r="AD366" s="406">
        <v>3.8733</v>
      </c>
      <c r="AE366" s="406">
        <v>4.1223000000000001</v>
      </c>
      <c r="AF366" s="406">
        <v>4.3795000000000002</v>
      </c>
      <c r="AG366" s="406">
        <v>4.6449999999999996</v>
      </c>
      <c r="AH366" s="406">
        <v>4.9189999999999996</v>
      </c>
      <c r="AI366" s="406">
        <v>5.2016</v>
      </c>
      <c r="AJ366" s="406">
        <v>5.4927999999999999</v>
      </c>
      <c r="AK366" s="406">
        <v>5.7927999999999997</v>
      </c>
      <c r="AL366" s="406">
        <v>6.1017000000000001</v>
      </c>
      <c r="AM366" s="406">
        <v>6.4195000000000002</v>
      </c>
      <c r="AN366" s="406">
        <v>6.7464000000000004</v>
      </c>
      <c r="AY366" s="400"/>
      <c r="AZ366" s="400"/>
      <c r="BA366" s="400"/>
      <c r="BB366" s="400"/>
      <c r="BC366" s="400"/>
      <c r="BD366" s="400"/>
      <c r="BE366" s="400"/>
      <c r="BF366" s="400"/>
      <c r="BG366" s="400"/>
      <c r="BH366" s="400"/>
      <c r="BI366" s="400"/>
      <c r="BJ366" s="400"/>
      <c r="BK366" s="400"/>
      <c r="BL366" s="400"/>
      <c r="BM366" s="400"/>
      <c r="BN366" s="400"/>
      <c r="BO366" s="400"/>
      <c r="BP366" s="400"/>
      <c r="BQ366" s="400"/>
      <c r="BR366" s="400"/>
      <c r="BS366" s="400"/>
      <c r="BT366" s="400"/>
      <c r="BU366" s="400"/>
      <c r="BV366" s="400"/>
      <c r="BW366" s="400"/>
      <c r="BX366" s="400"/>
      <c r="BY366" s="400"/>
      <c r="BZ366" s="400"/>
      <c r="CA366" s="400"/>
      <c r="CB366" s="400"/>
      <c r="CC366" s="400"/>
      <c r="CD366" s="400"/>
      <c r="CE366" s="400"/>
      <c r="CF366" s="400"/>
      <c r="CG366" s="400"/>
      <c r="CH366" s="400"/>
      <c r="CI366" s="400"/>
      <c r="CJ366" s="400"/>
      <c r="CK366" s="400"/>
    </row>
    <row r="367" spans="1:89">
      <c r="A367" s="1343"/>
      <c r="B367" s="397">
        <v>32</v>
      </c>
      <c r="C367" s="406">
        <v>6.5600000000000006E-2</v>
      </c>
      <c r="D367" s="406">
        <v>0.1081</v>
      </c>
      <c r="E367" s="406">
        <v>0.15959999999999999</v>
      </c>
      <c r="F367" s="406">
        <v>0.21959999999999999</v>
      </c>
      <c r="G367" s="406">
        <v>0.2878</v>
      </c>
      <c r="H367" s="406">
        <v>0.36409999999999998</v>
      </c>
      <c r="I367" s="406">
        <v>0.44829999999999998</v>
      </c>
      <c r="J367" s="406">
        <v>0.5403</v>
      </c>
      <c r="K367" s="406">
        <v>0.64</v>
      </c>
      <c r="L367" s="406">
        <v>0.74739999999999995</v>
      </c>
      <c r="M367" s="406">
        <v>0.86240000000000006</v>
      </c>
      <c r="N367" s="406">
        <v>0.98509999999999998</v>
      </c>
      <c r="O367" s="406">
        <v>1.1153</v>
      </c>
      <c r="P367" s="406">
        <v>1.2531000000000001</v>
      </c>
      <c r="Q367" s="406">
        <v>1.3986000000000001</v>
      </c>
      <c r="R367" s="406">
        <v>1.5516000000000001</v>
      </c>
      <c r="S367" s="406">
        <v>1.7123999999999999</v>
      </c>
      <c r="T367" s="406">
        <v>1.8809</v>
      </c>
      <c r="U367" s="406">
        <v>2.0571000000000002</v>
      </c>
      <c r="V367" s="406">
        <v>2.2410000000000001</v>
      </c>
      <c r="W367" s="406">
        <v>2.4329000000000001</v>
      </c>
      <c r="X367" s="406">
        <v>2.6326000000000001</v>
      </c>
      <c r="Y367" s="406">
        <v>2.8403</v>
      </c>
      <c r="Z367" s="406">
        <v>3.0560999999999998</v>
      </c>
      <c r="AA367" s="406">
        <v>3.2799</v>
      </c>
      <c r="AB367" s="406">
        <v>3.512</v>
      </c>
      <c r="AC367" s="406">
        <v>3.7523</v>
      </c>
      <c r="AD367" s="406">
        <v>4.0008999999999997</v>
      </c>
      <c r="AE367" s="406">
        <v>4.258</v>
      </c>
      <c r="AF367" s="406">
        <v>4.5236000000000001</v>
      </c>
      <c r="AG367" s="406">
        <v>4.7979000000000003</v>
      </c>
      <c r="AH367" s="406">
        <v>5.0808</v>
      </c>
      <c r="AI367" s="406">
        <v>5.3726000000000003</v>
      </c>
      <c r="AJ367" s="406">
        <v>5.6733000000000002</v>
      </c>
      <c r="AK367" s="406">
        <v>5.9829999999999997</v>
      </c>
      <c r="AL367" s="406">
        <v>6.3018999999999998</v>
      </c>
      <c r="AM367" s="406">
        <v>6.63</v>
      </c>
      <c r="AN367" s="406">
        <v>6.9675000000000002</v>
      </c>
      <c r="AY367" s="400"/>
      <c r="AZ367" s="400"/>
      <c r="BA367" s="400"/>
      <c r="BB367" s="400"/>
      <c r="BC367" s="400"/>
      <c r="BD367" s="400"/>
      <c r="BE367" s="400"/>
      <c r="BF367" s="400"/>
      <c r="BG367" s="400"/>
      <c r="BH367" s="400"/>
      <c r="BI367" s="400"/>
      <c r="BJ367" s="400"/>
      <c r="BK367" s="400"/>
      <c r="BL367" s="400"/>
      <c r="BM367" s="400"/>
      <c r="BN367" s="400"/>
      <c r="BO367" s="400"/>
      <c r="BP367" s="400"/>
      <c r="BQ367" s="400"/>
      <c r="BR367" s="400"/>
      <c r="BS367" s="400"/>
      <c r="BT367" s="400"/>
      <c r="BU367" s="400"/>
      <c r="BV367" s="400"/>
      <c r="BW367" s="400"/>
      <c r="BX367" s="400"/>
      <c r="BY367" s="400"/>
      <c r="BZ367" s="400"/>
      <c r="CA367" s="400"/>
      <c r="CB367" s="400"/>
      <c r="CC367" s="400"/>
      <c r="CD367" s="400"/>
      <c r="CE367" s="400"/>
      <c r="CF367" s="400"/>
      <c r="CG367" s="400"/>
      <c r="CH367" s="400"/>
      <c r="CI367" s="400"/>
      <c r="CJ367" s="400"/>
      <c r="CK367" s="400"/>
    </row>
    <row r="368" spans="1:89">
      <c r="A368" s="1343"/>
      <c r="B368" s="397">
        <v>33</v>
      </c>
      <c r="C368" s="406">
        <v>6.7599999999999993E-2</v>
      </c>
      <c r="D368" s="406">
        <v>0.1115</v>
      </c>
      <c r="E368" s="406">
        <v>0.16470000000000001</v>
      </c>
      <c r="F368" s="406">
        <v>0.22650000000000001</v>
      </c>
      <c r="G368" s="406">
        <v>0.2969</v>
      </c>
      <c r="H368" s="406">
        <v>0.37569999999999998</v>
      </c>
      <c r="I368" s="406">
        <v>0.46250000000000002</v>
      </c>
      <c r="J368" s="406">
        <v>0.5575</v>
      </c>
      <c r="K368" s="406">
        <v>0.66039999999999999</v>
      </c>
      <c r="L368" s="406">
        <v>0.7712</v>
      </c>
      <c r="M368" s="406">
        <v>0.88990000000000002</v>
      </c>
      <c r="N368" s="406">
        <v>1.0164</v>
      </c>
      <c r="O368" s="406">
        <v>1.1508</v>
      </c>
      <c r="P368" s="406">
        <v>1.2929999999999999</v>
      </c>
      <c r="Q368" s="406">
        <v>1.4431</v>
      </c>
      <c r="R368" s="406">
        <v>1.6011</v>
      </c>
      <c r="S368" s="406">
        <v>1.7669999999999999</v>
      </c>
      <c r="T368" s="406">
        <v>1.9409000000000001</v>
      </c>
      <c r="U368" s="406">
        <v>2.1227</v>
      </c>
      <c r="V368" s="406">
        <v>2.3126000000000002</v>
      </c>
      <c r="W368" s="406">
        <v>2.5106000000000002</v>
      </c>
      <c r="X368" s="406">
        <v>2.7166999999999999</v>
      </c>
      <c r="Y368" s="406">
        <v>2.931</v>
      </c>
      <c r="Z368" s="406">
        <v>3.1537000000000002</v>
      </c>
      <c r="AA368" s="406">
        <v>3.3847</v>
      </c>
      <c r="AB368" s="406">
        <v>3.6240999999999999</v>
      </c>
      <c r="AC368" s="406">
        <v>3.8721000000000001</v>
      </c>
      <c r="AD368" s="406">
        <v>4.1285999999999996</v>
      </c>
      <c r="AE368" s="406">
        <v>4.3939000000000004</v>
      </c>
      <c r="AF368" s="406">
        <v>4.6679000000000004</v>
      </c>
      <c r="AG368" s="406">
        <v>4.9508999999999999</v>
      </c>
      <c r="AH368" s="406">
        <v>5.2427999999999999</v>
      </c>
      <c r="AI368" s="406">
        <v>5.5437000000000003</v>
      </c>
      <c r="AJ368" s="406">
        <v>5.8539000000000003</v>
      </c>
      <c r="AK368" s="406">
        <v>6.1734</v>
      </c>
      <c r="AL368" s="406">
        <v>6.5023</v>
      </c>
      <c r="AM368" s="406">
        <v>6.8407</v>
      </c>
      <c r="AN368" s="406">
        <v>7.1887999999999996</v>
      </c>
      <c r="AY368" s="400"/>
      <c r="AZ368" s="400"/>
      <c r="BA368" s="400"/>
      <c r="BB368" s="400"/>
      <c r="BC368" s="400"/>
      <c r="BD368" s="400"/>
      <c r="BE368" s="400"/>
      <c r="BF368" s="400"/>
      <c r="BG368" s="400"/>
      <c r="BH368" s="400"/>
      <c r="BI368" s="400"/>
      <c r="BJ368" s="400"/>
      <c r="BK368" s="400"/>
      <c r="BL368" s="400"/>
      <c r="BM368" s="400"/>
      <c r="BN368" s="400"/>
      <c r="BO368" s="400"/>
      <c r="BP368" s="400"/>
      <c r="BQ368" s="400"/>
      <c r="BR368" s="400"/>
      <c r="BS368" s="400"/>
      <c r="BT368" s="400"/>
      <c r="BU368" s="400"/>
      <c r="BV368" s="400"/>
      <c r="BW368" s="400"/>
      <c r="BX368" s="400"/>
      <c r="BY368" s="400"/>
      <c r="BZ368" s="400"/>
      <c r="CA368" s="400"/>
      <c r="CB368" s="400"/>
      <c r="CC368" s="400"/>
      <c r="CD368" s="400"/>
      <c r="CE368" s="400"/>
      <c r="CF368" s="400"/>
      <c r="CG368" s="400"/>
      <c r="CH368" s="400"/>
      <c r="CI368" s="400"/>
      <c r="CJ368" s="400"/>
      <c r="CK368" s="400"/>
    </row>
    <row r="369" spans="1:89">
      <c r="A369" s="1343"/>
      <c r="B369" s="397">
        <v>34</v>
      </c>
      <c r="C369" s="406">
        <v>6.9699999999999998E-2</v>
      </c>
      <c r="D369" s="406">
        <v>0.115</v>
      </c>
      <c r="E369" s="406">
        <v>0.16969999999999999</v>
      </c>
      <c r="F369" s="406">
        <v>0.23350000000000001</v>
      </c>
      <c r="G369" s="406">
        <v>0.30609999999999998</v>
      </c>
      <c r="H369" s="406">
        <v>0.38719999999999999</v>
      </c>
      <c r="I369" s="406">
        <v>0.4768</v>
      </c>
      <c r="J369" s="406">
        <v>0.5746</v>
      </c>
      <c r="K369" s="406">
        <v>0.68069999999999997</v>
      </c>
      <c r="L369" s="406">
        <v>0.79490000000000005</v>
      </c>
      <c r="M369" s="406">
        <v>0.9173</v>
      </c>
      <c r="N369" s="406">
        <v>1.0478000000000001</v>
      </c>
      <c r="O369" s="406">
        <v>1.1862999999999999</v>
      </c>
      <c r="P369" s="406">
        <v>1.333</v>
      </c>
      <c r="Q369" s="406">
        <v>1.4877</v>
      </c>
      <c r="R369" s="406">
        <v>1.6506000000000001</v>
      </c>
      <c r="S369" s="406">
        <v>1.8217000000000001</v>
      </c>
      <c r="T369" s="406">
        <v>2.0009000000000001</v>
      </c>
      <c r="U369" s="406">
        <v>2.1884000000000001</v>
      </c>
      <c r="V369" s="406">
        <v>2.3841999999999999</v>
      </c>
      <c r="W369" s="406">
        <v>2.5882999999999998</v>
      </c>
      <c r="X369" s="406">
        <v>2.8008000000000002</v>
      </c>
      <c r="Y369" s="406">
        <v>3.0217999999999998</v>
      </c>
      <c r="Z369" s="406">
        <v>3.2513000000000001</v>
      </c>
      <c r="AA369" s="406">
        <v>3.4895</v>
      </c>
      <c r="AB369" s="406">
        <v>3.7363</v>
      </c>
      <c r="AC369" s="406">
        <v>3.9918999999999998</v>
      </c>
      <c r="AD369" s="406">
        <v>4.2564000000000002</v>
      </c>
      <c r="AE369" s="406">
        <v>4.5297999999999998</v>
      </c>
      <c r="AF369" s="406">
        <v>4.8122999999999996</v>
      </c>
      <c r="AG369" s="406">
        <v>5.1040000000000001</v>
      </c>
      <c r="AH369" s="406">
        <v>5.4047999999999998</v>
      </c>
      <c r="AI369" s="406">
        <v>5.7149999999999999</v>
      </c>
      <c r="AJ369" s="406">
        <v>6.0347</v>
      </c>
      <c r="AK369" s="406">
        <v>6.3639999999999999</v>
      </c>
      <c r="AL369" s="406">
        <v>6.7028999999999996</v>
      </c>
      <c r="AM369" s="406">
        <v>7.0515999999999996</v>
      </c>
      <c r="AN369" s="406">
        <v>7.4103000000000003</v>
      </c>
      <c r="AY369" s="400"/>
      <c r="AZ369" s="400"/>
      <c r="BA369" s="400"/>
      <c r="BB369" s="400"/>
      <c r="BC369" s="400"/>
      <c r="BD369" s="400"/>
      <c r="BE369" s="400"/>
      <c r="BF369" s="400"/>
      <c r="BG369" s="400"/>
      <c r="BH369" s="400"/>
      <c r="BI369" s="400"/>
      <c r="BJ369" s="400"/>
      <c r="BK369" s="400"/>
      <c r="BL369" s="400"/>
      <c r="BM369" s="400"/>
      <c r="BN369" s="400"/>
      <c r="BO369" s="400"/>
      <c r="BP369" s="400"/>
      <c r="BQ369" s="400"/>
      <c r="BR369" s="400"/>
      <c r="BS369" s="400"/>
      <c r="BT369" s="400"/>
      <c r="BU369" s="400"/>
      <c r="BV369" s="400"/>
      <c r="BW369" s="400"/>
      <c r="BX369" s="400"/>
      <c r="BY369" s="400"/>
      <c r="BZ369" s="400"/>
      <c r="CA369" s="400"/>
      <c r="CB369" s="400"/>
      <c r="CC369" s="400"/>
      <c r="CD369" s="400"/>
      <c r="CE369" s="400"/>
      <c r="CF369" s="400"/>
      <c r="CG369" s="400"/>
      <c r="CH369" s="400"/>
      <c r="CI369" s="400"/>
      <c r="CJ369" s="400"/>
      <c r="CK369" s="400"/>
    </row>
    <row r="370" spans="1:89">
      <c r="A370" s="1344"/>
      <c r="B370" s="397">
        <v>35</v>
      </c>
      <c r="C370" s="406">
        <v>7.1800000000000003E-2</v>
      </c>
      <c r="D370" s="406">
        <v>0.11840000000000001</v>
      </c>
      <c r="E370" s="406">
        <v>0.17469999999999999</v>
      </c>
      <c r="F370" s="406">
        <v>0.2404</v>
      </c>
      <c r="G370" s="406">
        <v>0.31519999999999998</v>
      </c>
      <c r="H370" s="406">
        <v>0.3987</v>
      </c>
      <c r="I370" s="406">
        <v>0.49099999999999999</v>
      </c>
      <c r="J370" s="406">
        <v>0.59179999999999999</v>
      </c>
      <c r="K370" s="406">
        <v>0.70099999999999996</v>
      </c>
      <c r="L370" s="406">
        <v>0.81869999999999998</v>
      </c>
      <c r="M370" s="406">
        <v>0.94469999999999998</v>
      </c>
      <c r="N370" s="406">
        <v>1.0790999999999999</v>
      </c>
      <c r="O370" s="406">
        <v>1.2219</v>
      </c>
      <c r="P370" s="406">
        <v>1.3729</v>
      </c>
      <c r="Q370" s="406">
        <v>1.5324</v>
      </c>
      <c r="R370" s="406">
        <v>1.7000999999999999</v>
      </c>
      <c r="S370" s="406">
        <v>1.8763000000000001</v>
      </c>
      <c r="T370" s="406">
        <v>2.0609999999999999</v>
      </c>
      <c r="U370" s="406">
        <v>2.2541000000000002</v>
      </c>
      <c r="V370" s="406">
        <v>2.4558</v>
      </c>
      <c r="W370" s="406">
        <v>2.6659999999999999</v>
      </c>
      <c r="X370" s="406">
        <v>2.8849</v>
      </c>
      <c r="Y370" s="406">
        <v>3.1126</v>
      </c>
      <c r="Z370" s="406">
        <v>3.3490000000000002</v>
      </c>
      <c r="AA370" s="406">
        <v>3.5943000000000001</v>
      </c>
      <c r="AB370" s="406">
        <v>3.8485999999999998</v>
      </c>
      <c r="AC370" s="406">
        <v>4.1119000000000003</v>
      </c>
      <c r="AD370" s="406">
        <v>4.3842999999999996</v>
      </c>
      <c r="AE370" s="406">
        <v>4.6658999999999997</v>
      </c>
      <c r="AF370" s="406">
        <v>4.9568000000000003</v>
      </c>
      <c r="AG370" s="406">
        <v>5.2572000000000001</v>
      </c>
      <c r="AH370" s="406">
        <v>5.5670000000000002</v>
      </c>
      <c r="AI370" s="406">
        <v>5.8864999999999998</v>
      </c>
      <c r="AJ370" s="406">
        <v>6.2157</v>
      </c>
      <c r="AK370" s="406">
        <v>6.5547000000000004</v>
      </c>
      <c r="AL370" s="406">
        <v>6.9036999999999997</v>
      </c>
      <c r="AM370" s="406">
        <v>7.2628000000000004</v>
      </c>
      <c r="AN370" s="406">
        <v>7.6321000000000003</v>
      </c>
      <c r="AY370" s="400"/>
      <c r="AZ370" s="400"/>
      <c r="BA370" s="400"/>
      <c r="BB370" s="400"/>
      <c r="BC370" s="400"/>
      <c r="BD370" s="400"/>
      <c r="BE370" s="400"/>
      <c r="BF370" s="400"/>
      <c r="BG370" s="400"/>
      <c r="BH370" s="400"/>
      <c r="BI370" s="400"/>
      <c r="BJ370" s="400"/>
      <c r="BK370" s="400"/>
      <c r="BL370" s="400"/>
      <c r="BM370" s="400"/>
      <c r="BN370" s="400"/>
      <c r="BO370" s="400"/>
      <c r="BP370" s="400"/>
      <c r="BQ370" s="400"/>
      <c r="BR370" s="400"/>
      <c r="BS370" s="400"/>
      <c r="BT370" s="400"/>
      <c r="BU370" s="400"/>
      <c r="BV370" s="400"/>
      <c r="BW370" s="400"/>
      <c r="BX370" s="400"/>
      <c r="BY370" s="400"/>
      <c r="BZ370" s="400"/>
      <c r="CA370" s="400"/>
      <c r="CB370" s="400"/>
      <c r="CC370" s="400"/>
      <c r="CD370" s="400"/>
      <c r="CE370" s="400"/>
      <c r="CF370" s="400"/>
      <c r="CG370" s="400"/>
      <c r="CH370" s="400"/>
      <c r="CI370" s="400"/>
      <c r="CJ370" s="400"/>
      <c r="CK370" s="400"/>
    </row>
    <row r="371" spans="1:89">
      <c r="A371" s="1336" t="s">
        <v>956</v>
      </c>
      <c r="B371" s="411">
        <v>5</v>
      </c>
      <c r="C371" s="416">
        <v>8.0999999999999996E-3</v>
      </c>
      <c r="D371" s="416">
        <v>1.3100000000000001E-2</v>
      </c>
      <c r="E371" s="416">
        <v>1.9400000000000001E-2</v>
      </c>
      <c r="F371" s="416">
        <v>2.7199999999999998E-2</v>
      </c>
      <c r="G371" s="416">
        <v>3.6900000000000002E-2</v>
      </c>
      <c r="H371" s="416">
        <v>4.8800000000000003E-2</v>
      </c>
      <c r="I371" s="416">
        <v>6.3399999999999998E-2</v>
      </c>
      <c r="J371" s="416">
        <v>8.1199999999999994E-2</v>
      </c>
      <c r="K371" s="416">
        <v>0.10290000000000001</v>
      </c>
      <c r="L371" s="416">
        <v>0.12939999999999999</v>
      </c>
      <c r="M371" s="416">
        <v>0.1615</v>
      </c>
      <c r="N371" s="416">
        <v>0.2006</v>
      </c>
      <c r="O371" s="416">
        <v>0.24790000000000001</v>
      </c>
      <c r="P371" s="416">
        <v>0.30530000000000002</v>
      </c>
      <c r="Q371" s="416">
        <v>0.37459999999999999</v>
      </c>
      <c r="R371" s="416">
        <v>0.45850000000000002</v>
      </c>
      <c r="S371" s="416">
        <v>0.55959999999999999</v>
      </c>
      <c r="T371" s="416">
        <v>0.68159999999999998</v>
      </c>
      <c r="U371" s="416"/>
      <c r="V371" s="416"/>
      <c r="W371" s="416"/>
      <c r="X371" s="416"/>
      <c r="Y371" s="416"/>
      <c r="AY371" s="400"/>
      <c r="AZ371" s="400"/>
      <c r="BA371" s="400"/>
      <c r="BB371" s="400"/>
      <c r="BC371" s="400"/>
      <c r="BD371" s="400"/>
      <c r="BE371" s="400"/>
      <c r="BF371" s="400"/>
      <c r="BG371" s="400"/>
      <c r="BH371" s="400"/>
      <c r="BI371" s="400"/>
      <c r="BJ371" s="400"/>
      <c r="BK371" s="400"/>
      <c r="BL371" s="400"/>
      <c r="BM371" s="400"/>
      <c r="BN371" s="400"/>
      <c r="BO371" s="400"/>
      <c r="BP371" s="400"/>
      <c r="BQ371" s="400"/>
      <c r="BR371" s="400"/>
      <c r="BS371" s="400"/>
      <c r="BT371" s="400"/>
      <c r="BU371" s="400"/>
      <c r="BV371" s="400"/>
      <c r="BW371" s="400"/>
      <c r="BX371" s="400"/>
      <c r="BY371" s="400"/>
      <c r="BZ371" s="400"/>
      <c r="CA371" s="400"/>
      <c r="CB371" s="400"/>
      <c r="CC371" s="400"/>
      <c r="CD371" s="400"/>
      <c r="CE371" s="400"/>
      <c r="CF371" s="400"/>
      <c r="CG371" s="400"/>
      <c r="CH371" s="400"/>
      <c r="CI371" s="400"/>
      <c r="CJ371" s="400"/>
      <c r="CK371" s="400"/>
    </row>
    <row r="372" spans="1:89">
      <c r="A372" s="1337"/>
      <c r="B372" s="411">
        <v>6</v>
      </c>
      <c r="C372" s="416">
        <v>9.7999999999999997E-3</v>
      </c>
      <c r="D372" s="416">
        <v>1.5900000000000001E-2</v>
      </c>
      <c r="E372" s="416">
        <v>2.3400000000000001E-2</v>
      </c>
      <c r="F372" s="416">
        <v>3.2599999999999997E-2</v>
      </c>
      <c r="G372" s="416">
        <v>4.3799999999999999E-2</v>
      </c>
      <c r="H372" s="416">
        <v>5.74E-2</v>
      </c>
      <c r="I372" s="416">
        <v>7.3800000000000004E-2</v>
      </c>
      <c r="J372" s="416">
        <v>9.35E-2</v>
      </c>
      <c r="K372" s="416">
        <v>0.1171</v>
      </c>
      <c r="L372" s="416">
        <v>0.1454</v>
      </c>
      <c r="M372" s="416">
        <v>0.1792</v>
      </c>
      <c r="N372" s="416">
        <v>0.2195</v>
      </c>
      <c r="O372" s="416">
        <v>0.26750000000000002</v>
      </c>
      <c r="P372" s="416">
        <v>0.32479999999999998</v>
      </c>
      <c r="Q372" s="416">
        <v>0.39279999999999998</v>
      </c>
      <c r="R372" s="416">
        <v>0.47370000000000001</v>
      </c>
      <c r="S372" s="416">
        <v>0.56969999999999998</v>
      </c>
      <c r="T372" s="416">
        <v>0.6835</v>
      </c>
      <c r="U372" s="416">
        <v>0.81840000000000002</v>
      </c>
      <c r="V372" s="416">
        <v>0.97819999999999996</v>
      </c>
      <c r="W372" s="416"/>
      <c r="X372" s="416"/>
      <c r="Y372" s="416"/>
      <c r="AY372" s="400"/>
      <c r="AZ372" s="400"/>
      <c r="BA372" s="400"/>
      <c r="BB372" s="400"/>
      <c r="BC372" s="400"/>
      <c r="BD372" s="400"/>
      <c r="BE372" s="400"/>
      <c r="BF372" s="400"/>
      <c r="BG372" s="400"/>
      <c r="BH372" s="400"/>
      <c r="BI372" s="400"/>
      <c r="BJ372" s="400"/>
      <c r="BK372" s="400"/>
      <c r="BL372" s="400"/>
      <c r="BM372" s="400"/>
      <c r="BN372" s="400"/>
      <c r="BO372" s="400"/>
      <c r="BP372" s="400"/>
      <c r="BQ372" s="400"/>
      <c r="BR372" s="400"/>
      <c r="BS372" s="400"/>
      <c r="BT372" s="400"/>
      <c r="BU372" s="400"/>
      <c r="BV372" s="400"/>
      <c r="BW372" s="400"/>
      <c r="BX372" s="400"/>
      <c r="BY372" s="400"/>
      <c r="BZ372" s="400"/>
      <c r="CA372" s="400"/>
      <c r="CB372" s="400"/>
      <c r="CC372" s="400"/>
      <c r="CD372" s="400"/>
      <c r="CE372" s="400"/>
      <c r="CF372" s="400"/>
      <c r="CG372" s="400"/>
      <c r="CH372" s="400"/>
      <c r="CI372" s="400"/>
      <c r="CJ372" s="400"/>
      <c r="CK372" s="400"/>
    </row>
    <row r="373" spans="1:89">
      <c r="A373" s="1337"/>
      <c r="B373" s="411">
        <v>7</v>
      </c>
      <c r="C373" s="416">
        <v>1.1599999999999999E-2</v>
      </c>
      <c r="D373" s="416">
        <v>1.8700000000000001E-2</v>
      </c>
      <c r="E373" s="416">
        <v>2.7400000000000001E-2</v>
      </c>
      <c r="F373" s="416">
        <v>3.8100000000000002E-2</v>
      </c>
      <c r="G373" s="416">
        <v>5.0999999999999997E-2</v>
      </c>
      <c r="H373" s="416">
        <v>6.6400000000000001E-2</v>
      </c>
      <c r="I373" s="416">
        <v>8.48E-2</v>
      </c>
      <c r="J373" s="416">
        <v>0.1066</v>
      </c>
      <c r="K373" s="416">
        <v>0.13239999999999999</v>
      </c>
      <c r="L373" s="416">
        <v>0.16300000000000001</v>
      </c>
      <c r="M373" s="416">
        <v>0.19900000000000001</v>
      </c>
      <c r="N373" s="416">
        <v>0.24149999999999999</v>
      </c>
      <c r="O373" s="416">
        <v>0.29149999999999998</v>
      </c>
      <c r="P373" s="416">
        <v>0.3503</v>
      </c>
      <c r="Q373" s="416">
        <v>0.41930000000000001</v>
      </c>
      <c r="R373" s="416">
        <v>0.50029999999999997</v>
      </c>
      <c r="S373" s="416">
        <v>0.59530000000000005</v>
      </c>
      <c r="T373" s="416">
        <v>0.70650000000000002</v>
      </c>
      <c r="U373" s="416">
        <v>0.8367</v>
      </c>
      <c r="V373" s="416">
        <v>0.98899999999999999</v>
      </c>
      <c r="W373" s="416">
        <v>1.1669</v>
      </c>
      <c r="X373" s="416">
        <v>1.3748</v>
      </c>
      <c r="Y373" s="416">
        <v>1.6174999999999999</v>
      </c>
      <c r="AY373" s="400"/>
      <c r="AZ373" s="400"/>
      <c r="BA373" s="400"/>
      <c r="BB373" s="400"/>
      <c r="BC373" s="400"/>
      <c r="BD373" s="400"/>
      <c r="BE373" s="400"/>
      <c r="BF373" s="400"/>
      <c r="BG373" s="400"/>
      <c r="BH373" s="400"/>
      <c r="BI373" s="400"/>
      <c r="BJ373" s="400"/>
      <c r="BK373" s="400"/>
      <c r="BL373" s="400"/>
      <c r="BM373" s="400"/>
      <c r="BN373" s="400"/>
      <c r="BO373" s="400"/>
      <c r="BP373" s="400"/>
      <c r="BQ373" s="400"/>
      <c r="BR373" s="400"/>
      <c r="BS373" s="400"/>
      <c r="BT373" s="400"/>
      <c r="BU373" s="400"/>
      <c r="BV373" s="400"/>
      <c r="BW373" s="400"/>
      <c r="BX373" s="400"/>
      <c r="BY373" s="400"/>
      <c r="BZ373" s="400"/>
      <c r="CA373" s="400"/>
      <c r="CB373" s="400"/>
      <c r="CC373" s="400"/>
      <c r="CD373" s="400"/>
      <c r="CE373" s="400"/>
      <c r="CF373" s="400"/>
      <c r="CG373" s="400"/>
      <c r="CH373" s="400"/>
      <c r="CI373" s="400"/>
      <c r="CJ373" s="400"/>
      <c r="CK373" s="400"/>
    </row>
    <row r="374" spans="1:89">
      <c r="A374" s="1337"/>
      <c r="B374" s="411">
        <v>8</v>
      </c>
      <c r="C374" s="416">
        <v>1.34E-2</v>
      </c>
      <c r="D374" s="416">
        <v>2.1499999999999998E-2</v>
      </c>
      <c r="E374" s="416">
        <v>3.15E-2</v>
      </c>
      <c r="F374" s="416">
        <v>4.3700000000000003E-2</v>
      </c>
      <c r="G374" s="416">
        <v>5.8299999999999998E-2</v>
      </c>
      <c r="H374" s="416">
        <v>7.5600000000000001E-2</v>
      </c>
      <c r="I374" s="416">
        <v>9.6100000000000005E-2</v>
      </c>
      <c r="J374" s="416">
        <v>0.1202</v>
      </c>
      <c r="K374" s="416">
        <v>0.14849999999999999</v>
      </c>
      <c r="L374" s="416">
        <v>0.18160000000000001</v>
      </c>
      <c r="M374" s="416">
        <v>0.22040000000000001</v>
      </c>
      <c r="N374" s="416">
        <v>0.2656</v>
      </c>
      <c r="O374" s="416">
        <v>0.31840000000000002</v>
      </c>
      <c r="P374" s="416">
        <v>0.37980000000000003</v>
      </c>
      <c r="Q374" s="416">
        <v>0.45119999999999999</v>
      </c>
      <c r="R374" s="416">
        <v>0.53420000000000001</v>
      </c>
      <c r="S374" s="416">
        <v>0.63060000000000005</v>
      </c>
      <c r="T374" s="416">
        <v>0.74229999999999996</v>
      </c>
      <c r="U374" s="416">
        <v>0.87190000000000001</v>
      </c>
      <c r="V374" s="416">
        <v>1.022</v>
      </c>
      <c r="W374" s="416">
        <v>1.1957</v>
      </c>
      <c r="X374" s="416">
        <v>1.3967000000000001</v>
      </c>
      <c r="Y374" s="416">
        <v>1.6292</v>
      </c>
      <c r="AY374" s="400"/>
      <c r="AZ374" s="400"/>
      <c r="BA374" s="400"/>
      <c r="BB374" s="400"/>
      <c r="BC374" s="400"/>
      <c r="BD374" s="400"/>
      <c r="BE374" s="400"/>
      <c r="BF374" s="400"/>
      <c r="BG374" s="400"/>
      <c r="BH374" s="400"/>
      <c r="BI374" s="400"/>
      <c r="BJ374" s="400"/>
      <c r="BK374" s="400"/>
      <c r="BL374" s="400"/>
      <c r="BM374" s="400"/>
      <c r="BN374" s="400"/>
      <c r="BO374" s="400"/>
      <c r="BP374" s="400"/>
      <c r="BQ374" s="400"/>
      <c r="BR374" s="400"/>
      <c r="BS374" s="400"/>
      <c r="BT374" s="400"/>
      <c r="BU374" s="400"/>
      <c r="BV374" s="400"/>
      <c r="BW374" s="400"/>
      <c r="BX374" s="400"/>
      <c r="BY374" s="400"/>
      <c r="BZ374" s="400"/>
      <c r="CA374" s="400"/>
      <c r="CB374" s="400"/>
      <c r="CC374" s="400"/>
      <c r="CD374" s="400"/>
      <c r="CE374" s="400"/>
      <c r="CF374" s="400"/>
      <c r="CG374" s="400"/>
      <c r="CH374" s="400"/>
      <c r="CI374" s="400"/>
      <c r="CJ374" s="400"/>
      <c r="CK374" s="400"/>
    </row>
    <row r="375" spans="1:89">
      <c r="A375" s="1337"/>
      <c r="B375" s="411">
        <v>9</v>
      </c>
      <c r="C375" s="416">
        <v>1.5100000000000001E-2</v>
      </c>
      <c r="D375" s="416">
        <v>2.4299999999999999E-2</v>
      </c>
      <c r="E375" s="416">
        <v>3.5700000000000003E-2</v>
      </c>
      <c r="F375" s="416">
        <v>4.9399999999999999E-2</v>
      </c>
      <c r="G375" s="416">
        <v>6.5699999999999995E-2</v>
      </c>
      <c r="H375" s="416">
        <v>8.5000000000000006E-2</v>
      </c>
      <c r="I375" s="416">
        <v>0.1076</v>
      </c>
      <c r="J375" s="416">
        <v>0.13420000000000001</v>
      </c>
      <c r="K375" s="416">
        <v>0.1651</v>
      </c>
      <c r="L375" s="416">
        <v>0.2011</v>
      </c>
      <c r="M375" s="416">
        <v>0.24279999999999999</v>
      </c>
      <c r="N375" s="416">
        <v>0.2913</v>
      </c>
      <c r="O375" s="416">
        <v>0.3473</v>
      </c>
      <c r="P375" s="416">
        <v>0.41199999999999998</v>
      </c>
      <c r="Q375" s="416">
        <v>0.48680000000000001</v>
      </c>
      <c r="R375" s="416">
        <v>0.57289999999999996</v>
      </c>
      <c r="S375" s="416">
        <v>0.67230000000000001</v>
      </c>
      <c r="T375" s="416">
        <v>0.78659999999999997</v>
      </c>
      <c r="U375" s="416">
        <v>0.91810000000000003</v>
      </c>
      <c r="V375" s="416">
        <v>1.0692999999999999</v>
      </c>
      <c r="W375" s="416">
        <v>1.2428999999999999</v>
      </c>
      <c r="X375" s="416">
        <v>1.4422999999999999</v>
      </c>
      <c r="Y375" s="416">
        <v>1.6711</v>
      </c>
      <c r="AY375" s="400"/>
      <c r="AZ375" s="400"/>
      <c r="BA375" s="400"/>
      <c r="BB375" s="400"/>
      <c r="BC375" s="400"/>
      <c r="BD375" s="400"/>
      <c r="BE375" s="400"/>
      <c r="BF375" s="400"/>
      <c r="BG375" s="400"/>
      <c r="BH375" s="400"/>
      <c r="BI375" s="400"/>
      <c r="BJ375" s="400"/>
      <c r="BK375" s="400"/>
      <c r="BL375" s="400"/>
      <c r="BM375" s="400"/>
      <c r="BN375" s="400"/>
      <c r="BO375" s="400"/>
      <c r="BP375" s="400"/>
      <c r="BQ375" s="400"/>
      <c r="BR375" s="400"/>
      <c r="BS375" s="400"/>
      <c r="BT375" s="400"/>
      <c r="BU375" s="400"/>
      <c r="BV375" s="400"/>
      <c r="BW375" s="400"/>
      <c r="BX375" s="400"/>
      <c r="BY375" s="400"/>
      <c r="BZ375" s="400"/>
      <c r="CA375" s="400"/>
      <c r="CB375" s="400"/>
      <c r="CC375" s="400"/>
      <c r="CD375" s="400"/>
      <c r="CE375" s="400"/>
      <c r="CF375" s="400"/>
      <c r="CG375" s="400"/>
      <c r="CH375" s="400"/>
      <c r="CI375" s="400"/>
      <c r="CJ375" s="400"/>
      <c r="CK375" s="400"/>
    </row>
    <row r="376" spans="1:89">
      <c r="A376" s="1337"/>
      <c r="B376" s="411">
        <v>10</v>
      </c>
      <c r="C376" s="416">
        <v>1.6899999999999998E-2</v>
      </c>
      <c r="D376" s="416">
        <v>2.7199999999999998E-2</v>
      </c>
      <c r="E376" s="416">
        <v>3.9899999999999998E-2</v>
      </c>
      <c r="F376" s="416">
        <v>5.5100000000000003E-2</v>
      </c>
      <c r="G376" s="416">
        <v>7.3200000000000001E-2</v>
      </c>
      <c r="H376" s="416">
        <v>9.4500000000000001E-2</v>
      </c>
      <c r="I376" s="416">
        <v>0.11940000000000001</v>
      </c>
      <c r="J376" s="416">
        <v>0.14849999999999999</v>
      </c>
      <c r="K376" s="416">
        <v>0.1822</v>
      </c>
      <c r="L376" s="416">
        <v>0.22109999999999999</v>
      </c>
      <c r="M376" s="416">
        <v>0.2661</v>
      </c>
      <c r="N376" s="416">
        <v>0.318</v>
      </c>
      <c r="O376" s="416">
        <v>0.37769999999999998</v>
      </c>
      <c r="P376" s="416">
        <v>0.44629999999999997</v>
      </c>
      <c r="Q376" s="416">
        <v>0.52500000000000002</v>
      </c>
      <c r="R376" s="416">
        <v>0.61519999999999997</v>
      </c>
      <c r="S376" s="416">
        <v>0.71850000000000003</v>
      </c>
      <c r="T376" s="416">
        <v>0.8367</v>
      </c>
      <c r="U376" s="416">
        <v>0.9718</v>
      </c>
      <c r="V376" s="416">
        <v>1.1262000000000001</v>
      </c>
      <c r="W376" s="416">
        <v>1.3025</v>
      </c>
      <c r="X376" s="416">
        <v>1.5037</v>
      </c>
      <c r="Y376" s="416">
        <v>1.7330000000000001</v>
      </c>
      <c r="AY376" s="400"/>
      <c r="AZ376" s="400"/>
      <c r="BA376" s="400"/>
      <c r="BB376" s="400"/>
      <c r="BC376" s="400"/>
      <c r="BD376" s="400"/>
      <c r="BE376" s="400"/>
      <c r="BF376" s="400"/>
      <c r="BG376" s="400"/>
      <c r="BH376" s="400"/>
      <c r="BI376" s="400"/>
      <c r="BJ376" s="400"/>
      <c r="BK376" s="400"/>
      <c r="BL376" s="400"/>
      <c r="BM376" s="400"/>
      <c r="BN376" s="400"/>
      <c r="BO376" s="400"/>
      <c r="BP376" s="400"/>
      <c r="BQ376" s="400"/>
      <c r="BR376" s="400"/>
      <c r="BS376" s="400"/>
      <c r="BT376" s="400"/>
      <c r="BU376" s="400"/>
      <c r="BV376" s="400"/>
      <c r="BW376" s="400"/>
      <c r="BX376" s="400"/>
      <c r="BY376" s="400"/>
      <c r="BZ376" s="400"/>
      <c r="CA376" s="400"/>
      <c r="CB376" s="400"/>
      <c r="CC376" s="400"/>
      <c r="CD376" s="400"/>
      <c r="CE376" s="400"/>
      <c r="CF376" s="400"/>
      <c r="CG376" s="400"/>
      <c r="CH376" s="400"/>
      <c r="CI376" s="400"/>
      <c r="CJ376" s="400"/>
      <c r="CK376" s="400"/>
    </row>
    <row r="377" spans="1:89">
      <c r="A377" s="1337"/>
      <c r="B377" s="411">
        <v>11</v>
      </c>
      <c r="C377" s="416">
        <v>1.8700000000000001E-2</v>
      </c>
      <c r="D377" s="416">
        <v>3.0099999999999998E-2</v>
      </c>
      <c r="E377" s="416">
        <v>4.41E-2</v>
      </c>
      <c r="F377" s="416">
        <v>6.0900000000000003E-2</v>
      </c>
      <c r="G377" s="416">
        <v>8.0799999999999997E-2</v>
      </c>
      <c r="H377" s="416">
        <v>0.1041</v>
      </c>
      <c r="I377" s="416">
        <v>0.13139999999999999</v>
      </c>
      <c r="J377" s="416">
        <v>0.16300000000000001</v>
      </c>
      <c r="K377" s="416">
        <v>0.1996</v>
      </c>
      <c r="L377" s="416">
        <v>0.2417</v>
      </c>
      <c r="M377" s="416">
        <v>0.29010000000000002</v>
      </c>
      <c r="N377" s="416">
        <v>0.34570000000000001</v>
      </c>
      <c r="O377" s="416">
        <v>0.4093</v>
      </c>
      <c r="P377" s="416">
        <v>0.48209999999999997</v>
      </c>
      <c r="Q377" s="416">
        <v>0.56520000000000004</v>
      </c>
      <c r="R377" s="416">
        <v>0.66</v>
      </c>
      <c r="S377" s="416">
        <v>0.76800000000000002</v>
      </c>
      <c r="T377" s="416">
        <v>0.8911</v>
      </c>
      <c r="U377" s="416">
        <v>1.0309999999999999</v>
      </c>
      <c r="V377" s="416">
        <v>1.1901999999999999</v>
      </c>
      <c r="W377" s="416">
        <v>1.3709</v>
      </c>
      <c r="X377" s="416">
        <v>1.5762</v>
      </c>
      <c r="Y377" s="416">
        <v>1.8089999999999999</v>
      </c>
      <c r="AY377" s="400"/>
      <c r="AZ377" s="400"/>
      <c r="BA377" s="400"/>
      <c r="BB377" s="400"/>
      <c r="BC377" s="400"/>
      <c r="BD377" s="400"/>
      <c r="BE377" s="400"/>
      <c r="BF377" s="400"/>
      <c r="BG377" s="400"/>
      <c r="BH377" s="400"/>
      <c r="BI377" s="400"/>
      <c r="BJ377" s="400"/>
      <c r="BK377" s="400"/>
      <c r="BL377" s="400"/>
      <c r="BM377" s="400"/>
      <c r="BN377" s="400"/>
      <c r="BO377" s="400"/>
      <c r="BP377" s="400"/>
      <c r="BQ377" s="400"/>
      <c r="BR377" s="400"/>
      <c r="BS377" s="400"/>
      <c r="BT377" s="400"/>
      <c r="BU377" s="400"/>
      <c r="BV377" s="400"/>
      <c r="BW377" s="400"/>
      <c r="BX377" s="400"/>
      <c r="BY377" s="400"/>
      <c r="BZ377" s="400"/>
      <c r="CA377" s="400"/>
      <c r="CB377" s="400"/>
      <c r="CC377" s="400"/>
      <c r="CD377" s="400"/>
      <c r="CE377" s="400"/>
      <c r="CF377" s="400"/>
      <c r="CG377" s="400"/>
      <c r="CH377" s="400"/>
      <c r="CI377" s="400"/>
      <c r="CJ377" s="400"/>
      <c r="CK377" s="400"/>
    </row>
    <row r="378" spans="1:89">
      <c r="A378" s="1337"/>
      <c r="B378" s="411">
        <v>12</v>
      </c>
      <c r="C378" s="416">
        <v>2.0500000000000001E-2</v>
      </c>
      <c r="D378" s="416">
        <v>3.3000000000000002E-2</v>
      </c>
      <c r="E378" s="416">
        <v>4.8300000000000003E-2</v>
      </c>
      <c r="F378" s="416">
        <v>6.6699999999999995E-2</v>
      </c>
      <c r="G378" s="416">
        <v>8.8400000000000006E-2</v>
      </c>
      <c r="H378" s="416">
        <v>0.1139</v>
      </c>
      <c r="I378" s="416">
        <v>0.14349999999999999</v>
      </c>
      <c r="J378" s="416">
        <v>0.1777</v>
      </c>
      <c r="K378" s="416">
        <v>0.2172</v>
      </c>
      <c r="L378" s="416">
        <v>0.2626</v>
      </c>
      <c r="M378" s="416">
        <v>0.31459999999999999</v>
      </c>
      <c r="N378" s="416">
        <v>0.374</v>
      </c>
      <c r="O378" s="416">
        <v>0.44180000000000003</v>
      </c>
      <c r="P378" s="416">
        <v>0.51900000000000002</v>
      </c>
      <c r="Q378" s="416">
        <v>0.6069</v>
      </c>
      <c r="R378" s="416">
        <v>0.70679999999999998</v>
      </c>
      <c r="S378" s="416">
        <v>0.82020000000000004</v>
      </c>
      <c r="T378" s="416">
        <v>0.94879999999999998</v>
      </c>
      <c r="U378" s="416">
        <v>1.0944</v>
      </c>
      <c r="V378" s="416">
        <v>1.2594000000000001</v>
      </c>
      <c r="W378" s="416">
        <v>1.4459</v>
      </c>
      <c r="X378" s="416">
        <v>1.6569</v>
      </c>
      <c r="Y378" s="416">
        <v>1.8952</v>
      </c>
      <c r="AY378" s="400"/>
      <c r="AZ378" s="400"/>
      <c r="BA378" s="400"/>
      <c r="BB378" s="400"/>
      <c r="BC378" s="400"/>
      <c r="BD378" s="400"/>
      <c r="BE378" s="400"/>
      <c r="BF378" s="400"/>
      <c r="BG378" s="400"/>
      <c r="BH378" s="400"/>
      <c r="BI378" s="400"/>
      <c r="BJ378" s="400"/>
      <c r="BK378" s="400"/>
      <c r="BL378" s="400"/>
      <c r="BM378" s="400"/>
      <c r="BN378" s="400"/>
      <c r="BO378" s="400"/>
      <c r="BP378" s="400"/>
      <c r="BQ378" s="400"/>
      <c r="BR378" s="400"/>
      <c r="BS378" s="400"/>
      <c r="BT378" s="400"/>
      <c r="BU378" s="400"/>
      <c r="BV378" s="400"/>
      <c r="BW378" s="400"/>
      <c r="BX378" s="400"/>
      <c r="BY378" s="400"/>
      <c r="BZ378" s="400"/>
      <c r="CA378" s="400"/>
      <c r="CB378" s="400"/>
      <c r="CC378" s="400"/>
      <c r="CD378" s="400"/>
      <c r="CE378" s="400"/>
      <c r="CF378" s="400"/>
      <c r="CG378" s="400"/>
      <c r="CH378" s="400"/>
      <c r="CI378" s="400"/>
      <c r="CJ378" s="400"/>
      <c r="CK378" s="400"/>
    </row>
    <row r="379" spans="1:89">
      <c r="A379" s="1337"/>
      <c r="B379" s="411">
        <v>13</v>
      </c>
      <c r="C379" s="416">
        <v>2.2200000000000001E-2</v>
      </c>
      <c r="D379" s="416">
        <v>3.5799999999999998E-2</v>
      </c>
      <c r="E379" s="416">
        <v>5.2499999999999998E-2</v>
      </c>
      <c r="F379" s="416">
        <v>7.2499999999999995E-2</v>
      </c>
      <c r="G379" s="416">
        <v>9.6100000000000005E-2</v>
      </c>
      <c r="H379" s="416">
        <v>0.1237</v>
      </c>
      <c r="I379" s="416">
        <v>0.15570000000000001</v>
      </c>
      <c r="J379" s="416">
        <v>0.19259999999999999</v>
      </c>
      <c r="K379" s="416">
        <v>0.2351</v>
      </c>
      <c r="L379" s="416">
        <v>0.2838</v>
      </c>
      <c r="M379" s="416">
        <v>0.33950000000000002</v>
      </c>
      <c r="N379" s="416">
        <v>0.40289999999999998</v>
      </c>
      <c r="O379" s="416">
        <v>0.47499999999999998</v>
      </c>
      <c r="P379" s="416">
        <v>0.55700000000000005</v>
      </c>
      <c r="Q379" s="416">
        <v>0.65</v>
      </c>
      <c r="R379" s="416">
        <v>0.75519999999999998</v>
      </c>
      <c r="S379" s="416">
        <v>0.87439999999999996</v>
      </c>
      <c r="T379" s="416">
        <v>1.0089999999999999</v>
      </c>
      <c r="U379" s="416">
        <v>1.1611</v>
      </c>
      <c r="V379" s="416">
        <v>1.3326</v>
      </c>
      <c r="W379" s="416">
        <v>1.526</v>
      </c>
      <c r="X379" s="416">
        <v>1.7439</v>
      </c>
      <c r="Y379" s="416">
        <v>1.9892000000000001</v>
      </c>
      <c r="AY379" s="400"/>
      <c r="AZ379" s="400"/>
      <c r="BA379" s="400"/>
      <c r="BB379" s="400"/>
      <c r="BC379" s="400"/>
      <c r="BD379" s="400"/>
      <c r="BE379" s="400"/>
      <c r="BF379" s="400"/>
      <c r="BG379" s="400"/>
      <c r="BH379" s="400"/>
      <c r="BI379" s="400"/>
      <c r="BJ379" s="400"/>
      <c r="BK379" s="400"/>
      <c r="BL379" s="400"/>
      <c r="BM379" s="400"/>
      <c r="BN379" s="400"/>
      <c r="BO379" s="400"/>
      <c r="BP379" s="400"/>
      <c r="BQ379" s="400"/>
      <c r="BR379" s="400"/>
      <c r="BS379" s="400"/>
      <c r="BT379" s="400"/>
      <c r="BU379" s="400"/>
      <c r="BV379" s="400"/>
      <c r="BW379" s="400"/>
      <c r="BX379" s="400"/>
      <c r="BY379" s="400"/>
      <c r="BZ379" s="400"/>
      <c r="CA379" s="400"/>
      <c r="CB379" s="400"/>
      <c r="CC379" s="400"/>
      <c r="CD379" s="400"/>
      <c r="CE379" s="400"/>
      <c r="CF379" s="400"/>
      <c r="CG379" s="400"/>
      <c r="CH379" s="400"/>
      <c r="CI379" s="400"/>
      <c r="CJ379" s="400"/>
      <c r="CK379" s="400"/>
    </row>
    <row r="380" spans="1:89">
      <c r="A380" s="1337"/>
      <c r="B380" s="411">
        <v>14</v>
      </c>
      <c r="C380" s="416">
        <v>2.4E-2</v>
      </c>
      <c r="D380" s="416">
        <v>3.8699999999999998E-2</v>
      </c>
      <c r="E380" s="416">
        <v>5.6800000000000003E-2</v>
      </c>
      <c r="F380" s="416">
        <v>7.8299999999999995E-2</v>
      </c>
      <c r="G380" s="416">
        <v>0.1038</v>
      </c>
      <c r="H380" s="416">
        <v>0.13350000000000001</v>
      </c>
      <c r="I380" s="416">
        <v>0.16800000000000001</v>
      </c>
      <c r="J380" s="416">
        <v>0.2077</v>
      </c>
      <c r="K380" s="416">
        <v>0.25319999999999998</v>
      </c>
      <c r="L380" s="416">
        <v>0.30530000000000002</v>
      </c>
      <c r="M380" s="416">
        <v>0.36470000000000002</v>
      </c>
      <c r="N380" s="416">
        <v>0.43230000000000002</v>
      </c>
      <c r="O380" s="416">
        <v>0.50890000000000002</v>
      </c>
      <c r="P380" s="416">
        <v>0.5958</v>
      </c>
      <c r="Q380" s="416">
        <v>0.69399999999999995</v>
      </c>
      <c r="R380" s="416">
        <v>0.80500000000000005</v>
      </c>
      <c r="S380" s="416">
        <v>0.93020000000000003</v>
      </c>
      <c r="T380" s="416">
        <v>1.0712999999999999</v>
      </c>
      <c r="U380" s="416">
        <v>1.2302999999999999</v>
      </c>
      <c r="V380" s="416">
        <v>1.4091</v>
      </c>
      <c r="W380" s="416">
        <v>1.6101000000000001</v>
      </c>
      <c r="X380" s="416">
        <v>1.8359000000000001</v>
      </c>
      <c r="Y380" s="416">
        <v>2.0893999999999999</v>
      </c>
      <c r="AY380" s="400"/>
      <c r="AZ380" s="400"/>
      <c r="BA380" s="400"/>
      <c r="BB380" s="400"/>
      <c r="BC380" s="400"/>
      <c r="BD380" s="400"/>
      <c r="BE380" s="400"/>
      <c r="BF380" s="400"/>
      <c r="BG380" s="400"/>
      <c r="BH380" s="400"/>
      <c r="BI380" s="400"/>
      <c r="BJ380" s="400"/>
      <c r="BK380" s="400"/>
      <c r="BL380" s="400"/>
      <c r="BM380" s="400"/>
      <c r="BN380" s="400"/>
      <c r="BO380" s="400"/>
      <c r="BP380" s="400"/>
      <c r="BQ380" s="400"/>
      <c r="BR380" s="400"/>
      <c r="BS380" s="400"/>
      <c r="BT380" s="400"/>
      <c r="BU380" s="400"/>
      <c r="BV380" s="400"/>
      <c r="BW380" s="400"/>
      <c r="BX380" s="400"/>
      <c r="BY380" s="400"/>
      <c r="BZ380" s="400"/>
      <c r="CA380" s="400"/>
      <c r="CB380" s="400"/>
      <c r="CC380" s="400"/>
      <c r="CD380" s="400"/>
      <c r="CE380" s="400"/>
      <c r="CF380" s="400"/>
      <c r="CG380" s="400"/>
      <c r="CH380" s="400"/>
      <c r="CI380" s="400"/>
      <c r="CJ380" s="400"/>
      <c r="CK380" s="400"/>
    </row>
    <row r="381" spans="1:89">
      <c r="A381" s="1337"/>
      <c r="B381" s="411">
        <v>15</v>
      </c>
      <c r="C381" s="416">
        <v>2.58E-2</v>
      </c>
      <c r="D381" s="416">
        <v>4.1599999999999998E-2</v>
      </c>
      <c r="E381" s="416">
        <v>6.0999999999999999E-2</v>
      </c>
      <c r="F381" s="416">
        <v>8.4199999999999997E-2</v>
      </c>
      <c r="G381" s="416">
        <v>0.1115</v>
      </c>
      <c r="H381" s="416">
        <v>0.1434</v>
      </c>
      <c r="I381" s="416">
        <v>0.18029999999999999</v>
      </c>
      <c r="J381" s="416">
        <v>0.2228</v>
      </c>
      <c r="K381" s="416">
        <v>0.27150000000000002</v>
      </c>
      <c r="L381" s="416">
        <v>0.32700000000000001</v>
      </c>
      <c r="M381" s="416">
        <v>0.39019999999999999</v>
      </c>
      <c r="N381" s="416">
        <v>0.46200000000000002</v>
      </c>
      <c r="O381" s="416">
        <v>0.54330000000000001</v>
      </c>
      <c r="P381" s="416">
        <v>0.63519999999999999</v>
      </c>
      <c r="Q381" s="416">
        <v>0.7389</v>
      </c>
      <c r="R381" s="416">
        <v>0.85580000000000001</v>
      </c>
      <c r="S381" s="416">
        <v>0.98740000000000006</v>
      </c>
      <c r="T381" s="416">
        <v>1.1354</v>
      </c>
      <c r="U381" s="416">
        <v>1.3016000000000001</v>
      </c>
      <c r="V381" s="416">
        <v>1.4882</v>
      </c>
      <c r="W381" s="416">
        <v>1.6974</v>
      </c>
      <c r="X381" s="416">
        <v>1.9319</v>
      </c>
      <c r="Y381" s="416">
        <v>2.1943999999999999</v>
      </c>
      <c r="AY381" s="400"/>
      <c r="AZ381" s="400"/>
      <c r="BA381" s="400"/>
      <c r="BB381" s="400"/>
      <c r="BC381" s="400"/>
      <c r="BD381" s="400"/>
      <c r="BE381" s="400"/>
      <c r="BF381" s="400"/>
      <c r="BG381" s="400"/>
      <c r="BH381" s="400"/>
      <c r="BI381" s="400"/>
      <c r="BJ381" s="400"/>
      <c r="BK381" s="400"/>
      <c r="BL381" s="400"/>
      <c r="BM381" s="400"/>
      <c r="BN381" s="400"/>
      <c r="BO381" s="400"/>
      <c r="BP381" s="400"/>
      <c r="BQ381" s="400"/>
      <c r="BR381" s="400"/>
      <c r="BS381" s="400"/>
      <c r="BT381" s="400"/>
      <c r="BU381" s="400"/>
      <c r="BV381" s="400"/>
      <c r="BW381" s="400"/>
      <c r="BX381" s="400"/>
      <c r="BY381" s="400"/>
      <c r="BZ381" s="400"/>
      <c r="CA381" s="400"/>
      <c r="CB381" s="400"/>
      <c r="CC381" s="400"/>
      <c r="CD381" s="400"/>
      <c r="CE381" s="400"/>
      <c r="CF381" s="400"/>
      <c r="CG381" s="400"/>
      <c r="CH381" s="400"/>
      <c r="CI381" s="400"/>
      <c r="CJ381" s="400"/>
      <c r="CK381" s="400"/>
    </row>
    <row r="382" spans="1:89">
      <c r="A382" s="1337"/>
      <c r="B382" s="411">
        <v>16</v>
      </c>
      <c r="C382" s="416">
        <v>2.76E-2</v>
      </c>
      <c r="D382" s="416">
        <v>4.4499999999999998E-2</v>
      </c>
      <c r="E382" s="416">
        <v>6.5299999999999997E-2</v>
      </c>
      <c r="F382" s="416">
        <v>9.01E-2</v>
      </c>
      <c r="G382" s="416">
        <v>0.1193</v>
      </c>
      <c r="H382" s="416">
        <v>0.15340000000000001</v>
      </c>
      <c r="I382" s="416">
        <v>0.1928</v>
      </c>
      <c r="J382" s="416">
        <v>0.23799999999999999</v>
      </c>
      <c r="K382" s="416">
        <v>0.28989999999999999</v>
      </c>
      <c r="L382" s="416">
        <v>0.34889999999999999</v>
      </c>
      <c r="M382" s="416">
        <v>0.41599999999999998</v>
      </c>
      <c r="N382" s="416">
        <v>0.49209999999999998</v>
      </c>
      <c r="O382" s="416">
        <v>0.57809999999999995</v>
      </c>
      <c r="P382" s="416">
        <v>0.67510000000000003</v>
      </c>
      <c r="Q382" s="416">
        <v>0.78449999999999998</v>
      </c>
      <c r="R382" s="416">
        <v>0.90749999999999997</v>
      </c>
      <c r="S382" s="416">
        <v>1.0457000000000001</v>
      </c>
      <c r="T382" s="416">
        <v>1.2008000000000001</v>
      </c>
      <c r="U382" s="416">
        <v>1.3747</v>
      </c>
      <c r="V382" s="416">
        <v>1.5694999999999999</v>
      </c>
      <c r="W382" s="416">
        <v>1.7875000000000001</v>
      </c>
      <c r="X382" s="416">
        <v>2.0312000000000001</v>
      </c>
      <c r="Y382" s="416">
        <v>2.3035000000000001</v>
      </c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00"/>
      <c r="AZ382" s="400"/>
      <c r="BA382" s="400"/>
      <c r="BB382" s="400"/>
      <c r="BC382" s="400"/>
      <c r="BD382" s="400"/>
      <c r="BE382" s="400"/>
      <c r="BF382" s="400"/>
      <c r="BG382" s="400"/>
      <c r="BH382" s="400"/>
      <c r="BI382" s="400"/>
      <c r="BJ382" s="400"/>
      <c r="BK382" s="400"/>
      <c r="BL382" s="400"/>
      <c r="BM382" s="400"/>
      <c r="BN382" s="400"/>
      <c r="BO382" s="400"/>
      <c r="BP382" s="400"/>
      <c r="BQ382" s="400"/>
      <c r="BR382" s="400"/>
      <c r="BS382" s="400"/>
      <c r="BT382" s="400"/>
      <c r="BU382" s="400"/>
      <c r="BV382" s="400"/>
      <c r="BW382" s="400"/>
      <c r="BX382" s="400"/>
      <c r="BY382" s="400"/>
      <c r="BZ382" s="400"/>
      <c r="CA382" s="400"/>
      <c r="CB382" s="400"/>
      <c r="CC382" s="400"/>
      <c r="CD382" s="400"/>
      <c r="CE382" s="400"/>
      <c r="CF382" s="400"/>
      <c r="CG382" s="400"/>
      <c r="CH382" s="400"/>
      <c r="CI382" s="400"/>
      <c r="CJ382" s="400"/>
      <c r="CK382" s="400"/>
    </row>
    <row r="383" spans="1:89">
      <c r="A383" s="1337"/>
      <c r="B383" s="411">
        <v>17</v>
      </c>
      <c r="C383" s="416">
        <v>2.9399999999999999E-2</v>
      </c>
      <c r="D383" s="416">
        <v>4.7399999999999998E-2</v>
      </c>
      <c r="E383" s="416">
        <v>6.9500000000000006E-2</v>
      </c>
      <c r="F383" s="416">
        <v>9.6000000000000002E-2</v>
      </c>
      <c r="G383" s="416">
        <v>0.12709999999999999</v>
      </c>
      <c r="H383" s="416">
        <v>0.1633</v>
      </c>
      <c r="I383" s="416">
        <v>0.20519999999999999</v>
      </c>
      <c r="J383" s="416">
        <v>0.25340000000000001</v>
      </c>
      <c r="K383" s="416">
        <v>0.30840000000000001</v>
      </c>
      <c r="L383" s="416">
        <v>0.371</v>
      </c>
      <c r="M383" s="416">
        <v>0.442</v>
      </c>
      <c r="N383" s="416">
        <v>0.52249999999999996</v>
      </c>
      <c r="O383" s="416">
        <v>0.61329999999999996</v>
      </c>
      <c r="P383" s="416">
        <v>0.71560000000000001</v>
      </c>
      <c r="Q383" s="416">
        <v>0.83069999999999999</v>
      </c>
      <c r="R383" s="416">
        <v>0.96</v>
      </c>
      <c r="S383" s="416">
        <v>1.105</v>
      </c>
      <c r="T383" s="416">
        <v>1.2675000000000001</v>
      </c>
      <c r="U383" s="416">
        <v>1.4494</v>
      </c>
      <c r="V383" s="416">
        <v>1.6527000000000001</v>
      </c>
      <c r="W383" s="416">
        <v>1.8797999999999999</v>
      </c>
      <c r="X383" s="416">
        <v>2.1333000000000002</v>
      </c>
      <c r="Y383" s="416">
        <v>2.4159999999999999</v>
      </c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00"/>
      <c r="AZ383" s="400"/>
      <c r="BA383" s="400"/>
      <c r="BB383" s="400"/>
      <c r="BC383" s="400"/>
      <c r="BD383" s="400"/>
      <c r="BE383" s="400"/>
      <c r="BF383" s="400"/>
      <c r="BG383" s="400"/>
      <c r="BH383" s="400"/>
      <c r="BI383" s="400"/>
      <c r="BJ383" s="400"/>
      <c r="BK383" s="400"/>
      <c r="BL383" s="400"/>
      <c r="BM383" s="400"/>
      <c r="BN383" s="400"/>
      <c r="BO383" s="400"/>
      <c r="BP383" s="400"/>
      <c r="BQ383" s="400"/>
      <c r="BR383" s="400"/>
      <c r="BS383" s="400"/>
      <c r="BT383" s="400"/>
      <c r="BU383" s="400"/>
      <c r="BV383" s="400"/>
      <c r="BW383" s="400"/>
      <c r="BX383" s="400"/>
      <c r="BY383" s="400"/>
      <c r="BZ383" s="400"/>
      <c r="CA383" s="400"/>
      <c r="CB383" s="400"/>
      <c r="CC383" s="400"/>
      <c r="CD383" s="400"/>
      <c r="CE383" s="400"/>
      <c r="CF383" s="400"/>
      <c r="CG383" s="400"/>
      <c r="CH383" s="400"/>
      <c r="CI383" s="400"/>
      <c r="CJ383" s="400"/>
      <c r="CK383" s="400"/>
    </row>
    <row r="384" spans="1:89">
      <c r="A384" s="1337"/>
      <c r="B384" s="411">
        <v>18</v>
      </c>
      <c r="C384" s="416">
        <v>3.1199999999999999E-2</v>
      </c>
      <c r="D384" s="416">
        <v>5.0299999999999997E-2</v>
      </c>
      <c r="E384" s="416">
        <v>7.3800000000000004E-2</v>
      </c>
      <c r="F384" s="416">
        <v>0.1019</v>
      </c>
      <c r="G384" s="416">
        <v>0.13489999999999999</v>
      </c>
      <c r="H384" s="416">
        <v>0.1734</v>
      </c>
      <c r="I384" s="416">
        <v>0.21779999999999999</v>
      </c>
      <c r="J384" s="416">
        <v>0.26869999999999999</v>
      </c>
      <c r="K384" s="416">
        <v>0.32700000000000001</v>
      </c>
      <c r="L384" s="416">
        <v>0.39319999999999999</v>
      </c>
      <c r="M384" s="416">
        <v>0.46820000000000001</v>
      </c>
      <c r="N384" s="416">
        <v>0.55310000000000004</v>
      </c>
      <c r="O384" s="416">
        <v>0.64870000000000005</v>
      </c>
      <c r="P384" s="416">
        <v>0.75639999999999996</v>
      </c>
      <c r="Q384" s="416">
        <v>0.87739999999999996</v>
      </c>
      <c r="R384" s="416">
        <v>1.0130999999999999</v>
      </c>
      <c r="S384" s="416">
        <v>1.1651</v>
      </c>
      <c r="T384" s="416">
        <v>1.3351999999999999</v>
      </c>
      <c r="U384" s="416">
        <v>1.5251999999999999</v>
      </c>
      <c r="V384" s="416">
        <v>1.7374000000000001</v>
      </c>
      <c r="W384" s="416">
        <v>1.974</v>
      </c>
      <c r="X384" s="416">
        <v>2.2376999999999998</v>
      </c>
      <c r="Y384" s="416">
        <v>2.5312999999999999</v>
      </c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00"/>
      <c r="AZ384" s="400"/>
      <c r="BA384" s="400"/>
      <c r="BB384" s="400"/>
      <c r="BC384" s="400"/>
      <c r="BD384" s="400"/>
      <c r="BE384" s="400"/>
      <c r="BF384" s="400"/>
      <c r="BG384" s="400"/>
      <c r="BH384" s="400"/>
      <c r="BI384" s="400"/>
      <c r="BJ384" s="400"/>
      <c r="BK384" s="400"/>
      <c r="BL384" s="400"/>
      <c r="BM384" s="400"/>
      <c r="BN384" s="400"/>
      <c r="BO384" s="400"/>
      <c r="BP384" s="400"/>
      <c r="BQ384" s="400"/>
      <c r="BR384" s="400"/>
      <c r="BS384" s="400"/>
      <c r="BT384" s="400"/>
      <c r="BU384" s="400"/>
      <c r="BV384" s="400"/>
      <c r="BW384" s="400"/>
      <c r="BX384" s="400"/>
      <c r="BY384" s="400"/>
      <c r="BZ384" s="400"/>
      <c r="CA384" s="400"/>
      <c r="CB384" s="400"/>
      <c r="CC384" s="400"/>
      <c r="CD384" s="400"/>
      <c r="CE384" s="400"/>
      <c r="CF384" s="400"/>
      <c r="CG384" s="400"/>
      <c r="CH384" s="400"/>
      <c r="CI384" s="400"/>
      <c r="CJ384" s="400"/>
      <c r="CK384" s="400"/>
    </row>
    <row r="385" spans="1:89">
      <c r="A385" s="1337"/>
      <c r="B385" s="411">
        <v>19</v>
      </c>
      <c r="C385" s="416">
        <v>3.3000000000000002E-2</v>
      </c>
      <c r="D385" s="416">
        <v>5.33E-2</v>
      </c>
      <c r="E385" s="416">
        <v>7.8100000000000003E-2</v>
      </c>
      <c r="F385" s="416">
        <v>0.10780000000000001</v>
      </c>
      <c r="G385" s="416">
        <v>0.14269999999999999</v>
      </c>
      <c r="H385" s="416">
        <v>0.18340000000000001</v>
      </c>
      <c r="I385" s="416">
        <v>0.2303</v>
      </c>
      <c r="J385" s="416">
        <v>0.28420000000000001</v>
      </c>
      <c r="K385" s="416">
        <v>0.34560000000000002</v>
      </c>
      <c r="L385" s="416">
        <v>0.41549999999999998</v>
      </c>
      <c r="M385" s="416">
        <v>0.49459999999999998</v>
      </c>
      <c r="N385" s="416">
        <v>0.58389999999999997</v>
      </c>
      <c r="O385" s="416">
        <v>0.6845</v>
      </c>
      <c r="P385" s="416">
        <v>0.79759999999999998</v>
      </c>
      <c r="Q385" s="416">
        <v>0.92459999999999998</v>
      </c>
      <c r="R385" s="416">
        <v>1.0669</v>
      </c>
      <c r="S385" s="416">
        <v>1.226</v>
      </c>
      <c r="T385" s="416">
        <v>1.4037999999999999</v>
      </c>
      <c r="U385" s="416">
        <v>1.6022000000000001</v>
      </c>
      <c r="V385" s="416">
        <v>1.8234999999999999</v>
      </c>
      <c r="W385" s="416">
        <v>2.0699000000000001</v>
      </c>
      <c r="X385" s="416">
        <v>2.3441000000000001</v>
      </c>
      <c r="Y385" s="416">
        <v>2.6490999999999998</v>
      </c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00"/>
      <c r="AZ385" s="400"/>
      <c r="BA385" s="400"/>
      <c r="BB385" s="400"/>
      <c r="BC385" s="400"/>
      <c r="BD385" s="400"/>
      <c r="BE385" s="400"/>
      <c r="BF385" s="400"/>
      <c r="BG385" s="400"/>
      <c r="BH385" s="400"/>
      <c r="BI385" s="400"/>
      <c r="BJ385" s="400"/>
      <c r="BK385" s="400"/>
      <c r="BL385" s="400"/>
      <c r="BM385" s="400"/>
      <c r="BN385" s="400"/>
      <c r="BO385" s="400"/>
      <c r="BP385" s="400"/>
      <c r="BQ385" s="400"/>
      <c r="BR385" s="400"/>
      <c r="BS385" s="400"/>
      <c r="BT385" s="400"/>
      <c r="BU385" s="400"/>
      <c r="BV385" s="400"/>
      <c r="BW385" s="400"/>
      <c r="BX385" s="400"/>
      <c r="BY385" s="400"/>
      <c r="BZ385" s="400"/>
      <c r="CA385" s="400"/>
      <c r="CB385" s="400"/>
      <c r="CC385" s="400"/>
      <c r="CD385" s="400"/>
      <c r="CE385" s="400"/>
      <c r="CF385" s="400"/>
      <c r="CG385" s="400"/>
      <c r="CH385" s="400"/>
      <c r="CI385" s="400"/>
      <c r="CJ385" s="400"/>
      <c r="CK385" s="400"/>
    </row>
    <row r="386" spans="1:89">
      <c r="A386" s="1337"/>
      <c r="B386" s="411">
        <v>20</v>
      </c>
      <c r="C386" s="416">
        <v>3.4799999999999998E-2</v>
      </c>
      <c r="D386" s="416">
        <v>5.62E-2</v>
      </c>
      <c r="E386" s="416">
        <v>8.2400000000000001E-2</v>
      </c>
      <c r="F386" s="416">
        <v>0.1137</v>
      </c>
      <c r="G386" s="416">
        <v>0.15060000000000001</v>
      </c>
      <c r="H386" s="416">
        <v>0.19350000000000001</v>
      </c>
      <c r="I386" s="416">
        <v>0.2429</v>
      </c>
      <c r="J386" s="416">
        <v>0.29970000000000002</v>
      </c>
      <c r="K386" s="416">
        <v>0.3644</v>
      </c>
      <c r="L386" s="416">
        <v>0.43790000000000001</v>
      </c>
      <c r="M386" s="416">
        <v>0.52100000000000002</v>
      </c>
      <c r="N386" s="416">
        <v>0.6149</v>
      </c>
      <c r="O386" s="416">
        <v>0.72050000000000003</v>
      </c>
      <c r="P386" s="416">
        <v>0.83919999999999995</v>
      </c>
      <c r="Q386" s="416">
        <v>0.97219999999999995</v>
      </c>
      <c r="R386" s="416">
        <v>1.1211</v>
      </c>
      <c r="S386" s="416">
        <v>1.2875000000000001</v>
      </c>
      <c r="T386" s="416">
        <v>1.4732000000000001</v>
      </c>
      <c r="U386" s="416">
        <v>1.6801999999999999</v>
      </c>
      <c r="V386" s="416">
        <v>1.9107000000000001</v>
      </c>
      <c r="W386" s="416">
        <v>2.1671999999999998</v>
      </c>
      <c r="X386" s="416">
        <v>2.4523000000000001</v>
      </c>
      <c r="Y386" s="416">
        <v>2.7688999999999999</v>
      </c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00"/>
      <c r="AZ386" s="400"/>
      <c r="BA386" s="400"/>
      <c r="BB386" s="400"/>
      <c r="BC386" s="400"/>
      <c r="BD386" s="400"/>
      <c r="BE386" s="400"/>
      <c r="BF386" s="400"/>
      <c r="BG386" s="400"/>
      <c r="BH386" s="400"/>
      <c r="BI386" s="400"/>
      <c r="BJ386" s="400"/>
      <c r="BK386" s="400"/>
      <c r="BL386" s="400"/>
      <c r="BM386" s="400"/>
      <c r="BN386" s="400"/>
      <c r="BO386" s="400"/>
      <c r="BP386" s="400"/>
      <c r="BQ386" s="400"/>
      <c r="BR386" s="400"/>
      <c r="BS386" s="400"/>
      <c r="BT386" s="400"/>
      <c r="BU386" s="400"/>
      <c r="BV386" s="400"/>
      <c r="BW386" s="400"/>
      <c r="BX386" s="400"/>
      <c r="BY386" s="400"/>
      <c r="BZ386" s="400"/>
      <c r="CA386" s="400"/>
      <c r="CB386" s="400"/>
      <c r="CC386" s="400"/>
      <c r="CD386" s="400"/>
      <c r="CE386" s="400"/>
      <c r="CF386" s="400"/>
      <c r="CG386" s="400"/>
      <c r="CH386" s="400"/>
      <c r="CI386" s="400"/>
      <c r="CJ386" s="400"/>
      <c r="CK386" s="400"/>
    </row>
    <row r="387" spans="1:89">
      <c r="A387" s="1337"/>
      <c r="B387" s="411">
        <v>21</v>
      </c>
      <c r="C387" s="416">
        <v>3.6600000000000001E-2</v>
      </c>
      <c r="D387" s="416">
        <v>5.91E-2</v>
      </c>
      <c r="E387" s="416">
        <v>8.6599999999999996E-2</v>
      </c>
      <c r="F387" s="416">
        <v>0.1196</v>
      </c>
      <c r="G387" s="416">
        <v>0.15840000000000001</v>
      </c>
      <c r="H387" s="416">
        <v>0.20349999999999999</v>
      </c>
      <c r="I387" s="416">
        <v>0.25559999999999999</v>
      </c>
      <c r="J387" s="416">
        <v>0.31519999999999998</v>
      </c>
      <c r="K387" s="416">
        <v>0.38319999999999999</v>
      </c>
      <c r="L387" s="416">
        <v>0.46039999999999998</v>
      </c>
      <c r="M387" s="416">
        <v>0.54759999999999998</v>
      </c>
      <c r="N387" s="416">
        <v>0.64610000000000001</v>
      </c>
      <c r="O387" s="416">
        <v>0.75670000000000004</v>
      </c>
      <c r="P387" s="416">
        <v>0.88100000000000001</v>
      </c>
      <c r="Q387" s="416">
        <v>1.0201</v>
      </c>
      <c r="R387" s="416">
        <v>1.1757</v>
      </c>
      <c r="S387" s="416">
        <v>1.3494999999999999</v>
      </c>
      <c r="T387" s="416">
        <v>1.5431999999999999</v>
      </c>
      <c r="U387" s="416">
        <v>1.7589999999999999</v>
      </c>
      <c r="V387" s="416">
        <v>1.9990000000000001</v>
      </c>
      <c r="W387" s="416">
        <v>2.2658</v>
      </c>
      <c r="X387" s="416">
        <v>2.5619999999999998</v>
      </c>
      <c r="Y387" s="416">
        <v>2.8906000000000001</v>
      </c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00"/>
      <c r="AZ387" s="400"/>
      <c r="BA387" s="400"/>
      <c r="BB387" s="400"/>
      <c r="BC387" s="400"/>
      <c r="BD387" s="400"/>
      <c r="BE387" s="400"/>
      <c r="BF387" s="400"/>
      <c r="BG387" s="400"/>
      <c r="BH387" s="400"/>
      <c r="BI387" s="400"/>
      <c r="BJ387" s="400"/>
      <c r="BK387" s="400"/>
      <c r="BL387" s="400"/>
      <c r="BM387" s="400"/>
      <c r="BN387" s="400"/>
      <c r="BO387" s="400"/>
      <c r="BP387" s="400"/>
      <c r="BQ387" s="400"/>
      <c r="BR387" s="400"/>
      <c r="BS387" s="400"/>
      <c r="BT387" s="400"/>
      <c r="BU387" s="400"/>
      <c r="BV387" s="400"/>
      <c r="BW387" s="400"/>
      <c r="BX387" s="400"/>
      <c r="BY387" s="400"/>
      <c r="BZ387" s="400"/>
      <c r="CA387" s="400"/>
      <c r="CB387" s="400"/>
      <c r="CC387" s="400"/>
      <c r="CD387" s="400"/>
      <c r="CE387" s="400"/>
      <c r="CF387" s="400"/>
      <c r="CG387" s="400"/>
      <c r="CH387" s="400"/>
      <c r="CI387" s="400"/>
      <c r="CJ387" s="400"/>
      <c r="CK387" s="400"/>
    </row>
    <row r="388" spans="1:89">
      <c r="A388" s="1337"/>
      <c r="B388" s="411">
        <v>22</v>
      </c>
      <c r="C388" s="416">
        <v>3.8399999999999997E-2</v>
      </c>
      <c r="D388" s="416">
        <v>6.2E-2</v>
      </c>
      <c r="E388" s="416">
        <v>9.0899999999999995E-2</v>
      </c>
      <c r="F388" s="416">
        <v>0.1255</v>
      </c>
      <c r="G388" s="416">
        <v>0.1663</v>
      </c>
      <c r="H388" s="416">
        <v>0.21360000000000001</v>
      </c>
      <c r="I388" s="416">
        <v>0.26829999999999998</v>
      </c>
      <c r="J388" s="416">
        <v>0.33079999999999998</v>
      </c>
      <c r="K388" s="416">
        <v>0.40210000000000001</v>
      </c>
      <c r="L388" s="416">
        <v>0.48299999999999998</v>
      </c>
      <c r="M388" s="416">
        <v>0.57440000000000002</v>
      </c>
      <c r="N388" s="416">
        <v>0.6774</v>
      </c>
      <c r="O388" s="416">
        <v>0.79320000000000002</v>
      </c>
      <c r="P388" s="416">
        <v>0.92300000000000004</v>
      </c>
      <c r="Q388" s="416">
        <v>1.0684</v>
      </c>
      <c r="R388" s="416">
        <v>1.2307999999999999</v>
      </c>
      <c r="S388" s="416">
        <v>1.4119999999999999</v>
      </c>
      <c r="T388" s="416">
        <v>1.6138999999999999</v>
      </c>
      <c r="U388" s="416">
        <v>1.8386</v>
      </c>
      <c r="V388" s="416">
        <v>2.0882999999999998</v>
      </c>
      <c r="W388" s="416">
        <v>2.3654999999999999</v>
      </c>
      <c r="X388" s="416">
        <v>2.6730999999999998</v>
      </c>
      <c r="Y388" s="416">
        <v>3.0139</v>
      </c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00"/>
      <c r="AZ388" s="400"/>
      <c r="BA388" s="400"/>
      <c r="BB388" s="400"/>
      <c r="BC388" s="400"/>
      <c r="BD388" s="400"/>
      <c r="BE388" s="400"/>
      <c r="BF388" s="400"/>
      <c r="BG388" s="400"/>
      <c r="BH388" s="400"/>
      <c r="BI388" s="400"/>
      <c r="BJ388" s="400"/>
      <c r="BK388" s="400"/>
      <c r="BL388" s="400"/>
      <c r="BM388" s="400"/>
      <c r="BN388" s="400"/>
      <c r="BO388" s="400"/>
      <c r="BP388" s="400"/>
      <c r="BQ388" s="400"/>
      <c r="BR388" s="400"/>
      <c r="BS388" s="400"/>
      <c r="BT388" s="400"/>
      <c r="BU388" s="400"/>
      <c r="BV388" s="400"/>
      <c r="BW388" s="400"/>
      <c r="BX388" s="400"/>
      <c r="BY388" s="400"/>
      <c r="BZ388" s="400"/>
      <c r="CA388" s="400"/>
      <c r="CB388" s="400"/>
      <c r="CC388" s="400"/>
      <c r="CD388" s="400"/>
      <c r="CE388" s="400"/>
      <c r="CF388" s="400"/>
      <c r="CG388" s="400"/>
      <c r="CH388" s="400"/>
      <c r="CI388" s="400"/>
      <c r="CJ388" s="400"/>
      <c r="CK388" s="400"/>
    </row>
    <row r="389" spans="1:89">
      <c r="A389" s="1337"/>
      <c r="B389" s="411">
        <v>23</v>
      </c>
      <c r="C389" s="416">
        <v>4.02E-2</v>
      </c>
      <c r="D389" s="416">
        <v>6.4899999999999999E-2</v>
      </c>
      <c r="E389" s="416">
        <v>9.5200000000000007E-2</v>
      </c>
      <c r="F389" s="416">
        <v>0.13150000000000001</v>
      </c>
      <c r="G389" s="416">
        <v>0.1741</v>
      </c>
      <c r="H389" s="416">
        <v>0.2238</v>
      </c>
      <c r="I389" s="416">
        <v>0.28100000000000003</v>
      </c>
      <c r="J389" s="416">
        <v>0.34639999999999999</v>
      </c>
      <c r="K389" s="416">
        <v>0.42099999999999999</v>
      </c>
      <c r="L389" s="416">
        <v>0.50560000000000005</v>
      </c>
      <c r="M389" s="416">
        <v>0.60119999999999996</v>
      </c>
      <c r="N389" s="416">
        <v>0.70879999999999999</v>
      </c>
      <c r="O389" s="416">
        <v>0.82969999999999999</v>
      </c>
      <c r="P389" s="416">
        <v>0.96530000000000005</v>
      </c>
      <c r="Q389" s="416">
        <v>1.1169</v>
      </c>
      <c r="R389" s="416">
        <v>1.2862</v>
      </c>
      <c r="S389" s="416">
        <v>1.4750000000000001</v>
      </c>
      <c r="T389" s="416">
        <v>1.6851</v>
      </c>
      <c r="U389" s="416">
        <v>1.9188000000000001</v>
      </c>
      <c r="V389" s="416">
        <v>2.1783000000000001</v>
      </c>
      <c r="W389" s="416">
        <v>2.4662000000000002</v>
      </c>
      <c r="X389" s="416">
        <v>2.7852999999999999</v>
      </c>
      <c r="Y389" s="416">
        <v>3.1387</v>
      </c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00"/>
      <c r="AZ389" s="400"/>
      <c r="BA389" s="400"/>
      <c r="BB389" s="400"/>
      <c r="BC389" s="400"/>
      <c r="BD389" s="400"/>
      <c r="BE389" s="400"/>
      <c r="BF389" s="400"/>
      <c r="BG389" s="400"/>
      <c r="BH389" s="400"/>
      <c r="BI389" s="400"/>
      <c r="BJ389" s="400"/>
      <c r="BK389" s="400"/>
      <c r="BL389" s="400"/>
      <c r="BM389" s="400"/>
      <c r="BN389" s="400"/>
      <c r="BO389" s="400"/>
      <c r="BP389" s="400"/>
      <c r="BQ389" s="400"/>
      <c r="BR389" s="400"/>
      <c r="BS389" s="400"/>
      <c r="BT389" s="400"/>
      <c r="BU389" s="400"/>
      <c r="BV389" s="400"/>
      <c r="BW389" s="400"/>
      <c r="BX389" s="400"/>
      <c r="BY389" s="400"/>
      <c r="BZ389" s="400"/>
      <c r="CA389" s="400"/>
      <c r="CB389" s="400"/>
      <c r="CC389" s="400"/>
      <c r="CD389" s="400"/>
      <c r="CE389" s="400"/>
      <c r="CF389" s="400"/>
      <c r="CG389" s="400"/>
      <c r="CH389" s="400"/>
      <c r="CI389" s="400"/>
      <c r="CJ389" s="400"/>
      <c r="CK389" s="400"/>
    </row>
    <row r="390" spans="1:89">
      <c r="A390" s="1337"/>
      <c r="B390" s="411">
        <v>24</v>
      </c>
      <c r="C390" s="416">
        <v>4.2000000000000003E-2</v>
      </c>
      <c r="D390" s="416">
        <v>6.7799999999999999E-2</v>
      </c>
      <c r="E390" s="416">
        <v>9.9500000000000005E-2</v>
      </c>
      <c r="F390" s="416">
        <v>0.13739999999999999</v>
      </c>
      <c r="G390" s="416">
        <v>0.182</v>
      </c>
      <c r="H390" s="416">
        <v>0.2339</v>
      </c>
      <c r="I390" s="416">
        <v>0.29370000000000002</v>
      </c>
      <c r="J390" s="416">
        <v>0.36209999999999998</v>
      </c>
      <c r="K390" s="416">
        <v>0.44</v>
      </c>
      <c r="L390" s="416">
        <v>0.52829999999999999</v>
      </c>
      <c r="M390" s="416">
        <v>0.62809999999999999</v>
      </c>
      <c r="N390" s="416">
        <v>0.74039999999999995</v>
      </c>
      <c r="O390" s="416">
        <v>0.86650000000000005</v>
      </c>
      <c r="P390" s="416">
        <v>1.0078</v>
      </c>
      <c r="Q390" s="416">
        <v>1.1657</v>
      </c>
      <c r="R390" s="416">
        <v>1.3419000000000001</v>
      </c>
      <c r="S390" s="416">
        <v>1.5383</v>
      </c>
      <c r="T390" s="416">
        <v>1.7567999999999999</v>
      </c>
      <c r="U390" s="416">
        <v>1.9996</v>
      </c>
      <c r="V390" s="416">
        <v>2.2690000000000001</v>
      </c>
      <c r="W390" s="416">
        <v>2.5678000000000001</v>
      </c>
      <c r="X390" s="416">
        <v>2.8986000000000001</v>
      </c>
      <c r="Y390" s="416">
        <v>3.2646999999999999</v>
      </c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00"/>
      <c r="AZ390" s="400"/>
      <c r="BA390" s="400"/>
      <c r="BB390" s="400"/>
      <c r="BC390" s="400"/>
      <c r="BD390" s="400"/>
      <c r="BE390" s="400"/>
      <c r="BF390" s="400"/>
      <c r="BG390" s="400"/>
      <c r="BH390" s="400"/>
      <c r="BI390" s="400"/>
      <c r="BJ390" s="400"/>
      <c r="BK390" s="400"/>
      <c r="BL390" s="400"/>
      <c r="BM390" s="400"/>
      <c r="BN390" s="400"/>
      <c r="BO390" s="400"/>
      <c r="BP390" s="400"/>
      <c r="BQ390" s="400"/>
      <c r="BR390" s="400"/>
      <c r="BS390" s="400"/>
      <c r="BT390" s="400"/>
      <c r="BU390" s="400"/>
      <c r="BV390" s="400"/>
      <c r="BW390" s="400"/>
      <c r="BX390" s="400"/>
      <c r="BY390" s="400"/>
      <c r="BZ390" s="400"/>
      <c r="CA390" s="400"/>
      <c r="CB390" s="400"/>
      <c r="CC390" s="400"/>
      <c r="CD390" s="400"/>
      <c r="CE390" s="400"/>
      <c r="CF390" s="400"/>
      <c r="CG390" s="400"/>
      <c r="CH390" s="400"/>
      <c r="CI390" s="400"/>
      <c r="CJ390" s="400"/>
      <c r="CK390" s="400"/>
    </row>
    <row r="391" spans="1:89">
      <c r="A391" s="1337"/>
      <c r="B391" s="411">
        <v>25</v>
      </c>
      <c r="C391" s="416">
        <v>4.3799999999999999E-2</v>
      </c>
      <c r="D391" s="416">
        <v>7.0699999999999999E-2</v>
      </c>
      <c r="E391" s="416">
        <v>0.1038</v>
      </c>
      <c r="F391" s="416">
        <v>0.1434</v>
      </c>
      <c r="G391" s="416">
        <v>0.18990000000000001</v>
      </c>
      <c r="H391" s="416">
        <v>0.24399999999999999</v>
      </c>
      <c r="I391" s="416">
        <v>0.30640000000000001</v>
      </c>
      <c r="J391" s="416">
        <v>0.37780000000000002</v>
      </c>
      <c r="K391" s="416">
        <v>0.45900000000000002</v>
      </c>
      <c r="L391" s="416">
        <v>0.55110000000000003</v>
      </c>
      <c r="M391" s="416">
        <v>0.65510000000000002</v>
      </c>
      <c r="N391" s="416">
        <v>0.77200000000000002</v>
      </c>
      <c r="O391" s="416">
        <v>0.90339999999999998</v>
      </c>
      <c r="P391" s="416">
        <v>1.0504</v>
      </c>
      <c r="Q391" s="416">
        <v>1.2146999999999999</v>
      </c>
      <c r="R391" s="416">
        <v>1.3978999999999999</v>
      </c>
      <c r="S391" s="416">
        <v>1.6020000000000001</v>
      </c>
      <c r="T391" s="416">
        <v>1.8289</v>
      </c>
      <c r="U391" s="416">
        <v>2.0809000000000002</v>
      </c>
      <c r="V391" s="416">
        <v>2.3603999999999998</v>
      </c>
      <c r="W391" s="416">
        <v>2.6701000000000001</v>
      </c>
      <c r="X391" s="416">
        <v>3.0129000000000001</v>
      </c>
      <c r="Y391" s="416">
        <v>3.3919000000000001</v>
      </c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00"/>
      <c r="AZ391" s="400"/>
      <c r="BA391" s="400"/>
      <c r="BB391" s="400"/>
      <c r="BC391" s="400"/>
      <c r="BD391" s="400"/>
      <c r="BE391" s="400"/>
      <c r="BF391" s="400"/>
      <c r="BG391" s="400"/>
      <c r="BH391" s="400"/>
      <c r="BI391" s="400"/>
      <c r="BJ391" s="400"/>
      <c r="BK391" s="400"/>
      <c r="BL391" s="400"/>
      <c r="BM391" s="400"/>
      <c r="BN391" s="400"/>
      <c r="BO391" s="400"/>
      <c r="BP391" s="400"/>
      <c r="BQ391" s="400"/>
      <c r="BR391" s="400"/>
      <c r="BS391" s="400"/>
      <c r="BT391" s="400"/>
      <c r="BU391" s="400"/>
      <c r="BV391" s="400"/>
      <c r="BW391" s="400"/>
      <c r="BX391" s="400"/>
      <c r="BY391" s="400"/>
      <c r="BZ391" s="400"/>
      <c r="CA391" s="400"/>
      <c r="CB391" s="400"/>
      <c r="CC391" s="400"/>
      <c r="CD391" s="400"/>
      <c r="CE391" s="400"/>
      <c r="CF391" s="400"/>
      <c r="CG391" s="400"/>
      <c r="CH391" s="400"/>
      <c r="CI391" s="400"/>
      <c r="CJ391" s="400"/>
      <c r="CK391" s="400"/>
    </row>
    <row r="392" spans="1:89">
      <c r="A392" s="1337"/>
      <c r="B392" s="411">
        <v>26</v>
      </c>
      <c r="C392" s="416">
        <v>4.5600000000000002E-2</v>
      </c>
      <c r="D392" s="416">
        <v>7.3700000000000002E-2</v>
      </c>
      <c r="E392" s="416">
        <v>0.1081</v>
      </c>
      <c r="F392" s="416">
        <v>0.14929999999999999</v>
      </c>
      <c r="G392" s="416">
        <v>0.1978</v>
      </c>
      <c r="H392" s="416">
        <v>0.25419999999999998</v>
      </c>
      <c r="I392" s="416">
        <v>0.31919999999999998</v>
      </c>
      <c r="J392" s="416">
        <v>0.39350000000000002</v>
      </c>
      <c r="K392" s="416">
        <v>0.47810000000000002</v>
      </c>
      <c r="L392" s="416">
        <v>0.57389999999999997</v>
      </c>
      <c r="M392" s="416">
        <v>0.68210000000000004</v>
      </c>
      <c r="N392" s="416">
        <v>0.80379999999999996</v>
      </c>
      <c r="O392" s="416">
        <v>0.94030000000000002</v>
      </c>
      <c r="P392" s="416">
        <v>1.0931999999999999</v>
      </c>
      <c r="Q392" s="416">
        <v>1.2639</v>
      </c>
      <c r="R392" s="416">
        <v>1.4541999999999999</v>
      </c>
      <c r="S392" s="416">
        <v>1.6659999999999999</v>
      </c>
      <c r="T392" s="416">
        <v>1.9015</v>
      </c>
      <c r="U392" s="416">
        <v>2.1627999999999998</v>
      </c>
      <c r="V392" s="416">
        <v>2.4523999999999999</v>
      </c>
      <c r="W392" s="416">
        <v>2.7732000000000001</v>
      </c>
      <c r="X392" s="416">
        <v>3.1280000000000001</v>
      </c>
      <c r="Y392" s="416">
        <v>3.5200999999999998</v>
      </c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00"/>
      <c r="AZ392" s="400"/>
      <c r="BA392" s="400"/>
      <c r="BB392" s="400"/>
      <c r="BC392" s="400"/>
      <c r="BD392" s="400"/>
      <c r="BE392" s="400"/>
      <c r="BF392" s="400"/>
      <c r="BG392" s="400"/>
      <c r="BH392" s="400"/>
      <c r="BI392" s="400"/>
      <c r="BJ392" s="400"/>
      <c r="BK392" s="400"/>
      <c r="BL392" s="400"/>
      <c r="BM392" s="400"/>
      <c r="BN392" s="400"/>
      <c r="BO392" s="400"/>
      <c r="BP392" s="400"/>
      <c r="BQ392" s="400"/>
      <c r="BR392" s="400"/>
      <c r="BS392" s="400"/>
      <c r="BT392" s="400"/>
      <c r="BU392" s="400"/>
      <c r="BV392" s="400"/>
      <c r="BW392" s="400"/>
      <c r="BX392" s="400"/>
      <c r="BY392" s="400"/>
      <c r="BZ392" s="400"/>
      <c r="CA392" s="400"/>
      <c r="CB392" s="400"/>
      <c r="CC392" s="400"/>
      <c r="CD392" s="400"/>
      <c r="CE392" s="400"/>
      <c r="CF392" s="400"/>
      <c r="CG392" s="400"/>
      <c r="CH392" s="400"/>
      <c r="CI392" s="400"/>
      <c r="CJ392" s="400"/>
      <c r="CK392" s="400"/>
    </row>
    <row r="393" spans="1:89">
      <c r="A393" s="1337"/>
      <c r="B393" s="411">
        <v>27</v>
      </c>
      <c r="C393" s="416">
        <v>4.7399999999999998E-2</v>
      </c>
      <c r="D393" s="416">
        <v>7.6600000000000001E-2</v>
      </c>
      <c r="E393" s="416">
        <v>0.1124</v>
      </c>
      <c r="F393" s="416">
        <v>0.15529999999999999</v>
      </c>
      <c r="G393" s="416">
        <v>0.20569999999999999</v>
      </c>
      <c r="H393" s="416">
        <v>0.26440000000000002</v>
      </c>
      <c r="I393" s="416">
        <v>0.33189999999999997</v>
      </c>
      <c r="J393" s="416">
        <v>0.40920000000000001</v>
      </c>
      <c r="K393" s="416">
        <v>0.49719999999999998</v>
      </c>
      <c r="L393" s="416">
        <v>0.5968</v>
      </c>
      <c r="M393" s="416">
        <v>0.70920000000000005</v>
      </c>
      <c r="N393" s="416">
        <v>0.83560000000000001</v>
      </c>
      <c r="O393" s="416">
        <v>0.97750000000000004</v>
      </c>
      <c r="P393" s="416">
        <v>1.1361000000000001</v>
      </c>
      <c r="Q393" s="416">
        <v>1.3132999999999999</v>
      </c>
      <c r="R393" s="416">
        <v>1.5106999999999999</v>
      </c>
      <c r="S393" s="416">
        <v>1.7303999999999999</v>
      </c>
      <c r="T393" s="416">
        <v>1.9743999999999999</v>
      </c>
      <c r="U393" s="416">
        <v>2.2450000000000001</v>
      </c>
      <c r="V393" s="416">
        <v>2.5449999999999999</v>
      </c>
      <c r="W393" s="416">
        <v>2.8769</v>
      </c>
      <c r="X393" s="416">
        <v>3.2439</v>
      </c>
      <c r="Y393" s="416">
        <v>3.6493000000000002</v>
      </c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00"/>
      <c r="AZ393" s="400"/>
      <c r="BA393" s="400"/>
      <c r="BB393" s="400"/>
      <c r="BC393" s="400"/>
      <c r="BD393" s="400"/>
      <c r="BE393" s="400"/>
      <c r="BF393" s="400"/>
      <c r="BG393" s="400"/>
      <c r="BH393" s="400"/>
      <c r="BI393" s="400"/>
      <c r="BJ393" s="400"/>
      <c r="BK393" s="400"/>
      <c r="BL393" s="400"/>
      <c r="BM393" s="400"/>
      <c r="BN393" s="400"/>
      <c r="BO393" s="400"/>
      <c r="BP393" s="400"/>
      <c r="BQ393" s="400"/>
      <c r="BR393" s="400"/>
      <c r="BS393" s="400"/>
      <c r="BT393" s="400"/>
      <c r="BU393" s="400"/>
      <c r="BV393" s="400"/>
      <c r="BW393" s="400"/>
      <c r="BX393" s="400"/>
      <c r="BY393" s="400"/>
      <c r="BZ393" s="400"/>
      <c r="CA393" s="400"/>
      <c r="CB393" s="400"/>
      <c r="CC393" s="400"/>
      <c r="CD393" s="400"/>
      <c r="CE393" s="400"/>
      <c r="CF393" s="400"/>
      <c r="CG393" s="400"/>
      <c r="CH393" s="400"/>
      <c r="CI393" s="400"/>
      <c r="CJ393" s="400"/>
      <c r="CK393" s="400"/>
    </row>
    <row r="394" spans="1:89">
      <c r="A394" s="1337"/>
      <c r="B394" s="411">
        <v>28</v>
      </c>
      <c r="C394" s="416">
        <v>4.9200000000000001E-2</v>
      </c>
      <c r="D394" s="416">
        <v>7.9500000000000001E-2</v>
      </c>
      <c r="E394" s="416">
        <v>0.1167</v>
      </c>
      <c r="F394" s="416">
        <v>0.16120000000000001</v>
      </c>
      <c r="G394" s="416">
        <v>0.21360000000000001</v>
      </c>
      <c r="H394" s="416">
        <v>0.27450000000000002</v>
      </c>
      <c r="I394" s="416">
        <v>0.34470000000000001</v>
      </c>
      <c r="J394" s="416">
        <v>0.42499999999999999</v>
      </c>
      <c r="K394" s="416">
        <v>0.51629999999999998</v>
      </c>
      <c r="L394" s="416">
        <v>0.61970000000000003</v>
      </c>
      <c r="M394" s="416">
        <v>0.73640000000000005</v>
      </c>
      <c r="N394" s="416">
        <v>0.86760000000000004</v>
      </c>
      <c r="O394" s="416">
        <v>1.0146999999999999</v>
      </c>
      <c r="P394" s="416">
        <v>1.1792</v>
      </c>
      <c r="Q394" s="416">
        <v>1.3628</v>
      </c>
      <c r="R394" s="416">
        <v>1.5673999999999999</v>
      </c>
      <c r="S394" s="416">
        <v>1.7948999999999999</v>
      </c>
      <c r="T394" s="416">
        <v>2.0476000000000001</v>
      </c>
      <c r="U394" s="416">
        <v>2.3277000000000001</v>
      </c>
      <c r="V394" s="416">
        <v>2.6379999999999999</v>
      </c>
      <c r="W394" s="416">
        <v>2.9811999999999999</v>
      </c>
      <c r="X394" s="416">
        <v>3.3605999999999998</v>
      </c>
      <c r="Y394" s="416">
        <v>3.7793000000000001</v>
      </c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00"/>
      <c r="AZ394" s="400"/>
      <c r="BA394" s="400"/>
      <c r="BB394" s="400"/>
      <c r="BC394" s="400"/>
      <c r="BD394" s="400"/>
      <c r="BE394" s="400"/>
      <c r="BF394" s="400"/>
      <c r="BG394" s="400"/>
      <c r="BH394" s="400"/>
      <c r="BI394" s="400"/>
      <c r="BJ394" s="400"/>
      <c r="BK394" s="400"/>
      <c r="BL394" s="400"/>
      <c r="BM394" s="400"/>
      <c r="BN394" s="400"/>
      <c r="BO394" s="400"/>
      <c r="BP394" s="400"/>
      <c r="BQ394" s="400"/>
      <c r="BR394" s="400"/>
      <c r="BS394" s="400"/>
      <c r="BT394" s="400"/>
      <c r="BU394" s="400"/>
      <c r="BV394" s="400"/>
      <c r="BW394" s="400"/>
      <c r="BX394" s="400"/>
      <c r="BY394" s="400"/>
      <c r="BZ394" s="400"/>
      <c r="CA394" s="400"/>
      <c r="CB394" s="400"/>
      <c r="CC394" s="400"/>
      <c r="CD394" s="400"/>
      <c r="CE394" s="400"/>
      <c r="CF394" s="400"/>
      <c r="CG394" s="400"/>
      <c r="CH394" s="400"/>
      <c r="CI394" s="400"/>
      <c r="CJ394" s="400"/>
      <c r="CK394" s="400"/>
    </row>
    <row r="395" spans="1:89">
      <c r="A395" s="1337"/>
      <c r="B395" s="411">
        <v>29</v>
      </c>
      <c r="C395" s="416">
        <v>5.0999999999999997E-2</v>
      </c>
      <c r="D395" s="416">
        <v>8.2400000000000001E-2</v>
      </c>
      <c r="E395" s="416">
        <v>0.121</v>
      </c>
      <c r="F395" s="416">
        <v>0.16719999999999999</v>
      </c>
      <c r="G395" s="416">
        <v>0.22159999999999999</v>
      </c>
      <c r="H395" s="416">
        <v>0.28470000000000001</v>
      </c>
      <c r="I395" s="416">
        <v>0.35749999999999998</v>
      </c>
      <c r="J395" s="416">
        <v>0.44080000000000003</v>
      </c>
      <c r="K395" s="416">
        <v>0.53549999999999998</v>
      </c>
      <c r="L395" s="416">
        <v>0.64270000000000005</v>
      </c>
      <c r="M395" s="416">
        <v>0.76359999999999995</v>
      </c>
      <c r="N395" s="416">
        <v>0.89959999999999996</v>
      </c>
      <c r="O395" s="416">
        <v>1.052</v>
      </c>
      <c r="P395" s="416">
        <v>1.2223999999999999</v>
      </c>
      <c r="Q395" s="416">
        <v>1.4125000000000001</v>
      </c>
      <c r="R395" s="416">
        <v>1.6243000000000001</v>
      </c>
      <c r="S395" s="416">
        <v>1.8596999999999999</v>
      </c>
      <c r="T395" s="416">
        <v>2.1211000000000002</v>
      </c>
      <c r="U395" s="416">
        <v>2.4108000000000001</v>
      </c>
      <c r="V395" s="416">
        <v>2.7315</v>
      </c>
      <c r="W395" s="416">
        <v>3.0861000000000001</v>
      </c>
      <c r="X395" s="416">
        <v>3.4777999999999998</v>
      </c>
      <c r="Y395" s="416">
        <v>3.9100999999999999</v>
      </c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00"/>
      <c r="AZ395" s="400"/>
      <c r="BA395" s="400"/>
      <c r="BB395" s="400"/>
      <c r="BC395" s="400"/>
      <c r="BD395" s="400"/>
      <c r="BE395" s="400"/>
      <c r="BF395" s="400"/>
      <c r="BG395" s="400"/>
      <c r="BH395" s="400"/>
      <c r="BI395" s="400"/>
      <c r="BJ395" s="400"/>
      <c r="BK395" s="400"/>
      <c r="BL395" s="400"/>
      <c r="BM395" s="400"/>
      <c r="BN395" s="400"/>
      <c r="BO395" s="400"/>
      <c r="BP395" s="400"/>
      <c r="BQ395" s="400"/>
      <c r="BR395" s="400"/>
      <c r="BS395" s="400"/>
      <c r="BT395" s="400"/>
      <c r="BU395" s="400"/>
      <c r="BV395" s="400"/>
      <c r="BW395" s="400"/>
      <c r="BX395" s="400"/>
      <c r="BY395" s="400"/>
      <c r="BZ395" s="400"/>
      <c r="CA395" s="400"/>
      <c r="CB395" s="400"/>
      <c r="CC395" s="400"/>
      <c r="CD395" s="400"/>
      <c r="CE395" s="400"/>
      <c r="CF395" s="400"/>
      <c r="CG395" s="400"/>
      <c r="CH395" s="400"/>
      <c r="CI395" s="400"/>
      <c r="CJ395" s="400"/>
      <c r="CK395" s="400"/>
    </row>
    <row r="396" spans="1:89">
      <c r="A396" s="1337"/>
      <c r="B396" s="411">
        <v>30</v>
      </c>
      <c r="C396" s="416">
        <v>5.28E-2</v>
      </c>
      <c r="D396" s="416">
        <v>8.5300000000000001E-2</v>
      </c>
      <c r="E396" s="416">
        <v>0.12529999999999999</v>
      </c>
      <c r="F396" s="416">
        <v>0.17319999999999999</v>
      </c>
      <c r="G396" s="416">
        <v>0.22950000000000001</v>
      </c>
      <c r="H396" s="416">
        <v>0.2949</v>
      </c>
      <c r="I396" s="416">
        <v>0.37030000000000002</v>
      </c>
      <c r="J396" s="416">
        <v>0.45650000000000002</v>
      </c>
      <c r="K396" s="416">
        <v>0.55459999999999998</v>
      </c>
      <c r="L396" s="416">
        <v>0.66569999999999996</v>
      </c>
      <c r="M396" s="416">
        <v>0.79090000000000005</v>
      </c>
      <c r="N396" s="416">
        <v>0.93159999999999998</v>
      </c>
      <c r="O396" s="416">
        <v>1.0892999999999999</v>
      </c>
      <c r="P396" s="416">
        <v>1.2657</v>
      </c>
      <c r="Q396" s="416">
        <v>1.4623999999999999</v>
      </c>
      <c r="R396" s="416">
        <v>1.6814</v>
      </c>
      <c r="S396" s="416">
        <v>1.9248000000000001</v>
      </c>
      <c r="T396" s="416">
        <v>2.1947999999999999</v>
      </c>
      <c r="U396" s="416">
        <v>2.4941</v>
      </c>
      <c r="V396" s="416">
        <v>2.8252999999999999</v>
      </c>
      <c r="W396" s="416">
        <v>3.1913999999999998</v>
      </c>
      <c r="X396" s="416">
        <v>3.5956999999999999</v>
      </c>
      <c r="Y396" s="416">
        <v>4.0415999999999999</v>
      </c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00"/>
      <c r="AZ396" s="400"/>
      <c r="BA396" s="400"/>
      <c r="BB396" s="400"/>
      <c r="BC396" s="400"/>
      <c r="BD396" s="400"/>
      <c r="BE396" s="400"/>
      <c r="BF396" s="400"/>
      <c r="BG396" s="400"/>
      <c r="BH396" s="400"/>
      <c r="BI396" s="400"/>
      <c r="BJ396" s="400"/>
      <c r="BK396" s="400"/>
      <c r="BL396" s="400"/>
      <c r="BM396" s="400"/>
      <c r="BN396" s="400"/>
      <c r="BO396" s="400"/>
      <c r="BP396" s="400"/>
      <c r="BQ396" s="400"/>
      <c r="BR396" s="400"/>
      <c r="BS396" s="400"/>
      <c r="BT396" s="400"/>
      <c r="BU396" s="400"/>
      <c r="BV396" s="400"/>
      <c r="BW396" s="400"/>
      <c r="BX396" s="400"/>
      <c r="BY396" s="400"/>
      <c r="BZ396" s="400"/>
      <c r="CA396" s="400"/>
      <c r="CB396" s="400"/>
      <c r="CC396" s="400"/>
      <c r="CD396" s="400"/>
      <c r="CE396" s="400"/>
      <c r="CF396" s="400"/>
      <c r="CG396" s="400"/>
      <c r="CH396" s="400"/>
      <c r="CI396" s="400"/>
      <c r="CJ396" s="400"/>
      <c r="CK396" s="400"/>
    </row>
    <row r="397" spans="1:89">
      <c r="A397" s="1338" t="s">
        <v>957</v>
      </c>
      <c r="B397">
        <v>5</v>
      </c>
      <c r="C397" s="406">
        <v>8.0000000000000002E-3</v>
      </c>
      <c r="D397" s="406">
        <v>1.35E-2</v>
      </c>
      <c r="E397" s="406">
        <v>2.0299999999999999E-2</v>
      </c>
      <c r="F397" s="406">
        <v>2.8299999999999999E-2</v>
      </c>
      <c r="G397" s="406">
        <v>3.7600000000000001E-2</v>
      </c>
      <c r="H397" s="406">
        <v>4.8000000000000001E-2</v>
      </c>
      <c r="I397" s="406">
        <v>5.9700000000000003E-2</v>
      </c>
      <c r="J397" s="406">
        <v>7.2599999999999998E-2</v>
      </c>
      <c r="K397" s="406">
        <v>8.6599999999999996E-2</v>
      </c>
      <c r="L397" s="406">
        <v>0.1019</v>
      </c>
      <c r="M397" s="406">
        <v>0.11849999999999999</v>
      </c>
      <c r="N397" s="406">
        <v>0.1363</v>
      </c>
      <c r="O397" s="406">
        <v>0.1555</v>
      </c>
      <c r="P397" s="406">
        <v>0.1759</v>
      </c>
      <c r="Q397" s="406">
        <v>0.1978</v>
      </c>
      <c r="R397" s="406">
        <v>0.221</v>
      </c>
      <c r="S397" s="406">
        <v>0.2457</v>
      </c>
      <c r="T397" s="406">
        <v>0.27189999999999998</v>
      </c>
      <c r="U397" s="406">
        <v>0.29970000000000002</v>
      </c>
      <c r="V397" s="406">
        <v>0.3291</v>
      </c>
      <c r="W397" s="406">
        <v>0.36009999999999998</v>
      </c>
      <c r="X397" s="406">
        <v>0.39279999999999998</v>
      </c>
      <c r="Y397" s="406">
        <v>0.4274</v>
      </c>
      <c r="Z397" s="406">
        <v>0.4637</v>
      </c>
      <c r="AA397" s="406">
        <v>0.502</v>
      </c>
      <c r="AB397" s="406">
        <v>0.5423</v>
      </c>
      <c r="AC397" s="406">
        <v>0.58460000000000001</v>
      </c>
      <c r="AD397" s="406">
        <v>0.62909999999999999</v>
      </c>
      <c r="AE397" s="406">
        <v>0.67589999999999995</v>
      </c>
      <c r="AF397" s="406">
        <v>0.72489999999999999</v>
      </c>
      <c r="AG397" s="406">
        <v>0.77639999999999998</v>
      </c>
      <c r="AH397" s="406">
        <v>0.83030000000000004</v>
      </c>
      <c r="AI397" s="406">
        <v>0.88690000000000002</v>
      </c>
      <c r="AJ397" s="406">
        <v>0.94620000000000004</v>
      </c>
      <c r="AK397" s="406">
        <v>1.0083</v>
      </c>
      <c r="AL397" s="406">
        <v>1.0733999999999999</v>
      </c>
      <c r="AM397" s="406">
        <v>1.1415</v>
      </c>
      <c r="AN397" s="406">
        <v>1.2128000000000001</v>
      </c>
      <c r="AO397" s="406">
        <v>1.2874000000000001</v>
      </c>
      <c r="AP397" s="406">
        <v>1.3653999999999999</v>
      </c>
      <c r="AQ397" s="406">
        <v>1.4470000000000001</v>
      </c>
      <c r="AR397" s="406">
        <v>1.5323</v>
      </c>
      <c r="AS397" s="406">
        <v>1.6214999999999999</v>
      </c>
      <c r="AT397" s="406">
        <v>1.7148000000000001</v>
      </c>
      <c r="AU397" s="406">
        <v>1.8122</v>
      </c>
      <c r="AV397" s="406">
        <v>1.9139999999999999</v>
      </c>
      <c r="AW397" s="406">
        <v>2.0203000000000002</v>
      </c>
      <c r="AX397" s="406">
        <v>2.1313</v>
      </c>
      <c r="AY397" s="400"/>
      <c r="AZ397" s="400"/>
      <c r="BA397" s="400"/>
      <c r="BB397" s="400"/>
      <c r="BC397" s="400"/>
      <c r="BD397" s="400"/>
      <c r="BE397" s="400"/>
      <c r="BF397" s="400"/>
      <c r="BG397" s="400"/>
      <c r="BH397" s="400"/>
      <c r="BI397" s="400"/>
      <c r="BJ397" s="400"/>
      <c r="BK397" s="400"/>
      <c r="BL397" s="400"/>
      <c r="BM397" s="400"/>
      <c r="BN397" s="400"/>
      <c r="BO397" s="400"/>
      <c r="BP397" s="400"/>
      <c r="BQ397" s="400"/>
      <c r="BR397" s="400"/>
      <c r="BS397" s="400"/>
      <c r="BT397" s="400"/>
      <c r="BU397" s="400"/>
      <c r="BV397" s="400"/>
      <c r="BW397" s="400"/>
      <c r="BX397" s="400"/>
      <c r="BY397" s="400"/>
      <c r="BZ397" s="400"/>
      <c r="CA397" s="400"/>
      <c r="CB397" s="400"/>
      <c r="CC397" s="400"/>
      <c r="CD397" s="400"/>
      <c r="CE397" s="400"/>
      <c r="CF397" s="400"/>
      <c r="CG397" s="400"/>
      <c r="CH397" s="400"/>
      <c r="CI397" s="400"/>
      <c r="CJ397" s="400"/>
      <c r="CK397" s="400"/>
    </row>
    <row r="398" spans="1:89">
      <c r="A398" s="1338"/>
      <c r="B398">
        <v>6</v>
      </c>
      <c r="C398" s="406">
        <v>9.7000000000000003E-3</v>
      </c>
      <c r="D398" s="406">
        <v>1.6299999999999999E-2</v>
      </c>
      <c r="E398" s="406">
        <v>2.46E-2</v>
      </c>
      <c r="F398" s="406">
        <v>3.4299999999999997E-2</v>
      </c>
      <c r="G398" s="406">
        <v>4.5499999999999999E-2</v>
      </c>
      <c r="H398" s="406">
        <v>5.8099999999999999E-2</v>
      </c>
      <c r="I398" s="406">
        <v>7.22E-2</v>
      </c>
      <c r="J398" s="406">
        <v>8.77E-2</v>
      </c>
      <c r="K398" s="406">
        <v>0.1047</v>
      </c>
      <c r="L398" s="406">
        <v>0.123</v>
      </c>
      <c r="M398" s="406">
        <v>0.1429</v>
      </c>
      <c r="N398" s="406">
        <v>0.16420000000000001</v>
      </c>
      <c r="O398" s="406">
        <v>0.187</v>
      </c>
      <c r="P398" s="406">
        <v>0.21129999999999999</v>
      </c>
      <c r="Q398" s="406">
        <v>0.23710000000000001</v>
      </c>
      <c r="R398" s="406">
        <v>0.2646</v>
      </c>
      <c r="S398" s="406">
        <v>0.29360000000000003</v>
      </c>
      <c r="T398" s="406">
        <v>0.32429999999999998</v>
      </c>
      <c r="U398" s="406">
        <v>0.35670000000000002</v>
      </c>
      <c r="V398" s="406">
        <v>0.39090000000000003</v>
      </c>
      <c r="W398" s="406">
        <v>0.42680000000000001</v>
      </c>
      <c r="X398" s="406">
        <v>0.46460000000000001</v>
      </c>
      <c r="Y398" s="406">
        <v>0.50419999999999998</v>
      </c>
      <c r="Z398" s="406">
        <v>0.54579999999999995</v>
      </c>
      <c r="AA398" s="406">
        <v>0.58940000000000003</v>
      </c>
      <c r="AB398" s="406">
        <v>0.6351</v>
      </c>
      <c r="AC398" s="406">
        <v>0.68289999999999995</v>
      </c>
      <c r="AD398" s="406">
        <v>0.7329</v>
      </c>
      <c r="AE398" s="406">
        <v>0.78510000000000002</v>
      </c>
      <c r="AF398" s="406">
        <v>0.8397</v>
      </c>
      <c r="AG398" s="406">
        <v>0.89680000000000004</v>
      </c>
      <c r="AH398" s="406">
        <v>0.95630000000000004</v>
      </c>
      <c r="AI398" s="406">
        <v>1.0184</v>
      </c>
      <c r="AJ398" s="406">
        <v>1.0831999999999999</v>
      </c>
      <c r="AK398" s="406">
        <v>1.1508</v>
      </c>
      <c r="AL398" s="406">
        <v>1.2212000000000001</v>
      </c>
      <c r="AM398" s="406">
        <v>1.2946</v>
      </c>
      <c r="AN398" s="406">
        <v>1.371</v>
      </c>
      <c r="AO398" s="406">
        <v>1.4505999999999999</v>
      </c>
      <c r="AP398" s="406">
        <v>1.5334000000000001</v>
      </c>
      <c r="AQ398" s="406">
        <v>1.6196999999999999</v>
      </c>
      <c r="AR398" s="406">
        <v>1.7094</v>
      </c>
      <c r="AS398" s="406">
        <v>1.8027</v>
      </c>
      <c r="AT398" s="406">
        <v>1.8997999999999999</v>
      </c>
      <c r="AU398" s="406">
        <v>2.0007999999999999</v>
      </c>
      <c r="AV398" s="406">
        <v>2.1057999999999999</v>
      </c>
      <c r="AW398" s="406">
        <v>2.2149000000000001</v>
      </c>
      <c r="AX398" s="406">
        <v>2.3283999999999998</v>
      </c>
      <c r="AY398" s="400"/>
      <c r="AZ398" s="400"/>
      <c r="BA398" s="400"/>
      <c r="BB398" s="400"/>
      <c r="BC398" s="400"/>
      <c r="BD398" s="400"/>
      <c r="BE398" s="400"/>
      <c r="BF398" s="400"/>
      <c r="BG398" s="400"/>
      <c r="BH398" s="400"/>
      <c r="BI398" s="400"/>
      <c r="BJ398" s="400"/>
      <c r="BK398" s="400"/>
      <c r="BL398" s="400"/>
      <c r="BM398" s="400"/>
      <c r="BN398" s="400"/>
      <c r="BO398" s="400"/>
      <c r="BP398" s="400"/>
      <c r="BQ398" s="400"/>
      <c r="BR398" s="400"/>
      <c r="BS398" s="400"/>
      <c r="BT398" s="400"/>
      <c r="BU398" s="400"/>
      <c r="BV398" s="400"/>
      <c r="BW398" s="400"/>
      <c r="BX398" s="400"/>
      <c r="BY398" s="400"/>
      <c r="BZ398" s="400"/>
      <c r="CA398" s="400"/>
      <c r="CB398" s="400"/>
      <c r="CC398" s="400"/>
      <c r="CD398" s="400"/>
      <c r="CE398" s="400"/>
      <c r="CF398" s="400"/>
      <c r="CG398" s="400"/>
      <c r="CH398" s="400"/>
      <c r="CI398" s="400"/>
      <c r="CJ398" s="400"/>
      <c r="CK398" s="400"/>
    </row>
    <row r="399" spans="1:89">
      <c r="A399" s="1338"/>
      <c r="B399">
        <v>7</v>
      </c>
      <c r="C399" s="406">
        <v>1.1299999999999999E-2</v>
      </c>
      <c r="D399" s="406">
        <v>1.9199999999999998E-2</v>
      </c>
      <c r="E399" s="406">
        <v>2.8899999999999999E-2</v>
      </c>
      <c r="F399" s="406">
        <v>4.0300000000000002E-2</v>
      </c>
      <c r="G399" s="406">
        <v>5.3400000000000003E-2</v>
      </c>
      <c r="H399" s="406">
        <v>6.83E-2</v>
      </c>
      <c r="I399" s="406">
        <v>8.48E-2</v>
      </c>
      <c r="J399" s="406">
        <v>0.10290000000000001</v>
      </c>
      <c r="K399" s="406">
        <v>0.12280000000000001</v>
      </c>
      <c r="L399" s="406">
        <v>0.14419999999999999</v>
      </c>
      <c r="M399" s="406">
        <v>0.16739999999999999</v>
      </c>
      <c r="N399" s="406">
        <v>0.19220000000000001</v>
      </c>
      <c r="O399" s="406">
        <v>0.21870000000000001</v>
      </c>
      <c r="P399" s="406">
        <v>0.247</v>
      </c>
      <c r="Q399" s="406">
        <v>0.27689999999999998</v>
      </c>
      <c r="R399" s="406">
        <v>0.30859999999999999</v>
      </c>
      <c r="S399" s="406">
        <v>0.34210000000000002</v>
      </c>
      <c r="T399" s="406">
        <v>0.3775</v>
      </c>
      <c r="U399" s="406">
        <v>0.41460000000000002</v>
      </c>
      <c r="V399" s="406">
        <v>0.45369999999999999</v>
      </c>
      <c r="W399" s="406">
        <v>0.49469999999999997</v>
      </c>
      <c r="X399" s="406">
        <v>0.53769999999999996</v>
      </c>
      <c r="Y399" s="406">
        <v>0.5827</v>
      </c>
      <c r="Z399" s="406">
        <v>0.62980000000000003</v>
      </c>
      <c r="AA399" s="406">
        <v>0.67900000000000005</v>
      </c>
      <c r="AB399" s="406">
        <v>0.73040000000000005</v>
      </c>
      <c r="AC399" s="406">
        <v>0.78400000000000003</v>
      </c>
      <c r="AD399" s="406">
        <v>0.83989999999999998</v>
      </c>
      <c r="AE399" s="406">
        <v>0.89810000000000001</v>
      </c>
      <c r="AF399" s="406">
        <v>0.95879999999999999</v>
      </c>
      <c r="AG399" s="406">
        <v>1.022</v>
      </c>
      <c r="AH399" s="406">
        <v>1.0876999999999999</v>
      </c>
      <c r="AI399" s="406">
        <v>1.1559999999999999</v>
      </c>
      <c r="AJ399" s="406">
        <v>1.2270000000000001</v>
      </c>
      <c r="AK399" s="406">
        <v>1.3008999999999999</v>
      </c>
      <c r="AL399" s="406">
        <v>1.3774999999999999</v>
      </c>
      <c r="AM399" s="406">
        <v>1.4571000000000001</v>
      </c>
      <c r="AN399" s="406">
        <v>1.5398000000000001</v>
      </c>
      <c r="AO399" s="406">
        <v>1.6254999999999999</v>
      </c>
      <c r="AP399" s="406">
        <v>1.7144999999999999</v>
      </c>
      <c r="AQ399" s="406">
        <v>1.8068</v>
      </c>
      <c r="AR399" s="406">
        <v>1.9024000000000001</v>
      </c>
      <c r="AS399" s="406">
        <v>2.0015999999999998</v>
      </c>
      <c r="AT399" s="406">
        <v>2.1044</v>
      </c>
      <c r="AU399" s="406">
        <v>2.2109000000000001</v>
      </c>
      <c r="AV399" s="406">
        <v>2.3212999999999999</v>
      </c>
      <c r="AW399" s="406">
        <v>2.4356</v>
      </c>
      <c r="AX399" s="406">
        <v>2.5539999999999998</v>
      </c>
    </row>
    <row r="400" spans="1:89">
      <c r="A400" s="1338"/>
      <c r="B400">
        <v>8</v>
      </c>
      <c r="C400" s="406">
        <v>1.2999999999999999E-2</v>
      </c>
      <c r="D400" s="406">
        <v>2.1999999999999999E-2</v>
      </c>
      <c r="E400" s="406">
        <v>3.3099999999999997E-2</v>
      </c>
      <c r="F400" s="406">
        <v>4.6300000000000001E-2</v>
      </c>
      <c r="G400" s="406">
        <v>6.1400000000000003E-2</v>
      </c>
      <c r="H400" s="406">
        <v>7.8399999999999997E-2</v>
      </c>
      <c r="I400" s="406">
        <v>9.74E-2</v>
      </c>
      <c r="J400" s="406">
        <v>0.1182</v>
      </c>
      <c r="K400" s="406">
        <v>0.1409</v>
      </c>
      <c r="L400" s="406">
        <v>0.16550000000000001</v>
      </c>
      <c r="M400" s="406">
        <v>0.192</v>
      </c>
      <c r="N400" s="406">
        <v>0.22040000000000001</v>
      </c>
      <c r="O400" s="406">
        <v>0.25069999999999998</v>
      </c>
      <c r="P400" s="406">
        <v>0.28289999999999998</v>
      </c>
      <c r="Q400" s="406">
        <v>0.317</v>
      </c>
      <c r="R400" s="406">
        <v>0.35310000000000002</v>
      </c>
      <c r="S400" s="406">
        <v>0.3911</v>
      </c>
      <c r="T400" s="406">
        <v>0.43109999999999998</v>
      </c>
      <c r="U400" s="406">
        <v>0.47320000000000001</v>
      </c>
      <c r="V400" s="406">
        <v>0.51729999999999998</v>
      </c>
      <c r="W400" s="406">
        <v>0.56359999999999999</v>
      </c>
      <c r="X400" s="406">
        <v>0.6119</v>
      </c>
      <c r="Y400" s="406">
        <v>0.66249999999999998</v>
      </c>
      <c r="Z400" s="406">
        <v>0.71519999999999995</v>
      </c>
      <c r="AA400" s="406">
        <v>0.7702</v>
      </c>
      <c r="AB400" s="406">
        <v>0.8276</v>
      </c>
      <c r="AC400" s="406">
        <v>0.88729999999999998</v>
      </c>
      <c r="AD400" s="406">
        <v>0.94930000000000003</v>
      </c>
      <c r="AE400" s="406">
        <v>1.0139</v>
      </c>
      <c r="AF400" s="406">
        <v>1.081</v>
      </c>
      <c r="AG400" s="406">
        <v>1.1507000000000001</v>
      </c>
      <c r="AH400" s="406">
        <v>1.2230000000000001</v>
      </c>
      <c r="AI400" s="406">
        <v>1.298</v>
      </c>
      <c r="AJ400" s="406">
        <v>1.3757999999999999</v>
      </c>
      <c r="AK400" s="406">
        <v>1.4563999999999999</v>
      </c>
      <c r="AL400" s="406">
        <v>1.5399</v>
      </c>
      <c r="AM400" s="406">
        <v>1.6264000000000001</v>
      </c>
      <c r="AN400" s="406">
        <v>1.716</v>
      </c>
      <c r="AO400" s="406">
        <v>1.8087</v>
      </c>
      <c r="AP400" s="406">
        <v>1.9047000000000001</v>
      </c>
      <c r="AQ400" s="406">
        <v>2.0038999999999998</v>
      </c>
      <c r="AR400" s="406">
        <v>2.1065999999999998</v>
      </c>
      <c r="AS400" s="406">
        <v>2.2126999999999999</v>
      </c>
      <c r="AT400" s="406">
        <v>2.3222999999999998</v>
      </c>
      <c r="AU400" s="406">
        <v>2.4357000000000002</v>
      </c>
      <c r="AV400" s="406">
        <v>2.5528</v>
      </c>
      <c r="AW400" s="406">
        <v>2.6738</v>
      </c>
      <c r="AX400" s="406">
        <v>2.7987000000000002</v>
      </c>
    </row>
    <row r="401" spans="1:50">
      <c r="A401" s="1338"/>
      <c r="B401">
        <v>9</v>
      </c>
      <c r="C401" s="406">
        <v>1.47E-2</v>
      </c>
      <c r="D401" s="406">
        <v>2.4899999999999999E-2</v>
      </c>
      <c r="E401" s="406">
        <v>3.7400000000000003E-2</v>
      </c>
      <c r="F401" s="406">
        <v>5.2299999999999999E-2</v>
      </c>
      <c r="G401" s="406">
        <v>6.93E-2</v>
      </c>
      <c r="H401" s="406">
        <v>8.8599999999999998E-2</v>
      </c>
      <c r="I401" s="406">
        <v>0.11</v>
      </c>
      <c r="J401" s="406">
        <v>0.13350000000000001</v>
      </c>
      <c r="K401" s="406">
        <v>0.15920000000000001</v>
      </c>
      <c r="L401" s="406">
        <v>0.18690000000000001</v>
      </c>
      <c r="M401" s="406">
        <v>0.21679999999999999</v>
      </c>
      <c r="N401" s="406">
        <v>0.2487</v>
      </c>
      <c r="O401" s="406">
        <v>0.2828</v>
      </c>
      <c r="P401" s="406">
        <v>0.31900000000000001</v>
      </c>
      <c r="Q401" s="406">
        <v>0.35730000000000001</v>
      </c>
      <c r="R401" s="406">
        <v>0.39779999999999999</v>
      </c>
      <c r="S401" s="406">
        <v>0.44040000000000001</v>
      </c>
      <c r="T401" s="406">
        <v>0.48520000000000002</v>
      </c>
      <c r="U401" s="406">
        <v>0.5323</v>
      </c>
      <c r="V401" s="406">
        <v>0.58150000000000002</v>
      </c>
      <c r="W401" s="406">
        <v>0.6331</v>
      </c>
      <c r="X401" s="406">
        <v>0.68689999999999996</v>
      </c>
      <c r="Y401" s="406">
        <v>0.74309999999999998</v>
      </c>
      <c r="Z401" s="406">
        <v>0.80169999999999997</v>
      </c>
      <c r="AA401" s="406">
        <v>0.86270000000000002</v>
      </c>
      <c r="AB401" s="406">
        <v>0.92620000000000002</v>
      </c>
      <c r="AC401" s="406">
        <v>0.99209999999999998</v>
      </c>
      <c r="AD401" s="406">
        <v>1.0606</v>
      </c>
      <c r="AE401" s="406">
        <v>1.1316999999999999</v>
      </c>
      <c r="AF401" s="406">
        <v>1.2055</v>
      </c>
      <c r="AG401" s="406">
        <v>1.282</v>
      </c>
      <c r="AH401" s="406">
        <v>1.3612</v>
      </c>
      <c r="AI401" s="406">
        <v>1.4432</v>
      </c>
      <c r="AJ401" s="406">
        <v>1.5281</v>
      </c>
      <c r="AK401" s="406">
        <v>1.6158999999999999</v>
      </c>
      <c r="AL401" s="406">
        <v>1.7068000000000001</v>
      </c>
      <c r="AM401" s="406">
        <v>1.8007</v>
      </c>
      <c r="AN401" s="406">
        <v>1.8976999999999999</v>
      </c>
      <c r="AO401" s="406">
        <v>1.998</v>
      </c>
      <c r="AP401" s="406">
        <v>2.1015000000000001</v>
      </c>
      <c r="AQ401" s="406">
        <v>2.2082999999999999</v>
      </c>
      <c r="AR401" s="406">
        <v>2.3186</v>
      </c>
      <c r="AS401" s="406">
        <v>2.4323999999999999</v>
      </c>
      <c r="AT401" s="406">
        <v>2.5497999999999998</v>
      </c>
      <c r="AU401" s="406">
        <v>2.6707999999999998</v>
      </c>
      <c r="AV401" s="406">
        <v>2.7955999999999999</v>
      </c>
      <c r="AW401" s="406">
        <v>2.9243000000000001</v>
      </c>
      <c r="AX401" s="406">
        <v>3.0569000000000002</v>
      </c>
    </row>
    <row r="402" spans="1:50">
      <c r="A402" s="1338"/>
      <c r="B402">
        <v>10</v>
      </c>
      <c r="C402" s="406">
        <v>1.6400000000000001E-2</v>
      </c>
      <c r="D402" s="406">
        <v>2.7699999999999999E-2</v>
      </c>
      <c r="E402" s="406">
        <v>4.1700000000000001E-2</v>
      </c>
      <c r="F402" s="406">
        <v>5.8299999999999998E-2</v>
      </c>
      <c r="G402" s="406">
        <v>7.7299999999999994E-2</v>
      </c>
      <c r="H402" s="406">
        <v>9.8799999999999999E-2</v>
      </c>
      <c r="I402" s="406">
        <v>0.1226</v>
      </c>
      <c r="J402" s="406">
        <v>0.14879999999999999</v>
      </c>
      <c r="K402" s="406">
        <v>0.1774</v>
      </c>
      <c r="L402" s="406">
        <v>0.20830000000000001</v>
      </c>
      <c r="M402" s="406">
        <v>0.24160000000000001</v>
      </c>
      <c r="N402" s="406">
        <v>0.27710000000000001</v>
      </c>
      <c r="O402" s="406">
        <v>0.315</v>
      </c>
      <c r="P402" s="406">
        <v>0.35520000000000002</v>
      </c>
      <c r="Q402" s="406">
        <v>0.39779999999999999</v>
      </c>
      <c r="R402" s="406">
        <v>0.44269999999999998</v>
      </c>
      <c r="S402" s="406">
        <v>0.49</v>
      </c>
      <c r="T402" s="406">
        <v>0.53959999999999997</v>
      </c>
      <c r="U402" s="406">
        <v>0.5917</v>
      </c>
      <c r="V402" s="406">
        <v>0.6462</v>
      </c>
      <c r="W402" s="406">
        <v>0.70309999999999995</v>
      </c>
      <c r="X402" s="406">
        <v>0.76259999999999994</v>
      </c>
      <c r="Y402" s="406">
        <v>0.82450000000000001</v>
      </c>
      <c r="Z402" s="406">
        <v>0.8891</v>
      </c>
      <c r="AA402" s="406">
        <v>0.95609999999999995</v>
      </c>
      <c r="AB402" s="406">
        <v>1.0259</v>
      </c>
      <c r="AC402" s="406">
        <v>1.0982000000000001</v>
      </c>
      <c r="AD402" s="406">
        <v>1.1733</v>
      </c>
      <c r="AE402" s="406">
        <v>1.2511000000000001</v>
      </c>
      <c r="AF402" s="406">
        <v>1.3318000000000001</v>
      </c>
      <c r="AG402" s="406">
        <v>1.4152</v>
      </c>
      <c r="AH402" s="406">
        <v>1.5016</v>
      </c>
      <c r="AI402" s="406">
        <v>1.5909</v>
      </c>
      <c r="AJ402" s="406">
        <v>1.6832</v>
      </c>
      <c r="AK402" s="406">
        <v>1.7785</v>
      </c>
      <c r="AL402" s="406">
        <v>1.877</v>
      </c>
      <c r="AM402" s="406">
        <v>1.9785999999999999</v>
      </c>
      <c r="AN402" s="406">
        <v>2.0834999999999999</v>
      </c>
      <c r="AO402" s="406">
        <v>2.1917</v>
      </c>
      <c r="AP402" s="406">
        <v>2.3031999999999999</v>
      </c>
      <c r="AQ402" s="406">
        <v>2.4182000000000001</v>
      </c>
      <c r="AR402" s="406">
        <v>2.5366</v>
      </c>
      <c r="AS402" s="406">
        <v>2.6585999999999999</v>
      </c>
      <c r="AT402" s="406">
        <v>2.7843</v>
      </c>
      <c r="AU402" s="406">
        <v>2.9137</v>
      </c>
      <c r="AV402" s="406">
        <v>3.0468999999999999</v>
      </c>
      <c r="AW402" s="406">
        <v>3.1840000000000002</v>
      </c>
      <c r="AX402" s="406">
        <v>3.3250000000000002</v>
      </c>
    </row>
    <row r="403" spans="1:50">
      <c r="A403" s="1338"/>
      <c r="B403">
        <v>11</v>
      </c>
      <c r="C403" s="406">
        <v>1.8100000000000002E-2</v>
      </c>
      <c r="D403" s="406">
        <v>3.0599999999999999E-2</v>
      </c>
      <c r="E403" s="406">
        <v>4.5999999999999999E-2</v>
      </c>
      <c r="F403" s="406">
        <v>6.4299999999999996E-2</v>
      </c>
      <c r="G403" s="406">
        <v>8.5300000000000001E-2</v>
      </c>
      <c r="H403" s="406">
        <v>0.1089</v>
      </c>
      <c r="I403" s="406">
        <v>0.1353</v>
      </c>
      <c r="J403" s="406">
        <v>0.16420000000000001</v>
      </c>
      <c r="K403" s="406">
        <v>0.19570000000000001</v>
      </c>
      <c r="L403" s="406">
        <v>0.2298</v>
      </c>
      <c r="M403" s="406">
        <v>0.26640000000000003</v>
      </c>
      <c r="N403" s="406">
        <v>0.30559999999999998</v>
      </c>
      <c r="O403" s="406">
        <v>0.3473</v>
      </c>
      <c r="P403" s="406">
        <v>0.3916</v>
      </c>
      <c r="Q403" s="406">
        <v>0.43840000000000001</v>
      </c>
      <c r="R403" s="406">
        <v>0.48780000000000001</v>
      </c>
      <c r="S403" s="406">
        <v>0.53969999999999996</v>
      </c>
      <c r="T403" s="406">
        <v>0.59430000000000005</v>
      </c>
      <c r="U403" s="406">
        <v>0.65139999999999998</v>
      </c>
      <c r="V403" s="406">
        <v>0.71120000000000005</v>
      </c>
      <c r="W403" s="406">
        <v>0.77359999999999995</v>
      </c>
      <c r="X403" s="406">
        <v>0.8387</v>
      </c>
      <c r="Y403" s="406">
        <v>0.90649999999999997</v>
      </c>
      <c r="Z403" s="406">
        <v>0.97699999999999998</v>
      </c>
      <c r="AA403" s="406">
        <v>1.0503</v>
      </c>
      <c r="AB403" s="406">
        <v>1.1264000000000001</v>
      </c>
      <c r="AC403" s="406">
        <v>1.2053</v>
      </c>
      <c r="AD403" s="406">
        <v>1.2870999999999999</v>
      </c>
      <c r="AE403" s="406">
        <v>1.3717999999999999</v>
      </c>
      <c r="AF403" s="406">
        <v>1.4594</v>
      </c>
      <c r="AG403" s="406">
        <v>1.5501</v>
      </c>
      <c r="AH403" s="406">
        <v>1.6436999999999999</v>
      </c>
      <c r="AI403" s="406">
        <v>1.7404999999999999</v>
      </c>
      <c r="AJ403" s="406">
        <v>1.8404</v>
      </c>
      <c r="AK403" s="406">
        <v>1.9435</v>
      </c>
      <c r="AL403" s="406">
        <v>2.0497999999999998</v>
      </c>
      <c r="AM403" s="406">
        <v>2.1595</v>
      </c>
      <c r="AN403" s="406">
        <v>2.2725</v>
      </c>
      <c r="AO403" s="406">
        <v>2.3889</v>
      </c>
      <c r="AP403" s="406">
        <v>2.5087000000000002</v>
      </c>
      <c r="AQ403" s="406">
        <v>2.6322000000000001</v>
      </c>
      <c r="AR403" s="406">
        <v>2.7591999999999999</v>
      </c>
      <c r="AS403" s="406">
        <v>2.8898000000000001</v>
      </c>
      <c r="AT403" s="406">
        <v>3.0242</v>
      </c>
      <c r="AU403" s="406">
        <v>3.1625000000000001</v>
      </c>
      <c r="AV403" s="406">
        <v>3.3045</v>
      </c>
      <c r="AW403" s="406">
        <v>3.4506000000000001</v>
      </c>
      <c r="AX403" s="406">
        <v>3.6006</v>
      </c>
    </row>
    <row r="404" spans="1:50">
      <c r="A404" s="1338"/>
      <c r="B404">
        <v>12</v>
      </c>
      <c r="C404" s="406">
        <v>1.9699999999999999E-2</v>
      </c>
      <c r="D404" s="406">
        <v>3.3399999999999999E-2</v>
      </c>
      <c r="E404" s="406">
        <v>5.0299999999999997E-2</v>
      </c>
      <c r="F404" s="406">
        <v>7.0300000000000001E-2</v>
      </c>
      <c r="G404" s="406">
        <v>9.3200000000000005E-2</v>
      </c>
      <c r="H404" s="406">
        <v>0.1191</v>
      </c>
      <c r="I404" s="406">
        <v>0.1479</v>
      </c>
      <c r="J404" s="406">
        <v>0.17960000000000001</v>
      </c>
      <c r="K404" s="406">
        <v>0.214</v>
      </c>
      <c r="L404" s="406">
        <v>0.25130000000000002</v>
      </c>
      <c r="M404" s="406">
        <v>0.2913</v>
      </c>
      <c r="N404" s="406">
        <v>0.33410000000000001</v>
      </c>
      <c r="O404" s="406">
        <v>0.37969999999999998</v>
      </c>
      <c r="P404" s="406">
        <v>0.42799999999999999</v>
      </c>
      <c r="Q404" s="406">
        <v>0.47920000000000001</v>
      </c>
      <c r="R404" s="406">
        <v>0.53300000000000003</v>
      </c>
      <c r="S404" s="406">
        <v>0.5897</v>
      </c>
      <c r="T404" s="406">
        <v>0.64910000000000001</v>
      </c>
      <c r="U404" s="406">
        <v>0.71140000000000003</v>
      </c>
      <c r="V404" s="406">
        <v>0.77649999999999997</v>
      </c>
      <c r="W404" s="406">
        <v>0.84440000000000004</v>
      </c>
      <c r="X404" s="406">
        <v>0.91520000000000001</v>
      </c>
      <c r="Y404" s="406">
        <v>0.9889</v>
      </c>
      <c r="Z404" s="406">
        <v>1.0654999999999999</v>
      </c>
      <c r="AA404" s="406">
        <v>1.1451</v>
      </c>
      <c r="AB404" s="406">
        <v>1.2276</v>
      </c>
      <c r="AC404" s="406">
        <v>1.3130999999999999</v>
      </c>
      <c r="AD404" s="406">
        <v>1.4016999999999999</v>
      </c>
      <c r="AE404" s="406">
        <v>1.4934000000000001</v>
      </c>
      <c r="AF404" s="406">
        <v>1.5882000000000001</v>
      </c>
      <c r="AG404" s="406">
        <v>1.6860999999999999</v>
      </c>
      <c r="AH404" s="406">
        <v>1.7873000000000001</v>
      </c>
      <c r="AI404" s="406">
        <v>1.8915999999999999</v>
      </c>
      <c r="AJ404" s="406">
        <v>1.9993000000000001</v>
      </c>
      <c r="AK404" s="406">
        <v>2.1103000000000001</v>
      </c>
      <c r="AL404" s="406">
        <v>2.2248000000000001</v>
      </c>
      <c r="AM404" s="406">
        <v>2.3426</v>
      </c>
      <c r="AN404" s="406">
        <v>2.4639000000000002</v>
      </c>
      <c r="AO404" s="406">
        <v>2.5888</v>
      </c>
      <c r="AP404" s="406">
        <v>2.7172999999999998</v>
      </c>
      <c r="AQ404" s="406">
        <v>2.8494000000000002</v>
      </c>
      <c r="AR404" s="406">
        <v>2.9853000000000001</v>
      </c>
      <c r="AS404" s="406">
        <v>3.125</v>
      </c>
      <c r="AT404" s="406">
        <v>3.2684000000000002</v>
      </c>
      <c r="AU404" s="406">
        <v>3.4157999999999999</v>
      </c>
      <c r="AV404" s="406">
        <v>3.5672000000000001</v>
      </c>
      <c r="AW404" s="406">
        <v>3.7225999999999999</v>
      </c>
      <c r="AX404" s="406">
        <v>3.8820999999999999</v>
      </c>
    </row>
    <row r="405" spans="1:50">
      <c r="A405" s="1338"/>
      <c r="B405">
        <v>13</v>
      </c>
      <c r="C405" s="406">
        <v>2.1399999999999999E-2</v>
      </c>
      <c r="D405" s="406">
        <v>3.6299999999999999E-2</v>
      </c>
      <c r="E405" s="406">
        <v>5.4600000000000003E-2</v>
      </c>
      <c r="F405" s="406">
        <v>7.6300000000000007E-2</v>
      </c>
      <c r="G405" s="406">
        <v>0.1012</v>
      </c>
      <c r="H405" s="406">
        <v>0.1293</v>
      </c>
      <c r="I405" s="406">
        <v>0.16059999999999999</v>
      </c>
      <c r="J405" s="406">
        <v>0.19489999999999999</v>
      </c>
      <c r="K405" s="406">
        <v>0.23230000000000001</v>
      </c>
      <c r="L405" s="406">
        <v>0.27279999999999999</v>
      </c>
      <c r="M405" s="406">
        <v>0.31619999999999998</v>
      </c>
      <c r="N405" s="406">
        <v>0.36270000000000002</v>
      </c>
      <c r="O405" s="406">
        <v>0.41210000000000002</v>
      </c>
      <c r="P405" s="406">
        <v>0.46460000000000001</v>
      </c>
      <c r="Q405" s="406">
        <v>0.52</v>
      </c>
      <c r="R405" s="406">
        <v>0.57840000000000003</v>
      </c>
      <c r="S405" s="406">
        <v>0.63980000000000004</v>
      </c>
      <c r="T405" s="406">
        <v>0.70420000000000005</v>
      </c>
      <c r="U405" s="406">
        <v>0.77159999999999995</v>
      </c>
      <c r="V405" s="406">
        <v>0.84199999999999997</v>
      </c>
      <c r="W405" s="406">
        <v>0.91549999999999998</v>
      </c>
      <c r="X405" s="406">
        <v>0.99209999999999998</v>
      </c>
      <c r="Y405" s="406">
        <v>1.0717000000000001</v>
      </c>
      <c r="Z405" s="406">
        <v>1.1544000000000001</v>
      </c>
      <c r="AA405" s="406">
        <v>1.2403</v>
      </c>
      <c r="AB405" s="406">
        <v>1.3293999999999999</v>
      </c>
      <c r="AC405" s="406">
        <v>1.4216</v>
      </c>
      <c r="AD405" s="406">
        <v>1.5170999999999999</v>
      </c>
      <c r="AE405" s="406">
        <v>1.6157999999999999</v>
      </c>
      <c r="AF405" s="406">
        <v>1.7178</v>
      </c>
      <c r="AG405" s="406">
        <v>1.8231999999999999</v>
      </c>
      <c r="AH405" s="406">
        <v>1.9319</v>
      </c>
      <c r="AI405" s="406">
        <v>2.044</v>
      </c>
      <c r="AJ405" s="406">
        <v>2.1596000000000002</v>
      </c>
      <c r="AK405" s="406">
        <v>2.2787000000000002</v>
      </c>
      <c r="AL405" s="406">
        <v>2.4013</v>
      </c>
      <c r="AM405" s="406">
        <v>2.5276000000000001</v>
      </c>
      <c r="AN405" s="406">
        <v>2.6574</v>
      </c>
      <c r="AO405" s="406">
        <v>2.7909999999999999</v>
      </c>
      <c r="AP405" s="406">
        <v>2.9283000000000001</v>
      </c>
      <c r="AQ405" s="406">
        <v>3.0693999999999999</v>
      </c>
      <c r="AR405" s="406">
        <v>3.2143000000000002</v>
      </c>
      <c r="AS405" s="406">
        <v>3.3632</v>
      </c>
      <c r="AT405" s="406">
        <v>3.516</v>
      </c>
      <c r="AU405" s="406">
        <v>3.6728999999999998</v>
      </c>
      <c r="AV405" s="406">
        <v>3.8338999999999999</v>
      </c>
      <c r="AW405" s="406">
        <v>3.9990000000000001</v>
      </c>
      <c r="AX405" s="406">
        <v>4.1683000000000003</v>
      </c>
    </row>
    <row r="406" spans="1:50">
      <c r="A406" s="1338"/>
      <c r="B406">
        <v>14</v>
      </c>
      <c r="C406" s="406">
        <v>2.3099999999999999E-2</v>
      </c>
      <c r="D406" s="406">
        <v>3.9100000000000003E-2</v>
      </c>
      <c r="E406" s="406">
        <v>5.8900000000000001E-2</v>
      </c>
      <c r="F406" s="406">
        <v>8.2299999999999998E-2</v>
      </c>
      <c r="G406" s="406">
        <v>0.10920000000000001</v>
      </c>
      <c r="H406" s="406">
        <v>0.13950000000000001</v>
      </c>
      <c r="I406" s="406">
        <v>0.17330000000000001</v>
      </c>
      <c r="J406" s="406">
        <v>0.21029999999999999</v>
      </c>
      <c r="K406" s="406">
        <v>0.25069999999999998</v>
      </c>
      <c r="L406" s="406">
        <v>0.29430000000000001</v>
      </c>
      <c r="M406" s="406">
        <v>0.3412</v>
      </c>
      <c r="N406" s="406">
        <v>0.39129999999999998</v>
      </c>
      <c r="O406" s="406">
        <v>0.4446</v>
      </c>
      <c r="P406" s="406">
        <v>0.50109999999999999</v>
      </c>
      <c r="Q406" s="406">
        <v>0.56089999999999995</v>
      </c>
      <c r="R406" s="406">
        <v>0.62380000000000002</v>
      </c>
      <c r="S406" s="406">
        <v>0.69</v>
      </c>
      <c r="T406" s="406">
        <v>0.75929999999999997</v>
      </c>
      <c r="U406" s="406">
        <v>0.83189999999999997</v>
      </c>
      <c r="V406" s="406">
        <v>0.90769999999999995</v>
      </c>
      <c r="W406" s="406">
        <v>0.98680000000000001</v>
      </c>
      <c r="X406" s="406">
        <v>1.0690999999999999</v>
      </c>
      <c r="Y406" s="406">
        <v>1.1548</v>
      </c>
      <c r="Z406" s="406">
        <v>1.2437</v>
      </c>
      <c r="AA406" s="406">
        <v>1.3360000000000001</v>
      </c>
      <c r="AB406" s="406">
        <v>1.4316</v>
      </c>
      <c r="AC406" s="406">
        <v>1.5306</v>
      </c>
      <c r="AD406" s="406">
        <v>1.633</v>
      </c>
      <c r="AE406" s="406">
        <v>1.7387999999999999</v>
      </c>
      <c r="AF406" s="406">
        <v>1.8482000000000001</v>
      </c>
      <c r="AG406" s="406">
        <v>1.9610000000000001</v>
      </c>
      <c r="AH406" s="406">
        <v>2.0773999999999999</v>
      </c>
      <c r="AI406" s="406">
        <v>2.1974</v>
      </c>
      <c r="AJ406" s="406">
        <v>2.3210000000000002</v>
      </c>
      <c r="AK406" s="406">
        <v>2.4483000000000001</v>
      </c>
      <c r="AL406" s="406">
        <v>2.5792999999999999</v>
      </c>
      <c r="AM406" s="406">
        <v>2.714</v>
      </c>
      <c r="AN406" s="406">
        <v>2.8525999999999998</v>
      </c>
      <c r="AO406" s="406">
        <v>2.9950000000000001</v>
      </c>
      <c r="AP406" s="406">
        <v>3.1412</v>
      </c>
      <c r="AQ406" s="406">
        <v>3.2915000000000001</v>
      </c>
      <c r="AR406" s="406">
        <v>3.4457</v>
      </c>
      <c r="AS406" s="406">
        <v>3.6040000000000001</v>
      </c>
      <c r="AT406" s="406">
        <v>3.7664</v>
      </c>
      <c r="AU406" s="406">
        <v>3.9329999999999998</v>
      </c>
      <c r="AV406" s="406">
        <v>4.1037999999999997</v>
      </c>
      <c r="AW406" s="406">
        <v>4.2789000000000001</v>
      </c>
      <c r="AX406" s="406">
        <v>4.4583000000000004</v>
      </c>
    </row>
    <row r="407" spans="1:50">
      <c r="A407" s="1338"/>
      <c r="B407">
        <v>15</v>
      </c>
      <c r="C407" s="406">
        <v>2.4799999999999999E-2</v>
      </c>
      <c r="D407" s="406">
        <v>4.2000000000000003E-2</v>
      </c>
      <c r="E407" s="406">
        <v>6.3200000000000006E-2</v>
      </c>
      <c r="F407" s="406">
        <v>8.8300000000000003E-2</v>
      </c>
      <c r="G407" s="406">
        <v>0.1172</v>
      </c>
      <c r="H407" s="406">
        <v>0.1497</v>
      </c>
      <c r="I407" s="406">
        <v>0.18590000000000001</v>
      </c>
      <c r="J407" s="406">
        <v>0.22570000000000001</v>
      </c>
      <c r="K407" s="406">
        <v>0.26900000000000002</v>
      </c>
      <c r="L407" s="406">
        <v>0.31590000000000001</v>
      </c>
      <c r="M407" s="406">
        <v>0.36620000000000003</v>
      </c>
      <c r="N407" s="406">
        <v>0.4199</v>
      </c>
      <c r="O407" s="406">
        <v>0.47710000000000002</v>
      </c>
      <c r="P407" s="406">
        <v>0.53779999999999994</v>
      </c>
      <c r="Q407" s="406">
        <v>0.6018</v>
      </c>
      <c r="R407" s="406">
        <v>0.66930000000000001</v>
      </c>
      <c r="S407" s="406">
        <v>0.74019999999999997</v>
      </c>
      <c r="T407" s="406">
        <v>0.81459999999999999</v>
      </c>
      <c r="U407" s="406">
        <v>0.89239999999999997</v>
      </c>
      <c r="V407" s="406">
        <v>0.97360000000000002</v>
      </c>
      <c r="W407" s="406">
        <v>1.0583</v>
      </c>
      <c r="X407" s="406">
        <v>1.1464000000000001</v>
      </c>
      <c r="Y407" s="406">
        <v>1.2381</v>
      </c>
      <c r="Z407" s="406">
        <v>1.3331999999999999</v>
      </c>
      <c r="AA407" s="406">
        <v>1.4319</v>
      </c>
      <c r="AB407" s="406">
        <v>1.5342</v>
      </c>
      <c r="AC407" s="406">
        <v>1.64</v>
      </c>
      <c r="AD407" s="406">
        <v>1.7494000000000001</v>
      </c>
      <c r="AE407" s="406">
        <v>1.8624000000000001</v>
      </c>
      <c r="AF407" s="406">
        <v>1.9792000000000001</v>
      </c>
      <c r="AG407" s="406">
        <v>2.0996000000000001</v>
      </c>
      <c r="AH407" s="406">
        <v>2.2237</v>
      </c>
      <c r="AI407" s="406">
        <v>2.3515999999999999</v>
      </c>
      <c r="AJ407" s="406">
        <v>2.4834000000000001</v>
      </c>
      <c r="AK407" s="406">
        <v>2.6189</v>
      </c>
      <c r="AL407" s="406">
        <v>2.7584</v>
      </c>
      <c r="AM407" s="406">
        <v>2.9016999999999999</v>
      </c>
      <c r="AN407" s="406">
        <v>3.0491000000000001</v>
      </c>
      <c r="AO407" s="406">
        <v>3.2004000000000001</v>
      </c>
      <c r="AP407" s="406">
        <v>3.3557999999999999</v>
      </c>
      <c r="AQ407" s="406">
        <v>3.5154000000000001</v>
      </c>
      <c r="AR407" s="406">
        <v>3.6789999999999998</v>
      </c>
      <c r="AS407" s="406">
        <v>3.8469000000000002</v>
      </c>
      <c r="AT407" s="406">
        <v>4.0190999999999999</v>
      </c>
      <c r="AU407" s="406">
        <v>4.1955999999999998</v>
      </c>
      <c r="AV407" s="406">
        <v>4.3764000000000003</v>
      </c>
      <c r="AW407" s="406">
        <v>4.5617000000000001</v>
      </c>
      <c r="AX407" s="406">
        <v>4.7514000000000003</v>
      </c>
    </row>
    <row r="408" spans="1:50">
      <c r="A408" s="1338"/>
      <c r="B408">
        <v>16</v>
      </c>
      <c r="C408" s="406">
        <v>2.6499999999999999E-2</v>
      </c>
      <c r="D408" s="406">
        <v>4.48E-2</v>
      </c>
      <c r="E408" s="406">
        <v>6.7500000000000004E-2</v>
      </c>
      <c r="F408" s="406">
        <v>9.4299999999999995E-2</v>
      </c>
      <c r="G408" s="406">
        <v>0.12520000000000001</v>
      </c>
      <c r="H408" s="406">
        <v>0.16</v>
      </c>
      <c r="I408" s="406">
        <v>0.1986</v>
      </c>
      <c r="J408" s="406">
        <v>0.24110000000000001</v>
      </c>
      <c r="K408" s="406">
        <v>0.28739999999999999</v>
      </c>
      <c r="L408" s="406">
        <v>0.33739999999999998</v>
      </c>
      <c r="M408" s="406">
        <v>0.39119999999999999</v>
      </c>
      <c r="N408" s="406">
        <v>0.4486</v>
      </c>
      <c r="O408" s="406">
        <v>0.50970000000000004</v>
      </c>
      <c r="P408" s="406">
        <v>0.57450000000000001</v>
      </c>
      <c r="Q408" s="406">
        <v>0.64290000000000003</v>
      </c>
      <c r="R408" s="406">
        <v>0.71489999999999998</v>
      </c>
      <c r="S408" s="406">
        <v>0.79059999999999997</v>
      </c>
      <c r="T408" s="406">
        <v>0.86990000000000001</v>
      </c>
      <c r="U408" s="406">
        <v>0.95289999999999997</v>
      </c>
      <c r="V408" s="406">
        <v>1.0396000000000001</v>
      </c>
      <c r="W408" s="406">
        <v>1.1298999999999999</v>
      </c>
      <c r="X408" s="406">
        <v>1.2239</v>
      </c>
      <c r="Y408" s="406">
        <v>1.3216000000000001</v>
      </c>
      <c r="Z408" s="406">
        <v>1.423</v>
      </c>
      <c r="AA408" s="406">
        <v>1.5282</v>
      </c>
      <c r="AB408" s="406">
        <v>1.637</v>
      </c>
      <c r="AC408" s="406">
        <v>1.7497</v>
      </c>
      <c r="AD408" s="406">
        <v>1.8662000000000001</v>
      </c>
      <c r="AE408" s="406">
        <v>1.9864999999999999</v>
      </c>
      <c r="AF408" s="406">
        <v>2.1105999999999998</v>
      </c>
      <c r="AG408" s="406">
        <v>2.2387000000000001</v>
      </c>
      <c r="AH408" s="406">
        <v>2.3706999999999998</v>
      </c>
      <c r="AI408" s="406">
        <v>2.5066000000000002</v>
      </c>
      <c r="AJ408" s="406">
        <v>2.6465000000000001</v>
      </c>
      <c r="AK408" s="406">
        <v>2.7904</v>
      </c>
      <c r="AL408" s="406">
        <v>2.9384000000000001</v>
      </c>
      <c r="AM408" s="406">
        <v>3.0905</v>
      </c>
      <c r="AN408" s="406">
        <v>3.2467000000000001</v>
      </c>
      <c r="AO408" s="406">
        <v>3.4072</v>
      </c>
      <c r="AP408" s="406">
        <v>3.5718000000000001</v>
      </c>
      <c r="AQ408" s="406">
        <v>3.7408000000000001</v>
      </c>
      <c r="AR408" s="406">
        <v>3.9140000000000001</v>
      </c>
      <c r="AS408" s="406">
        <v>4.0917000000000003</v>
      </c>
      <c r="AT408" s="406">
        <v>4.2736999999999998</v>
      </c>
      <c r="AU408" s="406">
        <v>4.4602000000000004</v>
      </c>
      <c r="AV408" s="406">
        <v>4.6513</v>
      </c>
      <c r="AW408" s="406">
        <v>4.8468999999999998</v>
      </c>
      <c r="AX408" s="406">
        <v>5.0472000000000001</v>
      </c>
    </row>
    <row r="409" spans="1:50">
      <c r="A409" s="1338"/>
      <c r="B409">
        <v>17</v>
      </c>
      <c r="C409" s="406">
        <v>2.81E-2</v>
      </c>
      <c r="D409" s="406">
        <v>4.7699999999999999E-2</v>
      </c>
      <c r="E409" s="406">
        <v>7.1800000000000003E-2</v>
      </c>
      <c r="F409" s="406">
        <v>0.1003</v>
      </c>
      <c r="G409" s="406">
        <v>0.1331</v>
      </c>
      <c r="H409" s="406">
        <v>0.17019999999999999</v>
      </c>
      <c r="I409" s="406">
        <v>0.21129999999999999</v>
      </c>
      <c r="J409" s="406">
        <v>0.25650000000000001</v>
      </c>
      <c r="K409" s="406">
        <v>0.30580000000000002</v>
      </c>
      <c r="L409" s="406">
        <v>0.35899999999999999</v>
      </c>
      <c r="M409" s="406">
        <v>0.41620000000000001</v>
      </c>
      <c r="N409" s="406">
        <v>0.4773</v>
      </c>
      <c r="O409" s="406">
        <v>0.5423</v>
      </c>
      <c r="P409" s="406">
        <v>0.61119999999999997</v>
      </c>
      <c r="Q409" s="406">
        <v>0.68389999999999995</v>
      </c>
      <c r="R409" s="406">
        <v>0.76049999999999995</v>
      </c>
      <c r="S409" s="406">
        <v>0.84099999999999997</v>
      </c>
      <c r="T409" s="406">
        <v>0.9254</v>
      </c>
      <c r="U409" s="406">
        <v>1.0136000000000001</v>
      </c>
      <c r="V409" s="406">
        <v>1.1056999999999999</v>
      </c>
      <c r="W409" s="406">
        <v>1.2017</v>
      </c>
      <c r="X409" s="406">
        <v>1.3015000000000001</v>
      </c>
      <c r="Y409" s="406">
        <v>1.4053</v>
      </c>
      <c r="Z409" s="406">
        <v>1.5129999999999999</v>
      </c>
      <c r="AA409" s="406">
        <v>1.6246</v>
      </c>
      <c r="AB409" s="406">
        <v>1.7402</v>
      </c>
      <c r="AC409" s="406">
        <v>1.8597999999999999</v>
      </c>
      <c r="AD409" s="406">
        <v>1.9833000000000001</v>
      </c>
      <c r="AE409" s="406">
        <v>2.1109</v>
      </c>
      <c r="AF409" s="406">
        <v>2.2425999999999999</v>
      </c>
      <c r="AG409" s="406">
        <v>2.3782999999999999</v>
      </c>
      <c r="AH409" s="406">
        <v>2.5181</v>
      </c>
      <c r="AI409" s="406">
        <v>2.6621000000000001</v>
      </c>
      <c r="AJ409" s="406">
        <v>2.8102999999999998</v>
      </c>
      <c r="AK409" s="406">
        <v>2.9626000000000001</v>
      </c>
      <c r="AL409" s="406">
        <v>3.1193</v>
      </c>
      <c r="AM409" s="406">
        <v>3.2801999999999998</v>
      </c>
      <c r="AN409" s="406">
        <v>3.4453999999999998</v>
      </c>
      <c r="AO409" s="406">
        <v>3.6150000000000002</v>
      </c>
      <c r="AP409" s="406">
        <v>3.7890000000000001</v>
      </c>
      <c r="AQ409" s="406">
        <v>3.9674</v>
      </c>
      <c r="AR409" s="406">
        <v>4.1504000000000003</v>
      </c>
      <c r="AS409" s="406">
        <v>4.3379000000000003</v>
      </c>
      <c r="AT409" s="406">
        <v>4.53</v>
      </c>
      <c r="AU409" s="406">
        <v>4.7267000000000001</v>
      </c>
      <c r="AV409" s="406">
        <v>4.9280999999999997</v>
      </c>
      <c r="AW409" s="406">
        <v>5.1342999999999996</v>
      </c>
      <c r="AX409" s="406">
        <v>5.3452000000000002</v>
      </c>
    </row>
    <row r="410" spans="1:50">
      <c r="A410" s="1338"/>
      <c r="B410">
        <v>18</v>
      </c>
      <c r="C410" s="406">
        <v>2.98E-2</v>
      </c>
      <c r="D410" s="406">
        <v>5.0500000000000003E-2</v>
      </c>
      <c r="E410" s="406">
        <v>7.6100000000000001E-2</v>
      </c>
      <c r="F410" s="406">
        <v>0.10630000000000001</v>
      </c>
      <c r="G410" s="406">
        <v>0.1411</v>
      </c>
      <c r="H410" s="406">
        <v>0.1804</v>
      </c>
      <c r="I410" s="406">
        <v>0.224</v>
      </c>
      <c r="J410" s="406">
        <v>0.27200000000000002</v>
      </c>
      <c r="K410" s="406">
        <v>0.32419999999999999</v>
      </c>
      <c r="L410" s="406">
        <v>0.38059999999999999</v>
      </c>
      <c r="M410" s="406">
        <v>0.44119999999999998</v>
      </c>
      <c r="N410" s="406">
        <v>0.50600000000000001</v>
      </c>
      <c r="O410" s="406">
        <v>0.57489999999999997</v>
      </c>
      <c r="P410" s="406">
        <v>0.64790000000000003</v>
      </c>
      <c r="Q410" s="406">
        <v>0.72499999999999998</v>
      </c>
      <c r="R410" s="406">
        <v>0.80620000000000003</v>
      </c>
      <c r="S410" s="406">
        <v>0.89149999999999996</v>
      </c>
      <c r="T410" s="406">
        <v>0.98089999999999999</v>
      </c>
      <c r="U410" s="406">
        <v>1.0743</v>
      </c>
      <c r="V410" s="406">
        <v>1.1718999999999999</v>
      </c>
      <c r="W410" s="406">
        <v>1.2735000000000001</v>
      </c>
      <c r="X410" s="406">
        <v>1.3793</v>
      </c>
      <c r="Y410" s="406">
        <v>1.4892000000000001</v>
      </c>
      <c r="Z410" s="406">
        <v>1.6032</v>
      </c>
      <c r="AA410" s="406">
        <v>1.7213000000000001</v>
      </c>
      <c r="AB410" s="406">
        <v>1.8435999999999999</v>
      </c>
      <c r="AC410" s="406">
        <v>1.9701</v>
      </c>
      <c r="AD410" s="406">
        <v>2.1008</v>
      </c>
      <c r="AE410" s="406">
        <v>2.2357</v>
      </c>
      <c r="AF410" s="406">
        <v>2.3748999999999998</v>
      </c>
      <c r="AG410" s="406">
        <v>2.5183</v>
      </c>
      <c r="AH410" s="406">
        <v>2.6661000000000001</v>
      </c>
      <c r="AI410" s="406">
        <v>2.8182</v>
      </c>
      <c r="AJ410" s="406">
        <v>2.9746000000000001</v>
      </c>
      <c r="AK410" s="406">
        <v>3.1355</v>
      </c>
      <c r="AL410" s="406">
        <v>3.3008000000000002</v>
      </c>
      <c r="AM410" s="406">
        <v>3.4706000000000001</v>
      </c>
      <c r="AN410" s="406">
        <v>3.6448999999999998</v>
      </c>
      <c r="AO410" s="406">
        <v>3.8237000000000001</v>
      </c>
      <c r="AP410" s="406">
        <v>4.0071000000000003</v>
      </c>
      <c r="AQ410" s="406">
        <v>4.1951999999999998</v>
      </c>
      <c r="AR410" s="406">
        <v>4.3879000000000001</v>
      </c>
      <c r="AS410" s="406">
        <v>4.5853999999999999</v>
      </c>
      <c r="AT410" s="406">
        <v>4.7876000000000003</v>
      </c>
      <c r="AU410" s="406">
        <v>4.9946000000000002</v>
      </c>
      <c r="AV410" s="406">
        <v>5.2065000000000001</v>
      </c>
      <c r="AW410" s="406">
        <v>5.4233000000000002</v>
      </c>
      <c r="AX410" s="406">
        <v>5.6451000000000002</v>
      </c>
    </row>
    <row r="411" spans="1:50">
      <c r="A411" s="1338"/>
      <c r="B411">
        <v>19</v>
      </c>
      <c r="C411" s="406">
        <v>3.15E-2</v>
      </c>
      <c r="D411" s="406">
        <v>5.3400000000000003E-2</v>
      </c>
      <c r="E411" s="406">
        <v>8.0399999999999999E-2</v>
      </c>
      <c r="F411" s="406">
        <v>0.1124</v>
      </c>
      <c r="G411" s="406">
        <v>0.14910000000000001</v>
      </c>
      <c r="H411" s="406">
        <v>0.19059999999999999</v>
      </c>
      <c r="I411" s="406">
        <v>0.23669999999999999</v>
      </c>
      <c r="J411" s="406">
        <v>0.28739999999999999</v>
      </c>
      <c r="K411" s="406">
        <v>0.34260000000000002</v>
      </c>
      <c r="L411" s="406">
        <v>0.4022</v>
      </c>
      <c r="M411" s="406">
        <v>0.46629999999999999</v>
      </c>
      <c r="N411" s="406">
        <v>0.53469999999999995</v>
      </c>
      <c r="O411" s="406">
        <v>0.60750000000000004</v>
      </c>
      <c r="P411" s="406">
        <v>0.68469999999999998</v>
      </c>
      <c r="Q411" s="406">
        <v>0.7661</v>
      </c>
      <c r="R411" s="406">
        <v>0.85189999999999999</v>
      </c>
      <c r="S411" s="406">
        <v>0.94199999999999995</v>
      </c>
      <c r="T411" s="406">
        <v>1.0364</v>
      </c>
      <c r="U411" s="406">
        <v>1.1352</v>
      </c>
      <c r="V411" s="406">
        <v>1.2382</v>
      </c>
      <c r="W411" s="406">
        <v>1.3454999999999999</v>
      </c>
      <c r="X411" s="406">
        <v>1.4572000000000001</v>
      </c>
      <c r="Y411" s="406">
        <v>1.5730999999999999</v>
      </c>
      <c r="Z411" s="406">
        <v>1.6935</v>
      </c>
      <c r="AA411" s="406">
        <v>1.8181</v>
      </c>
      <c r="AB411" s="406">
        <v>1.9472</v>
      </c>
      <c r="AC411" s="406">
        <v>2.0806</v>
      </c>
      <c r="AD411" s="406">
        <v>2.2185000000000001</v>
      </c>
      <c r="AE411" s="406">
        <v>2.3607</v>
      </c>
      <c r="AF411" s="406">
        <v>2.5074999999999998</v>
      </c>
      <c r="AG411" s="406">
        <v>2.6587000000000001</v>
      </c>
      <c r="AH411" s="406">
        <v>2.8144</v>
      </c>
      <c r="AI411" s="406">
        <v>2.9746999999999999</v>
      </c>
      <c r="AJ411" s="406">
        <v>3.1395</v>
      </c>
      <c r="AK411" s="406">
        <v>3.3089</v>
      </c>
      <c r="AL411" s="406">
        <v>3.4828999999999999</v>
      </c>
      <c r="AM411" s="406">
        <v>3.6616</v>
      </c>
      <c r="AN411" s="406">
        <v>3.8451</v>
      </c>
      <c r="AO411" s="406">
        <v>4.0331999999999999</v>
      </c>
      <c r="AP411" s="406">
        <v>4.2260999999999997</v>
      </c>
      <c r="AQ411" s="406">
        <v>4.4238999999999997</v>
      </c>
      <c r="AR411" s="406">
        <v>4.6265000000000001</v>
      </c>
      <c r="AS411" s="406">
        <v>4.8339999999999996</v>
      </c>
      <c r="AT411" s="406">
        <v>5.0465</v>
      </c>
      <c r="AU411" s="406">
        <v>5.2638999999999996</v>
      </c>
      <c r="AV411" s="406">
        <v>5.4863999999999997</v>
      </c>
      <c r="AW411" s="406">
        <v>5.7140000000000004</v>
      </c>
      <c r="AX411" s="406">
        <v>5.9466999999999999</v>
      </c>
    </row>
    <row r="412" spans="1:50">
      <c r="A412" s="1338"/>
      <c r="B412">
        <v>20</v>
      </c>
      <c r="C412" s="406">
        <v>3.32E-2</v>
      </c>
      <c r="D412" s="406">
        <v>5.62E-2</v>
      </c>
      <c r="E412" s="406">
        <v>8.4699999999999998E-2</v>
      </c>
      <c r="F412" s="406">
        <v>0.11840000000000001</v>
      </c>
      <c r="G412" s="406">
        <v>0.15709999999999999</v>
      </c>
      <c r="H412" s="406">
        <v>0.20080000000000001</v>
      </c>
      <c r="I412" s="406">
        <v>0.24940000000000001</v>
      </c>
      <c r="J412" s="406">
        <v>0.30280000000000001</v>
      </c>
      <c r="K412" s="406">
        <v>0.36099999999999999</v>
      </c>
      <c r="L412" s="406">
        <v>0.42380000000000001</v>
      </c>
      <c r="M412" s="406">
        <v>0.49130000000000001</v>
      </c>
      <c r="N412" s="406">
        <v>0.56340000000000001</v>
      </c>
      <c r="O412" s="406">
        <v>0.6401</v>
      </c>
      <c r="P412" s="406">
        <v>0.72140000000000004</v>
      </c>
      <c r="Q412" s="406">
        <v>0.80730000000000002</v>
      </c>
      <c r="R412" s="406">
        <v>0.89770000000000005</v>
      </c>
      <c r="S412" s="406">
        <v>0.99260000000000004</v>
      </c>
      <c r="T412" s="406">
        <v>1.0920000000000001</v>
      </c>
      <c r="U412" s="406">
        <v>1.196</v>
      </c>
      <c r="V412" s="406">
        <v>1.3045</v>
      </c>
      <c r="W412" s="406">
        <v>1.4176</v>
      </c>
      <c r="X412" s="406">
        <v>1.5350999999999999</v>
      </c>
      <c r="Y412" s="406">
        <v>1.6572</v>
      </c>
      <c r="Z412" s="406">
        <v>1.7839</v>
      </c>
      <c r="AA412" s="406">
        <v>1.9151</v>
      </c>
      <c r="AB412" s="406">
        <v>2.0508999999999999</v>
      </c>
      <c r="AC412" s="406">
        <v>2.1913</v>
      </c>
      <c r="AD412" s="406">
        <v>2.3363999999999998</v>
      </c>
      <c r="AE412" s="406">
        <v>2.4860000000000002</v>
      </c>
      <c r="AF412" s="406">
        <v>2.6404000000000001</v>
      </c>
      <c r="AG412" s="406">
        <v>2.7993999999999999</v>
      </c>
      <c r="AH412" s="406">
        <v>2.9630999999999998</v>
      </c>
      <c r="AI412" s="406">
        <v>3.1315</v>
      </c>
      <c r="AJ412" s="406">
        <v>3.3047</v>
      </c>
      <c r="AK412" s="406">
        <v>3.4828000000000001</v>
      </c>
      <c r="AL412" s="406">
        <v>3.6656</v>
      </c>
      <c r="AM412" s="406">
        <v>3.8532999999999999</v>
      </c>
      <c r="AN412" s="406">
        <v>4.0458999999999996</v>
      </c>
      <c r="AO412" s="406">
        <v>4.2434000000000003</v>
      </c>
      <c r="AP412" s="406">
        <v>4.4459</v>
      </c>
      <c r="AQ412" s="406">
        <v>4.6534000000000004</v>
      </c>
      <c r="AR412" s="406">
        <v>4.8659999999999997</v>
      </c>
      <c r="AS412" s="406">
        <v>5.0835999999999997</v>
      </c>
      <c r="AT412" s="406">
        <v>5.3064</v>
      </c>
      <c r="AU412" s="406">
        <v>5.5343</v>
      </c>
      <c r="AV412" s="406">
        <v>5.7675000000000001</v>
      </c>
      <c r="AW412" s="406">
        <v>6.0058999999999996</v>
      </c>
      <c r="AX412" s="406">
        <v>6.2496</v>
      </c>
    </row>
    <row r="413" spans="1:50">
      <c r="A413" s="1338"/>
      <c r="B413">
        <v>21</v>
      </c>
      <c r="C413" s="406">
        <v>3.49E-2</v>
      </c>
      <c r="D413" s="406">
        <v>5.91E-2</v>
      </c>
      <c r="E413" s="406">
        <v>8.8999999999999996E-2</v>
      </c>
      <c r="F413" s="406">
        <v>0.1244</v>
      </c>
      <c r="G413" s="406">
        <v>0.1651</v>
      </c>
      <c r="H413" s="406">
        <v>0.21110000000000001</v>
      </c>
      <c r="I413" s="406">
        <v>0.2621</v>
      </c>
      <c r="J413" s="406">
        <v>0.31819999999999998</v>
      </c>
      <c r="K413" s="406">
        <v>0.37940000000000002</v>
      </c>
      <c r="L413" s="406">
        <v>0.44540000000000002</v>
      </c>
      <c r="M413" s="406">
        <v>0.51639999999999997</v>
      </c>
      <c r="N413" s="406">
        <v>0.59219999999999995</v>
      </c>
      <c r="O413" s="406">
        <v>0.67279999999999995</v>
      </c>
      <c r="P413" s="406">
        <v>0.75819999999999999</v>
      </c>
      <c r="Q413" s="406">
        <v>0.84850000000000003</v>
      </c>
      <c r="R413" s="406">
        <v>0.94350000000000001</v>
      </c>
      <c r="S413" s="406">
        <v>1.0431999999999999</v>
      </c>
      <c r="T413" s="406">
        <v>1.1476999999999999</v>
      </c>
      <c r="U413" s="406">
        <v>1.2568999999999999</v>
      </c>
      <c r="V413" s="406">
        <v>1.3709</v>
      </c>
      <c r="W413" s="406">
        <v>1.4897</v>
      </c>
      <c r="X413" s="406">
        <v>1.6132</v>
      </c>
      <c r="Y413" s="406">
        <v>1.7414000000000001</v>
      </c>
      <c r="Z413" s="406">
        <v>1.8744000000000001</v>
      </c>
      <c r="AA413" s="406">
        <v>2.0122</v>
      </c>
      <c r="AB413" s="406">
        <v>2.1547999999999998</v>
      </c>
      <c r="AC413" s="406">
        <v>2.3022</v>
      </c>
      <c r="AD413" s="406">
        <v>2.4544999999999999</v>
      </c>
      <c r="AE413" s="406">
        <v>2.6114999999999999</v>
      </c>
      <c r="AF413" s="406">
        <v>2.7734999999999999</v>
      </c>
      <c r="AG413" s="406">
        <v>2.9403000000000001</v>
      </c>
      <c r="AH413" s="406">
        <v>3.1120999999999999</v>
      </c>
      <c r="AI413" s="406">
        <v>3.2887</v>
      </c>
      <c r="AJ413" s="406">
        <v>3.4704000000000002</v>
      </c>
      <c r="AK413" s="406">
        <v>3.657</v>
      </c>
      <c r="AL413" s="406">
        <v>3.8487</v>
      </c>
      <c r="AM413" s="406">
        <v>4.0453999999999999</v>
      </c>
      <c r="AN413" s="406">
        <v>4.2473000000000001</v>
      </c>
      <c r="AO413" s="406">
        <v>4.4542000000000002</v>
      </c>
      <c r="AP413" s="406">
        <v>4.6662999999999997</v>
      </c>
      <c r="AQ413" s="406">
        <v>4.8836000000000004</v>
      </c>
      <c r="AR413" s="406">
        <v>5.1062000000000003</v>
      </c>
      <c r="AS413" s="406">
        <v>5.3339999999999996</v>
      </c>
      <c r="AT413" s="406">
        <v>5.5671999999999997</v>
      </c>
      <c r="AU413" s="406">
        <v>5.8056999999999999</v>
      </c>
      <c r="AV413" s="406">
        <v>6.0495999999999999</v>
      </c>
      <c r="AW413" s="406">
        <v>6.2990000000000004</v>
      </c>
      <c r="AX413" s="406">
        <v>6.5538999999999996</v>
      </c>
    </row>
    <row r="414" spans="1:50">
      <c r="A414" s="1338"/>
      <c r="B414">
        <v>22</v>
      </c>
      <c r="C414" s="406">
        <v>3.6600000000000001E-2</v>
      </c>
      <c r="D414" s="406">
        <v>6.2E-2</v>
      </c>
      <c r="E414" s="406">
        <v>9.3299999999999994E-2</v>
      </c>
      <c r="F414" s="406">
        <v>0.13039999999999999</v>
      </c>
      <c r="G414" s="406">
        <v>0.1731</v>
      </c>
      <c r="H414" s="406">
        <v>0.2213</v>
      </c>
      <c r="I414" s="406">
        <v>0.27479999999999999</v>
      </c>
      <c r="J414" s="406">
        <v>0.3337</v>
      </c>
      <c r="K414" s="406">
        <v>0.39779999999999999</v>
      </c>
      <c r="L414" s="406">
        <v>0.46700000000000003</v>
      </c>
      <c r="M414" s="406">
        <v>0.54139999999999999</v>
      </c>
      <c r="N414" s="406">
        <v>0.62090000000000001</v>
      </c>
      <c r="O414" s="406">
        <v>0.70550000000000002</v>
      </c>
      <c r="P414" s="406">
        <v>0.79510000000000003</v>
      </c>
      <c r="Q414" s="406">
        <v>0.88970000000000005</v>
      </c>
      <c r="R414" s="406">
        <v>0.98929999999999996</v>
      </c>
      <c r="S414" s="406">
        <v>1.0938000000000001</v>
      </c>
      <c r="T414" s="406">
        <v>1.2034</v>
      </c>
      <c r="U414" s="406">
        <v>1.3179000000000001</v>
      </c>
      <c r="V414" s="406">
        <v>1.4374</v>
      </c>
      <c r="W414" s="406">
        <v>1.5619000000000001</v>
      </c>
      <c r="X414" s="406">
        <v>1.6913</v>
      </c>
      <c r="Y414" s="406">
        <v>1.8257000000000001</v>
      </c>
      <c r="Z414" s="406">
        <v>1.9651000000000001</v>
      </c>
      <c r="AA414" s="406">
        <v>2.1095000000000002</v>
      </c>
      <c r="AB414" s="406">
        <v>2.2589000000000001</v>
      </c>
      <c r="AC414" s="406">
        <v>2.4133</v>
      </c>
      <c r="AD414" s="406">
        <v>2.5727000000000002</v>
      </c>
      <c r="AE414" s="406">
        <v>2.7372000000000001</v>
      </c>
      <c r="AF414" s="406">
        <v>2.9068000000000001</v>
      </c>
      <c r="AG414" s="406">
        <v>3.0815000000000001</v>
      </c>
      <c r="AH414" s="406">
        <v>3.2612999999999999</v>
      </c>
      <c r="AI414" s="406">
        <v>3.4462999999999999</v>
      </c>
      <c r="AJ414" s="406">
        <v>3.6364000000000001</v>
      </c>
      <c r="AK414" s="406">
        <v>3.8317000000000001</v>
      </c>
      <c r="AL414" s="406">
        <v>4.0321999999999996</v>
      </c>
      <c r="AM414" s="406">
        <v>4.2380000000000004</v>
      </c>
      <c r="AN414" s="406">
        <v>4.4490999999999996</v>
      </c>
      <c r="AO414" s="406">
        <v>4.6656000000000004</v>
      </c>
      <c r="AP414" s="406">
        <v>4.8872999999999998</v>
      </c>
      <c r="AQ414" s="406">
        <v>5.1144999999999996</v>
      </c>
      <c r="AR414" s="406">
        <v>5.3471000000000002</v>
      </c>
      <c r="AS414" s="406">
        <v>5.5852000000000004</v>
      </c>
      <c r="AT414" s="406">
        <v>5.8288000000000002</v>
      </c>
      <c r="AU414" s="406">
        <v>6.0780000000000003</v>
      </c>
      <c r="AV414" s="406">
        <v>6.3327</v>
      </c>
      <c r="AW414" s="406">
        <v>6.5930999999999997</v>
      </c>
      <c r="AX414" s="406">
        <v>6.8592000000000004</v>
      </c>
    </row>
    <row r="415" spans="1:50">
      <c r="A415" s="1338"/>
      <c r="B415">
        <v>23</v>
      </c>
      <c r="C415" s="406">
        <v>3.8199999999999998E-2</v>
      </c>
      <c r="D415" s="406">
        <v>6.4799999999999996E-2</v>
      </c>
      <c r="E415" s="406">
        <v>9.7600000000000006E-2</v>
      </c>
      <c r="F415" s="406">
        <v>0.13639999999999999</v>
      </c>
      <c r="G415" s="406">
        <v>0.18110000000000001</v>
      </c>
      <c r="H415" s="406">
        <v>0.23150000000000001</v>
      </c>
      <c r="I415" s="406">
        <v>0.28749999999999998</v>
      </c>
      <c r="J415" s="406">
        <v>0.34910000000000002</v>
      </c>
      <c r="K415" s="406">
        <v>0.41620000000000001</v>
      </c>
      <c r="L415" s="406">
        <v>0.48870000000000002</v>
      </c>
      <c r="M415" s="406">
        <v>0.5665</v>
      </c>
      <c r="N415" s="406">
        <v>0.64970000000000006</v>
      </c>
      <c r="O415" s="406">
        <v>0.73819999999999997</v>
      </c>
      <c r="P415" s="406">
        <v>0.83189999999999997</v>
      </c>
      <c r="Q415" s="406">
        <v>0.93089999999999995</v>
      </c>
      <c r="R415" s="406">
        <v>1.0350999999999999</v>
      </c>
      <c r="S415" s="406">
        <v>1.1445000000000001</v>
      </c>
      <c r="T415" s="406">
        <v>1.2591000000000001</v>
      </c>
      <c r="U415" s="406">
        <v>1.3789</v>
      </c>
      <c r="V415" s="406">
        <v>1.5039</v>
      </c>
      <c r="W415" s="406">
        <v>1.6341000000000001</v>
      </c>
      <c r="X415" s="406">
        <v>1.7695000000000001</v>
      </c>
      <c r="Y415" s="406">
        <v>1.9100999999999999</v>
      </c>
      <c r="Z415" s="406">
        <v>2.0558000000000001</v>
      </c>
      <c r="AA415" s="406">
        <v>2.2067999999999999</v>
      </c>
      <c r="AB415" s="406">
        <v>2.363</v>
      </c>
      <c r="AC415" s="406">
        <v>2.5245000000000002</v>
      </c>
      <c r="AD415" s="406">
        <v>2.6911999999999998</v>
      </c>
      <c r="AE415" s="406">
        <v>2.8631000000000002</v>
      </c>
      <c r="AF415" s="406">
        <v>3.0404</v>
      </c>
      <c r="AG415" s="406">
        <v>3.2229000000000001</v>
      </c>
      <c r="AH415" s="406">
        <v>3.4108000000000001</v>
      </c>
      <c r="AI415" s="406">
        <v>3.6040000000000001</v>
      </c>
      <c r="AJ415" s="406">
        <v>3.8026</v>
      </c>
      <c r="AK415" s="406">
        <v>4.0067000000000004</v>
      </c>
      <c r="AL415" s="406">
        <v>4.2161</v>
      </c>
      <c r="AM415" s="406">
        <v>4.431</v>
      </c>
      <c r="AN415" s="406">
        <v>4.6513999999999998</v>
      </c>
      <c r="AO415" s="406">
        <v>4.8773999999999997</v>
      </c>
      <c r="AP415" s="406">
        <v>5.1089000000000002</v>
      </c>
      <c r="AQ415" s="406">
        <v>5.3460000000000001</v>
      </c>
      <c r="AR415" s="406">
        <v>5.5887000000000002</v>
      </c>
      <c r="AS415" s="406">
        <v>5.8371000000000004</v>
      </c>
      <c r="AT415" s="406">
        <v>6.0911999999999997</v>
      </c>
      <c r="AU415" s="406">
        <v>6.351</v>
      </c>
      <c r="AV415" s="406">
        <v>6.6166999999999998</v>
      </c>
      <c r="AW415" s="406">
        <v>6.8880999999999997</v>
      </c>
      <c r="AX415" s="406">
        <v>7.1654999999999998</v>
      </c>
    </row>
    <row r="416" spans="1:50">
      <c r="A416" s="1338"/>
      <c r="B416">
        <v>24</v>
      </c>
      <c r="C416" s="406">
        <v>3.9899999999999998E-2</v>
      </c>
      <c r="D416" s="406">
        <v>6.7699999999999996E-2</v>
      </c>
      <c r="E416" s="406">
        <v>0.1019</v>
      </c>
      <c r="F416" s="406">
        <v>0.1424</v>
      </c>
      <c r="G416" s="406">
        <v>0.18909999999999999</v>
      </c>
      <c r="H416" s="406">
        <v>0.2417</v>
      </c>
      <c r="I416" s="406">
        <v>0.30020000000000002</v>
      </c>
      <c r="J416" s="406">
        <v>0.36459999999999998</v>
      </c>
      <c r="K416" s="406">
        <v>0.43459999999999999</v>
      </c>
      <c r="L416" s="406">
        <v>0.51029999999999998</v>
      </c>
      <c r="M416" s="406">
        <v>0.59160000000000001</v>
      </c>
      <c r="N416" s="406">
        <v>0.67849999999999999</v>
      </c>
      <c r="O416" s="406">
        <v>0.77090000000000003</v>
      </c>
      <c r="P416" s="406">
        <v>0.86870000000000003</v>
      </c>
      <c r="Q416" s="406">
        <v>0.97209999999999996</v>
      </c>
      <c r="R416" s="406">
        <v>1.0809</v>
      </c>
      <c r="S416" s="406">
        <v>1.1952</v>
      </c>
      <c r="T416" s="406">
        <v>1.3149</v>
      </c>
      <c r="U416" s="406">
        <v>1.44</v>
      </c>
      <c r="V416" s="406">
        <v>1.5705</v>
      </c>
      <c r="W416" s="406">
        <v>1.7063999999999999</v>
      </c>
      <c r="X416" s="406">
        <v>1.8476999999999999</v>
      </c>
      <c r="Y416" s="406">
        <v>1.9944999999999999</v>
      </c>
      <c r="Z416" s="406">
        <v>2.1467000000000001</v>
      </c>
      <c r="AA416" s="406">
        <v>2.3041999999999998</v>
      </c>
      <c r="AB416" s="406">
        <v>2.4672999999999998</v>
      </c>
      <c r="AC416" s="406">
        <v>2.6358000000000001</v>
      </c>
      <c r="AD416" s="406">
        <v>2.8096999999999999</v>
      </c>
      <c r="AE416" s="406">
        <v>2.9891000000000001</v>
      </c>
      <c r="AF416" s="406">
        <v>3.1741000000000001</v>
      </c>
      <c r="AG416" s="406">
        <v>3.3645</v>
      </c>
      <c r="AH416" s="406">
        <v>3.5605000000000002</v>
      </c>
      <c r="AI416" s="406">
        <v>3.762</v>
      </c>
      <c r="AJ416" s="406">
        <v>3.9691999999999998</v>
      </c>
      <c r="AK416" s="406">
        <v>4.1818999999999997</v>
      </c>
      <c r="AL416" s="406">
        <v>4.4002999999999997</v>
      </c>
      <c r="AM416" s="406">
        <v>4.6243999999999996</v>
      </c>
      <c r="AN416" s="406">
        <v>4.8540999999999999</v>
      </c>
      <c r="AO416" s="406">
        <v>5.0895999999999999</v>
      </c>
      <c r="AP416" s="406">
        <v>5.3308</v>
      </c>
      <c r="AQ416" s="406">
        <v>5.5778999999999996</v>
      </c>
      <c r="AR416" s="406">
        <v>5.8308</v>
      </c>
      <c r="AS416" s="406">
        <v>6.0895000000000001</v>
      </c>
      <c r="AT416" s="406">
        <v>6.3541999999999996</v>
      </c>
      <c r="AU416" s="406">
        <v>6.6247999999999996</v>
      </c>
      <c r="AV416" s="406">
        <v>6.9013999999999998</v>
      </c>
      <c r="AW416" s="406">
        <v>7.1840000000000002</v>
      </c>
      <c r="AX416" s="406">
        <v>7.4726999999999997</v>
      </c>
    </row>
    <row r="417" spans="1:50">
      <c r="A417" s="1338"/>
      <c r="B417">
        <v>25</v>
      </c>
      <c r="C417" s="406">
        <v>4.1599999999999998E-2</v>
      </c>
      <c r="D417" s="406">
        <v>7.0499999999999993E-2</v>
      </c>
      <c r="E417" s="406">
        <v>0.1062</v>
      </c>
      <c r="F417" s="406">
        <v>0.14849999999999999</v>
      </c>
      <c r="G417" s="406">
        <v>0.1971</v>
      </c>
      <c r="H417" s="406">
        <v>0.252</v>
      </c>
      <c r="I417" s="406">
        <v>0.313</v>
      </c>
      <c r="J417" s="406">
        <v>0.38</v>
      </c>
      <c r="K417" s="406">
        <v>0.45300000000000001</v>
      </c>
      <c r="L417" s="406">
        <v>0.53190000000000004</v>
      </c>
      <c r="M417" s="406">
        <v>0.61670000000000003</v>
      </c>
      <c r="N417" s="406">
        <v>0.70720000000000005</v>
      </c>
      <c r="O417" s="406">
        <v>0.80359999999999998</v>
      </c>
      <c r="P417" s="406">
        <v>0.90559999999999996</v>
      </c>
      <c r="Q417" s="406">
        <v>1.0134000000000001</v>
      </c>
      <c r="R417" s="406">
        <v>1.1268</v>
      </c>
      <c r="S417" s="406">
        <v>1.2459</v>
      </c>
      <c r="T417" s="406">
        <v>1.3707</v>
      </c>
      <c r="U417" s="406">
        <v>1.5009999999999999</v>
      </c>
      <c r="V417" s="406">
        <v>1.6371</v>
      </c>
      <c r="W417" s="406">
        <v>1.7786999999999999</v>
      </c>
      <c r="X417" s="406">
        <v>1.9259999999999999</v>
      </c>
      <c r="Y417" s="406">
        <v>2.0790000000000002</v>
      </c>
      <c r="Z417" s="406">
        <v>2.2374999999999998</v>
      </c>
      <c r="AA417" s="406">
        <v>2.4018000000000002</v>
      </c>
      <c r="AB417" s="406">
        <v>2.5716000000000001</v>
      </c>
      <c r="AC417" s="406">
        <v>2.7471999999999999</v>
      </c>
      <c r="AD417" s="406">
        <v>2.9283999999999999</v>
      </c>
      <c r="AE417" s="406">
        <v>3.1153</v>
      </c>
      <c r="AF417" s="406">
        <v>3.3079000000000001</v>
      </c>
      <c r="AG417" s="406">
        <v>3.5063</v>
      </c>
      <c r="AH417" s="406">
        <v>3.7103999999999999</v>
      </c>
      <c r="AI417" s="406">
        <v>3.9203000000000001</v>
      </c>
      <c r="AJ417" s="406">
        <v>4.1359000000000004</v>
      </c>
      <c r="AK417" s="406">
        <v>4.3574000000000002</v>
      </c>
      <c r="AL417" s="406">
        <v>4.5848000000000004</v>
      </c>
      <c r="AM417" s="406">
        <v>4.8179999999999996</v>
      </c>
      <c r="AN417" s="406">
        <v>5.0571000000000002</v>
      </c>
      <c r="AO417" s="406">
        <v>5.3022</v>
      </c>
      <c r="AP417" s="406">
        <v>5.5532000000000004</v>
      </c>
      <c r="AQ417" s="406">
        <v>5.8102999999999998</v>
      </c>
      <c r="AR417" s="406">
        <v>6.0732999999999997</v>
      </c>
      <c r="AS417" s="406">
        <v>6.3425000000000002</v>
      </c>
      <c r="AT417" s="406">
        <v>6.6177000000000001</v>
      </c>
      <c r="AU417" s="406">
        <v>6.8990999999999998</v>
      </c>
      <c r="AV417" s="406">
        <v>7.1867000000000001</v>
      </c>
      <c r="AW417" s="406">
        <v>7.4805000000000001</v>
      </c>
      <c r="AX417" s="406">
        <v>7.7805999999999997</v>
      </c>
    </row>
    <row r="418" spans="1:50">
      <c r="A418" s="1338"/>
      <c r="B418">
        <v>26</v>
      </c>
      <c r="C418" s="406">
        <v>4.3299999999999998E-2</v>
      </c>
      <c r="D418" s="406">
        <v>7.3400000000000007E-2</v>
      </c>
      <c r="E418" s="406">
        <v>0.1105</v>
      </c>
      <c r="F418" s="406">
        <v>0.1545</v>
      </c>
      <c r="G418" s="406">
        <v>0.2051</v>
      </c>
      <c r="H418" s="406">
        <v>0.26219999999999999</v>
      </c>
      <c r="I418" s="406">
        <v>0.32569999999999999</v>
      </c>
      <c r="J418" s="406">
        <v>0.39539999999999997</v>
      </c>
      <c r="K418" s="406">
        <v>0.47139999999999999</v>
      </c>
      <c r="L418" s="406">
        <v>0.55359999999999998</v>
      </c>
      <c r="M418" s="406">
        <v>0.64180000000000004</v>
      </c>
      <c r="N418" s="406">
        <v>0.73599999999999999</v>
      </c>
      <c r="O418" s="406">
        <v>0.83630000000000004</v>
      </c>
      <c r="P418" s="406">
        <v>0.9425</v>
      </c>
      <c r="Q418" s="406">
        <v>1.0546</v>
      </c>
      <c r="R418" s="406">
        <v>1.1727000000000001</v>
      </c>
      <c r="S418" s="406">
        <v>1.2966</v>
      </c>
      <c r="T418" s="406">
        <v>1.4265000000000001</v>
      </c>
      <c r="U418" s="406">
        <v>1.5622</v>
      </c>
      <c r="V418" s="406">
        <v>1.7037</v>
      </c>
      <c r="W418" s="406">
        <v>1.8511</v>
      </c>
      <c r="X418" s="406">
        <v>2.0044</v>
      </c>
      <c r="Y418" s="406">
        <v>2.1635</v>
      </c>
      <c r="Z418" s="406">
        <v>2.3285</v>
      </c>
      <c r="AA418" s="406">
        <v>2.4992999999999999</v>
      </c>
      <c r="AB418" s="406">
        <v>2.6760999999999999</v>
      </c>
      <c r="AC418" s="406">
        <v>2.8586999999999998</v>
      </c>
      <c r="AD418" s="406">
        <v>3.0472000000000001</v>
      </c>
      <c r="AE418" s="406">
        <v>3.2416</v>
      </c>
      <c r="AF418" s="406">
        <v>3.4419</v>
      </c>
      <c r="AG418" s="406">
        <v>3.6482000000000001</v>
      </c>
      <c r="AH418" s="406">
        <v>3.8603999999999998</v>
      </c>
      <c r="AI418" s="406">
        <v>4.0787000000000004</v>
      </c>
      <c r="AJ418" s="406">
        <v>4.3029000000000002</v>
      </c>
      <c r="AK418" s="406">
        <v>4.5331999999999999</v>
      </c>
      <c r="AL418" s="406">
        <v>4.7694999999999999</v>
      </c>
      <c r="AM418" s="406">
        <v>5.0118999999999998</v>
      </c>
      <c r="AN418" s="406">
        <v>5.2605000000000004</v>
      </c>
      <c r="AO418" s="406">
        <v>5.5151000000000003</v>
      </c>
      <c r="AP418" s="406">
        <v>5.7759999999999998</v>
      </c>
      <c r="AQ418" s="406">
        <v>6.0430000000000001</v>
      </c>
      <c r="AR418" s="406">
        <v>6.3163</v>
      </c>
      <c r="AS418" s="406">
        <v>6.5959000000000003</v>
      </c>
      <c r="AT418" s="406">
        <v>6.8818000000000001</v>
      </c>
      <c r="AU418" s="406">
        <v>7.1740000000000004</v>
      </c>
      <c r="AV418" s="406">
        <v>7.4726999999999997</v>
      </c>
      <c r="AW418" s="406">
        <v>7.7777000000000003</v>
      </c>
      <c r="AX418" s="406">
        <v>8.0892999999999997</v>
      </c>
    </row>
    <row r="419" spans="1:50">
      <c r="A419" s="1338"/>
      <c r="B419">
        <v>27</v>
      </c>
      <c r="C419" s="406">
        <v>4.4999999999999998E-2</v>
      </c>
      <c r="D419" s="406">
        <v>7.6200000000000004E-2</v>
      </c>
      <c r="E419" s="406">
        <v>0.1148</v>
      </c>
      <c r="F419" s="406">
        <v>0.1605</v>
      </c>
      <c r="G419" s="406">
        <v>0.21310000000000001</v>
      </c>
      <c r="H419" s="406">
        <v>0.27239999999999998</v>
      </c>
      <c r="I419" s="406">
        <v>0.33839999999999998</v>
      </c>
      <c r="J419" s="406">
        <v>0.41089999999999999</v>
      </c>
      <c r="K419" s="406">
        <v>0.4899</v>
      </c>
      <c r="L419" s="406">
        <v>0.57520000000000004</v>
      </c>
      <c r="M419" s="406">
        <v>0.66690000000000005</v>
      </c>
      <c r="N419" s="406">
        <v>0.76480000000000004</v>
      </c>
      <c r="O419" s="406">
        <v>0.86899999999999999</v>
      </c>
      <c r="P419" s="406">
        <v>0.97940000000000005</v>
      </c>
      <c r="Q419" s="406">
        <v>1.0959000000000001</v>
      </c>
      <c r="R419" s="406">
        <v>1.2185999999999999</v>
      </c>
      <c r="S419" s="406">
        <v>1.3473999999999999</v>
      </c>
      <c r="T419" s="406">
        <v>1.4823</v>
      </c>
      <c r="U419" s="406">
        <v>1.6233</v>
      </c>
      <c r="V419" s="406">
        <v>1.7704</v>
      </c>
      <c r="W419" s="406">
        <v>1.9235</v>
      </c>
      <c r="X419" s="406">
        <v>2.0828000000000002</v>
      </c>
      <c r="Y419" s="406">
        <v>2.2481</v>
      </c>
      <c r="Z419" s="406">
        <v>2.4195000000000002</v>
      </c>
      <c r="AA419" s="406">
        <v>2.597</v>
      </c>
      <c r="AB419" s="406">
        <v>2.7806000000000002</v>
      </c>
      <c r="AC419" s="406">
        <v>2.9702000000000002</v>
      </c>
      <c r="AD419" s="406">
        <v>3.1659999999999999</v>
      </c>
      <c r="AE419" s="406">
        <v>3.3679999999999999</v>
      </c>
      <c r="AF419" s="406">
        <v>3.5760000000000001</v>
      </c>
      <c r="AG419" s="406">
        <v>3.7902</v>
      </c>
      <c r="AH419" s="406">
        <v>4.0106000000000002</v>
      </c>
      <c r="AI419" s="406">
        <v>4.2371999999999996</v>
      </c>
      <c r="AJ419" s="406">
        <v>4.4701000000000004</v>
      </c>
      <c r="AK419" s="406">
        <v>4.7091000000000003</v>
      </c>
      <c r="AL419" s="406">
        <v>4.9545000000000003</v>
      </c>
      <c r="AM419" s="406">
        <v>5.2061000000000002</v>
      </c>
      <c r="AN419" s="406">
        <v>5.4641000000000002</v>
      </c>
      <c r="AO419" s="406">
        <v>5.7283999999999997</v>
      </c>
      <c r="AP419" s="406">
        <v>5.9991000000000003</v>
      </c>
      <c r="AQ419" s="406">
        <v>6.2762000000000002</v>
      </c>
      <c r="AR419" s="406">
        <v>6.5597000000000003</v>
      </c>
      <c r="AS419" s="406">
        <v>6.8498000000000001</v>
      </c>
      <c r="AT419" s="406">
        <v>7.1463000000000001</v>
      </c>
      <c r="AU419" s="406">
        <v>7.4494999999999996</v>
      </c>
      <c r="AV419" s="406">
        <v>7.7591999999999999</v>
      </c>
      <c r="AW419" s="406">
        <v>8.0754999999999999</v>
      </c>
      <c r="AX419" s="406">
        <v>8.3985000000000003</v>
      </c>
    </row>
    <row r="420" spans="1:50">
      <c r="A420" s="1338"/>
      <c r="B420">
        <v>28</v>
      </c>
      <c r="C420" s="406">
        <v>4.6600000000000003E-2</v>
      </c>
      <c r="D420" s="406">
        <v>7.9100000000000004E-2</v>
      </c>
      <c r="E420" s="406">
        <v>0.1191</v>
      </c>
      <c r="F420" s="406">
        <v>0.16650000000000001</v>
      </c>
      <c r="G420" s="406">
        <v>0.22109999999999999</v>
      </c>
      <c r="H420" s="406">
        <v>0.28260000000000002</v>
      </c>
      <c r="I420" s="406">
        <v>0.35110000000000002</v>
      </c>
      <c r="J420" s="406">
        <v>0.42630000000000001</v>
      </c>
      <c r="K420" s="406">
        <v>0.50829999999999997</v>
      </c>
      <c r="L420" s="406">
        <v>0.5968</v>
      </c>
      <c r="M420" s="406">
        <v>0.69199999999999995</v>
      </c>
      <c r="N420" s="406">
        <v>0.79359999999999997</v>
      </c>
      <c r="O420" s="406">
        <v>0.90169999999999995</v>
      </c>
      <c r="P420" s="406">
        <v>1.0162</v>
      </c>
      <c r="Q420" s="406">
        <v>1.1372</v>
      </c>
      <c r="R420" s="406">
        <v>1.2645</v>
      </c>
      <c r="S420" s="406">
        <v>1.3980999999999999</v>
      </c>
      <c r="T420" s="406">
        <v>1.5381</v>
      </c>
      <c r="U420" s="406">
        <v>1.6843999999999999</v>
      </c>
      <c r="V420" s="406">
        <v>1.8371</v>
      </c>
      <c r="W420" s="406">
        <v>1.996</v>
      </c>
      <c r="X420" s="406">
        <v>2.1612</v>
      </c>
      <c r="Y420" s="406">
        <v>2.3327</v>
      </c>
      <c r="Z420" s="406">
        <v>2.5106000000000002</v>
      </c>
      <c r="AA420" s="406">
        <v>2.6947000000000001</v>
      </c>
      <c r="AB420" s="406">
        <v>2.8851</v>
      </c>
      <c r="AC420" s="406">
        <v>3.0819000000000001</v>
      </c>
      <c r="AD420" s="406">
        <v>3.2850000000000001</v>
      </c>
      <c r="AE420" s="406">
        <v>3.4944000000000002</v>
      </c>
      <c r="AF420" s="406">
        <v>3.7101999999999999</v>
      </c>
      <c r="AG420" s="406">
        <v>3.9323999999999999</v>
      </c>
      <c r="AH420" s="406">
        <v>4.1609999999999996</v>
      </c>
      <c r="AI420" s="406">
        <v>4.3959999999999999</v>
      </c>
      <c r="AJ420" s="406">
        <v>4.6374000000000004</v>
      </c>
      <c r="AK420" s="406">
        <v>4.8853</v>
      </c>
      <c r="AL420" s="406">
        <v>5.1395999999999997</v>
      </c>
      <c r="AM420" s="406">
        <v>5.4005000000000001</v>
      </c>
      <c r="AN420" s="406">
        <v>5.6679000000000004</v>
      </c>
      <c r="AO420" s="406">
        <v>5.9419000000000004</v>
      </c>
      <c r="AP420" s="406">
        <v>6.2224000000000004</v>
      </c>
      <c r="AQ420" s="406">
        <v>6.5095999999999998</v>
      </c>
      <c r="AR420" s="406">
        <v>6.8034999999999997</v>
      </c>
      <c r="AS420" s="406">
        <v>7.1040000000000001</v>
      </c>
      <c r="AT420" s="406">
        <v>7.4112999999999998</v>
      </c>
      <c r="AU420" s="406">
        <v>7.7252999999999998</v>
      </c>
      <c r="AV420" s="406">
        <v>8.0462000000000007</v>
      </c>
      <c r="AW420" s="406">
        <v>8.3737999999999992</v>
      </c>
      <c r="AX420" s="406">
        <v>8.7083999999999993</v>
      </c>
    </row>
    <row r="421" spans="1:50">
      <c r="A421" s="1338"/>
      <c r="B421">
        <v>29</v>
      </c>
      <c r="C421" s="406">
        <v>4.8300000000000003E-2</v>
      </c>
      <c r="D421" s="406">
        <v>8.1900000000000001E-2</v>
      </c>
      <c r="E421" s="406">
        <v>0.1234</v>
      </c>
      <c r="F421" s="406">
        <v>0.17249999999999999</v>
      </c>
      <c r="G421" s="406">
        <v>0.2291</v>
      </c>
      <c r="H421" s="406">
        <v>0.29289999999999999</v>
      </c>
      <c r="I421" s="406">
        <v>0.36380000000000001</v>
      </c>
      <c r="J421" s="406">
        <v>0.44180000000000003</v>
      </c>
      <c r="K421" s="406">
        <v>0.52669999999999995</v>
      </c>
      <c r="L421" s="406">
        <v>0.61850000000000005</v>
      </c>
      <c r="M421" s="406">
        <v>0.71709999999999996</v>
      </c>
      <c r="N421" s="406">
        <v>0.82240000000000002</v>
      </c>
      <c r="O421" s="406">
        <v>0.93440000000000001</v>
      </c>
      <c r="P421" s="406">
        <v>1.0530999999999999</v>
      </c>
      <c r="Q421" s="406">
        <v>1.1785000000000001</v>
      </c>
      <c r="R421" s="406">
        <v>1.3104</v>
      </c>
      <c r="S421" s="406">
        <v>1.4489000000000001</v>
      </c>
      <c r="T421" s="406">
        <v>1.5940000000000001</v>
      </c>
      <c r="U421" s="406">
        <v>1.7456</v>
      </c>
      <c r="V421" s="406">
        <v>1.9037999999999999</v>
      </c>
      <c r="W421" s="406">
        <v>2.0684999999999998</v>
      </c>
      <c r="X421" s="406">
        <v>2.2397</v>
      </c>
      <c r="Y421" s="406">
        <v>2.4174000000000002</v>
      </c>
      <c r="Z421" s="406">
        <v>2.6017000000000001</v>
      </c>
      <c r="AA421" s="406">
        <v>2.7924000000000002</v>
      </c>
      <c r="AB421" s="406">
        <v>2.9897999999999998</v>
      </c>
      <c r="AC421" s="406">
        <v>3.1936</v>
      </c>
      <c r="AD421" s="406">
        <v>3.4039999999999999</v>
      </c>
      <c r="AE421" s="406">
        <v>3.621</v>
      </c>
      <c r="AF421" s="406">
        <v>3.8445999999999998</v>
      </c>
      <c r="AG421" s="406">
        <v>4.0747</v>
      </c>
      <c r="AH421" s="406">
        <v>4.3114999999999997</v>
      </c>
      <c r="AI421" s="406">
        <v>4.5548000000000002</v>
      </c>
      <c r="AJ421" s="406">
        <v>4.8048999999999999</v>
      </c>
      <c r="AK421" s="406">
        <v>5.0616000000000003</v>
      </c>
      <c r="AL421" s="406">
        <v>5.3250000000000002</v>
      </c>
      <c r="AM421" s="406">
        <v>5.5951000000000004</v>
      </c>
      <c r="AN421" s="406">
        <v>5.8719999999999999</v>
      </c>
      <c r="AO421" s="406">
        <v>6.1555999999999997</v>
      </c>
      <c r="AP421" s="406">
        <v>6.4461000000000004</v>
      </c>
      <c r="AQ421" s="406">
        <v>6.7434000000000003</v>
      </c>
      <c r="AR421" s="406">
        <v>7.0475000000000003</v>
      </c>
      <c r="AS421" s="406">
        <v>7.3586</v>
      </c>
      <c r="AT421" s="406">
        <v>7.6765999999999996</v>
      </c>
      <c r="AU421" s="406">
        <v>8.0015999999999998</v>
      </c>
      <c r="AV421" s="406">
        <v>8.3336000000000006</v>
      </c>
      <c r="AW421" s="406">
        <v>8.6725999999999992</v>
      </c>
      <c r="AX421" s="406">
        <v>9.0187000000000008</v>
      </c>
    </row>
    <row r="422" spans="1:50">
      <c r="A422" s="1338"/>
      <c r="B422">
        <v>30</v>
      </c>
      <c r="C422" s="406">
        <v>0.05</v>
      </c>
      <c r="D422" s="406">
        <v>8.48E-2</v>
      </c>
      <c r="E422" s="406">
        <v>0.12770000000000001</v>
      </c>
      <c r="F422" s="406">
        <v>0.17860000000000001</v>
      </c>
      <c r="G422" s="406">
        <v>0.23710000000000001</v>
      </c>
      <c r="H422" s="406">
        <v>0.30309999999999998</v>
      </c>
      <c r="I422" s="406">
        <v>0.3765</v>
      </c>
      <c r="J422" s="406">
        <v>0.4572</v>
      </c>
      <c r="K422" s="406">
        <v>0.54510000000000003</v>
      </c>
      <c r="L422" s="406">
        <v>0.6401</v>
      </c>
      <c r="M422" s="406">
        <v>0.74219999999999997</v>
      </c>
      <c r="N422" s="406">
        <v>0.85119999999999996</v>
      </c>
      <c r="O422" s="406">
        <v>0.96719999999999995</v>
      </c>
      <c r="P422" s="406">
        <v>1.0900000000000001</v>
      </c>
      <c r="Q422" s="406">
        <v>1.2198</v>
      </c>
      <c r="R422" s="406">
        <v>1.3563000000000001</v>
      </c>
      <c r="S422" s="406">
        <v>1.4997</v>
      </c>
      <c r="T422" s="406">
        <v>1.6498999999999999</v>
      </c>
      <c r="U422" s="406">
        <v>1.8068</v>
      </c>
      <c r="V422" s="406">
        <v>1.9704999999999999</v>
      </c>
      <c r="W422" s="406">
        <v>2.141</v>
      </c>
      <c r="X422" s="406">
        <v>2.3182</v>
      </c>
      <c r="Y422" s="406">
        <v>2.5021</v>
      </c>
      <c r="Z422" s="406">
        <v>2.6928000000000001</v>
      </c>
      <c r="AA422" s="406">
        <v>2.8902999999999999</v>
      </c>
      <c r="AB422" s="406">
        <v>3.0945</v>
      </c>
      <c r="AC422" s="406">
        <v>3.3054000000000001</v>
      </c>
      <c r="AD422" s="406">
        <v>3.5230999999999999</v>
      </c>
      <c r="AE422" s="406">
        <v>3.7477</v>
      </c>
      <c r="AF422" s="406">
        <v>3.9790000000000001</v>
      </c>
      <c r="AG422" s="406">
        <v>4.2171000000000003</v>
      </c>
      <c r="AH422" s="406">
        <v>4.4619999999999997</v>
      </c>
      <c r="AI422" s="406">
        <v>4.7138</v>
      </c>
      <c r="AJ422" s="406">
        <v>4.9725000000000001</v>
      </c>
      <c r="AK422" s="406">
        <v>5.2380000000000004</v>
      </c>
      <c r="AL422" s="406">
        <v>5.5105000000000004</v>
      </c>
      <c r="AM422" s="406">
        <v>5.7899000000000003</v>
      </c>
      <c r="AN422" s="406">
        <v>6.0762999999999998</v>
      </c>
      <c r="AO422" s="406">
        <v>6.3696000000000002</v>
      </c>
      <c r="AP422" s="406">
        <v>6.67</v>
      </c>
      <c r="AQ422" s="406">
        <v>6.9774000000000003</v>
      </c>
      <c r="AR422" s="406">
        <v>7.2919</v>
      </c>
      <c r="AS422" s="406">
        <v>7.6135000000000002</v>
      </c>
      <c r="AT422" s="406">
        <v>7.9423000000000004</v>
      </c>
      <c r="AU422" s="406">
        <v>8.2782</v>
      </c>
      <c r="AV422" s="406">
        <v>8.6213999999999995</v>
      </c>
      <c r="AW422" s="406">
        <v>8.9718</v>
      </c>
      <c r="AX422" s="406">
        <v>9.3295999999999992</v>
      </c>
    </row>
    <row r="423" spans="1:50">
      <c r="A423" s="1338"/>
      <c r="B423">
        <v>31</v>
      </c>
      <c r="C423" s="406">
        <v>5.1700000000000003E-2</v>
      </c>
      <c r="D423" s="406">
        <v>8.7599999999999997E-2</v>
      </c>
      <c r="E423" s="406">
        <v>0.13200000000000001</v>
      </c>
      <c r="F423" s="406">
        <v>0.18459999999999999</v>
      </c>
      <c r="G423" s="406">
        <v>0.24510000000000001</v>
      </c>
      <c r="H423" s="406">
        <v>0.31330000000000002</v>
      </c>
      <c r="I423" s="406">
        <v>0.38929999999999998</v>
      </c>
      <c r="J423" s="406">
        <v>0.47270000000000001</v>
      </c>
      <c r="K423" s="406">
        <v>0.56359999999999999</v>
      </c>
      <c r="L423" s="406">
        <v>0.66180000000000005</v>
      </c>
      <c r="M423" s="406">
        <v>0.76729999999999998</v>
      </c>
      <c r="N423" s="406">
        <v>0.88</v>
      </c>
      <c r="O423" s="406">
        <v>0.99990000000000001</v>
      </c>
      <c r="P423" s="406">
        <v>1.127</v>
      </c>
      <c r="Q423" s="406">
        <v>1.2611000000000001</v>
      </c>
      <c r="R423" s="406">
        <v>1.4023000000000001</v>
      </c>
      <c r="S423" s="406">
        <v>1.5505</v>
      </c>
      <c r="T423" s="406">
        <v>1.7058</v>
      </c>
      <c r="U423" s="406">
        <v>1.8680000000000001</v>
      </c>
      <c r="V423" s="406">
        <v>2.0373000000000001</v>
      </c>
      <c r="W423" s="406">
        <v>2.2134999999999998</v>
      </c>
      <c r="X423" s="406">
        <v>2.3967000000000001</v>
      </c>
      <c r="Y423" s="406">
        <v>2.5869</v>
      </c>
      <c r="Z423" s="406">
        <v>2.7839999999999998</v>
      </c>
      <c r="AA423" s="406">
        <v>2.9881000000000002</v>
      </c>
      <c r="AB423" s="406">
        <v>3.1991999999999998</v>
      </c>
      <c r="AC423" s="406">
        <v>3.4173</v>
      </c>
      <c r="AD423" s="406">
        <v>3.6423000000000001</v>
      </c>
      <c r="AE423" s="406">
        <v>3.8744000000000001</v>
      </c>
      <c r="AF423" s="406">
        <v>4.1135000000000002</v>
      </c>
      <c r="AG423" s="406">
        <v>4.3596000000000004</v>
      </c>
      <c r="AH423" s="406">
        <v>4.6127000000000002</v>
      </c>
      <c r="AI423" s="406">
        <v>4.8728999999999996</v>
      </c>
      <c r="AJ423" s="406">
        <v>5.1402000000000001</v>
      </c>
      <c r="AK423" s="406">
        <v>5.4146000000000001</v>
      </c>
      <c r="AL423" s="406">
        <v>5.6962000000000002</v>
      </c>
      <c r="AM423" s="406">
        <v>5.9848999999999997</v>
      </c>
      <c r="AN423" s="406">
        <v>6.2807000000000004</v>
      </c>
      <c r="AO423" s="406">
        <v>6.5838000000000001</v>
      </c>
      <c r="AP423" s="406">
        <v>6.8940999999999999</v>
      </c>
      <c r="AQ423" s="406">
        <v>7.2117000000000004</v>
      </c>
      <c r="AR423" s="406">
        <v>7.5365000000000002</v>
      </c>
      <c r="AS423" s="406">
        <v>7.8686999999999996</v>
      </c>
      <c r="AT423" s="406">
        <v>8.2082999999999995</v>
      </c>
      <c r="AU423" s="406">
        <v>8.5551999999999992</v>
      </c>
      <c r="AV423" s="406">
        <v>8.9095999999999993</v>
      </c>
      <c r="AW423" s="406">
        <v>9.2714999999999996</v>
      </c>
      <c r="AX423" s="406">
        <v>9.6408000000000005</v>
      </c>
    </row>
    <row r="424" spans="1:50">
      <c r="A424" s="1338"/>
      <c r="B424">
        <v>32</v>
      </c>
      <c r="C424" s="406">
        <v>5.3400000000000003E-2</v>
      </c>
      <c r="D424" s="406">
        <v>9.0499999999999997E-2</v>
      </c>
      <c r="E424" s="406">
        <v>0.1363</v>
      </c>
      <c r="F424" s="406">
        <v>0.19059999999999999</v>
      </c>
      <c r="G424" s="406">
        <v>0.25309999999999999</v>
      </c>
      <c r="H424" s="406">
        <v>0.3236</v>
      </c>
      <c r="I424" s="406">
        <v>0.40200000000000002</v>
      </c>
      <c r="J424" s="406">
        <v>0.48809999999999998</v>
      </c>
      <c r="K424" s="406">
        <v>0.58199999999999996</v>
      </c>
      <c r="L424" s="406">
        <v>0.68340000000000001</v>
      </c>
      <c r="M424" s="406">
        <v>0.79239999999999999</v>
      </c>
      <c r="N424" s="406">
        <v>0.90880000000000005</v>
      </c>
      <c r="O424" s="406">
        <v>1.0327</v>
      </c>
      <c r="P424" s="406">
        <v>1.1638999999999999</v>
      </c>
      <c r="Q424" s="406">
        <v>1.3024</v>
      </c>
      <c r="R424" s="406">
        <v>1.4481999999999999</v>
      </c>
      <c r="S424" s="406">
        <v>1.6012999999999999</v>
      </c>
      <c r="T424" s="406">
        <v>1.7617</v>
      </c>
      <c r="U424" s="406">
        <v>1.9293</v>
      </c>
      <c r="V424" s="406">
        <v>2.1040000000000001</v>
      </c>
      <c r="W424" s="406">
        <v>2.286</v>
      </c>
      <c r="X424" s="406">
        <v>2.4752000000000001</v>
      </c>
      <c r="Y424" s="406">
        <v>2.6716000000000002</v>
      </c>
      <c r="Z424" s="406">
        <v>2.8752</v>
      </c>
      <c r="AA424" s="406">
        <v>3.0859999999999999</v>
      </c>
      <c r="AB424" s="406">
        <v>3.3039999999999998</v>
      </c>
      <c r="AC424" s="406">
        <v>3.5291999999999999</v>
      </c>
      <c r="AD424" s="406">
        <v>3.7614999999999998</v>
      </c>
      <c r="AE424" s="406">
        <v>4.0011999999999999</v>
      </c>
      <c r="AF424" s="406">
        <v>4.2480000000000002</v>
      </c>
      <c r="AG424" s="406">
        <v>4.5021000000000004</v>
      </c>
      <c r="AH424" s="406">
        <v>4.7634999999999996</v>
      </c>
      <c r="AI424" s="406">
        <v>5.0320999999999998</v>
      </c>
      <c r="AJ424" s="406">
        <v>5.3080999999999996</v>
      </c>
      <c r="AK424" s="406">
        <v>5.5914000000000001</v>
      </c>
      <c r="AL424" s="406">
        <v>5.8819999999999997</v>
      </c>
      <c r="AM424" s="406">
        <v>6.18</v>
      </c>
      <c r="AN424" s="406">
        <v>6.4854000000000003</v>
      </c>
      <c r="AO424" s="406">
        <v>6.7981999999999996</v>
      </c>
      <c r="AP424" s="406">
        <v>7.1184000000000003</v>
      </c>
      <c r="AQ424" s="406">
        <v>7.4462000000000002</v>
      </c>
      <c r="AR424" s="406">
        <v>7.7813999999999997</v>
      </c>
      <c r="AS424" s="406">
        <v>8.1242000000000001</v>
      </c>
      <c r="AT424" s="406">
        <v>8.4746000000000006</v>
      </c>
      <c r="AU424" s="406">
        <v>8.8324999999999996</v>
      </c>
      <c r="AV424" s="406">
        <v>9.1981999999999999</v>
      </c>
      <c r="AW424" s="406">
        <v>9.5714000000000006</v>
      </c>
      <c r="AX424" s="406">
        <v>9.9525000000000006</v>
      </c>
    </row>
    <row r="425" spans="1:50">
      <c r="A425" s="1338"/>
      <c r="B425">
        <v>33</v>
      </c>
      <c r="C425" s="406">
        <v>5.5100000000000003E-2</v>
      </c>
      <c r="D425" s="406">
        <v>9.3399999999999997E-2</v>
      </c>
      <c r="E425" s="406">
        <v>0.1406</v>
      </c>
      <c r="F425" s="406">
        <v>0.1966</v>
      </c>
      <c r="G425" s="406">
        <v>0.2611</v>
      </c>
      <c r="H425" s="406">
        <v>0.33379999999999999</v>
      </c>
      <c r="I425" s="406">
        <v>0.41470000000000001</v>
      </c>
      <c r="J425" s="406">
        <v>0.50360000000000005</v>
      </c>
      <c r="K425" s="406">
        <v>0.60040000000000004</v>
      </c>
      <c r="L425" s="406">
        <v>0.70509999999999995</v>
      </c>
      <c r="M425" s="406">
        <v>0.8175</v>
      </c>
      <c r="N425" s="406">
        <v>0.93769999999999998</v>
      </c>
      <c r="O425" s="406">
        <v>1.0653999999999999</v>
      </c>
      <c r="P425" s="406">
        <v>1.2008000000000001</v>
      </c>
      <c r="Q425" s="406">
        <v>1.3436999999999999</v>
      </c>
      <c r="R425" s="406">
        <v>1.4942</v>
      </c>
      <c r="S425" s="406">
        <v>1.6521999999999999</v>
      </c>
      <c r="T425" s="406">
        <v>1.8176000000000001</v>
      </c>
      <c r="U425" s="406">
        <v>1.9904999999999999</v>
      </c>
      <c r="V425" s="406">
        <v>2.1707999999999998</v>
      </c>
      <c r="W425" s="406">
        <v>2.3586</v>
      </c>
      <c r="X425" s="406">
        <v>2.5537999999999998</v>
      </c>
      <c r="Y425" s="406">
        <v>2.7564000000000002</v>
      </c>
      <c r="Z425" s="406">
        <v>2.9664999999999999</v>
      </c>
      <c r="AA425" s="406">
        <v>3.1839</v>
      </c>
      <c r="AB425" s="406">
        <v>3.4087999999999998</v>
      </c>
      <c r="AC425" s="406">
        <v>3.6410999999999998</v>
      </c>
      <c r="AD425" s="406">
        <v>3.8807999999999998</v>
      </c>
      <c r="AE425" s="406">
        <v>4.1280000000000001</v>
      </c>
      <c r="AF425" s="406">
        <v>4.3826999999999998</v>
      </c>
      <c r="AG425" s="406">
        <v>4.6448</v>
      </c>
      <c r="AH425" s="406">
        <v>4.9143999999999997</v>
      </c>
      <c r="AI425" s="406">
        <v>5.1914999999999996</v>
      </c>
      <c r="AJ425" s="406">
        <v>5.4760999999999997</v>
      </c>
      <c r="AK425" s="406">
        <v>5.7682000000000002</v>
      </c>
      <c r="AL425" s="406">
        <v>6.0679999999999996</v>
      </c>
      <c r="AM425" s="406">
        <v>6.3753000000000002</v>
      </c>
      <c r="AN425" s="406">
        <v>6.6901999999999999</v>
      </c>
      <c r="AO425" s="406">
        <v>7.0126999999999997</v>
      </c>
      <c r="AP425" s="406">
        <v>7.343</v>
      </c>
      <c r="AQ425" s="406">
        <v>7.6809000000000003</v>
      </c>
      <c r="AR425" s="406">
        <v>8.0265000000000004</v>
      </c>
      <c r="AS425" s="406">
        <v>8.3798999999999992</v>
      </c>
      <c r="AT425" s="406">
        <v>8.7410999999999994</v>
      </c>
      <c r="AU425" s="406">
        <v>9.1100999999999992</v>
      </c>
      <c r="AV425" s="406">
        <v>9.4870000000000001</v>
      </c>
      <c r="AW425" s="406">
        <v>9.8718000000000004</v>
      </c>
      <c r="AX425" s="406">
        <v>10.2645</v>
      </c>
    </row>
    <row r="426" spans="1:50">
      <c r="A426" s="1338"/>
      <c r="B426">
        <v>34</v>
      </c>
      <c r="C426" s="406">
        <v>5.67E-2</v>
      </c>
      <c r="D426" s="406">
        <v>9.6199999999999994E-2</v>
      </c>
      <c r="E426" s="406">
        <v>0.1449</v>
      </c>
      <c r="F426" s="406">
        <v>0.2026</v>
      </c>
      <c r="G426" s="406">
        <v>0.26910000000000001</v>
      </c>
      <c r="H426" s="406">
        <v>0.34399999999999997</v>
      </c>
      <c r="I426" s="406">
        <v>0.4274</v>
      </c>
      <c r="J426" s="406">
        <v>0.51910000000000001</v>
      </c>
      <c r="K426" s="406">
        <v>0.61890000000000001</v>
      </c>
      <c r="L426" s="406">
        <v>0.7268</v>
      </c>
      <c r="M426" s="406">
        <v>0.84260000000000002</v>
      </c>
      <c r="N426" s="406">
        <v>0.96650000000000003</v>
      </c>
      <c r="O426" s="406">
        <v>1.0982000000000001</v>
      </c>
      <c r="P426" s="406">
        <v>1.2377</v>
      </c>
      <c r="Q426" s="406">
        <v>1.3851</v>
      </c>
      <c r="R426" s="406">
        <v>1.5402</v>
      </c>
      <c r="S426" s="406">
        <v>1.7030000000000001</v>
      </c>
      <c r="T426" s="406">
        <v>1.8734999999999999</v>
      </c>
      <c r="U426" s="406">
        <v>2.0516999999999999</v>
      </c>
      <c r="V426" s="406">
        <v>2.2376</v>
      </c>
      <c r="W426" s="406">
        <v>2.4312</v>
      </c>
      <c r="X426" s="406">
        <v>2.6324000000000001</v>
      </c>
      <c r="Y426" s="406">
        <v>2.8412999999999999</v>
      </c>
      <c r="Z426" s="406">
        <v>3.0577000000000001</v>
      </c>
      <c r="AA426" s="406">
        <v>3.2818999999999998</v>
      </c>
      <c r="AB426" s="406">
        <v>3.5137</v>
      </c>
      <c r="AC426" s="406">
        <v>3.7530999999999999</v>
      </c>
      <c r="AD426" s="406">
        <v>4.0002000000000004</v>
      </c>
      <c r="AE426" s="406">
        <v>4.2549000000000001</v>
      </c>
      <c r="AF426" s="406">
        <v>4.5174000000000003</v>
      </c>
      <c r="AG426" s="406">
        <v>4.7874999999999996</v>
      </c>
      <c r="AH426" s="406">
        <v>5.0652999999999997</v>
      </c>
      <c r="AI426" s="406">
        <v>5.3509000000000002</v>
      </c>
      <c r="AJ426" s="406">
        <v>5.6440999999999999</v>
      </c>
      <c r="AK426" s="406">
        <v>5.9451999999999998</v>
      </c>
      <c r="AL426" s="406">
        <v>6.2539999999999996</v>
      </c>
      <c r="AM426" s="406">
        <v>6.5707000000000004</v>
      </c>
      <c r="AN426" s="406">
        <v>6.8951000000000002</v>
      </c>
      <c r="AO426" s="406">
        <v>7.2274000000000003</v>
      </c>
      <c r="AP426" s="406">
        <v>7.5677000000000003</v>
      </c>
      <c r="AQ426" s="406">
        <v>7.9157999999999999</v>
      </c>
      <c r="AR426" s="406">
        <v>8.2718000000000007</v>
      </c>
      <c r="AS426" s="406">
        <v>8.6358999999999995</v>
      </c>
      <c r="AT426" s="406">
        <v>9.0078999999999994</v>
      </c>
      <c r="AU426" s="406">
        <v>9.3879999999999999</v>
      </c>
      <c r="AV426" s="406">
        <v>9.7760999999999996</v>
      </c>
      <c r="AW426" s="406">
        <v>10.1724</v>
      </c>
      <c r="AX426" s="406">
        <v>10.5768</v>
      </c>
    </row>
    <row r="427" spans="1:50">
      <c r="A427" s="1339"/>
      <c r="B427">
        <v>35</v>
      </c>
      <c r="C427" s="406">
        <v>5.8400000000000001E-2</v>
      </c>
      <c r="D427" s="406">
        <v>9.9099999999999994E-2</v>
      </c>
      <c r="E427" s="406">
        <v>0.1492</v>
      </c>
      <c r="F427" s="406">
        <v>0.2087</v>
      </c>
      <c r="G427" s="406">
        <v>0.27710000000000001</v>
      </c>
      <c r="H427" s="406">
        <v>0.3543</v>
      </c>
      <c r="I427" s="406">
        <v>0.44009999999999999</v>
      </c>
      <c r="J427" s="406">
        <v>0.53449999999999998</v>
      </c>
      <c r="K427" s="406">
        <v>0.63729999999999998</v>
      </c>
      <c r="L427" s="406">
        <v>0.74839999999999995</v>
      </c>
      <c r="M427" s="406">
        <v>0.86780000000000002</v>
      </c>
      <c r="N427" s="406">
        <v>0.99529999999999996</v>
      </c>
      <c r="O427" s="406">
        <v>1.1309</v>
      </c>
      <c r="P427" s="406">
        <v>1.2746999999999999</v>
      </c>
      <c r="Q427" s="406">
        <v>1.4263999999999999</v>
      </c>
      <c r="R427" s="406">
        <v>1.5861000000000001</v>
      </c>
      <c r="S427" s="406">
        <v>1.7538</v>
      </c>
      <c r="T427" s="406">
        <v>1.9295</v>
      </c>
      <c r="U427" s="406">
        <v>2.113</v>
      </c>
      <c r="V427" s="406">
        <v>2.3045</v>
      </c>
      <c r="W427" s="406">
        <v>2.5038</v>
      </c>
      <c r="X427" s="406">
        <v>2.7109999999999999</v>
      </c>
      <c r="Y427" s="406">
        <v>2.9260999999999999</v>
      </c>
      <c r="Z427" s="406">
        <v>3.1490999999999998</v>
      </c>
      <c r="AA427" s="406">
        <v>3.3799000000000001</v>
      </c>
      <c r="AB427" s="406">
        <v>3.6185999999999998</v>
      </c>
      <c r="AC427" s="406">
        <v>3.8651</v>
      </c>
      <c r="AD427" s="406">
        <v>4.1196000000000002</v>
      </c>
      <c r="AE427" s="406">
        <v>4.3818999999999999</v>
      </c>
      <c r="AF427" s="406">
        <v>4.6520999999999999</v>
      </c>
      <c r="AG427" s="406">
        <v>4.9302999999999999</v>
      </c>
      <c r="AH427" s="406">
        <v>5.2163000000000004</v>
      </c>
      <c r="AI427" s="406">
        <v>5.5103</v>
      </c>
      <c r="AJ427" s="406">
        <v>5.8122999999999996</v>
      </c>
      <c r="AK427" s="406">
        <v>6.1222000000000003</v>
      </c>
      <c r="AL427" s="406">
        <v>6.4401999999999999</v>
      </c>
      <c r="AM427" s="406">
        <v>6.7662000000000004</v>
      </c>
      <c r="AN427" s="406">
        <v>7.1002000000000001</v>
      </c>
      <c r="AO427" s="406">
        <v>7.4423000000000004</v>
      </c>
      <c r="AP427" s="406">
        <v>7.7925000000000004</v>
      </c>
      <c r="AQ427" s="406">
        <v>8.1508000000000003</v>
      </c>
      <c r="AR427" s="406">
        <v>8.5173000000000005</v>
      </c>
      <c r="AS427" s="406">
        <v>8.8919999999999995</v>
      </c>
      <c r="AT427" s="406">
        <v>9.2749000000000006</v>
      </c>
      <c r="AU427" s="406">
        <v>9.6661000000000001</v>
      </c>
      <c r="AV427" s="406">
        <v>10.0655</v>
      </c>
      <c r="AW427" s="406">
        <v>10.4733</v>
      </c>
      <c r="AX427" s="406">
        <v>10.8895</v>
      </c>
    </row>
  </sheetData>
  <mergeCells count="14">
    <mergeCell ref="A159:A189"/>
    <mergeCell ref="A2:A32"/>
    <mergeCell ref="A33:A65"/>
    <mergeCell ref="A66:A96"/>
    <mergeCell ref="A97:A127"/>
    <mergeCell ref="A128:A158"/>
    <mergeCell ref="A371:A396"/>
    <mergeCell ref="A397:A427"/>
    <mergeCell ref="A190:A220"/>
    <mergeCell ref="A221:A251"/>
    <mergeCell ref="A252:A284"/>
    <mergeCell ref="A285:A311"/>
    <mergeCell ref="A312:A339"/>
    <mergeCell ref="A340:A370"/>
  </mergeCells>
  <phoneticPr fontId="4" type="noConversion"/>
  <pageMargins left="1.0900000000000001" right="0.75" top="0.98" bottom="0.78" header="0.5" footer="0.5"/>
  <pageSetup paperSize="9" orientation="landscape" r:id="rId1"/>
  <headerFooter alignWithMargins="0"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C57D-82BF-4451-8A6C-28807419EF1B}">
  <sheetPr>
    <tabColor rgb="FF92D050"/>
  </sheetPr>
  <dimension ref="A1:AI211"/>
  <sheetViews>
    <sheetView view="pageBreakPreview" zoomScaleSheetLayoutView="100" workbookViewId="0">
      <selection activeCell="E4" sqref="E4:K4"/>
    </sheetView>
  </sheetViews>
  <sheetFormatPr defaultRowHeight="13.5"/>
  <cols>
    <col min="1" max="2" width="2" style="418" customWidth="1"/>
    <col min="3" max="3" width="2.88671875" style="418" customWidth="1"/>
    <col min="4" max="4" width="2" style="418" customWidth="1"/>
    <col min="5" max="5" width="2.33203125" style="418" customWidth="1"/>
    <col min="6" max="6" width="4.109375" style="418" customWidth="1"/>
    <col min="7" max="7" width="5.44140625" style="418" customWidth="1"/>
    <col min="8" max="8" width="4.6640625" style="418" customWidth="1"/>
    <col min="9" max="9" width="7.77734375" style="418" bestFit="1" customWidth="1"/>
    <col min="10" max="10" width="4.109375" style="418" customWidth="1"/>
    <col min="11" max="11" width="5.33203125" style="418" customWidth="1"/>
    <col min="12" max="12" width="5.77734375" style="418" customWidth="1"/>
    <col min="13" max="13" width="4.77734375" style="418" customWidth="1"/>
    <col min="14" max="14" width="4.88671875" style="418" bestFit="1" customWidth="1"/>
    <col min="15" max="15" width="8.5546875" style="418" customWidth="1"/>
    <col min="16" max="16" width="2.21875" style="418" customWidth="1"/>
    <col min="17" max="17" width="8.44140625" style="418" customWidth="1"/>
    <col min="18" max="18" width="8.6640625" style="418" customWidth="1"/>
    <col min="19" max="19" width="9.109375" style="418" bestFit="1" customWidth="1"/>
    <col min="20" max="20" width="11.33203125" style="418" customWidth="1"/>
    <col min="21" max="21" width="8.6640625" style="418" customWidth="1"/>
    <col min="22" max="22" width="4.44140625" style="418" customWidth="1"/>
    <col min="23" max="16384" width="8.88671875" style="418"/>
  </cols>
  <sheetData>
    <row r="1" spans="1:22" ht="27" customHeight="1">
      <c r="A1" s="1355" t="s">
        <v>569</v>
      </c>
      <c r="B1" s="1355"/>
      <c r="C1" s="1355"/>
      <c r="D1" s="1355"/>
      <c r="E1" s="1355"/>
      <c r="F1" s="1355"/>
      <c r="G1" s="1355"/>
      <c r="H1" s="1355"/>
      <c r="I1" s="1355"/>
      <c r="J1" s="1355"/>
      <c r="K1" s="1355"/>
      <c r="L1" s="1355"/>
      <c r="M1" s="1355"/>
      <c r="N1" s="1355"/>
      <c r="O1" s="1355"/>
      <c r="P1" s="1355"/>
      <c r="Q1" s="1355"/>
      <c r="R1" s="1355"/>
      <c r="S1" s="1355"/>
      <c r="T1" s="1355"/>
      <c r="U1" s="1355"/>
      <c r="V1" s="417"/>
    </row>
    <row r="2" spans="1:22" s="420" customFormat="1" ht="16.5" customHeight="1">
      <c r="A2" s="1356" t="s">
        <v>570</v>
      </c>
      <c r="B2" s="1356"/>
      <c r="C2" s="1356"/>
      <c r="D2" s="1356"/>
      <c r="E2" s="1356"/>
      <c r="F2" s="1356"/>
      <c r="G2" s="1356"/>
      <c r="H2" s="1356"/>
      <c r="I2" s="1356"/>
      <c r="J2" s="1356"/>
      <c r="K2" s="1356"/>
      <c r="L2" s="1356"/>
      <c r="M2" s="1356"/>
      <c r="N2" s="1356"/>
      <c r="O2" s="1356"/>
      <c r="P2" s="1356"/>
      <c r="Q2" s="1356"/>
      <c r="R2" s="1356"/>
      <c r="S2" s="1356"/>
      <c r="T2" s="1356"/>
      <c r="U2" s="1356"/>
      <c r="V2" s="419"/>
    </row>
    <row r="3" spans="1:22" s="420" customFormat="1" ht="20.100000000000001" customHeight="1">
      <c r="A3" s="1357" t="s">
        <v>571</v>
      </c>
      <c r="B3" s="1358"/>
      <c r="C3" s="1358"/>
      <c r="D3" s="1359"/>
      <c r="E3" s="1358" t="s">
        <v>572</v>
      </c>
      <c r="F3" s="1358"/>
      <c r="G3" s="1358"/>
      <c r="H3" s="1358"/>
      <c r="I3" s="1358"/>
      <c r="J3" s="1358"/>
      <c r="K3" s="1358"/>
      <c r="L3" s="1358"/>
      <c r="M3" s="1358"/>
      <c r="N3" s="1358"/>
      <c r="O3" s="1358"/>
      <c r="P3" s="1358"/>
      <c r="Q3" s="421" t="s">
        <v>195</v>
      </c>
      <c r="R3" s="421" t="s">
        <v>191</v>
      </c>
      <c r="S3" s="421" t="s">
        <v>257</v>
      </c>
      <c r="T3" s="421" t="s">
        <v>573</v>
      </c>
      <c r="U3" s="422" t="s">
        <v>250</v>
      </c>
      <c r="V3" s="423"/>
    </row>
    <row r="4" spans="1:22" s="420" customFormat="1" ht="20.100000000000001" customHeight="1">
      <c r="A4" s="1360" t="s">
        <v>574</v>
      </c>
      <c r="B4" s="1361"/>
      <c r="C4" s="1361"/>
      <c r="D4" s="1362"/>
      <c r="E4" s="1366" t="s">
        <v>575</v>
      </c>
      <c r="F4" s="1367"/>
      <c r="G4" s="1367"/>
      <c r="H4" s="1367"/>
      <c r="I4" s="1367"/>
      <c r="J4" s="1367"/>
      <c r="K4" s="1367"/>
      <c r="P4" s="426"/>
      <c r="Q4" s="427"/>
      <c r="R4" s="427"/>
      <c r="S4" s="427"/>
      <c r="T4" s="427"/>
      <c r="U4" s="428"/>
      <c r="V4" s="429"/>
    </row>
    <row r="5" spans="1:22" s="420" customFormat="1" ht="17.100000000000001" customHeight="1">
      <c r="A5" s="1363"/>
      <c r="B5" s="1364"/>
      <c r="C5" s="1364"/>
      <c r="D5" s="1365"/>
      <c r="E5" s="433" t="s">
        <v>576</v>
      </c>
      <c r="F5" s="434"/>
      <c r="G5" s="434"/>
      <c r="H5" s="434"/>
      <c r="I5" s="434"/>
      <c r="K5" s="434"/>
      <c r="P5" s="426"/>
      <c r="Q5" s="427"/>
      <c r="R5" s="427"/>
      <c r="S5" s="427"/>
      <c r="T5" s="427"/>
      <c r="U5" s="428"/>
      <c r="V5" s="429"/>
    </row>
    <row r="6" spans="1:22" s="420" customFormat="1" ht="17.100000000000001" customHeight="1">
      <c r="A6" s="1363"/>
      <c r="B6" s="1364"/>
      <c r="C6" s="1364"/>
      <c r="D6" s="1365"/>
      <c r="E6" s="433"/>
      <c r="F6" s="418"/>
      <c r="G6" s="418"/>
      <c r="H6" s="434"/>
      <c r="I6" s="434"/>
      <c r="K6" s="435"/>
      <c r="P6" s="426"/>
      <c r="Q6" s="427"/>
      <c r="R6" s="427"/>
      <c r="S6" s="427"/>
      <c r="T6" s="427"/>
      <c r="U6" s="428"/>
      <c r="V6" s="429"/>
    </row>
    <row r="7" spans="1:22" s="420" customFormat="1" ht="17.100000000000001" customHeight="1">
      <c r="A7" s="1363"/>
      <c r="B7" s="1364"/>
      <c r="C7" s="1364"/>
      <c r="D7" s="1365"/>
      <c r="E7" s="433" t="s">
        <v>577</v>
      </c>
      <c r="F7" s="418"/>
      <c r="G7" s="418"/>
      <c r="H7" s="434"/>
      <c r="I7" s="434"/>
      <c r="K7" s="435"/>
      <c r="P7" s="426"/>
      <c r="Q7" s="427"/>
      <c r="R7" s="427"/>
      <c r="S7" s="427"/>
      <c r="T7" s="427"/>
      <c r="U7" s="428"/>
      <c r="V7" s="429"/>
    </row>
    <row r="8" spans="1:22" s="420" customFormat="1" ht="17.100000000000001" customHeight="1">
      <c r="A8" s="430"/>
      <c r="B8" s="431"/>
      <c r="C8" s="431"/>
      <c r="D8" s="432"/>
      <c r="E8" s="433"/>
      <c r="F8" s="418"/>
      <c r="G8" s="418"/>
      <c r="H8" s="434"/>
      <c r="I8" s="434"/>
      <c r="K8" s="435"/>
      <c r="P8" s="426"/>
      <c r="Q8" s="427"/>
      <c r="R8" s="427"/>
      <c r="S8" s="427"/>
      <c r="T8" s="427"/>
      <c r="U8" s="428"/>
      <c r="V8" s="429"/>
    </row>
    <row r="9" spans="1:22" s="420" customFormat="1" ht="17.100000000000001" customHeight="1">
      <c r="A9" s="430"/>
      <c r="B9" s="431"/>
      <c r="C9" s="431"/>
      <c r="D9" s="432"/>
      <c r="E9" s="433"/>
      <c r="F9" s="418"/>
      <c r="G9" s="418"/>
      <c r="H9" s="434"/>
      <c r="I9" s="434"/>
      <c r="K9" s="435"/>
      <c r="P9" s="426"/>
      <c r="Q9" s="427"/>
      <c r="R9" s="427"/>
      <c r="S9" s="427"/>
      <c r="T9" s="427"/>
      <c r="U9" s="428"/>
      <c r="V9" s="429"/>
    </row>
    <row r="10" spans="1:22" s="420" customFormat="1" ht="17.100000000000001" customHeight="1">
      <c r="A10" s="430"/>
      <c r="B10" s="431"/>
      <c r="C10" s="431"/>
      <c r="D10" s="432"/>
      <c r="E10" s="433" t="s">
        <v>578</v>
      </c>
      <c r="F10" s="418"/>
      <c r="G10" s="418"/>
      <c r="H10" s="434"/>
      <c r="I10" s="434" t="s">
        <v>579</v>
      </c>
      <c r="J10" s="420">
        <v>0.35</v>
      </c>
      <c r="K10" s="436" t="s">
        <v>580</v>
      </c>
      <c r="L10" s="420" t="s">
        <v>581</v>
      </c>
      <c r="M10" s="420">
        <f>J10</f>
        <v>0.35</v>
      </c>
      <c r="N10" s="420" t="s">
        <v>582</v>
      </c>
      <c r="O10" s="437">
        <v>0.7</v>
      </c>
      <c r="P10" s="426" t="s">
        <v>296</v>
      </c>
      <c r="Q10" s="427"/>
      <c r="R10" s="427"/>
      <c r="S10" s="427"/>
      <c r="T10" s="427"/>
      <c r="U10" s="428"/>
      <c r="V10" s="429"/>
    </row>
    <row r="11" spans="1:22" s="420" customFormat="1" ht="17.100000000000001" customHeight="1">
      <c r="A11" s="430"/>
      <c r="B11" s="431"/>
      <c r="C11" s="431"/>
      <c r="D11" s="432"/>
      <c r="E11" s="438"/>
      <c r="F11" s="434"/>
      <c r="G11" s="425"/>
      <c r="H11" s="434"/>
      <c r="I11" s="434"/>
      <c r="K11" s="435"/>
      <c r="P11" s="426"/>
      <c r="Q11" s="427"/>
      <c r="R11" s="427"/>
      <c r="S11" s="427"/>
      <c r="T11" s="427"/>
      <c r="U11" s="428"/>
      <c r="V11" s="429"/>
    </row>
    <row r="12" spans="1:22" s="420" customFormat="1" ht="17.100000000000001" customHeight="1">
      <c r="A12" s="439"/>
      <c r="D12" s="426"/>
      <c r="E12" s="433" t="s">
        <v>583</v>
      </c>
      <c r="F12" s="418"/>
      <c r="G12" s="418"/>
      <c r="H12" s="418"/>
      <c r="I12" s="418"/>
      <c r="J12" s="418"/>
      <c r="K12" s="418"/>
      <c r="L12" s="418"/>
      <c r="M12" s="418"/>
      <c r="N12" s="418"/>
      <c r="P12" s="426"/>
      <c r="Q12" s="427"/>
      <c r="R12" s="427"/>
      <c r="S12" s="427"/>
      <c r="T12" s="427"/>
      <c r="U12" s="440"/>
      <c r="V12" s="429"/>
    </row>
    <row r="13" spans="1:22" s="420" customFormat="1" ht="17.100000000000001" customHeight="1">
      <c r="A13" s="439"/>
      <c r="D13" s="426"/>
      <c r="E13" s="433"/>
      <c r="F13" s="418"/>
      <c r="G13" s="418"/>
      <c r="H13" s="418"/>
      <c r="I13" s="418"/>
      <c r="J13" s="418"/>
      <c r="K13" s="418"/>
      <c r="L13" s="418"/>
      <c r="M13" s="418"/>
      <c r="N13" s="418"/>
      <c r="P13" s="426"/>
      <c r="Q13" s="427"/>
      <c r="R13" s="427"/>
      <c r="S13" s="427"/>
      <c r="T13" s="427"/>
      <c r="U13" s="440"/>
      <c r="V13" s="429"/>
    </row>
    <row r="14" spans="1:22" s="420" customFormat="1" ht="17.100000000000001" customHeight="1">
      <c r="A14" s="439"/>
      <c r="C14" s="418"/>
      <c r="D14" s="426"/>
      <c r="E14" s="433"/>
      <c r="F14" s="420" t="s">
        <v>584</v>
      </c>
      <c r="G14" s="441">
        <v>0.7</v>
      </c>
      <c r="H14" s="442" t="s">
        <v>585</v>
      </c>
      <c r="I14" s="441">
        <v>0.71</v>
      </c>
      <c r="J14" s="442" t="s">
        <v>586</v>
      </c>
      <c r="K14" s="441">
        <v>0.45</v>
      </c>
      <c r="L14" s="418"/>
      <c r="M14" s="418"/>
      <c r="P14" s="426"/>
      <c r="Q14" s="427"/>
      <c r="R14" s="427"/>
      <c r="S14" s="427"/>
      <c r="T14" s="427"/>
      <c r="U14" s="428"/>
      <c r="V14" s="429"/>
    </row>
    <row r="15" spans="1:22" s="420" customFormat="1" ht="17.100000000000001" customHeight="1">
      <c r="A15" s="439"/>
      <c r="B15" s="418"/>
      <c r="C15" s="418"/>
      <c r="D15" s="426"/>
      <c r="E15" s="433"/>
      <c r="F15" s="420" t="s">
        <v>587</v>
      </c>
      <c r="G15" s="441">
        <v>0.2</v>
      </c>
      <c r="H15" s="442" t="s">
        <v>588</v>
      </c>
      <c r="I15" s="425">
        <v>18</v>
      </c>
      <c r="J15" s="420" t="s">
        <v>589</v>
      </c>
      <c r="P15" s="426"/>
      <c r="Q15" s="427"/>
      <c r="R15" s="427"/>
      <c r="S15" s="427"/>
      <c r="T15" s="427"/>
      <c r="U15" s="443"/>
      <c r="V15" s="429"/>
    </row>
    <row r="16" spans="1:22" s="420" customFormat="1" ht="17.100000000000001" customHeight="1">
      <c r="A16" s="439"/>
      <c r="D16" s="426"/>
      <c r="E16" s="1351"/>
      <c r="F16" s="1354"/>
      <c r="G16" s="434"/>
      <c r="H16" s="425"/>
      <c r="I16" s="445"/>
      <c r="J16" s="434"/>
      <c r="M16" s="434"/>
      <c r="O16" s="446"/>
      <c r="P16" s="426"/>
      <c r="Q16" s="427"/>
      <c r="R16" s="427"/>
      <c r="S16" s="427"/>
      <c r="T16" s="427"/>
      <c r="U16" s="443"/>
      <c r="V16" s="429"/>
    </row>
    <row r="17" spans="1:25" s="420" customFormat="1" ht="17.100000000000001" customHeight="1">
      <c r="A17" s="439"/>
      <c r="D17" s="426"/>
      <c r="E17" s="433" t="s">
        <v>590</v>
      </c>
      <c r="F17" s="418"/>
      <c r="G17" s="418"/>
      <c r="H17" s="418"/>
      <c r="I17" s="418"/>
      <c r="J17" s="418"/>
      <c r="K17" s="418"/>
      <c r="L17" s="418"/>
      <c r="M17" s="418"/>
      <c r="P17" s="426"/>
      <c r="Q17" s="427"/>
      <c r="R17" s="427"/>
      <c r="S17" s="427"/>
      <c r="T17" s="427"/>
      <c r="U17" s="443"/>
      <c r="V17" s="429"/>
    </row>
    <row r="18" spans="1:25" s="420" customFormat="1" ht="17.100000000000001" customHeight="1">
      <c r="A18" s="439"/>
      <c r="D18" s="426"/>
      <c r="E18" s="433"/>
      <c r="F18" s="418"/>
      <c r="G18" s="418"/>
      <c r="H18" s="418"/>
      <c r="I18" s="418"/>
      <c r="J18" s="418"/>
      <c r="K18" s="418"/>
      <c r="L18" s="418"/>
      <c r="M18" s="418"/>
      <c r="P18" s="426"/>
      <c r="Q18" s="427"/>
      <c r="R18" s="427"/>
      <c r="S18" s="427"/>
      <c r="T18" s="427"/>
      <c r="U18" s="443"/>
      <c r="V18" s="429"/>
    </row>
    <row r="19" spans="1:25" s="420" customFormat="1" ht="17.100000000000001" customHeight="1">
      <c r="A19" s="439"/>
      <c r="D19" s="426"/>
      <c r="E19" s="444"/>
      <c r="F19" s="442" t="s">
        <v>591</v>
      </c>
      <c r="G19" s="447" t="s">
        <v>592</v>
      </c>
      <c r="H19" s="434"/>
      <c r="I19" s="448"/>
      <c r="J19" s="434"/>
      <c r="K19" s="448"/>
      <c r="L19" s="1353">
        <f>INT(3600*G15*G14*I14*K14)/I15</f>
        <v>8.9444444444444446</v>
      </c>
      <c r="M19" s="1353"/>
      <c r="N19" s="420" t="s">
        <v>593</v>
      </c>
      <c r="O19" s="418"/>
      <c r="P19" s="426"/>
      <c r="Q19" s="427"/>
      <c r="R19" s="427"/>
      <c r="S19" s="427"/>
      <c r="T19" s="427"/>
      <c r="U19" s="443"/>
      <c r="V19" s="429"/>
    </row>
    <row r="20" spans="1:25" s="420" customFormat="1" ht="17.100000000000001" customHeight="1">
      <c r="A20" s="439"/>
      <c r="D20" s="426"/>
      <c r="E20" s="433"/>
      <c r="P20" s="426"/>
      <c r="Q20" s="427"/>
      <c r="R20" s="427"/>
      <c r="S20" s="427"/>
      <c r="T20" s="427"/>
      <c r="U20" s="443"/>
      <c r="V20" s="429"/>
      <c r="Y20" s="420">
        <v>7740</v>
      </c>
    </row>
    <row r="21" spans="1:25" s="420" customFormat="1" ht="17.100000000000001" customHeight="1">
      <c r="A21" s="439"/>
      <c r="D21" s="426"/>
      <c r="E21" s="433" t="s">
        <v>594</v>
      </c>
      <c r="P21" s="426"/>
      <c r="Q21" s="427"/>
      <c r="R21" s="427"/>
      <c r="S21" s="427"/>
      <c r="T21" s="427"/>
      <c r="U21" s="443"/>
      <c r="V21" s="429"/>
    </row>
    <row r="22" spans="1:25" s="420" customFormat="1" ht="17.100000000000001" customHeight="1">
      <c r="A22" s="439"/>
      <c r="D22" s="426"/>
      <c r="E22" s="433"/>
      <c r="P22" s="426"/>
      <c r="Q22" s="427"/>
      <c r="R22" s="427"/>
      <c r="S22" s="427"/>
      <c r="T22" s="427"/>
      <c r="U22" s="443"/>
      <c r="V22" s="429"/>
    </row>
    <row r="23" spans="1:25" s="420" customFormat="1" ht="17.100000000000001" customHeight="1">
      <c r="A23" s="439"/>
      <c r="D23" s="426"/>
      <c r="E23" s="433"/>
      <c r="F23" s="420" t="s">
        <v>595</v>
      </c>
      <c r="I23" s="449">
        <f>기계경비총괄표!G4</f>
        <v>59020</v>
      </c>
      <c r="J23" s="434" t="s">
        <v>477</v>
      </c>
      <c r="K23" s="448">
        <f>L19</f>
        <v>8.9444444444444446</v>
      </c>
      <c r="L23" s="434" t="s">
        <v>198</v>
      </c>
      <c r="M23" s="436">
        <f>O10</f>
        <v>0.7</v>
      </c>
      <c r="N23" s="442" t="s">
        <v>596</v>
      </c>
      <c r="O23" s="450">
        <f>INT(I23/K23*M23*10)/10</f>
        <v>4618.8999999999996</v>
      </c>
      <c r="P23" s="426" t="s">
        <v>287</v>
      </c>
      <c r="Q23" s="451">
        <f>+O23</f>
        <v>4618.8999999999996</v>
      </c>
      <c r="R23" s="451"/>
      <c r="S23" s="451"/>
      <c r="T23" s="452">
        <f>ROUNDDOWN(Q23+R23+S23,1)</f>
        <v>4618.8999999999996</v>
      </c>
      <c r="U23" s="443"/>
      <c r="V23" s="429"/>
    </row>
    <row r="24" spans="1:25" s="420" customFormat="1" ht="17.100000000000001" customHeight="1">
      <c r="A24" s="439"/>
      <c r="D24" s="426"/>
      <c r="E24" s="433"/>
      <c r="F24" s="420" t="s">
        <v>597</v>
      </c>
      <c r="I24" s="449">
        <f>기계경비총괄표!H4</f>
        <v>11029</v>
      </c>
      <c r="J24" s="434" t="s">
        <v>477</v>
      </c>
      <c r="K24" s="448">
        <f>L19</f>
        <v>8.9444444444444446</v>
      </c>
      <c r="L24" s="434" t="s">
        <v>198</v>
      </c>
      <c r="M24" s="436">
        <f>O10</f>
        <v>0.7</v>
      </c>
      <c r="N24" s="442" t="s">
        <v>596</v>
      </c>
      <c r="O24" s="450">
        <f>INT(I24/K24*M24*10)/10</f>
        <v>863.1</v>
      </c>
      <c r="P24" s="426" t="s">
        <v>287</v>
      </c>
      <c r="Q24" s="451"/>
      <c r="R24" s="451">
        <f>+O24</f>
        <v>863.1</v>
      </c>
      <c r="S24" s="451"/>
      <c r="T24" s="452">
        <f>ROUNDDOWN(Q24+R24+S24,1)</f>
        <v>863.1</v>
      </c>
      <c r="U24" s="443"/>
      <c r="V24" s="429"/>
    </row>
    <row r="25" spans="1:25" s="420" customFormat="1" ht="17.100000000000001" customHeight="1">
      <c r="A25" s="439"/>
      <c r="D25" s="426"/>
      <c r="E25" s="433"/>
      <c r="F25" s="420" t="s">
        <v>598</v>
      </c>
      <c r="I25" s="449">
        <f>기계경비총괄표!I4</f>
        <v>13399</v>
      </c>
      <c r="J25" s="434" t="s">
        <v>477</v>
      </c>
      <c r="K25" s="448">
        <f>L19</f>
        <v>8.9444444444444446</v>
      </c>
      <c r="L25" s="434" t="s">
        <v>198</v>
      </c>
      <c r="M25" s="436">
        <f>O10</f>
        <v>0.7</v>
      </c>
      <c r="N25" s="442" t="s">
        <v>596</v>
      </c>
      <c r="O25" s="450">
        <f>INT(I25/K25*M25*10)/10</f>
        <v>1048.5999999999999</v>
      </c>
      <c r="P25" s="426" t="s">
        <v>287</v>
      </c>
      <c r="Q25" s="451"/>
      <c r="R25" s="451"/>
      <c r="S25" s="451">
        <f>+O25</f>
        <v>1048.5999999999999</v>
      </c>
      <c r="T25" s="452">
        <f>ROUNDDOWN(Q25+R25+S25,1)</f>
        <v>1048.5999999999999</v>
      </c>
      <c r="U25" s="443"/>
      <c r="V25" s="429"/>
    </row>
    <row r="26" spans="1:25" s="420" customFormat="1" ht="17.100000000000001" customHeight="1">
      <c r="A26" s="439"/>
      <c r="D26" s="426"/>
      <c r="E26" s="433"/>
      <c r="O26" s="453"/>
      <c r="P26" s="426"/>
      <c r="Q26" s="427"/>
      <c r="R26" s="427"/>
      <c r="S26" s="427"/>
      <c r="T26" s="427"/>
      <c r="U26" s="454"/>
      <c r="V26" s="429"/>
    </row>
    <row r="27" spans="1:25" s="420" customFormat="1" ht="17.100000000000001" customHeight="1">
      <c r="A27" s="455"/>
      <c r="B27" s="1349" t="s">
        <v>573</v>
      </c>
      <c r="C27" s="1349"/>
      <c r="D27" s="457"/>
      <c r="E27" s="458"/>
      <c r="F27" s="459"/>
      <c r="G27" s="456" t="s">
        <v>599</v>
      </c>
      <c r="H27" s="459"/>
      <c r="I27" s="459"/>
      <c r="J27" s="459"/>
      <c r="K27" s="459"/>
      <c r="L27" s="459"/>
      <c r="M27" s="459"/>
      <c r="N27" s="459"/>
      <c r="O27" s="459"/>
      <c r="P27" s="459"/>
      <c r="Q27" s="460">
        <f>ROUNDDOWN(SUM(Q23:Q26),0)</f>
        <v>4618</v>
      </c>
      <c r="R27" s="460">
        <f>ROUNDDOWN(SUM(R23:R26),0)</f>
        <v>863</v>
      </c>
      <c r="S27" s="460">
        <f>ROUNDDOWN(SUM(S23:S26),0)</f>
        <v>1048</v>
      </c>
      <c r="T27" s="460">
        <f>ROUNDDOWN(SUM(T23:T26),0)</f>
        <v>6530</v>
      </c>
      <c r="U27" s="461"/>
      <c r="V27" s="429"/>
    </row>
    <row r="28" spans="1:25" s="420" customFormat="1" ht="18" customHeight="1">
      <c r="A28" s="462"/>
      <c r="B28" s="463"/>
      <c r="C28" s="463"/>
      <c r="D28" s="464"/>
      <c r="E28" s="465"/>
      <c r="F28" s="464"/>
      <c r="G28" s="462"/>
      <c r="H28" s="463"/>
      <c r="I28" s="464"/>
      <c r="J28" s="464"/>
      <c r="K28" s="464"/>
      <c r="L28" s="464"/>
      <c r="M28" s="464"/>
      <c r="N28" s="464"/>
      <c r="O28" s="464"/>
      <c r="P28" s="464"/>
      <c r="Q28" s="464"/>
      <c r="R28" s="466"/>
      <c r="S28" s="466"/>
      <c r="T28" s="466"/>
      <c r="U28" s="466"/>
      <c r="V28" s="464"/>
    </row>
    <row r="29" spans="1:25" s="420" customFormat="1" ht="18" customHeight="1">
      <c r="A29" s="442"/>
      <c r="E29" s="1354"/>
      <c r="F29" s="1346"/>
      <c r="G29" s="1346"/>
      <c r="H29" s="1346"/>
      <c r="I29" s="1352"/>
      <c r="J29" s="1346"/>
      <c r="K29" s="442"/>
      <c r="L29" s="467"/>
      <c r="N29" s="468"/>
      <c r="O29" s="434"/>
      <c r="Q29" s="1346"/>
      <c r="R29" s="453"/>
      <c r="S29" s="453"/>
      <c r="T29" s="453"/>
      <c r="U29" s="453"/>
    </row>
    <row r="30" spans="1:25" s="420" customFormat="1" ht="18" customHeight="1">
      <c r="E30" s="1354"/>
      <c r="F30" s="1346"/>
      <c r="G30" s="1346"/>
      <c r="H30" s="1346"/>
      <c r="I30" s="1352"/>
      <c r="J30" s="1346"/>
      <c r="K30" s="442"/>
      <c r="L30" s="434"/>
      <c r="N30" s="442"/>
      <c r="O30" s="434"/>
      <c r="Q30" s="1346"/>
      <c r="R30" s="453"/>
      <c r="S30" s="453"/>
      <c r="T30" s="453"/>
      <c r="U30" s="453"/>
    </row>
    <row r="31" spans="1:25" s="420" customFormat="1" ht="18" customHeight="1">
      <c r="E31" s="442"/>
      <c r="G31" s="425"/>
      <c r="H31" s="442"/>
      <c r="I31" s="448"/>
      <c r="L31" s="442"/>
      <c r="R31" s="453"/>
      <c r="S31" s="453"/>
      <c r="T31" s="453"/>
      <c r="U31" s="453"/>
    </row>
    <row r="32" spans="1:25" s="420" customFormat="1" ht="18" customHeight="1">
      <c r="E32" s="442"/>
      <c r="I32" s="469"/>
      <c r="J32" s="442"/>
      <c r="K32" s="425"/>
      <c r="L32" s="442"/>
      <c r="M32" s="425"/>
      <c r="Q32" s="453">
        <f>Q27*Y20</f>
        <v>35743320</v>
      </c>
      <c r="R32" s="453"/>
      <c r="S32" s="453"/>
      <c r="T32" s="453">
        <f>T27*Y20</f>
        <v>50542200</v>
      </c>
      <c r="U32" s="453"/>
    </row>
    <row r="33" spans="2:35" s="420" customFormat="1" ht="18" customHeight="1">
      <c r="E33" s="442"/>
      <c r="F33" s="434"/>
      <c r="G33" s="425"/>
      <c r="H33" s="434"/>
      <c r="I33" s="425"/>
      <c r="J33" s="425"/>
      <c r="K33" s="434"/>
      <c r="L33" s="434"/>
      <c r="M33" s="434"/>
      <c r="N33" s="434"/>
      <c r="O33" s="470"/>
      <c r="Q33" s="434"/>
      <c r="R33" s="453"/>
      <c r="S33" s="453"/>
      <c r="T33" s="453"/>
      <c r="U33" s="453"/>
    </row>
    <row r="34" spans="2:35" s="420" customFormat="1" ht="18" customHeight="1">
      <c r="H34" s="434"/>
      <c r="I34" s="434"/>
      <c r="J34" s="442"/>
      <c r="K34" s="425"/>
      <c r="L34" s="425"/>
      <c r="M34" s="425"/>
      <c r="O34" s="425"/>
      <c r="R34" s="453"/>
      <c r="S34" s="453"/>
      <c r="T34" s="453"/>
      <c r="U34" s="453"/>
    </row>
    <row r="35" spans="2:35" s="420" customFormat="1" ht="18" customHeight="1">
      <c r="B35" s="434"/>
      <c r="C35" s="434"/>
      <c r="G35" s="425"/>
      <c r="H35" s="434"/>
      <c r="I35" s="448"/>
      <c r="J35" s="442"/>
      <c r="K35" s="471"/>
      <c r="L35" s="441"/>
      <c r="M35" s="425"/>
      <c r="N35" s="425"/>
      <c r="O35" s="425"/>
      <c r="R35" s="453"/>
      <c r="S35" s="453"/>
      <c r="T35" s="453"/>
      <c r="U35" s="453"/>
    </row>
    <row r="36" spans="2:35" s="420" customFormat="1" ht="18" customHeight="1">
      <c r="B36" s="434"/>
      <c r="C36" s="434"/>
      <c r="G36" s="425"/>
      <c r="H36" s="434"/>
      <c r="I36" s="434"/>
      <c r="J36" s="434"/>
      <c r="K36" s="471"/>
      <c r="L36" s="448"/>
      <c r="M36" s="425"/>
      <c r="N36" s="425"/>
      <c r="R36" s="453"/>
      <c r="S36" s="453"/>
      <c r="T36" s="453"/>
      <c r="U36" s="453"/>
    </row>
    <row r="37" spans="2:35" s="420" customFormat="1" ht="18" customHeight="1">
      <c r="B37" s="434"/>
      <c r="C37" s="434"/>
      <c r="G37" s="425"/>
      <c r="H37" s="434"/>
      <c r="I37" s="434"/>
      <c r="J37" s="434"/>
      <c r="K37" s="471"/>
      <c r="L37" s="448"/>
      <c r="M37" s="434"/>
      <c r="R37" s="453"/>
      <c r="S37" s="453"/>
      <c r="T37" s="453"/>
      <c r="U37" s="453"/>
    </row>
    <row r="38" spans="2:35" s="420" customFormat="1" ht="18" customHeight="1">
      <c r="F38" s="434"/>
      <c r="G38" s="425"/>
      <c r="H38" s="434"/>
      <c r="I38" s="472"/>
      <c r="J38" s="434"/>
      <c r="K38" s="434"/>
      <c r="L38" s="425"/>
      <c r="M38" s="425"/>
      <c r="N38" s="473"/>
      <c r="O38" s="474"/>
      <c r="Q38" s="434"/>
      <c r="R38" s="453"/>
      <c r="S38" s="453"/>
      <c r="T38" s="453"/>
      <c r="U38" s="453"/>
    </row>
    <row r="39" spans="2:35" s="420" customFormat="1" ht="18" customHeight="1">
      <c r="N39" s="473"/>
      <c r="O39" s="475"/>
      <c r="R39" s="453"/>
      <c r="S39" s="453"/>
      <c r="T39" s="453"/>
      <c r="U39" s="453"/>
    </row>
    <row r="40" spans="2:35" s="420" customFormat="1" ht="18" customHeight="1">
      <c r="N40" s="473"/>
      <c r="O40" s="475"/>
      <c r="R40" s="453"/>
      <c r="S40" s="453"/>
      <c r="T40" s="453"/>
      <c r="U40" s="453"/>
    </row>
    <row r="41" spans="2:35" s="420" customFormat="1" ht="18" customHeight="1">
      <c r="N41" s="473"/>
      <c r="O41" s="475"/>
    </row>
    <row r="42" spans="2:35" s="420" customFormat="1" ht="20.100000000000001" customHeight="1">
      <c r="N42" s="473"/>
      <c r="O42" s="475"/>
    </row>
    <row r="43" spans="2:35" s="420" customFormat="1" ht="18" customHeight="1">
      <c r="F43" s="418"/>
      <c r="G43" s="418"/>
      <c r="H43" s="418"/>
      <c r="I43" s="418"/>
      <c r="J43" s="418"/>
      <c r="K43" s="418"/>
      <c r="L43" s="418"/>
      <c r="M43" s="434"/>
      <c r="N43" s="434"/>
      <c r="O43" s="434"/>
    </row>
    <row r="44" spans="2:35" s="420" customFormat="1" ht="18" customHeight="1">
      <c r="E44" s="442"/>
      <c r="F44" s="442"/>
      <c r="G44" s="447"/>
      <c r="H44" s="434"/>
      <c r="I44" s="448"/>
      <c r="J44" s="434"/>
      <c r="K44" s="448"/>
      <c r="R44" s="453"/>
      <c r="S44" s="453"/>
      <c r="T44" s="453"/>
      <c r="U44" s="453"/>
    </row>
    <row r="45" spans="2:35" s="420" customFormat="1" ht="18.95" customHeight="1">
      <c r="G45" s="476"/>
      <c r="R45" s="453"/>
      <c r="S45" s="453"/>
      <c r="T45" s="453"/>
      <c r="U45" s="453"/>
    </row>
    <row r="46" spans="2:35" s="420" customFormat="1" ht="18" customHeight="1">
      <c r="O46" s="453"/>
      <c r="R46" s="453"/>
      <c r="S46" s="453"/>
      <c r="T46" s="453"/>
      <c r="U46" s="453"/>
      <c r="W46" s="453"/>
      <c r="X46" s="453"/>
      <c r="Y46" s="453"/>
      <c r="Z46" s="453"/>
      <c r="AA46" s="453"/>
      <c r="AB46" s="453"/>
      <c r="AC46" s="453"/>
      <c r="AD46" s="453"/>
      <c r="AE46" s="453"/>
      <c r="AF46" s="453"/>
      <c r="AG46" s="453"/>
      <c r="AH46" s="453"/>
      <c r="AI46" s="453"/>
    </row>
    <row r="47" spans="2:35" s="420" customFormat="1" ht="18" customHeight="1">
      <c r="J47" s="453"/>
      <c r="K47" s="434"/>
      <c r="L47" s="475"/>
      <c r="N47" s="434"/>
      <c r="O47" s="450"/>
      <c r="R47" s="450"/>
      <c r="S47" s="450"/>
      <c r="T47" s="450"/>
      <c r="U47" s="477"/>
      <c r="W47" s="453"/>
      <c r="X47" s="453"/>
      <c r="Y47" s="453"/>
      <c r="Z47" s="453"/>
      <c r="AA47" s="453"/>
      <c r="AB47" s="453"/>
      <c r="AC47" s="453"/>
      <c r="AD47" s="453"/>
      <c r="AE47" s="453"/>
      <c r="AF47" s="453"/>
      <c r="AG47" s="453"/>
      <c r="AH47" s="453"/>
      <c r="AI47" s="453"/>
    </row>
    <row r="48" spans="2:35" s="420" customFormat="1" ht="18" customHeight="1">
      <c r="J48" s="453"/>
      <c r="K48" s="434"/>
      <c r="L48" s="475"/>
      <c r="N48" s="434"/>
      <c r="O48" s="450"/>
      <c r="R48" s="450"/>
      <c r="S48" s="450"/>
      <c r="T48" s="450"/>
      <c r="U48" s="477"/>
    </row>
    <row r="49" spans="1:21" s="420" customFormat="1" ht="18" customHeight="1">
      <c r="J49" s="453"/>
      <c r="K49" s="434"/>
      <c r="L49" s="475"/>
      <c r="N49" s="434"/>
      <c r="O49" s="450"/>
      <c r="R49" s="450"/>
      <c r="S49" s="450"/>
      <c r="T49" s="450"/>
      <c r="U49" s="477"/>
    </row>
    <row r="50" spans="1:21" s="420" customFormat="1" ht="30.75" customHeight="1">
      <c r="B50" s="1346"/>
      <c r="C50" s="1346"/>
      <c r="G50" s="434"/>
      <c r="R50" s="453"/>
      <c r="S50" s="453"/>
      <c r="T50" s="453"/>
      <c r="U50" s="453"/>
    </row>
    <row r="51" spans="1:21" s="420" customFormat="1" ht="18.95" customHeight="1">
      <c r="A51" s="442" t="s">
        <v>600</v>
      </c>
      <c r="B51" s="434"/>
      <c r="C51" s="434"/>
      <c r="E51" s="425"/>
      <c r="G51" s="442"/>
      <c r="H51" s="434"/>
      <c r="R51" s="453"/>
      <c r="S51" s="453"/>
      <c r="T51" s="453"/>
      <c r="U51" s="453"/>
    </row>
    <row r="52" spans="1:21" s="420" customFormat="1" ht="18.95" customHeight="1">
      <c r="A52" s="442"/>
      <c r="E52" s="1354"/>
      <c r="F52" s="1346"/>
      <c r="G52" s="1346"/>
      <c r="H52" s="1346"/>
      <c r="I52" s="1353"/>
      <c r="J52" s="1346"/>
      <c r="K52" s="442"/>
      <c r="L52" s="448"/>
      <c r="N52" s="468"/>
      <c r="O52" s="448"/>
      <c r="Q52" s="1346"/>
      <c r="R52" s="453"/>
      <c r="S52" s="453"/>
      <c r="T52" s="453"/>
      <c r="U52" s="453"/>
    </row>
    <row r="53" spans="1:21" s="420" customFormat="1" ht="18.95" customHeight="1">
      <c r="E53" s="1354"/>
      <c r="F53" s="1346"/>
      <c r="G53" s="1346"/>
      <c r="H53" s="1346"/>
      <c r="I53" s="1353"/>
      <c r="J53" s="1346"/>
      <c r="K53" s="442"/>
      <c r="L53" s="434"/>
      <c r="N53" s="442"/>
      <c r="O53" s="434"/>
      <c r="Q53" s="1346"/>
      <c r="R53" s="453"/>
      <c r="S53" s="453" t="s">
        <v>601</v>
      </c>
      <c r="T53" s="453"/>
      <c r="U53" s="453"/>
    </row>
    <row r="54" spans="1:21" s="420" customFormat="1" ht="18.95" customHeight="1">
      <c r="E54" s="442"/>
      <c r="G54" s="425"/>
      <c r="H54" s="442"/>
      <c r="I54" s="448"/>
      <c r="L54" s="442"/>
      <c r="R54" s="453"/>
      <c r="S54" s="453"/>
      <c r="T54" s="453"/>
      <c r="U54" s="453"/>
    </row>
    <row r="55" spans="1:21" s="420" customFormat="1" ht="18.95" customHeight="1">
      <c r="E55" s="442"/>
      <c r="I55" s="469"/>
      <c r="J55" s="442"/>
      <c r="K55" s="425"/>
      <c r="L55" s="442"/>
      <c r="M55" s="425"/>
      <c r="R55" s="453"/>
      <c r="S55" s="453"/>
      <c r="T55" s="453"/>
      <c r="U55" s="453"/>
    </row>
    <row r="56" spans="1:21" s="420" customFormat="1" ht="18.95" customHeight="1">
      <c r="E56" s="442"/>
      <c r="F56" s="434"/>
      <c r="G56" s="425"/>
      <c r="H56" s="434"/>
      <c r="I56" s="425"/>
      <c r="J56" s="425"/>
      <c r="K56" s="434"/>
      <c r="L56" s="434"/>
      <c r="M56" s="434"/>
      <c r="N56" s="434"/>
      <c r="O56" s="470"/>
      <c r="Q56" s="434"/>
      <c r="R56" s="453"/>
      <c r="S56" s="453"/>
      <c r="T56" s="453"/>
      <c r="U56" s="453"/>
    </row>
    <row r="57" spans="1:21" s="420" customFormat="1" ht="18.95" customHeight="1">
      <c r="H57" s="434"/>
      <c r="I57" s="434"/>
      <c r="J57" s="442"/>
      <c r="K57" s="425"/>
      <c r="L57" s="425"/>
      <c r="M57" s="425"/>
      <c r="O57" s="425"/>
      <c r="R57" s="453"/>
      <c r="S57" s="453"/>
      <c r="T57" s="453"/>
      <c r="U57" s="453"/>
    </row>
    <row r="58" spans="1:21" s="420" customFormat="1" ht="18.95" customHeight="1">
      <c r="B58" s="434"/>
      <c r="C58" s="434"/>
      <c r="G58" s="425"/>
      <c r="H58" s="434"/>
      <c r="I58" s="448"/>
      <c r="J58" s="442"/>
      <c r="K58" s="471"/>
      <c r="L58" s="425"/>
      <c r="M58" s="425"/>
      <c r="N58" s="425"/>
      <c r="O58" s="425"/>
      <c r="R58" s="453"/>
      <c r="S58" s="453"/>
      <c r="T58" s="453"/>
      <c r="U58" s="453"/>
    </row>
    <row r="59" spans="1:21" s="420" customFormat="1" ht="18.95" customHeight="1">
      <c r="B59" s="434"/>
      <c r="C59" s="434"/>
      <c r="G59" s="425"/>
      <c r="H59" s="434"/>
      <c r="I59" s="434"/>
      <c r="J59" s="434"/>
      <c r="K59" s="471"/>
      <c r="L59" s="448"/>
      <c r="M59" s="425"/>
      <c r="N59" s="425"/>
      <c r="R59" s="453"/>
      <c r="S59" s="453"/>
      <c r="T59" s="453"/>
      <c r="U59" s="453"/>
    </row>
    <row r="60" spans="1:21" s="420" customFormat="1" ht="18.95" customHeight="1">
      <c r="B60" s="434"/>
      <c r="C60" s="434"/>
      <c r="G60" s="425"/>
      <c r="H60" s="434"/>
      <c r="I60" s="434"/>
      <c r="J60" s="434"/>
      <c r="K60" s="471"/>
      <c r="L60" s="448"/>
      <c r="M60" s="434"/>
      <c r="R60" s="453"/>
      <c r="S60" s="453"/>
      <c r="T60" s="453"/>
      <c r="U60" s="453"/>
    </row>
    <row r="61" spans="1:21" s="420" customFormat="1" ht="18.95" customHeight="1">
      <c r="F61" s="434"/>
      <c r="G61" s="425"/>
      <c r="H61" s="434"/>
      <c r="I61" s="472"/>
      <c r="J61" s="434"/>
      <c r="K61" s="434"/>
      <c r="L61" s="425"/>
      <c r="M61" s="425"/>
      <c r="N61" s="473"/>
      <c r="O61" s="474"/>
      <c r="Q61" s="434"/>
      <c r="R61" s="453"/>
      <c r="S61" s="453"/>
      <c r="T61" s="453"/>
      <c r="U61" s="453"/>
    </row>
    <row r="62" spans="1:21" s="420" customFormat="1" ht="18.95" customHeight="1">
      <c r="N62" s="473"/>
      <c r="O62" s="475"/>
      <c r="R62" s="453"/>
      <c r="S62" s="453"/>
      <c r="T62" s="453"/>
      <c r="U62" s="453"/>
    </row>
    <row r="63" spans="1:21" s="420" customFormat="1" ht="18.95" customHeight="1">
      <c r="N63" s="473"/>
      <c r="O63" s="475"/>
      <c r="R63" s="453"/>
      <c r="S63" s="453"/>
      <c r="T63" s="453"/>
      <c r="U63" s="453"/>
    </row>
    <row r="64" spans="1:21" s="420" customFormat="1" ht="18.95" customHeight="1">
      <c r="N64" s="473"/>
      <c r="O64" s="475"/>
    </row>
    <row r="65" spans="1:35" s="420" customFormat="1" ht="20.100000000000001" customHeight="1">
      <c r="N65" s="473"/>
      <c r="O65" s="475"/>
    </row>
    <row r="66" spans="1:35" s="420" customFormat="1" ht="18.95" customHeight="1">
      <c r="F66" s="418"/>
      <c r="G66" s="418"/>
      <c r="H66" s="418"/>
      <c r="I66" s="418"/>
      <c r="J66" s="418"/>
      <c r="K66" s="418"/>
      <c r="L66" s="418"/>
      <c r="M66" s="434"/>
      <c r="N66" s="434"/>
      <c r="O66" s="434"/>
    </row>
    <row r="67" spans="1:35" s="420" customFormat="1" ht="18.95" customHeight="1">
      <c r="E67" s="442"/>
      <c r="F67" s="442"/>
      <c r="G67" s="447"/>
      <c r="H67" s="434"/>
      <c r="I67" s="448"/>
      <c r="J67" s="434"/>
      <c r="K67" s="448"/>
      <c r="R67" s="453"/>
      <c r="S67" s="453"/>
      <c r="T67" s="453"/>
      <c r="U67" s="453"/>
    </row>
    <row r="68" spans="1:35" s="420" customFormat="1" ht="11.25" customHeight="1">
      <c r="G68" s="476"/>
      <c r="R68" s="453"/>
      <c r="S68" s="453"/>
      <c r="T68" s="453"/>
      <c r="U68" s="453"/>
    </row>
    <row r="69" spans="1:35" s="420" customFormat="1" ht="18.95" customHeight="1">
      <c r="O69" s="453"/>
      <c r="R69" s="453"/>
      <c r="S69" s="453"/>
      <c r="T69" s="453"/>
      <c r="U69" s="453"/>
      <c r="W69" s="453"/>
      <c r="X69" s="453"/>
      <c r="Y69" s="453"/>
      <c r="Z69" s="453"/>
      <c r="AA69" s="453"/>
      <c r="AB69" s="453"/>
      <c r="AC69" s="453"/>
      <c r="AD69" s="453"/>
      <c r="AE69" s="453"/>
      <c r="AF69" s="453"/>
      <c r="AG69" s="453"/>
      <c r="AH69" s="453"/>
      <c r="AI69" s="453"/>
    </row>
    <row r="70" spans="1:35" s="420" customFormat="1" ht="18.95" customHeight="1">
      <c r="J70" s="453"/>
      <c r="K70" s="434"/>
      <c r="L70" s="475"/>
      <c r="N70" s="434"/>
      <c r="O70" s="450"/>
      <c r="R70" s="450"/>
      <c r="S70" s="450"/>
      <c r="T70" s="450"/>
      <c r="U70" s="477"/>
      <c r="W70" s="453"/>
      <c r="X70" s="453"/>
      <c r="Y70" s="453"/>
      <c r="Z70" s="453"/>
      <c r="AA70" s="453"/>
      <c r="AB70" s="453"/>
      <c r="AC70" s="453"/>
      <c r="AD70" s="453"/>
      <c r="AE70" s="453"/>
      <c r="AF70" s="453"/>
      <c r="AG70" s="453"/>
      <c r="AH70" s="453"/>
      <c r="AI70" s="453"/>
    </row>
    <row r="71" spans="1:35" s="420" customFormat="1" ht="18.95" customHeight="1">
      <c r="J71" s="453"/>
      <c r="K71" s="434"/>
      <c r="L71" s="475"/>
      <c r="N71" s="434"/>
      <c r="O71" s="450"/>
      <c r="R71" s="450"/>
      <c r="S71" s="450"/>
      <c r="T71" s="450"/>
      <c r="U71" s="477"/>
    </row>
    <row r="72" spans="1:35" s="420" customFormat="1" ht="18.95" customHeight="1">
      <c r="J72" s="453"/>
      <c r="K72" s="434"/>
      <c r="L72" s="475"/>
      <c r="N72" s="434"/>
      <c r="O72" s="450"/>
      <c r="R72" s="450"/>
      <c r="S72" s="450"/>
      <c r="T72" s="450"/>
      <c r="U72" s="477"/>
    </row>
    <row r="73" spans="1:35" s="420" customFormat="1" ht="23.25" customHeight="1">
      <c r="B73" s="1346"/>
      <c r="C73" s="1346"/>
      <c r="G73" s="434"/>
      <c r="R73" s="453"/>
      <c r="S73" s="453"/>
      <c r="T73" s="453"/>
      <c r="U73" s="453"/>
    </row>
    <row r="74" spans="1:35" s="420" customFormat="1" ht="18.95" hidden="1" customHeight="1">
      <c r="A74" s="442" t="s">
        <v>600</v>
      </c>
      <c r="B74" s="434"/>
      <c r="C74" s="434"/>
      <c r="E74" s="425"/>
      <c r="G74" s="442"/>
      <c r="H74" s="434"/>
      <c r="R74" s="453"/>
      <c r="S74" s="453"/>
      <c r="T74" s="453"/>
      <c r="U74" s="453"/>
    </row>
    <row r="75" spans="1:35" s="420" customFormat="1" ht="18.95" hidden="1" customHeight="1">
      <c r="A75" s="442"/>
      <c r="B75" s="434"/>
      <c r="C75" s="434"/>
      <c r="E75" s="1354"/>
      <c r="F75" s="1346"/>
      <c r="G75" s="1346"/>
      <c r="H75" s="1346"/>
      <c r="I75" s="1353"/>
      <c r="J75" s="1346"/>
      <c r="K75" s="442"/>
      <c r="L75" s="448"/>
      <c r="N75" s="468"/>
      <c r="O75" s="434"/>
      <c r="Q75" s="1346"/>
      <c r="R75" s="453"/>
      <c r="S75" s="453"/>
      <c r="T75" s="453"/>
      <c r="U75" s="453"/>
    </row>
    <row r="76" spans="1:35" s="420" customFormat="1" ht="18.95" hidden="1" customHeight="1">
      <c r="E76" s="1354"/>
      <c r="F76" s="1346"/>
      <c r="G76" s="1346"/>
      <c r="H76" s="1346"/>
      <c r="I76" s="1353"/>
      <c r="J76" s="1346"/>
      <c r="K76" s="442"/>
      <c r="L76" s="434"/>
      <c r="N76" s="442"/>
      <c r="O76" s="434"/>
      <c r="Q76" s="1346"/>
      <c r="R76" s="453"/>
      <c r="S76" s="453"/>
      <c r="T76" s="453"/>
      <c r="U76" s="453"/>
    </row>
    <row r="77" spans="1:35" s="420" customFormat="1" ht="18.95" hidden="1" customHeight="1">
      <c r="E77" s="442"/>
      <c r="G77" s="425"/>
      <c r="H77" s="442"/>
      <c r="I77" s="448"/>
      <c r="L77" s="442"/>
      <c r="R77" s="453"/>
      <c r="S77" s="453"/>
      <c r="T77" s="453"/>
      <c r="U77" s="453"/>
    </row>
    <row r="78" spans="1:35" s="420" customFormat="1" ht="18.95" hidden="1" customHeight="1">
      <c r="E78" s="442"/>
      <c r="I78" s="469"/>
      <c r="J78" s="442"/>
      <c r="K78" s="425"/>
      <c r="L78" s="442"/>
      <c r="M78" s="425"/>
      <c r="R78" s="453"/>
      <c r="S78" s="453"/>
      <c r="T78" s="453"/>
      <c r="U78" s="453"/>
    </row>
    <row r="79" spans="1:35" s="420" customFormat="1" ht="18.95" hidden="1" customHeight="1">
      <c r="E79" s="442"/>
      <c r="F79" s="434"/>
      <c r="G79" s="425"/>
      <c r="H79" s="434"/>
      <c r="I79" s="425"/>
      <c r="J79" s="425"/>
      <c r="K79" s="434"/>
      <c r="L79" s="434"/>
      <c r="M79" s="434"/>
      <c r="N79" s="434"/>
      <c r="O79" s="470"/>
      <c r="Q79" s="434"/>
      <c r="R79" s="453"/>
      <c r="S79" s="453"/>
      <c r="T79" s="453"/>
      <c r="U79" s="453"/>
    </row>
    <row r="80" spans="1:35" s="420" customFormat="1" ht="18.95" hidden="1" customHeight="1">
      <c r="H80" s="434"/>
      <c r="I80" s="434"/>
      <c r="J80" s="442"/>
      <c r="K80" s="425"/>
      <c r="L80" s="425"/>
      <c r="M80" s="425"/>
      <c r="O80" s="425"/>
      <c r="R80" s="453"/>
      <c r="S80" s="453"/>
      <c r="T80" s="453"/>
      <c r="U80" s="453"/>
    </row>
    <row r="81" spans="2:35" s="420" customFormat="1" ht="18.95" hidden="1" customHeight="1">
      <c r="B81" s="434"/>
      <c r="C81" s="434"/>
      <c r="G81" s="425"/>
      <c r="H81" s="434"/>
      <c r="I81" s="448"/>
      <c r="J81" s="442"/>
      <c r="K81" s="471"/>
      <c r="L81" s="425"/>
      <c r="M81" s="425"/>
      <c r="N81" s="425"/>
      <c r="O81" s="425"/>
      <c r="R81" s="475"/>
      <c r="S81" s="453"/>
      <c r="T81" s="453"/>
      <c r="U81" s="453"/>
    </row>
    <row r="82" spans="2:35" s="420" customFormat="1" ht="18.95" hidden="1" customHeight="1">
      <c r="B82" s="434"/>
      <c r="C82" s="434"/>
      <c r="G82" s="425"/>
      <c r="H82" s="434"/>
      <c r="I82" s="434"/>
      <c r="J82" s="434"/>
      <c r="K82" s="471"/>
      <c r="L82" s="448"/>
      <c r="M82" s="425"/>
      <c r="N82" s="425"/>
      <c r="R82" s="453"/>
      <c r="S82" s="453"/>
      <c r="T82" s="453"/>
      <c r="U82" s="453"/>
    </row>
    <row r="83" spans="2:35" s="420" customFormat="1" ht="18.95" hidden="1" customHeight="1">
      <c r="B83" s="434"/>
      <c r="C83" s="434"/>
      <c r="G83" s="425"/>
      <c r="H83" s="434"/>
      <c r="I83" s="434"/>
      <c r="J83" s="434"/>
      <c r="K83" s="471"/>
      <c r="L83" s="448"/>
      <c r="M83" s="434"/>
      <c r="R83" s="453"/>
      <c r="S83" s="453"/>
      <c r="T83" s="453"/>
      <c r="U83" s="453"/>
    </row>
    <row r="84" spans="2:35" s="420" customFormat="1" ht="18.95" hidden="1" customHeight="1">
      <c r="F84" s="434"/>
      <c r="G84" s="425"/>
      <c r="H84" s="434"/>
      <c r="I84" s="472"/>
      <c r="J84" s="434"/>
      <c r="K84" s="434"/>
      <c r="L84" s="425"/>
      <c r="M84" s="425"/>
      <c r="N84" s="473"/>
      <c r="O84" s="474"/>
      <c r="Q84" s="434"/>
      <c r="R84" s="453"/>
      <c r="S84" s="453"/>
      <c r="T84" s="453"/>
      <c r="U84" s="453"/>
    </row>
    <row r="85" spans="2:35" s="420" customFormat="1" ht="18.95" hidden="1" customHeight="1">
      <c r="N85" s="473"/>
      <c r="O85" s="475"/>
      <c r="R85" s="453"/>
      <c r="S85" s="453"/>
      <c r="T85" s="453"/>
      <c r="U85" s="453"/>
    </row>
    <row r="86" spans="2:35" s="420" customFormat="1" ht="18.95" hidden="1" customHeight="1">
      <c r="N86" s="473"/>
      <c r="O86" s="475"/>
      <c r="R86" s="453"/>
      <c r="S86" s="453"/>
      <c r="T86" s="453"/>
      <c r="U86" s="453"/>
    </row>
    <row r="87" spans="2:35" s="420" customFormat="1" ht="18.95" hidden="1" customHeight="1">
      <c r="N87" s="473"/>
      <c r="O87" s="475"/>
    </row>
    <row r="88" spans="2:35" s="420" customFormat="1" ht="20.100000000000001" hidden="1" customHeight="1">
      <c r="N88" s="473"/>
      <c r="O88" s="475"/>
    </row>
    <row r="89" spans="2:35" s="420" customFormat="1" ht="18.95" hidden="1" customHeight="1">
      <c r="F89" s="418"/>
      <c r="G89" s="418"/>
      <c r="H89" s="418"/>
      <c r="I89" s="418"/>
      <c r="J89" s="418"/>
      <c r="K89" s="418"/>
      <c r="L89" s="418"/>
      <c r="M89" s="434"/>
      <c r="N89" s="434"/>
      <c r="O89" s="434"/>
    </row>
    <row r="90" spans="2:35" s="420" customFormat="1" ht="18.95" hidden="1" customHeight="1">
      <c r="E90" s="442"/>
      <c r="F90" s="442"/>
      <c r="G90" s="447"/>
      <c r="H90" s="434"/>
      <c r="I90" s="448"/>
      <c r="J90" s="434"/>
      <c r="K90" s="448"/>
      <c r="R90" s="453"/>
      <c r="S90" s="453"/>
      <c r="T90" s="453"/>
      <c r="U90" s="453"/>
    </row>
    <row r="91" spans="2:35" s="420" customFormat="1" ht="16.5" hidden="1" customHeight="1">
      <c r="G91" s="476"/>
      <c r="R91" s="453"/>
      <c r="S91" s="453"/>
      <c r="T91" s="453"/>
      <c r="U91" s="453"/>
    </row>
    <row r="92" spans="2:35" s="420" customFormat="1" ht="18.95" hidden="1" customHeight="1">
      <c r="O92" s="453"/>
      <c r="R92" s="453"/>
      <c r="S92" s="453"/>
      <c r="T92" s="453"/>
      <c r="U92" s="453"/>
      <c r="W92" s="453"/>
      <c r="X92" s="453"/>
      <c r="Y92" s="453"/>
      <c r="Z92" s="453"/>
      <c r="AA92" s="453"/>
      <c r="AB92" s="453"/>
      <c r="AC92" s="453"/>
      <c r="AD92" s="453"/>
      <c r="AE92" s="453"/>
      <c r="AF92" s="453"/>
      <c r="AG92" s="453"/>
      <c r="AH92" s="453"/>
      <c r="AI92" s="453"/>
    </row>
    <row r="93" spans="2:35" s="420" customFormat="1" ht="18.95" hidden="1" customHeight="1">
      <c r="J93" s="453"/>
      <c r="K93" s="434"/>
      <c r="L93" s="1350"/>
      <c r="M93" s="1350"/>
      <c r="N93" s="434"/>
      <c r="O93" s="450"/>
      <c r="R93" s="450"/>
      <c r="S93" s="450"/>
      <c r="T93" s="450"/>
      <c r="U93" s="477"/>
      <c r="W93" s="453"/>
      <c r="X93" s="453"/>
      <c r="Y93" s="453"/>
      <c r="Z93" s="453"/>
      <c r="AA93" s="453"/>
      <c r="AB93" s="453"/>
      <c r="AC93" s="453"/>
      <c r="AD93" s="453"/>
      <c r="AE93" s="453"/>
      <c r="AF93" s="453"/>
      <c r="AG93" s="453"/>
      <c r="AH93" s="453"/>
      <c r="AI93" s="453"/>
    </row>
    <row r="94" spans="2:35" s="420" customFormat="1" ht="18.95" hidden="1" customHeight="1">
      <c r="J94" s="453"/>
      <c r="K94" s="434"/>
      <c r="L94" s="1350"/>
      <c r="M94" s="1350"/>
      <c r="N94" s="434"/>
      <c r="O94" s="450"/>
      <c r="R94" s="450"/>
      <c r="S94" s="450"/>
      <c r="T94" s="450"/>
      <c r="U94" s="477"/>
    </row>
    <row r="95" spans="2:35" s="420" customFormat="1" ht="18.95" hidden="1" customHeight="1">
      <c r="J95" s="453"/>
      <c r="K95" s="434"/>
      <c r="L95" s="1350"/>
      <c r="M95" s="1350"/>
      <c r="N95" s="434"/>
      <c r="O95" s="450"/>
      <c r="R95" s="450"/>
      <c r="S95" s="450"/>
      <c r="T95" s="450"/>
      <c r="U95" s="477"/>
    </row>
    <row r="96" spans="2:35" s="420" customFormat="1" ht="24" hidden="1" customHeight="1">
      <c r="B96" s="1346"/>
      <c r="C96" s="1346"/>
      <c r="G96" s="434"/>
      <c r="R96" s="453"/>
      <c r="S96" s="453"/>
      <c r="T96" s="453"/>
      <c r="U96" s="453"/>
    </row>
    <row r="97" spans="1:21" s="420" customFormat="1" ht="18.95" hidden="1" customHeight="1">
      <c r="A97" s="442" t="s">
        <v>600</v>
      </c>
      <c r="B97" s="434"/>
      <c r="C97" s="434"/>
      <c r="E97" s="425"/>
      <c r="G97" s="442"/>
      <c r="H97" s="434"/>
      <c r="R97" s="453"/>
      <c r="S97" s="453"/>
      <c r="T97" s="453"/>
      <c r="U97" s="453"/>
    </row>
    <row r="98" spans="1:21" s="420" customFormat="1" ht="18.95" hidden="1" customHeight="1">
      <c r="A98" s="442"/>
      <c r="B98" s="434"/>
      <c r="C98" s="434"/>
      <c r="E98" s="1354"/>
      <c r="F98" s="1346"/>
      <c r="G98" s="1346"/>
      <c r="H98" s="1346"/>
      <c r="I98" s="1353"/>
      <c r="J98" s="1346"/>
      <c r="K98" s="442"/>
      <c r="L98" s="448"/>
      <c r="N98" s="468"/>
      <c r="O98" s="448"/>
      <c r="Q98" s="1346"/>
      <c r="R98" s="453"/>
      <c r="S98" s="453"/>
      <c r="T98" s="453"/>
      <c r="U98" s="453"/>
    </row>
    <row r="99" spans="1:21" s="420" customFormat="1" ht="18.95" hidden="1" customHeight="1">
      <c r="E99" s="1354"/>
      <c r="F99" s="1346"/>
      <c r="G99" s="1346"/>
      <c r="H99" s="1346"/>
      <c r="I99" s="1353"/>
      <c r="J99" s="1346"/>
      <c r="K99" s="442"/>
      <c r="L99" s="434"/>
      <c r="N99" s="442"/>
      <c r="O99" s="434"/>
      <c r="Q99" s="1346"/>
      <c r="R99" s="453"/>
      <c r="S99" s="453"/>
      <c r="T99" s="453"/>
      <c r="U99" s="453"/>
    </row>
    <row r="100" spans="1:21" s="420" customFormat="1" ht="18.95" hidden="1" customHeight="1">
      <c r="E100" s="442"/>
      <c r="G100" s="425"/>
      <c r="H100" s="442"/>
      <c r="I100" s="448"/>
      <c r="L100" s="442"/>
      <c r="R100" s="453"/>
      <c r="S100" s="453"/>
      <c r="T100" s="453"/>
      <c r="U100" s="453"/>
    </row>
    <row r="101" spans="1:21" s="420" customFormat="1" ht="18.95" hidden="1" customHeight="1">
      <c r="E101" s="442"/>
      <c r="I101" s="469"/>
      <c r="J101" s="442"/>
      <c r="K101" s="425"/>
      <c r="L101" s="442"/>
      <c r="M101" s="425"/>
      <c r="R101" s="453"/>
      <c r="S101" s="453"/>
      <c r="T101" s="453"/>
      <c r="U101" s="453"/>
    </row>
    <row r="102" spans="1:21" s="420" customFormat="1" ht="18.95" hidden="1" customHeight="1">
      <c r="E102" s="442"/>
      <c r="F102" s="434"/>
      <c r="G102" s="425"/>
      <c r="H102" s="434"/>
      <c r="I102" s="425"/>
      <c r="J102" s="425"/>
      <c r="K102" s="434"/>
      <c r="L102" s="434"/>
      <c r="M102" s="434"/>
      <c r="N102" s="434"/>
      <c r="O102" s="470"/>
      <c r="Q102" s="434"/>
      <c r="R102" s="453"/>
      <c r="S102" s="453"/>
      <c r="T102" s="453"/>
      <c r="U102" s="453"/>
    </row>
    <row r="103" spans="1:21" s="420" customFormat="1" ht="18.95" hidden="1" customHeight="1">
      <c r="H103" s="434"/>
      <c r="I103" s="434"/>
      <c r="J103" s="442"/>
      <c r="K103" s="425"/>
      <c r="L103" s="425"/>
      <c r="M103" s="425"/>
      <c r="O103" s="425"/>
      <c r="R103" s="453"/>
      <c r="S103" s="453"/>
      <c r="T103" s="453"/>
      <c r="U103" s="453"/>
    </row>
    <row r="104" spans="1:21" s="420" customFormat="1" ht="18.95" hidden="1" customHeight="1">
      <c r="B104" s="434"/>
      <c r="C104" s="434"/>
      <c r="G104" s="425"/>
      <c r="H104" s="434"/>
      <c r="I104" s="448"/>
      <c r="J104" s="442"/>
      <c r="K104" s="471"/>
      <c r="L104" s="425"/>
      <c r="M104" s="425"/>
      <c r="N104" s="425"/>
      <c r="O104" s="425"/>
      <c r="R104" s="475"/>
      <c r="S104" s="453"/>
      <c r="T104" s="453"/>
      <c r="U104" s="453"/>
    </row>
    <row r="105" spans="1:21" s="420" customFormat="1" ht="18.95" hidden="1" customHeight="1">
      <c r="B105" s="434"/>
      <c r="C105" s="434"/>
      <c r="G105" s="425"/>
      <c r="H105" s="434"/>
      <c r="I105" s="434"/>
      <c r="J105" s="434"/>
      <c r="K105" s="471"/>
      <c r="L105" s="478"/>
      <c r="M105" s="425"/>
      <c r="N105" s="425"/>
      <c r="R105" s="453"/>
      <c r="S105" s="453"/>
      <c r="T105" s="453"/>
      <c r="U105" s="453"/>
    </row>
    <row r="106" spans="1:21" s="420" customFormat="1" ht="18.95" hidden="1" customHeight="1">
      <c r="B106" s="434"/>
      <c r="C106" s="434"/>
      <c r="G106" s="425"/>
      <c r="H106" s="434"/>
      <c r="I106" s="434"/>
      <c r="J106" s="434"/>
      <c r="K106" s="471"/>
      <c r="L106" s="448"/>
      <c r="M106" s="434"/>
      <c r="R106" s="453"/>
      <c r="S106" s="453"/>
      <c r="T106" s="453"/>
      <c r="U106" s="453"/>
    </row>
    <row r="107" spans="1:21" s="420" customFormat="1" ht="18.95" hidden="1" customHeight="1">
      <c r="F107" s="434"/>
      <c r="G107" s="425"/>
      <c r="H107" s="434"/>
      <c r="I107" s="472"/>
      <c r="J107" s="434"/>
      <c r="K107" s="434"/>
      <c r="L107" s="425"/>
      <c r="M107" s="425"/>
      <c r="N107" s="473"/>
      <c r="O107" s="474"/>
      <c r="Q107" s="434"/>
      <c r="R107" s="453"/>
      <c r="S107" s="453"/>
      <c r="T107" s="453"/>
      <c r="U107" s="453"/>
    </row>
    <row r="108" spans="1:21" s="420" customFormat="1" ht="18.95" hidden="1" customHeight="1">
      <c r="N108" s="473"/>
      <c r="O108" s="475"/>
      <c r="R108" s="453"/>
      <c r="S108" s="453"/>
      <c r="T108" s="453"/>
      <c r="U108" s="453"/>
    </row>
    <row r="109" spans="1:21" s="420" customFormat="1" ht="18.95" hidden="1" customHeight="1">
      <c r="N109" s="473"/>
      <c r="O109" s="475"/>
      <c r="R109" s="453"/>
      <c r="S109" s="453"/>
      <c r="T109" s="453"/>
      <c r="U109" s="453"/>
    </row>
    <row r="110" spans="1:21" s="420" customFormat="1" ht="18.95" hidden="1" customHeight="1">
      <c r="N110" s="473"/>
      <c r="O110" s="475"/>
    </row>
    <row r="111" spans="1:21" s="420" customFormat="1" ht="20.100000000000001" hidden="1" customHeight="1">
      <c r="N111" s="473"/>
      <c r="O111" s="475"/>
    </row>
    <row r="112" spans="1:21" s="420" customFormat="1" ht="18.95" hidden="1" customHeight="1">
      <c r="F112" s="418"/>
      <c r="G112" s="418"/>
      <c r="H112" s="418"/>
      <c r="I112" s="418"/>
      <c r="J112" s="418"/>
      <c r="K112" s="418"/>
      <c r="L112" s="418"/>
      <c r="M112" s="434"/>
      <c r="N112" s="434"/>
      <c r="O112" s="434"/>
    </row>
    <row r="113" spans="1:35" s="420" customFormat="1" ht="18.95" hidden="1" customHeight="1">
      <c r="E113" s="442"/>
      <c r="F113" s="442"/>
      <c r="G113" s="447"/>
      <c r="H113" s="434"/>
      <c r="I113" s="448"/>
      <c r="J113" s="434"/>
      <c r="K113" s="448"/>
      <c r="R113" s="453"/>
      <c r="S113" s="453"/>
      <c r="T113" s="453"/>
      <c r="U113" s="453"/>
    </row>
    <row r="114" spans="1:35" s="420" customFormat="1" ht="14.25" hidden="1" customHeight="1">
      <c r="G114" s="476"/>
      <c r="R114" s="453"/>
      <c r="S114" s="453"/>
      <c r="T114" s="453"/>
      <c r="U114" s="453"/>
    </row>
    <row r="115" spans="1:35" s="420" customFormat="1" ht="18.95" hidden="1" customHeight="1">
      <c r="O115" s="453"/>
      <c r="R115" s="453"/>
      <c r="S115" s="453"/>
      <c r="T115" s="453"/>
      <c r="U115" s="453"/>
      <c r="W115" s="453"/>
      <c r="X115" s="453"/>
      <c r="Y115" s="453"/>
      <c r="Z115" s="453"/>
      <c r="AA115" s="453"/>
      <c r="AB115" s="453"/>
      <c r="AC115" s="453"/>
      <c r="AD115" s="453"/>
      <c r="AE115" s="453"/>
      <c r="AF115" s="453"/>
      <c r="AG115" s="453"/>
      <c r="AH115" s="453"/>
      <c r="AI115" s="453"/>
    </row>
    <row r="116" spans="1:35" s="420" customFormat="1" ht="18.95" hidden="1" customHeight="1">
      <c r="J116" s="453"/>
      <c r="K116" s="434"/>
      <c r="L116" s="1350"/>
      <c r="M116" s="1350"/>
      <c r="N116" s="434"/>
      <c r="O116" s="450"/>
      <c r="R116" s="450"/>
      <c r="S116" s="450"/>
      <c r="T116" s="450"/>
      <c r="U116" s="477"/>
      <c r="W116" s="453"/>
      <c r="X116" s="453"/>
      <c r="Y116" s="453"/>
      <c r="Z116" s="453"/>
      <c r="AA116" s="453"/>
      <c r="AB116" s="453"/>
      <c r="AC116" s="453"/>
      <c r="AD116" s="453"/>
      <c r="AE116" s="453"/>
      <c r="AF116" s="453"/>
      <c r="AG116" s="453"/>
      <c r="AH116" s="453"/>
      <c r="AI116" s="453"/>
    </row>
    <row r="117" spans="1:35" s="420" customFormat="1" ht="18.95" hidden="1" customHeight="1">
      <c r="J117" s="453"/>
      <c r="K117" s="434"/>
      <c r="L117" s="1350"/>
      <c r="M117" s="1350"/>
      <c r="N117" s="434"/>
      <c r="O117" s="450"/>
      <c r="R117" s="450"/>
      <c r="S117" s="450"/>
      <c r="T117" s="450"/>
      <c r="U117" s="477"/>
    </row>
    <row r="118" spans="1:35" s="420" customFormat="1" ht="18.95" hidden="1" customHeight="1">
      <c r="J118" s="453"/>
      <c r="K118" s="434"/>
      <c r="L118" s="1350"/>
      <c r="M118" s="1350"/>
      <c r="N118" s="434"/>
      <c r="O118" s="450"/>
      <c r="R118" s="450"/>
      <c r="S118" s="450"/>
      <c r="T118" s="450"/>
      <c r="U118" s="477"/>
    </row>
    <row r="119" spans="1:35" s="420" customFormat="1" ht="24.75" hidden="1" customHeight="1">
      <c r="B119" s="1346"/>
      <c r="C119" s="1346"/>
      <c r="G119" s="434"/>
      <c r="R119" s="453"/>
      <c r="S119" s="453"/>
      <c r="T119" s="453"/>
      <c r="U119" s="453"/>
    </row>
    <row r="120" spans="1:35" s="420" customFormat="1" ht="18.95" customHeight="1">
      <c r="A120" s="442" t="s">
        <v>600</v>
      </c>
      <c r="B120" s="434"/>
      <c r="C120" s="434"/>
      <c r="E120" s="425"/>
      <c r="G120" s="442"/>
      <c r="H120" s="434"/>
      <c r="R120" s="453"/>
      <c r="S120" s="453"/>
      <c r="T120" s="453"/>
      <c r="U120" s="453"/>
    </row>
    <row r="121" spans="1:35" s="420" customFormat="1" ht="18.95" customHeight="1">
      <c r="A121" s="442"/>
      <c r="E121" s="1354"/>
      <c r="F121" s="1346"/>
      <c r="G121" s="1346"/>
      <c r="H121" s="1346"/>
      <c r="I121" s="1353"/>
      <c r="J121" s="1346"/>
      <c r="K121" s="442"/>
      <c r="L121" s="448"/>
      <c r="N121" s="468"/>
      <c r="O121" s="448"/>
      <c r="Q121" s="1346"/>
      <c r="R121" s="453"/>
      <c r="S121" s="453"/>
      <c r="T121" s="453"/>
      <c r="U121" s="453"/>
    </row>
    <row r="122" spans="1:35" s="420" customFormat="1" ht="18.95" customHeight="1">
      <c r="E122" s="1354"/>
      <c r="F122" s="1346"/>
      <c r="G122" s="1346"/>
      <c r="H122" s="1346"/>
      <c r="I122" s="1353"/>
      <c r="J122" s="1346"/>
      <c r="K122" s="442"/>
      <c r="L122" s="434"/>
      <c r="N122" s="442"/>
      <c r="O122" s="434"/>
      <c r="Q122" s="1346"/>
      <c r="R122" s="453"/>
      <c r="S122" s="453"/>
      <c r="T122" s="453"/>
      <c r="U122" s="453"/>
    </row>
    <row r="123" spans="1:35" s="420" customFormat="1" ht="18.95" customHeight="1">
      <c r="E123" s="442"/>
      <c r="G123" s="425"/>
      <c r="H123" s="442"/>
      <c r="I123" s="448"/>
      <c r="L123" s="442"/>
      <c r="R123" s="453"/>
      <c r="S123" s="453"/>
      <c r="T123" s="453"/>
      <c r="U123" s="453"/>
    </row>
    <row r="124" spans="1:35" s="420" customFormat="1" ht="18.95" customHeight="1">
      <c r="E124" s="442"/>
      <c r="I124" s="469"/>
      <c r="J124" s="442"/>
      <c r="K124" s="425"/>
      <c r="L124" s="442"/>
      <c r="M124" s="425"/>
      <c r="R124" s="453"/>
      <c r="S124" s="453"/>
      <c r="T124" s="453"/>
      <c r="U124" s="453"/>
    </row>
    <row r="125" spans="1:35" s="420" customFormat="1" ht="18.95" customHeight="1">
      <c r="E125" s="442"/>
      <c r="F125" s="434"/>
      <c r="G125" s="425"/>
      <c r="H125" s="434"/>
      <c r="I125" s="425"/>
      <c r="J125" s="425"/>
      <c r="K125" s="434"/>
      <c r="L125" s="434"/>
      <c r="M125" s="434"/>
      <c r="N125" s="434"/>
      <c r="O125" s="470"/>
      <c r="Q125" s="434"/>
      <c r="R125" s="453"/>
      <c r="S125" s="453"/>
      <c r="T125" s="453"/>
      <c r="U125" s="453"/>
    </row>
    <row r="126" spans="1:35" s="420" customFormat="1" ht="18.95" customHeight="1">
      <c r="H126" s="434"/>
      <c r="I126" s="434"/>
      <c r="J126" s="442"/>
      <c r="K126" s="425"/>
      <c r="L126" s="425"/>
      <c r="M126" s="425"/>
      <c r="O126" s="425"/>
      <c r="R126" s="453"/>
      <c r="S126" s="453"/>
      <c r="T126" s="453"/>
      <c r="U126" s="453"/>
    </row>
    <row r="127" spans="1:35" s="420" customFormat="1" ht="18.95" customHeight="1">
      <c r="B127" s="434"/>
      <c r="C127" s="434"/>
      <c r="G127" s="425"/>
      <c r="H127" s="434"/>
      <c r="I127" s="448"/>
      <c r="J127" s="442"/>
      <c r="K127" s="471"/>
      <c r="L127" s="441"/>
      <c r="M127" s="425"/>
      <c r="N127" s="425"/>
      <c r="O127" s="425"/>
      <c r="R127" s="453"/>
      <c r="S127" s="453"/>
      <c r="T127" s="453"/>
      <c r="U127" s="453"/>
    </row>
    <row r="128" spans="1:35" s="420" customFormat="1" ht="18.95" customHeight="1">
      <c r="B128" s="434"/>
      <c r="C128" s="434"/>
      <c r="G128" s="425"/>
      <c r="H128" s="434"/>
      <c r="I128" s="434"/>
      <c r="J128" s="434"/>
      <c r="K128" s="471"/>
      <c r="L128" s="448"/>
      <c r="M128" s="425"/>
      <c r="N128" s="425"/>
      <c r="R128" s="453"/>
      <c r="S128" s="453"/>
      <c r="T128" s="453"/>
      <c r="U128" s="453"/>
    </row>
    <row r="129" spans="1:35" s="420" customFormat="1" ht="18.95" customHeight="1">
      <c r="B129" s="434"/>
      <c r="C129" s="434"/>
      <c r="G129" s="425"/>
      <c r="H129" s="434"/>
      <c r="I129" s="434"/>
      <c r="J129" s="434"/>
      <c r="K129" s="471"/>
      <c r="L129" s="448"/>
      <c r="M129" s="434"/>
      <c r="R129" s="453"/>
      <c r="S129" s="453"/>
      <c r="T129" s="453"/>
      <c r="U129" s="453"/>
    </row>
    <row r="130" spans="1:35" s="420" customFormat="1" ht="18.95" customHeight="1">
      <c r="F130" s="434"/>
      <c r="G130" s="425"/>
      <c r="H130" s="434"/>
      <c r="I130" s="472"/>
      <c r="J130" s="434"/>
      <c r="K130" s="434"/>
      <c r="L130" s="425"/>
      <c r="M130" s="425"/>
      <c r="N130" s="473"/>
      <c r="O130" s="474"/>
      <c r="Q130" s="434"/>
      <c r="R130" s="453"/>
      <c r="S130" s="453"/>
      <c r="T130" s="453"/>
      <c r="U130" s="453"/>
    </row>
    <row r="131" spans="1:35" s="420" customFormat="1" ht="18.95" customHeight="1">
      <c r="N131" s="473"/>
      <c r="O131" s="475"/>
      <c r="R131" s="453"/>
      <c r="S131" s="453"/>
      <c r="T131" s="453"/>
      <c r="U131" s="453"/>
    </row>
    <row r="132" spans="1:35" s="420" customFormat="1" ht="18.95" customHeight="1">
      <c r="N132" s="473"/>
      <c r="O132" s="475"/>
      <c r="R132" s="453"/>
      <c r="S132" s="453"/>
      <c r="T132" s="453"/>
      <c r="U132" s="453"/>
    </row>
    <row r="133" spans="1:35" s="420" customFormat="1" ht="18.95" customHeight="1">
      <c r="N133" s="473"/>
      <c r="O133" s="475"/>
    </row>
    <row r="134" spans="1:35" s="420" customFormat="1" ht="12.75" customHeight="1">
      <c r="N134" s="473"/>
      <c r="O134" s="475"/>
    </row>
    <row r="135" spans="1:35" s="420" customFormat="1" ht="18.95" customHeight="1">
      <c r="F135" s="418"/>
      <c r="G135" s="418"/>
      <c r="H135" s="418"/>
      <c r="I135" s="418"/>
      <c r="J135" s="418"/>
      <c r="K135" s="418"/>
      <c r="L135" s="418"/>
      <c r="M135" s="434"/>
      <c r="N135" s="434"/>
      <c r="O135" s="434"/>
    </row>
    <row r="136" spans="1:35" s="420" customFormat="1" ht="18.95" customHeight="1">
      <c r="E136" s="442"/>
      <c r="F136" s="442"/>
      <c r="G136" s="447"/>
      <c r="H136" s="434"/>
      <c r="I136" s="448"/>
      <c r="J136" s="434"/>
      <c r="K136" s="448"/>
      <c r="R136" s="453"/>
      <c r="S136" s="453"/>
      <c r="T136" s="453"/>
      <c r="U136" s="453"/>
    </row>
    <row r="137" spans="1:35" s="420" customFormat="1" ht="18.95" customHeight="1">
      <c r="G137" s="476"/>
      <c r="R137" s="453"/>
      <c r="S137" s="453"/>
      <c r="T137" s="453"/>
      <c r="U137" s="453"/>
    </row>
    <row r="138" spans="1:35" s="420" customFormat="1" ht="18.95" customHeight="1">
      <c r="O138" s="453"/>
      <c r="R138" s="453"/>
      <c r="S138" s="453"/>
      <c r="T138" s="453"/>
      <c r="U138" s="453"/>
      <c r="W138" s="453"/>
      <c r="X138" s="453"/>
      <c r="Y138" s="453"/>
      <c r="Z138" s="453"/>
      <c r="AA138" s="453"/>
      <c r="AB138" s="453"/>
      <c r="AC138" s="453"/>
      <c r="AD138" s="453"/>
      <c r="AE138" s="453"/>
      <c r="AF138" s="453"/>
      <c r="AG138" s="453"/>
      <c r="AH138" s="453"/>
      <c r="AI138" s="453"/>
    </row>
    <row r="139" spans="1:35" s="420" customFormat="1" ht="18.95" customHeight="1">
      <c r="J139" s="453"/>
      <c r="K139" s="434"/>
      <c r="L139" s="1350"/>
      <c r="M139" s="1350"/>
      <c r="N139" s="434"/>
      <c r="O139" s="450"/>
      <c r="R139" s="450"/>
      <c r="S139" s="450"/>
      <c r="T139" s="450"/>
      <c r="U139" s="477"/>
      <c r="W139" s="453"/>
      <c r="X139" s="453"/>
      <c r="Y139" s="453"/>
      <c r="Z139" s="453"/>
      <c r="AA139" s="453"/>
      <c r="AB139" s="453"/>
      <c r="AC139" s="453"/>
      <c r="AD139" s="453"/>
      <c r="AE139" s="453"/>
      <c r="AF139" s="453"/>
      <c r="AG139" s="453"/>
      <c r="AH139" s="453"/>
      <c r="AI139" s="453"/>
    </row>
    <row r="140" spans="1:35" s="420" customFormat="1" ht="18.95" customHeight="1">
      <c r="J140" s="453"/>
      <c r="K140" s="434"/>
      <c r="L140" s="1350"/>
      <c r="M140" s="1350"/>
      <c r="N140" s="434"/>
      <c r="O140" s="450"/>
      <c r="R140" s="450"/>
      <c r="S140" s="450"/>
      <c r="T140" s="450"/>
      <c r="U140" s="477"/>
    </row>
    <row r="141" spans="1:35" s="420" customFormat="1" ht="18.95" customHeight="1">
      <c r="J141" s="453"/>
      <c r="K141" s="434"/>
      <c r="L141" s="1350"/>
      <c r="M141" s="1350"/>
      <c r="N141" s="434"/>
      <c r="O141" s="450"/>
      <c r="R141" s="450"/>
      <c r="S141" s="450"/>
      <c r="T141" s="450"/>
      <c r="U141" s="477"/>
    </row>
    <row r="142" spans="1:35" s="420" customFormat="1" ht="26.25" customHeight="1">
      <c r="B142" s="1346"/>
      <c r="C142" s="1346"/>
      <c r="G142" s="434"/>
      <c r="R142" s="453"/>
      <c r="S142" s="453"/>
      <c r="T142" s="453"/>
      <c r="U142" s="453"/>
    </row>
    <row r="143" spans="1:35" s="420" customFormat="1" ht="18.95" hidden="1" customHeight="1">
      <c r="A143" s="479" t="s">
        <v>600</v>
      </c>
      <c r="B143" s="434">
        <v>15</v>
      </c>
      <c r="C143" s="434" t="s">
        <v>602</v>
      </c>
      <c r="D143" s="426"/>
      <c r="E143" s="424" t="s">
        <v>603</v>
      </c>
      <c r="G143" s="442"/>
      <c r="H143" s="434">
        <v>1</v>
      </c>
      <c r="I143" s="420" t="s">
        <v>604</v>
      </c>
      <c r="Q143" s="426"/>
      <c r="R143" s="427"/>
      <c r="S143" s="427"/>
      <c r="T143" s="427"/>
      <c r="U143" s="427"/>
      <c r="V143" s="443"/>
    </row>
    <row r="144" spans="1:35" s="420" customFormat="1" ht="18.95" hidden="1" customHeight="1">
      <c r="A144" s="479"/>
      <c r="B144" s="434"/>
      <c r="C144" s="434"/>
      <c r="D144" s="426"/>
      <c r="E144" s="1351" t="s">
        <v>605</v>
      </c>
      <c r="F144" s="1346" t="s">
        <v>606</v>
      </c>
      <c r="G144" s="1346"/>
      <c r="H144" s="1346" t="s">
        <v>607</v>
      </c>
      <c r="I144" s="1353">
        <f>L144+O144</f>
        <v>0.5</v>
      </c>
      <c r="J144" s="1346" t="s">
        <v>608</v>
      </c>
      <c r="K144" s="442" t="s">
        <v>609</v>
      </c>
      <c r="L144" s="448">
        <v>0</v>
      </c>
      <c r="M144" s="420" t="s">
        <v>285</v>
      </c>
      <c r="N144" s="468" t="s">
        <v>610</v>
      </c>
      <c r="O144" s="448">
        <v>0.5</v>
      </c>
      <c r="P144" s="420" t="s">
        <v>285</v>
      </c>
      <c r="Q144" s="1346" t="s">
        <v>611</v>
      </c>
      <c r="R144" s="427"/>
      <c r="S144" s="427"/>
      <c r="T144" s="427"/>
      <c r="U144" s="427"/>
      <c r="V144" s="443"/>
    </row>
    <row r="145" spans="1:22" s="420" customFormat="1" ht="18.95" hidden="1" customHeight="1">
      <c r="A145" s="439"/>
      <c r="B145" s="420" t="s">
        <v>612</v>
      </c>
      <c r="D145" s="426"/>
      <c r="E145" s="1351"/>
      <c r="F145" s="1346"/>
      <c r="G145" s="1346"/>
      <c r="H145" s="1346"/>
      <c r="I145" s="1353"/>
      <c r="J145" s="1346"/>
      <c r="K145" s="480" t="s">
        <v>613</v>
      </c>
      <c r="L145" s="481">
        <v>35</v>
      </c>
      <c r="M145" s="482" t="s">
        <v>614</v>
      </c>
      <c r="N145" s="480" t="s">
        <v>615</v>
      </c>
      <c r="O145" s="481">
        <v>10</v>
      </c>
      <c r="P145" s="482" t="s">
        <v>614</v>
      </c>
      <c r="Q145" s="1346"/>
      <c r="R145" s="427"/>
      <c r="S145" s="427"/>
      <c r="T145" s="427"/>
      <c r="U145" s="427"/>
      <c r="V145" s="443"/>
    </row>
    <row r="146" spans="1:22" s="420" customFormat="1" ht="18.95" hidden="1" customHeight="1">
      <c r="A146" s="439"/>
      <c r="B146" s="420" t="s">
        <v>616</v>
      </c>
      <c r="D146" s="426"/>
      <c r="E146" s="444"/>
      <c r="G146" s="425"/>
      <c r="H146" s="442"/>
      <c r="I146" s="448"/>
      <c r="L146" s="442"/>
      <c r="Q146" s="426"/>
      <c r="R146" s="427"/>
      <c r="S146" s="427"/>
      <c r="T146" s="427"/>
      <c r="U146" s="427"/>
      <c r="V146" s="443"/>
    </row>
    <row r="147" spans="1:22" s="420" customFormat="1" ht="18.95" hidden="1" customHeight="1">
      <c r="A147" s="439"/>
      <c r="D147" s="426"/>
      <c r="E147" s="442" t="s">
        <v>617</v>
      </c>
      <c r="F147" s="420" t="s">
        <v>618</v>
      </c>
      <c r="H147" s="420" t="s">
        <v>619</v>
      </c>
      <c r="I147" s="469">
        <f>O148+O153+O154+O155+O156</f>
        <v>9.7999999999999989</v>
      </c>
      <c r="J147" s="442" t="s">
        <v>620</v>
      </c>
      <c r="K147" s="425">
        <v>1</v>
      </c>
      <c r="L147" s="442" t="s">
        <v>621</v>
      </c>
      <c r="M147" s="425">
        <v>0.9</v>
      </c>
      <c r="Q147" s="426"/>
      <c r="R147" s="427"/>
      <c r="S147" s="427"/>
      <c r="T147" s="427"/>
      <c r="U147" s="427"/>
      <c r="V147" s="443"/>
    </row>
    <row r="148" spans="1:22" s="420" customFormat="1" ht="18.95" hidden="1" customHeight="1">
      <c r="A148" s="439"/>
      <c r="D148" s="426"/>
      <c r="E148" s="444"/>
      <c r="F148" s="434" t="s">
        <v>622</v>
      </c>
      <c r="G148" s="425" t="s">
        <v>623</v>
      </c>
      <c r="H148" s="434"/>
      <c r="I148" s="425"/>
      <c r="J148" s="425"/>
      <c r="K148" s="434"/>
      <c r="L148" s="434"/>
      <c r="M148" s="434"/>
      <c r="N148" s="434" t="s">
        <v>460</v>
      </c>
      <c r="O148" s="470">
        <v>2</v>
      </c>
      <c r="P148" s="420" t="s">
        <v>624</v>
      </c>
      <c r="Q148" s="483"/>
      <c r="R148" s="427"/>
      <c r="S148" s="427"/>
      <c r="T148" s="427"/>
      <c r="U148" s="427"/>
      <c r="V148" s="443"/>
    </row>
    <row r="149" spans="1:22" s="420" customFormat="1" ht="18.95" hidden="1" customHeight="1">
      <c r="A149" s="439"/>
      <c r="D149" s="426"/>
      <c r="E149" s="433"/>
      <c r="H149" s="434"/>
      <c r="I149" s="434"/>
      <c r="J149" s="442"/>
      <c r="K149" s="425"/>
      <c r="L149" s="425"/>
      <c r="M149" s="425"/>
      <c r="O149" s="425"/>
      <c r="Q149" s="426"/>
      <c r="R149" s="427"/>
      <c r="S149" s="427"/>
      <c r="T149" s="427"/>
      <c r="U149" s="427"/>
      <c r="V149" s="443"/>
    </row>
    <row r="150" spans="1:22" s="420" customFormat="1" ht="18.95" hidden="1" customHeight="1">
      <c r="A150" s="439"/>
      <c r="B150" s="434"/>
      <c r="C150" s="434"/>
      <c r="D150" s="426"/>
      <c r="E150" s="433"/>
      <c r="G150" s="425"/>
      <c r="H150" s="434"/>
      <c r="I150" s="448"/>
      <c r="J150" s="442"/>
      <c r="K150" s="471" t="s">
        <v>625</v>
      </c>
      <c r="L150" s="425">
        <f>INT(1/2.3*100)/100</f>
        <v>0.43</v>
      </c>
      <c r="M150" s="425" t="s">
        <v>626</v>
      </c>
      <c r="N150" s="425"/>
      <c r="O150" s="425"/>
      <c r="Q150" s="426"/>
      <c r="R150" s="427"/>
      <c r="S150" s="427"/>
      <c r="T150" s="427"/>
      <c r="U150" s="427"/>
      <c r="V150" s="443"/>
    </row>
    <row r="151" spans="1:22" s="420" customFormat="1" ht="18.95" hidden="1" customHeight="1">
      <c r="A151" s="439"/>
      <c r="B151" s="434"/>
      <c r="C151" s="434"/>
      <c r="D151" s="426"/>
      <c r="E151" s="433"/>
      <c r="G151" s="425"/>
      <c r="H151" s="434"/>
      <c r="I151" s="434"/>
      <c r="J151" s="434"/>
      <c r="K151" s="471"/>
      <c r="L151" s="448"/>
      <c r="M151" s="425"/>
      <c r="N151" s="425"/>
      <c r="Q151" s="426"/>
      <c r="R151" s="427"/>
      <c r="S151" s="427"/>
      <c r="T151" s="427"/>
      <c r="U151" s="427"/>
      <c r="V151" s="443"/>
    </row>
    <row r="152" spans="1:22" s="420" customFormat="1" ht="18.95" hidden="1" customHeight="1">
      <c r="A152" s="439"/>
      <c r="B152" s="434"/>
      <c r="C152" s="434"/>
      <c r="D152" s="426"/>
      <c r="E152" s="433"/>
      <c r="G152" s="425"/>
      <c r="H152" s="434"/>
      <c r="I152" s="434"/>
      <c r="J152" s="434"/>
      <c r="K152" s="471"/>
      <c r="L152" s="448"/>
      <c r="M152" s="434"/>
      <c r="Q152" s="426"/>
      <c r="R152" s="427"/>
      <c r="S152" s="427"/>
      <c r="T152" s="427"/>
      <c r="U152" s="427"/>
      <c r="V152" s="443"/>
    </row>
    <row r="153" spans="1:22" s="420" customFormat="1" ht="18.95" hidden="1" customHeight="1">
      <c r="A153" s="439"/>
      <c r="D153" s="426"/>
      <c r="E153" s="433"/>
      <c r="F153" s="434" t="s">
        <v>627</v>
      </c>
      <c r="G153" s="425" t="s">
        <v>628</v>
      </c>
      <c r="H153" s="434"/>
      <c r="I153" s="472"/>
      <c r="J153" s="434"/>
      <c r="K153" s="434"/>
      <c r="L153" s="425"/>
      <c r="M153" s="425"/>
      <c r="N153" s="473" t="s">
        <v>629</v>
      </c>
      <c r="O153" s="474">
        <f>INT(((L144/L145)+(O144/O145))*2*60*100)/100</f>
        <v>6</v>
      </c>
      <c r="P153" s="420" t="s">
        <v>624</v>
      </c>
      <c r="Q153" s="483"/>
      <c r="R153" s="427"/>
      <c r="S153" s="427"/>
      <c r="T153" s="427"/>
      <c r="U153" s="427"/>
      <c r="V153" s="443"/>
    </row>
    <row r="154" spans="1:22" s="420" customFormat="1" ht="18.95" hidden="1" customHeight="1">
      <c r="A154" s="439"/>
      <c r="D154" s="426"/>
      <c r="F154" s="420" t="s">
        <v>630</v>
      </c>
      <c r="G154" s="420" t="s">
        <v>631</v>
      </c>
      <c r="N154" s="473" t="s">
        <v>629</v>
      </c>
      <c r="O154" s="475">
        <v>1.1000000000000001</v>
      </c>
      <c r="P154" s="420" t="s">
        <v>624</v>
      </c>
      <c r="Q154" s="426"/>
      <c r="R154" s="427"/>
      <c r="S154" s="427"/>
      <c r="T154" s="427"/>
      <c r="U154" s="427"/>
      <c r="V154" s="443"/>
    </row>
    <row r="155" spans="1:22" s="420" customFormat="1" ht="18.95" hidden="1" customHeight="1">
      <c r="A155" s="439"/>
      <c r="D155" s="426"/>
      <c r="F155" s="420" t="s">
        <v>632</v>
      </c>
      <c r="G155" s="420" t="s">
        <v>633</v>
      </c>
      <c r="N155" s="473" t="s">
        <v>629</v>
      </c>
      <c r="O155" s="475">
        <v>0.7</v>
      </c>
      <c r="P155" s="420" t="s">
        <v>624</v>
      </c>
      <c r="Q155" s="426"/>
      <c r="R155" s="427"/>
      <c r="S155" s="427"/>
      <c r="T155" s="427"/>
      <c r="U155" s="427"/>
      <c r="V155" s="443"/>
    </row>
    <row r="156" spans="1:22" s="420" customFormat="1" ht="18.95" hidden="1" customHeight="1">
      <c r="A156" s="439"/>
      <c r="D156" s="426"/>
      <c r="F156" s="420" t="s">
        <v>634</v>
      </c>
      <c r="G156" s="420" t="s">
        <v>635</v>
      </c>
      <c r="N156" s="473" t="s">
        <v>629</v>
      </c>
      <c r="O156" s="475">
        <v>0</v>
      </c>
      <c r="P156" s="420" t="s">
        <v>624</v>
      </c>
      <c r="Q156" s="426"/>
      <c r="R156" s="484"/>
      <c r="S156" s="484"/>
      <c r="T156" s="484"/>
      <c r="U156" s="484"/>
      <c r="V156" s="443"/>
    </row>
    <row r="157" spans="1:22" s="420" customFormat="1" ht="18.95" hidden="1" customHeight="1">
      <c r="A157" s="439"/>
      <c r="D157" s="426"/>
      <c r="N157" s="473"/>
      <c r="O157" s="475"/>
      <c r="Q157" s="426"/>
      <c r="R157" s="484"/>
      <c r="S157" s="484"/>
      <c r="T157" s="484"/>
      <c r="U157" s="484"/>
      <c r="V157" s="443"/>
    </row>
    <row r="158" spans="1:22" s="420" customFormat="1" ht="18.95" hidden="1" customHeight="1">
      <c r="A158" s="439"/>
      <c r="D158" s="426"/>
      <c r="E158" s="433" t="s">
        <v>636</v>
      </c>
      <c r="F158" s="418"/>
      <c r="G158" s="418"/>
      <c r="H158" s="418"/>
      <c r="I158" s="418"/>
      <c r="J158" s="418"/>
      <c r="K158" s="418"/>
      <c r="L158" s="418"/>
      <c r="M158" s="434"/>
      <c r="N158" s="434"/>
      <c r="O158" s="434"/>
      <c r="Q158" s="426"/>
      <c r="R158" s="484"/>
      <c r="S158" s="484"/>
      <c r="T158" s="484"/>
      <c r="U158" s="484"/>
      <c r="V158" s="443"/>
    </row>
    <row r="159" spans="1:22" s="420" customFormat="1" ht="18.95" hidden="1" customHeight="1">
      <c r="A159" s="439"/>
      <c r="D159" s="426"/>
      <c r="E159" s="444"/>
      <c r="F159" s="442" t="s">
        <v>591</v>
      </c>
      <c r="G159" s="447" t="s">
        <v>637</v>
      </c>
      <c r="H159" s="434"/>
      <c r="I159" s="448"/>
      <c r="J159" s="434"/>
      <c r="K159" s="448">
        <f>INT(60*L150*K147*M147/I147*100)/100</f>
        <v>2.36</v>
      </c>
      <c r="L159" s="420" t="s">
        <v>638</v>
      </c>
      <c r="Q159" s="426"/>
      <c r="R159" s="427"/>
      <c r="S159" s="427"/>
      <c r="T159" s="427"/>
      <c r="U159" s="427"/>
      <c r="V159" s="443"/>
    </row>
    <row r="160" spans="1:22" s="420" customFormat="1" ht="12.75" hidden="1" customHeight="1">
      <c r="A160" s="439"/>
      <c r="D160" s="426"/>
      <c r="E160" s="433"/>
      <c r="G160" s="476"/>
      <c r="Q160" s="426"/>
      <c r="R160" s="427"/>
      <c r="S160" s="427"/>
      <c r="T160" s="427"/>
      <c r="U160" s="427"/>
      <c r="V160" s="443"/>
    </row>
    <row r="161" spans="1:35" s="420" customFormat="1" ht="18.95" hidden="1" customHeight="1">
      <c r="A161" s="439"/>
      <c r="D161" s="426"/>
      <c r="E161" s="433" t="s">
        <v>639</v>
      </c>
      <c r="O161" s="453"/>
      <c r="Q161" s="426"/>
      <c r="R161" s="427"/>
      <c r="S161" s="427"/>
      <c r="T161" s="427"/>
      <c r="U161" s="427"/>
      <c r="V161" s="443"/>
      <c r="W161" s="453"/>
      <c r="X161" s="453"/>
      <c r="Y161" s="453"/>
      <c r="Z161" s="453"/>
      <c r="AA161" s="453"/>
      <c r="AB161" s="453"/>
      <c r="AC161" s="453"/>
      <c r="AD161" s="453"/>
      <c r="AE161" s="453"/>
      <c r="AF161" s="453"/>
      <c r="AG161" s="453"/>
      <c r="AH161" s="453"/>
      <c r="AI161" s="453"/>
    </row>
    <row r="162" spans="1:35" s="420" customFormat="1" ht="18.95" hidden="1" customHeight="1">
      <c r="A162" s="439"/>
      <c r="D162" s="426"/>
      <c r="E162" s="433"/>
      <c r="F162" s="420" t="s">
        <v>595</v>
      </c>
      <c r="J162" s="453">
        <f>[413]사용료!$D$12</f>
        <v>27816</v>
      </c>
      <c r="K162" s="434" t="s">
        <v>477</v>
      </c>
      <c r="L162" s="475">
        <f>K159</f>
        <v>2.36</v>
      </c>
      <c r="N162" s="434" t="s">
        <v>596</v>
      </c>
      <c r="O162" s="450">
        <f>INT(J162/L162*10)/10</f>
        <v>11786.4</v>
      </c>
      <c r="P162" s="420" t="s">
        <v>287</v>
      </c>
      <c r="Q162" s="426"/>
      <c r="R162" s="451">
        <f>+O162</f>
        <v>11786.4</v>
      </c>
      <c r="S162" s="451"/>
      <c r="T162" s="451"/>
      <c r="U162" s="452">
        <f>ROUNDDOWN(R162+S162+T162,1)</f>
        <v>11786.4</v>
      </c>
      <c r="V162" s="443"/>
      <c r="W162" s="453"/>
      <c r="X162" s="453"/>
      <c r="Y162" s="453"/>
      <c r="Z162" s="453"/>
      <c r="AA162" s="453"/>
      <c r="AB162" s="453"/>
      <c r="AC162" s="453"/>
      <c r="AD162" s="453"/>
      <c r="AE162" s="453"/>
      <c r="AF162" s="453"/>
      <c r="AG162" s="453"/>
      <c r="AH162" s="453"/>
      <c r="AI162" s="453"/>
    </row>
    <row r="163" spans="1:35" s="420" customFormat="1" ht="18.95" hidden="1" customHeight="1">
      <c r="A163" s="439"/>
      <c r="D163" s="426"/>
      <c r="E163" s="433"/>
      <c r="F163" s="420" t="s">
        <v>597</v>
      </c>
      <c r="J163" s="453">
        <f>[413]사용료!$E$12</f>
        <v>3959</v>
      </c>
      <c r="K163" s="434" t="s">
        <v>477</v>
      </c>
      <c r="L163" s="475">
        <f>K159</f>
        <v>2.36</v>
      </c>
      <c r="N163" s="434" t="s">
        <v>596</v>
      </c>
      <c r="O163" s="450">
        <f>INT(J163/L163*10)/10</f>
        <v>1677.5</v>
      </c>
      <c r="P163" s="420" t="s">
        <v>287</v>
      </c>
      <c r="Q163" s="426"/>
      <c r="R163" s="451"/>
      <c r="S163" s="451">
        <f>+O163</f>
        <v>1677.5</v>
      </c>
      <c r="T163" s="451"/>
      <c r="U163" s="452">
        <f>ROUNDDOWN(R163+S163+T163,1)</f>
        <v>1677.5</v>
      </c>
      <c r="V163" s="443"/>
    </row>
    <row r="164" spans="1:35" s="420" customFormat="1" ht="18.95" hidden="1" customHeight="1">
      <c r="A164" s="439"/>
      <c r="D164" s="426"/>
      <c r="E164" s="433"/>
      <c r="F164" s="420" t="s">
        <v>598</v>
      </c>
      <c r="J164" s="453">
        <f>[413]사용료!$F$12</f>
        <v>5343</v>
      </c>
      <c r="K164" s="434" t="s">
        <v>477</v>
      </c>
      <c r="L164" s="475">
        <f>K159</f>
        <v>2.36</v>
      </c>
      <c r="N164" s="434" t="s">
        <v>596</v>
      </c>
      <c r="O164" s="450">
        <f>INT(J164/L164*10)/10</f>
        <v>2263.9</v>
      </c>
      <c r="P164" s="420" t="s">
        <v>287</v>
      </c>
      <c r="Q164" s="485"/>
      <c r="R164" s="451"/>
      <c r="S164" s="451"/>
      <c r="T164" s="451">
        <f>+O164</f>
        <v>2263.9</v>
      </c>
      <c r="U164" s="452">
        <f>ROUNDDOWN(R164+S164+T164,1)</f>
        <v>2263.9</v>
      </c>
      <c r="V164" s="443"/>
    </row>
    <row r="165" spans="1:35" s="420" customFormat="1" ht="23.25" hidden="1" customHeight="1">
      <c r="A165" s="455"/>
      <c r="B165" s="1349" t="s">
        <v>481</v>
      </c>
      <c r="C165" s="1349"/>
      <c r="D165" s="457"/>
      <c r="E165" s="458"/>
      <c r="F165" s="459"/>
      <c r="G165" s="456"/>
      <c r="H165" s="459"/>
      <c r="I165" s="459"/>
      <c r="J165" s="459"/>
      <c r="K165" s="459"/>
      <c r="L165" s="459"/>
      <c r="M165" s="459"/>
      <c r="N165" s="459"/>
      <c r="O165" s="459"/>
      <c r="P165" s="459"/>
      <c r="Q165" s="457"/>
      <c r="R165" s="460">
        <f>ROUNDDOWN(SUM(R162:R164),0)</f>
        <v>11786</v>
      </c>
      <c r="S165" s="460">
        <f>ROUNDDOWN(SUM(S162:S164),0)</f>
        <v>1677</v>
      </c>
      <c r="T165" s="460">
        <f>ROUNDDOWN(SUM(T162:T164),0)</f>
        <v>2263</v>
      </c>
      <c r="U165" s="460">
        <f>R165+S165+T165</f>
        <v>15726</v>
      </c>
      <c r="V165" s="486"/>
    </row>
    <row r="166" spans="1:35" s="420" customFormat="1" ht="18.95" hidden="1" customHeight="1">
      <c r="A166" s="487" t="s">
        <v>600</v>
      </c>
      <c r="B166" s="481">
        <v>17</v>
      </c>
      <c r="C166" s="481" t="s">
        <v>602</v>
      </c>
      <c r="D166" s="488"/>
      <c r="E166" s="489" t="s">
        <v>603</v>
      </c>
      <c r="F166" s="482"/>
      <c r="G166" s="480"/>
      <c r="H166" s="481">
        <v>1</v>
      </c>
      <c r="I166" s="482" t="s">
        <v>604</v>
      </c>
      <c r="J166" s="482"/>
      <c r="K166" s="482"/>
      <c r="L166" s="482"/>
      <c r="M166" s="482"/>
      <c r="N166" s="482"/>
      <c r="O166" s="482"/>
      <c r="P166" s="482"/>
      <c r="Q166" s="488"/>
      <c r="R166" s="490"/>
      <c r="S166" s="490"/>
      <c r="T166" s="490"/>
      <c r="U166" s="490"/>
      <c r="V166" s="491"/>
    </row>
    <row r="167" spans="1:35" s="420" customFormat="1" ht="18.95" hidden="1" customHeight="1">
      <c r="A167" s="479"/>
      <c r="B167" s="434"/>
      <c r="C167" s="434"/>
      <c r="D167" s="426"/>
      <c r="E167" s="1351" t="s">
        <v>605</v>
      </c>
      <c r="F167" s="1346" t="s">
        <v>606</v>
      </c>
      <c r="G167" s="1346"/>
      <c r="H167" s="1346" t="s">
        <v>607</v>
      </c>
      <c r="I167" s="1353">
        <f>L167+O167</f>
        <v>0.5</v>
      </c>
      <c r="J167" s="1346" t="s">
        <v>608</v>
      </c>
      <c r="K167" s="442" t="s">
        <v>609</v>
      </c>
      <c r="L167" s="448">
        <v>0</v>
      </c>
      <c r="M167" s="420" t="s">
        <v>285</v>
      </c>
      <c r="N167" s="468" t="s">
        <v>610</v>
      </c>
      <c r="O167" s="448">
        <v>0.5</v>
      </c>
      <c r="P167" s="420" t="s">
        <v>285</v>
      </c>
      <c r="Q167" s="1346" t="s">
        <v>611</v>
      </c>
      <c r="R167" s="427"/>
      <c r="S167" s="427"/>
      <c r="T167" s="427"/>
      <c r="U167" s="427"/>
      <c r="V167" s="443"/>
    </row>
    <row r="168" spans="1:35" s="420" customFormat="1" ht="18.95" hidden="1" customHeight="1">
      <c r="A168" s="1347" t="s">
        <v>640</v>
      </c>
      <c r="B168" s="1346"/>
      <c r="C168" s="1346"/>
      <c r="D168" s="426"/>
      <c r="E168" s="1351"/>
      <c r="F168" s="1346"/>
      <c r="G168" s="1346"/>
      <c r="H168" s="1346"/>
      <c r="I168" s="1353"/>
      <c r="J168" s="1346"/>
      <c r="K168" s="480" t="s">
        <v>613</v>
      </c>
      <c r="L168" s="481">
        <v>35</v>
      </c>
      <c r="M168" s="482" t="s">
        <v>614</v>
      </c>
      <c r="N168" s="480" t="s">
        <v>615</v>
      </c>
      <c r="O168" s="481">
        <v>10</v>
      </c>
      <c r="P168" s="482" t="s">
        <v>614</v>
      </c>
      <c r="Q168" s="1346"/>
      <c r="R168" s="427"/>
      <c r="S168" s="427"/>
      <c r="T168" s="427"/>
      <c r="U168" s="427"/>
      <c r="V168" s="443"/>
    </row>
    <row r="169" spans="1:35" s="420" customFormat="1" ht="18.95" hidden="1" customHeight="1">
      <c r="A169" s="439"/>
      <c r="B169" s="420" t="s">
        <v>641</v>
      </c>
      <c r="D169" s="426"/>
      <c r="E169" s="444" t="s">
        <v>605</v>
      </c>
      <c r="F169" s="420" t="s">
        <v>642</v>
      </c>
      <c r="G169" s="425"/>
      <c r="H169" s="442" t="s">
        <v>643</v>
      </c>
      <c r="I169" s="448"/>
      <c r="L169" s="442"/>
      <c r="Q169" s="426"/>
      <c r="R169" s="427"/>
      <c r="S169" s="427"/>
      <c r="T169" s="427"/>
      <c r="U169" s="427"/>
      <c r="V169" s="443"/>
    </row>
    <row r="170" spans="1:35" s="420" customFormat="1" ht="18.95" hidden="1" customHeight="1">
      <c r="A170" s="439"/>
      <c r="D170" s="426"/>
      <c r="E170" s="442" t="s">
        <v>617</v>
      </c>
      <c r="F170" s="420" t="s">
        <v>618</v>
      </c>
      <c r="H170" s="420" t="s">
        <v>619</v>
      </c>
      <c r="I170" s="469">
        <f>O173+O174+O175+O176+O177</f>
        <v>23.5</v>
      </c>
      <c r="J170" s="442" t="s">
        <v>620</v>
      </c>
      <c r="K170" s="425">
        <v>1</v>
      </c>
      <c r="L170" s="442" t="s">
        <v>621</v>
      </c>
      <c r="M170" s="425">
        <v>0.9</v>
      </c>
      <c r="Q170" s="426"/>
      <c r="R170" s="427"/>
      <c r="S170" s="427"/>
      <c r="T170" s="427"/>
      <c r="U170" s="427"/>
      <c r="V170" s="443"/>
    </row>
    <row r="171" spans="1:35" s="420" customFormat="1" ht="18.95" hidden="1" customHeight="1">
      <c r="A171" s="439"/>
      <c r="D171" s="426"/>
      <c r="E171" s="444"/>
      <c r="F171" s="434"/>
      <c r="G171" s="425"/>
      <c r="H171" s="471" t="s">
        <v>625</v>
      </c>
      <c r="I171" s="492">
        <v>18</v>
      </c>
      <c r="J171" s="425" t="s">
        <v>644</v>
      </c>
      <c r="K171" s="434"/>
      <c r="L171" s="434"/>
      <c r="M171" s="434"/>
      <c r="N171" s="434"/>
      <c r="O171" s="470"/>
      <c r="Q171" s="483"/>
      <c r="R171" s="427"/>
      <c r="S171" s="427"/>
      <c r="T171" s="427"/>
      <c r="U171" s="427"/>
      <c r="V171" s="443"/>
    </row>
    <row r="172" spans="1:35" s="420" customFormat="1" ht="18.95" hidden="1" customHeight="1">
      <c r="A172" s="439"/>
      <c r="B172" s="434"/>
      <c r="C172" s="434"/>
      <c r="D172" s="426"/>
      <c r="E172" s="433"/>
      <c r="G172" s="425"/>
      <c r="H172" s="434"/>
      <c r="I172" s="434"/>
      <c r="J172" s="434"/>
      <c r="K172" s="471"/>
      <c r="L172" s="478"/>
      <c r="M172" s="425"/>
      <c r="N172" s="425"/>
      <c r="Q172" s="426"/>
      <c r="R172" s="427"/>
      <c r="S172" s="427"/>
      <c r="T172" s="427"/>
      <c r="U172" s="427"/>
      <c r="V172" s="443"/>
    </row>
    <row r="173" spans="1:35" s="420" customFormat="1" ht="18.95" hidden="1" customHeight="1">
      <c r="A173" s="439"/>
      <c r="B173" s="434"/>
      <c r="C173" s="434"/>
      <c r="D173" s="426"/>
      <c r="E173" s="433"/>
      <c r="F173" s="434" t="s">
        <v>645</v>
      </c>
      <c r="G173" s="425" t="s">
        <v>646</v>
      </c>
      <c r="H173" s="434"/>
      <c r="I173" s="434"/>
      <c r="J173" s="434"/>
      <c r="K173" s="471"/>
      <c r="L173" s="448"/>
      <c r="M173" s="434"/>
      <c r="N173" s="473" t="s">
        <v>629</v>
      </c>
      <c r="O173" s="475">
        <v>16</v>
      </c>
      <c r="P173" s="420" t="s">
        <v>624</v>
      </c>
      <c r="Q173" s="426"/>
      <c r="R173" s="427"/>
      <c r="S173" s="427"/>
      <c r="T173" s="427"/>
      <c r="U173" s="427"/>
      <c r="V173" s="443"/>
    </row>
    <row r="174" spans="1:35" s="420" customFormat="1" ht="18.95" hidden="1" customHeight="1">
      <c r="A174" s="439"/>
      <c r="D174" s="426"/>
      <c r="E174" s="433"/>
      <c r="F174" s="434" t="s">
        <v>627</v>
      </c>
      <c r="G174" s="425" t="s">
        <v>628</v>
      </c>
      <c r="H174" s="434"/>
      <c r="I174" s="472"/>
      <c r="J174" s="434"/>
      <c r="K174" s="434"/>
      <c r="L174" s="425"/>
      <c r="M174" s="425"/>
      <c r="N174" s="473" t="s">
        <v>629</v>
      </c>
      <c r="O174" s="474">
        <f>ROUNDDOWN(((L167/L168)+(O167/O168))*2*60,2)</f>
        <v>6</v>
      </c>
      <c r="P174" s="420" t="s">
        <v>624</v>
      </c>
      <c r="Q174" s="483"/>
      <c r="R174" s="427"/>
      <c r="S174" s="427"/>
      <c r="T174" s="427"/>
      <c r="U174" s="427"/>
      <c r="V174" s="443"/>
    </row>
    <row r="175" spans="1:35" s="420" customFormat="1" ht="18.95" hidden="1" customHeight="1">
      <c r="A175" s="439"/>
      <c r="D175" s="426"/>
      <c r="F175" s="420" t="s">
        <v>630</v>
      </c>
      <c r="G175" s="420" t="s">
        <v>631</v>
      </c>
      <c r="N175" s="473" t="s">
        <v>629</v>
      </c>
      <c r="O175" s="475">
        <v>0.8</v>
      </c>
      <c r="P175" s="420" t="s">
        <v>624</v>
      </c>
      <c r="Q175" s="426"/>
      <c r="R175" s="427"/>
      <c r="S175" s="427"/>
      <c r="T175" s="427"/>
      <c r="U175" s="427"/>
      <c r="V175" s="443"/>
    </row>
    <row r="176" spans="1:35" s="420" customFormat="1" ht="18.95" hidden="1" customHeight="1">
      <c r="A176" s="439"/>
      <c r="D176" s="426"/>
      <c r="F176" s="420" t="s">
        <v>632</v>
      </c>
      <c r="G176" s="420" t="s">
        <v>633</v>
      </c>
      <c r="N176" s="473" t="s">
        <v>629</v>
      </c>
      <c r="O176" s="475">
        <v>0.7</v>
      </c>
      <c r="P176" s="420" t="s">
        <v>624</v>
      </c>
      <c r="Q176" s="426"/>
      <c r="R176" s="427"/>
      <c r="S176" s="427"/>
      <c r="T176" s="427"/>
      <c r="U176" s="427"/>
      <c r="V176" s="443"/>
    </row>
    <row r="177" spans="1:35" s="420" customFormat="1" ht="18.95" hidden="1" customHeight="1">
      <c r="A177" s="439"/>
      <c r="D177" s="426"/>
      <c r="F177" s="420" t="s">
        <v>634</v>
      </c>
      <c r="G177" s="420" t="s">
        <v>635</v>
      </c>
      <c r="N177" s="473" t="s">
        <v>629</v>
      </c>
      <c r="O177" s="475">
        <v>0</v>
      </c>
      <c r="P177" s="420" t="s">
        <v>624</v>
      </c>
      <c r="Q177" s="426"/>
      <c r="R177" s="484"/>
      <c r="S177" s="484"/>
      <c r="T177" s="484"/>
      <c r="U177" s="484"/>
      <c r="V177" s="443"/>
    </row>
    <row r="178" spans="1:35" s="420" customFormat="1" ht="14.25" hidden="1" customHeight="1">
      <c r="A178" s="439"/>
      <c r="D178" s="426"/>
      <c r="N178" s="473"/>
      <c r="O178" s="475"/>
      <c r="Q178" s="426"/>
      <c r="R178" s="484"/>
      <c r="S178" s="484"/>
      <c r="T178" s="484"/>
      <c r="U178" s="484"/>
      <c r="V178" s="443"/>
    </row>
    <row r="179" spans="1:35" s="420" customFormat="1" ht="18.95" hidden="1" customHeight="1">
      <c r="A179" s="439"/>
      <c r="D179" s="426"/>
      <c r="E179" s="433" t="s">
        <v>636</v>
      </c>
      <c r="F179" s="418"/>
      <c r="G179" s="418"/>
      <c r="H179" s="418"/>
      <c r="I179" s="418"/>
      <c r="J179" s="418"/>
      <c r="K179" s="418"/>
      <c r="L179" s="418"/>
      <c r="M179" s="434"/>
      <c r="N179" s="434"/>
      <c r="O179" s="434"/>
      <c r="Q179" s="426"/>
      <c r="R179" s="484"/>
      <c r="S179" s="484"/>
      <c r="T179" s="484"/>
      <c r="U179" s="484"/>
      <c r="V179" s="443"/>
    </row>
    <row r="180" spans="1:35" s="420" customFormat="1" ht="18.95" hidden="1" customHeight="1">
      <c r="A180" s="439"/>
      <c r="D180" s="426"/>
      <c r="E180" s="444"/>
      <c r="F180" s="442" t="s">
        <v>591</v>
      </c>
      <c r="G180" s="447" t="s">
        <v>637</v>
      </c>
      <c r="H180" s="434"/>
      <c r="I180" s="448"/>
      <c r="J180" s="434"/>
      <c r="K180" s="448">
        <f>INT(60*I171*K170*M170/I170*100)/100</f>
        <v>41.36</v>
      </c>
      <c r="L180" s="420" t="s">
        <v>593</v>
      </c>
      <c r="Q180" s="426"/>
      <c r="R180" s="427"/>
      <c r="S180" s="427"/>
      <c r="T180" s="427"/>
      <c r="U180" s="427"/>
      <c r="V180" s="443"/>
    </row>
    <row r="181" spans="1:35" s="420" customFormat="1" ht="20.100000000000001" hidden="1" customHeight="1">
      <c r="A181" s="439"/>
      <c r="D181" s="426"/>
      <c r="E181" s="433"/>
      <c r="G181" s="476"/>
      <c r="Q181" s="426"/>
      <c r="R181" s="427"/>
      <c r="S181" s="427"/>
      <c r="T181" s="427"/>
      <c r="U181" s="427"/>
      <c r="V181" s="443"/>
    </row>
    <row r="182" spans="1:35" s="420" customFormat="1" ht="18.95" hidden="1" customHeight="1">
      <c r="A182" s="439"/>
      <c r="D182" s="426"/>
      <c r="E182" s="433" t="s">
        <v>647</v>
      </c>
      <c r="O182" s="453"/>
      <c r="Q182" s="426"/>
      <c r="R182" s="427"/>
      <c r="S182" s="427"/>
      <c r="T182" s="427"/>
      <c r="U182" s="427"/>
      <c r="V182" s="443"/>
      <c r="W182" s="453"/>
      <c r="X182" s="453"/>
      <c r="Y182" s="453"/>
      <c r="Z182" s="453"/>
      <c r="AA182" s="453"/>
      <c r="AB182" s="453"/>
      <c r="AC182" s="453"/>
      <c r="AD182" s="453"/>
      <c r="AE182" s="453"/>
      <c r="AF182" s="453"/>
      <c r="AG182" s="453"/>
      <c r="AH182" s="453"/>
      <c r="AI182" s="453"/>
    </row>
    <row r="183" spans="1:35" s="420" customFormat="1" ht="18.95" hidden="1" customHeight="1">
      <c r="A183" s="439"/>
      <c r="D183" s="426"/>
      <c r="E183" s="433"/>
      <c r="F183" s="420" t="s">
        <v>595</v>
      </c>
      <c r="J183" s="453">
        <f>[413]사용료!$D$12</f>
        <v>27816</v>
      </c>
      <c r="K183" s="434" t="s">
        <v>477</v>
      </c>
      <c r="L183" s="1350">
        <f>K180</f>
        <v>41.36</v>
      </c>
      <c r="M183" s="1350"/>
      <c r="N183" s="434" t="s">
        <v>596</v>
      </c>
      <c r="O183" s="450">
        <f>INT(J183/L183*10)/10</f>
        <v>672.5</v>
      </c>
      <c r="P183" s="420" t="s">
        <v>287</v>
      </c>
      <c r="Q183" s="426"/>
      <c r="R183" s="451">
        <f>+O183</f>
        <v>672.5</v>
      </c>
      <c r="S183" s="451"/>
      <c r="T183" s="451"/>
      <c r="U183" s="452">
        <f>ROUNDDOWN(R183+S183+T183,1)</f>
        <v>672.5</v>
      </c>
      <c r="V183" s="443"/>
      <c r="W183" s="453"/>
      <c r="X183" s="453"/>
      <c r="Y183" s="453"/>
      <c r="Z183" s="453"/>
      <c r="AA183" s="453"/>
      <c r="AB183" s="453"/>
      <c r="AC183" s="453"/>
      <c r="AD183" s="453"/>
      <c r="AE183" s="453"/>
      <c r="AF183" s="453"/>
      <c r="AG183" s="453"/>
      <c r="AH183" s="453"/>
      <c r="AI183" s="453"/>
    </row>
    <row r="184" spans="1:35" s="420" customFormat="1" ht="18.95" hidden="1" customHeight="1">
      <c r="A184" s="439"/>
      <c r="D184" s="426"/>
      <c r="E184" s="433"/>
      <c r="F184" s="420" t="s">
        <v>597</v>
      </c>
      <c r="J184" s="453">
        <f>[413]사용료!$E$12</f>
        <v>3959</v>
      </c>
      <c r="K184" s="434" t="s">
        <v>477</v>
      </c>
      <c r="L184" s="1350">
        <f>K180</f>
        <v>41.36</v>
      </c>
      <c r="M184" s="1350"/>
      <c r="N184" s="434" t="s">
        <v>596</v>
      </c>
      <c r="O184" s="450">
        <f>INT(J184/L184*10)/10</f>
        <v>95.7</v>
      </c>
      <c r="P184" s="420" t="s">
        <v>287</v>
      </c>
      <c r="Q184" s="426"/>
      <c r="R184" s="451">
        <f>+O184</f>
        <v>95.7</v>
      </c>
      <c r="S184" s="451">
        <f>+O184</f>
        <v>95.7</v>
      </c>
      <c r="T184" s="451"/>
      <c r="U184" s="452">
        <f>ROUNDDOWN(R184+S184+T184,1)</f>
        <v>191.4</v>
      </c>
      <c r="V184" s="443"/>
    </row>
    <row r="185" spans="1:35" s="420" customFormat="1" ht="18.95" hidden="1" customHeight="1">
      <c r="A185" s="439"/>
      <c r="D185" s="426"/>
      <c r="E185" s="433"/>
      <c r="F185" s="420" t="s">
        <v>598</v>
      </c>
      <c r="J185" s="453">
        <f>[413]사용료!$F$12</f>
        <v>5343</v>
      </c>
      <c r="K185" s="434" t="s">
        <v>477</v>
      </c>
      <c r="L185" s="1350">
        <f>K180</f>
        <v>41.36</v>
      </c>
      <c r="M185" s="1350"/>
      <c r="N185" s="434" t="s">
        <v>596</v>
      </c>
      <c r="O185" s="450">
        <f>INT(J185/L185*10)/10</f>
        <v>129.1</v>
      </c>
      <c r="P185" s="420" t="s">
        <v>287</v>
      </c>
      <c r="Q185" s="426"/>
      <c r="R185" s="451">
        <f>+O185</f>
        <v>129.1</v>
      </c>
      <c r="S185" s="451"/>
      <c r="T185" s="451">
        <f>+O185</f>
        <v>129.1</v>
      </c>
      <c r="U185" s="452">
        <f>ROUNDDOWN(R185+S185+T185,1)</f>
        <v>258.2</v>
      </c>
      <c r="V185" s="443"/>
    </row>
    <row r="186" spans="1:35" s="420" customFormat="1" ht="18.95" hidden="1" customHeight="1">
      <c r="A186" s="439"/>
      <c r="D186" s="426"/>
      <c r="E186" s="433"/>
      <c r="H186" s="434"/>
      <c r="I186" s="434"/>
      <c r="J186" s="442"/>
      <c r="K186" s="425"/>
      <c r="L186" s="425"/>
      <c r="M186" s="425"/>
      <c r="O186" s="425"/>
      <c r="Q186" s="426"/>
      <c r="R186" s="427"/>
      <c r="S186" s="427"/>
      <c r="T186" s="427"/>
      <c r="U186" s="427"/>
      <c r="V186" s="443"/>
    </row>
    <row r="187" spans="1:35" s="420" customFormat="1" ht="18.95" hidden="1" customHeight="1">
      <c r="A187" s="439"/>
      <c r="B187" s="434"/>
      <c r="C187" s="434"/>
      <c r="D187" s="426"/>
      <c r="E187" s="433" t="s">
        <v>648</v>
      </c>
      <c r="G187" s="425"/>
      <c r="H187" s="434"/>
      <c r="I187" s="493">
        <v>2</v>
      </c>
      <c r="J187" s="494">
        <v>16</v>
      </c>
      <c r="K187" s="495" t="s">
        <v>649</v>
      </c>
      <c r="L187" s="496">
        <v>81443</v>
      </c>
      <c r="M187" s="497" t="s">
        <v>650</v>
      </c>
      <c r="N187" s="434" t="s">
        <v>516</v>
      </c>
      <c r="O187" s="477">
        <f>ROUNDDOWN(((I187*J187)/450)*(L187/39.85),1)</f>
        <v>145.30000000000001</v>
      </c>
      <c r="P187" s="420" t="s">
        <v>270</v>
      </c>
      <c r="Q187" s="426"/>
      <c r="R187" s="451">
        <f>O187</f>
        <v>145.30000000000001</v>
      </c>
      <c r="S187" s="427"/>
      <c r="T187" s="427"/>
      <c r="U187" s="427"/>
      <c r="V187" s="443"/>
    </row>
    <row r="188" spans="1:35" s="420" customFormat="1" ht="26.25" hidden="1" customHeight="1">
      <c r="A188" s="455"/>
      <c r="B188" s="1349" t="s">
        <v>481</v>
      </c>
      <c r="C188" s="1349"/>
      <c r="D188" s="457"/>
      <c r="E188" s="458"/>
      <c r="F188" s="459"/>
      <c r="G188" s="456"/>
      <c r="H188" s="459"/>
      <c r="I188" s="459"/>
      <c r="J188" s="459"/>
      <c r="K188" s="459"/>
      <c r="L188" s="459"/>
      <c r="M188" s="459"/>
      <c r="N188" s="459"/>
      <c r="O188" s="459"/>
      <c r="P188" s="459"/>
      <c r="Q188" s="457"/>
      <c r="R188" s="460">
        <f>ROUNDDOWN(SUM(R183:R185)+R187,0)</f>
        <v>1042</v>
      </c>
      <c r="S188" s="460">
        <f>ROUNDDOWN(SUM(S183:S185),0)</f>
        <v>95</v>
      </c>
      <c r="T188" s="460">
        <f>ROUNDDOWN(SUM(T183:T185),0)</f>
        <v>129</v>
      </c>
      <c r="U188" s="460">
        <f>R188+S188+T188</f>
        <v>1266</v>
      </c>
      <c r="V188" s="486"/>
    </row>
    <row r="189" spans="1:35" s="420" customFormat="1" ht="18" hidden="1" customHeight="1">
      <c r="A189" s="487" t="s">
        <v>600</v>
      </c>
      <c r="B189" s="481"/>
      <c r="C189" s="481" t="s">
        <v>602</v>
      </c>
      <c r="D189" s="488"/>
      <c r="E189" s="489" t="s">
        <v>603</v>
      </c>
      <c r="F189" s="482"/>
      <c r="G189" s="480"/>
      <c r="H189" s="481">
        <v>1</v>
      </c>
      <c r="I189" s="482" t="s">
        <v>604</v>
      </c>
      <c r="J189" s="482"/>
      <c r="K189" s="482"/>
      <c r="L189" s="482"/>
      <c r="M189" s="482"/>
      <c r="N189" s="482"/>
      <c r="O189" s="482"/>
      <c r="P189" s="482"/>
      <c r="Q189" s="488"/>
      <c r="R189" s="490"/>
      <c r="S189" s="490"/>
      <c r="T189" s="490"/>
      <c r="U189" s="490"/>
      <c r="V189" s="491"/>
    </row>
    <row r="190" spans="1:35" s="420" customFormat="1" ht="18" hidden="1" customHeight="1">
      <c r="A190" s="479"/>
      <c r="B190" s="434"/>
      <c r="C190" s="434"/>
      <c r="D190" s="426"/>
      <c r="E190" s="1351" t="s">
        <v>605</v>
      </c>
      <c r="F190" s="1346" t="s">
        <v>606</v>
      </c>
      <c r="G190" s="1346"/>
      <c r="H190" s="1346" t="s">
        <v>607</v>
      </c>
      <c r="I190" s="1352">
        <f>L190+O190</f>
        <v>0.3</v>
      </c>
      <c r="J190" s="1346" t="s">
        <v>608</v>
      </c>
      <c r="K190" s="442" t="s">
        <v>609</v>
      </c>
      <c r="L190" s="467">
        <v>0</v>
      </c>
      <c r="M190" s="420" t="s">
        <v>285</v>
      </c>
      <c r="N190" s="468" t="s">
        <v>610</v>
      </c>
      <c r="O190" s="434">
        <v>0.3</v>
      </c>
      <c r="P190" s="420" t="s">
        <v>285</v>
      </c>
      <c r="Q190" s="1346" t="s">
        <v>611</v>
      </c>
      <c r="R190" s="427"/>
      <c r="S190" s="427"/>
      <c r="T190" s="427"/>
      <c r="U190" s="427"/>
      <c r="V190" s="443"/>
    </row>
    <row r="191" spans="1:35" s="420" customFormat="1" ht="18" hidden="1" customHeight="1">
      <c r="A191" s="1347" t="s">
        <v>651</v>
      </c>
      <c r="B191" s="1346"/>
      <c r="C191" s="1346"/>
      <c r="D191" s="1348"/>
      <c r="E191" s="1351"/>
      <c r="F191" s="1346"/>
      <c r="G191" s="1346"/>
      <c r="H191" s="1346"/>
      <c r="I191" s="1352"/>
      <c r="J191" s="1346"/>
      <c r="K191" s="480" t="s">
        <v>613</v>
      </c>
      <c r="L191" s="481">
        <v>35</v>
      </c>
      <c r="M191" s="482" t="s">
        <v>614</v>
      </c>
      <c r="N191" s="480" t="s">
        <v>615</v>
      </c>
      <c r="O191" s="481">
        <v>10</v>
      </c>
      <c r="P191" s="482" t="s">
        <v>614</v>
      </c>
      <c r="Q191" s="1346"/>
      <c r="R191" s="427"/>
      <c r="S191" s="427"/>
      <c r="T191" s="427"/>
      <c r="U191" s="427"/>
      <c r="V191" s="443"/>
    </row>
    <row r="192" spans="1:35" s="420" customFormat="1" ht="18" hidden="1" customHeight="1">
      <c r="A192" s="439"/>
      <c r="B192" s="420" t="s">
        <v>616</v>
      </c>
      <c r="D192" s="426"/>
      <c r="E192" s="444" t="s">
        <v>605</v>
      </c>
      <c r="F192" s="420" t="s">
        <v>652</v>
      </c>
      <c r="G192" s="425"/>
      <c r="H192" s="442" t="s">
        <v>653</v>
      </c>
      <c r="I192" s="448">
        <v>0.2</v>
      </c>
      <c r="J192" s="420" t="s">
        <v>654</v>
      </c>
      <c r="L192" s="442"/>
      <c r="Q192" s="426"/>
      <c r="R192" s="427"/>
      <c r="S192" s="427"/>
      <c r="T192" s="427"/>
      <c r="U192" s="427"/>
      <c r="V192" s="443"/>
    </row>
    <row r="193" spans="1:35" s="420" customFormat="1" ht="18" hidden="1" customHeight="1">
      <c r="A193" s="439"/>
      <c r="D193" s="426"/>
      <c r="E193" s="442" t="s">
        <v>617</v>
      </c>
      <c r="F193" s="420" t="s">
        <v>618</v>
      </c>
      <c r="H193" s="420" t="s">
        <v>619</v>
      </c>
      <c r="I193" s="469">
        <f>O194+O199+O200+O201+O202</f>
        <v>30.720000000000002</v>
      </c>
      <c r="J193" s="442" t="s">
        <v>620</v>
      </c>
      <c r="K193" s="498">
        <v>1</v>
      </c>
      <c r="L193" s="442" t="s">
        <v>621</v>
      </c>
      <c r="M193" s="498">
        <v>0.9</v>
      </c>
      <c r="Q193" s="426"/>
      <c r="R193" s="427"/>
      <c r="S193" s="427"/>
      <c r="T193" s="427"/>
      <c r="U193" s="427"/>
      <c r="V193" s="443"/>
    </row>
    <row r="194" spans="1:35" s="420" customFormat="1" ht="18" hidden="1" customHeight="1">
      <c r="A194" s="439"/>
      <c r="D194" s="426"/>
      <c r="E194" s="444"/>
      <c r="F194" s="434" t="s">
        <v>622</v>
      </c>
      <c r="G194" s="425" t="s">
        <v>623</v>
      </c>
      <c r="H194" s="434"/>
      <c r="I194" s="425" t="s">
        <v>655</v>
      </c>
      <c r="J194" s="425" t="s">
        <v>656</v>
      </c>
      <c r="K194" s="434"/>
      <c r="L194" s="434"/>
      <c r="M194" s="434"/>
      <c r="N194" s="434" t="s">
        <v>460</v>
      </c>
      <c r="O194" s="470">
        <f>INT((I195*M195)/(60*I196)*100)/100</f>
        <v>21.55</v>
      </c>
      <c r="P194" s="420" t="s">
        <v>624</v>
      </c>
      <c r="Q194" s="483"/>
      <c r="R194" s="427"/>
      <c r="S194" s="427"/>
      <c r="T194" s="427"/>
      <c r="U194" s="427"/>
      <c r="V194" s="443"/>
    </row>
    <row r="195" spans="1:35" s="420" customFormat="1" ht="18" hidden="1" customHeight="1">
      <c r="A195" s="439"/>
      <c r="D195" s="426"/>
      <c r="E195" s="433"/>
      <c r="H195" s="434" t="s">
        <v>657</v>
      </c>
      <c r="I195" s="499">
        <v>19</v>
      </c>
      <c r="J195" s="442" t="s">
        <v>658</v>
      </c>
      <c r="K195" s="425" t="s">
        <v>659</v>
      </c>
      <c r="L195" s="425"/>
      <c r="M195" s="425">
        <f>INT(L196/(L197*L198)*100)/100</f>
        <v>30.63</v>
      </c>
      <c r="O195" s="425"/>
      <c r="Q195" s="426"/>
      <c r="R195" s="427"/>
      <c r="S195" s="427"/>
      <c r="T195" s="427"/>
      <c r="U195" s="427"/>
      <c r="V195" s="443"/>
    </row>
    <row r="196" spans="1:35" s="420" customFormat="1" ht="18" hidden="1" customHeight="1">
      <c r="A196" s="439"/>
      <c r="B196" s="434"/>
      <c r="C196" s="434"/>
      <c r="D196" s="426"/>
      <c r="E196" s="433"/>
      <c r="G196" s="425"/>
      <c r="H196" s="434" t="s">
        <v>660</v>
      </c>
      <c r="I196" s="500">
        <v>0.45</v>
      </c>
      <c r="J196" s="442"/>
      <c r="K196" s="471" t="s">
        <v>661</v>
      </c>
      <c r="L196" s="441">
        <f>INT(H189/0.296*100)/100</f>
        <v>3.37</v>
      </c>
      <c r="M196" s="425"/>
      <c r="N196" s="425"/>
      <c r="O196" s="425"/>
      <c r="Q196" s="426"/>
      <c r="R196" s="427"/>
      <c r="S196" s="427"/>
      <c r="T196" s="427"/>
      <c r="U196" s="427"/>
      <c r="V196" s="443"/>
    </row>
    <row r="197" spans="1:35" s="420" customFormat="1" ht="18" hidden="1" customHeight="1">
      <c r="A197" s="439"/>
      <c r="B197" s="434"/>
      <c r="C197" s="434"/>
      <c r="D197" s="426"/>
      <c r="E197" s="433"/>
      <c r="G197" s="425"/>
      <c r="H197" s="434"/>
      <c r="I197" s="434"/>
      <c r="J197" s="434"/>
      <c r="K197" s="471" t="s">
        <v>662</v>
      </c>
      <c r="L197" s="448">
        <f>I192</f>
        <v>0.2</v>
      </c>
      <c r="M197" s="425"/>
      <c r="N197" s="425"/>
      <c r="Q197" s="426"/>
      <c r="R197" s="427"/>
      <c r="S197" s="427"/>
      <c r="T197" s="427"/>
      <c r="U197" s="427"/>
      <c r="V197" s="443"/>
    </row>
    <row r="198" spans="1:35" s="420" customFormat="1" ht="18" hidden="1" customHeight="1">
      <c r="A198" s="439"/>
      <c r="B198" s="434"/>
      <c r="C198" s="434"/>
      <c r="D198" s="426"/>
      <c r="E198" s="433"/>
      <c r="G198" s="425"/>
      <c r="H198" s="434"/>
      <c r="I198" s="434"/>
      <c r="J198" s="434"/>
      <c r="K198" s="471" t="s">
        <v>663</v>
      </c>
      <c r="L198" s="500">
        <v>0.55000000000000004</v>
      </c>
      <c r="M198" s="434"/>
      <c r="Q198" s="426"/>
      <c r="R198" s="427"/>
      <c r="S198" s="427"/>
      <c r="T198" s="427"/>
      <c r="U198" s="427"/>
      <c r="V198" s="443"/>
    </row>
    <row r="199" spans="1:35" s="420" customFormat="1" ht="18" hidden="1" customHeight="1">
      <c r="A199" s="439"/>
      <c r="D199" s="426"/>
      <c r="E199" s="433"/>
      <c r="F199" s="434" t="s">
        <v>627</v>
      </c>
      <c r="G199" s="425" t="s">
        <v>628</v>
      </c>
      <c r="H199" s="434"/>
      <c r="I199" s="472"/>
      <c r="J199" s="434"/>
      <c r="K199" s="434"/>
      <c r="L199" s="425"/>
      <c r="M199" s="425"/>
      <c r="N199" s="473" t="s">
        <v>629</v>
      </c>
      <c r="O199" s="474">
        <f>INT(((L190/L191)+(O190/O191))*2*60*100)/100</f>
        <v>3.6</v>
      </c>
      <c r="P199" s="420" t="s">
        <v>624</v>
      </c>
      <c r="Q199" s="483"/>
      <c r="R199" s="427"/>
      <c r="S199" s="427"/>
      <c r="T199" s="427"/>
      <c r="U199" s="427"/>
      <c r="V199" s="443"/>
    </row>
    <row r="200" spans="1:35" s="420" customFormat="1" ht="18" hidden="1" customHeight="1">
      <c r="A200" s="439"/>
      <c r="D200" s="426"/>
      <c r="F200" s="420" t="s">
        <v>630</v>
      </c>
      <c r="G200" s="420" t="s">
        <v>631</v>
      </c>
      <c r="N200" s="473" t="s">
        <v>629</v>
      </c>
      <c r="O200" s="475">
        <v>1.1000000000000001</v>
      </c>
      <c r="P200" s="420" t="s">
        <v>624</v>
      </c>
      <c r="Q200" s="426"/>
      <c r="R200" s="427"/>
      <c r="S200" s="427"/>
      <c r="T200" s="427"/>
      <c r="U200" s="427"/>
      <c r="V200" s="443"/>
    </row>
    <row r="201" spans="1:35" s="420" customFormat="1" ht="18" hidden="1" customHeight="1">
      <c r="A201" s="439"/>
      <c r="D201" s="426"/>
      <c r="F201" s="420" t="s">
        <v>632</v>
      </c>
      <c r="G201" s="420" t="s">
        <v>633</v>
      </c>
      <c r="N201" s="473" t="s">
        <v>629</v>
      </c>
      <c r="O201" s="475">
        <v>0.7</v>
      </c>
      <c r="P201" s="420" t="s">
        <v>624</v>
      </c>
      <c r="Q201" s="426"/>
      <c r="R201" s="427"/>
      <c r="S201" s="427"/>
      <c r="T201" s="427"/>
      <c r="U201" s="427"/>
      <c r="V201" s="443"/>
    </row>
    <row r="202" spans="1:35" s="420" customFormat="1" ht="18" hidden="1" customHeight="1">
      <c r="A202" s="439"/>
      <c r="D202" s="426"/>
      <c r="F202" s="420" t="s">
        <v>634</v>
      </c>
      <c r="G202" s="420" t="s">
        <v>635</v>
      </c>
      <c r="N202" s="473" t="s">
        <v>629</v>
      </c>
      <c r="O202" s="475">
        <v>3.77</v>
      </c>
      <c r="P202" s="420" t="s">
        <v>624</v>
      </c>
      <c r="Q202" s="426"/>
      <c r="R202" s="484"/>
      <c r="S202" s="484"/>
      <c r="T202" s="484"/>
      <c r="U202" s="484"/>
      <c r="V202" s="443"/>
    </row>
    <row r="203" spans="1:35" s="420" customFormat="1" ht="20.100000000000001" hidden="1" customHeight="1">
      <c r="A203" s="439"/>
      <c r="D203" s="426"/>
      <c r="N203" s="473"/>
      <c r="O203" s="475"/>
      <c r="Q203" s="426"/>
      <c r="R203" s="484"/>
      <c r="S203" s="484"/>
      <c r="T203" s="484"/>
      <c r="U203" s="484"/>
      <c r="V203" s="443"/>
    </row>
    <row r="204" spans="1:35" s="420" customFormat="1" ht="18" hidden="1" customHeight="1">
      <c r="A204" s="439"/>
      <c r="D204" s="426"/>
      <c r="E204" s="433" t="s">
        <v>636</v>
      </c>
      <c r="F204" s="418"/>
      <c r="G204" s="418"/>
      <c r="H204" s="418"/>
      <c r="I204" s="418"/>
      <c r="J204" s="418"/>
      <c r="K204" s="418"/>
      <c r="L204" s="418"/>
      <c r="M204" s="434"/>
      <c r="N204" s="434"/>
      <c r="O204" s="434"/>
      <c r="Q204" s="426"/>
      <c r="R204" s="484"/>
      <c r="S204" s="484"/>
      <c r="T204" s="484"/>
      <c r="U204" s="484"/>
      <c r="V204" s="443"/>
    </row>
    <row r="205" spans="1:35" s="420" customFormat="1" ht="18" hidden="1" customHeight="1">
      <c r="A205" s="439"/>
      <c r="D205" s="426"/>
      <c r="E205" s="444"/>
      <c r="F205" s="442" t="s">
        <v>591</v>
      </c>
      <c r="G205" s="447" t="s">
        <v>637</v>
      </c>
      <c r="H205" s="434"/>
      <c r="I205" s="448"/>
      <c r="J205" s="434"/>
      <c r="K205" s="448">
        <f>INT(60*L196*K193*M193/I193*100)/100</f>
        <v>5.92</v>
      </c>
      <c r="L205" s="420" t="s">
        <v>638</v>
      </c>
      <c r="Q205" s="426"/>
      <c r="R205" s="427"/>
      <c r="S205" s="427"/>
      <c r="T205" s="427"/>
      <c r="U205" s="427"/>
      <c r="V205" s="443"/>
    </row>
    <row r="206" spans="1:35" s="420" customFormat="1" ht="18.95" hidden="1" customHeight="1">
      <c r="A206" s="439"/>
      <c r="D206" s="426"/>
      <c r="E206" s="433"/>
      <c r="G206" s="476"/>
      <c r="Q206" s="426"/>
      <c r="R206" s="427"/>
      <c r="S206" s="427"/>
      <c r="T206" s="427"/>
      <c r="U206" s="427"/>
      <c r="V206" s="443"/>
    </row>
    <row r="207" spans="1:35" s="420" customFormat="1" ht="18" hidden="1" customHeight="1">
      <c r="A207" s="439"/>
      <c r="D207" s="426"/>
      <c r="E207" s="433" t="s">
        <v>639</v>
      </c>
      <c r="O207" s="453"/>
      <c r="Q207" s="426"/>
      <c r="R207" s="427"/>
      <c r="S207" s="427"/>
      <c r="T207" s="427"/>
      <c r="U207" s="427"/>
      <c r="V207" s="443"/>
      <c r="W207" s="453"/>
      <c r="X207" s="453"/>
      <c r="Y207" s="453"/>
      <c r="Z207" s="453"/>
      <c r="AA207" s="453"/>
      <c r="AB207" s="453"/>
      <c r="AC207" s="453"/>
      <c r="AD207" s="453"/>
      <c r="AE207" s="453"/>
      <c r="AF207" s="453"/>
      <c r="AG207" s="453"/>
      <c r="AH207" s="453"/>
      <c r="AI207" s="453"/>
    </row>
    <row r="208" spans="1:35" s="420" customFormat="1" ht="18" hidden="1" customHeight="1">
      <c r="A208" s="439"/>
      <c r="D208" s="426"/>
      <c r="E208" s="433"/>
      <c r="F208" s="420" t="s">
        <v>595</v>
      </c>
      <c r="J208" s="453">
        <f>[413]사용료!$D$12</f>
        <v>27816</v>
      </c>
      <c r="K208" s="434" t="s">
        <v>477</v>
      </c>
      <c r="L208" s="475">
        <f>K205</f>
        <v>5.92</v>
      </c>
      <c r="N208" s="434" t="s">
        <v>596</v>
      </c>
      <c r="O208" s="450">
        <f>INT(J208/L208*10)/10</f>
        <v>4698.6000000000004</v>
      </c>
      <c r="P208" s="420" t="s">
        <v>287</v>
      </c>
      <c r="Q208" s="426"/>
      <c r="R208" s="451">
        <f>+O208</f>
        <v>4698.6000000000004</v>
      </c>
      <c r="S208" s="451"/>
      <c r="T208" s="451"/>
      <c r="U208" s="452">
        <f>ROUNDDOWN(R208+S208+T208,1)</f>
        <v>4698.6000000000004</v>
      </c>
      <c r="V208" s="443"/>
      <c r="W208" s="453"/>
      <c r="X208" s="453"/>
      <c r="Y208" s="453"/>
      <c r="Z208" s="453"/>
      <c r="AA208" s="453"/>
      <c r="AB208" s="453"/>
      <c r="AC208" s="453"/>
      <c r="AD208" s="453"/>
      <c r="AE208" s="453"/>
      <c r="AF208" s="453"/>
      <c r="AG208" s="453"/>
      <c r="AH208" s="453"/>
      <c r="AI208" s="453"/>
    </row>
    <row r="209" spans="1:22" s="420" customFormat="1" ht="18" hidden="1" customHeight="1">
      <c r="A209" s="439"/>
      <c r="D209" s="426"/>
      <c r="E209" s="433"/>
      <c r="F209" s="420" t="s">
        <v>597</v>
      </c>
      <c r="J209" s="453">
        <f>[413]사용료!$E$12</f>
        <v>3959</v>
      </c>
      <c r="K209" s="434" t="s">
        <v>477</v>
      </c>
      <c r="L209" s="475">
        <f>K205</f>
        <v>5.92</v>
      </c>
      <c r="N209" s="434" t="s">
        <v>596</v>
      </c>
      <c r="O209" s="450">
        <f>INT(J209/L209*10)/10</f>
        <v>668.7</v>
      </c>
      <c r="P209" s="420" t="s">
        <v>287</v>
      </c>
      <c r="Q209" s="426"/>
      <c r="R209" s="451"/>
      <c r="S209" s="451">
        <f>+O209</f>
        <v>668.7</v>
      </c>
      <c r="T209" s="451"/>
      <c r="U209" s="452">
        <f>ROUNDDOWN(R209+S209+T209,1)</f>
        <v>668.7</v>
      </c>
      <c r="V209" s="443"/>
    </row>
    <row r="210" spans="1:22" s="420" customFormat="1" ht="18" hidden="1" customHeight="1">
      <c r="A210" s="439"/>
      <c r="D210" s="426"/>
      <c r="E210" s="433"/>
      <c r="F210" s="420" t="s">
        <v>598</v>
      </c>
      <c r="J210" s="453">
        <f>[413]사용료!$F$12</f>
        <v>5343</v>
      </c>
      <c r="K210" s="434" t="s">
        <v>477</v>
      </c>
      <c r="L210" s="475">
        <f>K205</f>
        <v>5.92</v>
      </c>
      <c r="N210" s="434" t="s">
        <v>596</v>
      </c>
      <c r="O210" s="450">
        <f>INT(J210/L210*10)/10</f>
        <v>902.5</v>
      </c>
      <c r="P210" s="420" t="s">
        <v>287</v>
      </c>
      <c r="Q210" s="485"/>
      <c r="R210" s="451"/>
      <c r="S210" s="451"/>
      <c r="T210" s="451">
        <f>+O210</f>
        <v>902.5</v>
      </c>
      <c r="U210" s="452">
        <f>ROUNDDOWN(R210+S210+T210,1)</f>
        <v>902.5</v>
      </c>
      <c r="V210" s="443"/>
    </row>
    <row r="211" spans="1:22" s="420" customFormat="1" ht="30.75" hidden="1" customHeight="1">
      <c r="A211" s="455"/>
      <c r="B211" s="1349" t="s">
        <v>481</v>
      </c>
      <c r="C211" s="1349"/>
      <c r="D211" s="457"/>
      <c r="E211" s="458"/>
      <c r="F211" s="459"/>
      <c r="G211" s="456"/>
      <c r="H211" s="459"/>
      <c r="I211" s="459"/>
      <c r="J211" s="459"/>
      <c r="K211" s="459"/>
      <c r="L211" s="459"/>
      <c r="M211" s="459"/>
      <c r="N211" s="459"/>
      <c r="O211" s="459"/>
      <c r="P211" s="459"/>
      <c r="Q211" s="457"/>
      <c r="R211" s="460">
        <f>ROUNDDOWN(SUM(R208:R210),0)</f>
        <v>4698</v>
      </c>
      <c r="S211" s="460">
        <f>ROUNDDOWN(SUM(S208:S210),0)</f>
        <v>668</v>
      </c>
      <c r="T211" s="460">
        <f>ROUNDDOWN(SUM(T208:T210),0)</f>
        <v>902</v>
      </c>
      <c r="U211" s="460">
        <f>R211+S211+T211</f>
        <v>6268</v>
      </c>
      <c r="V211" s="486"/>
    </row>
  </sheetData>
  <mergeCells count="79">
    <mergeCell ref="A1:U1"/>
    <mergeCell ref="A2:U2"/>
    <mergeCell ref="A3:D3"/>
    <mergeCell ref="E3:P3"/>
    <mergeCell ref="A4:D7"/>
    <mergeCell ref="E4:K4"/>
    <mergeCell ref="E16:F16"/>
    <mergeCell ref="L19:M19"/>
    <mergeCell ref="B27:C27"/>
    <mergeCell ref="E29:E30"/>
    <mergeCell ref="F29:G30"/>
    <mergeCell ref="H29:H30"/>
    <mergeCell ref="I29:I30"/>
    <mergeCell ref="J29:J30"/>
    <mergeCell ref="Q29:Q30"/>
    <mergeCell ref="B50:C50"/>
    <mergeCell ref="E52:E53"/>
    <mergeCell ref="F52:G53"/>
    <mergeCell ref="H52:H53"/>
    <mergeCell ref="I52:I53"/>
    <mergeCell ref="J52:J53"/>
    <mergeCell ref="Q52:Q53"/>
    <mergeCell ref="B73:C73"/>
    <mergeCell ref="E75:E76"/>
    <mergeCell ref="F75:G76"/>
    <mergeCell ref="H75:H76"/>
    <mergeCell ref="I75:I76"/>
    <mergeCell ref="Q75:Q76"/>
    <mergeCell ref="L93:M93"/>
    <mergeCell ref="L94:M94"/>
    <mergeCell ref="L95:M95"/>
    <mergeCell ref="B96:C96"/>
    <mergeCell ref="J75:J76"/>
    <mergeCell ref="Q98:Q99"/>
    <mergeCell ref="L116:M116"/>
    <mergeCell ref="L117:M117"/>
    <mergeCell ref="L118:M118"/>
    <mergeCell ref="B119:C119"/>
    <mergeCell ref="E98:E99"/>
    <mergeCell ref="F98:G99"/>
    <mergeCell ref="H98:H99"/>
    <mergeCell ref="I98:I99"/>
    <mergeCell ref="J98:J99"/>
    <mergeCell ref="Q121:Q122"/>
    <mergeCell ref="L139:M139"/>
    <mergeCell ref="L140:M140"/>
    <mergeCell ref="L141:M141"/>
    <mergeCell ref="B142:C142"/>
    <mergeCell ref="E121:E122"/>
    <mergeCell ref="F121:G122"/>
    <mergeCell ref="H121:H122"/>
    <mergeCell ref="I121:I122"/>
    <mergeCell ref="J121:J122"/>
    <mergeCell ref="Q144:Q145"/>
    <mergeCell ref="B165:C165"/>
    <mergeCell ref="E167:E168"/>
    <mergeCell ref="F167:G168"/>
    <mergeCell ref="H167:H168"/>
    <mergeCell ref="I167:I168"/>
    <mergeCell ref="J167:J168"/>
    <mergeCell ref="Q167:Q168"/>
    <mergeCell ref="A168:C168"/>
    <mergeCell ref="E144:E145"/>
    <mergeCell ref="F144:G145"/>
    <mergeCell ref="H144:H145"/>
    <mergeCell ref="I144:I145"/>
    <mergeCell ref="J144:J145"/>
    <mergeCell ref="Q190:Q191"/>
    <mergeCell ref="A191:D191"/>
    <mergeCell ref="B211:C211"/>
    <mergeCell ref="L183:M183"/>
    <mergeCell ref="L184:M184"/>
    <mergeCell ref="L185:M185"/>
    <mergeCell ref="B188:C188"/>
    <mergeCell ref="E190:E191"/>
    <mergeCell ref="F190:G191"/>
    <mergeCell ref="H190:H191"/>
    <mergeCell ref="I190:I191"/>
    <mergeCell ref="J190:J191"/>
  </mergeCells>
  <phoneticPr fontId="4" type="noConversion"/>
  <printOptions horizontalCentered="1"/>
  <pageMargins left="0.78740157480314965" right="0.39370078740157483" top="0.59055118110236227" bottom="0.47244094488188981" header="0.23622047244094491" footer="0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DC168-967A-4511-A52D-8799B7122455}">
  <sheetPr>
    <tabColor rgb="FF92D050"/>
  </sheetPr>
  <dimension ref="A1:AF298"/>
  <sheetViews>
    <sheetView view="pageBreakPreview" topLeftCell="A4" zoomScaleNormal="100" zoomScaleSheetLayoutView="100" workbookViewId="0">
      <selection activeCell="Q40" sqref="Q40"/>
    </sheetView>
  </sheetViews>
  <sheetFormatPr defaultColWidth="8.88671875" defaultRowHeight="16.5"/>
  <cols>
    <col min="1" max="3" width="6.77734375" style="220" customWidth="1"/>
    <col min="4" max="5" width="8.77734375" style="220" customWidth="1"/>
    <col min="6" max="7" width="7.109375" style="220" customWidth="1"/>
    <col min="8" max="8" width="8.77734375" style="220" customWidth="1"/>
    <col min="9" max="9" width="8.77734375" style="220" hidden="1" customWidth="1"/>
    <col min="10" max="13" width="8.77734375" style="220" customWidth="1"/>
    <col min="14" max="15" width="9.5546875" style="220" customWidth="1"/>
    <col min="16" max="16" width="11.21875" style="220" hidden="1" customWidth="1"/>
    <col min="17" max="19" width="8" style="220" hidden="1" customWidth="1"/>
    <col min="20" max="20" width="7.6640625" style="220" customWidth="1"/>
    <col min="21" max="21" width="10.77734375" style="220" customWidth="1"/>
    <col min="22" max="22" width="10.77734375" style="221" customWidth="1"/>
    <col min="23" max="16384" width="8.88671875" style="218"/>
  </cols>
  <sheetData>
    <row r="1" spans="1:32" ht="39.950000000000003" customHeight="1">
      <c r="A1" s="1321" t="s">
        <v>1280</v>
      </c>
      <c r="B1" s="1322"/>
      <c r="C1" s="1322"/>
      <c r="D1" s="1322"/>
      <c r="E1" s="1322"/>
      <c r="F1" s="1322"/>
      <c r="G1" s="1322"/>
      <c r="H1" s="1322"/>
      <c r="I1" s="1322"/>
      <c r="J1" s="1322"/>
      <c r="K1" s="1322"/>
      <c r="L1" s="1322"/>
      <c r="M1" s="1322"/>
      <c r="N1" s="1322"/>
      <c r="O1" s="1322"/>
      <c r="P1" s="1322"/>
      <c r="Q1" s="1322"/>
      <c r="R1" s="1322"/>
      <c r="S1" s="1322"/>
      <c r="T1" s="1323"/>
      <c r="U1" s="216">
        <v>250</v>
      </c>
      <c r="V1" s="217">
        <v>1.81</v>
      </c>
      <c r="W1" s="218">
        <v>100</v>
      </c>
    </row>
    <row r="2" spans="1:32" ht="44.25" customHeight="1">
      <c r="A2" s="1317" t="s">
        <v>400</v>
      </c>
      <c r="B2" s="1317" t="s">
        <v>401</v>
      </c>
      <c r="C2" s="1317" t="s">
        <v>402</v>
      </c>
      <c r="D2" s="1317" t="s">
        <v>403</v>
      </c>
      <c r="E2" s="1317" t="s">
        <v>404</v>
      </c>
      <c r="F2" s="1325" t="s">
        <v>405</v>
      </c>
      <c r="G2" s="1325" t="s">
        <v>406</v>
      </c>
      <c r="H2" s="1317" t="s">
        <v>407</v>
      </c>
      <c r="I2" s="1325" t="s">
        <v>408</v>
      </c>
      <c r="J2" s="1317" t="s">
        <v>409</v>
      </c>
      <c r="K2" s="1317" t="s">
        <v>410</v>
      </c>
      <c r="L2" s="1317" t="s">
        <v>411</v>
      </c>
      <c r="M2" s="1317" t="s">
        <v>412</v>
      </c>
      <c r="N2" s="1317" t="s">
        <v>413</v>
      </c>
      <c r="O2" s="1317" t="s">
        <v>414</v>
      </c>
      <c r="P2" s="1317" t="s">
        <v>415</v>
      </c>
      <c r="Q2" s="1317" t="s">
        <v>416</v>
      </c>
      <c r="R2" s="1327" t="s">
        <v>417</v>
      </c>
      <c r="S2" s="1327" t="s">
        <v>418</v>
      </c>
      <c r="T2" s="1329" t="s">
        <v>241</v>
      </c>
      <c r="AA2" s="218">
        <f>121.08*69000</f>
        <v>8354520</v>
      </c>
      <c r="AB2" s="218">
        <f>AA2-AA3</f>
        <v>8112360</v>
      </c>
    </row>
    <row r="3" spans="1:32" ht="44.25" customHeight="1">
      <c r="A3" s="1324"/>
      <c r="B3" s="1324"/>
      <c r="C3" s="1324"/>
      <c r="D3" s="1318"/>
      <c r="E3" s="1318"/>
      <c r="F3" s="1326"/>
      <c r="G3" s="1326"/>
      <c r="H3" s="1318"/>
      <c r="I3" s="1326"/>
      <c r="J3" s="1318"/>
      <c r="K3" s="1318"/>
      <c r="L3" s="1318"/>
      <c r="M3" s="1318"/>
      <c r="N3" s="1318"/>
      <c r="O3" s="1318"/>
      <c r="P3" s="1318"/>
      <c r="Q3" s="1319"/>
      <c r="R3" s="1328"/>
      <c r="S3" s="1328"/>
      <c r="T3" s="1324"/>
      <c r="AA3" s="218">
        <f>121.08*2000</f>
        <v>242160</v>
      </c>
    </row>
    <row r="4" spans="1:32" ht="13.5" customHeight="1">
      <c r="A4" s="219">
        <v>6</v>
      </c>
      <c r="B4" s="222"/>
      <c r="C4" s="230">
        <f>SUMIF('바-1.1-0-1 GPS좌표 및 흉고(소구역-해송 위험목'!$C$4:$C$22,A4,'바-1.1-0-1 GPS좌표 및 흉고(소구역-해송 위험목'!$K$4:$K$22)</f>
        <v>0</v>
      </c>
      <c r="D4" s="223"/>
      <c r="E4" s="224"/>
      <c r="F4" s="225"/>
      <c r="G4" s="225"/>
      <c r="H4" s="223">
        <f>E4*G4/100</f>
        <v>0</v>
      </c>
      <c r="I4" s="1320">
        <f>SUM(H4:H14)</f>
        <v>6.35328E-2</v>
      </c>
      <c r="J4" s="223">
        <f t="shared" ref="J4:J41" si="0">E4-H4</f>
        <v>0</v>
      </c>
      <c r="K4" s="223">
        <f t="shared" ref="K4:K41" si="1">E4*F4/100</f>
        <v>0</v>
      </c>
      <c r="L4" s="223">
        <f>SUM(K4,E4)</f>
        <v>0</v>
      </c>
      <c r="M4" s="223">
        <f t="shared" ref="M4:M41" si="2">H4</f>
        <v>0</v>
      </c>
      <c r="N4" s="223">
        <f t="shared" ref="N4:N41" si="3">(J4+K4)*$V$1</f>
        <v>0</v>
      </c>
      <c r="O4" s="223">
        <f>J4+K4</f>
        <v>0</v>
      </c>
      <c r="P4" s="223">
        <f>J4+K4</f>
        <v>0</v>
      </c>
      <c r="Q4" s="223">
        <f t="shared" ref="Q4:Q5" si="4">J4+K4</f>
        <v>0</v>
      </c>
      <c r="R4" s="226">
        <f>산출기초조사서!I6</f>
        <v>7.22</v>
      </c>
      <c r="S4" s="226">
        <f t="shared" ref="S4:S32" si="5">ROUND(Q4/R4,2)</f>
        <v>0</v>
      </c>
      <c r="T4" s="223"/>
      <c r="V4" s="227">
        <f>D4*800</f>
        <v>0</v>
      </c>
      <c r="X4" s="228">
        <f t="shared" ref="X4:X5" si="6">L4-H4</f>
        <v>0</v>
      </c>
      <c r="Y4" s="229">
        <f>D4*800</f>
        <v>0</v>
      </c>
      <c r="AB4" s="218">
        <f>(C4*100)/25</f>
        <v>0</v>
      </c>
      <c r="AE4" s="230">
        <f>SUMIF('바-1.1-0-1 GPS좌표 및 흉고(소구역-해송 위험목'!$C$4:$C$22,"6",'바-1.1-0-1 GPS좌표 및 흉고(소구역-해송 위험목'!$K$4:$K$22)</f>
        <v>0</v>
      </c>
    </row>
    <row r="5" spans="1:32" ht="13.5" customHeight="1">
      <c r="A5" s="231">
        <v>8</v>
      </c>
      <c r="B5" s="232"/>
      <c r="C5" s="230">
        <f>SUMIF('바-1.1-0-1 GPS좌표 및 흉고(소구역-해송 위험목'!$C$4:$C$22,A5,'바-1.1-0-1 GPS좌표 및 흉고(소구역-해송 위험목'!$K$4:$K$22)</f>
        <v>0</v>
      </c>
      <c r="D5" s="224"/>
      <c r="E5" s="224"/>
      <c r="F5" s="225"/>
      <c r="G5" s="225"/>
      <c r="H5" s="224">
        <f t="shared" ref="H5:H41" si="7">E5*G5/100</f>
        <v>0</v>
      </c>
      <c r="I5" s="1315"/>
      <c r="J5" s="224">
        <f t="shared" si="0"/>
        <v>0</v>
      </c>
      <c r="K5" s="224">
        <f t="shared" si="1"/>
        <v>0</v>
      </c>
      <c r="L5" s="224">
        <f t="shared" ref="L5:L41" si="8">SUM(K5,E5)</f>
        <v>0</v>
      </c>
      <c r="M5" s="224">
        <f t="shared" si="2"/>
        <v>0</v>
      </c>
      <c r="N5" s="224">
        <f t="shared" si="3"/>
        <v>0</v>
      </c>
      <c r="O5" s="224">
        <f t="shared" ref="O5:O41" si="9">J5+K5</f>
        <v>0</v>
      </c>
      <c r="P5" s="224">
        <f t="shared" ref="P5:P36" si="10">J5+K5</f>
        <v>0</v>
      </c>
      <c r="Q5" s="224">
        <f t="shared" si="4"/>
        <v>0</v>
      </c>
      <c r="R5" s="233">
        <f>산출기초조사서!I7</f>
        <v>7.39</v>
      </c>
      <c r="S5" s="233">
        <f t="shared" si="5"/>
        <v>0</v>
      </c>
      <c r="T5" s="231"/>
      <c r="V5" s="227">
        <f t="shared" ref="V5:V30" si="11">D5*800</f>
        <v>0</v>
      </c>
      <c r="X5" s="228">
        <f t="shared" si="6"/>
        <v>0</v>
      </c>
      <c r="Z5" s="218">
        <f>D4*800</f>
        <v>0</v>
      </c>
      <c r="AB5" s="218">
        <f t="shared" ref="AB5:AB34" si="12">(C5*100)/25</f>
        <v>0</v>
      </c>
      <c r="AE5" s="230">
        <f>SUMIF('바-1.1-0-1 GPS좌표 및 흉고(소구역-해송 위험목'!$C$4:$C$22,"8",'바-1.1-0-1 GPS좌표 및 흉고(소구역-해송 위험목'!$K$4:$K$22)</f>
        <v>0</v>
      </c>
    </row>
    <row r="6" spans="1:32" ht="13.5" customHeight="1">
      <c r="A6" s="231">
        <v>10</v>
      </c>
      <c r="B6" s="232"/>
      <c r="C6" s="230">
        <f>SUMIF('바-1.1-0-1 GPS좌표 및 흉고(소구역-해송 위험목'!$C$4:$C$22,A6,'바-1.1-0-1 GPS좌표 및 흉고(소구역-해송 위험목'!$K$4:$K$22)</f>
        <v>0</v>
      </c>
      <c r="D6" s="224" t="str">
        <f>IF(B6="","",INDEX([412]수간재적표!$C$2:$AX$427,$U$1+B6-2,A6/2-2))</f>
        <v/>
      </c>
      <c r="E6" s="224"/>
      <c r="F6" s="225"/>
      <c r="G6" s="225"/>
      <c r="H6" s="224">
        <f t="shared" si="7"/>
        <v>0</v>
      </c>
      <c r="I6" s="1315"/>
      <c r="J6" s="224">
        <f t="shared" si="0"/>
        <v>0</v>
      </c>
      <c r="K6" s="224">
        <f t="shared" si="1"/>
        <v>0</v>
      </c>
      <c r="L6" s="224">
        <f t="shared" si="8"/>
        <v>0</v>
      </c>
      <c r="M6" s="224">
        <f t="shared" si="2"/>
        <v>0</v>
      </c>
      <c r="N6" s="224">
        <f t="shared" si="3"/>
        <v>0</v>
      </c>
      <c r="O6" s="224">
        <f t="shared" si="9"/>
        <v>0</v>
      </c>
      <c r="P6" s="224">
        <f t="shared" si="10"/>
        <v>0</v>
      </c>
      <c r="Q6" s="224">
        <f>J6+K6</f>
        <v>0</v>
      </c>
      <c r="R6" s="233">
        <f>산출기초조사서!I8</f>
        <v>7.56</v>
      </c>
      <c r="S6" s="233">
        <f t="shared" si="5"/>
        <v>0</v>
      </c>
      <c r="T6" s="231"/>
      <c r="V6" s="227" t="e">
        <f t="shared" si="11"/>
        <v>#VALUE!</v>
      </c>
      <c r="X6" s="228">
        <f>L6-H6</f>
        <v>0</v>
      </c>
      <c r="AB6" s="218">
        <f t="shared" si="12"/>
        <v>0</v>
      </c>
      <c r="AE6" s="230">
        <f>SUMIF('바-1.1-0-1 GPS좌표 및 흉고(소구역-해송 위험목'!$C$4:$C$22,"10",'바-1.1-0-1 GPS좌표 및 흉고(소구역-해송 위험목'!$K$4:$K$22)</f>
        <v>0</v>
      </c>
    </row>
    <row r="7" spans="1:32" ht="13.5" customHeight="1">
      <c r="A7" s="231">
        <v>12</v>
      </c>
      <c r="B7" s="232"/>
      <c r="C7" s="230"/>
      <c r="D7" s="224"/>
      <c r="E7" s="224"/>
      <c r="F7" s="225"/>
      <c r="G7" s="225"/>
      <c r="H7" s="224">
        <f t="shared" si="7"/>
        <v>0</v>
      </c>
      <c r="I7" s="1315"/>
      <c r="J7" s="224">
        <f t="shared" si="0"/>
        <v>0</v>
      </c>
      <c r="K7" s="224">
        <f t="shared" si="1"/>
        <v>0</v>
      </c>
      <c r="L7" s="224">
        <f t="shared" si="8"/>
        <v>0</v>
      </c>
      <c r="M7" s="224">
        <f t="shared" si="2"/>
        <v>0</v>
      </c>
      <c r="N7" s="224">
        <f t="shared" si="3"/>
        <v>0</v>
      </c>
      <c r="O7" s="224">
        <f t="shared" si="9"/>
        <v>0</v>
      </c>
      <c r="P7" s="224">
        <f t="shared" si="10"/>
        <v>0</v>
      </c>
      <c r="Q7" s="224">
        <f t="shared" ref="Q7:Q34" si="13">J7+K7</f>
        <v>0</v>
      </c>
      <c r="R7" s="233">
        <f>산출기초조사서!I9</f>
        <v>7.72</v>
      </c>
      <c r="S7" s="233">
        <f t="shared" si="5"/>
        <v>0</v>
      </c>
      <c r="T7" s="231"/>
      <c r="V7" s="227">
        <f t="shared" si="11"/>
        <v>0</v>
      </c>
      <c r="X7" s="228">
        <f t="shared" ref="X7:X36" si="14">L7-H7</f>
        <v>0</v>
      </c>
      <c r="AB7" s="218">
        <f t="shared" si="12"/>
        <v>0</v>
      </c>
      <c r="AE7" s="230">
        <f>SUMIF('바-1.1-0-1 GPS좌표 및 흉고(소구역-해송 위험목'!$C$4:$C$22,"12",'바-1.1-0-1 GPS좌표 및 흉고(소구역-해송 위험목'!$K$4:$K$22)</f>
        <v>0</v>
      </c>
    </row>
    <row r="8" spans="1:32" ht="13.5" customHeight="1">
      <c r="A8" s="231">
        <v>14</v>
      </c>
      <c r="B8" s="232"/>
      <c r="C8" s="230"/>
      <c r="D8" s="224"/>
      <c r="E8" s="224"/>
      <c r="F8" s="225"/>
      <c r="G8" s="225"/>
      <c r="H8" s="224">
        <f t="shared" si="7"/>
        <v>0</v>
      </c>
      <c r="I8" s="1315"/>
      <c r="J8" s="224">
        <f t="shared" si="0"/>
        <v>0</v>
      </c>
      <c r="K8" s="224">
        <f t="shared" si="1"/>
        <v>0</v>
      </c>
      <c r="L8" s="224">
        <f t="shared" si="8"/>
        <v>0</v>
      </c>
      <c r="M8" s="224">
        <f t="shared" si="2"/>
        <v>0</v>
      </c>
      <c r="N8" s="224">
        <f t="shared" si="3"/>
        <v>0</v>
      </c>
      <c r="O8" s="224">
        <f t="shared" si="9"/>
        <v>0</v>
      </c>
      <c r="P8" s="224">
        <f t="shared" si="10"/>
        <v>0</v>
      </c>
      <c r="Q8" s="224">
        <f t="shared" si="13"/>
        <v>0</v>
      </c>
      <c r="R8" s="233">
        <f>산출기초조사서!I10</f>
        <v>7.89</v>
      </c>
      <c r="S8" s="233">
        <f t="shared" si="5"/>
        <v>0</v>
      </c>
      <c r="T8" s="231"/>
      <c r="V8" s="227">
        <f t="shared" si="11"/>
        <v>0</v>
      </c>
      <c r="X8" s="228">
        <f t="shared" si="14"/>
        <v>0</v>
      </c>
      <c r="AB8" s="218">
        <f t="shared" si="12"/>
        <v>0</v>
      </c>
      <c r="AE8" s="230">
        <f>SUMIF('바-1.1-0-1 GPS좌표 및 흉고(소구역-해송 위험목'!$C$4:$C$22,"14",'바-1.1-0-1 GPS좌표 및 흉고(소구역-해송 위험목'!$K$4:$K$22)</f>
        <v>0</v>
      </c>
    </row>
    <row r="9" spans="1:32" ht="13.5" customHeight="1">
      <c r="A9" s="231">
        <v>16</v>
      </c>
      <c r="B9" s="232">
        <v>9</v>
      </c>
      <c r="C9" s="230">
        <f>SUMIF('바-1.1-0-1 GPS좌표 및 흉고(소구역-해송 위험목'!$C$4:$C$22,A9,'바-1.1-0-1 GPS좌표 및 흉고(소구역-해송 위험목'!$K$4:$K$22)</f>
        <v>1</v>
      </c>
      <c r="D9" s="224">
        <f>IF(B9="","",INDEX(수간재적표!$C$2:$AX$427,$U$1+B9-2,A9/2-2))</f>
        <v>8.8239999999999999E-2</v>
      </c>
      <c r="E9" s="224">
        <f t="shared" ref="E9:E23" si="15">C9*D9</f>
        <v>8.8239999999999999E-2</v>
      </c>
      <c r="F9" s="225">
        <v>28.9</v>
      </c>
      <c r="G9" s="225">
        <f>조재율표!H8*$W$1</f>
        <v>72</v>
      </c>
      <c r="H9" s="224">
        <f t="shared" si="7"/>
        <v>6.35328E-2</v>
      </c>
      <c r="I9" s="1315"/>
      <c r="J9" s="224">
        <f t="shared" si="0"/>
        <v>2.4707199999999999E-2</v>
      </c>
      <c r="K9" s="224">
        <f t="shared" si="1"/>
        <v>2.5501359999999997E-2</v>
      </c>
      <c r="L9" s="224">
        <f t="shared" si="8"/>
        <v>0.11374136</v>
      </c>
      <c r="M9" s="224">
        <f t="shared" si="2"/>
        <v>6.35328E-2</v>
      </c>
      <c r="N9" s="224">
        <f t="shared" si="3"/>
        <v>9.0877493599999998E-2</v>
      </c>
      <c r="O9" s="224">
        <f t="shared" si="9"/>
        <v>5.0208559999999999E-2</v>
      </c>
      <c r="P9" s="224">
        <f t="shared" si="10"/>
        <v>5.0208559999999999E-2</v>
      </c>
      <c r="Q9" s="224">
        <f t="shared" si="13"/>
        <v>5.0208559999999999E-2</v>
      </c>
      <c r="R9" s="233">
        <f>산출기초조사서!I11</f>
        <v>8.06</v>
      </c>
      <c r="S9" s="233">
        <f t="shared" si="5"/>
        <v>0.01</v>
      </c>
      <c r="T9" s="231"/>
      <c r="V9" s="227">
        <f t="shared" si="11"/>
        <v>70.591999999999999</v>
      </c>
      <c r="X9" s="228">
        <f t="shared" si="14"/>
        <v>5.0208559999999999E-2</v>
      </c>
      <c r="AB9" s="218">
        <f t="shared" si="12"/>
        <v>4</v>
      </c>
      <c r="AE9" s="230">
        <f>SUMIF('바-1.1-0-1 GPS좌표 및 흉고(소구역-해송 위험목'!$C$4:$C$22,"16",'바-1.1-0-1 GPS좌표 및 흉고(소구역-해송 위험목'!$K$4:$K$22)</f>
        <v>1</v>
      </c>
      <c r="AF9" s="234">
        <f>AE9+AE10+AE11</f>
        <v>1</v>
      </c>
    </row>
    <row r="10" spans="1:32" ht="13.5" customHeight="1">
      <c r="A10" s="231">
        <v>18</v>
      </c>
      <c r="B10" s="232"/>
      <c r="C10" s="230">
        <f>SUMIF('바-1.1-0-1 GPS좌표 및 흉고(소구역-해송 위험목'!$C$4:$C$22,A10,'바-1.1-0-1 GPS좌표 및 흉고(소구역-해송 위험목'!$K$4:$K$22)</f>
        <v>0</v>
      </c>
      <c r="D10" s="224" t="str">
        <f>IF(B10="","",INDEX(수간재적표!$C$2:$AX$427,$U$1+B10-2,A10/2-2))</f>
        <v/>
      </c>
      <c r="E10" s="224"/>
      <c r="F10" s="225"/>
      <c r="G10" s="225"/>
      <c r="H10" s="224">
        <f t="shared" si="7"/>
        <v>0</v>
      </c>
      <c r="I10" s="1315"/>
      <c r="J10" s="224">
        <f t="shared" si="0"/>
        <v>0</v>
      </c>
      <c r="K10" s="224">
        <f t="shared" si="1"/>
        <v>0</v>
      </c>
      <c r="L10" s="224">
        <f t="shared" si="8"/>
        <v>0</v>
      </c>
      <c r="M10" s="224">
        <f t="shared" si="2"/>
        <v>0</v>
      </c>
      <c r="N10" s="224">
        <f t="shared" si="3"/>
        <v>0</v>
      </c>
      <c r="O10" s="224">
        <f t="shared" si="9"/>
        <v>0</v>
      </c>
      <c r="P10" s="224">
        <f t="shared" si="10"/>
        <v>0</v>
      </c>
      <c r="Q10" s="224">
        <f t="shared" si="13"/>
        <v>0</v>
      </c>
      <c r="R10" s="233">
        <f>산출기초조사서!I12</f>
        <v>8.2200000000000006</v>
      </c>
      <c r="S10" s="233">
        <f t="shared" si="5"/>
        <v>0</v>
      </c>
      <c r="T10" s="231"/>
      <c r="V10" s="227" t="e">
        <f t="shared" si="11"/>
        <v>#VALUE!</v>
      </c>
      <c r="X10" s="228">
        <f t="shared" si="14"/>
        <v>0</v>
      </c>
      <c r="AB10" s="218">
        <f t="shared" si="12"/>
        <v>0</v>
      </c>
      <c r="AE10" s="230">
        <f>SUMIF('바-1.1-0-1 GPS좌표 및 흉고(소구역-해송 위험목'!$C$4:$C$22,"18",'바-1.1-0-1 GPS좌표 및 흉고(소구역-해송 위험목'!$K$4:$K$22)</f>
        <v>0</v>
      </c>
    </row>
    <row r="11" spans="1:32" ht="13.5" customHeight="1">
      <c r="A11" s="231">
        <v>20</v>
      </c>
      <c r="B11" s="232"/>
      <c r="C11" s="230">
        <f>SUMIF('바-1.1-0-1 GPS좌표 및 흉고(소구역-해송 위험목'!$C$4:$C$22,A11,'바-1.1-0-1 GPS좌표 및 흉고(소구역-해송 위험목'!$K$4:$K$22)</f>
        <v>0</v>
      </c>
      <c r="D11" s="224" t="str">
        <f>IF(B11="","",INDEX(수간재적표!$C$2:$AX$427,$U$1+B11-2,A11/2-2))</f>
        <v/>
      </c>
      <c r="E11" s="224"/>
      <c r="F11" s="225"/>
      <c r="G11" s="225"/>
      <c r="H11" s="224">
        <f t="shared" si="7"/>
        <v>0</v>
      </c>
      <c r="I11" s="1315"/>
      <c r="J11" s="224">
        <f t="shared" si="0"/>
        <v>0</v>
      </c>
      <c r="K11" s="224">
        <f t="shared" si="1"/>
        <v>0</v>
      </c>
      <c r="L11" s="224">
        <f t="shared" si="8"/>
        <v>0</v>
      </c>
      <c r="M11" s="224">
        <f t="shared" si="2"/>
        <v>0</v>
      </c>
      <c r="N11" s="224">
        <f t="shared" si="3"/>
        <v>0</v>
      </c>
      <c r="O11" s="224">
        <f t="shared" si="9"/>
        <v>0</v>
      </c>
      <c r="P11" s="224">
        <f t="shared" si="10"/>
        <v>0</v>
      </c>
      <c r="Q11" s="224">
        <f t="shared" si="13"/>
        <v>0</v>
      </c>
      <c r="R11" s="233">
        <f>산출기초조사서!I13</f>
        <v>8.39</v>
      </c>
      <c r="S11" s="233">
        <f t="shared" si="5"/>
        <v>0</v>
      </c>
      <c r="T11" s="231"/>
      <c r="V11" s="227" t="e">
        <f t="shared" si="11"/>
        <v>#VALUE!</v>
      </c>
      <c r="X11" s="228">
        <f t="shared" si="14"/>
        <v>0</v>
      </c>
      <c r="AB11" s="218">
        <f t="shared" si="12"/>
        <v>0</v>
      </c>
      <c r="AE11" s="230">
        <f>SUMIF('바-1.1-0-1 GPS좌표 및 흉고(소구역-해송 위험목'!$C$4:$C$22,"20",'바-1.1-0-1 GPS좌표 및 흉고(소구역-해송 위험목'!$K$4:$K$22)</f>
        <v>0</v>
      </c>
    </row>
    <row r="12" spans="1:32" ht="13.5" customHeight="1">
      <c r="A12" s="231">
        <v>22</v>
      </c>
      <c r="B12" s="232"/>
      <c r="C12" s="230"/>
      <c r="D12" s="224"/>
      <c r="E12" s="224"/>
      <c r="F12" s="225"/>
      <c r="G12" s="225"/>
      <c r="H12" s="224">
        <f t="shared" si="7"/>
        <v>0</v>
      </c>
      <c r="I12" s="1315"/>
      <c r="J12" s="224">
        <f t="shared" si="0"/>
        <v>0</v>
      </c>
      <c r="K12" s="224">
        <f t="shared" si="1"/>
        <v>0</v>
      </c>
      <c r="L12" s="224">
        <f t="shared" si="8"/>
        <v>0</v>
      </c>
      <c r="M12" s="224">
        <f t="shared" si="2"/>
        <v>0</v>
      </c>
      <c r="N12" s="224">
        <f t="shared" si="3"/>
        <v>0</v>
      </c>
      <c r="O12" s="224">
        <f t="shared" si="9"/>
        <v>0</v>
      </c>
      <c r="P12" s="224">
        <f t="shared" si="10"/>
        <v>0</v>
      </c>
      <c r="Q12" s="224">
        <f t="shared" si="13"/>
        <v>0</v>
      </c>
      <c r="R12" s="233">
        <f>산출기초조사서!I14</f>
        <v>8.56</v>
      </c>
      <c r="S12" s="233">
        <f t="shared" si="5"/>
        <v>0</v>
      </c>
      <c r="T12" s="231"/>
      <c r="V12" s="227">
        <f t="shared" si="11"/>
        <v>0</v>
      </c>
      <c r="X12" s="228">
        <f t="shared" si="14"/>
        <v>0</v>
      </c>
      <c r="AB12" s="218">
        <f t="shared" si="12"/>
        <v>0</v>
      </c>
      <c r="AC12" s="218">
        <v>4.8</v>
      </c>
      <c r="AE12" s="230">
        <f>SUMIF('바-1.1-0-1 GPS좌표 및 흉고(소구역-해송 위험목'!$C$4:$C$22,"22",'바-1.1-0-1 GPS좌표 및 흉고(소구역-해송 위험목'!$K$4:$K$22)</f>
        <v>0</v>
      </c>
    </row>
    <row r="13" spans="1:32" ht="13.5" customHeight="1">
      <c r="A13" s="231">
        <v>24</v>
      </c>
      <c r="B13" s="232"/>
      <c r="C13" s="230"/>
      <c r="D13" s="224"/>
      <c r="E13" s="224"/>
      <c r="F13" s="225"/>
      <c r="G13" s="225"/>
      <c r="H13" s="224">
        <f t="shared" si="7"/>
        <v>0</v>
      </c>
      <c r="I13" s="1315"/>
      <c r="J13" s="224">
        <f t="shared" si="0"/>
        <v>0</v>
      </c>
      <c r="K13" s="224">
        <f t="shared" si="1"/>
        <v>0</v>
      </c>
      <c r="L13" s="224">
        <f t="shared" si="8"/>
        <v>0</v>
      </c>
      <c r="M13" s="224">
        <f t="shared" si="2"/>
        <v>0</v>
      </c>
      <c r="N13" s="224">
        <f t="shared" si="3"/>
        <v>0</v>
      </c>
      <c r="O13" s="224">
        <f t="shared" si="9"/>
        <v>0</v>
      </c>
      <c r="P13" s="224">
        <f t="shared" si="10"/>
        <v>0</v>
      </c>
      <c r="Q13" s="224">
        <f t="shared" si="13"/>
        <v>0</v>
      </c>
      <c r="R13" s="233">
        <f>산출기초조사서!I15</f>
        <v>8.7200000000000006</v>
      </c>
      <c r="S13" s="233">
        <f t="shared" si="5"/>
        <v>0</v>
      </c>
      <c r="T13" s="231"/>
      <c r="V13" s="227">
        <f t="shared" si="11"/>
        <v>0</v>
      </c>
      <c r="X13" s="228">
        <f t="shared" si="14"/>
        <v>0</v>
      </c>
      <c r="AB13" s="218">
        <f t="shared" si="12"/>
        <v>0</v>
      </c>
      <c r="AE13" s="230">
        <f>SUMIF('바-1.1-0-1 GPS좌표 및 흉고(소구역-해송 위험목'!$C$4:$C$22,"24",'바-1.1-0-1 GPS좌표 및 흉고(소구역-해송 위험목'!$K$4:$K$22)</f>
        <v>0</v>
      </c>
    </row>
    <row r="14" spans="1:32" ht="13.5" customHeight="1">
      <c r="A14" s="231">
        <v>26</v>
      </c>
      <c r="B14" s="232"/>
      <c r="C14" s="230"/>
      <c r="D14" s="224"/>
      <c r="E14" s="224"/>
      <c r="F14" s="225"/>
      <c r="G14" s="225"/>
      <c r="H14" s="224">
        <f t="shared" si="7"/>
        <v>0</v>
      </c>
      <c r="I14" s="1315"/>
      <c r="J14" s="224">
        <f t="shared" si="0"/>
        <v>0</v>
      </c>
      <c r="K14" s="224">
        <f t="shared" si="1"/>
        <v>0</v>
      </c>
      <c r="L14" s="224">
        <f t="shared" si="8"/>
        <v>0</v>
      </c>
      <c r="M14" s="224">
        <f t="shared" si="2"/>
        <v>0</v>
      </c>
      <c r="N14" s="224">
        <f t="shared" si="3"/>
        <v>0</v>
      </c>
      <c r="O14" s="224">
        <f t="shared" si="9"/>
        <v>0</v>
      </c>
      <c r="P14" s="224">
        <f t="shared" si="10"/>
        <v>0</v>
      </c>
      <c r="Q14" s="224">
        <f t="shared" si="13"/>
        <v>0</v>
      </c>
      <c r="R14" s="233">
        <f>산출기초조사서!I16</f>
        <v>8.89</v>
      </c>
      <c r="S14" s="233">
        <f t="shared" si="5"/>
        <v>0</v>
      </c>
      <c r="T14" s="231"/>
      <c r="V14" s="227">
        <f t="shared" si="11"/>
        <v>0</v>
      </c>
      <c r="X14" s="228">
        <f t="shared" si="14"/>
        <v>0</v>
      </c>
      <c r="AB14" s="218">
        <f t="shared" si="12"/>
        <v>0</v>
      </c>
      <c r="AE14" s="230">
        <f>SUMIF('바-1.1-0-1 GPS좌표 및 흉고(소구역-해송 위험목'!$C$4:$C$22,"26",'바-1.1-0-1 GPS좌표 및 흉고(소구역-해송 위험목'!$K$4:$K$22)</f>
        <v>0</v>
      </c>
    </row>
    <row r="15" spans="1:32" ht="13.5" customHeight="1">
      <c r="A15" s="231">
        <v>28</v>
      </c>
      <c r="B15" s="232"/>
      <c r="C15" s="230"/>
      <c r="D15" s="224"/>
      <c r="E15" s="224"/>
      <c r="F15" s="225"/>
      <c r="G15" s="225"/>
      <c r="H15" s="224">
        <f t="shared" si="7"/>
        <v>0</v>
      </c>
      <c r="I15" s="1315">
        <f>SUM(H15:H16)</f>
        <v>0.44848999999999994</v>
      </c>
      <c r="J15" s="224">
        <f t="shared" si="0"/>
        <v>0</v>
      </c>
      <c r="K15" s="224">
        <f t="shared" si="1"/>
        <v>0</v>
      </c>
      <c r="L15" s="224">
        <f t="shared" si="8"/>
        <v>0</v>
      </c>
      <c r="M15" s="224">
        <f t="shared" si="2"/>
        <v>0</v>
      </c>
      <c r="N15" s="224">
        <f t="shared" si="3"/>
        <v>0</v>
      </c>
      <c r="O15" s="224">
        <f t="shared" si="9"/>
        <v>0</v>
      </c>
      <c r="P15" s="224">
        <f t="shared" si="10"/>
        <v>0</v>
      </c>
      <c r="Q15" s="224">
        <f t="shared" si="13"/>
        <v>0</v>
      </c>
      <c r="R15" s="233">
        <f>산출기초조사서!I17</f>
        <v>9.06</v>
      </c>
      <c r="S15" s="233">
        <f t="shared" si="5"/>
        <v>0</v>
      </c>
      <c r="T15" s="231"/>
      <c r="V15" s="227">
        <f t="shared" si="11"/>
        <v>0</v>
      </c>
      <c r="X15" s="228">
        <f t="shared" si="14"/>
        <v>0</v>
      </c>
      <c r="AB15" s="218">
        <f t="shared" si="12"/>
        <v>0</v>
      </c>
      <c r="AE15" s="230">
        <f>SUMIF('바-1.1-0-1 GPS좌표 및 흉고(소구역-해송 위험목'!$C$4:$C$22,"28",'바-1.1-0-1 GPS좌표 및 흉고(소구역-해송 위험목'!$K$4:$K$22)</f>
        <v>0</v>
      </c>
    </row>
    <row r="16" spans="1:32" ht="13.5" customHeight="1">
      <c r="A16" s="231">
        <v>30</v>
      </c>
      <c r="B16" s="232">
        <v>17</v>
      </c>
      <c r="C16" s="230">
        <f>SUMIF('바-1.1-0-1 GPS좌표 및 흉고(소구역-해송 위험목'!$C$4:$C$22,A16,'바-1.1-0-1 GPS좌표 및 흉고(소구역-해송 위험목'!$K$4:$K$22)</f>
        <v>1</v>
      </c>
      <c r="D16" s="224">
        <f>IF(B16="","",INDEX(수간재적표!$C$2:$AX$427,$U$1+B16-2,A16/2-2))</f>
        <v>0.52149999999999996</v>
      </c>
      <c r="E16" s="224">
        <f t="shared" si="15"/>
        <v>0.52149999999999996</v>
      </c>
      <c r="F16" s="225">
        <v>28.9</v>
      </c>
      <c r="G16" s="225">
        <f>조재율표!H15*$W$1</f>
        <v>86</v>
      </c>
      <c r="H16" s="224">
        <f t="shared" si="7"/>
        <v>0.44848999999999994</v>
      </c>
      <c r="I16" s="1315"/>
      <c r="J16" s="224">
        <f t="shared" si="0"/>
        <v>7.3010000000000019E-2</v>
      </c>
      <c r="K16" s="224">
        <f t="shared" si="1"/>
        <v>0.1507135</v>
      </c>
      <c r="L16" s="224">
        <f t="shared" si="8"/>
        <v>0.67221350000000002</v>
      </c>
      <c r="M16" s="224">
        <f t="shared" si="2"/>
        <v>0.44848999999999994</v>
      </c>
      <c r="N16" s="224">
        <f t="shared" si="3"/>
        <v>0.40493953500000007</v>
      </c>
      <c r="O16" s="224">
        <f t="shared" si="9"/>
        <v>0.22372350000000002</v>
      </c>
      <c r="P16" s="224">
        <f t="shared" si="10"/>
        <v>0.22372350000000002</v>
      </c>
      <c r="Q16" s="224">
        <f t="shared" si="13"/>
        <v>0.22372350000000002</v>
      </c>
      <c r="R16" s="233">
        <f>산출기초조사서!I18</f>
        <v>9.23</v>
      </c>
      <c r="S16" s="233">
        <f t="shared" si="5"/>
        <v>0.02</v>
      </c>
      <c r="T16" s="231"/>
      <c r="V16" s="227">
        <f t="shared" si="11"/>
        <v>417.2</v>
      </c>
      <c r="X16" s="228">
        <f t="shared" si="14"/>
        <v>0.22372350000000008</v>
      </c>
      <c r="AB16" s="218">
        <f t="shared" si="12"/>
        <v>4</v>
      </c>
      <c r="AE16" s="230">
        <f>SUMIF('바-1.1-0-1 GPS좌표 및 흉고(소구역-해송 위험목'!$C$4:$C$22,"30",'바-1.1-0-1 GPS좌표 및 흉고(소구역-해송 위험목'!$K$4:$K$22)</f>
        <v>1</v>
      </c>
    </row>
    <row r="17" spans="1:31" ht="13.5" customHeight="1">
      <c r="A17" s="231">
        <v>32</v>
      </c>
      <c r="B17" s="232">
        <v>17</v>
      </c>
      <c r="C17" s="230">
        <f>SUMIF('바-1.1-0-1 GPS좌표 및 흉고(소구역-해송 위험목'!$C$4:$C$22,A17,'바-1.1-0-1 GPS좌표 및 흉고(소구역-해송 위험목'!$K$4:$K$22)</f>
        <v>1</v>
      </c>
      <c r="D17" s="224">
        <f>IF(B17="","",INDEX(수간재적표!$C$2:$AX$427,$U$1+B17-2,A17/2-2))</f>
        <v>0.58457000000000003</v>
      </c>
      <c r="E17" s="224">
        <f t="shared" si="15"/>
        <v>0.58457000000000003</v>
      </c>
      <c r="F17" s="225">
        <v>28.9</v>
      </c>
      <c r="G17" s="225">
        <f>조재율표!H16*$W$1</f>
        <v>87</v>
      </c>
      <c r="H17" s="224">
        <f t="shared" si="7"/>
        <v>0.50857589999999997</v>
      </c>
      <c r="I17" s="1315">
        <f>SUM(H17:H36)</f>
        <v>17.809635100000001</v>
      </c>
      <c r="J17" s="224">
        <f t="shared" si="0"/>
        <v>7.5994100000000064E-2</v>
      </c>
      <c r="K17" s="224">
        <f t="shared" si="1"/>
        <v>0.16894072999999998</v>
      </c>
      <c r="L17" s="224">
        <f t="shared" si="8"/>
        <v>0.75351073000000002</v>
      </c>
      <c r="M17" s="224">
        <f t="shared" si="2"/>
        <v>0.50857589999999997</v>
      </c>
      <c r="N17" s="224">
        <f t="shared" si="3"/>
        <v>0.44333204230000012</v>
      </c>
      <c r="O17" s="224">
        <f t="shared" si="9"/>
        <v>0.24493483000000005</v>
      </c>
      <c r="P17" s="224">
        <f t="shared" si="10"/>
        <v>0.24493483000000005</v>
      </c>
      <c r="Q17" s="224">
        <f t="shared" si="13"/>
        <v>0.24493483000000005</v>
      </c>
      <c r="R17" s="233">
        <f>산출기초조사서!I19</f>
        <v>9.39</v>
      </c>
      <c r="S17" s="233">
        <f t="shared" si="5"/>
        <v>0.03</v>
      </c>
      <c r="T17" s="231"/>
      <c r="V17" s="227">
        <f t="shared" si="11"/>
        <v>467.65600000000001</v>
      </c>
      <c r="X17" s="228">
        <f t="shared" si="14"/>
        <v>0.24493483000000005</v>
      </c>
      <c r="AB17" s="218">
        <f t="shared" si="12"/>
        <v>4</v>
      </c>
      <c r="AE17" s="230">
        <f>SUMIF('바-1.1-0-1 GPS좌표 및 흉고(소구역-해송 위험목'!$C$4:$C$22,"32",'바-1.1-0-1 GPS좌표 및 흉고(소구역-해송 위험목'!$K$4:$K$22)</f>
        <v>1</v>
      </c>
    </row>
    <row r="18" spans="1:31" ht="13.5" customHeight="1">
      <c r="A18" s="231">
        <v>34</v>
      </c>
      <c r="B18" s="232">
        <v>18</v>
      </c>
      <c r="C18" s="230">
        <f>SUMIF('바-1.1-0-1 GPS좌표 및 흉고(소구역-해송 위험목'!$C$4:$C$22,A18,'바-1.1-0-1 GPS좌표 및 흉고(소구역-해송 위험목'!$K$4:$K$22)</f>
        <v>1</v>
      </c>
      <c r="D18" s="224">
        <f>IF(B18="","",INDEX(수간재적표!$C$2:$AX$427,$U$1+B18-2,A18/2-2))</f>
        <v>0.68845999999999996</v>
      </c>
      <c r="E18" s="224">
        <f t="shared" si="15"/>
        <v>0.68845999999999996</v>
      </c>
      <c r="F18" s="225">
        <v>28.9</v>
      </c>
      <c r="G18" s="225">
        <f>조재율표!H17*$W$1</f>
        <v>87</v>
      </c>
      <c r="H18" s="224">
        <f t="shared" si="7"/>
        <v>0.59896020000000005</v>
      </c>
      <c r="I18" s="1315"/>
      <c r="J18" s="224">
        <f t="shared" si="0"/>
        <v>8.9499799999999907E-2</v>
      </c>
      <c r="K18" s="224">
        <f t="shared" si="1"/>
        <v>0.19896493999999998</v>
      </c>
      <c r="L18" s="224">
        <f t="shared" si="8"/>
        <v>0.88742493999999994</v>
      </c>
      <c r="M18" s="224">
        <f t="shared" si="2"/>
        <v>0.59896020000000005</v>
      </c>
      <c r="N18" s="224">
        <f t="shared" si="3"/>
        <v>0.5221211793999998</v>
      </c>
      <c r="O18" s="224">
        <f t="shared" si="9"/>
        <v>0.28846473999999989</v>
      </c>
      <c r="P18" s="224">
        <f t="shared" si="10"/>
        <v>0.28846473999999989</v>
      </c>
      <c r="Q18" s="224">
        <f t="shared" si="13"/>
        <v>0.28846473999999989</v>
      </c>
      <c r="R18" s="233">
        <f>산출기초조사서!I20</f>
        <v>9.56</v>
      </c>
      <c r="S18" s="233">
        <f t="shared" si="5"/>
        <v>0.03</v>
      </c>
      <c r="T18" s="231"/>
      <c r="V18" s="227">
        <f t="shared" si="11"/>
        <v>550.76799999999992</v>
      </c>
      <c r="X18" s="228">
        <f t="shared" si="14"/>
        <v>0.28846473999999989</v>
      </c>
      <c r="AB18" s="218">
        <f t="shared" si="12"/>
        <v>4</v>
      </c>
      <c r="AE18" s="230">
        <f>SUMIF('바-1.1-0-1 GPS좌표 및 흉고(소구역-해송 위험목'!$C$4:$C$22,"34",'바-1.1-0-1 GPS좌표 및 흉고(소구역-해송 위험목'!$K$4:$K$22)</f>
        <v>1</v>
      </c>
    </row>
    <row r="19" spans="1:31" ht="13.5" customHeight="1">
      <c r="A19" s="231">
        <v>36</v>
      </c>
      <c r="B19" s="232">
        <v>18</v>
      </c>
      <c r="C19" s="230">
        <f>SUMIF('바-1.1-0-1 GPS좌표 및 흉고(소구역-해송 위험목'!$C$4:$C$22,A19,'바-1.1-0-1 GPS좌표 및 흉고(소구역-해송 위험목'!$K$4:$K$22)</f>
        <v>1</v>
      </c>
      <c r="D19" s="224">
        <f>IF(B19="","",INDEX(수간재적표!$C$2:$AX$427,$U$1+B19-2,A19/2-2))</f>
        <v>0.76071</v>
      </c>
      <c r="E19" s="224">
        <f t="shared" si="15"/>
        <v>0.76071</v>
      </c>
      <c r="F19" s="225">
        <v>28.9</v>
      </c>
      <c r="G19" s="225">
        <f>조재율표!H18*$W$1</f>
        <v>88</v>
      </c>
      <c r="H19" s="224">
        <f t="shared" si="7"/>
        <v>0.66942480000000004</v>
      </c>
      <c r="I19" s="1315"/>
      <c r="J19" s="224">
        <f t="shared" si="0"/>
        <v>9.1285199999999955E-2</v>
      </c>
      <c r="K19" s="224">
        <f t="shared" si="1"/>
        <v>0.21984519</v>
      </c>
      <c r="L19" s="224">
        <f t="shared" si="8"/>
        <v>0.98055519000000002</v>
      </c>
      <c r="M19" s="224">
        <f t="shared" si="2"/>
        <v>0.66942480000000004</v>
      </c>
      <c r="N19" s="224">
        <f t="shared" si="3"/>
        <v>0.56314600589999997</v>
      </c>
      <c r="O19" s="224">
        <f t="shared" si="9"/>
        <v>0.31113038999999998</v>
      </c>
      <c r="P19" s="224">
        <f t="shared" si="10"/>
        <v>0.31113038999999998</v>
      </c>
      <c r="Q19" s="224">
        <f t="shared" si="13"/>
        <v>0.31113038999999998</v>
      </c>
      <c r="R19" s="233">
        <f>산출기초조사서!I21</f>
        <v>9.73</v>
      </c>
      <c r="S19" s="233">
        <f t="shared" si="5"/>
        <v>0.03</v>
      </c>
      <c r="T19" s="231"/>
      <c r="V19" s="227">
        <f t="shared" si="11"/>
        <v>608.56799999999998</v>
      </c>
      <c r="X19" s="228">
        <f t="shared" si="14"/>
        <v>0.31113038999999998</v>
      </c>
      <c r="AB19" s="218">
        <f t="shared" si="12"/>
        <v>4</v>
      </c>
      <c r="AE19" s="230">
        <f>SUMIF('바-1.1-0-1 GPS좌표 및 흉고(소구역-해송 위험목'!$C$4:$C$22,"36",'바-1.1-0-1 GPS좌표 및 흉고(소구역-해송 위험목'!$K$4:$K$22)</f>
        <v>1</v>
      </c>
    </row>
    <row r="20" spans="1:31" ht="13.5" customHeight="1">
      <c r="A20" s="231">
        <v>38</v>
      </c>
      <c r="B20" s="232"/>
      <c r="C20" s="230"/>
      <c r="D20" s="224"/>
      <c r="E20" s="224"/>
      <c r="F20" s="225"/>
      <c r="G20" s="225"/>
      <c r="H20" s="224">
        <f t="shared" si="7"/>
        <v>0</v>
      </c>
      <c r="I20" s="1315"/>
      <c r="J20" s="224">
        <f t="shared" si="0"/>
        <v>0</v>
      </c>
      <c r="K20" s="224">
        <f t="shared" si="1"/>
        <v>0</v>
      </c>
      <c r="L20" s="224">
        <f t="shared" si="8"/>
        <v>0</v>
      </c>
      <c r="M20" s="224">
        <f t="shared" si="2"/>
        <v>0</v>
      </c>
      <c r="N20" s="224">
        <f t="shared" si="3"/>
        <v>0</v>
      </c>
      <c r="O20" s="224">
        <f t="shared" si="9"/>
        <v>0</v>
      </c>
      <c r="P20" s="224">
        <f t="shared" si="10"/>
        <v>0</v>
      </c>
      <c r="Q20" s="224">
        <f t="shared" si="13"/>
        <v>0</v>
      </c>
      <c r="R20" s="233">
        <f>산출기초조사서!I22</f>
        <v>9.89</v>
      </c>
      <c r="S20" s="233">
        <f t="shared" si="5"/>
        <v>0</v>
      </c>
      <c r="T20" s="231"/>
      <c r="V20" s="227">
        <f t="shared" si="11"/>
        <v>0</v>
      </c>
      <c r="X20" s="228">
        <f t="shared" si="14"/>
        <v>0</v>
      </c>
      <c r="AB20" s="218">
        <f t="shared" si="12"/>
        <v>0</v>
      </c>
      <c r="AE20" s="230">
        <f>SUMIF('바-1.1-0-1 GPS좌표 및 흉고(소구역-해송 위험목'!$C$4:$C$22,"38",'바-1.1-0-1 GPS좌표 및 흉고(소구역-해송 위험목'!$K$4:$K$22)</f>
        <v>0</v>
      </c>
    </row>
    <row r="21" spans="1:31" ht="13.5" customHeight="1">
      <c r="A21" s="231">
        <v>40</v>
      </c>
      <c r="B21" s="232">
        <v>20</v>
      </c>
      <c r="C21" s="230">
        <f>SUMIF('바-1.1-0-1 GPS좌표 및 흉고(소구역-해송 위험목'!$C$4:$C$22,A21,'바-1.1-0-1 GPS좌표 및 흉고(소구역-해송 위험목'!$K$4:$K$22)</f>
        <v>1</v>
      </c>
      <c r="D21" s="224">
        <f>IF(B21="","",INDEX(수간재적표!$C$2:$AX$427,$U$1+B21-2,A21/2-2))</f>
        <v>1.01397</v>
      </c>
      <c r="E21" s="224">
        <f t="shared" si="15"/>
        <v>1.01397</v>
      </c>
      <c r="F21" s="225">
        <v>28.9</v>
      </c>
      <c r="G21" s="225">
        <f>조재율표!H20*$W$1</f>
        <v>88</v>
      </c>
      <c r="H21" s="224">
        <f t="shared" si="7"/>
        <v>0.89229360000000002</v>
      </c>
      <c r="I21" s="1315"/>
      <c r="J21" s="224">
        <f t="shared" si="0"/>
        <v>0.12167640000000002</v>
      </c>
      <c r="K21" s="224">
        <f t="shared" si="1"/>
        <v>0.29303732999999998</v>
      </c>
      <c r="L21" s="224">
        <f t="shared" si="8"/>
        <v>1.30700733</v>
      </c>
      <c r="M21" s="224">
        <f t="shared" si="2"/>
        <v>0.89229360000000002</v>
      </c>
      <c r="N21" s="224">
        <f t="shared" si="3"/>
        <v>0.75063185129999999</v>
      </c>
      <c r="O21" s="224">
        <f t="shared" si="9"/>
        <v>0.41471373</v>
      </c>
      <c r="P21" s="224">
        <f t="shared" si="10"/>
        <v>0.41471373</v>
      </c>
      <c r="Q21" s="224">
        <f t="shared" si="13"/>
        <v>0.41471373</v>
      </c>
      <c r="R21" s="233">
        <f>산출기초조사서!I23</f>
        <v>10.06</v>
      </c>
      <c r="S21" s="233">
        <f t="shared" si="5"/>
        <v>0.04</v>
      </c>
      <c r="T21" s="231"/>
      <c r="V21" s="227">
        <f t="shared" si="11"/>
        <v>811.17600000000004</v>
      </c>
      <c r="X21" s="228">
        <f t="shared" si="14"/>
        <v>0.41471373</v>
      </c>
      <c r="AB21" s="218">
        <f t="shared" si="12"/>
        <v>4</v>
      </c>
      <c r="AE21" s="230">
        <f>SUMIF('바-1.1-0-1 GPS좌표 및 흉고(소구역-해송 위험목'!$C$4:$C$22,"40",'바-1.1-0-1 GPS좌표 및 흉고(소구역-해송 위험목'!$K$4:$K$22)</f>
        <v>1</v>
      </c>
    </row>
    <row r="22" spans="1:31" ht="13.5" customHeight="1">
      <c r="A22" s="231">
        <v>42</v>
      </c>
      <c r="B22" s="232">
        <v>21</v>
      </c>
      <c r="C22" s="230">
        <f>SUMIF('바-1.1-0-1 GPS좌표 및 흉고(소구역-해송 위험목'!$C$4:$C$22,A22,'바-1.1-0-1 GPS좌표 및 흉고(소구역-해송 위험목'!$K$4:$K$22)</f>
        <v>3</v>
      </c>
      <c r="D22" s="224">
        <f>IF(B22="","",INDEX(수간재적표!$C$2:$AX$427,$U$1+B22-2,A22/2-2))</f>
        <v>1.15733</v>
      </c>
      <c r="E22" s="224">
        <f t="shared" si="15"/>
        <v>3.4719899999999999</v>
      </c>
      <c r="F22" s="225">
        <v>28.9</v>
      </c>
      <c r="G22" s="225">
        <f>조재율표!H21*$W$1</f>
        <v>88</v>
      </c>
      <c r="H22" s="224">
        <f t="shared" si="7"/>
        <v>3.0553512</v>
      </c>
      <c r="I22" s="1315"/>
      <c r="J22" s="224">
        <f t="shared" si="0"/>
        <v>0.41663879999999986</v>
      </c>
      <c r="K22" s="224">
        <f t="shared" si="1"/>
        <v>1.0034051099999999</v>
      </c>
      <c r="L22" s="224">
        <f t="shared" si="8"/>
        <v>4.47539511</v>
      </c>
      <c r="M22" s="224">
        <f t="shared" si="2"/>
        <v>3.0553512</v>
      </c>
      <c r="N22" s="224">
        <f t="shared" si="3"/>
        <v>2.5702794770999997</v>
      </c>
      <c r="O22" s="224">
        <f t="shared" si="9"/>
        <v>1.4200439099999997</v>
      </c>
      <c r="P22" s="224">
        <f t="shared" si="10"/>
        <v>1.4200439099999997</v>
      </c>
      <c r="Q22" s="224">
        <f t="shared" si="13"/>
        <v>1.4200439099999997</v>
      </c>
      <c r="R22" s="233">
        <f>산출기초조사서!I24</f>
        <v>10.23</v>
      </c>
      <c r="S22" s="233">
        <f t="shared" si="5"/>
        <v>0.14000000000000001</v>
      </c>
      <c r="T22" s="231"/>
      <c r="V22" s="227">
        <f t="shared" si="11"/>
        <v>925.86400000000003</v>
      </c>
      <c r="X22" s="228">
        <f t="shared" si="14"/>
        <v>1.42004391</v>
      </c>
      <c r="AB22" s="218">
        <f t="shared" si="12"/>
        <v>12</v>
      </c>
      <c r="AE22" s="230">
        <f>SUMIF('바-1.1-0-1 GPS좌표 및 흉고(소구역-해송 위험목'!$C$4:$C$22,"42",'바-1.1-0-1 GPS좌표 및 흉고(소구역-해송 위험목'!$K$4:$K$22)</f>
        <v>3</v>
      </c>
    </row>
    <row r="23" spans="1:31" ht="13.5" customHeight="1">
      <c r="A23" s="231">
        <v>44</v>
      </c>
      <c r="B23" s="232">
        <v>21</v>
      </c>
      <c r="C23" s="230">
        <f>SUMIF('바-1.1-0-1 GPS좌표 및 흉고(소구역-해송 위험목'!$C$4:$C$22,A23,'바-1.1-0-1 GPS좌표 및 흉고(소구역-해송 위험목'!$K$4:$K$22)</f>
        <v>7</v>
      </c>
      <c r="D23" s="224">
        <f>IF(B23="","",INDEX(수간재적표!$C$2:$AX$427,$U$1+B23-2,A23/2-2))</f>
        <v>1.2526200000000001</v>
      </c>
      <c r="E23" s="224">
        <f t="shared" si="15"/>
        <v>8.7683400000000002</v>
      </c>
      <c r="F23" s="225">
        <v>28.9</v>
      </c>
      <c r="G23" s="225">
        <f>조재율표!H22*$W$1</f>
        <v>89</v>
      </c>
      <c r="H23" s="224">
        <f t="shared" si="7"/>
        <v>7.8038226000000002</v>
      </c>
      <c r="I23" s="1315"/>
      <c r="J23" s="224">
        <f t="shared" si="0"/>
        <v>0.96451740000000008</v>
      </c>
      <c r="K23" s="224">
        <f t="shared" si="1"/>
        <v>2.5340502599999999</v>
      </c>
      <c r="L23" s="224">
        <f t="shared" si="8"/>
        <v>11.302390259999999</v>
      </c>
      <c r="M23" s="224">
        <f t="shared" si="2"/>
        <v>7.8038226000000002</v>
      </c>
      <c r="N23" s="224">
        <f t="shared" si="3"/>
        <v>6.3324074646000001</v>
      </c>
      <c r="O23" s="224">
        <f t="shared" si="9"/>
        <v>3.49856766</v>
      </c>
      <c r="P23" s="224">
        <f t="shared" si="10"/>
        <v>3.49856766</v>
      </c>
      <c r="Q23" s="224">
        <f t="shared" si="13"/>
        <v>3.49856766</v>
      </c>
      <c r="R23" s="233">
        <f>산출기초조사서!I25</f>
        <v>10.4</v>
      </c>
      <c r="S23" s="233">
        <f t="shared" si="5"/>
        <v>0.34</v>
      </c>
      <c r="T23" s="231"/>
      <c r="V23" s="227">
        <f t="shared" si="11"/>
        <v>1002.096</v>
      </c>
      <c r="X23" s="228">
        <f t="shared" si="14"/>
        <v>3.4985676599999991</v>
      </c>
      <c r="AB23" s="218">
        <f t="shared" si="12"/>
        <v>28</v>
      </c>
      <c r="AE23" s="230">
        <f>SUMIF('바-1.1-0-1 GPS좌표 및 흉고(소구역-해송 위험목'!$C$4:$C$22,"44",'바-1.1-0-1 GPS좌표 및 흉고(소구역-해송 위험목'!$K$4:$K$22)</f>
        <v>7</v>
      </c>
    </row>
    <row r="24" spans="1:31" ht="13.5" customHeight="1">
      <c r="A24" s="231">
        <v>46</v>
      </c>
      <c r="B24" s="232">
        <v>22</v>
      </c>
      <c r="C24" s="230">
        <f>SUMIF('바-1.1-0-1 GPS좌표 및 흉고(소구역-해송 위험목'!$C$4:$C$22,A24,'바-1.1-0-1 GPS좌표 및 흉고(소구역-해송 위험목'!$K$4:$K$22)</f>
        <v>2</v>
      </c>
      <c r="D24" s="224">
        <f>IF(B24="","",INDEX(수간재적표!$C$2:$AX$427,$U$1+B24-2,A24/2-2))</f>
        <v>1.4145099999999999</v>
      </c>
      <c r="E24" s="224">
        <f t="shared" ref="E24" si="16">C24*D24</f>
        <v>2.8290199999999999</v>
      </c>
      <c r="F24" s="225">
        <v>28.9</v>
      </c>
      <c r="G24" s="225">
        <f>조재율표!H23*$W$1</f>
        <v>89</v>
      </c>
      <c r="H24" s="224">
        <f t="shared" si="7"/>
        <v>2.5178278000000001</v>
      </c>
      <c r="I24" s="1315"/>
      <c r="J24" s="224">
        <f t="shared" si="0"/>
        <v>0.31119219999999981</v>
      </c>
      <c r="K24" s="224">
        <f t="shared" si="1"/>
        <v>0.81758677999999985</v>
      </c>
      <c r="L24" s="224">
        <f t="shared" si="8"/>
        <v>3.6466067799999999</v>
      </c>
      <c r="M24" s="224">
        <f t="shared" si="2"/>
        <v>2.5178278000000001</v>
      </c>
      <c r="N24" s="224">
        <f t="shared" si="3"/>
        <v>2.0430899537999996</v>
      </c>
      <c r="O24" s="224">
        <f t="shared" si="9"/>
        <v>1.1287789799999997</v>
      </c>
      <c r="P24" s="224">
        <f t="shared" si="10"/>
        <v>1.1287789799999997</v>
      </c>
      <c r="Q24" s="224">
        <f t="shared" si="13"/>
        <v>1.1287789799999997</v>
      </c>
      <c r="R24" s="233">
        <f>산출기초조사서!I26</f>
        <v>10.56</v>
      </c>
      <c r="S24" s="233">
        <f t="shared" si="5"/>
        <v>0.11</v>
      </c>
      <c r="T24" s="231"/>
      <c r="V24" s="227">
        <f t="shared" si="11"/>
        <v>1131.6079999999999</v>
      </c>
      <c r="X24" s="228">
        <f t="shared" si="14"/>
        <v>1.1287789799999999</v>
      </c>
      <c r="AB24" s="218">
        <f t="shared" si="12"/>
        <v>8</v>
      </c>
      <c r="AE24" s="230">
        <f>SUMIF('바-1.1-0-1 GPS좌표 및 흉고(소구역-해송 위험목'!$C$4:$C$22,"46",'바-1.1-0-1 GPS좌표 및 흉고(소구역-해송 위험목'!$K$4:$K$22)</f>
        <v>2</v>
      </c>
    </row>
    <row r="25" spans="1:31" ht="13.5" customHeight="1">
      <c r="A25" s="231">
        <v>48</v>
      </c>
      <c r="B25" s="232"/>
      <c r="C25" s="230">
        <f>SUMIF('바-1.1-0-1 GPS좌표 및 흉고(소구역-해송 위험목'!$C$4:$C$22,A25,'바-1.1-0-1 GPS좌표 및 흉고(소구역-해송 위험목'!$K$4:$K$22)</f>
        <v>0</v>
      </c>
      <c r="D25" s="224" t="str">
        <f>IF(B25="","",INDEX(수간재적표!$C$2:$AX$427,$U$1+B25-2,A25/2-2))</f>
        <v/>
      </c>
      <c r="E25" s="224"/>
      <c r="F25" s="225"/>
      <c r="G25" s="225"/>
      <c r="H25" s="224">
        <f t="shared" si="7"/>
        <v>0</v>
      </c>
      <c r="I25" s="1315"/>
      <c r="J25" s="224">
        <f t="shared" si="0"/>
        <v>0</v>
      </c>
      <c r="K25" s="224">
        <f t="shared" si="1"/>
        <v>0</v>
      </c>
      <c r="L25" s="224">
        <f t="shared" si="8"/>
        <v>0</v>
      </c>
      <c r="M25" s="224">
        <f t="shared" si="2"/>
        <v>0</v>
      </c>
      <c r="N25" s="224">
        <f t="shared" si="3"/>
        <v>0</v>
      </c>
      <c r="O25" s="224">
        <f t="shared" si="9"/>
        <v>0</v>
      </c>
      <c r="P25" s="224">
        <f t="shared" si="10"/>
        <v>0</v>
      </c>
      <c r="Q25" s="224">
        <f t="shared" si="13"/>
        <v>0</v>
      </c>
      <c r="R25" s="233">
        <f>산출기초조사서!$I$27</f>
        <v>10.73</v>
      </c>
      <c r="S25" s="233">
        <f t="shared" si="5"/>
        <v>0</v>
      </c>
      <c r="T25" s="231"/>
      <c r="V25" s="227" t="e">
        <f t="shared" si="11"/>
        <v>#VALUE!</v>
      </c>
      <c r="X25" s="228">
        <f t="shared" si="14"/>
        <v>0</v>
      </c>
      <c r="AB25" s="218">
        <f t="shared" si="12"/>
        <v>0</v>
      </c>
      <c r="AE25" s="230">
        <f>SUMIF('바-1.1-0-1 GPS좌표 및 흉고(소구역-해송 위험목'!$C$4:$C$22,"48",'바-1.1-0-1 GPS좌표 및 흉고(소구역-해송 위험목'!$K$4:$K$22)</f>
        <v>0</v>
      </c>
    </row>
    <row r="26" spans="1:31" ht="13.5" customHeight="1">
      <c r="A26" s="231">
        <v>50</v>
      </c>
      <c r="B26" s="232"/>
      <c r="C26" s="230"/>
      <c r="D26" s="224"/>
      <c r="E26" s="224"/>
      <c r="F26" s="225"/>
      <c r="G26" s="225"/>
      <c r="H26" s="224">
        <f t="shared" si="7"/>
        <v>0</v>
      </c>
      <c r="I26" s="1315"/>
      <c r="J26" s="224">
        <f t="shared" si="0"/>
        <v>0</v>
      </c>
      <c r="K26" s="224">
        <f t="shared" si="1"/>
        <v>0</v>
      </c>
      <c r="L26" s="224">
        <f t="shared" si="8"/>
        <v>0</v>
      </c>
      <c r="M26" s="224">
        <f t="shared" si="2"/>
        <v>0</v>
      </c>
      <c r="N26" s="224">
        <f t="shared" si="3"/>
        <v>0</v>
      </c>
      <c r="O26" s="224">
        <f t="shared" si="9"/>
        <v>0</v>
      </c>
      <c r="P26" s="224">
        <f t="shared" si="10"/>
        <v>0</v>
      </c>
      <c r="Q26" s="224">
        <f t="shared" si="13"/>
        <v>0</v>
      </c>
      <c r="R26" s="233"/>
      <c r="S26" s="233"/>
      <c r="T26" s="231"/>
      <c r="V26" s="227">
        <f t="shared" si="11"/>
        <v>0</v>
      </c>
      <c r="X26" s="228">
        <f t="shared" si="14"/>
        <v>0</v>
      </c>
      <c r="AB26" s="218">
        <f t="shared" si="12"/>
        <v>0</v>
      </c>
      <c r="AE26" s="230">
        <f>SUMIF('바-1.1-0-1 GPS좌표 및 흉고(소구역-해송 위험목'!$C$4:$C$22,"50",'바-1.1-0-1 GPS좌표 및 흉고(소구역-해송 위험목'!$K$4:$K$22)</f>
        <v>0</v>
      </c>
    </row>
    <row r="27" spans="1:31" ht="13.5" customHeight="1">
      <c r="A27" s="231">
        <v>52</v>
      </c>
      <c r="B27" s="232"/>
      <c r="C27" s="230"/>
      <c r="D27" s="224"/>
      <c r="E27" s="224"/>
      <c r="F27" s="225"/>
      <c r="G27" s="225"/>
      <c r="H27" s="224">
        <f t="shared" si="7"/>
        <v>0</v>
      </c>
      <c r="I27" s="1315"/>
      <c r="J27" s="224">
        <f t="shared" si="0"/>
        <v>0</v>
      </c>
      <c r="K27" s="224">
        <f t="shared" si="1"/>
        <v>0</v>
      </c>
      <c r="L27" s="224">
        <f t="shared" si="8"/>
        <v>0</v>
      </c>
      <c r="M27" s="224">
        <f t="shared" si="2"/>
        <v>0</v>
      </c>
      <c r="N27" s="224">
        <f t="shared" si="3"/>
        <v>0</v>
      </c>
      <c r="O27" s="224">
        <f t="shared" si="9"/>
        <v>0</v>
      </c>
      <c r="P27" s="224">
        <f t="shared" si="10"/>
        <v>0</v>
      </c>
      <c r="Q27" s="224">
        <f t="shared" si="13"/>
        <v>0</v>
      </c>
      <c r="R27" s="233">
        <f>산출기초조사서!$I$27</f>
        <v>10.73</v>
      </c>
      <c r="S27" s="233">
        <f t="shared" si="5"/>
        <v>0</v>
      </c>
      <c r="T27" s="231"/>
      <c r="V27" s="227"/>
      <c r="X27" s="228">
        <f t="shared" si="14"/>
        <v>0</v>
      </c>
      <c r="AB27" s="218">
        <f t="shared" si="12"/>
        <v>0</v>
      </c>
      <c r="AE27" s="230">
        <f>SUMIF('바-1.1-0-1 GPS좌표 및 흉고(소구역-해송 위험목'!$C$4:$C$22,"52",'바-1.1-0-1 GPS좌표 및 흉고(소구역-해송 위험목'!$K$4:$K$22)</f>
        <v>0</v>
      </c>
    </row>
    <row r="28" spans="1:31" ht="13.5" customHeight="1">
      <c r="A28" s="231">
        <v>54</v>
      </c>
      <c r="B28" s="235"/>
      <c r="C28" s="230"/>
      <c r="D28" s="224"/>
      <c r="E28" s="224"/>
      <c r="F28" s="225"/>
      <c r="G28" s="225"/>
      <c r="H28" s="224">
        <f t="shared" si="7"/>
        <v>0</v>
      </c>
      <c r="I28" s="1315"/>
      <c r="J28" s="224">
        <f t="shared" si="0"/>
        <v>0</v>
      </c>
      <c r="K28" s="224">
        <f t="shared" si="1"/>
        <v>0</v>
      </c>
      <c r="L28" s="224">
        <f t="shared" si="8"/>
        <v>0</v>
      </c>
      <c r="M28" s="224">
        <f t="shared" si="2"/>
        <v>0</v>
      </c>
      <c r="N28" s="224">
        <f t="shared" si="3"/>
        <v>0</v>
      </c>
      <c r="O28" s="224">
        <f t="shared" si="9"/>
        <v>0</v>
      </c>
      <c r="P28" s="224">
        <f t="shared" si="10"/>
        <v>0</v>
      </c>
      <c r="Q28" s="224">
        <f t="shared" si="13"/>
        <v>0</v>
      </c>
      <c r="R28" s="233"/>
      <c r="S28" s="233"/>
      <c r="T28" s="231"/>
      <c r="V28" s="227"/>
      <c r="X28" s="228">
        <f t="shared" si="14"/>
        <v>0</v>
      </c>
      <c r="AB28" s="218">
        <f t="shared" si="12"/>
        <v>0</v>
      </c>
      <c r="AE28" s="230">
        <f>SUMIF('바-1.1-0-1 GPS좌표 및 흉고(소구역-해송 위험목'!$C$4:$C$22,"54",'바-1.1-0-1 GPS좌표 및 흉고(소구역-해송 위험목'!$K$4:$K$22)</f>
        <v>0</v>
      </c>
    </row>
    <row r="29" spans="1:31" ht="13.5" customHeight="1">
      <c r="A29" s="231">
        <v>56</v>
      </c>
      <c r="B29" s="235">
        <v>22</v>
      </c>
      <c r="C29" s="230">
        <f>SUMIF('바-1.1-0-1 GPS좌표 및 흉고(소구역-해송 위험목'!$C$4:$C$22,A29,'바-1.1-0-1 GPS좌표 및 흉고(소구역-해송 위험목'!$K$4:$K$22)</f>
        <v>1</v>
      </c>
      <c r="D29" s="224">
        <f>IF(B29="","",INDEX(수간재적표!$C$2:$AX$427,$U$1+B29-2,A29/2-2))</f>
        <v>1.9593100000000001</v>
      </c>
      <c r="E29" s="224">
        <f t="shared" ref="E29" si="17">C29*D29</f>
        <v>1.9593100000000001</v>
      </c>
      <c r="F29" s="225">
        <v>28.9</v>
      </c>
      <c r="G29" s="225">
        <f>조재율표!H28*$W$1</f>
        <v>90</v>
      </c>
      <c r="H29" s="224">
        <f t="shared" si="7"/>
        <v>1.7633790000000003</v>
      </c>
      <c r="I29" s="1315"/>
      <c r="J29" s="224">
        <f t="shared" si="0"/>
        <v>0.19593099999999986</v>
      </c>
      <c r="K29" s="224">
        <f t="shared" si="1"/>
        <v>0.56624059000000004</v>
      </c>
      <c r="L29" s="224">
        <f t="shared" si="8"/>
        <v>2.5255505899999999</v>
      </c>
      <c r="M29" s="224">
        <f t="shared" si="2"/>
        <v>1.7633790000000003</v>
      </c>
      <c r="N29" s="224">
        <f t="shared" si="3"/>
        <v>1.3795305778999998</v>
      </c>
      <c r="O29" s="224">
        <f t="shared" si="9"/>
        <v>0.7621715899999999</v>
      </c>
      <c r="P29" s="224">
        <f t="shared" si="10"/>
        <v>0.7621715899999999</v>
      </c>
      <c r="Q29" s="224">
        <f t="shared" si="13"/>
        <v>0.7621715899999999</v>
      </c>
      <c r="R29" s="233"/>
      <c r="S29" s="233"/>
      <c r="T29" s="224"/>
      <c r="V29" s="227"/>
      <c r="X29" s="228">
        <f t="shared" si="14"/>
        <v>0.76217158999999968</v>
      </c>
      <c r="AB29" s="218">
        <f t="shared" si="12"/>
        <v>4</v>
      </c>
      <c r="AE29" s="230">
        <f>SUMIF('바-1.1-0-1 GPS좌표 및 흉고(소구역-해송 위험목'!$C$4:$C$22,"56",'바-1.1-0-1 GPS좌표 및 흉고(소구역-해송 위험목'!$K$4:$K$22)</f>
        <v>1</v>
      </c>
    </row>
    <row r="30" spans="1:31" ht="13.5" customHeight="1">
      <c r="A30" s="231">
        <v>58</v>
      </c>
      <c r="B30" s="235"/>
      <c r="C30" s="230"/>
      <c r="D30" s="224" t="str">
        <f>IF(B30="","",INDEX(수간재적표!$C$2:$AX$427,$U$1+B30-2,A30/2-2))</f>
        <v/>
      </c>
      <c r="E30" s="224"/>
      <c r="F30" s="225"/>
      <c r="G30" s="225"/>
      <c r="H30" s="224">
        <f t="shared" si="7"/>
        <v>0</v>
      </c>
      <c r="I30" s="1315"/>
      <c r="J30" s="224">
        <f t="shared" si="0"/>
        <v>0</v>
      </c>
      <c r="K30" s="224">
        <f t="shared" si="1"/>
        <v>0</v>
      </c>
      <c r="L30" s="224">
        <f t="shared" si="8"/>
        <v>0</v>
      </c>
      <c r="M30" s="224">
        <f t="shared" si="2"/>
        <v>0</v>
      </c>
      <c r="N30" s="224">
        <f t="shared" si="3"/>
        <v>0</v>
      </c>
      <c r="O30" s="224">
        <f t="shared" si="9"/>
        <v>0</v>
      </c>
      <c r="P30" s="224">
        <f t="shared" si="10"/>
        <v>0</v>
      </c>
      <c r="Q30" s="224">
        <f t="shared" si="13"/>
        <v>0</v>
      </c>
      <c r="R30" s="233"/>
      <c r="S30" s="233"/>
      <c r="T30" s="224"/>
      <c r="V30" s="227" t="e">
        <f t="shared" si="11"/>
        <v>#VALUE!</v>
      </c>
      <c r="X30" s="228">
        <f t="shared" si="14"/>
        <v>0</v>
      </c>
      <c r="AB30" s="218">
        <f t="shared" si="12"/>
        <v>0</v>
      </c>
      <c r="AE30" s="230">
        <f>SUMIF('바-1.1-0-1 GPS좌표 및 흉고(소구역-해송 위험목'!$C$4:$C$22,"58",'바-1.1-0-1 GPS좌표 및 흉고(소구역-해송 위험목'!$K$4:$K$22)</f>
        <v>0</v>
      </c>
    </row>
    <row r="31" spans="1:31" ht="13.5" customHeight="1">
      <c r="A31" s="231">
        <v>60</v>
      </c>
      <c r="B31" s="235"/>
      <c r="C31" s="230"/>
      <c r="D31" s="224"/>
      <c r="E31" s="224"/>
      <c r="F31" s="225"/>
      <c r="G31" s="225"/>
      <c r="H31" s="224">
        <f t="shared" si="7"/>
        <v>0</v>
      </c>
      <c r="I31" s="1315"/>
      <c r="J31" s="224">
        <f t="shared" si="0"/>
        <v>0</v>
      </c>
      <c r="K31" s="224">
        <f t="shared" si="1"/>
        <v>0</v>
      </c>
      <c r="L31" s="224">
        <f t="shared" si="8"/>
        <v>0</v>
      </c>
      <c r="M31" s="224">
        <f t="shared" si="2"/>
        <v>0</v>
      </c>
      <c r="N31" s="224">
        <f t="shared" si="3"/>
        <v>0</v>
      </c>
      <c r="O31" s="224">
        <f t="shared" si="9"/>
        <v>0</v>
      </c>
      <c r="P31" s="224">
        <f t="shared" si="10"/>
        <v>0</v>
      </c>
      <c r="Q31" s="224">
        <f t="shared" si="13"/>
        <v>0</v>
      </c>
      <c r="R31" s="233"/>
      <c r="S31" s="233"/>
      <c r="T31" s="224"/>
      <c r="V31" s="227"/>
      <c r="X31" s="228">
        <f t="shared" si="14"/>
        <v>0</v>
      </c>
      <c r="AB31" s="218">
        <f t="shared" si="12"/>
        <v>0</v>
      </c>
      <c r="AE31" s="230">
        <f>SUM(AE4:AE30)</f>
        <v>19</v>
      </c>
    </row>
    <row r="32" spans="1:31" ht="13.5" customHeight="1">
      <c r="A32" s="231">
        <v>62</v>
      </c>
      <c r="B32" s="236"/>
      <c r="C32" s="230"/>
      <c r="D32" s="224"/>
      <c r="E32" s="224"/>
      <c r="F32" s="225"/>
      <c r="G32" s="225"/>
      <c r="H32" s="224">
        <f t="shared" si="7"/>
        <v>0</v>
      </c>
      <c r="I32" s="1315"/>
      <c r="J32" s="224">
        <f t="shared" si="0"/>
        <v>0</v>
      </c>
      <c r="K32" s="224">
        <f t="shared" si="1"/>
        <v>0</v>
      </c>
      <c r="L32" s="224">
        <f t="shared" si="8"/>
        <v>0</v>
      </c>
      <c r="M32" s="224">
        <f t="shared" si="2"/>
        <v>0</v>
      </c>
      <c r="N32" s="224">
        <f t="shared" si="3"/>
        <v>0</v>
      </c>
      <c r="O32" s="224">
        <f t="shared" si="9"/>
        <v>0</v>
      </c>
      <c r="P32" s="224">
        <f t="shared" si="10"/>
        <v>0</v>
      </c>
      <c r="Q32" s="224">
        <f t="shared" si="13"/>
        <v>0</v>
      </c>
      <c r="R32" s="233">
        <f>산출기초조사서!$I$27</f>
        <v>10.73</v>
      </c>
      <c r="S32" s="233">
        <f t="shared" si="5"/>
        <v>0</v>
      </c>
      <c r="T32" s="224"/>
      <c r="V32" s="237"/>
      <c r="X32" s="228">
        <f t="shared" si="14"/>
        <v>0</v>
      </c>
      <c r="AB32" s="218">
        <f t="shared" si="12"/>
        <v>0</v>
      </c>
    </row>
    <row r="33" spans="1:28" ht="13.5" customHeight="1">
      <c r="A33" s="231">
        <v>64</v>
      </c>
      <c r="B33" s="236"/>
      <c r="C33" s="230"/>
      <c r="D33" s="224"/>
      <c r="E33" s="224"/>
      <c r="F33" s="225"/>
      <c r="G33" s="225"/>
      <c r="H33" s="224">
        <f t="shared" si="7"/>
        <v>0</v>
      </c>
      <c r="I33" s="1315"/>
      <c r="J33" s="224">
        <f t="shared" si="0"/>
        <v>0</v>
      </c>
      <c r="K33" s="224">
        <f t="shared" si="1"/>
        <v>0</v>
      </c>
      <c r="L33" s="224">
        <f t="shared" si="8"/>
        <v>0</v>
      </c>
      <c r="M33" s="224">
        <f t="shared" si="2"/>
        <v>0</v>
      </c>
      <c r="N33" s="224">
        <f t="shared" si="3"/>
        <v>0</v>
      </c>
      <c r="O33" s="224">
        <f t="shared" si="9"/>
        <v>0</v>
      </c>
      <c r="P33" s="224">
        <f t="shared" si="10"/>
        <v>0</v>
      </c>
      <c r="Q33" s="224">
        <f t="shared" si="13"/>
        <v>0</v>
      </c>
      <c r="R33" s="233"/>
      <c r="S33" s="233"/>
      <c r="T33" s="224"/>
      <c r="V33" s="237"/>
      <c r="X33" s="228">
        <f t="shared" si="14"/>
        <v>0</v>
      </c>
      <c r="AB33" s="218">
        <f t="shared" si="12"/>
        <v>0</v>
      </c>
    </row>
    <row r="34" spans="1:28" ht="13.5" customHeight="1">
      <c r="A34" s="231">
        <v>66</v>
      </c>
      <c r="B34" s="236"/>
      <c r="C34" s="230"/>
      <c r="D34" s="224"/>
      <c r="E34" s="224"/>
      <c r="F34" s="225"/>
      <c r="G34" s="225"/>
      <c r="H34" s="224">
        <f t="shared" si="7"/>
        <v>0</v>
      </c>
      <c r="I34" s="1315"/>
      <c r="J34" s="224">
        <f t="shared" si="0"/>
        <v>0</v>
      </c>
      <c r="K34" s="224">
        <f t="shared" si="1"/>
        <v>0</v>
      </c>
      <c r="L34" s="224">
        <f t="shared" si="8"/>
        <v>0</v>
      </c>
      <c r="M34" s="224">
        <f t="shared" si="2"/>
        <v>0</v>
      </c>
      <c r="N34" s="224">
        <f t="shared" si="3"/>
        <v>0</v>
      </c>
      <c r="O34" s="224">
        <f t="shared" si="9"/>
        <v>0</v>
      </c>
      <c r="P34" s="224">
        <f t="shared" si="10"/>
        <v>0</v>
      </c>
      <c r="Q34" s="224">
        <f t="shared" si="13"/>
        <v>0</v>
      </c>
      <c r="R34" s="233"/>
      <c r="S34" s="233"/>
      <c r="T34" s="224"/>
      <c r="V34" s="237"/>
      <c r="X34" s="228">
        <f t="shared" si="14"/>
        <v>0</v>
      </c>
      <c r="AB34" s="218">
        <f t="shared" si="12"/>
        <v>0</v>
      </c>
    </row>
    <row r="35" spans="1:28" ht="13.5" customHeight="1">
      <c r="A35" s="231">
        <v>68</v>
      </c>
      <c r="B35" s="236"/>
      <c r="C35" s="230"/>
      <c r="D35" s="224"/>
      <c r="E35" s="224"/>
      <c r="F35" s="225"/>
      <c r="G35" s="225"/>
      <c r="H35" s="224">
        <f t="shared" si="7"/>
        <v>0</v>
      </c>
      <c r="I35" s="1315"/>
      <c r="J35" s="224">
        <f t="shared" si="0"/>
        <v>0</v>
      </c>
      <c r="K35" s="224">
        <f t="shared" si="1"/>
        <v>0</v>
      </c>
      <c r="L35" s="224">
        <f t="shared" si="8"/>
        <v>0</v>
      </c>
      <c r="M35" s="224">
        <f t="shared" si="2"/>
        <v>0</v>
      </c>
      <c r="N35" s="224">
        <f t="shared" si="3"/>
        <v>0</v>
      </c>
      <c r="O35" s="224">
        <f t="shared" si="9"/>
        <v>0</v>
      </c>
      <c r="P35" s="224">
        <f t="shared" si="10"/>
        <v>0</v>
      </c>
      <c r="Q35" s="238"/>
      <c r="R35" s="238"/>
      <c r="S35" s="238"/>
      <c r="T35" s="224"/>
      <c r="V35" s="237"/>
      <c r="X35" s="228">
        <f t="shared" si="14"/>
        <v>0</v>
      </c>
      <c r="AB35" s="218">
        <f t="shared" ref="AB35" si="18">(C35*100)/35</f>
        <v>0</v>
      </c>
    </row>
    <row r="36" spans="1:28" ht="13.5" customHeight="1">
      <c r="A36" s="231">
        <v>70</v>
      </c>
      <c r="B36" s="236"/>
      <c r="C36" s="230">
        <f>SUMIF('바-1.1-0-1 GPS좌표 및 흉고(소구역-해송 위험목'!$C$4:$C$22,A36,'바-1.1-0-1 GPS좌표 및 흉고(소구역-해송 위험목'!$K$4:$K$22)</f>
        <v>0</v>
      </c>
      <c r="D36" s="224" t="str">
        <f>IF(B36="","",INDEX([412]수간재적표!$C$2:$AX$427,$U$1+B36-2,A36/2-2))</f>
        <v/>
      </c>
      <c r="E36" s="224"/>
      <c r="F36" s="225"/>
      <c r="G36" s="225"/>
      <c r="H36" s="224">
        <f t="shared" si="7"/>
        <v>0</v>
      </c>
      <c r="I36" s="1315"/>
      <c r="J36" s="224">
        <f t="shared" si="0"/>
        <v>0</v>
      </c>
      <c r="K36" s="224">
        <f t="shared" si="1"/>
        <v>0</v>
      </c>
      <c r="L36" s="224">
        <f t="shared" si="8"/>
        <v>0</v>
      </c>
      <c r="M36" s="224">
        <f t="shared" si="2"/>
        <v>0</v>
      </c>
      <c r="N36" s="224">
        <f t="shared" si="3"/>
        <v>0</v>
      </c>
      <c r="O36" s="224">
        <f t="shared" si="9"/>
        <v>0</v>
      </c>
      <c r="P36" s="224">
        <f t="shared" si="10"/>
        <v>0</v>
      </c>
      <c r="Q36" s="238"/>
      <c r="R36" s="238"/>
      <c r="S36" s="238"/>
      <c r="T36" s="224"/>
      <c r="V36" s="237"/>
      <c r="X36" s="228">
        <f t="shared" si="14"/>
        <v>0</v>
      </c>
    </row>
    <row r="37" spans="1:28" ht="13.5" customHeight="1">
      <c r="A37" s="231">
        <v>72</v>
      </c>
      <c r="B37" s="236"/>
      <c r="C37" s="230">
        <f>SUMIF('바-1.1-0-1 GPS좌표 및 흉고(소구역-해송 위험목'!$C$4:$C$22,A37,'바-1.1-0-1 GPS좌표 및 흉고(소구역-해송 위험목'!$K$4:$K$22)</f>
        <v>0</v>
      </c>
      <c r="D37" s="224"/>
      <c r="E37" s="224"/>
      <c r="F37" s="225"/>
      <c r="G37" s="225"/>
      <c r="H37" s="224">
        <f t="shared" si="7"/>
        <v>0</v>
      </c>
      <c r="I37" s="224"/>
      <c r="J37" s="224">
        <f t="shared" si="0"/>
        <v>0</v>
      </c>
      <c r="K37" s="224">
        <f t="shared" si="1"/>
        <v>0</v>
      </c>
      <c r="L37" s="224">
        <f t="shared" si="8"/>
        <v>0</v>
      </c>
      <c r="M37" s="224">
        <f t="shared" si="2"/>
        <v>0</v>
      </c>
      <c r="N37" s="224">
        <f t="shared" si="3"/>
        <v>0</v>
      </c>
      <c r="O37" s="224">
        <f t="shared" si="9"/>
        <v>0</v>
      </c>
      <c r="P37" s="224"/>
      <c r="Q37" s="238"/>
      <c r="R37" s="238"/>
      <c r="S37" s="238"/>
      <c r="T37" s="224"/>
      <c r="V37" s="237"/>
      <c r="X37" s="228"/>
    </row>
    <row r="38" spans="1:28" ht="13.5" customHeight="1" thickBot="1">
      <c r="A38" s="231">
        <v>74</v>
      </c>
      <c r="B38" s="236"/>
      <c r="C38" s="230">
        <f>SUMIF('바-1.1-0-1 GPS좌표 및 흉고(소구역-해송 위험목'!$C$4:$C$22,A38,'바-1.1-0-1 GPS좌표 및 흉고(소구역-해송 위험목'!$K$4:$K$22)</f>
        <v>0</v>
      </c>
      <c r="D38" s="224"/>
      <c r="E38" s="224"/>
      <c r="F38" s="225"/>
      <c r="G38" s="225"/>
      <c r="H38" s="224">
        <f t="shared" si="7"/>
        <v>0</v>
      </c>
      <c r="I38" s="224"/>
      <c r="J38" s="224">
        <f t="shared" si="0"/>
        <v>0</v>
      </c>
      <c r="K38" s="224">
        <f t="shared" si="1"/>
        <v>0</v>
      </c>
      <c r="L38" s="224">
        <f t="shared" si="8"/>
        <v>0</v>
      </c>
      <c r="M38" s="224">
        <f t="shared" si="2"/>
        <v>0</v>
      </c>
      <c r="N38" s="224">
        <f t="shared" si="3"/>
        <v>0</v>
      </c>
      <c r="O38" s="224">
        <f t="shared" si="9"/>
        <v>0</v>
      </c>
      <c r="P38" s="224"/>
      <c r="Q38" s="238"/>
      <c r="R38" s="238"/>
      <c r="S38" s="238"/>
      <c r="T38" s="224"/>
      <c r="V38" s="237"/>
      <c r="X38" s="228"/>
    </row>
    <row r="39" spans="1:28" ht="13.5" hidden="1" customHeight="1">
      <c r="A39" s="231">
        <v>76</v>
      </c>
      <c r="B39" s="236"/>
      <c r="C39" s="230">
        <f>SUMIF('바-1.1-0-1 GPS좌표 및 흉고(소구역-해송 위험목'!$C$4:$C$22,A39,'바-1.1-0-1 GPS좌표 및 흉고(소구역-해송 위험목'!$K$4:$K$22)</f>
        <v>0</v>
      </c>
      <c r="D39" s="224" t="str">
        <f>IF(B39="","",INDEX([412]수간재적표!$C$2:$AX$427,$U$1+B39-2,A39/2-2))</f>
        <v/>
      </c>
      <c r="E39" s="224"/>
      <c r="F39" s="225"/>
      <c r="G39" s="225"/>
      <c r="H39" s="224">
        <f t="shared" si="7"/>
        <v>0</v>
      </c>
      <c r="I39" s="224"/>
      <c r="J39" s="224">
        <f t="shared" si="0"/>
        <v>0</v>
      </c>
      <c r="K39" s="224">
        <f t="shared" si="1"/>
        <v>0</v>
      </c>
      <c r="L39" s="224">
        <f t="shared" si="8"/>
        <v>0</v>
      </c>
      <c r="M39" s="224">
        <f t="shared" si="2"/>
        <v>0</v>
      </c>
      <c r="N39" s="224">
        <f t="shared" si="3"/>
        <v>0</v>
      </c>
      <c r="O39" s="224">
        <f t="shared" si="9"/>
        <v>0</v>
      </c>
      <c r="P39" s="224"/>
      <c r="Q39" s="238"/>
      <c r="R39" s="238"/>
      <c r="S39" s="238"/>
      <c r="T39" s="224"/>
      <c r="V39" s="237"/>
      <c r="X39" s="228"/>
    </row>
    <row r="40" spans="1:28" ht="13.5" hidden="1" customHeight="1">
      <c r="A40" s="231">
        <v>78</v>
      </c>
      <c r="B40" s="236"/>
      <c r="C40" s="230">
        <f>SUMIF('바-1.1-0-1 GPS좌표 및 흉고(소구역-해송 위험목'!$C$4:$C$22,A40,'바-1.1-0-1 GPS좌표 및 흉고(소구역-해송 위험목'!$K$4:$K$22)</f>
        <v>0</v>
      </c>
      <c r="D40" s="224" t="str">
        <f>IF(B40="","",INDEX([412]수간재적표!$C$2:$AX$427,$U$1+B40-2,A40/2-2))</f>
        <v/>
      </c>
      <c r="E40" s="224"/>
      <c r="F40" s="225"/>
      <c r="G40" s="225"/>
      <c r="H40" s="224">
        <f t="shared" si="7"/>
        <v>0</v>
      </c>
      <c r="I40" s="224"/>
      <c r="J40" s="224">
        <f t="shared" si="0"/>
        <v>0</v>
      </c>
      <c r="K40" s="224">
        <f t="shared" si="1"/>
        <v>0</v>
      </c>
      <c r="L40" s="224">
        <f t="shared" si="8"/>
        <v>0</v>
      </c>
      <c r="M40" s="224">
        <f t="shared" si="2"/>
        <v>0</v>
      </c>
      <c r="N40" s="224">
        <f t="shared" si="3"/>
        <v>0</v>
      </c>
      <c r="O40" s="224">
        <f t="shared" si="9"/>
        <v>0</v>
      </c>
      <c r="P40" s="224"/>
      <c r="Q40" s="238"/>
      <c r="R40" s="238"/>
      <c r="S40" s="238"/>
      <c r="T40" s="224"/>
      <c r="V40" s="237"/>
      <c r="X40" s="228"/>
    </row>
    <row r="41" spans="1:28" ht="13.5" hidden="1" customHeight="1" thickBot="1">
      <c r="A41" s="239">
        <v>80</v>
      </c>
      <c r="B41" s="240"/>
      <c r="C41" s="241">
        <f>SUMIF('바-1.1-0-1 GPS좌표 및 흉고(소구역-해송 위험목'!$C$4:$C$22,A41,'바-1.1-0-1 GPS좌표 및 흉고(소구역-해송 위험목'!$K$4:$K$22)</f>
        <v>0</v>
      </c>
      <c r="D41" s="242" t="str">
        <f>IF(B41="","",INDEX([412]수간재적표!$C$2:$AX$427,$U$1+B41-2,A41/2-2))</f>
        <v/>
      </c>
      <c r="E41" s="224"/>
      <c r="F41" s="225"/>
      <c r="G41" s="225"/>
      <c r="H41" s="224">
        <f t="shared" si="7"/>
        <v>0</v>
      </c>
      <c r="I41" s="242"/>
      <c r="J41" s="224">
        <f t="shared" si="0"/>
        <v>0</v>
      </c>
      <c r="K41" s="224">
        <f t="shared" si="1"/>
        <v>0</v>
      </c>
      <c r="L41" s="224">
        <f t="shared" si="8"/>
        <v>0</v>
      </c>
      <c r="M41" s="224">
        <f t="shared" si="2"/>
        <v>0</v>
      </c>
      <c r="N41" s="224">
        <f t="shared" si="3"/>
        <v>0</v>
      </c>
      <c r="O41" s="224">
        <f t="shared" si="9"/>
        <v>0</v>
      </c>
      <c r="P41" s="242"/>
      <c r="Q41" s="243"/>
      <c r="R41" s="243"/>
      <c r="S41" s="243"/>
      <c r="T41" s="242"/>
      <c r="V41" s="237"/>
      <c r="X41" s="228"/>
    </row>
    <row r="42" spans="1:28" s="249" customFormat="1" ht="13.5" customHeight="1" thickTop="1">
      <c r="A42" s="1316" t="s">
        <v>240</v>
      </c>
      <c r="B42" s="1316"/>
      <c r="C42" s="244">
        <f>SUM(C4:C41)</f>
        <v>19</v>
      </c>
      <c r="D42" s="245"/>
      <c r="E42" s="245">
        <f>SUM(E4:E41)</f>
        <v>20.686109999999999</v>
      </c>
      <c r="F42" s="245"/>
      <c r="G42" s="245"/>
      <c r="H42" s="245">
        <f>SUM(H4:H41)</f>
        <v>18.321657900000002</v>
      </c>
      <c r="I42" s="245"/>
      <c r="J42" s="245">
        <f t="shared" ref="J42:O42" si="19">SUM(J4:J41)</f>
        <v>2.3644520999999994</v>
      </c>
      <c r="K42" s="245">
        <f t="shared" si="19"/>
        <v>5.9782857899999993</v>
      </c>
      <c r="L42" s="245">
        <f t="shared" si="19"/>
        <v>26.66439579</v>
      </c>
      <c r="M42" s="245">
        <f t="shared" si="19"/>
        <v>18.321657900000002</v>
      </c>
      <c r="N42" s="245">
        <f t="shared" si="19"/>
        <v>15.100355580899997</v>
      </c>
      <c r="O42" s="245">
        <f t="shared" si="19"/>
        <v>8.3427378899999987</v>
      </c>
      <c r="P42" s="245">
        <f t="shared" ref="P42:S42" si="20">SUM(P4:P36)</f>
        <v>8.3427378899999987</v>
      </c>
      <c r="Q42" s="245">
        <f t="shared" si="20"/>
        <v>8.3427378899999987</v>
      </c>
      <c r="R42" s="245">
        <f t="shared" si="20"/>
        <v>218.92</v>
      </c>
      <c r="S42" s="245">
        <f t="shared" si="20"/>
        <v>0.75000000000000011</v>
      </c>
      <c r="T42" s="246"/>
      <c r="U42" s="247"/>
      <c r="V42" s="248"/>
      <c r="X42" s="245">
        <f>SUM(X4:X41)</f>
        <v>8.3427378899999987</v>
      </c>
    </row>
    <row r="43" spans="1:28" s="220" customFormat="1" ht="20.100000000000001" customHeight="1">
      <c r="V43" s="221"/>
      <c r="W43" s="218"/>
    </row>
    <row r="44" spans="1:28" s="220" customFormat="1" ht="20.100000000000001" customHeight="1">
      <c r="V44" s="221"/>
      <c r="W44" s="218"/>
    </row>
    <row r="45" spans="1:28" s="220" customFormat="1" ht="20.100000000000001" customHeight="1">
      <c r="O45" s="250" t="e">
        <f>O42+'[412]다-2.1-0-1 수량산출(단목-해송)'!O42+'[412]다-4.1-0-1 수량산출(위험목-소나무)'!O42+'[412]다-5.1-0-1 수량산출(위험목-해송)'!O42</f>
        <v>#VALUE!</v>
      </c>
      <c r="V45" s="221"/>
      <c r="W45" s="218"/>
    </row>
    <row r="46" spans="1:28" s="220" customFormat="1" ht="20.100000000000001" customHeight="1">
      <c r="V46" s="221"/>
      <c r="W46" s="218"/>
    </row>
    <row r="47" spans="1:28" s="220" customFormat="1" ht="20.100000000000001" customHeight="1">
      <c r="C47" s="251">
        <f>C42+'[412]다-2.1-0-1 수량산출(단목-해송)'!C42</f>
        <v>19</v>
      </c>
      <c r="V47" s="221"/>
      <c r="W47" s="218"/>
      <c r="X47" s="220">
        <f>189+306+1</f>
        <v>496</v>
      </c>
    </row>
    <row r="48" spans="1:28" s="220" customFormat="1" ht="20.100000000000001" customHeight="1">
      <c r="V48" s="221"/>
      <c r="W48" s="218"/>
    </row>
    <row r="49" spans="5:23" s="220" customFormat="1" ht="20.100000000000001" customHeight="1">
      <c r="V49" s="221"/>
      <c r="W49" s="218"/>
    </row>
    <row r="50" spans="5:23" s="220" customFormat="1" ht="20.100000000000001" customHeight="1">
      <c r="E50" s="250" t="e">
        <f>E42+'[412]다-2.1-0-1 수량산출(단목-해송)'!E42+'[412]다-3.1-0-1 수량산출(위험목-잣나무)'!E42</f>
        <v>#VALUE!</v>
      </c>
      <c r="V50" s="221"/>
      <c r="W50" s="218"/>
    </row>
    <row r="51" spans="5:23" s="220" customFormat="1" ht="20.100000000000001" customHeight="1">
      <c r="V51" s="221"/>
      <c r="W51" s="218"/>
    </row>
    <row r="52" spans="5:23" s="220" customFormat="1" ht="20.100000000000001" customHeight="1">
      <c r="V52" s="221"/>
      <c r="W52" s="218"/>
    </row>
    <row r="53" spans="5:23" s="220" customFormat="1" ht="20.100000000000001" customHeight="1">
      <c r="V53" s="221"/>
      <c r="W53" s="218"/>
    </row>
    <row r="54" spans="5:23" s="220" customFormat="1" ht="20.100000000000001" customHeight="1">
      <c r="V54" s="221"/>
      <c r="W54" s="218"/>
    </row>
    <row r="55" spans="5:23" s="220" customFormat="1" ht="20.100000000000001" customHeight="1">
      <c r="V55" s="221"/>
      <c r="W55" s="218"/>
    </row>
    <row r="56" spans="5:23" s="220" customFormat="1" ht="20.100000000000001" customHeight="1">
      <c r="V56" s="221"/>
      <c r="W56" s="218"/>
    </row>
    <row r="57" spans="5:23" s="220" customFormat="1" ht="20.100000000000001" customHeight="1">
      <c r="V57" s="221"/>
      <c r="W57" s="218"/>
    </row>
    <row r="58" spans="5:23" s="220" customFormat="1" ht="20.100000000000001" customHeight="1">
      <c r="V58" s="221"/>
      <c r="W58" s="218"/>
    </row>
    <row r="59" spans="5:23" s="220" customFormat="1" ht="20.100000000000001" customHeight="1">
      <c r="V59" s="221"/>
      <c r="W59" s="218"/>
    </row>
    <row r="60" spans="5:23" s="220" customFormat="1" ht="24.95" customHeight="1">
      <c r="V60" s="221"/>
      <c r="W60" s="218"/>
    </row>
    <row r="61" spans="5:23" s="220" customFormat="1" ht="24.95" customHeight="1">
      <c r="V61" s="221"/>
      <c r="W61" s="218"/>
    </row>
    <row r="62" spans="5:23" s="220" customFormat="1" ht="24.95" customHeight="1">
      <c r="V62" s="221"/>
      <c r="W62" s="218"/>
    </row>
    <row r="63" spans="5:23" s="220" customFormat="1" ht="24.95" customHeight="1">
      <c r="V63" s="221"/>
      <c r="W63" s="218"/>
    </row>
    <row r="64" spans="5:23" s="220" customFormat="1" ht="24.95" customHeight="1">
      <c r="V64" s="221"/>
      <c r="W64" s="218"/>
    </row>
    <row r="65" spans="22:23" s="220" customFormat="1" ht="24.95" customHeight="1">
      <c r="V65" s="221"/>
      <c r="W65" s="218"/>
    </row>
    <row r="66" spans="22:23" s="220" customFormat="1" ht="24.95" customHeight="1">
      <c r="V66" s="221"/>
      <c r="W66" s="218"/>
    </row>
    <row r="67" spans="22:23" s="220" customFormat="1" ht="24.95" customHeight="1">
      <c r="V67" s="221"/>
      <c r="W67" s="218"/>
    </row>
    <row r="68" spans="22:23" s="220" customFormat="1" ht="24.95" customHeight="1">
      <c r="V68" s="221"/>
      <c r="W68" s="218"/>
    </row>
    <row r="69" spans="22:23" s="220" customFormat="1" ht="24.95" customHeight="1">
      <c r="V69" s="221"/>
      <c r="W69" s="218"/>
    </row>
    <row r="70" spans="22:23" s="220" customFormat="1" ht="24.95" customHeight="1">
      <c r="V70" s="221"/>
      <c r="W70" s="218"/>
    </row>
    <row r="71" spans="22:23" s="220" customFormat="1" ht="24.95" customHeight="1">
      <c r="V71" s="221"/>
      <c r="W71" s="218"/>
    </row>
    <row r="72" spans="22:23" s="220" customFormat="1" ht="24.95" customHeight="1">
      <c r="V72" s="221"/>
      <c r="W72" s="218"/>
    </row>
    <row r="73" spans="22:23" s="220" customFormat="1" ht="24.95" customHeight="1">
      <c r="V73" s="221"/>
      <c r="W73" s="218"/>
    </row>
    <row r="74" spans="22:23" s="220" customFormat="1" ht="24.95" customHeight="1">
      <c r="V74" s="221"/>
      <c r="W74" s="218"/>
    </row>
    <row r="75" spans="22:23" s="220" customFormat="1" ht="24.95" customHeight="1">
      <c r="V75" s="221"/>
      <c r="W75" s="218"/>
    </row>
    <row r="76" spans="22:23" s="220" customFormat="1" ht="24.95" customHeight="1">
      <c r="V76" s="221"/>
      <c r="W76" s="218"/>
    </row>
    <row r="77" spans="22:23" s="220" customFormat="1" ht="24.95" customHeight="1">
      <c r="V77" s="221"/>
      <c r="W77" s="218"/>
    </row>
    <row r="78" spans="22:23" s="220" customFormat="1" ht="24.95" customHeight="1">
      <c r="V78" s="221"/>
      <c r="W78" s="218"/>
    </row>
    <row r="79" spans="22:23" s="220" customFormat="1" ht="24.95" customHeight="1">
      <c r="V79" s="221"/>
      <c r="W79" s="218"/>
    </row>
    <row r="80" spans="22:23" s="220" customFormat="1" ht="24.95" customHeight="1">
      <c r="V80" s="221"/>
      <c r="W80" s="218"/>
    </row>
    <row r="81" spans="22:23" s="220" customFormat="1" ht="24.95" customHeight="1">
      <c r="V81" s="221"/>
      <c r="W81" s="218"/>
    </row>
    <row r="82" spans="22:23" s="220" customFormat="1" ht="24.95" customHeight="1">
      <c r="V82" s="221"/>
      <c r="W82" s="218"/>
    </row>
    <row r="83" spans="22:23" s="220" customFormat="1" ht="24.95" customHeight="1">
      <c r="V83" s="221"/>
      <c r="W83" s="218"/>
    </row>
    <row r="84" spans="22:23" s="220" customFormat="1" ht="24.95" customHeight="1">
      <c r="V84" s="221"/>
      <c r="W84" s="218"/>
    </row>
    <row r="85" spans="22:23" s="220" customFormat="1" ht="24.95" customHeight="1">
      <c r="V85" s="221"/>
      <c r="W85" s="218"/>
    </row>
    <row r="86" spans="22:23" s="220" customFormat="1" ht="24.95" customHeight="1">
      <c r="V86" s="221"/>
      <c r="W86" s="218"/>
    </row>
    <row r="87" spans="22:23" s="220" customFormat="1" ht="24.95" customHeight="1">
      <c r="V87" s="221"/>
      <c r="W87" s="218"/>
    </row>
    <row r="88" spans="22:23" s="220" customFormat="1" ht="24.95" customHeight="1">
      <c r="V88" s="221"/>
      <c r="W88" s="218"/>
    </row>
    <row r="89" spans="22:23" s="220" customFormat="1" ht="24.95" customHeight="1">
      <c r="V89" s="221"/>
      <c r="W89" s="218"/>
    </row>
    <row r="90" spans="22:23" s="220" customFormat="1" ht="24.95" customHeight="1">
      <c r="V90" s="221"/>
      <c r="W90" s="218"/>
    </row>
    <row r="91" spans="22:23" s="220" customFormat="1" ht="24.95" customHeight="1">
      <c r="V91" s="221"/>
      <c r="W91" s="218"/>
    </row>
    <row r="92" spans="22:23" s="220" customFormat="1" ht="24.95" customHeight="1">
      <c r="V92" s="221"/>
      <c r="W92" s="218"/>
    </row>
    <row r="93" spans="22:23" s="220" customFormat="1" ht="24.95" customHeight="1">
      <c r="V93" s="221"/>
      <c r="W93" s="218"/>
    </row>
    <row r="94" spans="22:23" s="220" customFormat="1" ht="24.95" customHeight="1">
      <c r="V94" s="221"/>
      <c r="W94" s="218"/>
    </row>
    <row r="95" spans="22:23" s="220" customFormat="1" ht="24.95" customHeight="1">
      <c r="V95" s="221"/>
      <c r="W95" s="218"/>
    </row>
    <row r="96" spans="22:23" s="220" customFormat="1" ht="24.95" customHeight="1">
      <c r="V96" s="221"/>
      <c r="W96" s="218"/>
    </row>
    <row r="97" spans="22:23" s="220" customFormat="1" ht="24.95" customHeight="1">
      <c r="V97" s="221"/>
      <c r="W97" s="218"/>
    </row>
    <row r="98" spans="22:23" s="220" customFormat="1" ht="24.95" customHeight="1">
      <c r="V98" s="221"/>
      <c r="W98" s="218"/>
    </row>
    <row r="99" spans="22:23" s="220" customFormat="1" ht="24.95" customHeight="1">
      <c r="V99" s="221"/>
      <c r="W99" s="218"/>
    </row>
    <row r="100" spans="22:23" s="220" customFormat="1" ht="24.95" customHeight="1">
      <c r="V100" s="221"/>
      <c r="W100" s="218"/>
    </row>
    <row r="101" spans="22:23" s="220" customFormat="1" ht="24.95" customHeight="1">
      <c r="V101" s="221"/>
      <c r="W101" s="218"/>
    </row>
    <row r="102" spans="22:23" s="220" customFormat="1" ht="24.95" customHeight="1">
      <c r="V102" s="221"/>
      <c r="W102" s="218"/>
    </row>
    <row r="103" spans="22:23" s="220" customFormat="1" ht="24.95" customHeight="1">
      <c r="V103" s="221"/>
      <c r="W103" s="218"/>
    </row>
    <row r="104" spans="22:23" s="220" customFormat="1" ht="24.95" customHeight="1">
      <c r="V104" s="221"/>
      <c r="W104" s="218"/>
    </row>
    <row r="105" spans="22:23" s="220" customFormat="1" ht="24.95" customHeight="1">
      <c r="V105" s="221"/>
      <c r="W105" s="218"/>
    </row>
    <row r="106" spans="22:23" s="220" customFormat="1" ht="24.95" customHeight="1">
      <c r="V106" s="221"/>
      <c r="W106" s="218"/>
    </row>
    <row r="107" spans="22:23" s="220" customFormat="1" ht="24.95" customHeight="1">
      <c r="V107" s="221"/>
      <c r="W107" s="218"/>
    </row>
    <row r="108" spans="22:23" s="220" customFormat="1" ht="24.95" customHeight="1">
      <c r="V108" s="221"/>
      <c r="W108" s="218"/>
    </row>
    <row r="109" spans="22:23" s="220" customFormat="1" ht="24.95" customHeight="1">
      <c r="V109" s="221"/>
      <c r="W109" s="218"/>
    </row>
    <row r="110" spans="22:23" s="220" customFormat="1" ht="24.95" customHeight="1">
      <c r="V110" s="221"/>
      <c r="W110" s="218"/>
    </row>
    <row r="111" spans="22:23" s="220" customFormat="1" ht="24.95" customHeight="1">
      <c r="V111" s="221"/>
      <c r="W111" s="218"/>
    </row>
    <row r="112" spans="22:23" s="220" customFormat="1" ht="24.95" customHeight="1">
      <c r="V112" s="221"/>
      <c r="W112" s="218"/>
    </row>
    <row r="113" spans="22:23" s="220" customFormat="1" ht="24.95" customHeight="1">
      <c r="V113" s="221"/>
      <c r="W113" s="218"/>
    </row>
    <row r="114" spans="22:23" s="220" customFormat="1" ht="24.95" customHeight="1">
      <c r="V114" s="221"/>
      <c r="W114" s="218"/>
    </row>
    <row r="115" spans="22:23" s="220" customFormat="1" ht="24.95" customHeight="1">
      <c r="V115" s="221"/>
      <c r="W115" s="218"/>
    </row>
    <row r="116" spans="22:23" s="220" customFormat="1" ht="24.95" customHeight="1">
      <c r="V116" s="221"/>
      <c r="W116" s="218"/>
    </row>
    <row r="117" spans="22:23" s="220" customFormat="1" ht="24.95" customHeight="1">
      <c r="V117" s="221"/>
      <c r="W117" s="218"/>
    </row>
    <row r="118" spans="22:23" s="220" customFormat="1" ht="24.95" customHeight="1">
      <c r="V118" s="221"/>
      <c r="W118" s="218"/>
    </row>
    <row r="119" spans="22:23" s="220" customFormat="1" ht="24.95" customHeight="1">
      <c r="V119" s="221"/>
      <c r="W119" s="218"/>
    </row>
    <row r="120" spans="22:23" s="220" customFormat="1" ht="24.95" customHeight="1">
      <c r="V120" s="221"/>
      <c r="W120" s="218"/>
    </row>
    <row r="121" spans="22:23" s="220" customFormat="1" ht="24.95" customHeight="1">
      <c r="V121" s="221"/>
      <c r="W121" s="218"/>
    </row>
    <row r="122" spans="22:23" s="220" customFormat="1" ht="24.95" customHeight="1">
      <c r="V122" s="221"/>
      <c r="W122" s="218"/>
    </row>
    <row r="123" spans="22:23" s="220" customFormat="1" ht="24.95" customHeight="1">
      <c r="V123" s="221"/>
      <c r="W123" s="218"/>
    </row>
    <row r="124" spans="22:23" s="220" customFormat="1" ht="24.95" customHeight="1">
      <c r="V124" s="221"/>
      <c r="W124" s="218"/>
    </row>
    <row r="125" spans="22:23" s="220" customFormat="1" ht="24.95" customHeight="1">
      <c r="V125" s="221"/>
      <c r="W125" s="218"/>
    </row>
    <row r="126" spans="22:23" s="220" customFormat="1" ht="24.95" customHeight="1">
      <c r="V126" s="221"/>
      <c r="W126" s="218"/>
    </row>
    <row r="127" spans="22:23" s="220" customFormat="1" ht="24.95" customHeight="1">
      <c r="V127" s="221"/>
      <c r="W127" s="218"/>
    </row>
    <row r="128" spans="22:23" s="220" customFormat="1" ht="24.95" customHeight="1">
      <c r="V128" s="221"/>
      <c r="W128" s="218"/>
    </row>
    <row r="129" spans="22:23" s="220" customFormat="1" ht="24.95" customHeight="1">
      <c r="V129" s="221"/>
      <c r="W129" s="218"/>
    </row>
    <row r="130" spans="22:23" s="220" customFormat="1" ht="24.95" customHeight="1">
      <c r="V130" s="221"/>
      <c r="W130" s="218"/>
    </row>
    <row r="131" spans="22:23" s="220" customFormat="1" ht="24.95" customHeight="1">
      <c r="V131" s="221"/>
      <c r="W131" s="218"/>
    </row>
    <row r="132" spans="22:23" s="220" customFormat="1" ht="24.95" customHeight="1">
      <c r="V132" s="221"/>
      <c r="W132" s="218"/>
    </row>
    <row r="133" spans="22:23" s="220" customFormat="1" ht="24.95" customHeight="1">
      <c r="V133" s="221"/>
      <c r="W133" s="218"/>
    </row>
    <row r="134" spans="22:23" s="220" customFormat="1" ht="24.95" customHeight="1">
      <c r="V134" s="221"/>
      <c r="W134" s="218"/>
    </row>
    <row r="135" spans="22:23" s="220" customFormat="1" ht="24.95" customHeight="1">
      <c r="V135" s="221"/>
      <c r="W135" s="218"/>
    </row>
    <row r="136" spans="22:23" s="220" customFormat="1" ht="24.95" customHeight="1">
      <c r="V136" s="221"/>
      <c r="W136" s="218"/>
    </row>
    <row r="137" spans="22:23" s="220" customFormat="1" ht="24.95" customHeight="1">
      <c r="V137" s="221"/>
      <c r="W137" s="218"/>
    </row>
    <row r="138" spans="22:23" s="220" customFormat="1" ht="24.95" customHeight="1">
      <c r="V138" s="221"/>
      <c r="W138" s="218"/>
    </row>
    <row r="139" spans="22:23" s="220" customFormat="1" ht="24.95" customHeight="1">
      <c r="V139" s="221"/>
      <c r="W139" s="218"/>
    </row>
    <row r="140" spans="22:23" s="220" customFormat="1" ht="24.95" customHeight="1">
      <c r="V140" s="221"/>
      <c r="W140" s="218"/>
    </row>
    <row r="141" spans="22:23" s="220" customFormat="1" ht="24.95" customHeight="1">
      <c r="V141" s="221"/>
      <c r="W141" s="218"/>
    </row>
    <row r="142" spans="22:23" s="220" customFormat="1" ht="24.95" customHeight="1">
      <c r="V142" s="221"/>
      <c r="W142" s="218"/>
    </row>
    <row r="143" spans="22:23" s="220" customFormat="1" ht="24.95" customHeight="1">
      <c r="V143" s="221"/>
      <c r="W143" s="218"/>
    </row>
    <row r="144" spans="22:23" s="220" customFormat="1" ht="24.95" customHeight="1">
      <c r="V144" s="221"/>
      <c r="W144" s="218"/>
    </row>
    <row r="145" spans="22:23" s="220" customFormat="1" ht="24.95" customHeight="1">
      <c r="V145" s="221"/>
      <c r="W145" s="218"/>
    </row>
    <row r="146" spans="22:23" s="220" customFormat="1" ht="24.95" customHeight="1">
      <c r="V146" s="221"/>
      <c r="W146" s="218"/>
    </row>
    <row r="147" spans="22:23" s="220" customFormat="1" ht="24.95" customHeight="1">
      <c r="V147" s="221"/>
      <c r="W147" s="218"/>
    </row>
    <row r="148" spans="22:23" s="220" customFormat="1" ht="24.95" customHeight="1">
      <c r="V148" s="221"/>
      <c r="W148" s="218"/>
    </row>
    <row r="149" spans="22:23" s="220" customFormat="1" ht="24.95" customHeight="1">
      <c r="V149" s="221"/>
      <c r="W149" s="218"/>
    </row>
    <row r="150" spans="22:23" s="220" customFormat="1" ht="24.95" customHeight="1">
      <c r="V150" s="221"/>
      <c r="W150" s="218"/>
    </row>
    <row r="151" spans="22:23" s="220" customFormat="1" ht="24.95" customHeight="1">
      <c r="V151" s="221"/>
      <c r="W151" s="218"/>
    </row>
    <row r="152" spans="22:23" s="220" customFormat="1" ht="24.95" customHeight="1">
      <c r="V152" s="221"/>
      <c r="W152" s="218"/>
    </row>
    <row r="153" spans="22:23" s="220" customFormat="1" ht="24.95" customHeight="1">
      <c r="V153" s="221"/>
      <c r="W153" s="218"/>
    </row>
    <row r="154" spans="22:23" s="220" customFormat="1" ht="24.95" customHeight="1">
      <c r="V154" s="221"/>
      <c r="W154" s="218"/>
    </row>
    <row r="155" spans="22:23" s="220" customFormat="1" ht="24.95" customHeight="1">
      <c r="V155" s="221"/>
      <c r="W155" s="218"/>
    </row>
    <row r="156" spans="22:23" s="220" customFormat="1" ht="24.95" customHeight="1">
      <c r="V156" s="221"/>
      <c r="W156" s="218"/>
    </row>
    <row r="157" spans="22:23" s="220" customFormat="1" ht="24.95" customHeight="1">
      <c r="V157" s="221"/>
      <c r="W157" s="218"/>
    </row>
    <row r="158" spans="22:23" s="220" customFormat="1" ht="24.95" customHeight="1">
      <c r="V158" s="221"/>
      <c r="W158" s="218"/>
    </row>
    <row r="159" spans="22:23" s="220" customFormat="1" ht="24.95" customHeight="1">
      <c r="V159" s="221"/>
      <c r="W159" s="218"/>
    </row>
    <row r="160" spans="22:23" s="220" customFormat="1" ht="24.95" customHeight="1">
      <c r="V160" s="221"/>
      <c r="W160" s="218"/>
    </row>
    <row r="161" spans="22:23" s="220" customFormat="1" ht="24.95" customHeight="1">
      <c r="V161" s="221"/>
      <c r="W161" s="218"/>
    </row>
    <row r="162" spans="22:23" s="220" customFormat="1" ht="24.95" customHeight="1">
      <c r="V162" s="221"/>
      <c r="W162" s="218"/>
    </row>
    <row r="163" spans="22:23" s="220" customFormat="1" ht="24.95" customHeight="1">
      <c r="V163" s="221"/>
      <c r="W163" s="218"/>
    </row>
    <row r="164" spans="22:23" s="220" customFormat="1" ht="24.95" customHeight="1">
      <c r="V164" s="221"/>
      <c r="W164" s="218"/>
    </row>
    <row r="165" spans="22:23" s="220" customFormat="1" ht="24.95" customHeight="1">
      <c r="V165" s="221"/>
      <c r="W165" s="218"/>
    </row>
    <row r="166" spans="22:23" s="220" customFormat="1" ht="24.95" customHeight="1">
      <c r="V166" s="221"/>
      <c r="W166" s="218"/>
    </row>
    <row r="167" spans="22:23" s="220" customFormat="1" ht="24.95" customHeight="1">
      <c r="V167" s="221"/>
      <c r="W167" s="218"/>
    </row>
    <row r="168" spans="22:23" s="220" customFormat="1" ht="24.95" customHeight="1">
      <c r="V168" s="221"/>
      <c r="W168" s="218"/>
    </row>
    <row r="169" spans="22:23" s="220" customFormat="1" ht="24.95" customHeight="1">
      <c r="V169" s="221"/>
      <c r="W169" s="218"/>
    </row>
    <row r="170" spans="22:23" s="220" customFormat="1" ht="24.95" customHeight="1">
      <c r="V170" s="221"/>
      <c r="W170" s="218"/>
    </row>
    <row r="171" spans="22:23" s="220" customFormat="1" ht="24.95" customHeight="1">
      <c r="V171" s="221"/>
      <c r="W171" s="218"/>
    </row>
    <row r="172" spans="22:23" s="220" customFormat="1" ht="24.95" customHeight="1">
      <c r="V172" s="221"/>
      <c r="W172" s="218"/>
    </row>
    <row r="173" spans="22:23" s="220" customFormat="1" ht="24.95" customHeight="1">
      <c r="V173" s="221"/>
      <c r="W173" s="218"/>
    </row>
    <row r="174" spans="22:23" s="220" customFormat="1" ht="24.95" customHeight="1">
      <c r="V174" s="221"/>
      <c r="W174" s="218"/>
    </row>
    <row r="175" spans="22:23" s="220" customFormat="1" ht="24.95" customHeight="1">
      <c r="V175" s="221"/>
      <c r="W175" s="218"/>
    </row>
    <row r="176" spans="22:23" s="220" customFormat="1" ht="24.95" customHeight="1">
      <c r="V176" s="221"/>
      <c r="W176" s="218"/>
    </row>
    <row r="177" spans="22:23" s="220" customFormat="1" ht="24.95" customHeight="1">
      <c r="V177" s="221"/>
      <c r="W177" s="218"/>
    </row>
    <row r="178" spans="22:23" s="220" customFormat="1" ht="24.95" customHeight="1">
      <c r="V178" s="221"/>
      <c r="W178" s="218"/>
    </row>
    <row r="179" spans="22:23" s="220" customFormat="1" ht="24.95" customHeight="1">
      <c r="V179" s="221"/>
      <c r="W179" s="218"/>
    </row>
    <row r="180" spans="22:23" s="220" customFormat="1" ht="24.95" customHeight="1">
      <c r="V180" s="221"/>
      <c r="W180" s="218"/>
    </row>
    <row r="181" spans="22:23" s="220" customFormat="1" ht="24.95" customHeight="1">
      <c r="V181" s="221"/>
      <c r="W181" s="218"/>
    </row>
    <row r="182" spans="22:23" s="220" customFormat="1" ht="24.95" customHeight="1">
      <c r="V182" s="221"/>
      <c r="W182" s="218"/>
    </row>
    <row r="183" spans="22:23" s="220" customFormat="1" ht="24.95" customHeight="1">
      <c r="V183" s="221"/>
      <c r="W183" s="218"/>
    </row>
    <row r="184" spans="22:23" s="220" customFormat="1" ht="24.95" customHeight="1">
      <c r="V184" s="221"/>
      <c r="W184" s="218"/>
    </row>
    <row r="185" spans="22:23" s="220" customFormat="1" ht="24.95" customHeight="1">
      <c r="V185" s="221"/>
      <c r="W185" s="218"/>
    </row>
    <row r="186" spans="22:23" s="220" customFormat="1" ht="24.95" customHeight="1">
      <c r="V186" s="221"/>
      <c r="W186" s="218"/>
    </row>
    <row r="187" spans="22:23" s="220" customFormat="1" ht="24.95" customHeight="1">
      <c r="V187" s="221"/>
      <c r="W187" s="218"/>
    </row>
    <row r="188" spans="22:23" s="220" customFormat="1" ht="24.95" customHeight="1">
      <c r="V188" s="221"/>
      <c r="W188" s="218"/>
    </row>
    <row r="189" spans="22:23" s="220" customFormat="1" ht="24.95" customHeight="1">
      <c r="V189" s="221"/>
      <c r="W189" s="218"/>
    </row>
    <row r="190" spans="22:23" s="220" customFormat="1" ht="24.95" customHeight="1">
      <c r="V190" s="221"/>
      <c r="W190" s="218"/>
    </row>
    <row r="191" spans="22:23" s="220" customFormat="1" ht="24.95" customHeight="1">
      <c r="V191" s="221"/>
      <c r="W191" s="218"/>
    </row>
    <row r="192" spans="22:23" s="220" customFormat="1" ht="24.95" customHeight="1">
      <c r="V192" s="221"/>
      <c r="W192" s="218"/>
    </row>
    <row r="193" spans="22:23" s="220" customFormat="1" ht="24.95" customHeight="1">
      <c r="V193" s="221"/>
      <c r="W193" s="218"/>
    </row>
    <row r="194" spans="22:23" s="220" customFormat="1" ht="24.95" customHeight="1">
      <c r="V194" s="221"/>
      <c r="W194" s="218"/>
    </row>
    <row r="195" spans="22:23" s="220" customFormat="1" ht="24.95" customHeight="1">
      <c r="V195" s="221"/>
      <c r="W195" s="218"/>
    </row>
    <row r="196" spans="22:23" s="220" customFormat="1" ht="24.95" customHeight="1">
      <c r="V196" s="221"/>
      <c r="W196" s="218"/>
    </row>
    <row r="197" spans="22:23" s="220" customFormat="1" ht="24.95" customHeight="1">
      <c r="V197" s="221"/>
      <c r="W197" s="218"/>
    </row>
    <row r="198" spans="22:23" s="220" customFormat="1" ht="24.95" customHeight="1">
      <c r="V198" s="221"/>
      <c r="W198" s="218"/>
    </row>
    <row r="199" spans="22:23" s="220" customFormat="1" ht="24.95" customHeight="1">
      <c r="V199" s="221"/>
      <c r="W199" s="218"/>
    </row>
    <row r="200" spans="22:23" s="220" customFormat="1" ht="24.95" customHeight="1">
      <c r="V200" s="221"/>
      <c r="W200" s="218"/>
    </row>
    <row r="201" spans="22:23" s="220" customFormat="1" ht="24.95" customHeight="1">
      <c r="V201" s="221"/>
      <c r="W201" s="218"/>
    </row>
    <row r="202" spans="22:23" s="220" customFormat="1" ht="24.95" customHeight="1">
      <c r="V202" s="221"/>
      <c r="W202" s="218"/>
    </row>
    <row r="203" spans="22:23" s="220" customFormat="1" ht="24.95" customHeight="1">
      <c r="V203" s="221"/>
      <c r="W203" s="218"/>
    </row>
    <row r="204" spans="22:23" s="220" customFormat="1" ht="24.95" customHeight="1">
      <c r="V204" s="221"/>
      <c r="W204" s="218"/>
    </row>
    <row r="205" spans="22:23" s="220" customFormat="1" ht="24.95" customHeight="1">
      <c r="V205" s="221"/>
      <c r="W205" s="218"/>
    </row>
    <row r="206" spans="22:23" s="220" customFormat="1" ht="24.95" customHeight="1">
      <c r="V206" s="221"/>
      <c r="W206" s="218"/>
    </row>
    <row r="207" spans="22:23" s="220" customFormat="1" ht="24.95" customHeight="1">
      <c r="V207" s="221"/>
      <c r="W207" s="218"/>
    </row>
    <row r="208" spans="22:23" s="220" customFormat="1" ht="24.95" customHeight="1">
      <c r="V208" s="221"/>
      <c r="W208" s="218"/>
    </row>
    <row r="209" spans="22:23" s="220" customFormat="1" ht="24.95" customHeight="1">
      <c r="V209" s="221"/>
      <c r="W209" s="218"/>
    </row>
    <row r="210" spans="22:23" s="220" customFormat="1" ht="24.95" customHeight="1">
      <c r="V210" s="221"/>
      <c r="W210" s="218"/>
    </row>
    <row r="211" spans="22:23" s="220" customFormat="1" ht="24.95" customHeight="1">
      <c r="V211" s="221"/>
      <c r="W211" s="218"/>
    </row>
    <row r="212" spans="22:23" s="220" customFormat="1" ht="24.95" customHeight="1">
      <c r="V212" s="221"/>
      <c r="W212" s="218"/>
    </row>
    <row r="213" spans="22:23" s="220" customFormat="1" ht="24.95" customHeight="1">
      <c r="V213" s="221"/>
      <c r="W213" s="218"/>
    </row>
    <row r="214" spans="22:23" s="220" customFormat="1" ht="24.95" customHeight="1">
      <c r="V214" s="221"/>
      <c r="W214" s="218"/>
    </row>
    <row r="215" spans="22:23" s="220" customFormat="1" ht="24.95" customHeight="1">
      <c r="V215" s="221"/>
      <c r="W215" s="218"/>
    </row>
    <row r="216" spans="22:23" s="220" customFormat="1" ht="24.95" customHeight="1">
      <c r="V216" s="221"/>
      <c r="W216" s="218"/>
    </row>
    <row r="217" spans="22:23" s="220" customFormat="1" ht="24.95" customHeight="1">
      <c r="V217" s="221"/>
      <c r="W217" s="218"/>
    </row>
    <row r="218" spans="22:23" s="220" customFormat="1" ht="24.95" customHeight="1">
      <c r="V218" s="221"/>
      <c r="W218" s="218"/>
    </row>
    <row r="219" spans="22:23" s="220" customFormat="1" ht="24.95" customHeight="1">
      <c r="V219" s="221"/>
      <c r="W219" s="218"/>
    </row>
    <row r="220" spans="22:23" s="220" customFormat="1" ht="24.95" customHeight="1">
      <c r="V220" s="221"/>
      <c r="W220" s="218"/>
    </row>
    <row r="221" spans="22:23" s="220" customFormat="1" ht="24.95" customHeight="1">
      <c r="V221" s="221"/>
      <c r="W221" s="218"/>
    </row>
    <row r="222" spans="22:23" s="220" customFormat="1" ht="24.95" customHeight="1">
      <c r="V222" s="221"/>
      <c r="W222" s="218"/>
    </row>
    <row r="223" spans="22:23" s="220" customFormat="1" ht="24.95" customHeight="1">
      <c r="V223" s="221"/>
      <c r="W223" s="218"/>
    </row>
    <row r="224" spans="22:23" s="220" customFormat="1" ht="24.95" customHeight="1">
      <c r="V224" s="221"/>
      <c r="W224" s="218"/>
    </row>
    <row r="225" spans="22:23" s="220" customFormat="1" ht="24.95" customHeight="1">
      <c r="V225" s="221"/>
      <c r="W225" s="218"/>
    </row>
    <row r="226" spans="22:23" s="220" customFormat="1" ht="24.95" customHeight="1">
      <c r="V226" s="221"/>
      <c r="W226" s="218"/>
    </row>
    <row r="227" spans="22:23" s="220" customFormat="1" ht="24.95" customHeight="1">
      <c r="V227" s="221"/>
      <c r="W227" s="218"/>
    </row>
    <row r="228" spans="22:23" s="220" customFormat="1" ht="24.95" customHeight="1">
      <c r="V228" s="221"/>
      <c r="W228" s="218"/>
    </row>
    <row r="229" spans="22:23" s="220" customFormat="1" ht="24.95" customHeight="1">
      <c r="V229" s="221"/>
      <c r="W229" s="218"/>
    </row>
    <row r="230" spans="22:23" s="220" customFormat="1" ht="24.95" customHeight="1">
      <c r="V230" s="221"/>
      <c r="W230" s="218"/>
    </row>
    <row r="231" spans="22:23" s="220" customFormat="1" ht="24.95" customHeight="1">
      <c r="V231" s="221"/>
      <c r="W231" s="218"/>
    </row>
    <row r="232" spans="22:23" s="220" customFormat="1" ht="24.95" customHeight="1">
      <c r="V232" s="221"/>
      <c r="W232" s="218"/>
    </row>
    <row r="233" spans="22:23" s="220" customFormat="1" ht="24.95" customHeight="1">
      <c r="V233" s="221"/>
      <c r="W233" s="218"/>
    </row>
    <row r="234" spans="22:23" s="220" customFormat="1" ht="24.95" customHeight="1">
      <c r="V234" s="221"/>
      <c r="W234" s="218"/>
    </row>
    <row r="235" spans="22:23" s="220" customFormat="1" ht="24.95" customHeight="1">
      <c r="V235" s="221"/>
      <c r="W235" s="218"/>
    </row>
    <row r="236" spans="22:23" s="220" customFormat="1" ht="24.95" customHeight="1">
      <c r="V236" s="221"/>
      <c r="W236" s="218"/>
    </row>
    <row r="237" spans="22:23" s="220" customFormat="1" ht="24.95" customHeight="1">
      <c r="V237" s="221"/>
      <c r="W237" s="218"/>
    </row>
    <row r="238" spans="22:23" s="220" customFormat="1" ht="24.95" customHeight="1">
      <c r="V238" s="221"/>
      <c r="W238" s="218"/>
    </row>
    <row r="239" spans="22:23" s="220" customFormat="1" ht="24.95" customHeight="1">
      <c r="V239" s="221"/>
      <c r="W239" s="218"/>
    </row>
    <row r="240" spans="22:23" s="220" customFormat="1" ht="24.95" customHeight="1">
      <c r="V240" s="221"/>
      <c r="W240" s="218"/>
    </row>
    <row r="241" spans="22:23" s="220" customFormat="1" ht="24.95" customHeight="1">
      <c r="V241" s="221"/>
      <c r="W241" s="218"/>
    </row>
    <row r="242" spans="22:23" s="220" customFormat="1" ht="24.95" customHeight="1">
      <c r="V242" s="221"/>
      <c r="W242" s="218"/>
    </row>
    <row r="243" spans="22:23" s="220" customFormat="1" ht="24.95" customHeight="1">
      <c r="V243" s="221"/>
      <c r="W243" s="218"/>
    </row>
    <row r="244" spans="22:23" s="220" customFormat="1" ht="24.95" customHeight="1">
      <c r="V244" s="221"/>
      <c r="W244" s="218"/>
    </row>
    <row r="245" spans="22:23" s="220" customFormat="1" ht="24.95" customHeight="1">
      <c r="V245" s="221"/>
      <c r="W245" s="218"/>
    </row>
    <row r="246" spans="22:23" s="220" customFormat="1" ht="24.95" customHeight="1">
      <c r="V246" s="221"/>
      <c r="W246" s="218"/>
    </row>
    <row r="247" spans="22:23" s="220" customFormat="1" ht="24.95" customHeight="1">
      <c r="V247" s="221"/>
      <c r="W247" s="218"/>
    </row>
    <row r="248" spans="22:23" s="220" customFormat="1" ht="24.95" customHeight="1">
      <c r="V248" s="221"/>
      <c r="W248" s="218"/>
    </row>
    <row r="249" spans="22:23" s="220" customFormat="1" ht="24.95" customHeight="1">
      <c r="V249" s="221"/>
      <c r="W249" s="218"/>
    </row>
    <row r="250" spans="22:23" s="220" customFormat="1" ht="24.95" customHeight="1">
      <c r="V250" s="221"/>
      <c r="W250" s="218"/>
    </row>
    <row r="251" spans="22:23" s="220" customFormat="1" ht="24.95" customHeight="1">
      <c r="V251" s="221"/>
      <c r="W251" s="218"/>
    </row>
    <row r="252" spans="22:23" s="220" customFormat="1" ht="24.95" customHeight="1">
      <c r="V252" s="221"/>
      <c r="W252" s="218"/>
    </row>
    <row r="253" spans="22:23" s="220" customFormat="1" ht="24.95" customHeight="1">
      <c r="V253" s="221"/>
      <c r="W253" s="218"/>
    </row>
    <row r="254" spans="22:23" s="220" customFormat="1" ht="24.95" customHeight="1">
      <c r="V254" s="221"/>
      <c r="W254" s="218"/>
    </row>
    <row r="255" spans="22:23" s="220" customFormat="1" ht="24.95" customHeight="1">
      <c r="V255" s="221"/>
      <c r="W255" s="218"/>
    </row>
    <row r="256" spans="22:23" s="220" customFormat="1" ht="24.95" customHeight="1">
      <c r="V256" s="221"/>
      <c r="W256" s="218"/>
    </row>
    <row r="257" spans="22:23" s="220" customFormat="1" ht="24.95" customHeight="1">
      <c r="V257" s="221"/>
      <c r="W257" s="218"/>
    </row>
    <row r="258" spans="22:23" s="220" customFormat="1" ht="24.95" customHeight="1">
      <c r="V258" s="221"/>
      <c r="W258" s="218"/>
    </row>
    <row r="259" spans="22:23" s="220" customFormat="1" ht="24.95" customHeight="1">
      <c r="V259" s="221"/>
      <c r="W259" s="218"/>
    </row>
    <row r="260" spans="22:23" s="220" customFormat="1" ht="24.95" customHeight="1">
      <c r="V260" s="221"/>
      <c r="W260" s="218"/>
    </row>
    <row r="261" spans="22:23" s="220" customFormat="1" ht="24.95" customHeight="1">
      <c r="V261" s="221"/>
      <c r="W261" s="218"/>
    </row>
    <row r="262" spans="22:23" s="220" customFormat="1" ht="24.95" customHeight="1">
      <c r="V262" s="221"/>
      <c r="W262" s="218"/>
    </row>
    <row r="263" spans="22:23" s="220" customFormat="1" ht="24.95" customHeight="1">
      <c r="V263" s="221"/>
      <c r="W263" s="218"/>
    </row>
    <row r="264" spans="22:23" s="220" customFormat="1" ht="24.95" customHeight="1">
      <c r="V264" s="221"/>
      <c r="W264" s="218"/>
    </row>
    <row r="265" spans="22:23" s="220" customFormat="1" ht="24.95" customHeight="1">
      <c r="V265" s="221"/>
      <c r="W265" s="218"/>
    </row>
    <row r="266" spans="22:23" s="220" customFormat="1" ht="24.95" customHeight="1">
      <c r="V266" s="221"/>
      <c r="W266" s="218"/>
    </row>
    <row r="267" spans="22:23" s="220" customFormat="1" ht="24.95" customHeight="1">
      <c r="V267" s="221"/>
      <c r="W267" s="218"/>
    </row>
    <row r="268" spans="22:23" s="220" customFormat="1" ht="24.95" customHeight="1">
      <c r="V268" s="221"/>
      <c r="W268" s="218"/>
    </row>
    <row r="269" spans="22:23" s="220" customFormat="1" ht="24.95" customHeight="1">
      <c r="V269" s="221"/>
      <c r="W269" s="218"/>
    </row>
    <row r="270" spans="22:23" s="220" customFormat="1" ht="24.95" customHeight="1">
      <c r="V270" s="221"/>
      <c r="W270" s="218"/>
    </row>
    <row r="271" spans="22:23" s="220" customFormat="1" ht="24.95" customHeight="1">
      <c r="V271" s="221"/>
      <c r="W271" s="218"/>
    </row>
    <row r="272" spans="22:23" s="220" customFormat="1" ht="24.95" customHeight="1">
      <c r="V272" s="221"/>
      <c r="W272" s="218"/>
    </row>
    <row r="273" spans="22:23" s="220" customFormat="1" ht="24.95" customHeight="1">
      <c r="V273" s="221"/>
      <c r="W273" s="218"/>
    </row>
    <row r="274" spans="22:23" s="220" customFormat="1" ht="24.95" customHeight="1">
      <c r="V274" s="221"/>
      <c r="W274" s="218"/>
    </row>
    <row r="275" spans="22:23" s="220" customFormat="1" ht="24.95" customHeight="1">
      <c r="V275" s="221"/>
      <c r="W275" s="218"/>
    </row>
    <row r="276" spans="22:23" s="220" customFormat="1" ht="24.95" customHeight="1">
      <c r="V276" s="221"/>
      <c r="W276" s="218"/>
    </row>
    <row r="277" spans="22:23" s="220" customFormat="1" ht="24.95" customHeight="1">
      <c r="V277" s="221"/>
      <c r="W277" s="218"/>
    </row>
    <row r="278" spans="22:23" s="220" customFormat="1" ht="24.95" customHeight="1">
      <c r="V278" s="221"/>
      <c r="W278" s="218"/>
    </row>
    <row r="279" spans="22:23" s="220" customFormat="1" ht="24.95" customHeight="1">
      <c r="V279" s="221"/>
      <c r="W279" s="218"/>
    </row>
    <row r="280" spans="22:23" s="220" customFormat="1" ht="24.95" customHeight="1">
      <c r="V280" s="221"/>
      <c r="W280" s="218"/>
    </row>
    <row r="281" spans="22:23" s="220" customFormat="1" ht="24.95" customHeight="1">
      <c r="V281" s="221"/>
      <c r="W281" s="218"/>
    </row>
    <row r="282" spans="22:23" s="220" customFormat="1" ht="24.95" customHeight="1">
      <c r="V282" s="221"/>
      <c r="W282" s="218"/>
    </row>
    <row r="283" spans="22:23" s="220" customFormat="1" ht="24.95" customHeight="1">
      <c r="V283" s="221"/>
      <c r="W283" s="218"/>
    </row>
    <row r="284" spans="22:23" s="220" customFormat="1" ht="24.95" customHeight="1">
      <c r="V284" s="221"/>
      <c r="W284" s="218"/>
    </row>
    <row r="285" spans="22:23" s="220" customFormat="1" ht="24.95" customHeight="1">
      <c r="V285" s="221"/>
      <c r="W285" s="218"/>
    </row>
    <row r="286" spans="22:23" s="220" customFormat="1" ht="24.95" customHeight="1">
      <c r="V286" s="221"/>
      <c r="W286" s="218"/>
    </row>
    <row r="287" spans="22:23" s="220" customFormat="1" ht="24.95" customHeight="1">
      <c r="V287" s="221"/>
      <c r="W287" s="218"/>
    </row>
    <row r="288" spans="22:23" s="220" customFormat="1" ht="24.95" customHeight="1">
      <c r="V288" s="221"/>
      <c r="W288" s="218"/>
    </row>
    <row r="289" spans="22:23" s="220" customFormat="1" ht="24.95" customHeight="1">
      <c r="V289" s="221"/>
      <c r="W289" s="218"/>
    </row>
    <row r="290" spans="22:23" s="220" customFormat="1" ht="24.95" customHeight="1">
      <c r="V290" s="221"/>
      <c r="W290" s="218"/>
    </row>
    <row r="291" spans="22:23" s="220" customFormat="1" ht="24.95" customHeight="1">
      <c r="V291" s="221"/>
      <c r="W291" s="218"/>
    </row>
    <row r="292" spans="22:23" s="220" customFormat="1" ht="24.95" customHeight="1">
      <c r="V292" s="221"/>
      <c r="W292" s="218"/>
    </row>
    <row r="293" spans="22:23" s="220" customFormat="1" ht="24.95" customHeight="1">
      <c r="V293" s="221"/>
      <c r="W293" s="218"/>
    </row>
    <row r="294" spans="22:23" s="220" customFormat="1" ht="24.95" customHeight="1">
      <c r="V294" s="221"/>
      <c r="W294" s="218"/>
    </row>
    <row r="295" spans="22:23" s="220" customFormat="1" ht="24.95" customHeight="1">
      <c r="V295" s="221"/>
      <c r="W295" s="218"/>
    </row>
    <row r="296" spans="22:23" s="220" customFormat="1" ht="24.95" customHeight="1">
      <c r="V296" s="221"/>
      <c r="W296" s="218"/>
    </row>
    <row r="297" spans="22:23" s="220" customFormat="1" ht="24.95" customHeight="1">
      <c r="V297" s="221"/>
      <c r="W297" s="218"/>
    </row>
    <row r="298" spans="22:23" s="220" customFormat="1" ht="24.95" customHeight="1">
      <c r="V298" s="221"/>
      <c r="W298" s="218"/>
    </row>
  </sheetData>
  <mergeCells count="25">
    <mergeCell ref="A1:T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2:R3"/>
    <mergeCell ref="S2:S3"/>
    <mergeCell ref="T2:T3"/>
    <mergeCell ref="N2:N3"/>
    <mergeCell ref="O2:O3"/>
    <mergeCell ref="I15:I16"/>
    <mergeCell ref="I17:I36"/>
    <mergeCell ref="A42:B42"/>
    <mergeCell ref="P2:P3"/>
    <mergeCell ref="Q2:Q3"/>
    <mergeCell ref="I4:I14"/>
    <mergeCell ref="J2:J3"/>
    <mergeCell ref="K2:K3"/>
    <mergeCell ref="L2:L3"/>
    <mergeCell ref="M2:M3"/>
  </mergeCells>
  <phoneticPr fontId="4" type="noConversion"/>
  <printOptions horizontalCentered="1"/>
  <pageMargins left="0.59055118110236227" right="0.47244094488188981" top="0.47244094488188981" bottom="0.23622047244094491" header="0.31496062992125984" footer="0.11811023622047245"/>
  <pageSetup paperSize="9" scale="85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05DD-496D-4C8F-B1B5-A458ABA52AB3}">
  <sheetPr>
    <tabColor rgb="FF92D050"/>
  </sheetPr>
  <dimension ref="A1:R330"/>
  <sheetViews>
    <sheetView view="pageBreakPreview" zoomScaleSheetLayoutView="100" workbookViewId="0">
      <pane ySplit="3" topLeftCell="A4" activePane="bottomLeft" state="frozen"/>
      <selection activeCell="Q40" sqref="Q40"/>
      <selection pane="bottomLeft" activeCell="Q40" sqref="Q40"/>
    </sheetView>
  </sheetViews>
  <sheetFormatPr defaultColWidth="20.5546875" defaultRowHeight="16.5"/>
  <cols>
    <col min="1" max="1" width="7.6640625" style="220" customWidth="1"/>
    <col min="2" max="2" width="12.21875" style="220" customWidth="1"/>
    <col min="3" max="3" width="7.33203125" style="266" customWidth="1"/>
    <col min="4" max="5" width="8.77734375" style="266" customWidth="1"/>
    <col min="6" max="6" width="27.44140625" style="220" customWidth="1"/>
    <col min="7" max="9" width="8.44140625" style="177" customWidth="1"/>
    <col min="10" max="10" width="17.77734375" style="220" customWidth="1"/>
    <col min="11" max="11" width="6.44140625" style="177" customWidth="1"/>
    <col min="12" max="12" width="7.21875" style="218" customWidth="1"/>
    <col min="13" max="13" width="6.44140625" style="218" customWidth="1"/>
    <col min="14" max="14" width="9.6640625" style="218" customWidth="1"/>
    <col min="15" max="15" width="8.44140625" style="218" customWidth="1"/>
    <col min="16" max="18" width="4.77734375" style="218" customWidth="1"/>
    <col min="19" max="16384" width="20.5546875" style="218"/>
  </cols>
  <sheetData>
    <row r="1" spans="1:18" ht="34.5" customHeight="1">
      <c r="A1" s="1321" t="s">
        <v>1279</v>
      </c>
      <c r="B1" s="1322"/>
      <c r="C1" s="1322"/>
      <c r="D1" s="1322"/>
      <c r="E1" s="1322"/>
      <c r="F1" s="1322"/>
      <c r="G1" s="1322"/>
      <c r="H1" s="1322"/>
      <c r="I1" s="1322"/>
      <c r="J1" s="1323"/>
      <c r="M1" s="218">
        <f>H29</f>
        <v>1</v>
      </c>
    </row>
    <row r="2" spans="1:18" s="253" customFormat="1" ht="16.5" customHeight="1">
      <c r="A2" s="1330" t="s">
        <v>419</v>
      </c>
      <c r="B2" s="1330" t="s">
        <v>420</v>
      </c>
      <c r="C2" s="1332" t="s">
        <v>400</v>
      </c>
      <c r="D2" s="1331" t="s">
        <v>421</v>
      </c>
      <c r="E2" s="1331"/>
      <c r="F2" s="252" t="s">
        <v>422</v>
      </c>
      <c r="G2" s="1331" t="s">
        <v>423</v>
      </c>
      <c r="H2" s="1331" t="s">
        <v>424</v>
      </c>
      <c r="I2" s="1331" t="s">
        <v>425</v>
      </c>
      <c r="J2" s="1331" t="s">
        <v>241</v>
      </c>
    </row>
    <row r="3" spans="1:18" s="253" customFormat="1" ht="16.5" customHeight="1">
      <c r="A3" s="1331"/>
      <c r="B3" s="1330"/>
      <c r="C3" s="1333"/>
      <c r="D3" s="252" t="s">
        <v>426</v>
      </c>
      <c r="E3" s="252" t="s">
        <v>427</v>
      </c>
      <c r="F3" s="252" t="s">
        <v>428</v>
      </c>
      <c r="G3" s="1331"/>
      <c r="H3" s="1331"/>
      <c r="I3" s="1331"/>
      <c r="J3" s="1331"/>
      <c r="M3" s="255" t="s">
        <v>429</v>
      </c>
      <c r="N3" s="256"/>
    </row>
    <row r="4" spans="1:18" s="258" customFormat="1" ht="12" customHeight="1">
      <c r="A4" s="255">
        <v>1</v>
      </c>
      <c r="B4" s="257" t="s">
        <v>1155</v>
      </c>
      <c r="C4" s="257">
        <v>34</v>
      </c>
      <c r="D4" s="257">
        <v>173465</v>
      </c>
      <c r="E4" s="257">
        <v>278945</v>
      </c>
      <c r="F4" s="257" t="s">
        <v>1070</v>
      </c>
      <c r="G4" s="255"/>
      <c r="H4" s="255"/>
      <c r="I4" s="255" t="s">
        <v>1458</v>
      </c>
      <c r="J4" s="257" t="s">
        <v>968</v>
      </c>
      <c r="K4" s="258">
        <v>1</v>
      </c>
      <c r="L4" s="258" t="s">
        <v>1183</v>
      </c>
      <c r="M4" s="258" t="s">
        <v>430</v>
      </c>
      <c r="N4" s="773"/>
      <c r="O4" s="775" t="s">
        <v>1277</v>
      </c>
      <c r="P4" s="773">
        <f>SUM(R4:R11)</f>
        <v>1</v>
      </c>
      <c r="Q4" s="773">
        <v>6</v>
      </c>
      <c r="R4" s="773">
        <f t="shared" ref="R4:R31" si="0">COUNTIF($C$4:$C$22,Q4)</f>
        <v>0</v>
      </c>
    </row>
    <row r="5" spans="1:18" s="258" customFormat="1" ht="12" customHeight="1">
      <c r="A5" s="255">
        <v>2</v>
      </c>
      <c r="B5" s="257" t="s">
        <v>1156</v>
      </c>
      <c r="C5" s="257">
        <v>30</v>
      </c>
      <c r="D5" s="257">
        <v>173460</v>
      </c>
      <c r="E5" s="257">
        <v>278944</v>
      </c>
      <c r="F5" s="257" t="s">
        <v>1070</v>
      </c>
      <c r="G5" s="255"/>
      <c r="H5" s="255"/>
      <c r="I5" s="255" t="s">
        <v>1458</v>
      </c>
      <c r="J5" s="257" t="s">
        <v>968</v>
      </c>
      <c r="K5" s="258">
        <v>1</v>
      </c>
      <c r="L5" s="258" t="s">
        <v>1183</v>
      </c>
      <c r="M5" s="258" t="s">
        <v>430</v>
      </c>
      <c r="N5" s="773"/>
      <c r="O5" s="775" t="s">
        <v>1205</v>
      </c>
      <c r="P5" s="773">
        <f>SUM(R12:R16)</f>
        <v>1</v>
      </c>
      <c r="Q5" s="773">
        <v>8</v>
      </c>
      <c r="R5" s="773">
        <f t="shared" si="0"/>
        <v>0</v>
      </c>
    </row>
    <row r="6" spans="1:18" s="258" customFormat="1" ht="12" customHeight="1">
      <c r="A6" s="255">
        <v>3</v>
      </c>
      <c r="B6" s="257" t="s">
        <v>1157</v>
      </c>
      <c r="C6" s="257">
        <v>42</v>
      </c>
      <c r="D6" s="257">
        <v>173462</v>
      </c>
      <c r="E6" s="257">
        <v>278939</v>
      </c>
      <c r="F6" s="257" t="s">
        <v>1070</v>
      </c>
      <c r="G6" s="255"/>
      <c r="H6" s="255"/>
      <c r="I6" s="255" t="s">
        <v>1458</v>
      </c>
      <c r="J6" s="257" t="s">
        <v>968</v>
      </c>
      <c r="K6" s="258">
        <v>1</v>
      </c>
      <c r="L6" s="258" t="s">
        <v>1183</v>
      </c>
      <c r="M6" s="258" t="s">
        <v>430</v>
      </c>
      <c r="N6" s="773"/>
      <c r="O6" s="775" t="s">
        <v>1203</v>
      </c>
      <c r="P6" s="773">
        <f>SUM(R17:R21)</f>
        <v>4</v>
      </c>
      <c r="Q6" s="773">
        <v>10</v>
      </c>
      <c r="R6" s="773">
        <f t="shared" si="0"/>
        <v>0</v>
      </c>
    </row>
    <row r="7" spans="1:18" s="258" customFormat="1" ht="12" customHeight="1">
      <c r="A7" s="255">
        <v>4</v>
      </c>
      <c r="B7" s="257" t="s">
        <v>1168</v>
      </c>
      <c r="C7" s="257">
        <v>16</v>
      </c>
      <c r="D7" s="257">
        <v>172583</v>
      </c>
      <c r="E7" s="257">
        <v>278098</v>
      </c>
      <c r="F7" s="257" t="s">
        <v>1182</v>
      </c>
      <c r="G7" s="255"/>
      <c r="H7" s="255"/>
      <c r="I7" s="255" t="s">
        <v>1458</v>
      </c>
      <c r="J7" s="257" t="s">
        <v>968</v>
      </c>
      <c r="K7" s="258">
        <v>1</v>
      </c>
      <c r="L7" s="258" t="s">
        <v>1183</v>
      </c>
      <c r="M7" s="258" t="s">
        <v>430</v>
      </c>
      <c r="N7" s="773"/>
      <c r="O7" s="775" t="s">
        <v>1201</v>
      </c>
      <c r="P7" s="773">
        <f>SUM(R22:R26)</f>
        <v>12</v>
      </c>
      <c r="Q7" s="773">
        <v>12</v>
      </c>
      <c r="R7" s="773">
        <f t="shared" si="0"/>
        <v>0</v>
      </c>
    </row>
    <row r="8" spans="1:18" s="258" customFormat="1" ht="12" customHeight="1">
      <c r="A8" s="255">
        <v>5</v>
      </c>
      <c r="B8" s="257" t="s">
        <v>1170</v>
      </c>
      <c r="C8" s="257">
        <v>36</v>
      </c>
      <c r="D8" s="257">
        <v>172591</v>
      </c>
      <c r="E8" s="257">
        <v>278095</v>
      </c>
      <c r="F8" s="257" t="s">
        <v>1182</v>
      </c>
      <c r="G8" s="255"/>
      <c r="H8" s="255"/>
      <c r="I8" s="255" t="s">
        <v>1458</v>
      </c>
      <c r="J8" s="257" t="s">
        <v>968</v>
      </c>
      <c r="K8" s="258">
        <v>1</v>
      </c>
      <c r="L8" s="258" t="s">
        <v>1183</v>
      </c>
      <c r="M8" s="258" t="s">
        <v>430</v>
      </c>
      <c r="N8" s="773"/>
      <c r="O8" s="775" t="s">
        <v>1278</v>
      </c>
      <c r="P8" s="773">
        <f>SUM(R27:R31)</f>
        <v>1</v>
      </c>
      <c r="Q8" s="773">
        <v>14</v>
      </c>
      <c r="R8" s="773">
        <f t="shared" si="0"/>
        <v>0</v>
      </c>
    </row>
    <row r="9" spans="1:18" s="258" customFormat="1" ht="12" customHeight="1">
      <c r="A9" s="255">
        <v>6</v>
      </c>
      <c r="B9" s="257" t="s">
        <v>1171</v>
      </c>
      <c r="C9" s="257">
        <v>32</v>
      </c>
      <c r="D9" s="257">
        <v>172573</v>
      </c>
      <c r="E9" s="257">
        <v>278098</v>
      </c>
      <c r="F9" s="257" t="s">
        <v>1182</v>
      </c>
      <c r="G9" s="255"/>
      <c r="H9" s="255"/>
      <c r="I9" s="255" t="s">
        <v>1458</v>
      </c>
      <c r="J9" s="257" t="s">
        <v>968</v>
      </c>
      <c r="K9" s="258">
        <v>1</v>
      </c>
      <c r="L9" s="258" t="s">
        <v>1183</v>
      </c>
      <c r="M9" s="258" t="s">
        <v>430</v>
      </c>
      <c r="N9" s="773"/>
      <c r="O9" s="773"/>
      <c r="P9" s="773">
        <f>SUM(P4:P8)</f>
        <v>19</v>
      </c>
      <c r="Q9" s="773">
        <v>16</v>
      </c>
      <c r="R9" s="773">
        <f t="shared" si="0"/>
        <v>1</v>
      </c>
    </row>
    <row r="10" spans="1:18" s="258" customFormat="1" ht="12" customHeight="1">
      <c r="A10" s="255">
        <v>7</v>
      </c>
      <c r="B10" s="257" t="s">
        <v>1172</v>
      </c>
      <c r="C10" s="257">
        <v>42</v>
      </c>
      <c r="D10" s="257">
        <v>172562</v>
      </c>
      <c r="E10" s="257">
        <v>278094</v>
      </c>
      <c r="F10" s="257" t="s">
        <v>1182</v>
      </c>
      <c r="G10" s="255"/>
      <c r="H10" s="255"/>
      <c r="I10" s="255" t="s">
        <v>1458</v>
      </c>
      <c r="J10" s="257" t="s">
        <v>968</v>
      </c>
      <c r="K10" s="258">
        <v>1</v>
      </c>
      <c r="L10" s="258" t="s">
        <v>1183</v>
      </c>
      <c r="M10" s="258" t="s">
        <v>430</v>
      </c>
      <c r="N10" s="773"/>
      <c r="O10" s="773"/>
      <c r="P10" s="773"/>
      <c r="Q10" s="773">
        <v>18</v>
      </c>
      <c r="R10" s="773">
        <f t="shared" si="0"/>
        <v>0</v>
      </c>
    </row>
    <row r="11" spans="1:18" s="258" customFormat="1" ht="12" customHeight="1">
      <c r="A11" s="255">
        <v>8</v>
      </c>
      <c r="B11" s="257" t="s">
        <v>1173</v>
      </c>
      <c r="C11" s="257">
        <v>44</v>
      </c>
      <c r="D11" s="257">
        <v>172562</v>
      </c>
      <c r="E11" s="257">
        <v>278095</v>
      </c>
      <c r="F11" s="257" t="s">
        <v>1182</v>
      </c>
      <c r="G11" s="255"/>
      <c r="H11" s="255"/>
      <c r="I11" s="255" t="s">
        <v>1458</v>
      </c>
      <c r="J11" s="257" t="s">
        <v>968</v>
      </c>
      <c r="K11" s="258">
        <v>1</v>
      </c>
      <c r="L11" s="258" t="s">
        <v>1183</v>
      </c>
      <c r="M11" s="258" t="s">
        <v>430</v>
      </c>
      <c r="N11" s="773"/>
      <c r="O11" s="773"/>
      <c r="P11" s="773"/>
      <c r="Q11" s="773">
        <v>20</v>
      </c>
      <c r="R11" s="773">
        <f t="shared" si="0"/>
        <v>0</v>
      </c>
    </row>
    <row r="12" spans="1:18" s="258" customFormat="1" ht="12" customHeight="1">
      <c r="A12" s="255">
        <v>9</v>
      </c>
      <c r="B12" s="257" t="s">
        <v>1174</v>
      </c>
      <c r="C12" s="257">
        <v>44</v>
      </c>
      <c r="D12" s="257">
        <v>175657</v>
      </c>
      <c r="E12" s="257">
        <v>277457</v>
      </c>
      <c r="F12" s="257" t="s">
        <v>1072</v>
      </c>
      <c r="G12" s="255"/>
      <c r="H12" s="255" t="s">
        <v>1458</v>
      </c>
      <c r="I12" s="255"/>
      <c r="J12" s="257" t="s">
        <v>969</v>
      </c>
      <c r="K12" s="258">
        <v>1</v>
      </c>
      <c r="L12" s="258" t="s">
        <v>1183</v>
      </c>
      <c r="M12" s="258" t="s">
        <v>430</v>
      </c>
      <c r="N12" s="773"/>
      <c r="O12" s="773"/>
      <c r="P12" s="773"/>
      <c r="Q12" s="773">
        <v>22</v>
      </c>
      <c r="R12" s="773">
        <f t="shared" si="0"/>
        <v>0</v>
      </c>
    </row>
    <row r="13" spans="1:18" s="258" customFormat="1" ht="12" customHeight="1">
      <c r="A13" s="255">
        <v>10</v>
      </c>
      <c r="B13" s="257" t="s">
        <v>1175</v>
      </c>
      <c r="C13" s="257">
        <v>56</v>
      </c>
      <c r="D13" s="257">
        <v>175656</v>
      </c>
      <c r="E13" s="257">
        <v>277464</v>
      </c>
      <c r="F13" s="257" t="s">
        <v>1072</v>
      </c>
      <c r="G13" s="255"/>
      <c r="H13" s="255"/>
      <c r="I13" s="255" t="s">
        <v>1458</v>
      </c>
      <c r="J13" s="257" t="s">
        <v>968</v>
      </c>
      <c r="K13" s="258">
        <v>1</v>
      </c>
      <c r="L13" s="258" t="s">
        <v>1183</v>
      </c>
      <c r="M13" s="258" t="s">
        <v>430</v>
      </c>
      <c r="N13" s="773"/>
      <c r="O13" s="773"/>
      <c r="P13" s="773"/>
      <c r="Q13" s="773">
        <v>24</v>
      </c>
      <c r="R13" s="773">
        <f t="shared" si="0"/>
        <v>0</v>
      </c>
    </row>
    <row r="14" spans="1:18" s="258" customFormat="1" ht="12" customHeight="1">
      <c r="A14" s="255">
        <v>11</v>
      </c>
      <c r="B14" s="257" t="s">
        <v>1176</v>
      </c>
      <c r="C14" s="257">
        <v>44</v>
      </c>
      <c r="D14" s="257">
        <v>175654</v>
      </c>
      <c r="E14" s="257">
        <v>277477</v>
      </c>
      <c r="F14" s="257" t="s">
        <v>1072</v>
      </c>
      <c r="G14" s="255"/>
      <c r="H14" s="255"/>
      <c r="I14" s="255" t="s">
        <v>1458</v>
      </c>
      <c r="J14" s="257" t="s">
        <v>968</v>
      </c>
      <c r="K14" s="258">
        <v>1</v>
      </c>
      <c r="L14" s="258" t="s">
        <v>1183</v>
      </c>
      <c r="M14" s="258" t="s">
        <v>430</v>
      </c>
      <c r="N14" s="773"/>
      <c r="O14" s="773"/>
      <c r="P14" s="773"/>
      <c r="Q14" s="773">
        <v>26</v>
      </c>
      <c r="R14" s="773">
        <f t="shared" si="0"/>
        <v>0</v>
      </c>
    </row>
    <row r="15" spans="1:18" s="258" customFormat="1" ht="12" customHeight="1">
      <c r="A15" s="255">
        <v>12</v>
      </c>
      <c r="B15" s="257" t="s">
        <v>1177</v>
      </c>
      <c r="C15" s="257">
        <v>40</v>
      </c>
      <c r="D15" s="257">
        <v>175634</v>
      </c>
      <c r="E15" s="257">
        <v>277490</v>
      </c>
      <c r="F15" s="257" t="s">
        <v>1072</v>
      </c>
      <c r="G15" s="255"/>
      <c r="H15" s="255"/>
      <c r="I15" s="255" t="s">
        <v>1458</v>
      </c>
      <c r="J15" s="257" t="s">
        <v>968</v>
      </c>
      <c r="K15" s="258">
        <v>1</v>
      </c>
      <c r="L15" s="258" t="s">
        <v>1183</v>
      </c>
      <c r="M15" s="258" t="s">
        <v>430</v>
      </c>
      <c r="N15" s="773"/>
      <c r="O15" s="773"/>
      <c r="P15" s="773"/>
      <c r="Q15" s="773">
        <v>28</v>
      </c>
      <c r="R15" s="773">
        <f t="shared" si="0"/>
        <v>0</v>
      </c>
    </row>
    <row r="16" spans="1:18" s="258" customFormat="1" ht="12" customHeight="1">
      <c r="A16" s="255">
        <v>13</v>
      </c>
      <c r="B16" s="257" t="s">
        <v>1178</v>
      </c>
      <c r="C16" s="257">
        <v>42</v>
      </c>
      <c r="D16" s="257">
        <v>175647</v>
      </c>
      <c r="E16" s="257">
        <v>277498</v>
      </c>
      <c r="F16" s="257" t="s">
        <v>1072</v>
      </c>
      <c r="G16" s="255"/>
      <c r="H16" s="255"/>
      <c r="I16" s="255" t="s">
        <v>1458</v>
      </c>
      <c r="J16" s="257" t="s">
        <v>968</v>
      </c>
      <c r="K16" s="258">
        <v>1</v>
      </c>
      <c r="L16" s="258" t="s">
        <v>1183</v>
      </c>
      <c r="M16" s="258" t="s">
        <v>430</v>
      </c>
      <c r="N16" s="773"/>
      <c r="O16" s="773"/>
      <c r="P16" s="773"/>
      <c r="Q16" s="773">
        <v>30</v>
      </c>
      <c r="R16" s="773">
        <f t="shared" si="0"/>
        <v>1</v>
      </c>
    </row>
    <row r="17" spans="1:18" s="258" customFormat="1" ht="12" customHeight="1">
      <c r="A17" s="255">
        <v>14</v>
      </c>
      <c r="B17" s="257" t="s">
        <v>1179</v>
      </c>
      <c r="C17" s="257">
        <v>44</v>
      </c>
      <c r="D17" s="257">
        <v>175641</v>
      </c>
      <c r="E17" s="257">
        <v>277509</v>
      </c>
      <c r="F17" s="257" t="s">
        <v>1072</v>
      </c>
      <c r="G17" s="255"/>
      <c r="H17" s="255"/>
      <c r="I17" s="255" t="s">
        <v>1458</v>
      </c>
      <c r="J17" s="257" t="s">
        <v>968</v>
      </c>
      <c r="K17" s="258">
        <v>1</v>
      </c>
      <c r="L17" s="258" t="s">
        <v>1183</v>
      </c>
      <c r="M17" s="258" t="s">
        <v>430</v>
      </c>
      <c r="N17" s="773"/>
      <c r="O17" s="773"/>
      <c r="P17" s="773"/>
      <c r="Q17" s="773">
        <v>32</v>
      </c>
      <c r="R17" s="773">
        <f t="shared" si="0"/>
        <v>1</v>
      </c>
    </row>
    <row r="18" spans="1:18" s="258" customFormat="1" ht="12" customHeight="1">
      <c r="A18" s="255">
        <v>15</v>
      </c>
      <c r="B18" s="257" t="s">
        <v>1181</v>
      </c>
      <c r="C18" s="257">
        <v>44</v>
      </c>
      <c r="D18" s="257">
        <v>175642</v>
      </c>
      <c r="E18" s="257">
        <v>277507</v>
      </c>
      <c r="F18" s="257" t="s">
        <v>1072</v>
      </c>
      <c r="G18" s="255"/>
      <c r="H18" s="255"/>
      <c r="I18" s="255" t="s">
        <v>1458</v>
      </c>
      <c r="J18" s="257" t="s">
        <v>968</v>
      </c>
      <c r="K18" s="258">
        <v>1</v>
      </c>
      <c r="L18" s="258" t="s">
        <v>1183</v>
      </c>
      <c r="M18" s="258" t="s">
        <v>430</v>
      </c>
      <c r="N18" s="773"/>
      <c r="O18" s="773"/>
      <c r="P18" s="773"/>
      <c r="Q18" s="773">
        <v>34</v>
      </c>
      <c r="R18" s="773">
        <f t="shared" si="0"/>
        <v>1</v>
      </c>
    </row>
    <row r="19" spans="1:18" s="258" customFormat="1" ht="12" customHeight="1">
      <c r="A19" s="255">
        <v>16</v>
      </c>
      <c r="B19" s="257" t="s">
        <v>1443</v>
      </c>
      <c r="C19" s="257">
        <v>46</v>
      </c>
      <c r="D19" s="257">
        <v>177897</v>
      </c>
      <c r="E19" s="257">
        <v>275164</v>
      </c>
      <c r="F19" s="257" t="s">
        <v>1389</v>
      </c>
      <c r="G19" s="255"/>
      <c r="H19" s="255"/>
      <c r="I19" s="255" t="s">
        <v>1458</v>
      </c>
      <c r="J19" s="257" t="s">
        <v>968</v>
      </c>
      <c r="K19" s="258">
        <v>1</v>
      </c>
      <c r="L19" s="258" t="s">
        <v>1183</v>
      </c>
      <c r="M19" s="258" t="s">
        <v>430</v>
      </c>
      <c r="N19" s="773"/>
      <c r="O19" s="773"/>
      <c r="P19" s="773"/>
      <c r="Q19" s="773">
        <v>36</v>
      </c>
      <c r="R19" s="773">
        <f t="shared" si="0"/>
        <v>1</v>
      </c>
    </row>
    <row r="20" spans="1:18" s="258" customFormat="1" ht="12" customHeight="1">
      <c r="A20" s="255">
        <v>17</v>
      </c>
      <c r="B20" s="257" t="s">
        <v>1444</v>
      </c>
      <c r="C20" s="257">
        <v>46</v>
      </c>
      <c r="D20" s="257">
        <v>177886</v>
      </c>
      <c r="E20" s="257">
        <v>275160</v>
      </c>
      <c r="F20" s="257" t="s">
        <v>1389</v>
      </c>
      <c r="G20" s="255"/>
      <c r="H20" s="255"/>
      <c r="I20" s="255" t="s">
        <v>1458</v>
      </c>
      <c r="J20" s="257" t="s">
        <v>968</v>
      </c>
      <c r="K20" s="258">
        <v>1</v>
      </c>
      <c r="L20" s="258" t="s">
        <v>1183</v>
      </c>
      <c r="M20" s="258" t="s">
        <v>430</v>
      </c>
      <c r="N20" s="773"/>
      <c r="O20" s="773"/>
      <c r="P20" s="773"/>
      <c r="Q20" s="773">
        <v>38</v>
      </c>
      <c r="R20" s="773">
        <f t="shared" si="0"/>
        <v>0</v>
      </c>
    </row>
    <row r="21" spans="1:18" s="258" customFormat="1" ht="12" customHeight="1">
      <c r="A21" s="255">
        <v>18</v>
      </c>
      <c r="B21" s="257" t="s">
        <v>1445</v>
      </c>
      <c r="C21" s="257">
        <v>44</v>
      </c>
      <c r="D21" s="257">
        <v>177855</v>
      </c>
      <c r="E21" s="257">
        <v>275171</v>
      </c>
      <c r="F21" s="257" t="s">
        <v>1389</v>
      </c>
      <c r="G21" s="255"/>
      <c r="H21" s="255"/>
      <c r="I21" s="255" t="s">
        <v>1458</v>
      </c>
      <c r="J21" s="257" t="s">
        <v>968</v>
      </c>
      <c r="K21" s="258">
        <v>1</v>
      </c>
      <c r="L21" s="258" t="s">
        <v>1183</v>
      </c>
      <c r="M21" s="258" t="s">
        <v>430</v>
      </c>
      <c r="N21" s="773"/>
      <c r="O21" s="773"/>
      <c r="P21" s="773"/>
      <c r="Q21" s="773">
        <v>40</v>
      </c>
      <c r="R21" s="773">
        <f t="shared" si="0"/>
        <v>1</v>
      </c>
    </row>
    <row r="22" spans="1:18" s="258" customFormat="1" ht="12" customHeight="1">
      <c r="A22" s="255">
        <v>19</v>
      </c>
      <c r="B22" s="257" t="s">
        <v>1446</v>
      </c>
      <c r="C22" s="257">
        <v>44</v>
      </c>
      <c r="D22" s="257">
        <v>177897</v>
      </c>
      <c r="E22" s="257">
        <v>275192</v>
      </c>
      <c r="F22" s="257" t="s">
        <v>1389</v>
      </c>
      <c r="G22" s="255"/>
      <c r="H22" s="255"/>
      <c r="I22" s="255" t="s">
        <v>1458</v>
      </c>
      <c r="J22" s="257" t="s">
        <v>968</v>
      </c>
      <c r="K22" s="258">
        <v>1</v>
      </c>
      <c r="L22" s="258" t="s">
        <v>1183</v>
      </c>
      <c r="M22" s="258" t="s">
        <v>430</v>
      </c>
      <c r="N22" s="773"/>
      <c r="O22" s="773"/>
      <c r="P22" s="773"/>
      <c r="Q22" s="773">
        <v>42</v>
      </c>
      <c r="R22" s="773">
        <f t="shared" si="0"/>
        <v>3</v>
      </c>
    </row>
    <row r="23" spans="1:18" s="259" customFormat="1" ht="18.75" customHeight="1">
      <c r="A23" s="252" t="s">
        <v>431</v>
      </c>
      <c r="B23" s="252"/>
      <c r="C23" s="254">
        <f>C27</f>
        <v>40</v>
      </c>
      <c r="D23" s="254"/>
      <c r="E23" s="254"/>
      <c r="F23" s="252"/>
      <c r="G23" s="252"/>
      <c r="H23" s="252"/>
      <c r="I23" s="252"/>
      <c r="J23" s="252"/>
      <c r="N23" s="773"/>
      <c r="O23" s="773"/>
      <c r="P23" s="773"/>
      <c r="Q23" s="773">
        <v>44</v>
      </c>
      <c r="R23" s="773">
        <f t="shared" si="0"/>
        <v>7</v>
      </c>
    </row>
    <row r="24" spans="1:18" s="258" customFormat="1" ht="9" customHeight="1">
      <c r="A24" s="260"/>
      <c r="B24" s="260"/>
      <c r="C24" s="261"/>
      <c r="D24" s="261"/>
      <c r="E24" s="261"/>
      <c r="F24" s="260"/>
      <c r="J24" s="260"/>
      <c r="N24" s="773"/>
      <c r="O24" s="773"/>
      <c r="P24" s="773"/>
      <c r="Q24" s="773">
        <v>46</v>
      </c>
      <c r="R24" s="773">
        <f t="shared" si="0"/>
        <v>2</v>
      </c>
    </row>
    <row r="25" spans="1:18" s="258" customFormat="1" ht="9" customHeight="1">
      <c r="A25" s="260"/>
      <c r="B25" s="260"/>
      <c r="C25" s="261"/>
      <c r="D25" s="261"/>
      <c r="E25" s="261"/>
      <c r="F25" s="260"/>
      <c r="J25" s="260"/>
      <c r="N25" s="259"/>
      <c r="O25" s="259"/>
      <c r="P25" s="259"/>
      <c r="Q25" s="773">
        <v>48</v>
      </c>
      <c r="R25" s="773">
        <f t="shared" si="0"/>
        <v>0</v>
      </c>
    </row>
    <row r="26" spans="1:18" s="258" customFormat="1" ht="9" customHeight="1">
      <c r="A26" s="260" t="s">
        <v>431</v>
      </c>
      <c r="B26" s="260"/>
      <c r="C26" s="262">
        <f>AVERAGE(C4:C22)</f>
        <v>40.526315789473685</v>
      </c>
      <c r="D26" s="263"/>
      <c r="E26" s="263">
        <f>AVERAGE(C4:C22,'[412]라-2.1-0-1 GPS좌표 및 흉고(단목-해송)'!C4:C229,'[412]라-4.1-0-1 GPS좌표 및 흉고(위험목-소나무)'!C4:C76,'[412]라-3.1-0-1 GPS좌표 및 흉고(위험목-잣나무)'!C4,'[412]라-5.1-0-1 GPS좌표 및 흉고(위험목-해송)'!C4:C25)</f>
        <v>38.799999999999997</v>
      </c>
      <c r="F26" s="260"/>
      <c r="Q26" s="773">
        <v>50</v>
      </c>
      <c r="R26" s="773">
        <f t="shared" si="0"/>
        <v>0</v>
      </c>
    </row>
    <row r="27" spans="1:18" s="258" customFormat="1" ht="9" customHeight="1">
      <c r="A27" s="260"/>
      <c r="B27" s="260"/>
      <c r="C27" s="365">
        <v>40</v>
      </c>
      <c r="D27" s="264"/>
      <c r="E27" s="264"/>
      <c r="F27" s="265" t="s">
        <v>322</v>
      </c>
      <c r="Q27" s="773">
        <v>52</v>
      </c>
      <c r="R27" s="773">
        <f t="shared" si="0"/>
        <v>0</v>
      </c>
    </row>
    <row r="28" spans="1:18" s="258" customFormat="1" ht="9" customHeight="1">
      <c r="A28" s="260"/>
      <c r="B28" s="260"/>
      <c r="C28" s="261"/>
      <c r="D28" s="261"/>
      <c r="E28" s="261"/>
      <c r="F28" s="260"/>
      <c r="J28" s="260"/>
      <c r="Q28" s="773">
        <v>54</v>
      </c>
      <c r="R28" s="773">
        <f t="shared" si="0"/>
        <v>0</v>
      </c>
    </row>
    <row r="29" spans="1:18" s="258" customFormat="1" ht="9" customHeight="1">
      <c r="A29" s="260"/>
      <c r="B29" s="260"/>
      <c r="C29" s="261"/>
      <c r="D29" s="261"/>
      <c r="E29" s="261"/>
      <c r="F29" s="260"/>
      <c r="G29" s="258">
        <f>COUNTA(G4:G22)</f>
        <v>0</v>
      </c>
      <c r="H29" s="258">
        <f>COUNTA(H4:H22)</f>
        <v>1</v>
      </c>
      <c r="I29" s="258">
        <f>COUNTA(I4:I22)</f>
        <v>18</v>
      </c>
      <c r="J29" s="260">
        <f>SUM(G29:I29)</f>
        <v>19</v>
      </c>
      <c r="Q29" s="773">
        <v>56</v>
      </c>
      <c r="R29" s="773">
        <f t="shared" si="0"/>
        <v>1</v>
      </c>
    </row>
    <row r="30" spans="1:18" s="258" customFormat="1" ht="9" customHeight="1">
      <c r="A30" s="260"/>
      <c r="B30" s="260"/>
      <c r="C30" s="261"/>
      <c r="D30" s="261"/>
      <c r="E30" s="261"/>
      <c r="F30" s="260"/>
      <c r="J30" s="260"/>
      <c r="Q30" s="773">
        <v>58</v>
      </c>
      <c r="R30" s="773">
        <f t="shared" si="0"/>
        <v>0</v>
      </c>
    </row>
    <row r="31" spans="1:18" s="258" customFormat="1" ht="9" customHeight="1">
      <c r="A31" s="260"/>
      <c r="B31" s="260"/>
      <c r="C31" s="261">
        <f>SUM(C4:C22)</f>
        <v>770</v>
      </c>
      <c r="D31" s="261"/>
      <c r="E31" s="261"/>
      <c r="F31" s="260"/>
      <c r="J31" s="260"/>
      <c r="Q31" s="773">
        <v>60</v>
      </c>
      <c r="R31" s="773">
        <f t="shared" si="0"/>
        <v>0</v>
      </c>
    </row>
    <row r="32" spans="1:18" s="258" customFormat="1" ht="9" customHeight="1">
      <c r="A32" s="260"/>
      <c r="B32" s="260"/>
      <c r="C32" s="261"/>
      <c r="D32" s="261"/>
      <c r="E32" s="261"/>
      <c r="F32" s="260"/>
      <c r="J32" s="260"/>
      <c r="R32" s="258">
        <f>SUM(R4:R31)</f>
        <v>19</v>
      </c>
    </row>
    <row r="33" spans="1:10" s="258" customFormat="1" ht="9" customHeight="1">
      <c r="A33" s="260"/>
      <c r="B33" s="260"/>
      <c r="C33" s="261"/>
      <c r="D33" s="261"/>
      <c r="E33" s="261"/>
      <c r="F33" s="260"/>
      <c r="J33" s="260"/>
    </row>
    <row r="34" spans="1:10" s="258" customFormat="1" ht="9" customHeight="1">
      <c r="A34" s="260"/>
      <c r="B34" s="260"/>
      <c r="C34" s="261"/>
      <c r="D34" s="261"/>
      <c r="E34" s="261"/>
      <c r="F34" s="260"/>
      <c r="J34" s="260"/>
    </row>
    <row r="35" spans="1:10" s="258" customFormat="1" ht="9" customHeight="1">
      <c r="A35" s="260"/>
      <c r="B35" s="260"/>
      <c r="C35" s="261"/>
      <c r="D35" s="261"/>
      <c r="E35" s="261"/>
      <c r="F35" s="260"/>
      <c r="J35" s="260"/>
    </row>
    <row r="36" spans="1:10" s="258" customFormat="1" ht="9" customHeight="1">
      <c r="A36" s="260"/>
      <c r="B36" s="260"/>
      <c r="C36" s="261"/>
      <c r="D36" s="261"/>
      <c r="E36" s="261"/>
      <c r="F36" s="260"/>
      <c r="J36" s="260"/>
    </row>
    <row r="37" spans="1:10" s="258" customFormat="1" ht="9" customHeight="1">
      <c r="A37" s="260"/>
      <c r="B37" s="260"/>
      <c r="C37" s="261"/>
      <c r="D37" s="261"/>
      <c r="E37" s="261"/>
      <c r="F37" s="260"/>
      <c r="J37" s="260"/>
    </row>
    <row r="38" spans="1:10" s="258" customFormat="1" ht="9" customHeight="1">
      <c r="A38" s="260"/>
      <c r="B38" s="260"/>
      <c r="C38" s="261"/>
      <c r="D38" s="261"/>
      <c r="E38" s="261"/>
      <c r="F38" s="260"/>
      <c r="J38" s="260"/>
    </row>
    <row r="39" spans="1:10" s="258" customFormat="1" ht="9" customHeight="1">
      <c r="A39" s="260"/>
      <c r="B39" s="260"/>
      <c r="C39" s="261"/>
      <c r="D39" s="261"/>
      <c r="E39" s="261"/>
      <c r="F39" s="260"/>
      <c r="J39" s="260"/>
    </row>
    <row r="40" spans="1:10" s="258" customFormat="1" ht="9" customHeight="1">
      <c r="A40" s="260"/>
      <c r="B40" s="260"/>
      <c r="C40" s="261"/>
      <c r="D40" s="261"/>
      <c r="E40" s="261"/>
      <c r="F40" s="260"/>
      <c r="J40" s="260"/>
    </row>
    <row r="41" spans="1:10" s="258" customFormat="1" ht="9" customHeight="1">
      <c r="A41" s="260"/>
      <c r="B41" s="260"/>
      <c r="C41" s="261"/>
      <c r="D41" s="261"/>
      <c r="E41" s="261"/>
      <c r="F41" s="260"/>
      <c r="J41" s="260"/>
    </row>
    <row r="42" spans="1:10" s="258" customFormat="1" ht="9" customHeight="1">
      <c r="A42" s="260"/>
      <c r="B42" s="260"/>
      <c r="C42" s="261"/>
      <c r="D42" s="261"/>
      <c r="E42" s="261"/>
      <c r="F42" s="260"/>
      <c r="J42" s="260"/>
    </row>
    <row r="43" spans="1:10" s="258" customFormat="1" ht="9" customHeight="1">
      <c r="A43" s="260"/>
      <c r="B43" s="260"/>
      <c r="C43" s="261"/>
      <c r="D43" s="261"/>
      <c r="E43" s="261"/>
      <c r="F43" s="260"/>
      <c r="J43" s="260"/>
    </row>
    <row r="44" spans="1:10" s="258" customFormat="1" ht="9" customHeight="1">
      <c r="A44" s="260"/>
      <c r="B44" s="260"/>
      <c r="C44" s="261"/>
      <c r="D44" s="261"/>
      <c r="E44" s="261"/>
      <c r="F44" s="260"/>
      <c r="J44" s="260"/>
    </row>
    <row r="45" spans="1:10" s="258" customFormat="1" ht="9" customHeight="1">
      <c r="A45" s="260"/>
      <c r="B45" s="260"/>
      <c r="C45" s="261"/>
      <c r="D45" s="261"/>
      <c r="E45" s="261"/>
      <c r="F45" s="260"/>
      <c r="J45" s="260"/>
    </row>
    <row r="46" spans="1:10" s="258" customFormat="1" ht="9" customHeight="1">
      <c r="A46" s="260"/>
      <c r="B46" s="260"/>
      <c r="C46" s="261"/>
      <c r="D46" s="261"/>
      <c r="E46" s="261"/>
      <c r="F46" s="260"/>
      <c r="J46" s="260"/>
    </row>
    <row r="47" spans="1:10" s="258" customFormat="1" ht="9" customHeight="1">
      <c r="A47" s="260"/>
      <c r="B47" s="260"/>
      <c r="C47" s="261"/>
      <c r="D47" s="261"/>
      <c r="E47" s="261"/>
      <c r="F47" s="260"/>
      <c r="J47" s="260"/>
    </row>
    <row r="48" spans="1:10" s="258" customFormat="1" ht="9" customHeight="1">
      <c r="A48" s="260"/>
      <c r="B48" s="260"/>
      <c r="C48" s="261"/>
      <c r="D48" s="261"/>
      <c r="E48" s="261"/>
      <c r="F48" s="260"/>
      <c r="J48" s="260"/>
    </row>
    <row r="49" spans="1:10" s="258" customFormat="1" ht="9" customHeight="1">
      <c r="A49" s="260"/>
      <c r="B49" s="260"/>
      <c r="C49" s="261"/>
      <c r="D49" s="261"/>
      <c r="E49" s="261"/>
      <c r="F49" s="260"/>
      <c r="J49" s="260"/>
    </row>
    <row r="50" spans="1:10" s="258" customFormat="1" ht="9" customHeight="1">
      <c r="A50" s="260"/>
      <c r="B50" s="260"/>
      <c r="C50" s="261"/>
      <c r="D50" s="261"/>
      <c r="E50" s="261"/>
      <c r="F50" s="260"/>
      <c r="J50" s="260"/>
    </row>
    <row r="51" spans="1:10" s="258" customFormat="1" ht="9" customHeight="1">
      <c r="A51" s="260"/>
      <c r="B51" s="260"/>
      <c r="C51" s="261"/>
      <c r="D51" s="261"/>
      <c r="E51" s="261"/>
      <c r="F51" s="260"/>
      <c r="J51" s="260"/>
    </row>
    <row r="52" spans="1:10" s="258" customFormat="1" ht="9" customHeight="1">
      <c r="A52" s="260"/>
      <c r="B52" s="260"/>
      <c r="C52" s="261"/>
      <c r="D52" s="261"/>
      <c r="E52" s="261"/>
      <c r="F52" s="260"/>
      <c r="J52" s="260"/>
    </row>
    <row r="53" spans="1:10" s="258" customFormat="1" ht="9" customHeight="1">
      <c r="A53" s="260"/>
      <c r="B53" s="260"/>
      <c r="C53" s="261"/>
      <c r="D53" s="261"/>
      <c r="E53" s="261"/>
      <c r="F53" s="260"/>
      <c r="J53" s="260"/>
    </row>
    <row r="54" spans="1:10" s="258" customFormat="1" ht="9" customHeight="1">
      <c r="A54" s="260"/>
      <c r="B54" s="260"/>
      <c r="C54" s="261"/>
      <c r="D54" s="261"/>
      <c r="E54" s="261"/>
      <c r="F54" s="260"/>
      <c r="J54" s="260"/>
    </row>
    <row r="55" spans="1:10" s="258" customFormat="1" ht="9" customHeight="1">
      <c r="A55" s="260"/>
      <c r="B55" s="260"/>
      <c r="C55" s="261"/>
      <c r="D55" s="261"/>
      <c r="E55" s="261"/>
      <c r="F55" s="260"/>
      <c r="J55" s="260"/>
    </row>
    <row r="56" spans="1:10" s="258" customFormat="1" ht="9" customHeight="1">
      <c r="A56" s="260"/>
      <c r="B56" s="260"/>
      <c r="C56" s="261"/>
      <c r="D56" s="261"/>
      <c r="E56" s="261"/>
      <c r="F56" s="260"/>
      <c r="J56" s="260"/>
    </row>
    <row r="57" spans="1:10" s="258" customFormat="1" ht="9" customHeight="1">
      <c r="A57" s="260"/>
      <c r="B57" s="260"/>
      <c r="C57" s="261"/>
      <c r="D57" s="261"/>
      <c r="E57" s="261"/>
      <c r="F57" s="260"/>
      <c r="J57" s="260"/>
    </row>
    <row r="58" spans="1:10" s="258" customFormat="1" ht="9" customHeight="1">
      <c r="A58" s="260"/>
      <c r="B58" s="260"/>
      <c r="C58" s="261"/>
      <c r="D58" s="261"/>
      <c r="E58" s="261"/>
      <c r="F58" s="260"/>
      <c r="J58" s="260"/>
    </row>
    <row r="59" spans="1:10" s="258" customFormat="1" ht="9" customHeight="1">
      <c r="A59" s="260"/>
      <c r="B59" s="260"/>
      <c r="C59" s="261"/>
      <c r="D59" s="261"/>
      <c r="E59" s="261"/>
      <c r="F59" s="260"/>
      <c r="J59" s="260"/>
    </row>
    <row r="60" spans="1:10" s="258" customFormat="1" ht="9" customHeight="1">
      <c r="A60" s="260"/>
      <c r="B60" s="260"/>
      <c r="C60" s="261"/>
      <c r="D60" s="261"/>
      <c r="E60" s="261"/>
      <c r="F60" s="260"/>
      <c r="J60" s="260"/>
    </row>
    <row r="61" spans="1:10" s="258" customFormat="1" ht="9" customHeight="1">
      <c r="A61" s="260"/>
      <c r="B61" s="260"/>
      <c r="C61" s="261"/>
      <c r="D61" s="261"/>
      <c r="E61" s="261"/>
      <c r="F61" s="260"/>
      <c r="J61" s="260"/>
    </row>
    <row r="62" spans="1:10" s="258" customFormat="1" ht="9" customHeight="1">
      <c r="A62" s="260"/>
      <c r="B62" s="260"/>
      <c r="C62" s="261"/>
      <c r="D62" s="261"/>
      <c r="E62" s="261"/>
      <c r="F62" s="260"/>
      <c r="J62" s="260"/>
    </row>
    <row r="63" spans="1:10" s="258" customFormat="1" ht="9" customHeight="1">
      <c r="A63" s="260"/>
      <c r="B63" s="260"/>
      <c r="C63" s="261"/>
      <c r="D63" s="261"/>
      <c r="E63" s="261"/>
      <c r="F63" s="260"/>
      <c r="J63" s="260"/>
    </row>
    <row r="64" spans="1:10" s="258" customFormat="1" ht="9" customHeight="1">
      <c r="A64" s="260"/>
      <c r="B64" s="260"/>
      <c r="C64" s="261"/>
      <c r="D64" s="261"/>
      <c r="E64" s="261"/>
      <c r="F64" s="260"/>
      <c r="J64" s="260"/>
    </row>
    <row r="65" spans="1:10" s="258" customFormat="1" ht="9" customHeight="1">
      <c r="A65" s="260"/>
      <c r="B65" s="260"/>
      <c r="C65" s="261"/>
      <c r="D65" s="261"/>
      <c r="E65" s="261"/>
      <c r="F65" s="260"/>
      <c r="J65" s="260"/>
    </row>
    <row r="66" spans="1:10" s="258" customFormat="1" ht="9" customHeight="1">
      <c r="A66" s="260"/>
      <c r="B66" s="260"/>
      <c r="C66" s="261"/>
      <c r="D66" s="261"/>
      <c r="E66" s="261"/>
      <c r="F66" s="260"/>
      <c r="J66" s="260"/>
    </row>
    <row r="67" spans="1:10" s="258" customFormat="1" ht="9" customHeight="1">
      <c r="A67" s="260"/>
      <c r="B67" s="260"/>
      <c r="C67" s="261"/>
      <c r="D67" s="261"/>
      <c r="E67" s="261"/>
      <c r="F67" s="260"/>
      <c r="J67" s="260"/>
    </row>
    <row r="68" spans="1:10" s="258" customFormat="1" ht="9" customHeight="1">
      <c r="A68" s="260"/>
      <c r="B68" s="260"/>
      <c r="C68" s="261"/>
      <c r="D68" s="261"/>
      <c r="E68" s="261"/>
      <c r="F68" s="260"/>
      <c r="J68" s="260"/>
    </row>
    <row r="69" spans="1:10" s="258" customFormat="1" ht="9" customHeight="1">
      <c r="A69" s="260"/>
      <c r="B69" s="260"/>
      <c r="C69" s="261"/>
      <c r="D69" s="261"/>
      <c r="E69" s="261"/>
      <c r="F69" s="260"/>
      <c r="J69" s="260"/>
    </row>
    <row r="70" spans="1:10" s="258" customFormat="1" ht="9" customHeight="1">
      <c r="A70" s="260"/>
      <c r="B70" s="260"/>
      <c r="C70" s="261"/>
      <c r="D70" s="261"/>
      <c r="E70" s="261"/>
      <c r="F70" s="260"/>
      <c r="J70" s="260"/>
    </row>
    <row r="71" spans="1:10" s="258" customFormat="1" ht="9" customHeight="1">
      <c r="A71" s="260"/>
      <c r="B71" s="260"/>
      <c r="C71" s="261"/>
      <c r="D71" s="261"/>
      <c r="E71" s="261"/>
      <c r="F71" s="260"/>
      <c r="J71" s="260"/>
    </row>
    <row r="72" spans="1:10" s="258" customFormat="1" ht="9" customHeight="1">
      <c r="A72" s="260"/>
      <c r="B72" s="260"/>
      <c r="C72" s="261"/>
      <c r="D72" s="261"/>
      <c r="E72" s="261"/>
      <c r="F72" s="260"/>
      <c r="J72" s="260"/>
    </row>
    <row r="73" spans="1:10" s="258" customFormat="1" ht="9" customHeight="1">
      <c r="A73" s="260"/>
      <c r="B73" s="260"/>
      <c r="C73" s="261"/>
      <c r="D73" s="261"/>
      <c r="E73" s="261"/>
      <c r="F73" s="260"/>
      <c r="J73" s="260"/>
    </row>
    <row r="74" spans="1:10" s="258" customFormat="1" ht="9" customHeight="1">
      <c r="A74" s="260"/>
      <c r="B74" s="260"/>
      <c r="C74" s="261"/>
      <c r="D74" s="261"/>
      <c r="E74" s="261"/>
      <c r="F74" s="260"/>
      <c r="J74" s="260"/>
    </row>
    <row r="75" spans="1:10" s="258" customFormat="1" ht="9" customHeight="1">
      <c r="A75" s="260"/>
      <c r="B75" s="260"/>
      <c r="C75" s="261"/>
      <c r="D75" s="261"/>
      <c r="E75" s="261"/>
      <c r="F75" s="260"/>
      <c r="J75" s="260"/>
    </row>
    <row r="76" spans="1:10" s="258" customFormat="1" ht="9" customHeight="1">
      <c r="A76" s="260"/>
      <c r="B76" s="260"/>
      <c r="C76" s="261"/>
      <c r="D76" s="261"/>
      <c r="E76" s="261"/>
      <c r="F76" s="260"/>
      <c r="J76" s="260"/>
    </row>
    <row r="77" spans="1:10" s="258" customFormat="1" ht="9" customHeight="1">
      <c r="A77" s="260"/>
      <c r="B77" s="260"/>
      <c r="C77" s="261"/>
      <c r="D77" s="261"/>
      <c r="E77" s="261"/>
      <c r="F77" s="260"/>
      <c r="J77" s="260"/>
    </row>
    <row r="78" spans="1:10" s="258" customFormat="1" ht="9" customHeight="1">
      <c r="A78" s="260"/>
      <c r="B78" s="260"/>
      <c r="C78" s="261"/>
      <c r="D78" s="261"/>
      <c r="E78" s="261"/>
      <c r="F78" s="260"/>
      <c r="J78" s="260"/>
    </row>
    <row r="79" spans="1:10" s="258" customFormat="1" ht="9" customHeight="1">
      <c r="A79" s="260"/>
      <c r="B79" s="260"/>
      <c r="C79" s="261"/>
      <c r="D79" s="261"/>
      <c r="E79" s="261"/>
      <c r="F79" s="260"/>
      <c r="J79" s="260"/>
    </row>
    <row r="80" spans="1:10" s="258" customFormat="1" ht="9" customHeight="1">
      <c r="A80" s="260"/>
      <c r="B80" s="260"/>
      <c r="C80" s="261"/>
      <c r="D80" s="261"/>
      <c r="E80" s="261"/>
      <c r="F80" s="260"/>
      <c r="J80" s="260"/>
    </row>
    <row r="81" spans="1:10" s="258" customFormat="1" ht="9" customHeight="1">
      <c r="A81" s="260"/>
      <c r="B81" s="260"/>
      <c r="C81" s="261"/>
      <c r="D81" s="261"/>
      <c r="E81" s="261"/>
      <c r="F81" s="260"/>
      <c r="J81" s="260"/>
    </row>
    <row r="82" spans="1:10" s="258" customFormat="1" ht="9" customHeight="1">
      <c r="A82" s="260"/>
      <c r="B82" s="260"/>
      <c r="C82" s="261"/>
      <c r="D82" s="261"/>
      <c r="E82" s="261"/>
      <c r="F82" s="260"/>
      <c r="J82" s="260"/>
    </row>
    <row r="83" spans="1:10" s="258" customFormat="1" ht="9" customHeight="1">
      <c r="A83" s="260"/>
      <c r="B83" s="260"/>
      <c r="C83" s="261"/>
      <c r="D83" s="261"/>
      <c r="E83" s="261"/>
      <c r="F83" s="260"/>
      <c r="J83" s="260"/>
    </row>
    <row r="84" spans="1:10" s="258" customFormat="1" ht="9" customHeight="1">
      <c r="A84" s="260"/>
      <c r="B84" s="260"/>
      <c r="C84" s="261"/>
      <c r="D84" s="261"/>
      <c r="E84" s="261"/>
      <c r="F84" s="260"/>
      <c r="J84" s="260"/>
    </row>
    <row r="85" spans="1:10" s="258" customFormat="1" ht="9" customHeight="1">
      <c r="A85" s="260"/>
      <c r="B85" s="260"/>
      <c r="C85" s="261"/>
      <c r="D85" s="261"/>
      <c r="E85" s="261"/>
      <c r="F85" s="260"/>
      <c r="J85" s="260"/>
    </row>
    <row r="86" spans="1:10" s="258" customFormat="1" ht="9" customHeight="1">
      <c r="A86" s="260"/>
      <c r="B86" s="260"/>
      <c r="C86" s="261"/>
      <c r="D86" s="261"/>
      <c r="E86" s="261"/>
      <c r="F86" s="260"/>
      <c r="J86" s="260"/>
    </row>
    <row r="87" spans="1:10" s="258" customFormat="1" ht="9" customHeight="1">
      <c r="A87" s="260"/>
      <c r="B87" s="260"/>
      <c r="C87" s="261"/>
      <c r="D87" s="261"/>
      <c r="E87" s="261"/>
      <c r="F87" s="260"/>
      <c r="J87" s="260"/>
    </row>
    <row r="88" spans="1:10" s="258" customFormat="1" ht="9" customHeight="1">
      <c r="A88" s="260"/>
      <c r="B88" s="260"/>
      <c r="C88" s="261"/>
      <c r="D88" s="261"/>
      <c r="E88" s="261"/>
      <c r="F88" s="260"/>
      <c r="J88" s="260"/>
    </row>
    <row r="89" spans="1:10" s="258" customFormat="1" ht="9" customHeight="1">
      <c r="A89" s="260"/>
      <c r="B89" s="260"/>
      <c r="C89" s="261"/>
      <c r="D89" s="261"/>
      <c r="E89" s="261"/>
      <c r="F89" s="260"/>
      <c r="J89" s="260"/>
    </row>
    <row r="90" spans="1:10" s="258" customFormat="1" ht="9" customHeight="1">
      <c r="A90" s="260"/>
      <c r="B90" s="260"/>
      <c r="C90" s="261"/>
      <c r="D90" s="261"/>
      <c r="E90" s="261"/>
      <c r="F90" s="260"/>
      <c r="J90" s="260"/>
    </row>
    <row r="91" spans="1:10" s="258" customFormat="1" ht="9" customHeight="1">
      <c r="A91" s="260"/>
      <c r="B91" s="260"/>
      <c r="C91" s="261"/>
      <c r="D91" s="261"/>
      <c r="E91" s="261"/>
      <c r="F91" s="260"/>
      <c r="J91" s="260"/>
    </row>
    <row r="92" spans="1:10" s="258" customFormat="1" ht="9" customHeight="1">
      <c r="A92" s="260"/>
      <c r="B92" s="260"/>
      <c r="C92" s="261"/>
      <c r="D92" s="261"/>
      <c r="E92" s="261"/>
      <c r="F92" s="260"/>
      <c r="J92" s="260"/>
    </row>
    <row r="93" spans="1:10" s="258" customFormat="1" ht="9" customHeight="1">
      <c r="A93" s="260"/>
      <c r="B93" s="260"/>
      <c r="C93" s="261"/>
      <c r="D93" s="261"/>
      <c r="E93" s="261"/>
      <c r="F93" s="260"/>
      <c r="J93" s="260"/>
    </row>
    <row r="94" spans="1:10" s="258" customFormat="1" ht="9" customHeight="1">
      <c r="A94" s="260"/>
      <c r="B94" s="260"/>
      <c r="C94" s="261"/>
      <c r="D94" s="261"/>
      <c r="E94" s="261"/>
      <c r="F94" s="260"/>
      <c r="J94" s="260"/>
    </row>
    <row r="95" spans="1:10" s="258" customFormat="1" ht="9" customHeight="1">
      <c r="A95" s="260"/>
      <c r="B95" s="260"/>
      <c r="C95" s="261"/>
      <c r="D95" s="261"/>
      <c r="E95" s="261"/>
      <c r="F95" s="260"/>
      <c r="J95" s="260"/>
    </row>
    <row r="96" spans="1:10" s="258" customFormat="1" ht="9" customHeight="1">
      <c r="A96" s="260"/>
      <c r="B96" s="260"/>
      <c r="C96" s="261"/>
      <c r="D96" s="261"/>
      <c r="E96" s="261"/>
      <c r="F96" s="260"/>
      <c r="J96" s="260"/>
    </row>
    <row r="97" spans="1:10" s="258" customFormat="1" ht="9" customHeight="1">
      <c r="A97" s="260"/>
      <c r="B97" s="260"/>
      <c r="C97" s="261"/>
      <c r="D97" s="261"/>
      <c r="E97" s="261"/>
      <c r="F97" s="260"/>
      <c r="J97" s="260"/>
    </row>
    <row r="98" spans="1:10" s="258" customFormat="1" ht="9" customHeight="1">
      <c r="A98" s="260"/>
      <c r="B98" s="260"/>
      <c r="C98" s="261"/>
      <c r="D98" s="261"/>
      <c r="E98" s="261"/>
      <c r="F98" s="260"/>
      <c r="J98" s="260"/>
    </row>
    <row r="99" spans="1:10" s="258" customFormat="1" ht="9" customHeight="1">
      <c r="A99" s="260"/>
      <c r="B99" s="260"/>
      <c r="C99" s="261"/>
      <c r="D99" s="261"/>
      <c r="E99" s="261"/>
      <c r="F99" s="260"/>
      <c r="J99" s="260"/>
    </row>
    <row r="100" spans="1:10" s="258" customFormat="1" ht="9" customHeight="1">
      <c r="A100" s="260"/>
      <c r="B100" s="260"/>
      <c r="C100" s="261"/>
      <c r="D100" s="261"/>
      <c r="E100" s="261"/>
      <c r="F100" s="260"/>
      <c r="J100" s="260"/>
    </row>
    <row r="101" spans="1:10" s="258" customFormat="1" ht="9" customHeight="1">
      <c r="A101" s="260"/>
      <c r="B101" s="260"/>
      <c r="C101" s="261"/>
      <c r="D101" s="261"/>
      <c r="E101" s="261"/>
      <c r="F101" s="260"/>
      <c r="J101" s="260"/>
    </row>
    <row r="102" spans="1:10" s="258" customFormat="1" ht="9" customHeight="1">
      <c r="A102" s="260"/>
      <c r="B102" s="260"/>
      <c r="C102" s="261"/>
      <c r="D102" s="261"/>
      <c r="E102" s="261"/>
      <c r="F102" s="260"/>
      <c r="J102" s="260"/>
    </row>
    <row r="103" spans="1:10" s="258" customFormat="1" ht="9" customHeight="1">
      <c r="A103" s="260"/>
      <c r="B103" s="260"/>
      <c r="C103" s="261"/>
      <c r="D103" s="261"/>
      <c r="E103" s="261"/>
      <c r="F103" s="260"/>
      <c r="J103" s="260"/>
    </row>
    <row r="104" spans="1:10" s="258" customFormat="1" ht="9" customHeight="1">
      <c r="A104" s="260"/>
      <c r="B104" s="260"/>
      <c r="C104" s="261"/>
      <c r="D104" s="261"/>
      <c r="E104" s="261"/>
      <c r="F104" s="260"/>
      <c r="J104" s="260"/>
    </row>
    <row r="105" spans="1:10" s="258" customFormat="1" ht="9" customHeight="1">
      <c r="A105" s="260"/>
      <c r="B105" s="260"/>
      <c r="C105" s="261"/>
      <c r="D105" s="261"/>
      <c r="E105" s="261"/>
      <c r="F105" s="260"/>
      <c r="J105" s="260"/>
    </row>
    <row r="106" spans="1:10" s="258" customFormat="1" ht="9" customHeight="1">
      <c r="A106" s="260"/>
      <c r="B106" s="260"/>
      <c r="C106" s="261"/>
      <c r="D106" s="261"/>
      <c r="E106" s="261"/>
      <c r="F106" s="260"/>
      <c r="J106" s="260"/>
    </row>
    <row r="107" spans="1:10" s="258" customFormat="1" ht="9" customHeight="1">
      <c r="A107" s="260"/>
      <c r="B107" s="260"/>
      <c r="C107" s="261"/>
      <c r="D107" s="261"/>
      <c r="E107" s="261"/>
      <c r="F107" s="260"/>
      <c r="J107" s="260"/>
    </row>
    <row r="108" spans="1:10" s="258" customFormat="1" ht="9" customHeight="1">
      <c r="A108" s="260"/>
      <c r="B108" s="260"/>
      <c r="C108" s="261"/>
      <c r="D108" s="261"/>
      <c r="E108" s="261"/>
      <c r="F108" s="260"/>
      <c r="J108" s="260"/>
    </row>
    <row r="109" spans="1:10" s="258" customFormat="1" ht="9" customHeight="1">
      <c r="A109" s="260"/>
      <c r="B109" s="260"/>
      <c r="C109" s="261"/>
      <c r="D109" s="261"/>
      <c r="E109" s="261"/>
      <c r="F109" s="260"/>
      <c r="J109" s="260"/>
    </row>
    <row r="110" spans="1:10" s="258" customFormat="1" ht="9" customHeight="1">
      <c r="A110" s="260"/>
      <c r="B110" s="260"/>
      <c r="C110" s="261"/>
      <c r="D110" s="261"/>
      <c r="E110" s="261"/>
      <c r="F110" s="260"/>
      <c r="J110" s="260"/>
    </row>
    <row r="111" spans="1:10" s="258" customFormat="1" ht="9" customHeight="1">
      <c r="A111" s="260"/>
      <c r="B111" s="260"/>
      <c r="C111" s="261"/>
      <c r="D111" s="261"/>
      <c r="E111" s="261"/>
      <c r="F111" s="260"/>
      <c r="J111" s="260"/>
    </row>
    <row r="112" spans="1:10" s="258" customFormat="1" ht="9" customHeight="1">
      <c r="A112" s="260"/>
      <c r="B112" s="260"/>
      <c r="C112" s="261"/>
      <c r="D112" s="261"/>
      <c r="E112" s="261"/>
      <c r="F112" s="260"/>
      <c r="J112" s="260"/>
    </row>
    <row r="113" spans="1:10" s="258" customFormat="1" ht="9" customHeight="1">
      <c r="A113" s="260"/>
      <c r="B113" s="260"/>
      <c r="C113" s="261"/>
      <c r="D113" s="261"/>
      <c r="E113" s="261"/>
      <c r="F113" s="260"/>
      <c r="J113" s="260"/>
    </row>
    <row r="114" spans="1:10" s="258" customFormat="1" ht="9" customHeight="1">
      <c r="A114" s="260"/>
      <c r="B114" s="260"/>
      <c r="C114" s="261"/>
      <c r="D114" s="261"/>
      <c r="E114" s="261"/>
      <c r="F114" s="260"/>
      <c r="J114" s="260"/>
    </row>
    <row r="115" spans="1:10" s="258" customFormat="1" ht="9" customHeight="1">
      <c r="A115" s="260"/>
      <c r="B115" s="260"/>
      <c r="C115" s="261"/>
      <c r="D115" s="261"/>
      <c r="E115" s="261"/>
      <c r="F115" s="260"/>
      <c r="J115" s="260"/>
    </row>
    <row r="116" spans="1:10" s="258" customFormat="1" ht="9" customHeight="1">
      <c r="A116" s="260"/>
      <c r="B116" s="260"/>
      <c r="C116" s="261"/>
      <c r="D116" s="261"/>
      <c r="E116" s="261"/>
      <c r="F116" s="260"/>
      <c r="J116" s="260"/>
    </row>
    <row r="117" spans="1:10" s="258" customFormat="1" ht="9" customHeight="1">
      <c r="A117" s="260"/>
      <c r="B117" s="260"/>
      <c r="C117" s="261"/>
      <c r="D117" s="261"/>
      <c r="E117" s="261"/>
      <c r="F117" s="260"/>
      <c r="J117" s="260"/>
    </row>
    <row r="118" spans="1:10" s="258" customFormat="1" ht="9" customHeight="1">
      <c r="A118" s="260"/>
      <c r="B118" s="260"/>
      <c r="C118" s="261"/>
      <c r="D118" s="261"/>
      <c r="E118" s="261"/>
      <c r="F118" s="260"/>
      <c r="J118" s="260"/>
    </row>
    <row r="119" spans="1:10" s="258" customFormat="1" ht="9" customHeight="1">
      <c r="A119" s="260"/>
      <c r="B119" s="260"/>
      <c r="C119" s="261"/>
      <c r="D119" s="261"/>
      <c r="E119" s="261"/>
      <c r="F119" s="260"/>
      <c r="J119" s="260"/>
    </row>
    <row r="120" spans="1:10" s="258" customFormat="1" ht="9" customHeight="1">
      <c r="A120" s="260"/>
      <c r="B120" s="260"/>
      <c r="C120" s="261"/>
      <c r="D120" s="261"/>
      <c r="E120" s="261"/>
      <c r="F120" s="260"/>
      <c r="J120" s="260"/>
    </row>
    <row r="121" spans="1:10" s="258" customFormat="1" ht="9" customHeight="1">
      <c r="A121" s="260"/>
      <c r="B121" s="260"/>
      <c r="C121" s="261"/>
      <c r="D121" s="261"/>
      <c r="E121" s="261"/>
      <c r="F121" s="260"/>
      <c r="J121" s="260"/>
    </row>
    <row r="122" spans="1:10" s="258" customFormat="1" ht="9" customHeight="1">
      <c r="A122" s="260"/>
      <c r="B122" s="260"/>
      <c r="C122" s="261"/>
      <c r="D122" s="261"/>
      <c r="E122" s="261"/>
      <c r="F122" s="260"/>
      <c r="J122" s="260"/>
    </row>
    <row r="123" spans="1:10" s="258" customFormat="1" ht="9" customHeight="1">
      <c r="A123" s="260"/>
      <c r="B123" s="260"/>
      <c r="C123" s="261"/>
      <c r="D123" s="261"/>
      <c r="E123" s="261"/>
      <c r="F123" s="260"/>
      <c r="J123" s="260"/>
    </row>
    <row r="124" spans="1:10" s="258" customFormat="1" ht="9" customHeight="1">
      <c r="A124" s="260"/>
      <c r="B124" s="260"/>
      <c r="C124" s="261"/>
      <c r="D124" s="261"/>
      <c r="E124" s="261"/>
      <c r="F124" s="260"/>
      <c r="J124" s="260"/>
    </row>
    <row r="125" spans="1:10" s="258" customFormat="1" ht="9" customHeight="1">
      <c r="A125" s="260"/>
      <c r="B125" s="260"/>
      <c r="C125" s="261"/>
      <c r="D125" s="261"/>
      <c r="E125" s="261"/>
      <c r="F125" s="260"/>
      <c r="J125" s="260"/>
    </row>
    <row r="126" spans="1:10" s="258" customFormat="1" ht="9" customHeight="1">
      <c r="A126" s="260"/>
      <c r="B126" s="260"/>
      <c r="C126" s="261"/>
      <c r="D126" s="261"/>
      <c r="E126" s="261"/>
      <c r="F126" s="260"/>
      <c r="J126" s="260"/>
    </row>
    <row r="127" spans="1:10" s="258" customFormat="1" ht="9" customHeight="1">
      <c r="A127" s="260"/>
      <c r="B127" s="260"/>
      <c r="C127" s="261"/>
      <c r="D127" s="261"/>
      <c r="E127" s="261"/>
      <c r="F127" s="260"/>
      <c r="J127" s="260"/>
    </row>
    <row r="128" spans="1:10" s="258" customFormat="1" ht="9" customHeight="1">
      <c r="A128" s="260"/>
      <c r="B128" s="260"/>
      <c r="C128" s="261"/>
      <c r="D128" s="261"/>
      <c r="E128" s="261"/>
      <c r="F128" s="260"/>
      <c r="J128" s="260"/>
    </row>
    <row r="129" spans="1:10" s="258" customFormat="1" ht="9" customHeight="1">
      <c r="A129" s="260"/>
      <c r="B129" s="260"/>
      <c r="C129" s="261"/>
      <c r="D129" s="261"/>
      <c r="E129" s="261"/>
      <c r="F129" s="260"/>
      <c r="J129" s="260"/>
    </row>
    <row r="130" spans="1:10" s="258" customFormat="1" ht="9" customHeight="1">
      <c r="A130" s="260"/>
      <c r="B130" s="260"/>
      <c r="C130" s="261"/>
      <c r="D130" s="261"/>
      <c r="E130" s="261"/>
      <c r="F130" s="260"/>
      <c r="J130" s="260"/>
    </row>
    <row r="131" spans="1:10" s="258" customFormat="1" ht="9" customHeight="1">
      <c r="A131" s="260"/>
      <c r="B131" s="260"/>
      <c r="C131" s="261"/>
      <c r="D131" s="261"/>
      <c r="E131" s="261"/>
      <c r="F131" s="260"/>
      <c r="J131" s="260"/>
    </row>
    <row r="132" spans="1:10" s="258" customFormat="1" ht="9" customHeight="1">
      <c r="A132" s="260"/>
      <c r="B132" s="260"/>
      <c r="C132" s="261"/>
      <c r="D132" s="261"/>
      <c r="E132" s="261"/>
      <c r="F132" s="260"/>
      <c r="J132" s="260"/>
    </row>
    <row r="133" spans="1:10" s="258" customFormat="1" ht="9" customHeight="1">
      <c r="A133" s="260"/>
      <c r="B133" s="260"/>
      <c r="C133" s="261"/>
      <c r="D133" s="261"/>
      <c r="E133" s="261"/>
      <c r="F133" s="260"/>
      <c r="J133" s="260"/>
    </row>
    <row r="134" spans="1:10" s="258" customFormat="1" ht="9" customHeight="1">
      <c r="A134" s="260"/>
      <c r="B134" s="260"/>
      <c r="C134" s="261"/>
      <c r="D134" s="261"/>
      <c r="E134" s="261"/>
      <c r="F134" s="260"/>
      <c r="J134" s="260"/>
    </row>
    <row r="135" spans="1:10" s="258" customFormat="1" ht="9" customHeight="1">
      <c r="A135" s="260"/>
      <c r="B135" s="260"/>
      <c r="C135" s="261"/>
      <c r="D135" s="261"/>
      <c r="E135" s="261"/>
      <c r="F135" s="260"/>
      <c r="J135" s="260"/>
    </row>
    <row r="136" spans="1:10" s="258" customFormat="1" ht="9" customHeight="1">
      <c r="A136" s="260"/>
      <c r="B136" s="260"/>
      <c r="C136" s="261"/>
      <c r="D136" s="261"/>
      <c r="E136" s="261"/>
      <c r="F136" s="260"/>
      <c r="J136" s="260"/>
    </row>
    <row r="137" spans="1:10" s="258" customFormat="1" ht="9" customHeight="1">
      <c r="A137" s="260"/>
      <c r="B137" s="260"/>
      <c r="C137" s="261"/>
      <c r="D137" s="261"/>
      <c r="E137" s="261"/>
      <c r="F137" s="260"/>
      <c r="J137" s="260"/>
    </row>
    <row r="138" spans="1:10" s="258" customFormat="1" ht="9" customHeight="1">
      <c r="A138" s="260"/>
      <c r="B138" s="260"/>
      <c r="C138" s="261"/>
      <c r="D138" s="261"/>
      <c r="E138" s="261"/>
      <c r="F138" s="260"/>
      <c r="J138" s="260"/>
    </row>
    <row r="139" spans="1:10" s="258" customFormat="1" ht="9" customHeight="1">
      <c r="A139" s="260"/>
      <c r="B139" s="260"/>
      <c r="C139" s="261"/>
      <c r="D139" s="261"/>
      <c r="E139" s="261"/>
      <c r="F139" s="260"/>
      <c r="J139" s="260"/>
    </row>
    <row r="140" spans="1:10" s="258" customFormat="1" ht="9" customHeight="1">
      <c r="A140" s="260"/>
      <c r="B140" s="260"/>
      <c r="C140" s="261"/>
      <c r="D140" s="261"/>
      <c r="E140" s="261"/>
      <c r="F140" s="260"/>
      <c r="J140" s="260"/>
    </row>
    <row r="141" spans="1:10" s="258" customFormat="1" ht="9" customHeight="1">
      <c r="A141" s="260"/>
      <c r="B141" s="260"/>
      <c r="C141" s="261"/>
      <c r="D141" s="261"/>
      <c r="E141" s="261"/>
      <c r="F141" s="260"/>
      <c r="J141" s="260"/>
    </row>
    <row r="142" spans="1:10" s="258" customFormat="1" ht="9" customHeight="1">
      <c r="A142" s="260"/>
      <c r="B142" s="260"/>
      <c r="C142" s="261"/>
      <c r="D142" s="261"/>
      <c r="E142" s="261"/>
      <c r="F142" s="260"/>
      <c r="J142" s="260"/>
    </row>
    <row r="143" spans="1:10" s="258" customFormat="1" ht="9" customHeight="1">
      <c r="A143" s="260"/>
      <c r="B143" s="260"/>
      <c r="C143" s="261"/>
      <c r="D143" s="261"/>
      <c r="E143" s="261"/>
      <c r="F143" s="260"/>
      <c r="J143" s="260"/>
    </row>
    <row r="144" spans="1:10" s="258" customFormat="1" ht="9" customHeight="1">
      <c r="A144" s="260"/>
      <c r="B144" s="260"/>
      <c r="C144" s="261"/>
      <c r="D144" s="261"/>
      <c r="E144" s="261"/>
      <c r="F144" s="260"/>
      <c r="J144" s="260"/>
    </row>
    <row r="145" spans="1:10" s="258" customFormat="1" ht="9" customHeight="1">
      <c r="A145" s="260"/>
      <c r="B145" s="260"/>
      <c r="C145" s="261"/>
      <c r="D145" s="261"/>
      <c r="E145" s="261"/>
      <c r="F145" s="260"/>
      <c r="J145" s="260"/>
    </row>
    <row r="146" spans="1:10" s="258" customFormat="1" ht="9" customHeight="1">
      <c r="A146" s="260"/>
      <c r="B146" s="260"/>
      <c r="C146" s="261"/>
      <c r="D146" s="261"/>
      <c r="E146" s="261"/>
      <c r="F146" s="260"/>
      <c r="J146" s="260"/>
    </row>
    <row r="147" spans="1:10" s="258" customFormat="1" ht="9" customHeight="1">
      <c r="A147" s="260"/>
      <c r="B147" s="260"/>
      <c r="C147" s="261"/>
      <c r="D147" s="261"/>
      <c r="E147" s="261"/>
      <c r="F147" s="260"/>
      <c r="J147" s="260"/>
    </row>
    <row r="148" spans="1:10" s="258" customFormat="1" ht="9" customHeight="1">
      <c r="A148" s="260"/>
      <c r="B148" s="260"/>
      <c r="C148" s="261"/>
      <c r="D148" s="261"/>
      <c r="E148" s="261"/>
      <c r="F148" s="260"/>
      <c r="J148" s="260"/>
    </row>
    <row r="149" spans="1:10" s="258" customFormat="1" ht="9" customHeight="1">
      <c r="A149" s="260"/>
      <c r="B149" s="260"/>
      <c r="C149" s="261"/>
      <c r="D149" s="261"/>
      <c r="E149" s="261"/>
      <c r="F149" s="260"/>
      <c r="J149" s="260"/>
    </row>
    <row r="150" spans="1:10" s="258" customFormat="1" ht="9" customHeight="1">
      <c r="A150" s="260"/>
      <c r="B150" s="260"/>
      <c r="C150" s="261"/>
      <c r="D150" s="261"/>
      <c r="E150" s="261"/>
      <c r="F150" s="260"/>
      <c r="J150" s="260"/>
    </row>
    <row r="151" spans="1:10" s="258" customFormat="1" ht="9" customHeight="1">
      <c r="A151" s="260"/>
      <c r="B151" s="260"/>
      <c r="C151" s="261"/>
      <c r="D151" s="261"/>
      <c r="E151" s="261"/>
      <c r="F151" s="260"/>
      <c r="J151" s="260"/>
    </row>
    <row r="152" spans="1:10" s="258" customFormat="1" ht="9" customHeight="1">
      <c r="A152" s="260"/>
      <c r="B152" s="260"/>
      <c r="C152" s="261"/>
      <c r="D152" s="261"/>
      <c r="E152" s="261"/>
      <c r="F152" s="260"/>
      <c r="J152" s="260"/>
    </row>
    <row r="153" spans="1:10" s="258" customFormat="1" ht="9" customHeight="1">
      <c r="A153" s="260"/>
      <c r="B153" s="260"/>
      <c r="C153" s="261"/>
      <c r="D153" s="261"/>
      <c r="E153" s="261"/>
      <c r="F153" s="260"/>
      <c r="J153" s="260"/>
    </row>
    <row r="154" spans="1:10" s="258" customFormat="1" ht="9" customHeight="1">
      <c r="A154" s="260"/>
      <c r="B154" s="260"/>
      <c r="C154" s="261"/>
      <c r="D154" s="261"/>
      <c r="E154" s="261"/>
      <c r="F154" s="260"/>
      <c r="J154" s="260"/>
    </row>
    <row r="155" spans="1:10" s="258" customFormat="1" ht="9" customHeight="1">
      <c r="A155" s="260"/>
      <c r="B155" s="260"/>
      <c r="C155" s="261"/>
      <c r="D155" s="261"/>
      <c r="E155" s="261"/>
      <c r="F155" s="260"/>
      <c r="J155" s="260"/>
    </row>
    <row r="156" spans="1:10" s="258" customFormat="1" ht="9" customHeight="1">
      <c r="A156" s="260"/>
      <c r="B156" s="260"/>
      <c r="C156" s="261"/>
      <c r="D156" s="261"/>
      <c r="E156" s="261"/>
      <c r="F156" s="260"/>
      <c r="J156" s="260"/>
    </row>
    <row r="157" spans="1:10" s="258" customFormat="1" ht="9" customHeight="1">
      <c r="A157" s="260"/>
      <c r="B157" s="260"/>
      <c r="C157" s="261"/>
      <c r="D157" s="261"/>
      <c r="E157" s="261"/>
      <c r="F157" s="260"/>
      <c r="J157" s="260"/>
    </row>
    <row r="158" spans="1:10" s="258" customFormat="1" ht="9" customHeight="1">
      <c r="A158" s="260"/>
      <c r="B158" s="260"/>
      <c r="C158" s="261"/>
      <c r="D158" s="261"/>
      <c r="E158" s="261"/>
      <c r="F158" s="260"/>
      <c r="J158" s="260"/>
    </row>
    <row r="159" spans="1:10" s="258" customFormat="1" ht="9" customHeight="1">
      <c r="A159" s="260"/>
      <c r="B159" s="260"/>
      <c r="C159" s="261"/>
      <c r="D159" s="261"/>
      <c r="E159" s="261"/>
      <c r="F159" s="260"/>
      <c r="J159" s="260"/>
    </row>
    <row r="160" spans="1:10" s="258" customFormat="1" ht="9" customHeight="1">
      <c r="A160" s="260"/>
      <c r="B160" s="260"/>
      <c r="C160" s="261"/>
      <c r="D160" s="261"/>
      <c r="E160" s="261"/>
      <c r="F160" s="260"/>
      <c r="J160" s="260"/>
    </row>
    <row r="161" spans="1:10" s="258" customFormat="1" ht="9" customHeight="1">
      <c r="A161" s="260"/>
      <c r="B161" s="260"/>
      <c r="C161" s="261"/>
      <c r="D161" s="261"/>
      <c r="E161" s="261"/>
      <c r="F161" s="260"/>
      <c r="J161" s="260"/>
    </row>
    <row r="162" spans="1:10" s="258" customFormat="1" ht="9" customHeight="1">
      <c r="A162" s="260"/>
      <c r="B162" s="260"/>
      <c r="C162" s="261"/>
      <c r="D162" s="261"/>
      <c r="E162" s="261"/>
      <c r="F162" s="260"/>
      <c r="J162" s="260"/>
    </row>
    <row r="163" spans="1:10" s="258" customFormat="1" ht="9" customHeight="1">
      <c r="A163" s="260"/>
      <c r="B163" s="260"/>
      <c r="C163" s="261"/>
      <c r="D163" s="261"/>
      <c r="E163" s="261"/>
      <c r="F163" s="260"/>
      <c r="J163" s="260"/>
    </row>
    <row r="164" spans="1:10" s="258" customFormat="1" ht="9" customHeight="1">
      <c r="A164" s="260"/>
      <c r="B164" s="260"/>
      <c r="C164" s="261"/>
      <c r="D164" s="261"/>
      <c r="E164" s="261"/>
      <c r="F164" s="260"/>
      <c r="J164" s="260"/>
    </row>
    <row r="165" spans="1:10" s="258" customFormat="1" ht="9" customHeight="1">
      <c r="A165" s="260"/>
      <c r="B165" s="260"/>
      <c r="C165" s="261"/>
      <c r="D165" s="261"/>
      <c r="E165" s="261"/>
      <c r="F165" s="260"/>
      <c r="J165" s="260"/>
    </row>
    <row r="166" spans="1:10" s="258" customFormat="1" ht="9" customHeight="1">
      <c r="A166" s="260"/>
      <c r="B166" s="260"/>
      <c r="C166" s="261"/>
      <c r="D166" s="261"/>
      <c r="E166" s="261"/>
      <c r="F166" s="260"/>
      <c r="J166" s="260"/>
    </row>
    <row r="167" spans="1:10" s="258" customFormat="1" ht="9" customHeight="1">
      <c r="A167" s="260"/>
      <c r="B167" s="260"/>
      <c r="C167" s="261"/>
      <c r="D167" s="261"/>
      <c r="E167" s="261"/>
      <c r="F167" s="260"/>
      <c r="J167" s="260"/>
    </row>
    <row r="168" spans="1:10" s="258" customFormat="1" ht="9" customHeight="1">
      <c r="A168" s="260"/>
      <c r="B168" s="260"/>
      <c r="C168" s="261"/>
      <c r="D168" s="261"/>
      <c r="E168" s="261"/>
      <c r="F168" s="260"/>
      <c r="J168" s="260"/>
    </row>
    <row r="169" spans="1:10" s="258" customFormat="1" ht="9" customHeight="1">
      <c r="A169" s="260"/>
      <c r="B169" s="260"/>
      <c r="C169" s="261"/>
      <c r="D169" s="261"/>
      <c r="E169" s="261"/>
      <c r="F169" s="260"/>
      <c r="J169" s="260"/>
    </row>
    <row r="170" spans="1:10" s="258" customFormat="1" ht="9" customHeight="1">
      <c r="A170" s="260"/>
      <c r="B170" s="260"/>
      <c r="C170" s="261"/>
      <c r="D170" s="261"/>
      <c r="E170" s="261"/>
      <c r="F170" s="260"/>
      <c r="J170" s="260"/>
    </row>
    <row r="171" spans="1:10" s="258" customFormat="1" ht="9" customHeight="1">
      <c r="A171" s="260"/>
      <c r="B171" s="260"/>
      <c r="C171" s="261"/>
      <c r="D171" s="261"/>
      <c r="E171" s="261"/>
      <c r="F171" s="260"/>
      <c r="J171" s="260"/>
    </row>
    <row r="172" spans="1:10" s="258" customFormat="1" ht="9" customHeight="1">
      <c r="A172" s="260"/>
      <c r="B172" s="260"/>
      <c r="C172" s="261"/>
      <c r="D172" s="261"/>
      <c r="E172" s="261"/>
      <c r="F172" s="260"/>
      <c r="J172" s="260"/>
    </row>
    <row r="173" spans="1:10" s="258" customFormat="1" ht="9" customHeight="1">
      <c r="A173" s="260"/>
      <c r="B173" s="260"/>
      <c r="C173" s="261"/>
      <c r="D173" s="261"/>
      <c r="E173" s="261"/>
      <c r="F173" s="260"/>
      <c r="J173" s="260"/>
    </row>
    <row r="174" spans="1:10" s="258" customFormat="1" ht="9" customHeight="1">
      <c r="A174" s="260"/>
      <c r="B174" s="260"/>
      <c r="C174" s="261"/>
      <c r="D174" s="261"/>
      <c r="E174" s="261"/>
      <c r="F174" s="260"/>
      <c r="J174" s="260"/>
    </row>
    <row r="175" spans="1:10" s="258" customFormat="1" ht="9" customHeight="1">
      <c r="A175" s="260"/>
      <c r="B175" s="260"/>
      <c r="C175" s="261"/>
      <c r="D175" s="261"/>
      <c r="E175" s="261"/>
      <c r="F175" s="260"/>
      <c r="J175" s="260"/>
    </row>
    <row r="176" spans="1:10" s="258" customFormat="1" ht="9" customHeight="1">
      <c r="A176" s="260"/>
      <c r="B176" s="260"/>
      <c r="C176" s="261"/>
      <c r="D176" s="261"/>
      <c r="E176" s="261"/>
      <c r="F176" s="260"/>
      <c r="J176" s="260"/>
    </row>
    <row r="177" spans="1:10" s="258" customFormat="1" ht="9" customHeight="1">
      <c r="A177" s="260"/>
      <c r="B177" s="260"/>
      <c r="C177" s="261"/>
      <c r="D177" s="261"/>
      <c r="E177" s="261"/>
      <c r="F177" s="260"/>
      <c r="J177" s="260"/>
    </row>
    <row r="178" spans="1:10" s="258" customFormat="1" ht="9" customHeight="1">
      <c r="A178" s="260"/>
      <c r="B178" s="260"/>
      <c r="C178" s="261"/>
      <c r="D178" s="261"/>
      <c r="E178" s="261"/>
      <c r="F178" s="260"/>
      <c r="J178" s="260"/>
    </row>
    <row r="179" spans="1:10" s="258" customFormat="1" ht="9" customHeight="1">
      <c r="A179" s="260"/>
      <c r="B179" s="260"/>
      <c r="C179" s="261"/>
      <c r="D179" s="261"/>
      <c r="E179" s="261"/>
      <c r="F179" s="260"/>
      <c r="J179" s="260"/>
    </row>
    <row r="180" spans="1:10" s="258" customFormat="1" ht="9" customHeight="1">
      <c r="A180" s="260"/>
      <c r="B180" s="260"/>
      <c r="C180" s="261"/>
      <c r="D180" s="261"/>
      <c r="E180" s="261"/>
      <c r="F180" s="260"/>
      <c r="J180" s="260"/>
    </row>
    <row r="181" spans="1:10" s="258" customFormat="1" ht="9" customHeight="1">
      <c r="A181" s="260"/>
      <c r="B181" s="260"/>
      <c r="C181" s="261"/>
      <c r="D181" s="261"/>
      <c r="E181" s="261"/>
      <c r="F181" s="260"/>
      <c r="J181" s="260"/>
    </row>
    <row r="182" spans="1:10" s="258" customFormat="1" ht="9" customHeight="1">
      <c r="A182" s="260"/>
      <c r="B182" s="260"/>
      <c r="C182" s="261"/>
      <c r="D182" s="261"/>
      <c r="E182" s="261"/>
      <c r="F182" s="260"/>
      <c r="J182" s="260"/>
    </row>
    <row r="183" spans="1:10" s="258" customFormat="1" ht="9" customHeight="1">
      <c r="A183" s="260"/>
      <c r="B183" s="260"/>
      <c r="C183" s="261"/>
      <c r="D183" s="261"/>
      <c r="E183" s="261"/>
      <c r="F183" s="260"/>
      <c r="J183" s="260"/>
    </row>
    <row r="184" spans="1:10" s="258" customFormat="1" ht="9" customHeight="1">
      <c r="A184" s="260"/>
      <c r="B184" s="260"/>
      <c r="C184" s="261"/>
      <c r="D184" s="261"/>
      <c r="E184" s="261"/>
      <c r="F184" s="260"/>
      <c r="J184" s="260"/>
    </row>
    <row r="185" spans="1:10" s="258" customFormat="1" ht="9" customHeight="1">
      <c r="A185" s="260"/>
      <c r="B185" s="260"/>
      <c r="C185" s="261"/>
      <c r="D185" s="261"/>
      <c r="E185" s="261"/>
      <c r="F185" s="260"/>
      <c r="J185" s="260"/>
    </row>
    <row r="186" spans="1:10" s="258" customFormat="1" ht="9" customHeight="1">
      <c r="A186" s="260"/>
      <c r="B186" s="260"/>
      <c r="C186" s="261"/>
      <c r="D186" s="261"/>
      <c r="E186" s="261"/>
      <c r="F186" s="260"/>
      <c r="J186" s="260"/>
    </row>
    <row r="187" spans="1:10" s="258" customFormat="1" ht="9" customHeight="1">
      <c r="A187" s="260"/>
      <c r="B187" s="260"/>
      <c r="C187" s="261"/>
      <c r="D187" s="261"/>
      <c r="E187" s="261"/>
      <c r="F187" s="260"/>
      <c r="J187" s="260"/>
    </row>
    <row r="188" spans="1:10" s="258" customFormat="1" ht="9" customHeight="1">
      <c r="A188" s="260"/>
      <c r="B188" s="260"/>
      <c r="C188" s="261"/>
      <c r="D188" s="261"/>
      <c r="E188" s="261"/>
      <c r="F188" s="260"/>
      <c r="J188" s="260"/>
    </row>
    <row r="189" spans="1:10" s="258" customFormat="1" ht="9" customHeight="1">
      <c r="A189" s="260"/>
      <c r="B189" s="260"/>
      <c r="C189" s="261"/>
      <c r="D189" s="261"/>
      <c r="E189" s="261"/>
      <c r="F189" s="260"/>
      <c r="J189" s="260"/>
    </row>
    <row r="190" spans="1:10" s="258" customFormat="1" ht="9" customHeight="1">
      <c r="A190" s="260"/>
      <c r="B190" s="260"/>
      <c r="C190" s="261"/>
      <c r="D190" s="261"/>
      <c r="E190" s="261"/>
      <c r="F190" s="260"/>
      <c r="J190" s="260"/>
    </row>
    <row r="191" spans="1:10" s="258" customFormat="1" ht="9" customHeight="1">
      <c r="A191" s="260"/>
      <c r="B191" s="260"/>
      <c r="C191" s="261"/>
      <c r="D191" s="261"/>
      <c r="E191" s="261"/>
      <c r="F191" s="260"/>
      <c r="J191" s="260"/>
    </row>
    <row r="192" spans="1:10" s="258" customFormat="1" ht="9" customHeight="1">
      <c r="A192" s="260"/>
      <c r="B192" s="260"/>
      <c r="C192" s="261"/>
      <c r="D192" s="261"/>
      <c r="E192" s="261"/>
      <c r="F192" s="260"/>
      <c r="J192" s="260"/>
    </row>
    <row r="193" spans="1:10" s="258" customFormat="1" ht="9" customHeight="1">
      <c r="A193" s="260"/>
      <c r="B193" s="260"/>
      <c r="C193" s="261"/>
      <c r="D193" s="261"/>
      <c r="E193" s="261"/>
      <c r="F193" s="260"/>
      <c r="J193" s="260"/>
    </row>
    <row r="194" spans="1:10" s="258" customFormat="1" ht="9" customHeight="1">
      <c r="A194" s="260"/>
      <c r="B194" s="260"/>
      <c r="C194" s="261"/>
      <c r="D194" s="261"/>
      <c r="E194" s="261"/>
      <c r="F194" s="260"/>
      <c r="J194" s="260"/>
    </row>
    <row r="195" spans="1:10" s="258" customFormat="1" ht="9" customHeight="1">
      <c r="A195" s="260"/>
      <c r="B195" s="260"/>
      <c r="C195" s="261"/>
      <c r="D195" s="261"/>
      <c r="E195" s="261"/>
      <c r="F195" s="260"/>
      <c r="J195" s="260"/>
    </row>
    <row r="196" spans="1:10" s="258" customFormat="1" ht="9" customHeight="1">
      <c r="A196" s="260"/>
      <c r="B196" s="260"/>
      <c r="C196" s="261"/>
      <c r="D196" s="261"/>
      <c r="E196" s="261"/>
      <c r="F196" s="260"/>
      <c r="J196" s="260"/>
    </row>
    <row r="197" spans="1:10" s="258" customFormat="1" ht="9" customHeight="1">
      <c r="A197" s="260"/>
      <c r="B197" s="260"/>
      <c r="C197" s="261"/>
      <c r="D197" s="261"/>
      <c r="E197" s="261"/>
      <c r="F197" s="260"/>
      <c r="J197" s="260"/>
    </row>
    <row r="198" spans="1:10" s="258" customFormat="1" ht="9" customHeight="1">
      <c r="A198" s="260"/>
      <c r="B198" s="260"/>
      <c r="C198" s="261"/>
      <c r="D198" s="261"/>
      <c r="E198" s="261"/>
      <c r="F198" s="260"/>
      <c r="J198" s="260"/>
    </row>
    <row r="199" spans="1:10" s="258" customFormat="1" ht="9" customHeight="1">
      <c r="A199" s="260"/>
      <c r="B199" s="260"/>
      <c r="C199" s="261"/>
      <c r="D199" s="261"/>
      <c r="E199" s="261"/>
      <c r="F199" s="260"/>
      <c r="J199" s="260"/>
    </row>
    <row r="200" spans="1:10" s="258" customFormat="1" ht="9" customHeight="1">
      <c r="A200" s="260"/>
      <c r="B200" s="260"/>
      <c r="C200" s="261"/>
      <c r="D200" s="261"/>
      <c r="E200" s="261"/>
      <c r="F200" s="260"/>
      <c r="J200" s="260"/>
    </row>
    <row r="201" spans="1:10" s="258" customFormat="1" ht="9" customHeight="1">
      <c r="A201" s="260"/>
      <c r="B201" s="260"/>
      <c r="C201" s="261"/>
      <c r="D201" s="261"/>
      <c r="E201" s="261"/>
      <c r="F201" s="260"/>
      <c r="J201" s="260"/>
    </row>
    <row r="202" spans="1:10" s="258" customFormat="1" ht="9" customHeight="1">
      <c r="A202" s="260"/>
      <c r="B202" s="260"/>
      <c r="C202" s="261"/>
      <c r="D202" s="261"/>
      <c r="E202" s="261"/>
      <c r="F202" s="260"/>
      <c r="J202" s="260"/>
    </row>
    <row r="203" spans="1:10" s="258" customFormat="1" ht="9" customHeight="1">
      <c r="A203" s="260"/>
      <c r="B203" s="260"/>
      <c r="C203" s="261"/>
      <c r="D203" s="261"/>
      <c r="E203" s="261"/>
      <c r="F203" s="260"/>
      <c r="J203" s="260"/>
    </row>
    <row r="204" spans="1:10" s="258" customFormat="1" ht="9" customHeight="1">
      <c r="A204" s="260"/>
      <c r="B204" s="260"/>
      <c r="C204" s="261"/>
      <c r="D204" s="261"/>
      <c r="E204" s="261"/>
      <c r="F204" s="260"/>
      <c r="J204" s="260"/>
    </row>
    <row r="205" spans="1:10" s="258" customFormat="1" ht="9" customHeight="1">
      <c r="A205" s="260"/>
      <c r="B205" s="260"/>
      <c r="C205" s="261"/>
      <c r="D205" s="261"/>
      <c r="E205" s="261"/>
      <c r="F205" s="260"/>
      <c r="J205" s="260"/>
    </row>
    <row r="206" spans="1:10" s="258" customFormat="1" ht="9" customHeight="1">
      <c r="A206" s="260"/>
      <c r="B206" s="260"/>
      <c r="C206" s="261"/>
      <c r="D206" s="261"/>
      <c r="E206" s="261"/>
      <c r="F206" s="260"/>
      <c r="J206" s="260"/>
    </row>
    <row r="207" spans="1:10" s="258" customFormat="1" ht="9" customHeight="1">
      <c r="A207" s="260"/>
      <c r="B207" s="260"/>
      <c r="C207" s="261"/>
      <c r="D207" s="261"/>
      <c r="E207" s="261"/>
      <c r="F207" s="260"/>
      <c r="J207" s="260"/>
    </row>
    <row r="208" spans="1:10" s="258" customFormat="1" ht="9" customHeight="1">
      <c r="A208" s="260"/>
      <c r="B208" s="260"/>
      <c r="C208" s="261"/>
      <c r="D208" s="261"/>
      <c r="E208" s="261"/>
      <c r="F208" s="260"/>
      <c r="J208" s="260"/>
    </row>
    <row r="209" spans="1:10" s="258" customFormat="1" ht="9" customHeight="1">
      <c r="A209" s="260"/>
      <c r="B209" s="260"/>
      <c r="C209" s="261"/>
      <c r="D209" s="261"/>
      <c r="E209" s="261"/>
      <c r="F209" s="260"/>
      <c r="J209" s="260"/>
    </row>
    <row r="210" spans="1:10" s="258" customFormat="1" ht="9" customHeight="1">
      <c r="A210" s="260"/>
      <c r="B210" s="260"/>
      <c r="C210" s="261"/>
      <c r="D210" s="261"/>
      <c r="E210" s="261"/>
      <c r="F210" s="260"/>
      <c r="J210" s="260"/>
    </row>
    <row r="211" spans="1:10" s="258" customFormat="1" ht="9" customHeight="1">
      <c r="A211" s="260"/>
      <c r="B211" s="260"/>
      <c r="C211" s="261"/>
      <c r="D211" s="261"/>
      <c r="E211" s="261"/>
      <c r="F211" s="260"/>
      <c r="J211" s="260"/>
    </row>
    <row r="212" spans="1:10" s="258" customFormat="1" ht="9" customHeight="1">
      <c r="A212" s="260"/>
      <c r="B212" s="260"/>
      <c r="C212" s="261"/>
      <c r="D212" s="261"/>
      <c r="E212" s="261"/>
      <c r="F212" s="260"/>
      <c r="J212" s="260"/>
    </row>
    <row r="213" spans="1:10" s="258" customFormat="1" ht="9" customHeight="1">
      <c r="A213" s="260"/>
      <c r="B213" s="260"/>
      <c r="C213" s="261"/>
      <c r="D213" s="261"/>
      <c r="E213" s="261"/>
      <c r="F213" s="260"/>
      <c r="J213" s="260"/>
    </row>
    <row r="214" spans="1:10" s="258" customFormat="1" ht="9" customHeight="1">
      <c r="A214" s="260"/>
      <c r="B214" s="260"/>
      <c r="C214" s="261"/>
      <c r="D214" s="261"/>
      <c r="E214" s="261"/>
      <c r="F214" s="260"/>
      <c r="J214" s="260"/>
    </row>
    <row r="215" spans="1:10" s="258" customFormat="1" ht="9" customHeight="1">
      <c r="A215" s="260"/>
      <c r="B215" s="260"/>
      <c r="C215" s="261"/>
      <c r="D215" s="261"/>
      <c r="E215" s="261"/>
      <c r="F215" s="260"/>
      <c r="J215" s="260"/>
    </row>
    <row r="216" spans="1:10" s="258" customFormat="1" ht="9" customHeight="1">
      <c r="A216" s="260"/>
      <c r="B216" s="260"/>
      <c r="C216" s="261"/>
      <c r="D216" s="261"/>
      <c r="E216" s="261"/>
      <c r="F216" s="260"/>
      <c r="J216" s="260"/>
    </row>
    <row r="217" spans="1:10" s="258" customFormat="1" ht="9" customHeight="1">
      <c r="A217" s="260"/>
      <c r="B217" s="260"/>
      <c r="C217" s="261"/>
      <c r="D217" s="261"/>
      <c r="E217" s="261"/>
      <c r="F217" s="260"/>
      <c r="J217" s="260"/>
    </row>
    <row r="218" spans="1:10" s="258" customFormat="1" ht="9" customHeight="1">
      <c r="A218" s="260"/>
      <c r="B218" s="260"/>
      <c r="C218" s="261"/>
      <c r="D218" s="261"/>
      <c r="E218" s="261"/>
      <c r="F218" s="260"/>
      <c r="J218" s="260"/>
    </row>
    <row r="219" spans="1:10" s="258" customFormat="1" ht="9" customHeight="1">
      <c r="A219" s="260"/>
      <c r="B219" s="260"/>
      <c r="C219" s="261"/>
      <c r="D219" s="261"/>
      <c r="E219" s="261"/>
      <c r="F219" s="260"/>
      <c r="J219" s="260"/>
    </row>
    <row r="220" spans="1:10" s="258" customFormat="1" ht="9" customHeight="1">
      <c r="A220" s="260"/>
      <c r="B220" s="260"/>
      <c r="C220" s="261"/>
      <c r="D220" s="261"/>
      <c r="E220" s="261"/>
      <c r="F220" s="260"/>
      <c r="J220" s="260"/>
    </row>
    <row r="221" spans="1:10" s="258" customFormat="1" ht="9" customHeight="1">
      <c r="A221" s="260"/>
      <c r="B221" s="260"/>
      <c r="C221" s="261"/>
      <c r="D221" s="261"/>
      <c r="E221" s="261"/>
      <c r="F221" s="260"/>
      <c r="J221" s="260"/>
    </row>
    <row r="222" spans="1:10" s="258" customFormat="1" ht="9" customHeight="1">
      <c r="A222" s="260"/>
      <c r="B222" s="260"/>
      <c r="C222" s="261"/>
      <c r="D222" s="261"/>
      <c r="E222" s="261"/>
      <c r="F222" s="260"/>
      <c r="J222" s="260"/>
    </row>
    <row r="223" spans="1:10" s="258" customFormat="1" ht="9" customHeight="1">
      <c r="A223" s="260"/>
      <c r="B223" s="260"/>
      <c r="C223" s="261"/>
      <c r="D223" s="261"/>
      <c r="E223" s="261"/>
      <c r="F223" s="260"/>
      <c r="J223" s="260"/>
    </row>
    <row r="224" spans="1:10" s="258" customFormat="1" ht="9" customHeight="1">
      <c r="A224" s="260"/>
      <c r="B224" s="260"/>
      <c r="C224" s="261"/>
      <c r="D224" s="261"/>
      <c r="E224" s="261"/>
      <c r="F224" s="260"/>
      <c r="J224" s="260"/>
    </row>
    <row r="225" spans="1:10" s="258" customFormat="1" ht="9" customHeight="1">
      <c r="A225" s="260"/>
      <c r="B225" s="260"/>
      <c r="C225" s="261"/>
      <c r="D225" s="261"/>
      <c r="E225" s="261"/>
      <c r="F225" s="260"/>
      <c r="J225" s="260"/>
    </row>
    <row r="226" spans="1:10" s="258" customFormat="1" ht="9" customHeight="1">
      <c r="A226" s="260"/>
      <c r="B226" s="260"/>
      <c r="C226" s="261"/>
      <c r="D226" s="261"/>
      <c r="E226" s="261"/>
      <c r="F226" s="260"/>
      <c r="J226" s="260"/>
    </row>
    <row r="227" spans="1:10" s="258" customFormat="1" ht="9" customHeight="1">
      <c r="A227" s="260"/>
      <c r="B227" s="260"/>
      <c r="C227" s="261"/>
      <c r="D227" s="261"/>
      <c r="E227" s="261"/>
      <c r="F227" s="260"/>
      <c r="J227" s="260"/>
    </row>
    <row r="228" spans="1:10" s="258" customFormat="1" ht="9" customHeight="1">
      <c r="A228" s="260"/>
      <c r="B228" s="260"/>
      <c r="C228" s="261"/>
      <c r="D228" s="261"/>
      <c r="E228" s="261"/>
      <c r="F228" s="260"/>
      <c r="J228" s="260"/>
    </row>
    <row r="229" spans="1:10" s="258" customFormat="1" ht="9" customHeight="1">
      <c r="A229" s="260"/>
      <c r="B229" s="260"/>
      <c r="C229" s="261"/>
      <c r="D229" s="261"/>
      <c r="E229" s="261"/>
      <c r="F229" s="260"/>
      <c r="J229" s="260"/>
    </row>
    <row r="230" spans="1:10" s="258" customFormat="1" ht="9" customHeight="1">
      <c r="A230" s="260"/>
      <c r="B230" s="260"/>
      <c r="C230" s="261"/>
      <c r="D230" s="261"/>
      <c r="E230" s="261"/>
      <c r="F230" s="260"/>
      <c r="J230" s="260"/>
    </row>
    <row r="231" spans="1:10" s="258" customFormat="1" ht="9" customHeight="1">
      <c r="A231" s="260"/>
      <c r="B231" s="260"/>
      <c r="C231" s="261"/>
      <c r="D231" s="261"/>
      <c r="E231" s="261"/>
      <c r="F231" s="260"/>
      <c r="J231" s="260"/>
    </row>
    <row r="232" spans="1:10" s="258" customFormat="1" ht="9" customHeight="1">
      <c r="A232" s="260"/>
      <c r="B232" s="260"/>
      <c r="C232" s="261"/>
      <c r="D232" s="261"/>
      <c r="E232" s="261"/>
      <c r="F232" s="260"/>
      <c r="J232" s="260"/>
    </row>
    <row r="233" spans="1:10" s="258" customFormat="1" ht="9" customHeight="1">
      <c r="A233" s="260"/>
      <c r="B233" s="260"/>
      <c r="C233" s="261"/>
      <c r="D233" s="261"/>
      <c r="E233" s="261"/>
      <c r="F233" s="260"/>
      <c r="J233" s="260"/>
    </row>
    <row r="234" spans="1:10" s="258" customFormat="1" ht="9" customHeight="1">
      <c r="A234" s="260"/>
      <c r="B234" s="260"/>
      <c r="C234" s="261"/>
      <c r="D234" s="261"/>
      <c r="E234" s="261"/>
      <c r="F234" s="260"/>
      <c r="J234" s="260"/>
    </row>
    <row r="235" spans="1:10" s="258" customFormat="1" ht="9" customHeight="1">
      <c r="A235" s="260"/>
      <c r="B235" s="260"/>
      <c r="C235" s="261"/>
      <c r="D235" s="261"/>
      <c r="E235" s="261"/>
      <c r="F235" s="260"/>
      <c r="J235" s="260"/>
    </row>
    <row r="236" spans="1:10" s="258" customFormat="1" ht="9" customHeight="1">
      <c r="A236" s="260"/>
      <c r="B236" s="260"/>
      <c r="C236" s="261"/>
      <c r="D236" s="261"/>
      <c r="E236" s="261"/>
      <c r="F236" s="260"/>
      <c r="J236" s="260"/>
    </row>
    <row r="237" spans="1:10" s="258" customFormat="1" ht="9" customHeight="1">
      <c r="A237" s="260"/>
      <c r="B237" s="260"/>
      <c r="C237" s="261"/>
      <c r="D237" s="261"/>
      <c r="E237" s="261"/>
      <c r="F237" s="260"/>
      <c r="J237" s="260"/>
    </row>
    <row r="238" spans="1:10" s="258" customFormat="1" ht="9" customHeight="1">
      <c r="A238" s="260"/>
      <c r="B238" s="260"/>
      <c r="C238" s="261"/>
      <c r="D238" s="261"/>
      <c r="E238" s="261"/>
      <c r="F238" s="260"/>
      <c r="J238" s="260"/>
    </row>
    <row r="239" spans="1:10" s="258" customFormat="1" ht="9" customHeight="1">
      <c r="A239" s="260"/>
      <c r="B239" s="260"/>
      <c r="C239" s="261"/>
      <c r="D239" s="261"/>
      <c r="E239" s="261"/>
      <c r="F239" s="260"/>
      <c r="J239" s="260"/>
    </row>
    <row r="240" spans="1:10" s="258" customFormat="1" ht="9" customHeight="1">
      <c r="A240" s="260"/>
      <c r="B240" s="260"/>
      <c r="C240" s="261"/>
      <c r="D240" s="261"/>
      <c r="E240" s="261"/>
      <c r="F240" s="260"/>
      <c r="J240" s="260"/>
    </row>
    <row r="241" spans="1:10" s="258" customFormat="1" ht="9" customHeight="1">
      <c r="A241" s="260"/>
      <c r="B241" s="260"/>
      <c r="C241" s="261"/>
      <c r="D241" s="261"/>
      <c r="E241" s="261"/>
      <c r="F241" s="260"/>
      <c r="J241" s="260"/>
    </row>
    <row r="242" spans="1:10" s="258" customFormat="1" ht="9" customHeight="1">
      <c r="A242" s="260"/>
      <c r="B242" s="260"/>
      <c r="C242" s="261"/>
      <c r="D242" s="261"/>
      <c r="E242" s="261"/>
      <c r="F242" s="260"/>
      <c r="J242" s="260"/>
    </row>
    <row r="243" spans="1:10" s="258" customFormat="1" ht="9" customHeight="1">
      <c r="A243" s="260"/>
      <c r="B243" s="260"/>
      <c r="C243" s="261"/>
      <c r="D243" s="261"/>
      <c r="E243" s="261"/>
      <c r="F243" s="260"/>
      <c r="J243" s="260"/>
    </row>
    <row r="244" spans="1:10" s="258" customFormat="1" ht="9" customHeight="1">
      <c r="A244" s="260"/>
      <c r="B244" s="260"/>
      <c r="C244" s="261"/>
      <c r="D244" s="261"/>
      <c r="E244" s="261"/>
      <c r="F244" s="260"/>
      <c r="J244" s="260"/>
    </row>
    <row r="245" spans="1:10" s="258" customFormat="1" ht="9" customHeight="1">
      <c r="A245" s="260"/>
      <c r="B245" s="260"/>
      <c r="C245" s="261"/>
      <c r="D245" s="261"/>
      <c r="E245" s="261"/>
      <c r="F245" s="260"/>
      <c r="J245" s="260"/>
    </row>
    <row r="246" spans="1:10" s="258" customFormat="1" ht="9" customHeight="1">
      <c r="A246" s="260"/>
      <c r="B246" s="260"/>
      <c r="C246" s="261"/>
      <c r="D246" s="261"/>
      <c r="E246" s="261"/>
      <c r="F246" s="260"/>
      <c r="J246" s="260"/>
    </row>
    <row r="247" spans="1:10" s="258" customFormat="1" ht="9" customHeight="1">
      <c r="A247" s="260"/>
      <c r="B247" s="260"/>
      <c r="C247" s="261"/>
      <c r="D247" s="261"/>
      <c r="E247" s="261"/>
      <c r="F247" s="260"/>
      <c r="J247" s="260"/>
    </row>
    <row r="248" spans="1:10" s="258" customFormat="1" ht="9" customHeight="1">
      <c r="A248" s="260"/>
      <c r="B248" s="260"/>
      <c r="C248" s="261"/>
      <c r="D248" s="261"/>
      <c r="E248" s="261"/>
      <c r="F248" s="260"/>
      <c r="J248" s="260"/>
    </row>
    <row r="249" spans="1:10" s="258" customFormat="1" ht="9" customHeight="1">
      <c r="A249" s="260"/>
      <c r="B249" s="260"/>
      <c r="C249" s="261"/>
      <c r="D249" s="261"/>
      <c r="E249" s="261"/>
      <c r="F249" s="260"/>
      <c r="J249" s="260"/>
    </row>
    <row r="250" spans="1:10" s="258" customFormat="1" ht="9" customHeight="1">
      <c r="A250" s="260"/>
      <c r="B250" s="260"/>
      <c r="C250" s="261"/>
      <c r="D250" s="261"/>
      <c r="E250" s="261"/>
      <c r="F250" s="260"/>
      <c r="J250" s="260"/>
    </row>
    <row r="251" spans="1:10" s="258" customFormat="1" ht="9" customHeight="1">
      <c r="A251" s="260"/>
      <c r="B251" s="260"/>
      <c r="C251" s="261"/>
      <c r="D251" s="261"/>
      <c r="E251" s="261"/>
      <c r="F251" s="260"/>
      <c r="J251" s="260"/>
    </row>
    <row r="252" spans="1:10" s="258" customFormat="1" ht="9" customHeight="1">
      <c r="A252" s="260"/>
      <c r="B252" s="260"/>
      <c r="C252" s="261"/>
      <c r="D252" s="261"/>
      <c r="E252" s="261"/>
      <c r="F252" s="260"/>
      <c r="J252" s="260"/>
    </row>
    <row r="253" spans="1:10" s="258" customFormat="1" ht="9" customHeight="1">
      <c r="A253" s="260"/>
      <c r="B253" s="260"/>
      <c r="C253" s="261"/>
      <c r="D253" s="261"/>
      <c r="E253" s="261"/>
      <c r="F253" s="260"/>
      <c r="J253" s="260"/>
    </row>
    <row r="254" spans="1:10" s="258" customFormat="1" ht="9" customHeight="1">
      <c r="A254" s="260"/>
      <c r="B254" s="260"/>
      <c r="C254" s="261"/>
      <c r="D254" s="261"/>
      <c r="E254" s="261"/>
      <c r="F254" s="260"/>
      <c r="J254" s="260"/>
    </row>
    <row r="255" spans="1:10" s="258" customFormat="1" ht="9" customHeight="1">
      <c r="A255" s="260"/>
      <c r="B255" s="260"/>
      <c r="C255" s="261"/>
      <c r="D255" s="261"/>
      <c r="E255" s="261"/>
      <c r="F255" s="260"/>
      <c r="J255" s="260"/>
    </row>
    <row r="256" spans="1:10" s="258" customFormat="1" ht="9" customHeight="1">
      <c r="A256" s="260"/>
      <c r="B256" s="260"/>
      <c r="C256" s="261"/>
      <c r="D256" s="261"/>
      <c r="E256" s="261"/>
      <c r="F256" s="260"/>
      <c r="J256" s="260"/>
    </row>
    <row r="257" spans="1:10" s="258" customFormat="1" ht="9" customHeight="1">
      <c r="A257" s="260"/>
      <c r="B257" s="260"/>
      <c r="C257" s="261"/>
      <c r="D257" s="261"/>
      <c r="E257" s="261"/>
      <c r="F257" s="260"/>
      <c r="J257" s="260"/>
    </row>
    <row r="258" spans="1:10" s="258" customFormat="1" ht="9" customHeight="1">
      <c r="A258" s="260"/>
      <c r="B258" s="260"/>
      <c r="C258" s="261"/>
      <c r="D258" s="261"/>
      <c r="E258" s="261"/>
      <c r="F258" s="260"/>
      <c r="J258" s="260"/>
    </row>
    <row r="259" spans="1:10" s="258" customFormat="1" ht="9" customHeight="1">
      <c r="A259" s="260"/>
      <c r="B259" s="260"/>
      <c r="C259" s="261"/>
      <c r="D259" s="261"/>
      <c r="E259" s="261"/>
      <c r="F259" s="260"/>
      <c r="J259" s="260"/>
    </row>
    <row r="260" spans="1:10" s="258" customFormat="1" ht="9" customHeight="1">
      <c r="A260" s="260"/>
      <c r="B260" s="260"/>
      <c r="C260" s="261"/>
      <c r="D260" s="261"/>
      <c r="E260" s="261"/>
      <c r="F260" s="260"/>
      <c r="J260" s="260"/>
    </row>
    <row r="261" spans="1:10" s="258" customFormat="1" ht="9" customHeight="1">
      <c r="A261" s="260"/>
      <c r="B261" s="260"/>
      <c r="C261" s="261"/>
      <c r="D261" s="261"/>
      <c r="E261" s="261"/>
      <c r="F261" s="260"/>
      <c r="J261" s="260"/>
    </row>
    <row r="262" spans="1:10" s="258" customFormat="1" ht="9" customHeight="1">
      <c r="A262" s="260"/>
      <c r="B262" s="260"/>
      <c r="C262" s="261"/>
      <c r="D262" s="261"/>
      <c r="E262" s="261"/>
      <c r="F262" s="260"/>
      <c r="J262" s="260"/>
    </row>
    <row r="263" spans="1:10" s="258" customFormat="1" ht="9" customHeight="1">
      <c r="A263" s="260"/>
      <c r="B263" s="260"/>
      <c r="C263" s="261"/>
      <c r="D263" s="261"/>
      <c r="E263" s="261"/>
      <c r="F263" s="260"/>
      <c r="J263" s="260"/>
    </row>
    <row r="264" spans="1:10" s="258" customFormat="1" ht="9" customHeight="1">
      <c r="A264" s="260"/>
      <c r="B264" s="260"/>
      <c r="C264" s="261"/>
      <c r="D264" s="261"/>
      <c r="E264" s="261"/>
      <c r="F264" s="260"/>
      <c r="J264" s="260"/>
    </row>
    <row r="265" spans="1:10" s="258" customFormat="1" ht="9" customHeight="1">
      <c r="A265" s="260"/>
      <c r="B265" s="260"/>
      <c r="C265" s="261"/>
      <c r="D265" s="261"/>
      <c r="E265" s="261"/>
      <c r="F265" s="260"/>
      <c r="J265" s="260"/>
    </row>
    <row r="266" spans="1:10" s="258" customFormat="1" ht="9" customHeight="1">
      <c r="A266" s="260"/>
      <c r="B266" s="260"/>
      <c r="C266" s="261"/>
      <c r="D266" s="261"/>
      <c r="E266" s="261"/>
      <c r="F266" s="260"/>
      <c r="J266" s="260"/>
    </row>
    <row r="267" spans="1:10" s="258" customFormat="1" ht="9" customHeight="1">
      <c r="A267" s="260"/>
      <c r="B267" s="260"/>
      <c r="C267" s="261"/>
      <c r="D267" s="261"/>
      <c r="E267" s="261"/>
      <c r="F267" s="260"/>
      <c r="J267" s="260"/>
    </row>
    <row r="268" spans="1:10" s="258" customFormat="1" ht="9" customHeight="1">
      <c r="A268" s="260"/>
      <c r="B268" s="260"/>
      <c r="C268" s="261"/>
      <c r="D268" s="261"/>
      <c r="E268" s="261"/>
      <c r="F268" s="260"/>
      <c r="J268" s="260"/>
    </row>
    <row r="269" spans="1:10" s="258" customFormat="1" ht="9" customHeight="1">
      <c r="A269" s="260"/>
      <c r="B269" s="260"/>
      <c r="C269" s="261"/>
      <c r="D269" s="261"/>
      <c r="E269" s="261"/>
      <c r="F269" s="260"/>
      <c r="J269" s="260"/>
    </row>
    <row r="270" spans="1:10" s="258" customFormat="1" ht="9" customHeight="1">
      <c r="A270" s="260"/>
      <c r="B270" s="260"/>
      <c r="C270" s="261"/>
      <c r="D270" s="261"/>
      <c r="E270" s="261"/>
      <c r="F270" s="260"/>
      <c r="J270" s="260"/>
    </row>
    <row r="271" spans="1:10" s="258" customFormat="1" ht="9" customHeight="1">
      <c r="A271" s="260"/>
      <c r="B271" s="260"/>
      <c r="C271" s="261"/>
      <c r="D271" s="261"/>
      <c r="E271" s="261"/>
      <c r="F271" s="260"/>
      <c r="J271" s="260"/>
    </row>
    <row r="272" spans="1:10" s="258" customFormat="1" ht="9" customHeight="1">
      <c r="A272" s="260"/>
      <c r="B272" s="260"/>
      <c r="C272" s="261"/>
      <c r="D272" s="261"/>
      <c r="E272" s="261"/>
      <c r="F272" s="260"/>
      <c r="J272" s="260"/>
    </row>
    <row r="273" spans="1:10" s="258" customFormat="1" ht="9" customHeight="1">
      <c r="A273" s="260"/>
      <c r="B273" s="260"/>
      <c r="C273" s="261"/>
      <c r="D273" s="261"/>
      <c r="E273" s="261"/>
      <c r="F273" s="260"/>
      <c r="J273" s="260"/>
    </row>
    <row r="274" spans="1:10" s="258" customFormat="1" ht="9" customHeight="1">
      <c r="A274" s="260"/>
      <c r="B274" s="260"/>
      <c r="C274" s="261"/>
      <c r="D274" s="261"/>
      <c r="E274" s="261"/>
      <c r="F274" s="260"/>
      <c r="J274" s="260"/>
    </row>
    <row r="275" spans="1:10" s="258" customFormat="1" ht="9" customHeight="1">
      <c r="A275" s="260"/>
      <c r="B275" s="260"/>
      <c r="C275" s="261"/>
      <c r="D275" s="261"/>
      <c r="E275" s="261"/>
      <c r="F275" s="260"/>
      <c r="J275" s="260"/>
    </row>
    <row r="276" spans="1:10" s="258" customFormat="1" ht="9" customHeight="1">
      <c r="A276" s="260"/>
      <c r="B276" s="260"/>
      <c r="C276" s="261"/>
      <c r="D276" s="261"/>
      <c r="E276" s="261"/>
      <c r="F276" s="260"/>
      <c r="J276" s="260"/>
    </row>
    <row r="277" spans="1:10" s="258" customFormat="1" ht="9" customHeight="1">
      <c r="A277" s="260"/>
      <c r="B277" s="260"/>
      <c r="C277" s="261"/>
      <c r="D277" s="261"/>
      <c r="E277" s="261"/>
      <c r="F277" s="260"/>
      <c r="J277" s="260"/>
    </row>
    <row r="278" spans="1:10" s="258" customFormat="1" ht="9" customHeight="1">
      <c r="A278" s="260"/>
      <c r="B278" s="260"/>
      <c r="C278" s="261"/>
      <c r="D278" s="261"/>
      <c r="E278" s="261"/>
      <c r="F278" s="260"/>
      <c r="J278" s="260"/>
    </row>
    <row r="279" spans="1:10" s="258" customFormat="1" ht="9" customHeight="1">
      <c r="A279" s="260"/>
      <c r="B279" s="260"/>
      <c r="C279" s="261"/>
      <c r="D279" s="261"/>
      <c r="E279" s="261"/>
      <c r="F279" s="260"/>
      <c r="J279" s="260"/>
    </row>
    <row r="280" spans="1:10" s="258" customFormat="1" ht="9" customHeight="1">
      <c r="A280" s="260"/>
      <c r="B280" s="260"/>
      <c r="C280" s="261"/>
      <c r="D280" s="261"/>
      <c r="E280" s="261"/>
      <c r="F280" s="260"/>
      <c r="J280" s="260"/>
    </row>
    <row r="281" spans="1:10" s="258" customFormat="1" ht="9" customHeight="1">
      <c r="A281" s="260"/>
      <c r="B281" s="260"/>
      <c r="C281" s="261"/>
      <c r="D281" s="261"/>
      <c r="E281" s="261"/>
      <c r="F281" s="260"/>
      <c r="J281" s="260"/>
    </row>
    <row r="282" spans="1:10" s="258" customFormat="1" ht="9" customHeight="1">
      <c r="A282" s="260"/>
      <c r="B282" s="260"/>
      <c r="C282" s="261"/>
      <c r="D282" s="261"/>
      <c r="E282" s="261"/>
      <c r="F282" s="260"/>
      <c r="J282" s="260"/>
    </row>
    <row r="283" spans="1:10" s="258" customFormat="1" ht="9" customHeight="1">
      <c r="A283" s="260"/>
      <c r="B283" s="260"/>
      <c r="C283" s="261"/>
      <c r="D283" s="261"/>
      <c r="E283" s="261"/>
      <c r="F283" s="260"/>
      <c r="J283" s="260"/>
    </row>
    <row r="284" spans="1:10" s="258" customFormat="1" ht="9" customHeight="1">
      <c r="A284" s="260"/>
      <c r="B284" s="260"/>
      <c r="C284" s="261"/>
      <c r="D284" s="261"/>
      <c r="E284" s="261"/>
      <c r="F284" s="260"/>
      <c r="J284" s="260"/>
    </row>
    <row r="285" spans="1:10" s="258" customFormat="1" ht="9" customHeight="1">
      <c r="A285" s="260"/>
      <c r="B285" s="260"/>
      <c r="C285" s="261"/>
      <c r="D285" s="261"/>
      <c r="E285" s="261"/>
      <c r="F285" s="260"/>
      <c r="J285" s="260"/>
    </row>
    <row r="286" spans="1:10" s="258" customFormat="1" ht="9" customHeight="1">
      <c r="A286" s="260"/>
      <c r="B286" s="260"/>
      <c r="C286" s="261"/>
      <c r="D286" s="261"/>
      <c r="E286" s="261"/>
      <c r="F286" s="260"/>
      <c r="J286" s="260"/>
    </row>
    <row r="287" spans="1:10" s="258" customFormat="1" ht="9" customHeight="1">
      <c r="A287" s="260"/>
      <c r="B287" s="260"/>
      <c r="C287" s="261"/>
      <c r="D287" s="261"/>
      <c r="E287" s="261"/>
      <c r="F287" s="260"/>
      <c r="J287" s="260"/>
    </row>
    <row r="288" spans="1:10" s="258" customFormat="1" ht="9" customHeight="1">
      <c r="A288" s="260"/>
      <c r="B288" s="260"/>
      <c r="C288" s="261"/>
      <c r="D288" s="261"/>
      <c r="E288" s="261"/>
      <c r="F288" s="260"/>
      <c r="J288" s="260"/>
    </row>
    <row r="289" spans="1:10" s="258" customFormat="1" ht="9" customHeight="1">
      <c r="A289" s="260"/>
      <c r="B289" s="260"/>
      <c r="C289" s="261"/>
      <c r="D289" s="261"/>
      <c r="E289" s="261"/>
      <c r="F289" s="260"/>
      <c r="J289" s="260"/>
    </row>
    <row r="290" spans="1:10" s="258" customFormat="1" ht="9" customHeight="1">
      <c r="A290" s="260"/>
      <c r="B290" s="260"/>
      <c r="C290" s="261"/>
      <c r="D290" s="261"/>
      <c r="E290" s="261"/>
      <c r="F290" s="260"/>
      <c r="J290" s="260"/>
    </row>
    <row r="291" spans="1:10" s="258" customFormat="1" ht="9" customHeight="1">
      <c r="A291" s="260"/>
      <c r="B291" s="260"/>
      <c r="C291" s="261"/>
      <c r="D291" s="261"/>
      <c r="E291" s="261"/>
      <c r="F291" s="260"/>
      <c r="J291" s="260"/>
    </row>
    <row r="292" spans="1:10" s="258" customFormat="1" ht="9" customHeight="1">
      <c r="A292" s="260"/>
      <c r="B292" s="260"/>
      <c r="C292" s="261"/>
      <c r="D292" s="261"/>
      <c r="E292" s="261"/>
      <c r="F292" s="260"/>
      <c r="J292" s="260"/>
    </row>
    <row r="293" spans="1:10" s="258" customFormat="1" ht="9" customHeight="1">
      <c r="A293" s="260"/>
      <c r="B293" s="260"/>
      <c r="C293" s="261"/>
      <c r="D293" s="261"/>
      <c r="E293" s="261"/>
      <c r="F293" s="260"/>
      <c r="J293" s="260"/>
    </row>
    <row r="294" spans="1:10" s="258" customFormat="1" ht="9" customHeight="1">
      <c r="A294" s="260"/>
      <c r="B294" s="260"/>
      <c r="C294" s="261"/>
      <c r="D294" s="261"/>
      <c r="E294" s="261"/>
      <c r="F294" s="260"/>
      <c r="J294" s="260"/>
    </row>
    <row r="295" spans="1:10" s="258" customFormat="1" ht="9" customHeight="1">
      <c r="A295" s="260"/>
      <c r="B295" s="260"/>
      <c r="C295" s="261"/>
      <c r="D295" s="261"/>
      <c r="E295" s="261"/>
      <c r="F295" s="260"/>
      <c r="J295" s="260"/>
    </row>
    <row r="296" spans="1:10" s="258" customFormat="1" ht="9" customHeight="1">
      <c r="A296" s="260"/>
      <c r="B296" s="260"/>
      <c r="C296" s="261"/>
      <c r="D296" s="261"/>
      <c r="E296" s="261"/>
      <c r="F296" s="260"/>
      <c r="J296" s="260"/>
    </row>
    <row r="297" spans="1:10" s="258" customFormat="1" ht="9" customHeight="1">
      <c r="A297" s="260"/>
      <c r="B297" s="260"/>
      <c r="C297" s="261"/>
      <c r="D297" s="261"/>
      <c r="E297" s="261"/>
      <c r="F297" s="260"/>
      <c r="J297" s="260"/>
    </row>
    <row r="298" spans="1:10" s="258" customFormat="1" ht="9" customHeight="1">
      <c r="A298" s="260"/>
      <c r="B298" s="260"/>
      <c r="C298" s="261"/>
      <c r="D298" s="261"/>
      <c r="E298" s="261"/>
      <c r="F298" s="260"/>
      <c r="J298" s="260"/>
    </row>
    <row r="299" spans="1:10" s="258" customFormat="1" ht="9" customHeight="1">
      <c r="A299" s="260"/>
      <c r="B299" s="260"/>
      <c r="C299" s="261"/>
      <c r="D299" s="261"/>
      <c r="E299" s="261"/>
      <c r="F299" s="260"/>
      <c r="J299" s="260"/>
    </row>
    <row r="300" spans="1:10" s="258" customFormat="1" ht="9" customHeight="1">
      <c r="A300" s="260"/>
      <c r="B300" s="260"/>
      <c r="C300" s="261"/>
      <c r="D300" s="261"/>
      <c r="E300" s="261"/>
      <c r="F300" s="260"/>
      <c r="J300" s="260"/>
    </row>
    <row r="301" spans="1:10" s="258" customFormat="1" ht="9" customHeight="1">
      <c r="A301" s="260"/>
      <c r="B301" s="260"/>
      <c r="C301" s="261"/>
      <c r="D301" s="261"/>
      <c r="E301" s="261"/>
      <c r="F301" s="260"/>
      <c r="J301" s="260"/>
    </row>
    <row r="302" spans="1:10" s="258" customFormat="1" ht="9" customHeight="1">
      <c r="A302" s="260"/>
      <c r="B302" s="260"/>
      <c r="C302" s="261"/>
      <c r="D302" s="261"/>
      <c r="E302" s="261"/>
      <c r="F302" s="260"/>
      <c r="J302" s="260"/>
    </row>
    <row r="303" spans="1:10" s="258" customFormat="1" ht="9" customHeight="1">
      <c r="A303" s="260"/>
      <c r="B303" s="260"/>
      <c r="C303" s="261"/>
      <c r="D303" s="261"/>
      <c r="E303" s="261"/>
      <c r="F303" s="260"/>
      <c r="J303" s="260"/>
    </row>
    <row r="304" spans="1:10" s="258" customFormat="1" ht="9" customHeight="1">
      <c r="A304" s="260"/>
      <c r="B304" s="260"/>
      <c r="C304" s="261"/>
      <c r="D304" s="261"/>
      <c r="E304" s="261"/>
      <c r="F304" s="260"/>
      <c r="J304" s="260"/>
    </row>
    <row r="305" spans="1:10" s="258" customFormat="1" ht="9" customHeight="1">
      <c r="A305" s="260"/>
      <c r="B305" s="260"/>
      <c r="C305" s="261"/>
      <c r="D305" s="261"/>
      <c r="E305" s="261"/>
      <c r="F305" s="260"/>
      <c r="J305" s="260"/>
    </row>
    <row r="306" spans="1:10" s="258" customFormat="1" ht="9" customHeight="1">
      <c r="A306" s="260"/>
      <c r="B306" s="260"/>
      <c r="C306" s="261"/>
      <c r="D306" s="261"/>
      <c r="E306" s="261"/>
      <c r="F306" s="260"/>
      <c r="J306" s="260"/>
    </row>
    <row r="307" spans="1:10" s="258" customFormat="1" ht="9" customHeight="1">
      <c r="A307" s="260"/>
      <c r="B307" s="260"/>
      <c r="C307" s="261"/>
      <c r="D307" s="261"/>
      <c r="E307" s="261"/>
      <c r="F307" s="260"/>
      <c r="J307" s="260"/>
    </row>
    <row r="308" spans="1:10" s="258" customFormat="1" ht="9" customHeight="1">
      <c r="A308" s="260"/>
      <c r="B308" s="260"/>
      <c r="C308" s="261"/>
      <c r="D308" s="261"/>
      <c r="E308" s="261"/>
      <c r="F308" s="260"/>
      <c r="J308" s="260"/>
    </row>
    <row r="309" spans="1:10" s="258" customFormat="1" ht="9" customHeight="1">
      <c r="A309" s="260"/>
      <c r="B309" s="260"/>
      <c r="C309" s="261"/>
      <c r="D309" s="261"/>
      <c r="E309" s="261"/>
      <c r="F309" s="260"/>
      <c r="J309" s="260"/>
    </row>
    <row r="310" spans="1:10" s="258" customFormat="1" ht="9" customHeight="1">
      <c r="A310" s="260"/>
      <c r="B310" s="260"/>
      <c r="C310" s="261"/>
      <c r="D310" s="261"/>
      <c r="E310" s="261"/>
      <c r="F310" s="260"/>
      <c r="J310" s="260"/>
    </row>
    <row r="311" spans="1:10" s="258" customFormat="1" ht="9" customHeight="1">
      <c r="A311" s="260"/>
      <c r="B311" s="260"/>
      <c r="C311" s="261"/>
      <c r="D311" s="261"/>
      <c r="E311" s="261"/>
      <c r="F311" s="260"/>
      <c r="J311" s="260"/>
    </row>
    <row r="312" spans="1:10" s="258" customFormat="1" ht="9" customHeight="1">
      <c r="A312" s="260"/>
      <c r="B312" s="260"/>
      <c r="C312" s="261"/>
      <c r="D312" s="261"/>
      <c r="E312" s="261"/>
      <c r="F312" s="260"/>
      <c r="J312" s="260"/>
    </row>
    <row r="313" spans="1:10" s="258" customFormat="1" ht="9" customHeight="1">
      <c r="A313" s="260"/>
      <c r="B313" s="260"/>
      <c r="C313" s="261"/>
      <c r="D313" s="261"/>
      <c r="E313" s="261"/>
      <c r="F313" s="260"/>
      <c r="J313" s="260"/>
    </row>
    <row r="314" spans="1:10" s="258" customFormat="1" ht="9" customHeight="1">
      <c r="A314" s="260"/>
      <c r="B314" s="260"/>
      <c r="C314" s="261"/>
      <c r="D314" s="261"/>
      <c r="E314" s="261"/>
      <c r="F314" s="260"/>
      <c r="J314" s="260"/>
    </row>
    <row r="315" spans="1:10" s="258" customFormat="1" ht="9" customHeight="1">
      <c r="A315" s="260"/>
      <c r="B315" s="260"/>
      <c r="C315" s="261"/>
      <c r="D315" s="261"/>
      <c r="E315" s="261"/>
      <c r="F315" s="260"/>
      <c r="J315" s="260"/>
    </row>
    <row r="316" spans="1:10" s="258" customFormat="1" ht="9" customHeight="1">
      <c r="A316" s="260"/>
      <c r="B316" s="260"/>
      <c r="C316" s="261"/>
      <c r="D316" s="261"/>
      <c r="E316" s="261"/>
      <c r="F316" s="260"/>
      <c r="J316" s="260"/>
    </row>
    <row r="317" spans="1:10" s="258" customFormat="1" ht="9" customHeight="1">
      <c r="A317" s="260"/>
      <c r="B317" s="260"/>
      <c r="C317" s="261"/>
      <c r="D317" s="261"/>
      <c r="E317" s="261"/>
      <c r="F317" s="260"/>
      <c r="J317" s="260"/>
    </row>
    <row r="318" spans="1:10" s="258" customFormat="1" ht="9" customHeight="1">
      <c r="A318" s="260"/>
      <c r="B318" s="260"/>
      <c r="C318" s="261"/>
      <c r="D318" s="261"/>
      <c r="E318" s="261"/>
      <c r="F318" s="260"/>
      <c r="J318" s="260"/>
    </row>
    <row r="319" spans="1:10" s="258" customFormat="1" ht="9" customHeight="1">
      <c r="A319" s="260"/>
      <c r="B319" s="260"/>
      <c r="C319" s="261"/>
      <c r="D319" s="261"/>
      <c r="E319" s="261"/>
      <c r="F319" s="260"/>
      <c r="J319" s="260"/>
    </row>
    <row r="320" spans="1:10" s="258" customFormat="1" ht="9" customHeight="1">
      <c r="A320" s="260"/>
      <c r="B320" s="260"/>
      <c r="C320" s="261"/>
      <c r="D320" s="261"/>
      <c r="E320" s="261"/>
      <c r="F320" s="260"/>
      <c r="J320" s="260"/>
    </row>
    <row r="321" spans="1:10" s="258" customFormat="1" ht="9" customHeight="1">
      <c r="A321" s="260"/>
      <c r="B321" s="260"/>
      <c r="C321" s="261"/>
      <c r="D321" s="261"/>
      <c r="E321" s="261"/>
      <c r="F321" s="260"/>
      <c r="J321" s="260"/>
    </row>
    <row r="322" spans="1:10" s="258" customFormat="1" ht="9" customHeight="1">
      <c r="A322" s="260"/>
      <c r="B322" s="260"/>
      <c r="C322" s="261"/>
      <c r="D322" s="261"/>
      <c r="E322" s="261"/>
      <c r="F322" s="260"/>
      <c r="J322" s="260"/>
    </row>
    <row r="323" spans="1:10" s="258" customFormat="1" ht="9" customHeight="1">
      <c r="A323" s="260"/>
      <c r="B323" s="260"/>
      <c r="C323" s="261"/>
      <c r="D323" s="261"/>
      <c r="E323" s="261"/>
      <c r="F323" s="260"/>
      <c r="J323" s="260"/>
    </row>
    <row r="324" spans="1:10" s="258" customFormat="1" ht="9" customHeight="1">
      <c r="A324" s="260"/>
      <c r="B324" s="260"/>
      <c r="C324" s="261"/>
      <c r="D324" s="261"/>
      <c r="E324" s="261"/>
      <c r="F324" s="260"/>
      <c r="J324" s="260"/>
    </row>
    <row r="325" spans="1:10" s="258" customFormat="1" ht="9" customHeight="1">
      <c r="A325" s="260"/>
      <c r="B325" s="260"/>
      <c r="C325" s="261"/>
      <c r="D325" s="261"/>
      <c r="E325" s="261"/>
      <c r="F325" s="260"/>
      <c r="J325" s="260"/>
    </row>
    <row r="326" spans="1:10" s="258" customFormat="1" ht="9" customHeight="1">
      <c r="A326" s="260"/>
      <c r="B326" s="260"/>
      <c r="C326" s="261"/>
      <c r="D326" s="261"/>
      <c r="E326" s="261"/>
      <c r="F326" s="260"/>
      <c r="J326" s="260"/>
    </row>
    <row r="327" spans="1:10" s="258" customFormat="1" ht="9" customHeight="1">
      <c r="A327" s="260"/>
      <c r="B327" s="260"/>
      <c r="C327" s="261"/>
      <c r="D327" s="261"/>
      <c r="E327" s="261"/>
      <c r="F327" s="260"/>
      <c r="J327" s="260"/>
    </row>
    <row r="328" spans="1:10" s="258" customFormat="1" ht="9" customHeight="1">
      <c r="A328" s="260"/>
      <c r="B328" s="260"/>
      <c r="C328" s="261"/>
      <c r="D328" s="261"/>
      <c r="E328" s="261"/>
      <c r="F328" s="260"/>
      <c r="J328" s="260"/>
    </row>
    <row r="329" spans="1:10" s="258" customFormat="1" ht="9" customHeight="1">
      <c r="A329" s="260"/>
      <c r="B329" s="260"/>
      <c r="C329" s="261"/>
      <c r="D329" s="261"/>
      <c r="E329" s="261"/>
      <c r="F329" s="260"/>
      <c r="J329" s="260"/>
    </row>
    <row r="330" spans="1:10" s="258" customFormat="1" ht="9" customHeight="1">
      <c r="A330" s="260"/>
      <c r="B330" s="260"/>
      <c r="C330" s="261"/>
      <c r="D330" s="261"/>
      <c r="E330" s="261"/>
      <c r="F330" s="260"/>
      <c r="J330" s="260"/>
    </row>
  </sheetData>
  <autoFilter ref="A3:N23" xr:uid="{7E7733F8-62BA-4227-AAA4-EFAFC4C19987}"/>
  <mergeCells count="9">
    <mergeCell ref="A1:J1"/>
    <mergeCell ref="A2:A3"/>
    <mergeCell ref="B2:B3"/>
    <mergeCell ref="C2:C3"/>
    <mergeCell ref="D2:E2"/>
    <mergeCell ref="G2:G3"/>
    <mergeCell ref="H2:H3"/>
    <mergeCell ref="I2:I3"/>
    <mergeCell ref="J2:J3"/>
  </mergeCells>
  <phoneticPr fontId="4" type="noConversion"/>
  <dataValidations count="1">
    <dataValidation type="list" showInputMessage="1" showErrorMessage="1" errorTitle="입력 오류" error="허용되지 않은 문자를 입력하셨습니다." sqref="C4:C22" xr:uid="{480193C2-2F6B-413F-B8CA-5DCD75F975F2}">
      <formula1>"6,8,10,12,14,16,18,20,22,24,26,28,30,32,34,36,38,40,42,44,46,48,50,52,54,56,58,60,62,64,66,68,70,72,74,76,78,80,82,84,86,88,90,92,94,96,98,100"</formula1>
    </dataValidation>
  </dataValidations>
  <printOptions horizontalCentered="1"/>
  <pageMargins left="0.59055118110236227" right="0.59055118110236227" top="0.63" bottom="0.38" header="0.31496062992125984" footer="0.11811023622047245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623CC-0268-48DB-986C-958FD50F2502}">
  <dimension ref="B1:AC15"/>
  <sheetViews>
    <sheetView view="pageBreakPreview" zoomScale="115" zoomScaleSheetLayoutView="115" workbookViewId="0">
      <pane ySplit="3" topLeftCell="A7" activePane="bottomLeft" state="frozen"/>
      <selection activeCell="F24" sqref="F24"/>
      <selection pane="bottomLeft" activeCell="F24" sqref="F24"/>
    </sheetView>
  </sheetViews>
  <sheetFormatPr defaultColWidth="8.88671875" defaultRowHeight="13.5"/>
  <cols>
    <col min="1" max="1" width="0.5546875" style="715" customWidth="1"/>
    <col min="2" max="2" width="9.6640625" style="715" customWidth="1"/>
    <col min="3" max="3" width="19.33203125" style="715" customWidth="1"/>
    <col min="4" max="4" width="17.77734375" style="715" customWidth="1"/>
    <col min="5" max="5" width="6.44140625" style="715" customWidth="1"/>
    <col min="6" max="9" width="12.109375" style="715" customWidth="1"/>
    <col min="10" max="10" width="11.33203125" style="715" customWidth="1"/>
    <col min="11" max="16384" width="8.88671875" style="715"/>
  </cols>
  <sheetData>
    <row r="1" spans="2:29" ht="24.95" customHeight="1">
      <c r="B1" s="1368" t="s">
        <v>1219</v>
      </c>
      <c r="C1" s="1368"/>
      <c r="D1" s="1368"/>
      <c r="E1" s="1368"/>
      <c r="F1" s="1368"/>
      <c r="G1" s="1368"/>
      <c r="H1" s="1368"/>
      <c r="I1" s="1368"/>
      <c r="J1" s="1368"/>
    </row>
    <row r="2" spans="2:29" ht="9.9499999999999993" customHeight="1">
      <c r="B2" s="1369"/>
      <c r="C2" s="1369"/>
      <c r="D2" s="1369"/>
      <c r="E2" s="1369"/>
      <c r="F2" s="1369"/>
      <c r="G2" s="1369"/>
      <c r="H2" s="1369"/>
      <c r="I2" s="1369"/>
      <c r="J2" s="1369"/>
    </row>
    <row r="3" spans="2:29" ht="28.5" customHeight="1">
      <c r="B3" s="716" t="s">
        <v>1218</v>
      </c>
      <c r="C3" s="716" t="s">
        <v>434</v>
      </c>
      <c r="D3" s="716" t="s">
        <v>435</v>
      </c>
      <c r="E3" s="716" t="s">
        <v>247</v>
      </c>
      <c r="F3" s="716" t="s">
        <v>436</v>
      </c>
      <c r="G3" s="716" t="s">
        <v>437</v>
      </c>
      <c r="H3" s="716" t="s">
        <v>248</v>
      </c>
      <c r="I3" s="716" t="s">
        <v>438</v>
      </c>
      <c r="J3" s="716" t="s">
        <v>439</v>
      </c>
      <c r="Z3" s="715" t="s">
        <v>440</v>
      </c>
      <c r="AA3" s="715" t="s">
        <v>441</v>
      </c>
      <c r="AB3" s="715" t="s">
        <v>442</v>
      </c>
      <c r="AC3" s="715" t="s">
        <v>443</v>
      </c>
    </row>
    <row r="4" spans="2:29" ht="28.5" hidden="1" customHeight="1">
      <c r="B4" s="717" t="s">
        <v>1217</v>
      </c>
      <c r="C4" s="717" t="s">
        <v>1216</v>
      </c>
      <c r="D4" s="717"/>
      <c r="E4" s="717" t="s">
        <v>1215</v>
      </c>
      <c r="F4" s="718" t="str">
        <f t="shared" ref="F4:F15" si="0">TEXT(G4+H4+I4,"#,##0")</f>
        <v>7,521</v>
      </c>
      <c r="G4" s="718">
        <f>일위대가!J5</f>
        <v>6692</v>
      </c>
      <c r="H4" s="718">
        <f>일위대가!L5</f>
        <v>332</v>
      </c>
      <c r="I4" s="718">
        <f>일위대가!N5</f>
        <v>497</v>
      </c>
      <c r="J4" s="718" t="s">
        <v>430</v>
      </c>
    </row>
    <row r="5" spans="2:29" ht="28.5" hidden="1" customHeight="1">
      <c r="B5" s="717" t="s">
        <v>1206</v>
      </c>
      <c r="C5" s="717" t="s">
        <v>1214</v>
      </c>
      <c r="D5" s="717" t="s">
        <v>1213</v>
      </c>
      <c r="E5" s="717" t="s">
        <v>1212</v>
      </c>
      <c r="F5" s="718" t="str">
        <f t="shared" si="0"/>
        <v>15,909</v>
      </c>
      <c r="G5" s="718">
        <f>일위대가!J9</f>
        <v>1709.2596000000001</v>
      </c>
      <c r="H5" s="718">
        <f>일위대가!L9</f>
        <v>14200</v>
      </c>
      <c r="I5" s="718">
        <f>일위대가!N9</f>
        <v>0</v>
      </c>
      <c r="J5" s="718" t="s">
        <v>430</v>
      </c>
      <c r="Z5" s="719">
        <v>2406</v>
      </c>
      <c r="AA5" s="719">
        <v>336</v>
      </c>
      <c r="AB5" s="719">
        <v>2070</v>
      </c>
    </row>
    <row r="6" spans="2:29" ht="28.5" hidden="1" customHeight="1">
      <c r="B6" s="717" t="s">
        <v>1206</v>
      </c>
      <c r="C6" s="717" t="s">
        <v>1211</v>
      </c>
      <c r="D6" s="717" t="s">
        <v>1210</v>
      </c>
      <c r="E6" s="717" t="s">
        <v>1209</v>
      </c>
      <c r="F6" s="718" t="str">
        <f t="shared" si="0"/>
        <v>7,521</v>
      </c>
      <c r="G6" s="718">
        <f>일위대가!J17</f>
        <v>6692</v>
      </c>
      <c r="H6" s="718">
        <f>일위대가!L17</f>
        <v>332</v>
      </c>
      <c r="I6" s="718">
        <f>일위대가!N17</f>
        <v>497</v>
      </c>
      <c r="J6" s="718" t="s">
        <v>430</v>
      </c>
    </row>
    <row r="7" spans="2:29" ht="28.5" customHeight="1">
      <c r="B7" s="717" t="s">
        <v>1208</v>
      </c>
      <c r="C7" s="720" t="s">
        <v>1199</v>
      </c>
      <c r="D7" s="720" t="s">
        <v>1207</v>
      </c>
      <c r="E7" s="720" t="s">
        <v>1197</v>
      </c>
      <c r="F7" s="718" t="str">
        <f t="shared" si="0"/>
        <v>175,114</v>
      </c>
      <c r="G7" s="718">
        <f>일위대가!J21</f>
        <v>167269</v>
      </c>
      <c r="H7" s="718">
        <f>일위대가!L21</f>
        <v>3088</v>
      </c>
      <c r="I7" s="718">
        <f>일위대가!N21</f>
        <v>4757</v>
      </c>
      <c r="J7" s="718" t="s">
        <v>430</v>
      </c>
    </row>
    <row r="8" spans="2:29" ht="28.5" customHeight="1">
      <c r="B8" s="717" t="s">
        <v>1206</v>
      </c>
      <c r="C8" s="720" t="s">
        <v>1199</v>
      </c>
      <c r="D8" s="720" t="s">
        <v>1205</v>
      </c>
      <c r="E8" s="720" t="s">
        <v>1197</v>
      </c>
      <c r="F8" s="718" t="str">
        <f t="shared" si="0"/>
        <v>225,147</v>
      </c>
      <c r="G8" s="718">
        <f>일위대가!J27</f>
        <v>215060</v>
      </c>
      <c r="H8" s="718">
        <f>일위대가!L27</f>
        <v>3970</v>
      </c>
      <c r="I8" s="718">
        <f>일위대가!N27</f>
        <v>6117</v>
      </c>
      <c r="J8" s="718" t="s">
        <v>430</v>
      </c>
    </row>
    <row r="9" spans="2:29" ht="28.5" customHeight="1">
      <c r="B9" s="717" t="s">
        <v>1204</v>
      </c>
      <c r="C9" s="720" t="s">
        <v>1199</v>
      </c>
      <c r="D9" s="720" t="s">
        <v>1203</v>
      </c>
      <c r="E9" s="720" t="s">
        <v>1197</v>
      </c>
      <c r="F9" s="718" t="str">
        <f t="shared" si="0"/>
        <v>346,282</v>
      </c>
      <c r="G9" s="718">
        <f>일위대가!J33</f>
        <v>317748</v>
      </c>
      <c r="H9" s="718">
        <f>일위대가!L33</f>
        <v>13673</v>
      </c>
      <c r="I9" s="718">
        <f>일위대가!N33</f>
        <v>14861</v>
      </c>
      <c r="J9" s="718" t="s">
        <v>430</v>
      </c>
    </row>
    <row r="10" spans="2:29" ht="28.5" customHeight="1">
      <c r="B10" s="717" t="s">
        <v>1202</v>
      </c>
      <c r="C10" s="720" t="s">
        <v>1199</v>
      </c>
      <c r="D10" s="720" t="s">
        <v>1201</v>
      </c>
      <c r="E10" s="720" t="s">
        <v>1197</v>
      </c>
      <c r="F10" s="718" t="str">
        <f t="shared" si="0"/>
        <v>455,861</v>
      </c>
      <c r="G10" s="718">
        <f>일위대가!J39</f>
        <v>418174</v>
      </c>
      <c r="H10" s="718">
        <f>일위대가!L39</f>
        <v>18059</v>
      </c>
      <c r="I10" s="718">
        <f>일위대가!N39</f>
        <v>19628</v>
      </c>
      <c r="J10" s="718" t="s">
        <v>430</v>
      </c>
    </row>
    <row r="11" spans="2:29" ht="28.5" customHeight="1">
      <c r="B11" s="717" t="s">
        <v>1200</v>
      </c>
      <c r="C11" s="720" t="s">
        <v>1199</v>
      </c>
      <c r="D11" s="720" t="s">
        <v>1293</v>
      </c>
      <c r="E11" s="720" t="s">
        <v>1197</v>
      </c>
      <c r="F11" s="718" t="str">
        <f t="shared" si="0"/>
        <v>489,553</v>
      </c>
      <c r="G11" s="718">
        <f>일위대가!J45</f>
        <v>449174</v>
      </c>
      <c r="H11" s="718">
        <f>일위대가!L45</f>
        <v>19349</v>
      </c>
      <c r="I11" s="718">
        <f>일위대가!N45</f>
        <v>21030</v>
      </c>
      <c r="J11" s="718" t="s">
        <v>430</v>
      </c>
    </row>
    <row r="12" spans="2:29" ht="28.5" customHeight="1">
      <c r="B12" s="717" t="s">
        <v>1202</v>
      </c>
      <c r="C12" s="720" t="s">
        <v>1199</v>
      </c>
      <c r="D12" s="720" t="s">
        <v>1201</v>
      </c>
      <c r="E12" s="720" t="s">
        <v>1197</v>
      </c>
      <c r="F12" s="718" t="str">
        <f t="shared" si="0"/>
        <v>446,574</v>
      </c>
      <c r="G12" s="718">
        <f>일위대가!J51</f>
        <v>418174</v>
      </c>
      <c r="H12" s="718">
        <f>일위대가!L51</f>
        <v>11025</v>
      </c>
      <c r="I12" s="718">
        <f>일위대가!N51</f>
        <v>17375</v>
      </c>
      <c r="J12" s="718" t="s">
        <v>1196</v>
      </c>
    </row>
    <row r="13" spans="2:29" ht="28.5" customHeight="1">
      <c r="B13" s="717" t="s">
        <v>1200</v>
      </c>
      <c r="C13" s="720" t="s">
        <v>1199</v>
      </c>
      <c r="D13" s="720" t="s">
        <v>1198</v>
      </c>
      <c r="E13" s="720" t="s">
        <v>1197</v>
      </c>
      <c r="F13" s="718" t="str">
        <f t="shared" si="0"/>
        <v>479,602</v>
      </c>
      <c r="G13" s="718">
        <f>일위대가!J57</f>
        <v>449174</v>
      </c>
      <c r="H13" s="718">
        <f>일위대가!L57</f>
        <v>11812</v>
      </c>
      <c r="I13" s="718">
        <f>일위대가!N57</f>
        <v>18616</v>
      </c>
      <c r="J13" s="718" t="s">
        <v>1196</v>
      </c>
    </row>
    <row r="14" spans="2:29" ht="28.5" hidden="1" customHeight="1">
      <c r="B14" s="717" t="s">
        <v>1195</v>
      </c>
      <c r="C14" s="720" t="s">
        <v>1194</v>
      </c>
      <c r="D14" s="717" t="str">
        <f>일위대가!D63</f>
        <v>H=0.3 , L=1.5</v>
      </c>
      <c r="E14" s="717" t="str">
        <f>일위대가!F63</f>
        <v>경간</v>
      </c>
      <c r="F14" s="718" t="str">
        <f t="shared" si="0"/>
        <v>63,640</v>
      </c>
      <c r="G14" s="718">
        <f>일위대가!J63</f>
        <v>8508</v>
      </c>
      <c r="H14" s="718">
        <f>일위대가!L63</f>
        <v>50120</v>
      </c>
      <c r="I14" s="718">
        <f>일위대가!N63</f>
        <v>5012</v>
      </c>
      <c r="J14" s="718" t="s">
        <v>430</v>
      </c>
    </row>
    <row r="15" spans="2:29" ht="28.5" hidden="1" customHeight="1">
      <c r="B15" s="717" t="s">
        <v>1193</v>
      </c>
      <c r="C15" s="720" t="s">
        <v>1192</v>
      </c>
      <c r="D15" s="717" t="str">
        <f>일위대가!D73</f>
        <v>42.7×1.8t</v>
      </c>
      <c r="E15" s="717" t="str">
        <f>일위대가!F73</f>
        <v>EA</v>
      </c>
      <c r="F15" s="718" t="str">
        <f t="shared" si="0"/>
        <v>2,996</v>
      </c>
      <c r="G15" s="718">
        <f>일위대가!J73</f>
        <v>2996</v>
      </c>
      <c r="H15" s="718">
        <f>일위대가!L47</f>
        <v>0</v>
      </c>
      <c r="I15" s="718">
        <f>일위대가!N47</f>
        <v>0</v>
      </c>
      <c r="J15" s="718" t="s">
        <v>430</v>
      </c>
    </row>
  </sheetData>
  <mergeCells count="1">
    <mergeCell ref="B1:J2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3BAA5-81E5-4BD5-9583-9CC7EBA11148}">
  <dimension ref="B1:Q75"/>
  <sheetViews>
    <sheetView view="pageBreakPreview" zoomScale="115" zoomScaleSheetLayoutView="115" workbookViewId="0">
      <pane ySplit="4" topLeftCell="A21" activePane="bottomLeft" state="frozen"/>
      <selection activeCell="F24" sqref="F24"/>
      <selection pane="bottomLeft" activeCell="F24" sqref="F24"/>
    </sheetView>
  </sheetViews>
  <sheetFormatPr defaultColWidth="8.88671875" defaultRowHeight="13.5"/>
  <cols>
    <col min="1" max="1" width="0.5546875" style="715" customWidth="1"/>
    <col min="2" max="2" width="7.88671875" style="715" customWidth="1"/>
    <col min="3" max="3" width="13.88671875" style="715" customWidth="1"/>
    <col min="4" max="4" width="17.77734375" style="715" customWidth="1"/>
    <col min="5" max="5" width="5" style="715" customWidth="1"/>
    <col min="6" max="6" width="2.77734375" style="715" customWidth="1"/>
    <col min="7" max="14" width="7.6640625" style="715" customWidth="1"/>
    <col min="15" max="15" width="6.6640625" style="715" customWidth="1"/>
    <col min="16" max="16384" width="8.88671875" style="715"/>
  </cols>
  <sheetData>
    <row r="1" spans="2:15" ht="24.95" customHeight="1">
      <c r="B1" s="1368" t="s">
        <v>1273</v>
      </c>
      <c r="C1" s="1368"/>
      <c r="D1" s="1368"/>
      <c r="E1" s="1368"/>
      <c r="F1" s="1368"/>
      <c r="G1" s="1368"/>
      <c r="H1" s="1368"/>
      <c r="I1" s="1368"/>
      <c r="J1" s="1368"/>
      <c r="K1" s="1368"/>
      <c r="L1" s="1368"/>
      <c r="M1" s="1368"/>
      <c r="N1" s="1368"/>
      <c r="O1" s="1368"/>
    </row>
    <row r="2" spans="2:15" ht="9.9499999999999993" customHeight="1">
      <c r="B2" s="1369"/>
      <c r="C2" s="1369"/>
      <c r="D2" s="1369"/>
      <c r="E2" s="1369"/>
      <c r="F2" s="1369"/>
      <c r="G2" s="1369"/>
      <c r="H2" s="1369"/>
      <c r="I2" s="1369"/>
      <c r="J2" s="1369"/>
      <c r="K2" s="1369"/>
      <c r="L2" s="1369"/>
      <c r="M2" s="1369"/>
      <c r="N2" s="1369"/>
      <c r="O2" s="1369"/>
    </row>
    <row r="3" spans="2:15" ht="15.4" customHeight="1">
      <c r="B3" s="1374" t="s">
        <v>1218</v>
      </c>
      <c r="C3" s="1376" t="s">
        <v>434</v>
      </c>
      <c r="D3" s="1376" t="s">
        <v>435</v>
      </c>
      <c r="E3" s="1376" t="s">
        <v>1272</v>
      </c>
      <c r="F3" s="1376" t="s">
        <v>247</v>
      </c>
      <c r="G3" s="1370" t="s">
        <v>436</v>
      </c>
      <c r="H3" s="1371"/>
      <c r="I3" s="1370" t="s">
        <v>437</v>
      </c>
      <c r="J3" s="1371"/>
      <c r="K3" s="1370" t="s">
        <v>248</v>
      </c>
      <c r="L3" s="1371"/>
      <c r="M3" s="1370" t="s">
        <v>438</v>
      </c>
      <c r="N3" s="1371"/>
      <c r="O3" s="1372" t="s">
        <v>439</v>
      </c>
    </row>
    <row r="4" spans="2:15" ht="19.7" customHeight="1">
      <c r="B4" s="1375"/>
      <c r="C4" s="1377"/>
      <c r="D4" s="1377"/>
      <c r="E4" s="1377"/>
      <c r="F4" s="1377"/>
      <c r="G4" s="722" t="s">
        <v>741</v>
      </c>
      <c r="H4" s="721" t="s">
        <v>1271</v>
      </c>
      <c r="I4" s="722" t="s">
        <v>741</v>
      </c>
      <c r="J4" s="721" t="s">
        <v>1271</v>
      </c>
      <c r="K4" s="722" t="s">
        <v>741</v>
      </c>
      <c r="L4" s="721" t="s">
        <v>1271</v>
      </c>
      <c r="M4" s="722" t="s">
        <v>741</v>
      </c>
      <c r="N4" s="721" t="s">
        <v>1271</v>
      </c>
      <c r="O4" s="1373"/>
    </row>
    <row r="5" spans="2:15" ht="17.25" hidden="1" customHeight="1">
      <c r="B5" s="723" t="s">
        <v>1208</v>
      </c>
      <c r="C5" s="724" t="s">
        <v>183</v>
      </c>
      <c r="D5" s="724"/>
      <c r="E5" s="724"/>
      <c r="F5" s="724"/>
      <c r="G5" s="725"/>
      <c r="H5" s="726" t="str">
        <f>TEXT(J5+L5+N5,"#,##0")</f>
        <v>7,521</v>
      </c>
      <c r="I5" s="725"/>
      <c r="J5" s="726">
        <f>TRUNC(J6+J7)</f>
        <v>6692</v>
      </c>
      <c r="K5" s="726"/>
      <c r="L5" s="726">
        <f>TRUNC(L6+L7)</f>
        <v>332</v>
      </c>
      <c r="M5" s="726"/>
      <c r="N5" s="726">
        <f>TRUNC(N6+N7)</f>
        <v>497</v>
      </c>
      <c r="O5" s="727" t="s">
        <v>430</v>
      </c>
    </row>
    <row r="6" spans="2:15" ht="17.25" hidden="1" customHeight="1">
      <c r="B6" s="728"/>
      <c r="C6" s="729" t="s">
        <v>1270</v>
      </c>
      <c r="D6" s="730"/>
      <c r="E6" s="730"/>
      <c r="F6" s="730" t="s">
        <v>1215</v>
      </c>
      <c r="G6" s="731">
        <f>I6+K6+M6</f>
        <v>15909.259599999999</v>
      </c>
      <c r="H6" s="732" t="str">
        <f>TEXT(J6+L6+N6,"#,##0")</f>
        <v>0</v>
      </c>
      <c r="I6" s="733">
        <f>J9</f>
        <v>1709.2596000000001</v>
      </c>
      <c r="J6" s="732">
        <f>TRUNC(E6*I6,1)</f>
        <v>0</v>
      </c>
      <c r="K6" s="733">
        <f>L9</f>
        <v>14200</v>
      </c>
      <c r="L6" s="732">
        <f>TRUNC(E6*K6,1)</f>
        <v>0</v>
      </c>
      <c r="M6" s="733">
        <f>N9</f>
        <v>0</v>
      </c>
      <c r="N6" s="732">
        <f>TRUNC(E6*M6,1)</f>
        <v>0</v>
      </c>
      <c r="O6" s="734" t="s">
        <v>430</v>
      </c>
    </row>
    <row r="7" spans="2:15" ht="17.25" hidden="1" customHeight="1">
      <c r="B7" s="728"/>
      <c r="C7" s="729" t="s">
        <v>1269</v>
      </c>
      <c r="D7" s="730"/>
      <c r="E7" s="730">
        <v>1</v>
      </c>
      <c r="F7" s="730" t="s">
        <v>1215</v>
      </c>
      <c r="G7" s="731">
        <f>I7+K7+M7</f>
        <v>7521</v>
      </c>
      <c r="H7" s="732" t="str">
        <f>TEXT(J7+L7+N7,"#,##0")</f>
        <v>7,521</v>
      </c>
      <c r="I7" s="733">
        <f>J17</f>
        <v>6692</v>
      </c>
      <c r="J7" s="732">
        <f>TRUNC(E7*I7,1)</f>
        <v>6692</v>
      </c>
      <c r="K7" s="733">
        <f>L17</f>
        <v>332</v>
      </c>
      <c r="L7" s="732">
        <f>TRUNC(E7*K7,1)</f>
        <v>332</v>
      </c>
      <c r="M7" s="733">
        <f>N17</f>
        <v>497</v>
      </c>
      <c r="N7" s="732">
        <f>TRUNC(E7*M7,1)</f>
        <v>497</v>
      </c>
      <c r="O7" s="734"/>
    </row>
    <row r="8" spans="2:15" ht="17.25" hidden="1" customHeight="1">
      <c r="B8" s="728"/>
      <c r="C8" s="730"/>
      <c r="D8" s="730"/>
      <c r="E8" s="730"/>
      <c r="F8" s="730"/>
      <c r="G8" s="730"/>
      <c r="H8" s="730"/>
      <c r="I8" s="730"/>
      <c r="J8" s="730"/>
      <c r="K8" s="730"/>
      <c r="L8" s="730"/>
      <c r="M8" s="730"/>
      <c r="N8" s="730"/>
      <c r="O8" s="735"/>
    </row>
    <row r="9" spans="2:15" ht="17.25" hidden="1" customHeight="1">
      <c r="B9" s="728" t="s">
        <v>1206</v>
      </c>
      <c r="C9" s="736" t="s">
        <v>1214</v>
      </c>
      <c r="D9" s="736" t="s">
        <v>1213</v>
      </c>
      <c r="E9" s="731"/>
      <c r="F9" s="730" t="s">
        <v>1215</v>
      </c>
      <c r="G9" s="731"/>
      <c r="H9" s="737" t="str">
        <f t="shared" ref="H9:H15" si="0">TEXT(J9+L9+N9,"#,##0")</f>
        <v>15,909</v>
      </c>
      <c r="I9" s="731"/>
      <c r="J9" s="737">
        <f>SUM(J10:J15)</f>
        <v>1709.2596000000001</v>
      </c>
      <c r="K9" s="737"/>
      <c r="L9" s="737">
        <f>SUM(L10:L15)</f>
        <v>14200</v>
      </c>
      <c r="M9" s="737"/>
      <c r="N9" s="737">
        <f>SUM(N10:N15)</f>
        <v>0</v>
      </c>
      <c r="O9" s="734"/>
    </row>
    <row r="10" spans="2:15" ht="17.25" hidden="1" customHeight="1">
      <c r="B10" s="738" t="s">
        <v>430</v>
      </c>
      <c r="C10" s="739" t="s">
        <v>1268</v>
      </c>
      <c r="D10" s="739" t="s">
        <v>1267</v>
      </c>
      <c r="E10" s="740">
        <v>4</v>
      </c>
      <c r="F10" s="729" t="s">
        <v>1212</v>
      </c>
      <c r="G10" s="731">
        <f t="shared" ref="G10:G15" si="1">I10+K10+M10</f>
        <v>2200</v>
      </c>
      <c r="H10" s="732" t="str">
        <f t="shared" si="0"/>
        <v>8,800</v>
      </c>
      <c r="I10" s="733">
        <v>0</v>
      </c>
      <c r="J10" s="732">
        <v>0</v>
      </c>
      <c r="K10" s="733">
        <v>2200</v>
      </c>
      <c r="L10" s="732">
        <f>K10*E10</f>
        <v>8800</v>
      </c>
      <c r="M10" s="733">
        <v>0</v>
      </c>
      <c r="N10" s="732">
        <v>0</v>
      </c>
      <c r="O10" s="734"/>
    </row>
    <row r="11" spans="2:15" ht="17.25" hidden="1" customHeight="1">
      <c r="B11" s="738" t="s">
        <v>430</v>
      </c>
      <c r="C11" s="739" t="s">
        <v>1266</v>
      </c>
      <c r="D11" s="739" t="s">
        <v>1265</v>
      </c>
      <c r="E11" s="731">
        <v>4</v>
      </c>
      <c r="F11" s="729" t="s">
        <v>1260</v>
      </c>
      <c r="G11" s="731">
        <f t="shared" si="1"/>
        <v>500</v>
      </c>
      <c r="H11" s="732" t="str">
        <f t="shared" si="0"/>
        <v>2,000</v>
      </c>
      <c r="I11" s="733">
        <v>0</v>
      </c>
      <c r="J11" s="732">
        <v>0</v>
      </c>
      <c r="K11" s="733">
        <v>500</v>
      </c>
      <c r="L11" s="732">
        <f>K11*E11</f>
        <v>2000</v>
      </c>
      <c r="M11" s="733">
        <v>0</v>
      </c>
      <c r="N11" s="732">
        <v>0</v>
      </c>
      <c r="O11" s="734"/>
    </row>
    <row r="12" spans="2:15" ht="17.25" hidden="1" customHeight="1">
      <c r="B12" s="738" t="s">
        <v>430</v>
      </c>
      <c r="C12" s="739" t="s">
        <v>1264</v>
      </c>
      <c r="D12" s="739" t="s">
        <v>1263</v>
      </c>
      <c r="E12" s="731">
        <v>4</v>
      </c>
      <c r="F12" s="729" t="s">
        <v>1260</v>
      </c>
      <c r="G12" s="731">
        <f t="shared" si="1"/>
        <v>250</v>
      </c>
      <c r="H12" s="732" t="str">
        <f t="shared" si="0"/>
        <v>1,000</v>
      </c>
      <c r="I12" s="733">
        <v>0</v>
      </c>
      <c r="J12" s="732">
        <v>0</v>
      </c>
      <c r="K12" s="733">
        <v>250</v>
      </c>
      <c r="L12" s="732">
        <f>K12*E12</f>
        <v>1000</v>
      </c>
      <c r="M12" s="733">
        <v>0</v>
      </c>
      <c r="N12" s="732">
        <v>0</v>
      </c>
      <c r="O12" s="734"/>
    </row>
    <row r="13" spans="2:15" ht="17.25" hidden="1" customHeight="1">
      <c r="B13" s="738" t="s">
        <v>430</v>
      </c>
      <c r="C13" s="739" t="s">
        <v>1262</v>
      </c>
      <c r="D13" s="739" t="s">
        <v>1261</v>
      </c>
      <c r="E13" s="731">
        <v>4</v>
      </c>
      <c r="F13" s="729" t="s">
        <v>1260</v>
      </c>
      <c r="G13" s="731">
        <f t="shared" si="1"/>
        <v>600</v>
      </c>
      <c r="H13" s="732" t="str">
        <f t="shared" si="0"/>
        <v>2,400</v>
      </c>
      <c r="I13" s="733">
        <v>0</v>
      </c>
      <c r="J13" s="732">
        <v>0</v>
      </c>
      <c r="K13" s="733">
        <v>600</v>
      </c>
      <c r="L13" s="732">
        <f>K13*E13</f>
        <v>2400</v>
      </c>
      <c r="M13" s="733">
        <v>0</v>
      </c>
      <c r="N13" s="732">
        <v>0</v>
      </c>
      <c r="O13" s="734"/>
    </row>
    <row r="14" spans="2:15" ht="17.25" hidden="1" customHeight="1">
      <c r="B14" s="738" t="s">
        <v>430</v>
      </c>
      <c r="C14" s="739" t="s">
        <v>1259</v>
      </c>
      <c r="D14" s="739" t="s">
        <v>430</v>
      </c>
      <c r="E14" s="740">
        <v>8.0000000000000002E-3</v>
      </c>
      <c r="F14" s="729" t="s">
        <v>540</v>
      </c>
      <c r="G14" s="731">
        <f t="shared" si="1"/>
        <v>169758</v>
      </c>
      <c r="H14" s="732" t="str">
        <f t="shared" si="0"/>
        <v>1,358</v>
      </c>
      <c r="I14" s="733">
        <v>169758</v>
      </c>
      <c r="J14" s="741">
        <f>E14*I14</f>
        <v>1358.0640000000001</v>
      </c>
      <c r="K14" s="733">
        <v>0</v>
      </c>
      <c r="L14" s="732">
        <v>0</v>
      </c>
      <c r="M14" s="733">
        <v>0</v>
      </c>
      <c r="N14" s="732">
        <v>0</v>
      </c>
      <c r="O14" s="734"/>
    </row>
    <row r="15" spans="2:15" ht="17.25" hidden="1" customHeight="1">
      <c r="B15" s="738" t="s">
        <v>430</v>
      </c>
      <c r="C15" s="739" t="s">
        <v>539</v>
      </c>
      <c r="D15" s="739" t="s">
        <v>430</v>
      </c>
      <c r="E15" s="740">
        <v>2.8E-3</v>
      </c>
      <c r="F15" s="729" t="s">
        <v>540</v>
      </c>
      <c r="G15" s="731">
        <f t="shared" si="1"/>
        <v>125427</v>
      </c>
      <c r="H15" s="732" t="str">
        <f t="shared" si="0"/>
        <v>351</v>
      </c>
      <c r="I15" s="733">
        <v>125427</v>
      </c>
      <c r="J15" s="741">
        <f>E15*I15</f>
        <v>351.19560000000001</v>
      </c>
      <c r="K15" s="733">
        <v>0</v>
      </c>
      <c r="L15" s="732">
        <v>0</v>
      </c>
      <c r="M15" s="733">
        <v>0</v>
      </c>
      <c r="N15" s="732">
        <v>0</v>
      </c>
      <c r="O15" s="734"/>
    </row>
    <row r="16" spans="2:15" ht="17.25" hidden="1" customHeight="1">
      <c r="B16" s="738" t="s">
        <v>430</v>
      </c>
      <c r="C16" s="739" t="s">
        <v>430</v>
      </c>
      <c r="D16" s="739" t="s">
        <v>430</v>
      </c>
      <c r="E16" s="731"/>
      <c r="F16" s="729" t="s">
        <v>430</v>
      </c>
      <c r="G16" s="731"/>
      <c r="H16" s="731"/>
      <c r="I16" s="731"/>
      <c r="J16" s="733"/>
      <c r="K16" s="731"/>
      <c r="L16" s="733"/>
      <c r="M16" s="731"/>
      <c r="N16" s="733"/>
      <c r="O16" s="734"/>
    </row>
    <row r="17" spans="2:17" ht="17.25" hidden="1" customHeight="1">
      <c r="B17" s="728" t="s">
        <v>1206</v>
      </c>
      <c r="C17" s="736" t="s">
        <v>1258</v>
      </c>
      <c r="D17" s="736"/>
      <c r="E17" s="742"/>
      <c r="F17" s="730" t="s">
        <v>1215</v>
      </c>
      <c r="G17" s="731"/>
      <c r="H17" s="737" t="str">
        <f>TEXT(J17+L17+N17,"#,##0")</f>
        <v>7,521</v>
      </c>
      <c r="I17" s="731"/>
      <c r="J17" s="737">
        <f>TRUNC(J18+J19)</f>
        <v>6692</v>
      </c>
      <c r="K17" s="737"/>
      <c r="L17" s="737">
        <f>TRUNC(L18+L19)</f>
        <v>332</v>
      </c>
      <c r="M17" s="737"/>
      <c r="N17" s="737">
        <f>TRUNC(N18+N19)</f>
        <v>497</v>
      </c>
      <c r="O17" s="743" t="s">
        <v>430</v>
      </c>
    </row>
    <row r="18" spans="2:17" ht="17.25" hidden="1" customHeight="1">
      <c r="B18" s="738" t="s">
        <v>430</v>
      </c>
      <c r="C18" s="739" t="s">
        <v>1257</v>
      </c>
      <c r="D18" s="739" t="s">
        <v>1256</v>
      </c>
      <c r="E18" s="744">
        <v>0.7</v>
      </c>
      <c r="F18" s="729" t="s">
        <v>296</v>
      </c>
      <c r="G18" s="731">
        <f>I18+K18+M18</f>
        <v>1287</v>
      </c>
      <c r="H18" s="732" t="str">
        <f>TEXT(J18+L18+N18,"#,##0")</f>
        <v>901</v>
      </c>
      <c r="I18" s="733" t="s">
        <v>1255</v>
      </c>
      <c r="J18" s="732">
        <f>TRUNC(E18*I18,1)</f>
        <v>464.8</v>
      </c>
      <c r="K18" s="733" t="s">
        <v>1254</v>
      </c>
      <c r="L18" s="732">
        <f>TRUNC(E18*K18,1)</f>
        <v>192.5</v>
      </c>
      <c r="M18" s="733" t="s">
        <v>1253</v>
      </c>
      <c r="N18" s="732">
        <f>TRUNC(E18*M18,1)</f>
        <v>243.6</v>
      </c>
      <c r="O18" s="734" t="s">
        <v>430</v>
      </c>
    </row>
    <row r="19" spans="2:17" ht="17.25" hidden="1" customHeight="1">
      <c r="B19" s="738"/>
      <c r="C19" s="739" t="s">
        <v>1252</v>
      </c>
      <c r="D19" s="739" t="s">
        <v>1251</v>
      </c>
      <c r="E19" s="744">
        <v>0.7</v>
      </c>
      <c r="F19" s="729" t="s">
        <v>296</v>
      </c>
      <c r="G19" s="731">
        <f>I19+K19+M19</f>
        <v>9460</v>
      </c>
      <c r="H19" s="732" t="str">
        <f>TEXT(J19+L19+N19,"#,##0")</f>
        <v>6,622</v>
      </c>
      <c r="I19" s="733" t="s">
        <v>1250</v>
      </c>
      <c r="J19" s="732">
        <f>TRUNC(E19*I19,1)</f>
        <v>6227.9</v>
      </c>
      <c r="K19" s="733" t="s">
        <v>1249</v>
      </c>
      <c r="L19" s="732">
        <f>TRUNC(E19*K19,1)</f>
        <v>140</v>
      </c>
      <c r="M19" s="733" t="s">
        <v>1248</v>
      </c>
      <c r="N19" s="732">
        <f>TRUNC(E19*M19,1)</f>
        <v>254.1</v>
      </c>
      <c r="O19" s="734"/>
    </row>
    <row r="20" spans="2:17" ht="17.25" hidden="1" customHeight="1">
      <c r="B20" s="738" t="s">
        <v>430</v>
      </c>
      <c r="C20" s="739"/>
      <c r="D20" s="739"/>
      <c r="E20" s="731"/>
      <c r="F20" s="729"/>
      <c r="G20" s="731"/>
      <c r="H20" s="731"/>
      <c r="I20" s="731"/>
      <c r="J20" s="733"/>
      <c r="K20" s="731"/>
      <c r="L20" s="733"/>
      <c r="M20" s="731"/>
      <c r="N20" s="733"/>
      <c r="O20" s="734"/>
    </row>
    <row r="21" spans="2:17" ht="13.5" customHeight="1">
      <c r="B21" s="728" t="s">
        <v>1208</v>
      </c>
      <c r="C21" s="736" t="s">
        <v>1242</v>
      </c>
      <c r="D21" s="736" t="s">
        <v>1247</v>
      </c>
      <c r="E21" s="731"/>
      <c r="F21" s="730" t="s">
        <v>66</v>
      </c>
      <c r="G21" s="731"/>
      <c r="H21" s="737" t="str">
        <f>TEXT(J21+L21+N21,"#,##0")</f>
        <v>175,114</v>
      </c>
      <c r="I21" s="731"/>
      <c r="J21" s="737">
        <f>TRUNC(J22+J23+J24+J25)</f>
        <v>167269</v>
      </c>
      <c r="K21" s="737"/>
      <c r="L21" s="737">
        <f>TRUNC(L22+L23+L24+L25)</f>
        <v>3088</v>
      </c>
      <c r="M21" s="737"/>
      <c r="N21" s="737">
        <f>TRUNC(N22+N23+N24+N25)</f>
        <v>4757</v>
      </c>
      <c r="O21" s="743" t="s">
        <v>430</v>
      </c>
      <c r="Q21" s="719" t="str">
        <f>C23</f>
        <v>벌목부</v>
      </c>
    </row>
    <row r="22" spans="2:17" ht="13.5" customHeight="1">
      <c r="B22" s="738" t="s">
        <v>430</v>
      </c>
      <c r="C22" s="739" t="s">
        <v>798</v>
      </c>
      <c r="D22" s="739" t="s">
        <v>430</v>
      </c>
      <c r="E22" s="740">
        <v>0.14000000000000001</v>
      </c>
      <c r="F22" s="729" t="s">
        <v>280</v>
      </c>
      <c r="G22" s="731">
        <f>I22+K22+M22</f>
        <v>226122</v>
      </c>
      <c r="H22" s="732" t="str">
        <f>TEXT(J22+L22+N22,"#,##0")</f>
        <v>31,657</v>
      </c>
      <c r="I22" s="733">
        <f>노임단가!$L$7</f>
        <v>226122</v>
      </c>
      <c r="J22" s="732">
        <f>TRUNC(E22*I22,1)</f>
        <v>31657</v>
      </c>
      <c r="K22" s="733"/>
      <c r="L22" s="732">
        <f>TRUNC(E22*K22,1)</f>
        <v>0</v>
      </c>
      <c r="M22" s="733"/>
      <c r="N22" s="732"/>
      <c r="O22" s="734" t="s">
        <v>430</v>
      </c>
      <c r="Q22" s="934">
        <f>E23+E29+E35+E41+E47</f>
        <v>2.62</v>
      </c>
    </row>
    <row r="23" spans="2:17" ht="13.5" customHeight="1">
      <c r="B23" s="738"/>
      <c r="C23" s="739" t="s">
        <v>799</v>
      </c>
      <c r="D23" s="739"/>
      <c r="E23" s="740">
        <v>0.28000000000000003</v>
      </c>
      <c r="F23" s="729" t="s">
        <v>280</v>
      </c>
      <c r="G23" s="731">
        <f>I23+K23+M23</f>
        <v>253243</v>
      </c>
      <c r="H23" s="732" t="str">
        <f>TEXT(J23+L23+N23,"#,##0")</f>
        <v>70,908</v>
      </c>
      <c r="I23" s="733">
        <f>노임단가!$L$8</f>
        <v>253243</v>
      </c>
      <c r="J23" s="732">
        <f>TRUNC(E23*I23,1)</f>
        <v>70908</v>
      </c>
      <c r="K23" s="733"/>
      <c r="L23" s="732"/>
      <c r="M23" s="733"/>
      <c r="N23" s="732"/>
      <c r="O23" s="734"/>
    </row>
    <row r="24" spans="2:17" ht="13.5" customHeight="1">
      <c r="B24" s="738" t="s">
        <v>430</v>
      </c>
      <c r="C24" s="739" t="s">
        <v>264</v>
      </c>
      <c r="D24" s="739"/>
      <c r="E24" s="742">
        <v>0.28000000000000003</v>
      </c>
      <c r="F24" s="729" t="s">
        <v>280</v>
      </c>
      <c r="G24" s="731">
        <f>I24+K24+M24</f>
        <v>172068</v>
      </c>
      <c r="H24" s="732" t="str">
        <f>TEXT(J24+L24+N24,"#,##0")</f>
        <v>48,179</v>
      </c>
      <c r="I24" s="733">
        <f>노임단가!$L$6</f>
        <v>172068</v>
      </c>
      <c r="J24" s="732">
        <f>TRUNC(E24*I24,1)</f>
        <v>48179</v>
      </c>
      <c r="K24" s="733"/>
      <c r="L24" s="732">
        <f>TRUNC(E24*K24,1)</f>
        <v>0</v>
      </c>
      <c r="M24" s="733"/>
      <c r="N24" s="732"/>
      <c r="O24" s="734" t="s">
        <v>430</v>
      </c>
    </row>
    <row r="25" spans="2:17" ht="13.5" customHeight="1">
      <c r="B25" s="738" t="s">
        <v>430</v>
      </c>
      <c r="C25" s="739" t="s">
        <v>1244</v>
      </c>
      <c r="D25" s="739" t="s">
        <v>687</v>
      </c>
      <c r="E25" s="742">
        <v>0.28000000000000003</v>
      </c>
      <c r="F25" s="729" t="s">
        <v>1238</v>
      </c>
      <c r="G25" s="731">
        <f>I25+K25+M25</f>
        <v>87041</v>
      </c>
      <c r="H25" s="732" t="str">
        <f>TEXT(J25+L25+N25,"#,##0")</f>
        <v>24,371</v>
      </c>
      <c r="I25" s="733">
        <f>기계경비총괄표!G6</f>
        <v>59020</v>
      </c>
      <c r="J25" s="732">
        <f>TRUNC(E25*I25,1)</f>
        <v>16525.599999999999</v>
      </c>
      <c r="K25" s="733">
        <f>기계경비총괄표!H6</f>
        <v>11029</v>
      </c>
      <c r="L25" s="732">
        <f>TRUNC(E25*K25,1)</f>
        <v>3088.1</v>
      </c>
      <c r="M25" s="733">
        <f>기계경비총괄표!I6</f>
        <v>16992</v>
      </c>
      <c r="N25" s="732">
        <f>TRUNC(E25*M25,1)</f>
        <v>4757.7</v>
      </c>
      <c r="O25" s="734" t="s">
        <v>430</v>
      </c>
    </row>
    <row r="26" spans="2:17" ht="13.5" customHeight="1">
      <c r="B26" s="738" t="s">
        <v>430</v>
      </c>
      <c r="C26" s="739"/>
      <c r="D26" s="739"/>
      <c r="E26" s="731"/>
      <c r="F26" s="729"/>
      <c r="G26" s="731"/>
      <c r="H26" s="732"/>
      <c r="I26" s="733"/>
      <c r="J26" s="732"/>
      <c r="K26" s="733"/>
      <c r="L26" s="732"/>
      <c r="M26" s="733"/>
      <c r="N26" s="732"/>
      <c r="O26" s="734"/>
    </row>
    <row r="27" spans="2:17" ht="13.5" customHeight="1">
      <c r="B27" s="728" t="s">
        <v>1206</v>
      </c>
      <c r="C27" s="736" t="s">
        <v>1242</v>
      </c>
      <c r="D27" s="736" t="s">
        <v>1246</v>
      </c>
      <c r="E27" s="731"/>
      <c r="F27" s="730" t="s">
        <v>66</v>
      </c>
      <c r="G27" s="731"/>
      <c r="H27" s="737" t="str">
        <f>TEXT(J27+L27+N27,"#,##0")</f>
        <v>225,147</v>
      </c>
      <c r="I27" s="731"/>
      <c r="J27" s="737">
        <f>TRUNC(J28+J29+J30+J31)</f>
        <v>215060</v>
      </c>
      <c r="K27" s="737"/>
      <c r="L27" s="737">
        <f>TRUNC(L28+L29+L30+L31)</f>
        <v>3970</v>
      </c>
      <c r="M27" s="737"/>
      <c r="N27" s="737">
        <f>TRUNC(N28+N29+N30+N31)</f>
        <v>6117</v>
      </c>
      <c r="O27" s="743" t="s">
        <v>430</v>
      </c>
    </row>
    <row r="28" spans="2:17" ht="13.5" customHeight="1">
      <c r="B28" s="738" t="s">
        <v>430</v>
      </c>
      <c r="C28" s="739" t="s">
        <v>798</v>
      </c>
      <c r="D28" s="739" t="s">
        <v>430</v>
      </c>
      <c r="E28" s="740">
        <v>0.18</v>
      </c>
      <c r="F28" s="729" t="s">
        <v>280</v>
      </c>
      <c r="G28" s="731">
        <f>I28+K28+M28</f>
        <v>226122</v>
      </c>
      <c r="H28" s="732" t="str">
        <f>TEXT(J28+L28+N28,"#,##0")</f>
        <v>40,702</v>
      </c>
      <c r="I28" s="733">
        <f>노임단가!$L$7</f>
        <v>226122</v>
      </c>
      <c r="J28" s="732">
        <f>TRUNC(E28*I28,1)</f>
        <v>40701.9</v>
      </c>
      <c r="K28" s="733"/>
      <c r="L28" s="732">
        <f>TRUNC(E28*K28,1)</f>
        <v>0</v>
      </c>
      <c r="M28" s="733"/>
      <c r="N28" s="732"/>
      <c r="O28" s="734" t="s">
        <v>430</v>
      </c>
    </row>
    <row r="29" spans="2:17" ht="13.5" customHeight="1">
      <c r="B29" s="738"/>
      <c r="C29" s="739" t="s">
        <v>799</v>
      </c>
      <c r="D29" s="739"/>
      <c r="E29" s="740">
        <v>0.36</v>
      </c>
      <c r="F29" s="729" t="s">
        <v>280</v>
      </c>
      <c r="G29" s="731">
        <f>I29+K29+M29</f>
        <v>253243</v>
      </c>
      <c r="H29" s="732" t="str">
        <f>TEXT(J29+L29+N29,"#,##0")</f>
        <v>91,167</v>
      </c>
      <c r="I29" s="733">
        <f>노임단가!$L$8</f>
        <v>253243</v>
      </c>
      <c r="J29" s="732">
        <f>TRUNC(E29*I29,1)</f>
        <v>91167.4</v>
      </c>
      <c r="K29" s="733"/>
      <c r="L29" s="732"/>
      <c r="M29" s="733"/>
      <c r="N29" s="732"/>
      <c r="O29" s="734"/>
    </row>
    <row r="30" spans="2:17" ht="13.5" customHeight="1">
      <c r="B30" s="738" t="s">
        <v>430</v>
      </c>
      <c r="C30" s="739" t="s">
        <v>264</v>
      </c>
      <c r="D30" s="739"/>
      <c r="E30" s="742">
        <v>0.36</v>
      </c>
      <c r="F30" s="729" t="s">
        <v>280</v>
      </c>
      <c r="G30" s="731">
        <f>I30+K30+M30</f>
        <v>172068</v>
      </c>
      <c r="H30" s="732" t="str">
        <f>TEXT(J30+L30+N30,"#,##0")</f>
        <v>61,944</v>
      </c>
      <c r="I30" s="733">
        <f>노임단가!$L$6</f>
        <v>172068</v>
      </c>
      <c r="J30" s="732">
        <f>TRUNC(E30*I30,1)</f>
        <v>61944.4</v>
      </c>
      <c r="K30" s="733"/>
      <c r="L30" s="732">
        <f>TRUNC(E30*K30,1)</f>
        <v>0</v>
      </c>
      <c r="M30" s="733"/>
      <c r="N30" s="732"/>
      <c r="O30" s="734" t="s">
        <v>430</v>
      </c>
    </row>
    <row r="31" spans="2:17" ht="13.5" customHeight="1">
      <c r="B31" s="738" t="s">
        <v>430</v>
      </c>
      <c r="C31" s="739" t="s">
        <v>1244</v>
      </c>
      <c r="D31" s="739" t="s">
        <v>687</v>
      </c>
      <c r="E31" s="742">
        <v>0.36</v>
      </c>
      <c r="F31" s="729" t="s">
        <v>1238</v>
      </c>
      <c r="G31" s="731">
        <f>I31+K31+M31</f>
        <v>87041</v>
      </c>
      <c r="H31" s="732" t="str">
        <f>TEXT(J31+L31+N31,"#,##0")</f>
        <v>31,335</v>
      </c>
      <c r="I31" s="733">
        <f>기계경비총괄표!G6</f>
        <v>59020</v>
      </c>
      <c r="J31" s="732">
        <f>TRUNC(E31*I31,1)</f>
        <v>21247.200000000001</v>
      </c>
      <c r="K31" s="733">
        <f>기계경비총괄표!H6</f>
        <v>11029</v>
      </c>
      <c r="L31" s="732">
        <f>TRUNC(E31*K31,1)</f>
        <v>3970.4</v>
      </c>
      <c r="M31" s="733">
        <f>기계경비총괄표!I6</f>
        <v>16992</v>
      </c>
      <c r="N31" s="732">
        <f>TRUNC(E31*M31,1)</f>
        <v>6117.1</v>
      </c>
      <c r="O31" s="734" t="s">
        <v>430</v>
      </c>
    </row>
    <row r="32" spans="2:17" ht="13.5" customHeight="1">
      <c r="B32" s="738" t="s">
        <v>430</v>
      </c>
      <c r="C32" s="739" t="s">
        <v>430</v>
      </c>
      <c r="D32" s="739" t="s">
        <v>430</v>
      </c>
      <c r="E32" s="731"/>
      <c r="F32" s="729" t="s">
        <v>430</v>
      </c>
      <c r="G32" s="731"/>
      <c r="H32" s="731"/>
      <c r="I32" s="731"/>
      <c r="J32" s="733"/>
      <c r="K32" s="731"/>
      <c r="L32" s="733"/>
      <c r="M32" s="731"/>
      <c r="N32" s="733"/>
      <c r="O32" s="734" t="s">
        <v>430</v>
      </c>
    </row>
    <row r="33" spans="2:15" ht="13.5" customHeight="1">
      <c r="B33" s="728" t="s">
        <v>1204</v>
      </c>
      <c r="C33" s="736" t="s">
        <v>1242</v>
      </c>
      <c r="D33" s="736" t="s">
        <v>1245</v>
      </c>
      <c r="E33" s="731"/>
      <c r="F33" s="730" t="s">
        <v>66</v>
      </c>
      <c r="G33" s="731"/>
      <c r="H33" s="737" t="str">
        <f>TEXT(J33+L33+N33,"#,##0")</f>
        <v>346,282</v>
      </c>
      <c r="I33" s="731"/>
      <c r="J33" s="737">
        <f>TRUNC(J34+J35+J36+J37)</f>
        <v>317748</v>
      </c>
      <c r="K33" s="737"/>
      <c r="L33" s="737">
        <f>TRUNC(L34+L35+L36+L37)</f>
        <v>13673</v>
      </c>
      <c r="M33" s="737"/>
      <c r="N33" s="737">
        <f>TRUNC(N34+N35+N36+N37)</f>
        <v>14861</v>
      </c>
      <c r="O33" s="743" t="s">
        <v>430</v>
      </c>
    </row>
    <row r="34" spans="2:15" ht="13.5" customHeight="1">
      <c r="B34" s="738" t="s">
        <v>430</v>
      </c>
      <c r="C34" s="739" t="s">
        <v>798</v>
      </c>
      <c r="D34" s="739" t="s">
        <v>430</v>
      </c>
      <c r="E34" s="740">
        <v>0.27</v>
      </c>
      <c r="F34" s="729" t="s">
        <v>280</v>
      </c>
      <c r="G34" s="731">
        <f>I34+K34+M34</f>
        <v>226122</v>
      </c>
      <c r="H34" s="732" t="str">
        <f>TEXT(J34+L34+N34,"#,##0")</f>
        <v>61,053</v>
      </c>
      <c r="I34" s="733">
        <f>노임단가!$L$7</f>
        <v>226122</v>
      </c>
      <c r="J34" s="732">
        <f>TRUNC(E34*I34,1)</f>
        <v>61052.9</v>
      </c>
      <c r="K34" s="733"/>
      <c r="L34" s="732">
        <f>TRUNC(E34*K34,1)</f>
        <v>0</v>
      </c>
      <c r="M34" s="733"/>
      <c r="N34" s="732"/>
      <c r="O34" s="734" t="s">
        <v>430</v>
      </c>
    </row>
    <row r="35" spans="2:15" ht="13.5" customHeight="1">
      <c r="B35" s="738"/>
      <c r="C35" s="739" t="s">
        <v>799</v>
      </c>
      <c r="D35" s="739"/>
      <c r="E35" s="740">
        <v>0.53</v>
      </c>
      <c r="F35" s="729" t="s">
        <v>280</v>
      </c>
      <c r="G35" s="731">
        <f>I35+K35+M35</f>
        <v>253243</v>
      </c>
      <c r="H35" s="732" t="str">
        <f>TEXT(J35+L35+N35,"#,##0")</f>
        <v>134,219</v>
      </c>
      <c r="I35" s="733">
        <f>노임단가!$L$8</f>
        <v>253243</v>
      </c>
      <c r="J35" s="732">
        <f>TRUNC(E35*I35,1)</f>
        <v>134218.70000000001</v>
      </c>
      <c r="K35" s="733"/>
      <c r="L35" s="732"/>
      <c r="M35" s="733"/>
      <c r="N35" s="732"/>
      <c r="O35" s="734"/>
    </row>
    <row r="36" spans="2:15" ht="13.5" customHeight="1">
      <c r="B36" s="738" t="s">
        <v>430</v>
      </c>
      <c r="C36" s="739" t="s">
        <v>264</v>
      </c>
      <c r="D36" s="739"/>
      <c r="E36" s="742">
        <v>0.53</v>
      </c>
      <c r="F36" s="729" t="s">
        <v>280</v>
      </c>
      <c r="G36" s="731">
        <f>I36+K36+M36</f>
        <v>172068</v>
      </c>
      <c r="H36" s="732" t="str">
        <f>TEXT(J36+L36+N36,"#,##0")</f>
        <v>91,196</v>
      </c>
      <c r="I36" s="733">
        <f>노임단가!$L$6</f>
        <v>172068</v>
      </c>
      <c r="J36" s="732">
        <f>TRUNC(E36*I36,1)</f>
        <v>91196</v>
      </c>
      <c r="K36" s="733"/>
      <c r="L36" s="732">
        <f>TRUNC(E36*K36,1)</f>
        <v>0</v>
      </c>
      <c r="M36" s="733"/>
      <c r="N36" s="732"/>
      <c r="O36" s="734" t="s">
        <v>430</v>
      </c>
    </row>
    <row r="37" spans="2:15" ht="13.5" customHeight="1">
      <c r="B37" s="738" t="s">
        <v>430</v>
      </c>
      <c r="C37" s="739" t="s">
        <v>1244</v>
      </c>
      <c r="D37" s="739" t="s">
        <v>689</v>
      </c>
      <c r="E37" s="742">
        <v>0.53</v>
      </c>
      <c r="F37" s="729" t="s">
        <v>1238</v>
      </c>
      <c r="G37" s="731">
        <f>I37+K37+M37</f>
        <v>112860</v>
      </c>
      <c r="H37" s="732" t="str">
        <f>TEXT(J37+L37+N37,"#,##0")</f>
        <v>59,816</v>
      </c>
      <c r="I37" s="733">
        <f>기계경비총괄표!$G$7</f>
        <v>59020</v>
      </c>
      <c r="J37" s="732">
        <f>TRUNC(E37*I37,1)</f>
        <v>31280.6</v>
      </c>
      <c r="K37" s="733">
        <f>기계경비총괄표!$H$7</f>
        <v>25799</v>
      </c>
      <c r="L37" s="732">
        <f>TRUNC(E37*K37,1)</f>
        <v>13673.4</v>
      </c>
      <c r="M37" s="733">
        <f>기계경비총괄표!$I$7</f>
        <v>28041</v>
      </c>
      <c r="N37" s="732">
        <f>TRUNC(E37*M37,1)</f>
        <v>14861.7</v>
      </c>
      <c r="O37" s="734" t="s">
        <v>430</v>
      </c>
    </row>
    <row r="38" spans="2:15" ht="13.5" customHeight="1">
      <c r="B38" s="738" t="s">
        <v>430</v>
      </c>
      <c r="C38" s="739" t="s">
        <v>430</v>
      </c>
      <c r="D38" s="739" t="s">
        <v>430</v>
      </c>
      <c r="E38" s="731"/>
      <c r="F38" s="729" t="s">
        <v>430</v>
      </c>
      <c r="G38" s="731"/>
      <c r="H38" s="731"/>
      <c r="I38" s="731"/>
      <c r="J38" s="733"/>
      <c r="K38" s="731"/>
      <c r="L38" s="733"/>
      <c r="M38" s="731"/>
      <c r="N38" s="733"/>
      <c r="O38" s="734" t="s">
        <v>430</v>
      </c>
    </row>
    <row r="39" spans="2:15" ht="13.5" customHeight="1">
      <c r="B39" s="728" t="s">
        <v>1202</v>
      </c>
      <c r="C39" s="736" t="s">
        <v>1242</v>
      </c>
      <c r="D39" s="736" t="s">
        <v>1243</v>
      </c>
      <c r="E39" s="731"/>
      <c r="F39" s="730" t="s">
        <v>66</v>
      </c>
      <c r="G39" s="731"/>
      <c r="H39" s="737" t="str">
        <f>TEXT(J39+L39+N39,"#,##0")</f>
        <v>455,861</v>
      </c>
      <c r="I39" s="731"/>
      <c r="J39" s="737">
        <f>TRUNC(J40+J41+J42+J43)</f>
        <v>418174</v>
      </c>
      <c r="K39" s="737"/>
      <c r="L39" s="737">
        <f>TRUNC(L40+L41+L42+L43)</f>
        <v>18059</v>
      </c>
      <c r="M39" s="737"/>
      <c r="N39" s="737">
        <f>TRUNC(N40+N41+N42+N43)</f>
        <v>19628</v>
      </c>
      <c r="O39" s="743" t="s">
        <v>430</v>
      </c>
    </row>
    <row r="40" spans="2:15" ht="13.5" customHeight="1">
      <c r="B40" s="738" t="s">
        <v>430</v>
      </c>
      <c r="C40" s="739" t="s">
        <v>798</v>
      </c>
      <c r="D40" s="739" t="s">
        <v>430</v>
      </c>
      <c r="E40" s="740">
        <v>0.35</v>
      </c>
      <c r="F40" s="729" t="s">
        <v>280</v>
      </c>
      <c r="G40" s="731">
        <f>I40+K40+M40</f>
        <v>226122</v>
      </c>
      <c r="H40" s="732" t="str">
        <f>TEXT(J40+L40+N40,"#,##0")</f>
        <v>79,143</v>
      </c>
      <c r="I40" s="733">
        <f>노임단가!$L$7</f>
        <v>226122</v>
      </c>
      <c r="J40" s="732">
        <f>TRUNC(E40*I40,1)</f>
        <v>79142.7</v>
      </c>
      <c r="K40" s="733"/>
      <c r="L40" s="732">
        <f>TRUNC(E40*K40,1)</f>
        <v>0</v>
      </c>
      <c r="M40" s="733"/>
      <c r="N40" s="732"/>
      <c r="O40" s="734" t="s">
        <v>430</v>
      </c>
    </row>
    <row r="41" spans="2:15" ht="13.5" customHeight="1">
      <c r="B41" s="738"/>
      <c r="C41" s="739" t="s">
        <v>799</v>
      </c>
      <c r="D41" s="739"/>
      <c r="E41" s="745">
        <v>0.7</v>
      </c>
      <c r="F41" s="729" t="s">
        <v>280</v>
      </c>
      <c r="G41" s="731">
        <f>I41+K41+M41</f>
        <v>253243</v>
      </c>
      <c r="H41" s="732" t="str">
        <f>TEXT(J41+L41+N41,"#,##0")</f>
        <v>177,270</v>
      </c>
      <c r="I41" s="733">
        <f>노임단가!$L$8</f>
        <v>253243</v>
      </c>
      <c r="J41" s="732">
        <f>TRUNC(E41*I41,1)</f>
        <v>177270.1</v>
      </c>
      <c r="K41" s="733"/>
      <c r="L41" s="732"/>
      <c r="M41" s="733"/>
      <c r="N41" s="732"/>
      <c r="O41" s="734"/>
    </row>
    <row r="42" spans="2:15" ht="13.5" customHeight="1">
      <c r="B42" s="738" t="s">
        <v>430</v>
      </c>
      <c r="C42" s="739" t="s">
        <v>264</v>
      </c>
      <c r="D42" s="739"/>
      <c r="E42" s="746">
        <v>0.7</v>
      </c>
      <c r="F42" s="729" t="s">
        <v>280</v>
      </c>
      <c r="G42" s="731">
        <f>I42+K42+M42</f>
        <v>172068</v>
      </c>
      <c r="H42" s="732" t="str">
        <f>TEXT(J42+L42+N42,"#,##0")</f>
        <v>120,448</v>
      </c>
      <c r="I42" s="733">
        <f>노임단가!$L$6</f>
        <v>172068</v>
      </c>
      <c r="J42" s="732">
        <f>TRUNC(E42*I42,1)</f>
        <v>120447.6</v>
      </c>
      <c r="K42" s="733"/>
      <c r="L42" s="732">
        <f>TRUNC(E42*K42,1)</f>
        <v>0</v>
      </c>
      <c r="M42" s="733"/>
      <c r="N42" s="732"/>
      <c r="O42" s="734" t="s">
        <v>430</v>
      </c>
    </row>
    <row r="43" spans="2:15" ht="13.5" customHeight="1">
      <c r="B43" s="738" t="s">
        <v>430</v>
      </c>
      <c r="C43" s="739" t="s">
        <v>1244</v>
      </c>
      <c r="D43" s="739" t="s">
        <v>689</v>
      </c>
      <c r="E43" s="746">
        <v>0.7</v>
      </c>
      <c r="F43" s="729" t="s">
        <v>1238</v>
      </c>
      <c r="G43" s="731">
        <f>I43+K43+M43</f>
        <v>112860</v>
      </c>
      <c r="H43" s="732" t="str">
        <f>TEXT(J43+L43+N43,"#,##0")</f>
        <v>79,002</v>
      </c>
      <c r="I43" s="733">
        <f>기계경비총괄표!$G$7</f>
        <v>59020</v>
      </c>
      <c r="J43" s="732">
        <f>TRUNC(E43*I43,1)</f>
        <v>41314</v>
      </c>
      <c r="K43" s="733">
        <f>기계경비총괄표!$H$7</f>
        <v>25799</v>
      </c>
      <c r="L43" s="732">
        <f>TRUNC(E43*K43,1)</f>
        <v>18059.3</v>
      </c>
      <c r="M43" s="733">
        <f>기계경비총괄표!$I$7</f>
        <v>28041</v>
      </c>
      <c r="N43" s="732">
        <f>TRUNC(E43*M43,1)</f>
        <v>19628.7</v>
      </c>
      <c r="O43" s="734" t="s">
        <v>430</v>
      </c>
    </row>
    <row r="44" spans="2:15" ht="13.5" customHeight="1">
      <c r="B44" s="738" t="s">
        <v>430</v>
      </c>
      <c r="C44" s="739" t="s">
        <v>430</v>
      </c>
      <c r="D44" s="739" t="s">
        <v>430</v>
      </c>
      <c r="E44" s="731"/>
      <c r="F44" s="729" t="s">
        <v>430</v>
      </c>
      <c r="G44" s="731"/>
      <c r="H44" s="731"/>
      <c r="I44" s="731"/>
      <c r="J44" s="733"/>
      <c r="K44" s="731"/>
      <c r="L44" s="733"/>
      <c r="M44" s="731"/>
      <c r="N44" s="733"/>
      <c r="O44" s="743" t="s">
        <v>430</v>
      </c>
    </row>
    <row r="45" spans="2:15" ht="13.5" customHeight="1">
      <c r="B45" s="728" t="s">
        <v>1200</v>
      </c>
      <c r="C45" s="736" t="s">
        <v>1242</v>
      </c>
      <c r="D45" s="736" t="s">
        <v>1294</v>
      </c>
      <c r="E45" s="731"/>
      <c r="F45" s="730" t="s">
        <v>66</v>
      </c>
      <c r="G45" s="731"/>
      <c r="H45" s="737" t="str">
        <f>TEXT(J45+L45+N45,"#,##0")</f>
        <v>489,553</v>
      </c>
      <c r="I45" s="731"/>
      <c r="J45" s="737">
        <f>TRUNC(J46+J47+J48+J49)</f>
        <v>449174</v>
      </c>
      <c r="K45" s="737"/>
      <c r="L45" s="737">
        <f>TRUNC(L46+L47+L48+L49)</f>
        <v>19349</v>
      </c>
      <c r="M45" s="737"/>
      <c r="N45" s="737">
        <f>TRUNC(N46+N47+N48+N49)</f>
        <v>21030</v>
      </c>
      <c r="O45" s="743" t="s">
        <v>430</v>
      </c>
    </row>
    <row r="46" spans="2:15" ht="13.5" customHeight="1">
      <c r="B46" s="738" t="s">
        <v>430</v>
      </c>
      <c r="C46" s="739" t="s">
        <v>798</v>
      </c>
      <c r="D46" s="739" t="s">
        <v>430</v>
      </c>
      <c r="E46" s="740">
        <v>0.38</v>
      </c>
      <c r="F46" s="729" t="s">
        <v>280</v>
      </c>
      <c r="G46" s="731">
        <f>I46+K46+M46</f>
        <v>226122</v>
      </c>
      <c r="H46" s="732" t="str">
        <f>TEXT(J46+L46+N46,"#,##0")</f>
        <v>85,926</v>
      </c>
      <c r="I46" s="733">
        <f>노임단가!$L$7</f>
        <v>226122</v>
      </c>
      <c r="J46" s="732">
        <f>TRUNC(E46*I46,1)</f>
        <v>85926.3</v>
      </c>
      <c r="K46" s="733"/>
      <c r="L46" s="732">
        <f>TRUNC(E46*K46,1)</f>
        <v>0</v>
      </c>
      <c r="M46" s="733"/>
      <c r="N46" s="732"/>
      <c r="O46" s="734" t="s">
        <v>430</v>
      </c>
    </row>
    <row r="47" spans="2:15" ht="13.5" customHeight="1">
      <c r="B47" s="738"/>
      <c r="C47" s="739" t="s">
        <v>799</v>
      </c>
      <c r="D47" s="739"/>
      <c r="E47" s="747">
        <v>0.75</v>
      </c>
      <c r="F47" s="729" t="s">
        <v>280</v>
      </c>
      <c r="G47" s="731">
        <f>I47+K47+M47</f>
        <v>253243</v>
      </c>
      <c r="H47" s="732" t="str">
        <f>TEXT(J47+L47+N47,"#,##0")</f>
        <v>189,932</v>
      </c>
      <c r="I47" s="733">
        <f>노임단가!$L$8</f>
        <v>253243</v>
      </c>
      <c r="J47" s="732">
        <f>TRUNC(E47*I47,1)</f>
        <v>189932.2</v>
      </c>
      <c r="K47" s="733"/>
      <c r="L47" s="732"/>
      <c r="M47" s="733"/>
      <c r="N47" s="732"/>
      <c r="O47" s="734"/>
    </row>
    <row r="48" spans="2:15" ht="13.5" customHeight="1">
      <c r="B48" s="738" t="s">
        <v>430</v>
      </c>
      <c r="C48" s="739" t="s">
        <v>264</v>
      </c>
      <c r="D48" s="739"/>
      <c r="E48" s="747">
        <v>0.75</v>
      </c>
      <c r="F48" s="729" t="s">
        <v>280</v>
      </c>
      <c r="G48" s="731">
        <f>I48+K48+M48</f>
        <v>172068</v>
      </c>
      <c r="H48" s="732" t="str">
        <f>TEXT(J48+L48+N48,"#,##0")</f>
        <v>129,051</v>
      </c>
      <c r="I48" s="733">
        <f>노임단가!$L$6</f>
        <v>172068</v>
      </c>
      <c r="J48" s="732">
        <f>TRUNC(E48*I48,1)</f>
        <v>129051</v>
      </c>
      <c r="K48" s="733"/>
      <c r="L48" s="732">
        <f>TRUNC(E48*K48,1)</f>
        <v>0</v>
      </c>
      <c r="M48" s="733"/>
      <c r="N48" s="732"/>
      <c r="O48" s="734" t="s">
        <v>430</v>
      </c>
    </row>
    <row r="49" spans="2:15" ht="13.5" customHeight="1">
      <c r="B49" s="738" t="s">
        <v>430</v>
      </c>
      <c r="C49" s="739" t="s">
        <v>1244</v>
      </c>
      <c r="D49" s="739" t="s">
        <v>689</v>
      </c>
      <c r="E49" s="747">
        <v>0.75</v>
      </c>
      <c r="F49" s="729" t="s">
        <v>1238</v>
      </c>
      <c r="G49" s="731">
        <f>I49+K49+M49</f>
        <v>112860</v>
      </c>
      <c r="H49" s="732" t="str">
        <f>TEXT(J49+L49+N49,"#,##0")</f>
        <v>84,645</v>
      </c>
      <c r="I49" s="733">
        <f>기계경비총괄표!$G$7</f>
        <v>59020</v>
      </c>
      <c r="J49" s="732">
        <f>TRUNC(E49*I49,1)</f>
        <v>44265</v>
      </c>
      <c r="K49" s="733">
        <f>기계경비총괄표!$H$7</f>
        <v>25799</v>
      </c>
      <c r="L49" s="732">
        <f>TRUNC(E49*K49,1)</f>
        <v>19349.2</v>
      </c>
      <c r="M49" s="733">
        <f>기계경비총괄표!$I$7</f>
        <v>28041</v>
      </c>
      <c r="N49" s="732">
        <f>TRUNC(E49*M49,1)</f>
        <v>21030.7</v>
      </c>
      <c r="O49" s="734" t="s">
        <v>430</v>
      </c>
    </row>
    <row r="50" spans="2:15" ht="14.25" customHeight="1">
      <c r="B50" s="738"/>
      <c r="C50" s="739"/>
      <c r="D50" s="739"/>
      <c r="E50" s="747"/>
      <c r="F50" s="729"/>
      <c r="G50" s="731"/>
      <c r="H50" s="732"/>
      <c r="I50" s="733"/>
      <c r="J50" s="732"/>
      <c r="K50" s="733"/>
      <c r="L50" s="732"/>
      <c r="M50" s="733"/>
      <c r="N50" s="732"/>
      <c r="O50" s="743"/>
    </row>
    <row r="51" spans="2:15" ht="14.25" customHeight="1">
      <c r="B51" s="728" t="s">
        <v>1202</v>
      </c>
      <c r="C51" s="736" t="s">
        <v>1242</v>
      </c>
      <c r="D51" s="736" t="s">
        <v>1243</v>
      </c>
      <c r="E51" s="731"/>
      <c r="F51" s="730" t="s">
        <v>66</v>
      </c>
      <c r="G51" s="731"/>
      <c r="H51" s="737" t="str">
        <f>TEXT(J51+L51+N51,"#,##0")</f>
        <v>446,574</v>
      </c>
      <c r="I51" s="731"/>
      <c r="J51" s="737">
        <f>TRUNC(J52+J53+J54+J55)</f>
        <v>418174</v>
      </c>
      <c r="K51" s="737"/>
      <c r="L51" s="737">
        <f>TRUNC(L52+L53+L54+L55)</f>
        <v>11025</v>
      </c>
      <c r="M51" s="737"/>
      <c r="N51" s="737">
        <f>TRUNC(N52+N53+N54+N55)</f>
        <v>17375</v>
      </c>
      <c r="O51" s="743" t="s">
        <v>430</v>
      </c>
    </row>
    <row r="52" spans="2:15" ht="14.25" customHeight="1">
      <c r="B52" s="738" t="s">
        <v>430</v>
      </c>
      <c r="C52" s="739" t="s">
        <v>798</v>
      </c>
      <c r="D52" s="739" t="s">
        <v>430</v>
      </c>
      <c r="E52" s="740">
        <v>0.35</v>
      </c>
      <c r="F52" s="729" t="s">
        <v>280</v>
      </c>
      <c r="G52" s="731">
        <f>I52+K52+M52</f>
        <v>226122</v>
      </c>
      <c r="H52" s="732" t="str">
        <f>TEXT(J52+L52+N52,"#,##0")</f>
        <v>79,143</v>
      </c>
      <c r="I52" s="733">
        <f>노임단가!$L$7</f>
        <v>226122</v>
      </c>
      <c r="J52" s="732">
        <f>TRUNC(E52*I52,1)</f>
        <v>79142.7</v>
      </c>
      <c r="K52" s="733"/>
      <c r="L52" s="732">
        <f>TRUNC(E52*K52,1)</f>
        <v>0</v>
      </c>
      <c r="M52" s="733"/>
      <c r="N52" s="732"/>
      <c r="O52" s="734" t="s">
        <v>430</v>
      </c>
    </row>
    <row r="53" spans="2:15" ht="14.25" customHeight="1">
      <c r="B53" s="738"/>
      <c r="C53" s="739" t="s">
        <v>799</v>
      </c>
      <c r="D53" s="739"/>
      <c r="E53" s="740">
        <v>0.7</v>
      </c>
      <c r="F53" s="729" t="s">
        <v>280</v>
      </c>
      <c r="G53" s="731">
        <f>I53+K53+M53</f>
        <v>253243</v>
      </c>
      <c r="H53" s="732" t="str">
        <f>TEXT(J53+L53+N53,"#,##0")</f>
        <v>177,270</v>
      </c>
      <c r="I53" s="733">
        <f>노임단가!$L$8</f>
        <v>253243</v>
      </c>
      <c r="J53" s="732">
        <f>TRUNC(E53*I53,1)</f>
        <v>177270.1</v>
      </c>
      <c r="K53" s="733"/>
      <c r="L53" s="732"/>
      <c r="M53" s="733"/>
      <c r="N53" s="732"/>
      <c r="O53" s="734"/>
    </row>
    <row r="54" spans="2:15" ht="14.25" customHeight="1">
      <c r="B54" s="738" t="s">
        <v>430</v>
      </c>
      <c r="C54" s="739" t="s">
        <v>264</v>
      </c>
      <c r="D54" s="739"/>
      <c r="E54" s="740">
        <v>0.7</v>
      </c>
      <c r="F54" s="729" t="s">
        <v>280</v>
      </c>
      <c r="G54" s="731">
        <f>I54+K54+M54</f>
        <v>172068</v>
      </c>
      <c r="H54" s="732" t="str">
        <f>TEXT(J54+L54+N54,"#,##0")</f>
        <v>120,448</v>
      </c>
      <c r="I54" s="733">
        <f>노임단가!$L$6</f>
        <v>172068</v>
      </c>
      <c r="J54" s="732">
        <f>TRUNC(E54*I54,1)</f>
        <v>120447.6</v>
      </c>
      <c r="K54" s="733"/>
      <c r="L54" s="732">
        <f>TRUNC(E54*K54,1)</f>
        <v>0</v>
      </c>
      <c r="M54" s="733"/>
      <c r="N54" s="732"/>
      <c r="O54" s="734" t="s">
        <v>430</v>
      </c>
    </row>
    <row r="55" spans="2:15" ht="14.25" customHeight="1">
      <c r="B55" s="738" t="s">
        <v>430</v>
      </c>
      <c r="C55" s="739" t="s">
        <v>1240</v>
      </c>
      <c r="D55" s="739" t="s">
        <v>1239</v>
      </c>
      <c r="E55" s="740">
        <v>0.7</v>
      </c>
      <c r="F55" s="729" t="s">
        <v>1238</v>
      </c>
      <c r="G55" s="731">
        <f>I55+K55+M55</f>
        <v>99592</v>
      </c>
      <c r="H55" s="732" t="str">
        <f>TEXT(J55+L55+N55,"#,##0")</f>
        <v>69,714</v>
      </c>
      <c r="I55" s="733">
        <f>기계경비총괄표!G13</f>
        <v>59020</v>
      </c>
      <c r="J55" s="732">
        <f>TRUNC(E55*I55,1)</f>
        <v>41314</v>
      </c>
      <c r="K55" s="733">
        <f>기계경비총괄표!H13</f>
        <v>15750</v>
      </c>
      <c r="L55" s="732">
        <f>TRUNC(E55*K55,1)</f>
        <v>11025</v>
      </c>
      <c r="M55" s="733">
        <f>기계경비총괄표!I13</f>
        <v>24822</v>
      </c>
      <c r="N55" s="732">
        <f>TRUNC(E55*M55,1)</f>
        <v>17375.400000000001</v>
      </c>
      <c r="O55" s="734" t="s">
        <v>430</v>
      </c>
    </row>
    <row r="56" spans="2:15" ht="14.25" customHeight="1">
      <c r="B56" s="738" t="s">
        <v>430</v>
      </c>
      <c r="C56" s="739" t="s">
        <v>430</v>
      </c>
      <c r="D56" s="739" t="s">
        <v>430</v>
      </c>
      <c r="E56" s="731"/>
      <c r="F56" s="729" t="s">
        <v>430</v>
      </c>
      <c r="G56" s="731"/>
      <c r="H56" s="731"/>
      <c r="I56" s="731"/>
      <c r="J56" s="733"/>
      <c r="K56" s="731"/>
      <c r="L56" s="733"/>
      <c r="M56" s="731"/>
      <c r="N56" s="733"/>
      <c r="O56" s="743" t="s">
        <v>430</v>
      </c>
    </row>
    <row r="57" spans="2:15" ht="14.25" customHeight="1">
      <c r="B57" s="728" t="s">
        <v>1200</v>
      </c>
      <c r="C57" s="736" t="s">
        <v>1242</v>
      </c>
      <c r="D57" s="736" t="s">
        <v>1241</v>
      </c>
      <c r="E57" s="731"/>
      <c r="F57" s="730" t="s">
        <v>66</v>
      </c>
      <c r="G57" s="731"/>
      <c r="H57" s="737" t="str">
        <f>TEXT(J57+L57+N57,"#,##0")</f>
        <v>479,602</v>
      </c>
      <c r="I57" s="731"/>
      <c r="J57" s="737">
        <f>TRUNC(J58+J59+J60+J61)</f>
        <v>449174</v>
      </c>
      <c r="K57" s="737"/>
      <c r="L57" s="737">
        <f>TRUNC(L58+L59+L60+L61)</f>
        <v>11812</v>
      </c>
      <c r="M57" s="737"/>
      <c r="N57" s="737">
        <f>TRUNC(N58+N59+N60+N61)</f>
        <v>18616</v>
      </c>
      <c r="O57" s="743" t="s">
        <v>430</v>
      </c>
    </row>
    <row r="58" spans="2:15" ht="14.25" customHeight="1">
      <c r="B58" s="738" t="s">
        <v>430</v>
      </c>
      <c r="C58" s="739" t="s">
        <v>798</v>
      </c>
      <c r="D58" s="739" t="s">
        <v>430</v>
      </c>
      <c r="E58" s="740">
        <v>0.38</v>
      </c>
      <c r="F58" s="729" t="s">
        <v>280</v>
      </c>
      <c r="G58" s="731">
        <f>I58+K58+M58</f>
        <v>226122</v>
      </c>
      <c r="H58" s="732" t="str">
        <f>TEXT(J58+L58+N58,"#,##0")</f>
        <v>85,926</v>
      </c>
      <c r="I58" s="733">
        <f>노임단가!$L$7</f>
        <v>226122</v>
      </c>
      <c r="J58" s="732">
        <f>TRUNC(E58*I58,1)</f>
        <v>85926.3</v>
      </c>
      <c r="K58" s="733"/>
      <c r="L58" s="732">
        <f>TRUNC(E58*K58,1)</f>
        <v>0</v>
      </c>
      <c r="M58" s="733"/>
      <c r="N58" s="732">
        <f>TRUNC(E58*M58,1)</f>
        <v>0</v>
      </c>
      <c r="O58" s="743" t="s">
        <v>430</v>
      </c>
    </row>
    <row r="59" spans="2:15" ht="14.25" customHeight="1">
      <c r="B59" s="738"/>
      <c r="C59" s="739" t="s">
        <v>799</v>
      </c>
      <c r="D59" s="739"/>
      <c r="E59" s="747">
        <v>0.75</v>
      </c>
      <c r="F59" s="729" t="s">
        <v>280</v>
      </c>
      <c r="G59" s="731">
        <f>I59+K59+M59</f>
        <v>253243</v>
      </c>
      <c r="H59" s="732" t="str">
        <f>TEXT(J59+L59+N59,"#,##0")</f>
        <v>189,932</v>
      </c>
      <c r="I59" s="733">
        <f>노임단가!$L$8</f>
        <v>253243</v>
      </c>
      <c r="J59" s="732">
        <f>TRUNC(E59*I59,1)</f>
        <v>189932.2</v>
      </c>
      <c r="K59" s="733"/>
      <c r="L59" s="732"/>
      <c r="M59" s="733"/>
      <c r="N59" s="732"/>
      <c r="O59" s="743" t="s">
        <v>430</v>
      </c>
    </row>
    <row r="60" spans="2:15" ht="14.25" customHeight="1">
      <c r="B60" s="738" t="s">
        <v>430</v>
      </c>
      <c r="C60" s="739" t="s">
        <v>264</v>
      </c>
      <c r="D60" s="739"/>
      <c r="E60" s="747">
        <v>0.75</v>
      </c>
      <c r="F60" s="729" t="s">
        <v>280</v>
      </c>
      <c r="G60" s="731">
        <f>I60+K60+M60</f>
        <v>172068</v>
      </c>
      <c r="H60" s="732" t="str">
        <f>TEXT(J60+L60+N60,"#,##0")</f>
        <v>129,051</v>
      </c>
      <c r="I60" s="733">
        <f>노임단가!$L$6</f>
        <v>172068</v>
      </c>
      <c r="J60" s="732">
        <f>TRUNC(E60*I60,1)</f>
        <v>129051</v>
      </c>
      <c r="K60" s="733"/>
      <c r="L60" s="732">
        <f>TRUNC(E60*K60,1)</f>
        <v>0</v>
      </c>
      <c r="M60" s="733"/>
      <c r="N60" s="732">
        <f>TRUNC(E60*M60,1)</f>
        <v>0</v>
      </c>
      <c r="O60" s="743" t="s">
        <v>430</v>
      </c>
    </row>
    <row r="61" spans="2:15" ht="14.25" customHeight="1">
      <c r="B61" s="738" t="s">
        <v>430</v>
      </c>
      <c r="C61" s="739" t="s">
        <v>1240</v>
      </c>
      <c r="D61" s="739" t="s">
        <v>1239</v>
      </c>
      <c r="E61" s="747">
        <v>0.75</v>
      </c>
      <c r="F61" s="729" t="s">
        <v>1238</v>
      </c>
      <c r="G61" s="731">
        <f>I61+K61+M61</f>
        <v>99592</v>
      </c>
      <c r="H61" s="732" t="str">
        <f>TEXT(J61+L61+N61,"#,##0")</f>
        <v>74,694</v>
      </c>
      <c r="I61" s="733">
        <f>기계경비총괄표!G13</f>
        <v>59020</v>
      </c>
      <c r="J61" s="732">
        <f>TRUNC(E61*I61,1)</f>
        <v>44265</v>
      </c>
      <c r="K61" s="733">
        <f>기계경비총괄표!H13</f>
        <v>15750</v>
      </c>
      <c r="L61" s="732">
        <f>TRUNC(E61*K61,1)</f>
        <v>11812.5</v>
      </c>
      <c r="M61" s="733">
        <f>기계경비총괄표!I13</f>
        <v>24822</v>
      </c>
      <c r="N61" s="732">
        <f>TRUNC(E61*M61,1)</f>
        <v>18616.5</v>
      </c>
      <c r="O61" s="743" t="s">
        <v>430</v>
      </c>
    </row>
    <row r="62" spans="2:15" ht="14.25" customHeight="1">
      <c r="B62" s="748"/>
      <c r="C62" s="749"/>
      <c r="D62" s="749"/>
      <c r="E62" s="750"/>
      <c r="F62" s="751"/>
      <c r="G62" s="752"/>
      <c r="H62" s="753"/>
      <c r="I62" s="754"/>
      <c r="J62" s="753"/>
      <c r="K62" s="754"/>
      <c r="L62" s="753"/>
      <c r="M62" s="754"/>
      <c r="N62" s="753"/>
      <c r="O62" s="755"/>
    </row>
    <row r="63" spans="2:15" ht="17.25" customHeight="1">
      <c r="B63" s="756" t="s">
        <v>1195</v>
      </c>
      <c r="C63" s="757" t="s">
        <v>1194</v>
      </c>
      <c r="D63" s="757" t="s">
        <v>1237</v>
      </c>
      <c r="E63" s="758"/>
      <c r="F63" s="759" t="s">
        <v>1236</v>
      </c>
      <c r="G63" s="760"/>
      <c r="H63" s="760">
        <f>TRUNC(H64+H65+H66+H67+H68+H69+H70)</f>
        <v>63642</v>
      </c>
      <c r="I63" s="760"/>
      <c r="J63" s="760">
        <f>TRUNC(J64+J65+J66+J67+J68+J69+J70)</f>
        <v>8508</v>
      </c>
      <c r="K63" s="760"/>
      <c r="L63" s="760">
        <f>TRUNC(L64+L65+L66+L67+L68+L69+L70)</f>
        <v>50120</v>
      </c>
      <c r="M63" s="760"/>
      <c r="N63" s="760">
        <f>TRUNC(N64+N65+N66+N67+N68+N69+N70)</f>
        <v>5012</v>
      </c>
      <c r="O63" s="761" t="s">
        <v>430</v>
      </c>
    </row>
    <row r="64" spans="2:15" ht="17.25" customHeight="1">
      <c r="B64" s="738" t="s">
        <v>430</v>
      </c>
      <c r="C64" s="739" t="s">
        <v>1235</v>
      </c>
      <c r="D64" s="739" t="s">
        <v>1234</v>
      </c>
      <c r="E64" s="762">
        <v>3.5000000000000003E-2</v>
      </c>
      <c r="F64" s="729" t="s">
        <v>296</v>
      </c>
      <c r="G64" s="731">
        <f t="shared" ref="G64:G69" si="2">I64+K64+M64</f>
        <v>1224300</v>
      </c>
      <c r="H64" s="732" t="str">
        <f t="shared" ref="H64:H70" si="3">TEXT(J64+L64+N64,"#,##0")</f>
        <v>42,851</v>
      </c>
      <c r="I64" s="733"/>
      <c r="J64" s="732"/>
      <c r="K64" s="733">
        <v>1224300</v>
      </c>
      <c r="L64" s="732">
        <f>TRUNC(E64*K64,1)</f>
        <v>42850.5</v>
      </c>
      <c r="M64" s="733"/>
      <c r="N64" s="732"/>
      <c r="O64" s="743" t="s">
        <v>430</v>
      </c>
    </row>
    <row r="65" spans="2:15" ht="17.25" customHeight="1">
      <c r="B65" s="738" t="s">
        <v>430</v>
      </c>
      <c r="C65" s="739" t="s">
        <v>1222</v>
      </c>
      <c r="D65" s="739" t="s">
        <v>1221</v>
      </c>
      <c r="E65" s="731">
        <v>2</v>
      </c>
      <c r="F65" s="729" t="s">
        <v>1220</v>
      </c>
      <c r="G65" s="731">
        <f t="shared" si="2"/>
        <v>2996</v>
      </c>
      <c r="H65" s="732" t="str">
        <f t="shared" si="3"/>
        <v>5,992</v>
      </c>
      <c r="I65" s="733">
        <f>J73</f>
        <v>2996</v>
      </c>
      <c r="J65" s="732">
        <f>TRUNC(E65*I65,1)</f>
        <v>5992</v>
      </c>
      <c r="K65" s="733"/>
      <c r="L65" s="732"/>
      <c r="M65" s="733"/>
      <c r="N65" s="732"/>
      <c r="O65" s="743" t="s">
        <v>430</v>
      </c>
    </row>
    <row r="66" spans="2:15" ht="17.25" customHeight="1">
      <c r="B66" s="763" t="s">
        <v>430</v>
      </c>
      <c r="C66" s="764" t="s">
        <v>1233</v>
      </c>
      <c r="D66" s="764" t="s">
        <v>1221</v>
      </c>
      <c r="E66" s="765">
        <v>2</v>
      </c>
      <c r="F66" s="766" t="s">
        <v>1232</v>
      </c>
      <c r="G66" s="767">
        <f t="shared" si="2"/>
        <v>2880</v>
      </c>
      <c r="H66" s="768" t="str">
        <f t="shared" si="3"/>
        <v>5,760</v>
      </c>
      <c r="I66" s="769"/>
      <c r="J66" s="768"/>
      <c r="K66" s="769">
        <v>2880</v>
      </c>
      <c r="L66" s="768">
        <f>TRUNC(E66*K66,1)</f>
        <v>5760</v>
      </c>
      <c r="M66" s="769"/>
      <c r="N66" s="768"/>
      <c r="O66" s="770" t="s">
        <v>430</v>
      </c>
    </row>
    <row r="67" spans="2:15" ht="17.25" customHeight="1">
      <c r="B67" s="738" t="s">
        <v>430</v>
      </c>
      <c r="C67" s="739" t="s">
        <v>1231</v>
      </c>
      <c r="D67" s="739" t="s">
        <v>1230</v>
      </c>
      <c r="E67" s="731">
        <v>1</v>
      </c>
      <c r="F67" s="729" t="s">
        <v>1229</v>
      </c>
      <c r="G67" s="731">
        <f t="shared" si="2"/>
        <v>1510</v>
      </c>
      <c r="H67" s="732" t="str">
        <f t="shared" si="3"/>
        <v>1,510</v>
      </c>
      <c r="I67" s="733"/>
      <c r="J67" s="732"/>
      <c r="K67" s="733">
        <v>1510</v>
      </c>
      <c r="L67" s="732">
        <f>TRUNC(E67*K67,1)</f>
        <v>1510</v>
      </c>
      <c r="M67" s="733"/>
      <c r="N67" s="732"/>
      <c r="O67" s="743" t="s">
        <v>430</v>
      </c>
    </row>
    <row r="68" spans="2:15" ht="17.25" customHeight="1">
      <c r="B68" s="738" t="s">
        <v>430</v>
      </c>
      <c r="C68" s="739" t="s">
        <v>1228</v>
      </c>
      <c r="D68" s="739" t="s">
        <v>1227</v>
      </c>
      <c r="E68" s="740">
        <v>7.0000000000000007E-2</v>
      </c>
      <c r="F68" s="729" t="s">
        <v>296</v>
      </c>
      <c r="G68" s="731">
        <f t="shared" si="2"/>
        <v>25969</v>
      </c>
      <c r="H68" s="732" t="str">
        <f t="shared" si="3"/>
        <v>1,818</v>
      </c>
      <c r="I68" s="733">
        <v>25969</v>
      </c>
      <c r="J68" s="732">
        <f>TRUNC(E68*I68,1)</f>
        <v>1817.8</v>
      </c>
      <c r="K68" s="733"/>
      <c r="L68" s="732"/>
      <c r="M68" s="733"/>
      <c r="N68" s="732"/>
      <c r="O68" s="743" t="s">
        <v>430</v>
      </c>
    </row>
    <row r="69" spans="2:15" ht="17.25" customHeight="1">
      <c r="B69" s="738" t="s">
        <v>430</v>
      </c>
      <c r="C69" s="739" t="s">
        <v>1226</v>
      </c>
      <c r="D69" s="739" t="s">
        <v>1225</v>
      </c>
      <c r="E69" s="740">
        <v>7.0000000000000007E-2</v>
      </c>
      <c r="F69" s="729" t="s">
        <v>446</v>
      </c>
      <c r="G69" s="731">
        <f t="shared" si="2"/>
        <v>9988</v>
      </c>
      <c r="H69" s="732" t="str">
        <f t="shared" si="3"/>
        <v>699</v>
      </c>
      <c r="I69" s="733">
        <v>9988</v>
      </c>
      <c r="J69" s="732">
        <f>TRUNC(E69*I69,1)</f>
        <v>699.1</v>
      </c>
      <c r="K69" s="733"/>
      <c r="L69" s="732"/>
      <c r="M69" s="733"/>
      <c r="N69" s="732"/>
      <c r="O69" s="743" t="s">
        <v>430</v>
      </c>
    </row>
    <row r="70" spans="2:15" ht="17.25" customHeight="1">
      <c r="B70" s="738" t="s">
        <v>430</v>
      </c>
      <c r="C70" s="739" t="s">
        <v>1224</v>
      </c>
      <c r="D70" s="739" t="s">
        <v>1223</v>
      </c>
      <c r="E70" s="731">
        <v>10</v>
      </c>
      <c r="F70" s="729" t="s">
        <v>199</v>
      </c>
      <c r="G70" s="731">
        <f>L63</f>
        <v>50120</v>
      </c>
      <c r="H70" s="732" t="str">
        <f t="shared" si="3"/>
        <v>5,012</v>
      </c>
      <c r="I70" s="733"/>
      <c r="J70" s="732"/>
      <c r="K70" s="733"/>
      <c r="L70" s="732"/>
      <c r="M70" s="733">
        <f>L63*0.1</f>
        <v>5012</v>
      </c>
      <c r="N70" s="771">
        <f>TRUNC(E70/100*G70,1)</f>
        <v>5012</v>
      </c>
      <c r="O70" s="743" t="s">
        <v>430</v>
      </c>
    </row>
    <row r="71" spans="2:15" ht="17.25" customHeight="1">
      <c r="B71" s="738" t="s">
        <v>430</v>
      </c>
      <c r="C71" s="739" t="s">
        <v>430</v>
      </c>
      <c r="D71" s="739" t="s">
        <v>430</v>
      </c>
      <c r="E71" s="731"/>
      <c r="F71" s="729" t="s">
        <v>430</v>
      </c>
      <c r="G71" s="731"/>
      <c r="H71" s="731"/>
      <c r="I71" s="731"/>
      <c r="J71" s="733"/>
      <c r="K71" s="731"/>
      <c r="L71" s="733"/>
      <c r="M71" s="731"/>
      <c r="N71" s="733"/>
      <c r="O71" s="743" t="s">
        <v>430</v>
      </c>
    </row>
    <row r="72" spans="2:15" ht="17.25" customHeight="1">
      <c r="B72" s="738" t="s">
        <v>430</v>
      </c>
      <c r="C72" s="739" t="s">
        <v>430</v>
      </c>
      <c r="D72" s="739" t="s">
        <v>430</v>
      </c>
      <c r="E72" s="731"/>
      <c r="F72" s="729" t="s">
        <v>430</v>
      </c>
      <c r="G72" s="731"/>
      <c r="H72" s="731"/>
      <c r="I72" s="731"/>
      <c r="J72" s="733"/>
      <c r="K72" s="731"/>
      <c r="L72" s="733"/>
      <c r="M72" s="731"/>
      <c r="N72" s="733"/>
      <c r="O72" s="743" t="s">
        <v>430</v>
      </c>
    </row>
    <row r="73" spans="2:15" ht="17.25" customHeight="1">
      <c r="B73" s="728" t="s">
        <v>1193</v>
      </c>
      <c r="C73" s="736" t="s">
        <v>1222</v>
      </c>
      <c r="D73" s="736" t="s">
        <v>1221</v>
      </c>
      <c r="E73" s="731"/>
      <c r="F73" s="730" t="s">
        <v>1220</v>
      </c>
      <c r="G73" s="731"/>
      <c r="H73" s="737" t="str">
        <f>TEXT(J73+L73+N73,"#,##0")</f>
        <v>2,996</v>
      </c>
      <c r="I73" s="731"/>
      <c r="J73" s="737">
        <f>TRUNC(J74)</f>
        <v>2996</v>
      </c>
      <c r="K73" s="731"/>
      <c r="L73" s="733">
        <f>TRUNC(L74)</f>
        <v>0</v>
      </c>
      <c r="M73" s="731"/>
      <c r="N73" s="733">
        <f>TRUNC(N74)</f>
        <v>0</v>
      </c>
      <c r="O73" s="743" t="s">
        <v>430</v>
      </c>
    </row>
    <row r="74" spans="2:15" ht="17.25" customHeight="1">
      <c r="B74" s="738" t="s">
        <v>430</v>
      </c>
      <c r="C74" s="739" t="s">
        <v>539</v>
      </c>
      <c r="D74" s="739" t="s">
        <v>430</v>
      </c>
      <c r="E74" s="740">
        <v>0.03</v>
      </c>
      <c r="F74" s="729" t="s">
        <v>540</v>
      </c>
      <c r="G74" s="731">
        <f>I74+K74+M74</f>
        <v>99882</v>
      </c>
      <c r="H74" s="732" t="str">
        <f>TEXT(J74+L74+N74,"#,##0")</f>
        <v>2,996</v>
      </c>
      <c r="I74" s="733">
        <v>99882</v>
      </c>
      <c r="J74" s="732">
        <f>TRUNC(E74*I74,1)</f>
        <v>2996.4</v>
      </c>
      <c r="K74" s="733">
        <v>0</v>
      </c>
      <c r="L74" s="732">
        <f>TRUNC(E74*K74,1)</f>
        <v>0</v>
      </c>
      <c r="M74" s="733">
        <v>0</v>
      </c>
      <c r="N74" s="732">
        <f>TRUNC(E74*M74,1)</f>
        <v>0</v>
      </c>
      <c r="O74" s="743" t="s">
        <v>430</v>
      </c>
    </row>
    <row r="75" spans="2:15" ht="17.25" customHeight="1">
      <c r="B75" s="748" t="s">
        <v>430</v>
      </c>
      <c r="C75" s="749" t="s">
        <v>430</v>
      </c>
      <c r="D75" s="749" t="s">
        <v>430</v>
      </c>
      <c r="E75" s="752"/>
      <c r="F75" s="751" t="s">
        <v>430</v>
      </c>
      <c r="G75" s="752"/>
      <c r="H75" s="752"/>
      <c r="I75" s="752"/>
      <c r="J75" s="754">
        <f>TRUNC(E75*I75,1)</f>
        <v>0</v>
      </c>
      <c r="K75" s="752"/>
      <c r="L75" s="754">
        <f>TRUNC(E75*K75,1)</f>
        <v>0</v>
      </c>
      <c r="M75" s="752"/>
      <c r="N75" s="754">
        <f>TRUNC(E75*M75,1)</f>
        <v>0</v>
      </c>
      <c r="O75" s="755" t="s">
        <v>430</v>
      </c>
    </row>
  </sheetData>
  <mergeCells count="11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4" type="noConversion"/>
  <printOptions horizontalCentered="1"/>
  <pageMargins left="0.86614173228346458" right="7.874015748031496E-2" top="0.6692913385826772" bottom="0.59055118110236227" header="0.51181102362204722" footer="0.51181102362204722"/>
  <pageSetup paperSize="9" orientation="landscape" r:id="rId1"/>
  <headerFooter alignWithMargins="0"/>
  <rowBreaks count="1" manualBreakCount="1">
    <brk id="62" min="1" max="14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169AD-5219-4ECD-9DE7-91691152156A}">
  <sheetPr>
    <tabColor rgb="FF66CCFF"/>
  </sheetPr>
  <dimension ref="A1:P149"/>
  <sheetViews>
    <sheetView view="pageBreakPreview" zoomScaleSheetLayoutView="100" workbookViewId="0">
      <selection activeCell="I20" sqref="I20"/>
    </sheetView>
  </sheetViews>
  <sheetFormatPr defaultColWidth="8.88671875" defaultRowHeight="17.25"/>
  <cols>
    <col min="1" max="1" width="4.109375" style="77" customWidth="1"/>
    <col min="2" max="2" width="24.33203125" style="77" customWidth="1"/>
    <col min="3" max="8" width="10.77734375" style="77" customWidth="1"/>
    <col min="9" max="9" width="12" style="77" customWidth="1"/>
    <col min="10" max="13" width="10.77734375" style="210" customWidth="1"/>
    <col min="14" max="14" width="10.77734375" style="77" customWidth="1"/>
    <col min="15" max="15" width="16.5546875" style="77" bestFit="1" customWidth="1"/>
    <col min="16" max="16384" width="8.88671875" style="77"/>
  </cols>
  <sheetData>
    <row r="1" spans="1:16" ht="18.95" customHeight="1">
      <c r="A1" s="1400" t="s">
        <v>2015</v>
      </c>
      <c r="B1" s="1401"/>
      <c r="C1" s="1401"/>
      <c r="D1" s="1401"/>
      <c r="E1" s="1401"/>
      <c r="F1" s="1401"/>
      <c r="G1" s="1401"/>
      <c r="H1" s="1401"/>
      <c r="I1" s="1401"/>
      <c r="J1" s="1401"/>
      <c r="K1" s="1401"/>
      <c r="L1" s="1401"/>
      <c r="M1" s="1401"/>
      <c r="N1" s="1402"/>
    </row>
    <row r="2" spans="1:16" ht="18.95" customHeight="1">
      <c r="A2" s="1311"/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312"/>
    </row>
    <row r="3" spans="1:16" ht="18.95" customHeight="1">
      <c r="A3" s="1311"/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312"/>
    </row>
    <row r="4" spans="1:16" s="22" customFormat="1" ht="18.95" customHeight="1">
      <c r="A4" s="1403" t="s">
        <v>251</v>
      </c>
      <c r="B4" s="1404"/>
      <c r="C4" s="942" t="s">
        <v>51</v>
      </c>
      <c r="D4" s="807"/>
      <c r="E4" s="1298" t="s">
        <v>1462</v>
      </c>
      <c r="F4" s="1298"/>
      <c r="G4" s="943">
        <f>'1. GPS좌표 및 흉고(훈증더미제거-인력)'!A170</f>
        <v>167</v>
      </c>
      <c r="H4" s="944" t="s">
        <v>1463</v>
      </c>
      <c r="I4" s="944"/>
      <c r="J4" s="1019">
        <f>G18</f>
        <v>1.68</v>
      </c>
      <c r="K4" s="944" t="s">
        <v>64</v>
      </c>
      <c r="L4" s="1299" t="s">
        <v>186</v>
      </c>
      <c r="M4" s="1299"/>
      <c r="N4" s="1405"/>
    </row>
    <row r="5" spans="1:16" s="22" customFormat="1" ht="18.95" customHeight="1">
      <c r="A5" s="1301" t="s">
        <v>237</v>
      </c>
      <c r="B5" s="1302"/>
      <c r="C5" s="1301" t="s">
        <v>251</v>
      </c>
      <c r="D5" s="1302"/>
      <c r="E5" s="1301" t="s">
        <v>254</v>
      </c>
      <c r="F5" s="1302"/>
      <c r="G5" s="1406" t="s">
        <v>255</v>
      </c>
      <c r="H5" s="1301" t="s">
        <v>256</v>
      </c>
      <c r="I5" s="1302"/>
      <c r="J5" s="1406" t="s">
        <v>1464</v>
      </c>
      <c r="K5" s="1406" t="s">
        <v>196</v>
      </c>
      <c r="L5" s="1406" t="s">
        <v>191</v>
      </c>
      <c r="M5" s="1406" t="s">
        <v>257</v>
      </c>
      <c r="N5" s="1407" t="s">
        <v>240</v>
      </c>
    </row>
    <row r="6" spans="1:16" s="22" customFormat="1" ht="18.95" customHeight="1">
      <c r="A6" s="1287"/>
      <c r="B6" s="1288"/>
      <c r="C6" s="1287"/>
      <c r="D6" s="1288"/>
      <c r="E6" s="1287" t="s">
        <v>258</v>
      </c>
      <c r="F6" s="1288"/>
      <c r="G6" s="1304"/>
      <c r="H6" s="1287"/>
      <c r="I6" s="1288"/>
      <c r="J6" s="1304"/>
      <c r="K6" s="1304"/>
      <c r="L6" s="1304"/>
      <c r="M6" s="1304"/>
      <c r="N6" s="1285"/>
    </row>
    <row r="7" spans="1:16" s="22" customFormat="1" ht="18.95" customHeight="1">
      <c r="A7" s="170"/>
      <c r="B7" s="945" t="s">
        <v>259</v>
      </c>
      <c r="C7" s="946"/>
      <c r="D7" s="945" t="s">
        <v>239</v>
      </c>
      <c r="E7" s="170"/>
      <c r="F7" s="945" t="s">
        <v>239</v>
      </c>
      <c r="G7" s="1246"/>
      <c r="H7" s="170"/>
      <c r="I7" s="945" t="s">
        <v>260</v>
      </c>
      <c r="J7" s="1246"/>
      <c r="K7" s="1246"/>
      <c r="L7" s="1246"/>
      <c r="M7" s="1246"/>
      <c r="N7" s="1286"/>
    </row>
    <row r="8" spans="1:16" s="22" customFormat="1" ht="24.95" customHeight="1">
      <c r="A8" s="1399" t="s">
        <v>259</v>
      </c>
      <c r="B8" s="947" t="s">
        <v>1465</v>
      </c>
      <c r="C8" s="948"/>
      <c r="D8" s="948"/>
      <c r="E8" s="948"/>
      <c r="F8" s="949"/>
      <c r="G8" s="950"/>
      <c r="H8" s="951"/>
      <c r="I8" s="949"/>
      <c r="J8" s="952"/>
      <c r="K8" s="953"/>
      <c r="L8" s="953"/>
      <c r="M8" s="953"/>
      <c r="N8" s="954">
        <f>N9</f>
        <v>8121609</v>
      </c>
    </row>
    <row r="9" spans="1:16" s="22" customFormat="1" ht="24.95" customHeight="1">
      <c r="A9" s="1234"/>
      <c r="B9" s="820" t="s">
        <v>262</v>
      </c>
      <c r="C9" s="892"/>
      <c r="D9" s="867"/>
      <c r="E9" s="892"/>
      <c r="F9" s="867"/>
      <c r="G9" s="892"/>
      <c r="H9" s="893"/>
      <c r="I9" s="955"/>
      <c r="J9" s="848"/>
      <c r="K9" s="846"/>
      <c r="L9" s="956"/>
      <c r="M9" s="956"/>
      <c r="N9" s="869">
        <f>N10+N11</f>
        <v>8121609</v>
      </c>
      <c r="O9" s="178"/>
    </row>
    <row r="10" spans="1:16" s="22" customFormat="1" ht="24.95" customHeight="1">
      <c r="A10" s="1234"/>
      <c r="B10" s="957" t="s">
        <v>2007</v>
      </c>
      <c r="C10" s="901">
        <f>SUM(C11:C12)</f>
        <v>167</v>
      </c>
      <c r="D10" s="867" t="s">
        <v>68</v>
      </c>
      <c r="E10" s="892"/>
      <c r="F10" s="867"/>
      <c r="G10" s="892">
        <f>SUM(G11:G12)</f>
        <v>47.199999999999996</v>
      </c>
      <c r="H10" s="958">
        <f>노임단가!L6</f>
        <v>172068</v>
      </c>
      <c r="I10" s="955" t="s">
        <v>264</v>
      </c>
      <c r="J10" s="845">
        <f>E26</f>
        <v>0</v>
      </c>
      <c r="K10" s="846">
        <f>INT((H10*G10*(1+J10)))</f>
        <v>8121609</v>
      </c>
      <c r="L10" s="956"/>
      <c r="M10" s="956"/>
      <c r="N10" s="903">
        <f>K10</f>
        <v>8121609</v>
      </c>
      <c r="O10" s="178"/>
    </row>
    <row r="11" spans="1:16" s="22" customFormat="1" ht="24.95" customHeight="1">
      <c r="A11" s="1234"/>
      <c r="B11" s="820" t="s">
        <v>2009</v>
      </c>
      <c r="C11" s="901">
        <f>C19</f>
        <v>166</v>
      </c>
      <c r="D11" s="867" t="s">
        <v>68</v>
      </c>
      <c r="E11" s="892">
        <v>0.28000000000000003</v>
      </c>
      <c r="F11" s="867" t="s">
        <v>2008</v>
      </c>
      <c r="G11" s="892">
        <f>ROUND(C11*E11,2)</f>
        <v>46.48</v>
      </c>
      <c r="H11" s="958"/>
      <c r="I11" s="955"/>
      <c r="J11" s="959"/>
      <c r="K11" s="846"/>
      <c r="L11" s="956"/>
      <c r="M11" s="956"/>
      <c r="N11" s="903">
        <f>K11</f>
        <v>0</v>
      </c>
      <c r="O11" s="178"/>
    </row>
    <row r="12" spans="1:16" s="22" customFormat="1" ht="24.95" customHeight="1">
      <c r="A12" s="1234"/>
      <c r="B12" s="820" t="s">
        <v>2010</v>
      </c>
      <c r="C12" s="901">
        <f>C20</f>
        <v>1</v>
      </c>
      <c r="D12" s="867" t="s">
        <v>68</v>
      </c>
      <c r="E12" s="892">
        <v>0.72</v>
      </c>
      <c r="F12" s="867" t="s">
        <v>2008</v>
      </c>
      <c r="G12" s="892">
        <f>ROUND(C12*E12,2)</f>
        <v>0.72</v>
      </c>
      <c r="H12" s="958"/>
      <c r="I12" s="955"/>
      <c r="J12" s="959"/>
      <c r="K12" s="846"/>
      <c r="L12" s="956"/>
      <c r="M12" s="956"/>
      <c r="N12" s="903"/>
      <c r="O12" s="178"/>
    </row>
    <row r="13" spans="1:16" ht="24.95" customHeight="1">
      <c r="A13" s="1234"/>
      <c r="B13" s="947" t="s">
        <v>915</v>
      </c>
      <c r="C13" s="972"/>
      <c r="D13" s="973"/>
      <c r="E13" s="972"/>
      <c r="F13" s="973"/>
      <c r="G13" s="972"/>
      <c r="H13" s="974"/>
      <c r="I13" s="975"/>
      <c r="J13" s="976"/>
      <c r="K13" s="977"/>
      <c r="L13" s="977"/>
      <c r="M13" s="977"/>
      <c r="N13" s="954">
        <f>SUM(N14:N14)</f>
        <v>135933</v>
      </c>
      <c r="P13" s="77">
        <v>140</v>
      </c>
    </row>
    <row r="14" spans="1:16" ht="24.95" customHeight="1">
      <c r="A14" s="1234"/>
      <c r="B14" s="820" t="s">
        <v>2027</v>
      </c>
      <c r="C14" s="1024">
        <v>158</v>
      </c>
      <c r="D14" s="824" t="s">
        <v>68</v>
      </c>
      <c r="E14" s="1025">
        <v>5.0000000000000001E-3</v>
      </c>
      <c r="F14" s="824" t="s">
        <v>2024</v>
      </c>
      <c r="G14" s="823">
        <f>ROUND(C14*E14,2)</f>
        <v>0.79</v>
      </c>
      <c r="H14" s="889">
        <f>노임단가!L6</f>
        <v>172068</v>
      </c>
      <c r="I14" s="844" t="str">
        <f>I10</f>
        <v>보통인부</v>
      </c>
      <c r="J14" s="848"/>
      <c r="K14" s="839">
        <f>INT(H14*G14*(1+J14))</f>
        <v>135933</v>
      </c>
      <c r="L14" s="846"/>
      <c r="M14" s="846"/>
      <c r="N14" s="869">
        <f>INT(SUM(K14:M14))</f>
        <v>135933</v>
      </c>
      <c r="O14" s="178"/>
    </row>
    <row r="15" spans="1:16" s="189" customFormat="1" ht="24.95" customHeight="1">
      <c r="A15" s="1383" t="s">
        <v>240</v>
      </c>
      <c r="B15" s="1384"/>
      <c r="C15" s="989"/>
      <c r="D15" s="989"/>
      <c r="E15" s="989"/>
      <c r="F15" s="990"/>
      <c r="G15" s="989"/>
      <c r="H15" s="989"/>
      <c r="I15" s="991"/>
      <c r="J15" s="991"/>
      <c r="K15" s="992">
        <f>SUM(K8:K14)</f>
        <v>8257542</v>
      </c>
      <c r="L15" s="992">
        <f>SUM(L8:L14)</f>
        <v>0</v>
      </c>
      <c r="M15" s="992">
        <f>SUM(M8:M14)</f>
        <v>0</v>
      </c>
      <c r="N15" s="992">
        <f>N8+N13</f>
        <v>8257542</v>
      </c>
      <c r="O15" s="993"/>
    </row>
    <row r="16" spans="1:16" ht="18.95" customHeight="1">
      <c r="A16" s="941"/>
      <c r="B16" s="994"/>
      <c r="C16" s="995"/>
      <c r="D16" s="995"/>
      <c r="E16" s="995"/>
      <c r="F16" s="996"/>
      <c r="G16" s="995"/>
      <c r="H16" s="995"/>
      <c r="I16" s="994"/>
      <c r="J16" s="994"/>
      <c r="K16" s="997"/>
      <c r="L16" s="997"/>
      <c r="M16" s="997"/>
      <c r="N16" s="998"/>
      <c r="O16" s="999"/>
    </row>
    <row r="17" spans="1:16" ht="18.95" customHeight="1">
      <c r="A17" s="940"/>
      <c r="B17" s="1268" t="s">
        <v>319</v>
      </c>
      <c r="C17" s="1268"/>
      <c r="D17" s="1268"/>
      <c r="E17" s="1268"/>
      <c r="F17" s="94"/>
      <c r="G17" s="22"/>
      <c r="H17" s="22"/>
      <c r="I17" s="28"/>
      <c r="J17" s="28"/>
      <c r="K17" s="1000"/>
      <c r="L17" s="1000"/>
      <c r="M17" s="1000"/>
      <c r="N17" s="1001"/>
      <c r="O17" s="999"/>
    </row>
    <row r="18" spans="1:16" ht="18.95" customHeight="1">
      <c r="A18" s="940"/>
      <c r="B18" s="1002" t="s">
        <v>1470</v>
      </c>
      <c r="C18" s="22">
        <f>G4</f>
        <v>167</v>
      </c>
      <c r="D18" s="22" t="s">
        <v>68</v>
      </c>
      <c r="E18" s="22"/>
      <c r="F18" s="78" t="s">
        <v>2020</v>
      </c>
      <c r="G18" s="1017">
        <f>((C19+(C20*2))*100)/10000</f>
        <v>1.68</v>
      </c>
      <c r="H18" s="1018" t="s">
        <v>2021</v>
      </c>
      <c r="I18" s="28"/>
      <c r="J18" s="28"/>
      <c r="K18" s="1000"/>
      <c r="L18" s="1000"/>
      <c r="M18" s="1000"/>
      <c r="N18" s="1001"/>
      <c r="O18" s="999"/>
    </row>
    <row r="19" spans="1:16" ht="18.95" customHeight="1">
      <c r="A19" s="940"/>
      <c r="B19" s="78" t="s">
        <v>2011</v>
      </c>
      <c r="C19" s="22">
        <f>'1. GPS좌표 및 흉고(훈증더미제거-인력)'!C172</f>
        <v>166</v>
      </c>
      <c r="D19" s="22" t="s">
        <v>68</v>
      </c>
      <c r="E19" s="22"/>
      <c r="I19" s="28"/>
      <c r="J19" s="28"/>
      <c r="K19" s="1000"/>
      <c r="L19" s="1000"/>
      <c r="M19" s="1000"/>
      <c r="N19" s="1001"/>
      <c r="O19" s="999"/>
    </row>
    <row r="20" spans="1:16" ht="18.95" customHeight="1">
      <c r="A20" s="940"/>
      <c r="B20" s="78" t="s">
        <v>2012</v>
      </c>
      <c r="C20" s="22">
        <f>'1. GPS좌표 및 흉고(훈증더미제거-인력)'!C173</f>
        <v>1</v>
      </c>
      <c r="D20" s="22" t="s">
        <v>68</v>
      </c>
      <c r="E20" s="1004"/>
      <c r="F20" s="94"/>
      <c r="G20" s="22"/>
      <c r="H20" s="22"/>
      <c r="I20" s="28"/>
      <c r="J20" s="28"/>
      <c r="K20" s="1000"/>
      <c r="L20" s="1000"/>
      <c r="M20" s="1000"/>
      <c r="N20" s="1001"/>
      <c r="O20" s="999"/>
    </row>
    <row r="21" spans="1:16" ht="18.95" customHeight="1">
      <c r="A21" s="194"/>
      <c r="B21" s="180"/>
      <c r="C21" s="22"/>
      <c r="D21" s="22"/>
      <c r="E21" s="22"/>
      <c r="F21" s="94"/>
      <c r="G21" s="22"/>
      <c r="H21" s="22"/>
      <c r="I21" s="28"/>
      <c r="J21" s="28"/>
      <c r="K21" s="28"/>
      <c r="L21" s="28"/>
      <c r="M21" s="28"/>
      <c r="N21" s="1005"/>
    </row>
    <row r="22" spans="1:16" ht="18.95" customHeight="1">
      <c r="A22" s="203"/>
      <c r="B22" s="1268" t="s">
        <v>338</v>
      </c>
      <c r="C22" s="1268"/>
      <c r="D22" s="1268"/>
      <c r="E22" s="1268"/>
      <c r="F22" s="22"/>
      <c r="G22" s="22"/>
      <c r="H22" s="22"/>
      <c r="I22" s="22"/>
      <c r="J22" s="28"/>
      <c r="K22" s="28"/>
      <c r="L22" s="28"/>
      <c r="M22" s="28"/>
      <c r="N22" s="204"/>
    </row>
    <row r="23" spans="1:16" ht="18.95" customHeight="1">
      <c r="A23" s="1385" t="s">
        <v>339</v>
      </c>
      <c r="B23" s="1388" t="s">
        <v>340</v>
      </c>
      <c r="C23" s="1388" t="s">
        <v>341</v>
      </c>
      <c r="D23" s="1388"/>
      <c r="E23" s="1388" t="s">
        <v>342</v>
      </c>
      <c r="F23" s="1388"/>
      <c r="G23" s="1388"/>
      <c r="H23" s="1388"/>
      <c r="I23" s="1388"/>
      <c r="J23" s="1388"/>
      <c r="K23" s="1388"/>
      <c r="L23" s="1388"/>
      <c r="M23" s="1388"/>
      <c r="N23" s="1390"/>
      <c r="P23" s="77">
        <f>13.8/28</f>
        <v>0.49285714285714288</v>
      </c>
    </row>
    <row r="24" spans="1:16" ht="18.95" customHeight="1">
      <c r="A24" s="1386"/>
      <c r="B24" s="1389"/>
      <c r="C24" s="1389"/>
      <c r="D24" s="1389"/>
      <c r="E24" s="1391" t="s">
        <v>2013</v>
      </c>
      <c r="F24" s="1391"/>
      <c r="G24" s="1391"/>
      <c r="H24" s="1391"/>
      <c r="I24" s="1391"/>
      <c r="J24" s="1391"/>
      <c r="K24" s="1393"/>
      <c r="L24" s="1393"/>
      <c r="M24" s="1389"/>
      <c r="N24" s="1394"/>
    </row>
    <row r="25" spans="1:16" ht="18.95" customHeight="1">
      <c r="A25" s="1386"/>
      <c r="B25" s="1006" t="s">
        <v>352</v>
      </c>
      <c r="C25" s="1395" t="s">
        <v>2014</v>
      </c>
      <c r="D25" s="1396"/>
      <c r="E25" s="1397">
        <v>0</v>
      </c>
      <c r="F25" s="1398"/>
      <c r="G25" s="1378"/>
      <c r="H25" s="1378"/>
      <c r="I25" s="1378"/>
      <c r="J25" s="1378"/>
      <c r="K25" s="1378"/>
      <c r="L25" s="1378"/>
      <c r="M25" s="1379"/>
      <c r="N25" s="1380"/>
    </row>
    <row r="26" spans="1:16" ht="18.95" customHeight="1">
      <c r="A26" s="1387"/>
      <c r="B26" s="1007" t="s">
        <v>357</v>
      </c>
      <c r="C26" s="1381"/>
      <c r="D26" s="1381"/>
      <c r="E26" s="1382">
        <f>E25</f>
        <v>0</v>
      </c>
      <c r="F26" s="1382"/>
      <c r="G26" s="1382"/>
      <c r="H26" s="1382"/>
      <c r="I26" s="1382"/>
      <c r="J26" s="1382"/>
      <c r="K26" s="1382"/>
      <c r="L26" s="1382"/>
      <c r="M26" s="1382"/>
      <c r="N26" s="1392"/>
    </row>
    <row r="27" spans="1:16" ht="20.100000000000001" customHeight="1"/>
    <row r="28" spans="1:16" ht="20.100000000000001" customHeight="1"/>
    <row r="29" spans="1:16" ht="20.100000000000001" customHeight="1"/>
    <row r="30" spans="1:16" ht="20.100000000000001" customHeight="1"/>
    <row r="31" spans="1:16" ht="20.100000000000001" customHeight="1"/>
    <row r="32" spans="1:1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</sheetData>
  <mergeCells count="40">
    <mergeCell ref="A8:A14"/>
    <mergeCell ref="A1:N3"/>
    <mergeCell ref="A4:B4"/>
    <mergeCell ref="E4:F4"/>
    <mergeCell ref="L4:N4"/>
    <mergeCell ref="A5:B6"/>
    <mergeCell ref="C5:D6"/>
    <mergeCell ref="E5:F5"/>
    <mergeCell ref="G5:G7"/>
    <mergeCell ref="H5:I6"/>
    <mergeCell ref="J5:J7"/>
    <mergeCell ref="K5:K7"/>
    <mergeCell ref="L5:L7"/>
    <mergeCell ref="M5:M7"/>
    <mergeCell ref="N5:N7"/>
    <mergeCell ref="E6:F6"/>
    <mergeCell ref="A15:B15"/>
    <mergeCell ref="B17:E17"/>
    <mergeCell ref="B22:E22"/>
    <mergeCell ref="A23:A26"/>
    <mergeCell ref="B23:B24"/>
    <mergeCell ref="C23:D24"/>
    <mergeCell ref="E23:N23"/>
    <mergeCell ref="E24:F24"/>
    <mergeCell ref="G24:H24"/>
    <mergeCell ref="M26:N26"/>
    <mergeCell ref="I24:J24"/>
    <mergeCell ref="K24:L24"/>
    <mergeCell ref="M24:N24"/>
    <mergeCell ref="C25:D25"/>
    <mergeCell ref="E25:F25"/>
    <mergeCell ref="G25:H25"/>
    <mergeCell ref="I25:J25"/>
    <mergeCell ref="K25:L25"/>
    <mergeCell ref="M25:N25"/>
    <mergeCell ref="C26:D26"/>
    <mergeCell ref="E26:F26"/>
    <mergeCell ref="G26:H26"/>
    <mergeCell ref="I26:J26"/>
    <mergeCell ref="K26:L26"/>
  </mergeCells>
  <phoneticPr fontId="4" type="noConversion"/>
  <printOptions horizontalCentered="1"/>
  <pageMargins left="0.59055118110236227" right="0.39370078740157483" top="0.59055118110236227" bottom="0.39370078740157483" header="0.51181102362204722" footer="0.11811023622047245"/>
  <pageSetup paperSize="9" scale="7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A5C68-A518-4A03-B36A-91B9D9C6E45E}">
  <sheetPr>
    <tabColor rgb="FF66CCFF"/>
  </sheetPr>
  <dimension ref="A1:K516"/>
  <sheetViews>
    <sheetView view="pageBreakPreview" zoomScaleSheetLayoutView="100" workbookViewId="0">
      <pane ySplit="3" topLeftCell="A19" activePane="bottomLeft" state="frozen"/>
      <selection activeCell="I20" sqref="I20"/>
      <selection pane="bottomLeft" activeCell="I20" sqref="I20"/>
    </sheetView>
  </sheetViews>
  <sheetFormatPr defaultColWidth="8.88671875" defaultRowHeight="16.5"/>
  <cols>
    <col min="1" max="1" width="6.77734375" style="220" customWidth="1"/>
    <col min="2" max="2" width="6.77734375" style="266" customWidth="1"/>
    <col min="3" max="3" width="25.77734375" style="266" customWidth="1"/>
    <col min="4" max="4" width="15.77734375" style="266" customWidth="1"/>
    <col min="5" max="6" width="15.44140625" style="220" customWidth="1"/>
    <col min="7" max="7" width="17.88671875" style="220" customWidth="1"/>
    <col min="8" max="8" width="2.109375" style="1008" bestFit="1" customWidth="1"/>
    <col min="9" max="16384" width="8.88671875" style="218"/>
  </cols>
  <sheetData>
    <row r="1" spans="1:8" ht="39.950000000000003" customHeight="1">
      <c r="A1" s="1408" t="s">
        <v>2016</v>
      </c>
      <c r="B1" s="1409"/>
      <c r="C1" s="1409"/>
      <c r="D1" s="1409"/>
      <c r="E1" s="1409"/>
      <c r="F1" s="1409"/>
      <c r="G1" s="1410"/>
    </row>
    <row r="2" spans="1:8" ht="16.5" customHeight="1">
      <c r="A2" s="1411" t="s">
        <v>419</v>
      </c>
      <c r="B2" s="1413" t="s">
        <v>1478</v>
      </c>
      <c r="C2" s="1413" t="s">
        <v>2005</v>
      </c>
      <c r="D2" s="1413" t="s">
        <v>2004</v>
      </c>
      <c r="E2" s="1412" t="s">
        <v>1479</v>
      </c>
      <c r="F2" s="1412"/>
      <c r="G2" s="1412" t="s">
        <v>2006</v>
      </c>
    </row>
    <row r="3" spans="1:8" ht="16.5" customHeight="1">
      <c r="A3" s="1412"/>
      <c r="B3" s="1414"/>
      <c r="C3" s="1414"/>
      <c r="D3" s="1414"/>
      <c r="E3" s="1009" t="s">
        <v>426</v>
      </c>
      <c r="F3" s="1009" t="s">
        <v>427</v>
      </c>
      <c r="G3" s="1412"/>
    </row>
    <row r="4" spans="1:8" s="1011" customFormat="1" ht="10.5" customHeight="1">
      <c r="A4" s="1009">
        <v>1</v>
      </c>
      <c r="B4" s="1009">
        <v>1</v>
      </c>
      <c r="C4" s="1009" t="s">
        <v>1480</v>
      </c>
      <c r="D4" s="1009" t="s">
        <v>1761</v>
      </c>
      <c r="E4" s="1015">
        <v>185287</v>
      </c>
      <c r="F4" s="1015">
        <v>265629</v>
      </c>
      <c r="G4" s="1009" t="s">
        <v>1509</v>
      </c>
      <c r="H4" s="1010">
        <v>1</v>
      </c>
    </row>
    <row r="5" spans="1:8" s="1011" customFormat="1" ht="10.5" customHeight="1">
      <c r="A5" s="1009">
        <v>2</v>
      </c>
      <c r="B5" s="1009">
        <v>1</v>
      </c>
      <c r="C5" s="1009" t="s">
        <v>1480</v>
      </c>
      <c r="D5" s="1009" t="s">
        <v>1762</v>
      </c>
      <c r="E5" s="1015">
        <v>185286</v>
      </c>
      <c r="F5" s="1015">
        <v>265629</v>
      </c>
      <c r="G5" s="1009" t="s">
        <v>1510</v>
      </c>
      <c r="H5" s="1010"/>
    </row>
    <row r="6" spans="1:8" s="1011" customFormat="1" ht="10.5" customHeight="1">
      <c r="A6" s="1009">
        <v>3</v>
      </c>
      <c r="B6" s="1009">
        <v>1</v>
      </c>
      <c r="C6" s="1009" t="s">
        <v>1481</v>
      </c>
      <c r="D6" s="1009" t="s">
        <v>1763</v>
      </c>
      <c r="E6" s="1015">
        <v>185138</v>
      </c>
      <c r="F6" s="1015">
        <v>264840</v>
      </c>
      <c r="G6" s="1009" t="s">
        <v>1511</v>
      </c>
      <c r="H6" s="1010"/>
    </row>
    <row r="7" spans="1:8" s="1011" customFormat="1" ht="10.5" customHeight="1">
      <c r="A7" s="1009">
        <v>4</v>
      </c>
      <c r="B7" s="1009">
        <v>1</v>
      </c>
      <c r="C7" s="1009" t="s">
        <v>1481</v>
      </c>
      <c r="D7" s="1009" t="s">
        <v>1764</v>
      </c>
      <c r="E7" s="1015">
        <v>185139</v>
      </c>
      <c r="F7" s="1015">
        <v>264840</v>
      </c>
      <c r="G7" s="1009" t="s">
        <v>1512</v>
      </c>
      <c r="H7" s="1010"/>
    </row>
    <row r="8" spans="1:8" s="1011" customFormat="1" ht="10.5" customHeight="1">
      <c r="A8" s="1009">
        <v>5</v>
      </c>
      <c r="B8" s="1009">
        <v>1</v>
      </c>
      <c r="C8" s="1009" t="s">
        <v>1482</v>
      </c>
      <c r="D8" s="1009" t="s">
        <v>1765</v>
      </c>
      <c r="E8" s="1015">
        <v>185627</v>
      </c>
      <c r="F8" s="1015">
        <v>266019</v>
      </c>
      <c r="G8" s="1009" t="s">
        <v>1513</v>
      </c>
      <c r="H8" s="1010"/>
    </row>
    <row r="9" spans="1:8" s="1011" customFormat="1" ht="10.5" customHeight="1">
      <c r="A9" s="1009">
        <v>6</v>
      </c>
      <c r="B9" s="1009">
        <v>1</v>
      </c>
      <c r="C9" s="1009" t="s">
        <v>1482</v>
      </c>
      <c r="D9" s="1009" t="s">
        <v>1766</v>
      </c>
      <c r="E9" s="1015">
        <v>185657</v>
      </c>
      <c r="F9" s="1015">
        <v>266027</v>
      </c>
      <c r="G9" s="1009" t="s">
        <v>1514</v>
      </c>
      <c r="H9" s="1010"/>
    </row>
    <row r="10" spans="1:8" s="1011" customFormat="1" ht="10.5" customHeight="1">
      <c r="A10" s="1009">
        <v>7</v>
      </c>
      <c r="B10" s="1009">
        <v>1</v>
      </c>
      <c r="C10" s="1009" t="s">
        <v>1483</v>
      </c>
      <c r="D10" s="1009" t="s">
        <v>1767</v>
      </c>
      <c r="E10" s="1015">
        <v>184772</v>
      </c>
      <c r="F10" s="1015">
        <v>265046</v>
      </c>
      <c r="G10" s="1009" t="s">
        <v>1515</v>
      </c>
      <c r="H10" s="1010"/>
    </row>
    <row r="11" spans="1:8" s="1011" customFormat="1" ht="10.5" customHeight="1">
      <c r="A11" s="1009">
        <v>8</v>
      </c>
      <c r="B11" s="1009">
        <v>1</v>
      </c>
      <c r="C11" s="1009" t="s">
        <v>1483</v>
      </c>
      <c r="D11" s="1009" t="s">
        <v>1768</v>
      </c>
      <c r="E11" s="1015">
        <v>184754</v>
      </c>
      <c r="F11" s="1015">
        <v>265041</v>
      </c>
      <c r="G11" s="1009" t="s">
        <v>1516</v>
      </c>
      <c r="H11" s="1010"/>
    </row>
    <row r="12" spans="1:8" s="1011" customFormat="1" ht="10.5" customHeight="1">
      <c r="A12" s="1009">
        <v>9</v>
      </c>
      <c r="B12" s="1009">
        <v>1</v>
      </c>
      <c r="C12" s="1009" t="s">
        <v>1483</v>
      </c>
      <c r="D12" s="1009" t="s">
        <v>1769</v>
      </c>
      <c r="E12" s="1015">
        <v>184753</v>
      </c>
      <c r="F12" s="1015">
        <v>265041</v>
      </c>
      <c r="G12" s="1009" t="s">
        <v>1517</v>
      </c>
      <c r="H12" s="1010"/>
    </row>
    <row r="13" spans="1:8" s="1011" customFormat="1" ht="10.5" customHeight="1">
      <c r="A13" s="1009">
        <v>10</v>
      </c>
      <c r="B13" s="1009">
        <v>1</v>
      </c>
      <c r="C13" s="1009" t="s">
        <v>1484</v>
      </c>
      <c r="D13" s="1009" t="s">
        <v>1770</v>
      </c>
      <c r="E13" s="1015">
        <v>184745</v>
      </c>
      <c r="F13" s="1015">
        <v>265035</v>
      </c>
      <c r="G13" s="1009" t="s">
        <v>1518</v>
      </c>
      <c r="H13" s="1010"/>
    </row>
    <row r="14" spans="1:8" s="1011" customFormat="1" ht="10.5" customHeight="1">
      <c r="A14" s="1009">
        <v>11</v>
      </c>
      <c r="B14" s="1009">
        <v>1</v>
      </c>
      <c r="C14" s="1009" t="s">
        <v>1483</v>
      </c>
      <c r="D14" s="1009" t="s">
        <v>1771</v>
      </c>
      <c r="E14" s="1015">
        <v>184741</v>
      </c>
      <c r="F14" s="1015">
        <v>265045</v>
      </c>
      <c r="G14" s="1009" t="s">
        <v>1519</v>
      </c>
      <c r="H14" s="1010"/>
    </row>
    <row r="15" spans="1:8" s="1011" customFormat="1" ht="10.5" customHeight="1">
      <c r="A15" s="1009">
        <v>12</v>
      </c>
      <c r="B15" s="1009">
        <v>1</v>
      </c>
      <c r="C15" s="1009" t="s">
        <v>1483</v>
      </c>
      <c r="D15" s="1009" t="s">
        <v>1772</v>
      </c>
      <c r="E15" s="1015">
        <v>184734</v>
      </c>
      <c r="F15" s="1015">
        <v>265050</v>
      </c>
      <c r="G15" s="1009" t="s">
        <v>1520</v>
      </c>
      <c r="H15" s="1010"/>
    </row>
    <row r="16" spans="1:8" s="1011" customFormat="1" ht="10.5" customHeight="1">
      <c r="A16" s="1009">
        <v>13</v>
      </c>
      <c r="B16" s="1009">
        <v>1</v>
      </c>
      <c r="C16" s="1009" t="s">
        <v>1483</v>
      </c>
      <c r="D16" s="1009" t="s">
        <v>1773</v>
      </c>
      <c r="E16" s="1015">
        <v>184729</v>
      </c>
      <c r="F16" s="1015">
        <v>265054</v>
      </c>
      <c r="G16" s="1009" t="s">
        <v>1521</v>
      </c>
      <c r="H16" s="1010"/>
    </row>
    <row r="17" spans="1:8" s="1011" customFormat="1" ht="10.5" customHeight="1">
      <c r="A17" s="1009">
        <v>14</v>
      </c>
      <c r="B17" s="1009">
        <v>1</v>
      </c>
      <c r="C17" s="1009" t="s">
        <v>1485</v>
      </c>
      <c r="D17" s="1009" t="s">
        <v>1774</v>
      </c>
      <c r="E17" s="1015">
        <v>184892</v>
      </c>
      <c r="F17" s="1015">
        <v>265333</v>
      </c>
      <c r="G17" s="1009" t="s">
        <v>1522</v>
      </c>
      <c r="H17" s="1010"/>
    </row>
    <row r="18" spans="1:8" s="1011" customFormat="1" ht="10.5" customHeight="1">
      <c r="A18" s="1009">
        <v>15</v>
      </c>
      <c r="B18" s="1009">
        <v>1</v>
      </c>
      <c r="C18" s="1009" t="s">
        <v>1485</v>
      </c>
      <c r="D18" s="1009" t="s">
        <v>1775</v>
      </c>
      <c r="E18" s="1015">
        <v>184848</v>
      </c>
      <c r="F18" s="1015">
        <v>265328</v>
      </c>
      <c r="G18" s="1009" t="s">
        <v>1523</v>
      </c>
      <c r="H18" s="1010"/>
    </row>
    <row r="19" spans="1:8" s="1011" customFormat="1" ht="10.5" customHeight="1">
      <c r="A19" s="1009">
        <v>16</v>
      </c>
      <c r="B19" s="1009">
        <v>1</v>
      </c>
      <c r="C19" s="1009" t="s">
        <v>1485</v>
      </c>
      <c r="D19" s="1009" t="s">
        <v>1776</v>
      </c>
      <c r="E19" s="1015">
        <v>184865</v>
      </c>
      <c r="F19" s="1015">
        <v>265365</v>
      </c>
      <c r="G19" s="1009" t="s">
        <v>1524</v>
      </c>
      <c r="H19" s="1010"/>
    </row>
    <row r="20" spans="1:8" s="1011" customFormat="1" ht="10.5" customHeight="1">
      <c r="A20" s="1009">
        <v>17</v>
      </c>
      <c r="B20" s="1009">
        <v>1</v>
      </c>
      <c r="C20" s="1009" t="s">
        <v>1485</v>
      </c>
      <c r="D20" s="1009" t="s">
        <v>1777</v>
      </c>
      <c r="E20" s="1015">
        <v>184864</v>
      </c>
      <c r="F20" s="1015">
        <v>265370</v>
      </c>
      <c r="G20" s="1009" t="s">
        <v>1525</v>
      </c>
      <c r="H20" s="1010"/>
    </row>
    <row r="21" spans="1:8" s="1011" customFormat="1" ht="10.5" customHeight="1">
      <c r="A21" s="1009">
        <v>18</v>
      </c>
      <c r="B21" s="1009">
        <v>1</v>
      </c>
      <c r="C21" s="1009" t="s">
        <v>1486</v>
      </c>
      <c r="D21" s="1009" t="s">
        <v>1778</v>
      </c>
      <c r="E21" s="1015">
        <v>185662</v>
      </c>
      <c r="F21" s="1015">
        <v>265480</v>
      </c>
      <c r="G21" s="1009" t="s">
        <v>1526</v>
      </c>
      <c r="H21" s="1010"/>
    </row>
    <row r="22" spans="1:8" s="1011" customFormat="1" ht="10.5" customHeight="1">
      <c r="A22" s="1009">
        <v>19</v>
      </c>
      <c r="B22" s="1009">
        <v>1</v>
      </c>
      <c r="C22" s="1009" t="s">
        <v>1486</v>
      </c>
      <c r="D22" s="1009" t="s">
        <v>1779</v>
      </c>
      <c r="E22" s="1015">
        <v>185658</v>
      </c>
      <c r="F22" s="1015">
        <v>265483</v>
      </c>
      <c r="G22" s="1009" t="s">
        <v>1527</v>
      </c>
      <c r="H22" s="1010"/>
    </row>
    <row r="23" spans="1:8" s="1011" customFormat="1" ht="10.5" customHeight="1">
      <c r="A23" s="1009">
        <v>20</v>
      </c>
      <c r="B23" s="1009">
        <v>1</v>
      </c>
      <c r="C23" s="1009" t="s">
        <v>1487</v>
      </c>
      <c r="D23" s="1009" t="s">
        <v>1780</v>
      </c>
      <c r="E23" s="1015">
        <v>185984</v>
      </c>
      <c r="F23" s="1015">
        <v>265515</v>
      </c>
      <c r="G23" s="1009" t="s">
        <v>1528</v>
      </c>
      <c r="H23" s="1010"/>
    </row>
    <row r="24" spans="1:8" s="1011" customFormat="1" ht="10.5" customHeight="1">
      <c r="A24" s="1009">
        <v>21</v>
      </c>
      <c r="B24" s="1009">
        <v>1</v>
      </c>
      <c r="C24" s="1009" t="s">
        <v>1487</v>
      </c>
      <c r="D24" s="1009" t="s">
        <v>1781</v>
      </c>
      <c r="E24" s="1015">
        <v>185988</v>
      </c>
      <c r="F24" s="1015">
        <v>265510</v>
      </c>
      <c r="G24" s="1009" t="s">
        <v>1529</v>
      </c>
      <c r="H24" s="1010"/>
    </row>
    <row r="25" spans="1:8" s="1011" customFormat="1" ht="10.5" customHeight="1">
      <c r="A25" s="1009">
        <v>22</v>
      </c>
      <c r="B25" s="1009">
        <v>1</v>
      </c>
      <c r="C25" s="1009" t="s">
        <v>1487</v>
      </c>
      <c r="D25" s="1009" t="s">
        <v>1782</v>
      </c>
      <c r="E25" s="1015">
        <v>185979</v>
      </c>
      <c r="F25" s="1015">
        <v>265510</v>
      </c>
      <c r="G25" s="1009" t="s">
        <v>1530</v>
      </c>
      <c r="H25" s="1010"/>
    </row>
    <row r="26" spans="1:8" s="1011" customFormat="1" ht="10.5" customHeight="1">
      <c r="A26" s="1009">
        <v>23</v>
      </c>
      <c r="B26" s="1009">
        <v>1</v>
      </c>
      <c r="C26" s="1009" t="s">
        <v>1488</v>
      </c>
      <c r="D26" s="1009" t="s">
        <v>1783</v>
      </c>
      <c r="E26" s="1015">
        <v>185112</v>
      </c>
      <c r="F26" s="1015">
        <v>265938</v>
      </c>
      <c r="G26" s="1009" t="s">
        <v>1531</v>
      </c>
      <c r="H26" s="1010"/>
    </row>
    <row r="27" spans="1:8" s="1011" customFormat="1" ht="10.5" customHeight="1">
      <c r="A27" s="1009">
        <v>24</v>
      </c>
      <c r="B27" s="1009">
        <v>1</v>
      </c>
      <c r="C27" s="1009" t="s">
        <v>1489</v>
      </c>
      <c r="D27" s="1009" t="s">
        <v>1784</v>
      </c>
      <c r="E27" s="1015">
        <v>185133</v>
      </c>
      <c r="F27" s="1015">
        <v>265806</v>
      </c>
      <c r="G27" s="1009" t="s">
        <v>1532</v>
      </c>
      <c r="H27" s="1010"/>
    </row>
    <row r="28" spans="1:8" s="1011" customFormat="1" ht="10.5" customHeight="1">
      <c r="A28" s="1009">
        <v>25</v>
      </c>
      <c r="B28" s="1009">
        <v>1</v>
      </c>
      <c r="C28" s="1009" t="s">
        <v>1489</v>
      </c>
      <c r="D28" s="1009" t="s">
        <v>1785</v>
      </c>
      <c r="E28" s="1015">
        <v>185131</v>
      </c>
      <c r="F28" s="1015">
        <v>265801</v>
      </c>
      <c r="G28" s="1009" t="s">
        <v>1533</v>
      </c>
      <c r="H28" s="1010"/>
    </row>
    <row r="29" spans="1:8" s="1011" customFormat="1" ht="10.5" customHeight="1">
      <c r="A29" s="1009">
        <v>26</v>
      </c>
      <c r="B29" s="1009">
        <v>1</v>
      </c>
      <c r="C29" s="1009" t="s">
        <v>1480</v>
      </c>
      <c r="D29" s="1009" t="s">
        <v>1786</v>
      </c>
      <c r="E29" s="1015">
        <v>185195</v>
      </c>
      <c r="F29" s="1015">
        <v>265747</v>
      </c>
      <c r="G29" s="1009" t="s">
        <v>1534</v>
      </c>
      <c r="H29" s="1010"/>
    </row>
    <row r="30" spans="1:8" s="1011" customFormat="1" ht="10.5" customHeight="1">
      <c r="A30" s="1009">
        <v>27</v>
      </c>
      <c r="B30" s="1009">
        <v>1</v>
      </c>
      <c r="C30" s="1009" t="s">
        <v>1480</v>
      </c>
      <c r="D30" s="1009" t="s">
        <v>1787</v>
      </c>
      <c r="E30" s="1015">
        <v>185192</v>
      </c>
      <c r="F30" s="1015">
        <v>265748</v>
      </c>
      <c r="G30" s="1009" t="s">
        <v>1535</v>
      </c>
      <c r="H30" s="1010"/>
    </row>
    <row r="31" spans="1:8" s="1011" customFormat="1" ht="10.5" customHeight="1">
      <c r="A31" s="1009">
        <v>28</v>
      </c>
      <c r="B31" s="1009">
        <v>1</v>
      </c>
      <c r="C31" s="1009" t="s">
        <v>1480</v>
      </c>
      <c r="D31" s="1009" t="s">
        <v>1788</v>
      </c>
      <c r="E31" s="1015">
        <v>185178</v>
      </c>
      <c r="F31" s="1015">
        <v>265768</v>
      </c>
      <c r="G31" s="1009" t="s">
        <v>1536</v>
      </c>
      <c r="H31" s="1010"/>
    </row>
    <row r="32" spans="1:8" s="1011" customFormat="1" ht="10.5" customHeight="1">
      <c r="A32" s="1009">
        <v>29</v>
      </c>
      <c r="B32" s="1009">
        <v>1</v>
      </c>
      <c r="C32" s="1009" t="s">
        <v>1490</v>
      </c>
      <c r="D32" s="1009" t="s">
        <v>1789</v>
      </c>
      <c r="E32" s="1015">
        <v>185190</v>
      </c>
      <c r="F32" s="1015">
        <v>265785</v>
      </c>
      <c r="G32" s="1009" t="s">
        <v>1537</v>
      </c>
      <c r="H32" s="1010"/>
    </row>
    <row r="33" spans="1:8" s="1011" customFormat="1" ht="10.5" customHeight="1">
      <c r="A33" s="1009">
        <v>30</v>
      </c>
      <c r="B33" s="1009">
        <v>1</v>
      </c>
      <c r="C33" s="1009" t="s">
        <v>1482</v>
      </c>
      <c r="D33" s="1009" t="s">
        <v>1790</v>
      </c>
      <c r="E33" s="1015">
        <v>185526</v>
      </c>
      <c r="F33" s="1015">
        <v>265998</v>
      </c>
      <c r="G33" s="1009" t="s">
        <v>1538</v>
      </c>
      <c r="H33" s="1010"/>
    </row>
    <row r="34" spans="1:8" s="1011" customFormat="1" ht="10.5" customHeight="1">
      <c r="A34" s="1009">
        <v>31</v>
      </c>
      <c r="B34" s="1009">
        <v>1</v>
      </c>
      <c r="C34" s="1009" t="s">
        <v>1482</v>
      </c>
      <c r="D34" s="1009" t="s">
        <v>1791</v>
      </c>
      <c r="E34" s="1015">
        <v>185525</v>
      </c>
      <c r="F34" s="1015">
        <v>265999</v>
      </c>
      <c r="G34" s="1009" t="s">
        <v>1539</v>
      </c>
      <c r="H34" s="1010"/>
    </row>
    <row r="35" spans="1:8" s="1011" customFormat="1" ht="10.5" customHeight="1">
      <c r="A35" s="1009">
        <v>32</v>
      </c>
      <c r="B35" s="1009">
        <v>1</v>
      </c>
      <c r="C35" s="1009" t="s">
        <v>1482</v>
      </c>
      <c r="D35" s="1009" t="s">
        <v>1792</v>
      </c>
      <c r="E35" s="1015">
        <v>185565</v>
      </c>
      <c r="F35" s="1015">
        <v>265894</v>
      </c>
      <c r="G35" s="1009" t="s">
        <v>1540</v>
      </c>
      <c r="H35" s="1010"/>
    </row>
    <row r="36" spans="1:8" s="1011" customFormat="1" ht="10.5" customHeight="1">
      <c r="A36" s="1009">
        <v>33</v>
      </c>
      <c r="B36" s="1009">
        <v>1</v>
      </c>
      <c r="C36" s="1009" t="s">
        <v>1482</v>
      </c>
      <c r="D36" s="1009" t="s">
        <v>1793</v>
      </c>
      <c r="E36" s="1015">
        <v>185561</v>
      </c>
      <c r="F36" s="1015">
        <v>265891</v>
      </c>
      <c r="G36" s="1009" t="s">
        <v>1541</v>
      </c>
      <c r="H36" s="1010"/>
    </row>
    <row r="37" spans="1:8" s="1011" customFormat="1" ht="10.5" customHeight="1">
      <c r="A37" s="1009">
        <v>34</v>
      </c>
      <c r="B37" s="1009">
        <v>1</v>
      </c>
      <c r="C37" s="1009" t="s">
        <v>1482</v>
      </c>
      <c r="D37" s="1009" t="s">
        <v>1794</v>
      </c>
      <c r="E37" s="1015">
        <v>185668</v>
      </c>
      <c r="F37" s="1015">
        <v>265845</v>
      </c>
      <c r="G37" s="1009" t="s">
        <v>1542</v>
      </c>
      <c r="H37" s="1010"/>
    </row>
    <row r="38" spans="1:8" s="1011" customFormat="1" ht="10.5" customHeight="1">
      <c r="A38" s="1009">
        <v>35</v>
      </c>
      <c r="B38" s="1009">
        <v>1</v>
      </c>
      <c r="C38" s="1009" t="s">
        <v>1482</v>
      </c>
      <c r="D38" s="1009" t="s">
        <v>1795</v>
      </c>
      <c r="E38" s="1015">
        <v>185675</v>
      </c>
      <c r="F38" s="1015">
        <v>265820</v>
      </c>
      <c r="G38" s="1009" t="s">
        <v>1543</v>
      </c>
      <c r="H38" s="1010"/>
    </row>
    <row r="39" spans="1:8" s="1011" customFormat="1" ht="10.5" customHeight="1">
      <c r="A39" s="1009">
        <v>36</v>
      </c>
      <c r="B39" s="1009">
        <v>1</v>
      </c>
      <c r="C39" s="1009" t="s">
        <v>1482</v>
      </c>
      <c r="D39" s="1009" t="s">
        <v>1796</v>
      </c>
      <c r="E39" s="1015">
        <v>185674</v>
      </c>
      <c r="F39" s="1015">
        <v>265823</v>
      </c>
      <c r="G39" s="1009" t="s">
        <v>1544</v>
      </c>
      <c r="H39" s="1010"/>
    </row>
    <row r="40" spans="1:8" s="1011" customFormat="1" ht="10.5" customHeight="1">
      <c r="A40" s="1009">
        <v>37</v>
      </c>
      <c r="B40" s="1009">
        <v>1</v>
      </c>
      <c r="C40" s="1009" t="s">
        <v>1482</v>
      </c>
      <c r="D40" s="1009" t="s">
        <v>1797</v>
      </c>
      <c r="E40" s="1015">
        <v>185688</v>
      </c>
      <c r="F40" s="1015">
        <v>265840</v>
      </c>
      <c r="G40" s="1009" t="s">
        <v>1545</v>
      </c>
      <c r="H40" s="1010"/>
    </row>
    <row r="41" spans="1:8" s="1011" customFormat="1" ht="10.5" customHeight="1">
      <c r="A41" s="1009">
        <v>38</v>
      </c>
      <c r="B41" s="1009">
        <v>1</v>
      </c>
      <c r="C41" s="1009" t="s">
        <v>1482</v>
      </c>
      <c r="D41" s="1009" t="s">
        <v>1798</v>
      </c>
      <c r="E41" s="1015">
        <v>185700</v>
      </c>
      <c r="F41" s="1015">
        <v>265846</v>
      </c>
      <c r="G41" s="1009" t="s">
        <v>1546</v>
      </c>
      <c r="H41" s="1010"/>
    </row>
    <row r="42" spans="1:8" s="1011" customFormat="1" ht="10.5" customHeight="1">
      <c r="A42" s="1009">
        <v>39</v>
      </c>
      <c r="B42" s="1009">
        <v>1</v>
      </c>
      <c r="C42" s="1009" t="s">
        <v>1482</v>
      </c>
      <c r="D42" s="1009" t="s">
        <v>1799</v>
      </c>
      <c r="E42" s="1015">
        <v>185709</v>
      </c>
      <c r="F42" s="1015">
        <v>265851</v>
      </c>
      <c r="G42" s="1009" t="s">
        <v>1547</v>
      </c>
      <c r="H42" s="1010"/>
    </row>
    <row r="43" spans="1:8" s="1011" customFormat="1" ht="10.5" customHeight="1">
      <c r="A43" s="1009">
        <v>40</v>
      </c>
      <c r="B43" s="1009">
        <v>1</v>
      </c>
      <c r="C43" s="1009" t="s">
        <v>1482</v>
      </c>
      <c r="D43" s="1009" t="s">
        <v>1800</v>
      </c>
      <c r="E43" s="1015">
        <v>185739</v>
      </c>
      <c r="F43" s="1015">
        <v>265850</v>
      </c>
      <c r="G43" s="1009" t="s">
        <v>1548</v>
      </c>
      <c r="H43" s="1010"/>
    </row>
    <row r="44" spans="1:8" s="1011" customFormat="1" ht="10.5" customHeight="1">
      <c r="A44" s="1009">
        <v>41</v>
      </c>
      <c r="B44" s="1009">
        <v>1</v>
      </c>
      <c r="C44" s="1009" t="s">
        <v>1482</v>
      </c>
      <c r="D44" s="1009" t="s">
        <v>1801</v>
      </c>
      <c r="E44" s="1015">
        <v>185737</v>
      </c>
      <c r="F44" s="1015">
        <v>265853</v>
      </c>
      <c r="G44" s="1009" t="s">
        <v>1549</v>
      </c>
      <c r="H44" s="1010"/>
    </row>
    <row r="45" spans="1:8" s="1011" customFormat="1" ht="10.5" customHeight="1">
      <c r="A45" s="1009">
        <v>42</v>
      </c>
      <c r="B45" s="1009">
        <v>1</v>
      </c>
      <c r="C45" s="1009" t="s">
        <v>1482</v>
      </c>
      <c r="D45" s="1009" t="s">
        <v>1802</v>
      </c>
      <c r="E45" s="1015">
        <v>185775</v>
      </c>
      <c r="F45" s="1015">
        <v>265610</v>
      </c>
      <c r="G45" s="1009" t="s">
        <v>1550</v>
      </c>
      <c r="H45" s="1010"/>
    </row>
    <row r="46" spans="1:8" s="1011" customFormat="1" ht="10.5" customHeight="1">
      <c r="A46" s="1009">
        <v>43</v>
      </c>
      <c r="B46" s="1009">
        <v>1</v>
      </c>
      <c r="C46" s="1009" t="s">
        <v>1482</v>
      </c>
      <c r="D46" s="1009" t="s">
        <v>1803</v>
      </c>
      <c r="E46" s="1015">
        <v>185786</v>
      </c>
      <c r="F46" s="1015">
        <v>265661</v>
      </c>
      <c r="G46" s="1009" t="s">
        <v>1551</v>
      </c>
      <c r="H46" s="1010"/>
    </row>
    <row r="47" spans="1:8" s="1011" customFormat="1" ht="10.5" customHeight="1">
      <c r="A47" s="1009">
        <v>44</v>
      </c>
      <c r="B47" s="1009">
        <v>1</v>
      </c>
      <c r="C47" s="1009" t="s">
        <v>1482</v>
      </c>
      <c r="D47" s="1009" t="s">
        <v>1804</v>
      </c>
      <c r="E47" s="1015">
        <v>185712</v>
      </c>
      <c r="F47" s="1015">
        <v>265723</v>
      </c>
      <c r="G47" s="1009" t="s">
        <v>1552</v>
      </c>
      <c r="H47" s="1010"/>
    </row>
    <row r="48" spans="1:8" s="1011" customFormat="1" ht="10.5" customHeight="1">
      <c r="A48" s="1009">
        <v>45</v>
      </c>
      <c r="B48" s="1009">
        <v>1</v>
      </c>
      <c r="C48" s="1009" t="s">
        <v>1482</v>
      </c>
      <c r="D48" s="1009" t="s">
        <v>1805</v>
      </c>
      <c r="E48" s="1015">
        <v>185630</v>
      </c>
      <c r="F48" s="1015">
        <v>265618</v>
      </c>
      <c r="G48" s="1009" t="s">
        <v>1553</v>
      </c>
      <c r="H48" s="1010"/>
    </row>
    <row r="49" spans="1:8" s="1011" customFormat="1" ht="10.5" customHeight="1">
      <c r="A49" s="1009">
        <v>46</v>
      </c>
      <c r="B49" s="1009">
        <v>1</v>
      </c>
      <c r="C49" s="1009" t="s">
        <v>1482</v>
      </c>
      <c r="D49" s="1009" t="s">
        <v>1806</v>
      </c>
      <c r="E49" s="1015">
        <v>185625</v>
      </c>
      <c r="F49" s="1015">
        <v>265638</v>
      </c>
      <c r="G49" s="1009" t="s">
        <v>1554</v>
      </c>
      <c r="H49" s="1010"/>
    </row>
    <row r="50" spans="1:8" s="1011" customFormat="1" ht="10.5" customHeight="1">
      <c r="A50" s="1009">
        <v>47</v>
      </c>
      <c r="B50" s="1009">
        <v>1</v>
      </c>
      <c r="C50" s="1009" t="s">
        <v>1482</v>
      </c>
      <c r="D50" s="1009" t="s">
        <v>1807</v>
      </c>
      <c r="E50" s="1015">
        <v>185662</v>
      </c>
      <c r="F50" s="1015">
        <v>265688</v>
      </c>
      <c r="G50" s="1009" t="s">
        <v>1555</v>
      </c>
      <c r="H50" s="1010"/>
    </row>
    <row r="51" spans="1:8" s="1011" customFormat="1" ht="10.5" customHeight="1">
      <c r="A51" s="1009">
        <v>48</v>
      </c>
      <c r="B51" s="1009">
        <v>1</v>
      </c>
      <c r="C51" s="1009" t="s">
        <v>1482</v>
      </c>
      <c r="D51" s="1009" t="s">
        <v>1808</v>
      </c>
      <c r="E51" s="1015">
        <v>185597</v>
      </c>
      <c r="F51" s="1015">
        <v>265720</v>
      </c>
      <c r="G51" s="1009" t="s">
        <v>1556</v>
      </c>
      <c r="H51" s="1010"/>
    </row>
    <row r="52" spans="1:8" s="1011" customFormat="1" ht="10.5" customHeight="1">
      <c r="A52" s="1009">
        <v>49</v>
      </c>
      <c r="B52" s="1009">
        <v>1</v>
      </c>
      <c r="C52" s="1009" t="s">
        <v>1482</v>
      </c>
      <c r="D52" s="1009" t="s">
        <v>1809</v>
      </c>
      <c r="E52" s="1015">
        <v>185576</v>
      </c>
      <c r="F52" s="1015">
        <v>265709</v>
      </c>
      <c r="G52" s="1009" t="s">
        <v>1557</v>
      </c>
      <c r="H52" s="1010"/>
    </row>
    <row r="53" spans="1:8" s="1011" customFormat="1" ht="10.5" customHeight="1">
      <c r="A53" s="1009">
        <v>50</v>
      </c>
      <c r="B53" s="1009">
        <v>1</v>
      </c>
      <c r="C53" s="1009" t="s">
        <v>1482</v>
      </c>
      <c r="D53" s="1009" t="s">
        <v>1810</v>
      </c>
      <c r="E53" s="1015">
        <v>185583</v>
      </c>
      <c r="F53" s="1015">
        <v>265749</v>
      </c>
      <c r="G53" s="1009" t="s">
        <v>1558</v>
      </c>
      <c r="H53" s="1010"/>
    </row>
    <row r="54" spans="1:8" s="1011" customFormat="1" ht="10.5" customHeight="1">
      <c r="A54" s="1009">
        <v>51</v>
      </c>
      <c r="B54" s="1009">
        <v>1</v>
      </c>
      <c r="C54" s="1009" t="s">
        <v>1480</v>
      </c>
      <c r="D54" s="1009" t="s">
        <v>1811</v>
      </c>
      <c r="E54" s="1015">
        <v>185262</v>
      </c>
      <c r="F54" s="1015">
        <v>265634</v>
      </c>
      <c r="G54" s="1009" t="s">
        <v>1559</v>
      </c>
      <c r="H54" s="1010"/>
    </row>
    <row r="55" spans="1:8" s="1011" customFormat="1" ht="10.5" customHeight="1">
      <c r="A55" s="1009">
        <v>52</v>
      </c>
      <c r="B55" s="1009">
        <v>1</v>
      </c>
      <c r="C55" s="1009" t="s">
        <v>1480</v>
      </c>
      <c r="D55" s="1009" t="s">
        <v>1812</v>
      </c>
      <c r="E55" s="1015">
        <v>185321</v>
      </c>
      <c r="F55" s="1015">
        <v>265566</v>
      </c>
      <c r="G55" s="1009" t="s">
        <v>1560</v>
      </c>
      <c r="H55" s="1010"/>
    </row>
    <row r="56" spans="1:8" s="1011" customFormat="1" ht="10.5" customHeight="1">
      <c r="A56" s="1009">
        <v>53</v>
      </c>
      <c r="B56" s="1009">
        <v>1</v>
      </c>
      <c r="C56" s="1009" t="s">
        <v>1491</v>
      </c>
      <c r="D56" s="1009" t="s">
        <v>1813</v>
      </c>
      <c r="E56" s="1015">
        <v>185409</v>
      </c>
      <c r="F56" s="1015">
        <v>265340</v>
      </c>
      <c r="G56" s="1009" t="s">
        <v>1561</v>
      </c>
      <c r="H56" s="1010"/>
    </row>
    <row r="57" spans="1:8" s="1011" customFormat="1" ht="10.5" customHeight="1">
      <c r="A57" s="1009">
        <v>54</v>
      </c>
      <c r="B57" s="1009">
        <v>1</v>
      </c>
      <c r="C57" s="1009" t="s">
        <v>1492</v>
      </c>
      <c r="D57" s="1009" t="s">
        <v>1814</v>
      </c>
      <c r="E57" s="1015">
        <v>185402</v>
      </c>
      <c r="F57" s="1015">
        <v>265333</v>
      </c>
      <c r="G57" s="1009" t="s">
        <v>1562</v>
      </c>
      <c r="H57" s="1010"/>
    </row>
    <row r="58" spans="1:8" s="1011" customFormat="1" ht="10.5" customHeight="1">
      <c r="A58" s="1009">
        <v>55</v>
      </c>
      <c r="B58" s="1009">
        <v>1</v>
      </c>
      <c r="C58" s="1009" t="s">
        <v>1492</v>
      </c>
      <c r="D58" s="1009" t="s">
        <v>1815</v>
      </c>
      <c r="E58" s="1015">
        <v>185407</v>
      </c>
      <c r="F58" s="1015">
        <v>265338</v>
      </c>
      <c r="G58" s="1009" t="s">
        <v>1563</v>
      </c>
      <c r="H58" s="1010"/>
    </row>
    <row r="59" spans="1:8" s="1011" customFormat="1" ht="10.5" customHeight="1">
      <c r="A59" s="1009">
        <v>56</v>
      </c>
      <c r="B59" s="1009">
        <v>1</v>
      </c>
      <c r="C59" s="1009" t="s">
        <v>1493</v>
      </c>
      <c r="D59" s="1009" t="s">
        <v>1816</v>
      </c>
      <c r="E59" s="1015">
        <v>185294</v>
      </c>
      <c r="F59" s="1015">
        <v>265325</v>
      </c>
      <c r="G59" s="1009" t="s">
        <v>1564</v>
      </c>
      <c r="H59" s="1010"/>
    </row>
    <row r="60" spans="1:8" s="1011" customFormat="1" ht="10.5" customHeight="1">
      <c r="A60" s="1009">
        <v>57</v>
      </c>
      <c r="B60" s="1009">
        <v>1</v>
      </c>
      <c r="C60" s="1009" t="s">
        <v>1494</v>
      </c>
      <c r="D60" s="1009" t="s">
        <v>1817</v>
      </c>
      <c r="E60" s="1015">
        <v>185136</v>
      </c>
      <c r="F60" s="1015">
        <v>265498</v>
      </c>
      <c r="G60" s="1009" t="s">
        <v>1565</v>
      </c>
      <c r="H60" s="1010"/>
    </row>
    <row r="61" spans="1:8" s="1011" customFormat="1" ht="10.5" customHeight="1">
      <c r="A61" s="1009">
        <v>58</v>
      </c>
      <c r="B61" s="1009">
        <v>1</v>
      </c>
      <c r="C61" s="1009" t="s">
        <v>1494</v>
      </c>
      <c r="D61" s="1009" t="s">
        <v>1818</v>
      </c>
      <c r="E61" s="1015">
        <v>185131</v>
      </c>
      <c r="F61" s="1015">
        <v>265500</v>
      </c>
      <c r="G61" s="1009" t="s">
        <v>1566</v>
      </c>
      <c r="H61" s="1010"/>
    </row>
    <row r="62" spans="1:8" s="1011" customFormat="1" ht="10.5" customHeight="1">
      <c r="A62" s="1009">
        <v>59</v>
      </c>
      <c r="B62" s="1009">
        <v>1</v>
      </c>
      <c r="C62" s="1009" t="s">
        <v>1480</v>
      </c>
      <c r="D62" s="1009" t="s">
        <v>1819</v>
      </c>
      <c r="E62" s="1015">
        <v>185222</v>
      </c>
      <c r="F62" s="1015">
        <v>265607</v>
      </c>
      <c r="G62" s="1009" t="s">
        <v>1567</v>
      </c>
      <c r="H62" s="1010"/>
    </row>
    <row r="63" spans="1:8" s="1011" customFormat="1" ht="10.5" customHeight="1">
      <c r="A63" s="1009">
        <v>60</v>
      </c>
      <c r="B63" s="1009">
        <v>1</v>
      </c>
      <c r="C63" s="1009" t="s">
        <v>1480</v>
      </c>
      <c r="D63" s="1009" t="s">
        <v>1820</v>
      </c>
      <c r="E63" s="1015">
        <v>185222</v>
      </c>
      <c r="F63" s="1015">
        <v>265615</v>
      </c>
      <c r="G63" s="1009" t="s">
        <v>1568</v>
      </c>
      <c r="H63" s="1010"/>
    </row>
    <row r="64" spans="1:8" s="1011" customFormat="1" ht="10.5" customHeight="1">
      <c r="A64" s="1009">
        <v>61</v>
      </c>
      <c r="B64" s="1009">
        <v>1</v>
      </c>
      <c r="C64" s="1009" t="s">
        <v>1480</v>
      </c>
      <c r="D64" s="1009" t="s">
        <v>1821</v>
      </c>
      <c r="E64" s="1015">
        <v>185151</v>
      </c>
      <c r="F64" s="1015">
        <v>265679</v>
      </c>
      <c r="G64" s="1009" t="s">
        <v>1569</v>
      </c>
      <c r="H64" s="1010"/>
    </row>
    <row r="65" spans="1:8" s="1011" customFormat="1" ht="10.5" customHeight="1">
      <c r="A65" s="1009">
        <v>62</v>
      </c>
      <c r="B65" s="1009">
        <v>1</v>
      </c>
      <c r="C65" s="1009" t="s">
        <v>1480</v>
      </c>
      <c r="D65" s="1009" t="s">
        <v>1822</v>
      </c>
      <c r="E65" s="1015">
        <v>185151</v>
      </c>
      <c r="F65" s="1015">
        <v>265684</v>
      </c>
      <c r="G65" s="1009" t="s">
        <v>1570</v>
      </c>
      <c r="H65" s="1010"/>
    </row>
    <row r="66" spans="1:8" s="1011" customFormat="1" ht="10.5" customHeight="1">
      <c r="A66" s="1009">
        <v>63</v>
      </c>
      <c r="B66" s="1009">
        <v>1</v>
      </c>
      <c r="C66" s="1009" t="s">
        <v>1480</v>
      </c>
      <c r="D66" s="1009" t="s">
        <v>1823</v>
      </c>
      <c r="E66" s="1015">
        <v>185144</v>
      </c>
      <c r="F66" s="1015">
        <v>265669</v>
      </c>
      <c r="G66" s="1009" t="s">
        <v>1571</v>
      </c>
      <c r="H66" s="1010"/>
    </row>
    <row r="67" spans="1:8" s="1011" customFormat="1" ht="10.5" customHeight="1">
      <c r="A67" s="1009">
        <v>64</v>
      </c>
      <c r="B67" s="1009">
        <v>1</v>
      </c>
      <c r="C67" s="1009" t="s">
        <v>1480</v>
      </c>
      <c r="D67" s="1009" t="s">
        <v>1824</v>
      </c>
      <c r="E67" s="1015">
        <v>185071</v>
      </c>
      <c r="F67" s="1015">
        <v>265645</v>
      </c>
      <c r="G67" s="1009" t="s">
        <v>1572</v>
      </c>
      <c r="H67" s="1010"/>
    </row>
    <row r="68" spans="1:8" s="1011" customFormat="1" ht="10.5" customHeight="1">
      <c r="A68" s="1009">
        <v>65</v>
      </c>
      <c r="B68" s="1009">
        <v>1</v>
      </c>
      <c r="C68" s="1009" t="s">
        <v>1480</v>
      </c>
      <c r="D68" s="1009" t="s">
        <v>1825</v>
      </c>
      <c r="E68" s="1015">
        <v>185106</v>
      </c>
      <c r="F68" s="1015">
        <v>265637</v>
      </c>
      <c r="G68" s="1009" t="s">
        <v>1573</v>
      </c>
      <c r="H68" s="1010"/>
    </row>
    <row r="69" spans="1:8" s="1011" customFormat="1" ht="10.5" customHeight="1">
      <c r="A69" s="1009">
        <v>66</v>
      </c>
      <c r="B69" s="1009">
        <v>1</v>
      </c>
      <c r="C69" s="1009" t="s">
        <v>1480</v>
      </c>
      <c r="D69" s="1009" t="s">
        <v>1826</v>
      </c>
      <c r="E69" s="1015">
        <v>185126</v>
      </c>
      <c r="F69" s="1015">
        <v>265637</v>
      </c>
      <c r="G69" s="1009" t="s">
        <v>1574</v>
      </c>
      <c r="H69" s="1010"/>
    </row>
    <row r="70" spans="1:8" s="1011" customFormat="1" ht="10.5" customHeight="1">
      <c r="A70" s="1009">
        <v>67</v>
      </c>
      <c r="B70" s="1009">
        <v>1</v>
      </c>
      <c r="C70" s="1009" t="s">
        <v>1495</v>
      </c>
      <c r="D70" s="1009" t="s">
        <v>1827</v>
      </c>
      <c r="E70" s="1015">
        <v>185153</v>
      </c>
      <c r="F70" s="1015">
        <v>265599</v>
      </c>
      <c r="G70" s="1009" t="s">
        <v>1575</v>
      </c>
      <c r="H70" s="1010"/>
    </row>
    <row r="71" spans="1:8" s="1011" customFormat="1" ht="10.5" customHeight="1">
      <c r="A71" s="1009">
        <v>68</v>
      </c>
      <c r="B71" s="1009">
        <v>1</v>
      </c>
      <c r="C71" s="1009" t="s">
        <v>1495</v>
      </c>
      <c r="D71" s="1009" t="s">
        <v>1828</v>
      </c>
      <c r="E71" s="1015">
        <v>185150</v>
      </c>
      <c r="F71" s="1015">
        <v>265594</v>
      </c>
      <c r="G71" s="1009" t="s">
        <v>1576</v>
      </c>
      <c r="H71" s="1010"/>
    </row>
    <row r="72" spans="1:8" s="1011" customFormat="1" ht="10.5" customHeight="1">
      <c r="A72" s="1009">
        <v>69</v>
      </c>
      <c r="B72" s="1009">
        <v>1</v>
      </c>
      <c r="C72" s="1009" t="s">
        <v>1496</v>
      </c>
      <c r="D72" s="1009" t="s">
        <v>1829</v>
      </c>
      <c r="E72" s="1015">
        <v>185272</v>
      </c>
      <c r="F72" s="1015">
        <v>265255</v>
      </c>
      <c r="G72" s="1009" t="s">
        <v>1577</v>
      </c>
      <c r="H72" s="1010"/>
    </row>
    <row r="73" spans="1:8" s="1011" customFormat="1" ht="10.5" customHeight="1">
      <c r="A73" s="1009">
        <v>70</v>
      </c>
      <c r="B73" s="1009">
        <v>1</v>
      </c>
      <c r="C73" s="1009" t="s">
        <v>1496</v>
      </c>
      <c r="D73" s="1009" t="s">
        <v>1830</v>
      </c>
      <c r="E73" s="1015">
        <v>185274</v>
      </c>
      <c r="F73" s="1015">
        <v>265256</v>
      </c>
      <c r="G73" s="1009" t="s">
        <v>1578</v>
      </c>
      <c r="H73" s="1010"/>
    </row>
    <row r="74" spans="1:8" s="1011" customFormat="1" ht="10.5" customHeight="1">
      <c r="A74" s="1009">
        <v>71</v>
      </c>
      <c r="B74" s="1009">
        <v>1</v>
      </c>
      <c r="C74" s="1009" t="s">
        <v>1497</v>
      </c>
      <c r="D74" s="1009" t="s">
        <v>1831</v>
      </c>
      <c r="E74" s="1015">
        <v>185094</v>
      </c>
      <c r="F74" s="1015">
        <v>265250</v>
      </c>
      <c r="G74" s="1009" t="s">
        <v>1579</v>
      </c>
      <c r="H74" s="1010"/>
    </row>
    <row r="75" spans="1:8" s="1011" customFormat="1" ht="10.5" customHeight="1">
      <c r="A75" s="1009">
        <v>72</v>
      </c>
      <c r="B75" s="1009">
        <v>1</v>
      </c>
      <c r="C75" s="1009" t="s">
        <v>1497</v>
      </c>
      <c r="D75" s="1009" t="s">
        <v>1832</v>
      </c>
      <c r="E75" s="1015">
        <v>185159</v>
      </c>
      <c r="F75" s="1015">
        <v>265258</v>
      </c>
      <c r="G75" s="1009" t="s">
        <v>1580</v>
      </c>
      <c r="H75" s="1010"/>
    </row>
    <row r="76" spans="1:8" s="1011" customFormat="1" ht="10.5" customHeight="1">
      <c r="A76" s="1009">
        <v>73</v>
      </c>
      <c r="B76" s="1009">
        <v>1</v>
      </c>
      <c r="C76" s="1009" t="s">
        <v>1497</v>
      </c>
      <c r="D76" s="1009" t="s">
        <v>1833</v>
      </c>
      <c r="E76" s="1015">
        <v>185162</v>
      </c>
      <c r="F76" s="1015">
        <v>265258</v>
      </c>
      <c r="G76" s="1009" t="s">
        <v>1581</v>
      </c>
      <c r="H76" s="1010"/>
    </row>
    <row r="77" spans="1:8" s="1011" customFormat="1" ht="10.5" customHeight="1">
      <c r="A77" s="1009">
        <v>74</v>
      </c>
      <c r="B77" s="1009">
        <v>1</v>
      </c>
      <c r="C77" s="1009" t="s">
        <v>1498</v>
      </c>
      <c r="D77" s="1009" t="s">
        <v>1834</v>
      </c>
      <c r="E77" s="1015">
        <v>185172</v>
      </c>
      <c r="F77" s="1015">
        <v>265215</v>
      </c>
      <c r="G77" s="1009" t="s">
        <v>1582</v>
      </c>
      <c r="H77" s="1010"/>
    </row>
    <row r="78" spans="1:8" s="1011" customFormat="1" ht="10.5" customHeight="1">
      <c r="A78" s="1009">
        <v>75</v>
      </c>
      <c r="B78" s="1009">
        <v>1</v>
      </c>
      <c r="C78" s="1009" t="s">
        <v>1497</v>
      </c>
      <c r="D78" s="1009" t="s">
        <v>1835</v>
      </c>
      <c r="E78" s="1015">
        <v>185155</v>
      </c>
      <c r="F78" s="1015">
        <v>265239</v>
      </c>
      <c r="G78" s="1009" t="s">
        <v>1583</v>
      </c>
      <c r="H78" s="1010"/>
    </row>
    <row r="79" spans="1:8" s="1011" customFormat="1" ht="10.5" customHeight="1">
      <c r="A79" s="1009">
        <v>76</v>
      </c>
      <c r="B79" s="1009">
        <v>1</v>
      </c>
      <c r="C79" s="1009" t="s">
        <v>1497</v>
      </c>
      <c r="D79" s="1009" t="s">
        <v>1836</v>
      </c>
      <c r="E79" s="1015">
        <v>185089</v>
      </c>
      <c r="F79" s="1015">
        <v>265211</v>
      </c>
      <c r="G79" s="1009" t="s">
        <v>1584</v>
      </c>
      <c r="H79" s="1010"/>
    </row>
    <row r="80" spans="1:8" s="1011" customFormat="1" ht="10.5" customHeight="1">
      <c r="A80" s="1009">
        <v>77</v>
      </c>
      <c r="B80" s="1009">
        <v>1</v>
      </c>
      <c r="C80" s="1009" t="s">
        <v>1499</v>
      </c>
      <c r="D80" s="1009" t="s">
        <v>1837</v>
      </c>
      <c r="E80" s="1015">
        <v>185051</v>
      </c>
      <c r="F80" s="1015">
        <v>265279</v>
      </c>
      <c r="G80" s="1009" t="s">
        <v>1585</v>
      </c>
      <c r="H80" s="1010"/>
    </row>
    <row r="81" spans="1:8" s="1011" customFormat="1" ht="10.5" customHeight="1">
      <c r="A81" s="1009">
        <v>78</v>
      </c>
      <c r="B81" s="1009">
        <v>1</v>
      </c>
      <c r="C81" s="1009" t="s">
        <v>1499</v>
      </c>
      <c r="D81" s="1009" t="s">
        <v>1838</v>
      </c>
      <c r="E81" s="1015">
        <v>185060</v>
      </c>
      <c r="F81" s="1015">
        <v>265256</v>
      </c>
      <c r="G81" s="1009" t="s">
        <v>1586</v>
      </c>
      <c r="H81" s="1010"/>
    </row>
    <row r="82" spans="1:8" s="1011" customFormat="1" ht="10.5" customHeight="1">
      <c r="A82" s="1009">
        <v>79</v>
      </c>
      <c r="B82" s="1009">
        <v>1</v>
      </c>
      <c r="C82" s="1009" t="s">
        <v>1499</v>
      </c>
      <c r="D82" s="1009" t="s">
        <v>1839</v>
      </c>
      <c r="E82" s="1015">
        <v>185056</v>
      </c>
      <c r="F82" s="1015">
        <v>265254</v>
      </c>
      <c r="G82" s="1009" t="s">
        <v>1587</v>
      </c>
      <c r="H82" s="1010"/>
    </row>
    <row r="83" spans="1:8" s="1011" customFormat="1" ht="10.5" customHeight="1">
      <c r="A83" s="1009">
        <v>80</v>
      </c>
      <c r="B83" s="1009">
        <v>1</v>
      </c>
      <c r="C83" s="1009" t="s">
        <v>1499</v>
      </c>
      <c r="D83" s="1009" t="s">
        <v>1840</v>
      </c>
      <c r="E83" s="1015">
        <v>184937</v>
      </c>
      <c r="F83" s="1015">
        <v>265406</v>
      </c>
      <c r="G83" s="1009" t="s">
        <v>1588</v>
      </c>
      <c r="H83" s="1010"/>
    </row>
    <row r="84" spans="1:8" s="1011" customFormat="1" ht="10.5" customHeight="1">
      <c r="A84" s="1009">
        <v>81</v>
      </c>
      <c r="B84" s="1009">
        <v>1</v>
      </c>
      <c r="C84" s="1009" t="s">
        <v>1500</v>
      </c>
      <c r="D84" s="1009" t="s">
        <v>1841</v>
      </c>
      <c r="E84" s="1015">
        <v>185000</v>
      </c>
      <c r="F84" s="1015">
        <v>265309</v>
      </c>
      <c r="G84" s="1009" t="s">
        <v>1589</v>
      </c>
      <c r="H84" s="1010"/>
    </row>
    <row r="85" spans="1:8" s="1011" customFormat="1" ht="10.5" customHeight="1">
      <c r="A85" s="1009">
        <v>82</v>
      </c>
      <c r="B85" s="1009">
        <v>1</v>
      </c>
      <c r="C85" s="1009" t="s">
        <v>1499</v>
      </c>
      <c r="D85" s="1009" t="s">
        <v>1842</v>
      </c>
      <c r="E85" s="1015">
        <v>184999</v>
      </c>
      <c r="F85" s="1015">
        <v>265320</v>
      </c>
      <c r="G85" s="1009" t="s">
        <v>1590</v>
      </c>
      <c r="H85" s="1010"/>
    </row>
    <row r="86" spans="1:8" s="1011" customFormat="1" ht="10.5" customHeight="1">
      <c r="A86" s="1009">
        <v>83</v>
      </c>
      <c r="B86" s="1009">
        <v>1</v>
      </c>
      <c r="C86" s="1009" t="s">
        <v>1499</v>
      </c>
      <c r="D86" s="1009" t="s">
        <v>1843</v>
      </c>
      <c r="E86" s="1015">
        <v>185006</v>
      </c>
      <c r="F86" s="1015">
        <v>265319</v>
      </c>
      <c r="G86" s="1009" t="s">
        <v>1591</v>
      </c>
      <c r="H86" s="1010"/>
    </row>
    <row r="87" spans="1:8" s="1011" customFormat="1" ht="10.5" customHeight="1">
      <c r="A87" s="1009">
        <v>84</v>
      </c>
      <c r="B87" s="1009">
        <v>1</v>
      </c>
      <c r="C87" s="1009" t="s">
        <v>1499</v>
      </c>
      <c r="D87" s="1009" t="s">
        <v>1844</v>
      </c>
      <c r="E87" s="1015">
        <v>185023</v>
      </c>
      <c r="F87" s="1015">
        <v>265330</v>
      </c>
      <c r="G87" s="1009" t="s">
        <v>1592</v>
      </c>
      <c r="H87" s="1010"/>
    </row>
    <row r="88" spans="1:8" s="1011" customFormat="1" ht="10.5" customHeight="1">
      <c r="A88" s="1009">
        <v>85</v>
      </c>
      <c r="B88" s="1009">
        <v>1</v>
      </c>
      <c r="C88" s="1009" t="s">
        <v>1499</v>
      </c>
      <c r="D88" s="1009" t="s">
        <v>1845</v>
      </c>
      <c r="E88" s="1015">
        <v>185010</v>
      </c>
      <c r="F88" s="1015">
        <v>265344</v>
      </c>
      <c r="G88" s="1009" t="s">
        <v>1593</v>
      </c>
      <c r="H88" s="1010"/>
    </row>
    <row r="89" spans="1:8" s="1011" customFormat="1" ht="10.5" customHeight="1">
      <c r="A89" s="1009">
        <v>86</v>
      </c>
      <c r="B89" s="1009">
        <v>1</v>
      </c>
      <c r="C89" s="1009" t="s">
        <v>1499</v>
      </c>
      <c r="D89" s="1009" t="s">
        <v>1846</v>
      </c>
      <c r="E89" s="1015">
        <v>185013</v>
      </c>
      <c r="F89" s="1015">
        <v>265350</v>
      </c>
      <c r="G89" s="1009" t="s">
        <v>1594</v>
      </c>
      <c r="H89" s="1010"/>
    </row>
    <row r="90" spans="1:8" s="1011" customFormat="1" ht="10.5" customHeight="1">
      <c r="A90" s="1009">
        <v>87</v>
      </c>
      <c r="B90" s="1009">
        <v>1</v>
      </c>
      <c r="C90" s="1009" t="s">
        <v>1499</v>
      </c>
      <c r="D90" s="1009" t="s">
        <v>1847</v>
      </c>
      <c r="E90" s="1015">
        <v>185015</v>
      </c>
      <c r="F90" s="1015">
        <v>265366</v>
      </c>
      <c r="G90" s="1009" t="s">
        <v>1595</v>
      </c>
      <c r="H90" s="1010"/>
    </row>
    <row r="91" spans="1:8" s="1011" customFormat="1" ht="10.5" customHeight="1">
      <c r="A91" s="1009">
        <v>88</v>
      </c>
      <c r="B91" s="1009">
        <v>1</v>
      </c>
      <c r="C91" s="1009" t="s">
        <v>1499</v>
      </c>
      <c r="D91" s="1009" t="s">
        <v>1848</v>
      </c>
      <c r="E91" s="1015">
        <v>185008</v>
      </c>
      <c r="F91" s="1015">
        <v>265368</v>
      </c>
      <c r="G91" s="1009" t="s">
        <v>1596</v>
      </c>
      <c r="H91" s="1010"/>
    </row>
    <row r="92" spans="1:8" s="1011" customFormat="1" ht="10.5" customHeight="1">
      <c r="A92" s="1009">
        <v>89</v>
      </c>
      <c r="B92" s="1009">
        <v>1</v>
      </c>
      <c r="C92" s="1009" t="s">
        <v>1499</v>
      </c>
      <c r="D92" s="1009" t="s">
        <v>1849</v>
      </c>
      <c r="E92" s="1015">
        <v>185043</v>
      </c>
      <c r="F92" s="1015">
        <v>265334</v>
      </c>
      <c r="G92" s="1009" t="s">
        <v>1597</v>
      </c>
      <c r="H92" s="1010"/>
    </row>
    <row r="93" spans="1:8" s="1011" customFormat="1" ht="10.5" customHeight="1">
      <c r="A93" s="1009">
        <v>90</v>
      </c>
      <c r="B93" s="1009">
        <v>1</v>
      </c>
      <c r="C93" s="1009" t="s">
        <v>1499</v>
      </c>
      <c r="D93" s="1009" t="s">
        <v>1850</v>
      </c>
      <c r="E93" s="1015">
        <v>185047</v>
      </c>
      <c r="F93" s="1015">
        <v>265337</v>
      </c>
      <c r="G93" s="1009" t="s">
        <v>1598</v>
      </c>
      <c r="H93" s="1010"/>
    </row>
    <row r="94" spans="1:8" s="1011" customFormat="1" ht="10.5" customHeight="1">
      <c r="A94" s="1009">
        <v>91</v>
      </c>
      <c r="B94" s="1009">
        <v>1</v>
      </c>
      <c r="C94" s="1009" t="s">
        <v>1499</v>
      </c>
      <c r="D94" s="1009" t="s">
        <v>1851</v>
      </c>
      <c r="E94" s="1015">
        <v>184999</v>
      </c>
      <c r="F94" s="1015">
        <v>265455</v>
      </c>
      <c r="G94" s="1009" t="s">
        <v>1599</v>
      </c>
      <c r="H94" s="1010"/>
    </row>
    <row r="95" spans="1:8" s="1011" customFormat="1" ht="10.5" customHeight="1">
      <c r="A95" s="1009">
        <v>92</v>
      </c>
      <c r="B95" s="1009">
        <v>1</v>
      </c>
      <c r="C95" s="1009" t="s">
        <v>1499</v>
      </c>
      <c r="D95" s="1009" t="s">
        <v>1852</v>
      </c>
      <c r="E95" s="1015">
        <v>184979</v>
      </c>
      <c r="F95" s="1015">
        <v>265454</v>
      </c>
      <c r="G95" s="1009" t="s">
        <v>1600</v>
      </c>
      <c r="H95" s="1010"/>
    </row>
    <row r="96" spans="1:8" s="1011" customFormat="1" ht="10.5" customHeight="1">
      <c r="A96" s="1009">
        <v>93</v>
      </c>
      <c r="B96" s="1009">
        <v>1</v>
      </c>
      <c r="C96" s="1009" t="s">
        <v>1499</v>
      </c>
      <c r="D96" s="1009" t="s">
        <v>1853</v>
      </c>
      <c r="E96" s="1015">
        <v>184984</v>
      </c>
      <c r="F96" s="1015">
        <v>265453</v>
      </c>
      <c r="G96" s="1009" t="s">
        <v>1601</v>
      </c>
      <c r="H96" s="1010"/>
    </row>
    <row r="97" spans="1:8" s="1011" customFormat="1" ht="10.5" customHeight="1">
      <c r="A97" s="1009">
        <v>94</v>
      </c>
      <c r="B97" s="1009">
        <v>1</v>
      </c>
      <c r="C97" s="1009" t="s">
        <v>1499</v>
      </c>
      <c r="D97" s="1009" t="s">
        <v>1854</v>
      </c>
      <c r="E97" s="1015">
        <v>184982</v>
      </c>
      <c r="F97" s="1015">
        <v>265453</v>
      </c>
      <c r="G97" s="1009" t="s">
        <v>1602</v>
      </c>
      <c r="H97" s="1010"/>
    </row>
    <row r="98" spans="1:8" s="1011" customFormat="1" ht="10.5" customHeight="1">
      <c r="A98" s="1009">
        <v>95</v>
      </c>
      <c r="B98" s="1009">
        <v>1</v>
      </c>
      <c r="C98" s="1009" t="s">
        <v>1499</v>
      </c>
      <c r="D98" s="1009" t="s">
        <v>1855</v>
      </c>
      <c r="E98" s="1015">
        <v>184984</v>
      </c>
      <c r="F98" s="1015">
        <v>265452</v>
      </c>
      <c r="G98" s="1009" t="s">
        <v>1603</v>
      </c>
      <c r="H98" s="1010"/>
    </row>
    <row r="99" spans="1:8" s="1011" customFormat="1" ht="10.5" customHeight="1">
      <c r="A99" s="1009">
        <v>96</v>
      </c>
      <c r="B99" s="1009">
        <v>1</v>
      </c>
      <c r="C99" s="1009" t="s">
        <v>1499</v>
      </c>
      <c r="D99" s="1009" t="s">
        <v>1856</v>
      </c>
      <c r="E99" s="1015">
        <v>184963</v>
      </c>
      <c r="F99" s="1015">
        <v>265445</v>
      </c>
      <c r="G99" s="1009" t="s">
        <v>1604</v>
      </c>
      <c r="H99" s="1010"/>
    </row>
    <row r="100" spans="1:8" s="1011" customFormat="1" ht="10.5" customHeight="1">
      <c r="A100" s="1009">
        <v>97</v>
      </c>
      <c r="B100" s="1009">
        <v>1</v>
      </c>
      <c r="C100" s="1009" t="s">
        <v>1499</v>
      </c>
      <c r="D100" s="1009" t="s">
        <v>1857</v>
      </c>
      <c r="E100" s="1015">
        <v>184933</v>
      </c>
      <c r="F100" s="1015">
        <v>265444</v>
      </c>
      <c r="G100" s="1009" t="s">
        <v>1605</v>
      </c>
      <c r="H100" s="1010"/>
    </row>
    <row r="101" spans="1:8" s="1011" customFormat="1" ht="10.5" customHeight="1">
      <c r="A101" s="1009">
        <v>98</v>
      </c>
      <c r="B101" s="1009">
        <v>1</v>
      </c>
      <c r="C101" s="1009" t="s">
        <v>1501</v>
      </c>
      <c r="D101" s="1009" t="s">
        <v>1858</v>
      </c>
      <c r="E101" s="1015">
        <v>184966</v>
      </c>
      <c r="F101" s="1015">
        <v>265563</v>
      </c>
      <c r="G101" s="1009" t="s">
        <v>1606</v>
      </c>
      <c r="H101" s="1010"/>
    </row>
    <row r="102" spans="1:8" s="1011" customFormat="1" ht="10.5" customHeight="1">
      <c r="A102" s="1009">
        <v>99</v>
      </c>
      <c r="B102" s="1009">
        <v>1</v>
      </c>
      <c r="C102" s="1009" t="s">
        <v>1501</v>
      </c>
      <c r="D102" s="1009" t="s">
        <v>1859</v>
      </c>
      <c r="E102" s="1015">
        <v>184975</v>
      </c>
      <c r="F102" s="1015">
        <v>265564</v>
      </c>
      <c r="G102" s="1009" t="s">
        <v>1607</v>
      </c>
      <c r="H102" s="1010"/>
    </row>
    <row r="103" spans="1:8" s="1011" customFormat="1" ht="10.5" customHeight="1">
      <c r="A103" s="1009">
        <v>100</v>
      </c>
      <c r="B103" s="1009">
        <v>1</v>
      </c>
      <c r="C103" s="1009" t="s">
        <v>1499</v>
      </c>
      <c r="D103" s="1009" t="s">
        <v>1860</v>
      </c>
      <c r="E103" s="1015">
        <v>185054</v>
      </c>
      <c r="F103" s="1015">
        <v>265538</v>
      </c>
      <c r="G103" s="1009" t="s">
        <v>1608</v>
      </c>
      <c r="H103" s="1010"/>
    </row>
    <row r="104" spans="1:8" s="1011" customFormat="1" ht="10.5" customHeight="1">
      <c r="A104" s="1009">
        <v>101</v>
      </c>
      <c r="B104" s="1009">
        <v>1</v>
      </c>
      <c r="C104" s="1009" t="s">
        <v>1499</v>
      </c>
      <c r="D104" s="1009" t="s">
        <v>1861</v>
      </c>
      <c r="E104" s="1015">
        <v>185053</v>
      </c>
      <c r="F104" s="1015">
        <v>265542</v>
      </c>
      <c r="G104" s="1009" t="s">
        <v>1609</v>
      </c>
      <c r="H104" s="1010"/>
    </row>
    <row r="105" spans="1:8" s="1011" customFormat="1" ht="10.5" customHeight="1">
      <c r="A105" s="1009">
        <v>102</v>
      </c>
      <c r="B105" s="1009">
        <v>1</v>
      </c>
      <c r="C105" s="1009" t="s">
        <v>1499</v>
      </c>
      <c r="D105" s="1009" t="s">
        <v>1862</v>
      </c>
      <c r="E105" s="1015">
        <v>185052</v>
      </c>
      <c r="F105" s="1015">
        <v>265538</v>
      </c>
      <c r="G105" s="1009" t="s">
        <v>1610</v>
      </c>
      <c r="H105" s="1010"/>
    </row>
    <row r="106" spans="1:8" s="1011" customFormat="1" ht="10.5" customHeight="1">
      <c r="A106" s="1009">
        <v>103</v>
      </c>
      <c r="B106" s="1009">
        <v>1</v>
      </c>
      <c r="C106" s="1009" t="s">
        <v>1499</v>
      </c>
      <c r="D106" s="1009" t="s">
        <v>1863</v>
      </c>
      <c r="E106" s="1015">
        <v>185049</v>
      </c>
      <c r="F106" s="1015">
        <v>265538</v>
      </c>
      <c r="G106" s="1009" t="s">
        <v>1611</v>
      </c>
      <c r="H106" s="1010"/>
    </row>
    <row r="107" spans="1:8" s="1011" customFormat="1" ht="10.5" customHeight="1">
      <c r="A107" s="1009">
        <v>104</v>
      </c>
      <c r="B107" s="1009">
        <v>1</v>
      </c>
      <c r="C107" s="1009" t="s">
        <v>1499</v>
      </c>
      <c r="D107" s="1009" t="s">
        <v>1864</v>
      </c>
      <c r="E107" s="1015">
        <v>185038</v>
      </c>
      <c r="F107" s="1015">
        <v>265533</v>
      </c>
      <c r="G107" s="1009" t="s">
        <v>1612</v>
      </c>
      <c r="H107" s="1010"/>
    </row>
    <row r="108" spans="1:8" s="1011" customFormat="1" ht="10.5" customHeight="1">
      <c r="A108" s="1009">
        <v>105</v>
      </c>
      <c r="B108" s="1009">
        <v>1</v>
      </c>
      <c r="C108" s="1009" t="s">
        <v>1502</v>
      </c>
      <c r="D108" s="1009" t="s">
        <v>1865</v>
      </c>
      <c r="E108" s="1015">
        <v>185034</v>
      </c>
      <c r="F108" s="1015">
        <v>265539</v>
      </c>
      <c r="G108" s="1009" t="s">
        <v>1613</v>
      </c>
      <c r="H108" s="1010"/>
    </row>
    <row r="109" spans="1:8" s="1011" customFormat="1" ht="10.5" customHeight="1">
      <c r="A109" s="1009">
        <v>106</v>
      </c>
      <c r="B109" s="1009">
        <v>1</v>
      </c>
      <c r="C109" s="1009" t="s">
        <v>1502</v>
      </c>
      <c r="D109" s="1009" t="s">
        <v>1866</v>
      </c>
      <c r="E109" s="1015">
        <v>185036</v>
      </c>
      <c r="F109" s="1015">
        <v>265543</v>
      </c>
      <c r="G109" s="1009" t="s">
        <v>1614</v>
      </c>
      <c r="H109" s="1010"/>
    </row>
    <row r="110" spans="1:8" s="1011" customFormat="1" ht="10.5" customHeight="1">
      <c r="A110" s="1009">
        <v>107</v>
      </c>
      <c r="B110" s="1009">
        <v>1</v>
      </c>
      <c r="C110" s="1009" t="s">
        <v>1502</v>
      </c>
      <c r="D110" s="1009" t="s">
        <v>1867</v>
      </c>
      <c r="E110" s="1015">
        <v>185022</v>
      </c>
      <c r="F110" s="1015">
        <v>265545</v>
      </c>
      <c r="G110" s="1009" t="s">
        <v>1615</v>
      </c>
      <c r="H110" s="1010"/>
    </row>
    <row r="111" spans="1:8" s="1011" customFormat="1" ht="10.5" customHeight="1">
      <c r="A111" s="1009">
        <v>108</v>
      </c>
      <c r="B111" s="1009">
        <v>1</v>
      </c>
      <c r="C111" s="1009" t="s">
        <v>1502</v>
      </c>
      <c r="D111" s="1009" t="s">
        <v>1868</v>
      </c>
      <c r="E111" s="1015">
        <v>185015</v>
      </c>
      <c r="F111" s="1015">
        <v>265549</v>
      </c>
      <c r="G111" s="1009" t="s">
        <v>1616</v>
      </c>
      <c r="H111" s="1010"/>
    </row>
    <row r="112" spans="1:8" s="1011" customFormat="1" ht="10.5" customHeight="1">
      <c r="A112" s="1009">
        <v>109</v>
      </c>
      <c r="B112" s="1009">
        <v>1</v>
      </c>
      <c r="C112" s="1009" t="s">
        <v>1502</v>
      </c>
      <c r="D112" s="1009" t="s">
        <v>1869</v>
      </c>
      <c r="E112" s="1015">
        <v>185014</v>
      </c>
      <c r="F112" s="1015">
        <v>265556</v>
      </c>
      <c r="G112" s="1009" t="s">
        <v>1617</v>
      </c>
      <c r="H112" s="1010"/>
    </row>
    <row r="113" spans="1:8" s="1011" customFormat="1" ht="10.5" customHeight="1">
      <c r="A113" s="1009">
        <v>110</v>
      </c>
      <c r="B113" s="1009">
        <v>1</v>
      </c>
      <c r="C113" s="1009" t="s">
        <v>1502</v>
      </c>
      <c r="D113" s="1009" t="s">
        <v>1870</v>
      </c>
      <c r="E113" s="1015">
        <v>185010</v>
      </c>
      <c r="F113" s="1015">
        <v>265553</v>
      </c>
      <c r="G113" s="1009" t="s">
        <v>1618</v>
      </c>
      <c r="H113" s="1010"/>
    </row>
    <row r="114" spans="1:8" s="1011" customFormat="1" ht="10.5" customHeight="1">
      <c r="A114" s="1009">
        <v>111</v>
      </c>
      <c r="B114" s="1009">
        <v>1</v>
      </c>
      <c r="C114" s="1009" t="s">
        <v>1502</v>
      </c>
      <c r="D114" s="1009" t="s">
        <v>1871</v>
      </c>
      <c r="E114" s="1015">
        <v>185011</v>
      </c>
      <c r="F114" s="1015">
        <v>265546</v>
      </c>
      <c r="G114" s="1009" t="s">
        <v>1619</v>
      </c>
      <c r="H114" s="1010"/>
    </row>
    <row r="115" spans="1:8" s="1011" customFormat="1" ht="10.5" customHeight="1">
      <c r="A115" s="1009">
        <v>112</v>
      </c>
      <c r="B115" s="1009">
        <v>1</v>
      </c>
      <c r="C115" s="1009" t="s">
        <v>1501</v>
      </c>
      <c r="D115" s="1009" t="s">
        <v>1872</v>
      </c>
      <c r="E115" s="1015">
        <v>184999</v>
      </c>
      <c r="F115" s="1015">
        <v>265562</v>
      </c>
      <c r="G115" s="1009" t="s">
        <v>1620</v>
      </c>
      <c r="H115" s="1010"/>
    </row>
    <row r="116" spans="1:8" s="1011" customFormat="1" ht="10.5" customHeight="1">
      <c r="A116" s="1009">
        <v>113</v>
      </c>
      <c r="B116" s="1009">
        <v>1</v>
      </c>
      <c r="C116" s="1009" t="s">
        <v>1502</v>
      </c>
      <c r="D116" s="1009" t="s">
        <v>1873</v>
      </c>
      <c r="E116" s="1015">
        <v>185007</v>
      </c>
      <c r="F116" s="1015">
        <v>265555</v>
      </c>
      <c r="G116" s="1009" t="s">
        <v>1621</v>
      </c>
      <c r="H116" s="1010"/>
    </row>
    <row r="117" spans="1:8" s="1011" customFormat="1" ht="10.5" customHeight="1">
      <c r="A117" s="1009">
        <v>114</v>
      </c>
      <c r="B117" s="1009">
        <v>1</v>
      </c>
      <c r="C117" s="1009" t="s">
        <v>1502</v>
      </c>
      <c r="D117" s="1009" t="s">
        <v>1874</v>
      </c>
      <c r="E117" s="1015">
        <v>185011</v>
      </c>
      <c r="F117" s="1015">
        <v>265575</v>
      </c>
      <c r="G117" s="1009" t="s">
        <v>1622</v>
      </c>
      <c r="H117" s="1010"/>
    </row>
    <row r="118" spans="1:8" s="1011" customFormat="1" ht="10.5" customHeight="1">
      <c r="A118" s="1009">
        <v>115</v>
      </c>
      <c r="B118" s="1009">
        <v>1</v>
      </c>
      <c r="C118" s="1009" t="s">
        <v>1502</v>
      </c>
      <c r="D118" s="1009" t="s">
        <v>1875</v>
      </c>
      <c r="E118" s="1015">
        <v>185008</v>
      </c>
      <c r="F118" s="1015">
        <v>265581</v>
      </c>
      <c r="G118" s="1009" t="s">
        <v>1623</v>
      </c>
      <c r="H118" s="1010"/>
    </row>
    <row r="119" spans="1:8" s="1011" customFormat="1" ht="10.5" customHeight="1">
      <c r="A119" s="1009">
        <v>116</v>
      </c>
      <c r="B119" s="1009">
        <v>1</v>
      </c>
      <c r="C119" s="1009" t="s">
        <v>1503</v>
      </c>
      <c r="D119" s="1009" t="s">
        <v>1876</v>
      </c>
      <c r="E119" s="1015">
        <v>184969</v>
      </c>
      <c r="F119" s="1015">
        <v>265612</v>
      </c>
      <c r="G119" s="1009" t="s">
        <v>1624</v>
      </c>
      <c r="H119" s="1010"/>
    </row>
    <row r="120" spans="1:8" s="1011" customFormat="1" ht="10.5" customHeight="1">
      <c r="A120" s="1009">
        <v>117</v>
      </c>
      <c r="B120" s="1009">
        <v>1</v>
      </c>
      <c r="C120" s="1009" t="s">
        <v>1503</v>
      </c>
      <c r="D120" s="1009" t="s">
        <v>1877</v>
      </c>
      <c r="E120" s="1015">
        <v>184972</v>
      </c>
      <c r="F120" s="1015">
        <v>265608</v>
      </c>
      <c r="G120" s="1009" t="s">
        <v>1625</v>
      </c>
      <c r="H120" s="1010"/>
    </row>
    <row r="121" spans="1:8" s="1011" customFormat="1" ht="10.5" customHeight="1">
      <c r="A121" s="1009">
        <v>118</v>
      </c>
      <c r="B121" s="1009">
        <v>1</v>
      </c>
      <c r="C121" s="1009" t="s">
        <v>1502</v>
      </c>
      <c r="D121" s="1009" t="s">
        <v>1878</v>
      </c>
      <c r="E121" s="1015">
        <v>184984</v>
      </c>
      <c r="F121" s="1015">
        <v>265623</v>
      </c>
      <c r="G121" s="1009" t="s">
        <v>1626</v>
      </c>
      <c r="H121" s="1010"/>
    </row>
    <row r="122" spans="1:8" s="1011" customFormat="1" ht="10.5" customHeight="1">
      <c r="A122" s="1009">
        <v>119</v>
      </c>
      <c r="B122" s="1009">
        <v>1</v>
      </c>
      <c r="C122" s="1009" t="s">
        <v>1502</v>
      </c>
      <c r="D122" s="1009" t="s">
        <v>1879</v>
      </c>
      <c r="E122" s="1015">
        <v>184997</v>
      </c>
      <c r="F122" s="1015">
        <v>265621</v>
      </c>
      <c r="G122" s="1009" t="s">
        <v>1627</v>
      </c>
      <c r="H122" s="1010"/>
    </row>
    <row r="123" spans="1:8" s="1011" customFormat="1" ht="10.5" customHeight="1">
      <c r="A123" s="1009">
        <v>120</v>
      </c>
      <c r="B123" s="1009">
        <v>1</v>
      </c>
      <c r="C123" s="1009" t="s">
        <v>1502</v>
      </c>
      <c r="D123" s="1009" t="s">
        <v>1880</v>
      </c>
      <c r="E123" s="1015">
        <v>184995</v>
      </c>
      <c r="F123" s="1015">
        <v>265609</v>
      </c>
      <c r="G123" s="1009" t="s">
        <v>1628</v>
      </c>
      <c r="H123" s="1010"/>
    </row>
    <row r="124" spans="1:8" s="1011" customFormat="1" ht="10.5" customHeight="1">
      <c r="A124" s="1009">
        <v>121</v>
      </c>
      <c r="B124" s="1009">
        <v>1</v>
      </c>
      <c r="C124" s="1009" t="s">
        <v>1502</v>
      </c>
      <c r="D124" s="1009" t="s">
        <v>1881</v>
      </c>
      <c r="E124" s="1015">
        <v>185006</v>
      </c>
      <c r="F124" s="1015">
        <v>265592</v>
      </c>
      <c r="G124" s="1009" t="s">
        <v>1629</v>
      </c>
      <c r="H124" s="1010"/>
    </row>
    <row r="125" spans="1:8" s="1011" customFormat="1" ht="10.5" customHeight="1">
      <c r="A125" s="1009">
        <v>122</v>
      </c>
      <c r="B125" s="1009">
        <v>1</v>
      </c>
      <c r="C125" s="1009" t="s">
        <v>1501</v>
      </c>
      <c r="D125" s="1009" t="s">
        <v>1882</v>
      </c>
      <c r="E125" s="1015">
        <v>184988</v>
      </c>
      <c r="F125" s="1015">
        <v>265583</v>
      </c>
      <c r="G125" s="1009" t="s">
        <v>1630</v>
      </c>
      <c r="H125" s="1010"/>
    </row>
    <row r="126" spans="1:8" s="1011" customFormat="1" ht="10.5" customHeight="1">
      <c r="A126" s="1009">
        <v>123</v>
      </c>
      <c r="B126" s="1009">
        <v>1</v>
      </c>
      <c r="C126" s="1009" t="s">
        <v>1501</v>
      </c>
      <c r="D126" s="1009" t="s">
        <v>1883</v>
      </c>
      <c r="E126" s="1015">
        <v>184979</v>
      </c>
      <c r="F126" s="1015">
        <v>265589</v>
      </c>
      <c r="G126" s="1009" t="s">
        <v>1631</v>
      </c>
      <c r="H126" s="1010"/>
    </row>
    <row r="127" spans="1:8" s="1011" customFormat="1" ht="10.5" customHeight="1">
      <c r="A127" s="1009">
        <v>124</v>
      </c>
      <c r="B127" s="1009">
        <v>1</v>
      </c>
      <c r="C127" s="1009" t="s">
        <v>1501</v>
      </c>
      <c r="D127" s="1009" t="s">
        <v>1884</v>
      </c>
      <c r="E127" s="1015">
        <v>184976</v>
      </c>
      <c r="F127" s="1015">
        <v>265593</v>
      </c>
      <c r="G127" s="1009" t="s">
        <v>1632</v>
      </c>
      <c r="H127" s="1010"/>
    </row>
    <row r="128" spans="1:8" s="1011" customFormat="1" ht="10.5" customHeight="1">
      <c r="A128" s="1009">
        <v>125</v>
      </c>
      <c r="B128" s="1009">
        <v>1</v>
      </c>
      <c r="C128" s="1009" t="s">
        <v>1504</v>
      </c>
      <c r="D128" s="1009" t="s">
        <v>1885</v>
      </c>
      <c r="E128" s="1015">
        <v>184869</v>
      </c>
      <c r="F128" s="1015">
        <v>265724</v>
      </c>
      <c r="G128" s="1009" t="s">
        <v>1633</v>
      </c>
      <c r="H128" s="1010"/>
    </row>
    <row r="129" spans="1:8" s="1011" customFormat="1" ht="10.5" customHeight="1">
      <c r="A129" s="1009">
        <v>126</v>
      </c>
      <c r="B129" s="1009">
        <v>1</v>
      </c>
      <c r="C129" s="1009" t="s">
        <v>1504</v>
      </c>
      <c r="D129" s="1009" t="s">
        <v>1886</v>
      </c>
      <c r="E129" s="1015">
        <v>184867</v>
      </c>
      <c r="F129" s="1015">
        <v>265719</v>
      </c>
      <c r="G129" s="1009" t="s">
        <v>1634</v>
      </c>
      <c r="H129" s="1010"/>
    </row>
    <row r="130" spans="1:8" s="1011" customFormat="1" ht="10.5" customHeight="1">
      <c r="A130" s="1009">
        <v>127</v>
      </c>
      <c r="B130" s="1009">
        <v>1</v>
      </c>
      <c r="C130" s="1009" t="s">
        <v>1504</v>
      </c>
      <c r="D130" s="1009" t="s">
        <v>1887</v>
      </c>
      <c r="E130" s="1015">
        <v>184861</v>
      </c>
      <c r="F130" s="1015">
        <v>265723</v>
      </c>
      <c r="G130" s="1009" t="s">
        <v>1635</v>
      </c>
      <c r="H130" s="1010"/>
    </row>
    <row r="131" spans="1:8" s="1011" customFormat="1" ht="10.5" customHeight="1">
      <c r="A131" s="1009">
        <v>128</v>
      </c>
      <c r="B131" s="1009">
        <v>1</v>
      </c>
      <c r="C131" s="1009" t="s">
        <v>1504</v>
      </c>
      <c r="D131" s="1009" t="s">
        <v>1888</v>
      </c>
      <c r="E131" s="1015">
        <v>184861</v>
      </c>
      <c r="F131" s="1015">
        <v>265723</v>
      </c>
      <c r="G131" s="1009" t="s">
        <v>1636</v>
      </c>
      <c r="H131" s="1010"/>
    </row>
    <row r="132" spans="1:8" s="1011" customFormat="1" ht="10.5" customHeight="1">
      <c r="A132" s="1009">
        <v>129</v>
      </c>
      <c r="B132" s="1009">
        <v>1</v>
      </c>
      <c r="C132" s="1009" t="s">
        <v>1504</v>
      </c>
      <c r="D132" s="1009" t="s">
        <v>1889</v>
      </c>
      <c r="E132" s="1015">
        <v>184862</v>
      </c>
      <c r="F132" s="1015">
        <v>265721</v>
      </c>
      <c r="G132" s="1009" t="s">
        <v>1637</v>
      </c>
      <c r="H132" s="1010"/>
    </row>
    <row r="133" spans="1:8" s="1011" customFormat="1" ht="10.5" customHeight="1">
      <c r="A133" s="1009">
        <v>130</v>
      </c>
      <c r="B133" s="1009">
        <v>1</v>
      </c>
      <c r="C133" s="1009" t="s">
        <v>1505</v>
      </c>
      <c r="D133" s="1009" t="s">
        <v>1890</v>
      </c>
      <c r="E133" s="1015">
        <v>184821</v>
      </c>
      <c r="F133" s="1015">
        <v>265815</v>
      </c>
      <c r="G133" s="1009" t="s">
        <v>1638</v>
      </c>
      <c r="H133" s="1010"/>
    </row>
    <row r="134" spans="1:8" s="1011" customFormat="1" ht="10.5" customHeight="1">
      <c r="A134" s="1009">
        <v>131</v>
      </c>
      <c r="B134" s="1009">
        <v>2</v>
      </c>
      <c r="C134" s="1009" t="s">
        <v>1505</v>
      </c>
      <c r="D134" s="1009" t="s">
        <v>1891</v>
      </c>
      <c r="E134" s="1015">
        <v>184810</v>
      </c>
      <c r="F134" s="1015">
        <v>265792</v>
      </c>
      <c r="G134" s="1009" t="s">
        <v>1639</v>
      </c>
      <c r="H134" s="1010"/>
    </row>
    <row r="135" spans="1:8" s="1011" customFormat="1" ht="10.5" customHeight="1">
      <c r="A135" s="1009">
        <v>132</v>
      </c>
      <c r="B135" s="1009">
        <v>1</v>
      </c>
      <c r="C135" s="1009" t="s">
        <v>1505</v>
      </c>
      <c r="D135" s="1009" t="s">
        <v>1892</v>
      </c>
      <c r="E135" s="1015">
        <v>184811</v>
      </c>
      <c r="F135" s="1015">
        <v>265790</v>
      </c>
      <c r="G135" s="1009" t="s">
        <v>1640</v>
      </c>
      <c r="H135" s="1010"/>
    </row>
    <row r="136" spans="1:8" s="1011" customFormat="1" ht="10.5" customHeight="1">
      <c r="A136" s="1009">
        <v>133</v>
      </c>
      <c r="B136" s="1009">
        <v>1</v>
      </c>
      <c r="C136" s="1009" t="s">
        <v>1505</v>
      </c>
      <c r="D136" s="1009" t="s">
        <v>1893</v>
      </c>
      <c r="E136" s="1015">
        <v>184814</v>
      </c>
      <c r="F136" s="1015">
        <v>265779</v>
      </c>
      <c r="G136" s="1009" t="s">
        <v>1641</v>
      </c>
      <c r="H136" s="1010"/>
    </row>
    <row r="137" spans="1:8" s="1011" customFormat="1" ht="10.5" customHeight="1">
      <c r="A137" s="1009">
        <v>134</v>
      </c>
      <c r="B137" s="1009">
        <v>1</v>
      </c>
      <c r="C137" s="1009" t="s">
        <v>1505</v>
      </c>
      <c r="D137" s="1009" t="s">
        <v>1894</v>
      </c>
      <c r="E137" s="1015">
        <v>184824</v>
      </c>
      <c r="F137" s="1015">
        <v>265789</v>
      </c>
      <c r="G137" s="1009" t="s">
        <v>1642</v>
      </c>
      <c r="H137" s="1010"/>
    </row>
    <row r="138" spans="1:8" s="1011" customFormat="1" ht="10.5" customHeight="1">
      <c r="A138" s="1009">
        <v>135</v>
      </c>
      <c r="B138" s="1009">
        <v>1</v>
      </c>
      <c r="C138" s="1009" t="s">
        <v>1506</v>
      </c>
      <c r="D138" s="1009" t="s">
        <v>1895</v>
      </c>
      <c r="E138" s="1015">
        <v>184970</v>
      </c>
      <c r="F138" s="1015">
        <v>265783</v>
      </c>
      <c r="G138" s="1009" t="s">
        <v>1643</v>
      </c>
      <c r="H138" s="1010"/>
    </row>
    <row r="139" spans="1:8" s="1011" customFormat="1" ht="10.5" customHeight="1">
      <c r="A139" s="1009">
        <v>136</v>
      </c>
      <c r="B139" s="1009">
        <v>1</v>
      </c>
      <c r="C139" s="1009" t="s">
        <v>1506</v>
      </c>
      <c r="D139" s="1009" t="s">
        <v>1896</v>
      </c>
      <c r="E139" s="1015">
        <v>184970</v>
      </c>
      <c r="F139" s="1015">
        <v>265779</v>
      </c>
      <c r="G139" s="1009" t="s">
        <v>1644</v>
      </c>
      <c r="H139" s="1010"/>
    </row>
    <row r="140" spans="1:8" s="1011" customFormat="1" ht="10.5" customHeight="1">
      <c r="A140" s="1009">
        <v>137</v>
      </c>
      <c r="B140" s="1009">
        <v>1</v>
      </c>
      <c r="C140" s="1009" t="s">
        <v>1507</v>
      </c>
      <c r="D140" s="1009" t="s">
        <v>1897</v>
      </c>
      <c r="E140" s="1015">
        <v>184966</v>
      </c>
      <c r="F140" s="1015">
        <v>265773</v>
      </c>
      <c r="G140" s="1009" t="s">
        <v>1645</v>
      </c>
      <c r="H140" s="1010"/>
    </row>
    <row r="141" spans="1:8" s="1011" customFormat="1" ht="10.5" customHeight="1">
      <c r="A141" s="1009">
        <v>138</v>
      </c>
      <c r="B141" s="1009">
        <v>1</v>
      </c>
      <c r="C141" s="1009" t="s">
        <v>1508</v>
      </c>
      <c r="D141" s="1009" t="s">
        <v>1898</v>
      </c>
      <c r="E141" s="1015">
        <v>184938</v>
      </c>
      <c r="F141" s="1015">
        <v>265716</v>
      </c>
      <c r="G141" s="1009" t="s">
        <v>1646</v>
      </c>
      <c r="H141" s="1010"/>
    </row>
    <row r="142" spans="1:8" s="1011" customFormat="1" ht="10.5" customHeight="1">
      <c r="A142" s="1009">
        <v>139</v>
      </c>
      <c r="B142" s="1009">
        <v>1</v>
      </c>
      <c r="C142" s="1009" t="s">
        <v>1508</v>
      </c>
      <c r="D142" s="1009" t="s">
        <v>1899</v>
      </c>
      <c r="E142" s="1015">
        <v>184935</v>
      </c>
      <c r="F142" s="1015">
        <v>265715</v>
      </c>
      <c r="G142" s="1009" t="s">
        <v>1647</v>
      </c>
      <c r="H142" s="1010"/>
    </row>
    <row r="143" spans="1:8" s="1011" customFormat="1" ht="10.5" customHeight="1">
      <c r="A143" s="1009">
        <v>140</v>
      </c>
      <c r="B143" s="1009">
        <v>1</v>
      </c>
      <c r="C143" s="1009" t="s">
        <v>1508</v>
      </c>
      <c r="D143" s="1009" t="s">
        <v>1900</v>
      </c>
      <c r="E143" s="1015">
        <v>184934</v>
      </c>
      <c r="F143" s="1015">
        <v>265710</v>
      </c>
      <c r="G143" s="1009" t="s">
        <v>1648</v>
      </c>
      <c r="H143" s="1010"/>
    </row>
    <row r="144" spans="1:8" s="1011" customFormat="1" ht="10.5" customHeight="1">
      <c r="A144" s="1009">
        <v>141</v>
      </c>
      <c r="B144" s="1009">
        <v>1</v>
      </c>
      <c r="C144" s="1009" t="s">
        <v>1508</v>
      </c>
      <c r="D144" s="1009" t="s">
        <v>1901</v>
      </c>
      <c r="E144" s="1015">
        <v>184932</v>
      </c>
      <c r="F144" s="1015">
        <v>265692</v>
      </c>
      <c r="G144" s="1009" t="s">
        <v>1649</v>
      </c>
      <c r="H144" s="1010"/>
    </row>
    <row r="145" spans="1:8" s="1011" customFormat="1" ht="10.5" customHeight="1">
      <c r="A145" s="1009">
        <v>142</v>
      </c>
      <c r="B145" s="1009">
        <v>1</v>
      </c>
      <c r="C145" s="1009" t="s">
        <v>1503</v>
      </c>
      <c r="D145" s="1009" t="s">
        <v>1902</v>
      </c>
      <c r="E145" s="1015">
        <v>184893</v>
      </c>
      <c r="F145" s="1015">
        <v>265631</v>
      </c>
      <c r="G145" s="1009" t="s">
        <v>1650</v>
      </c>
      <c r="H145" s="1010"/>
    </row>
    <row r="146" spans="1:8" s="1011" customFormat="1" ht="10.5" customHeight="1">
      <c r="A146" s="1009">
        <v>143</v>
      </c>
      <c r="B146" s="1009">
        <v>1</v>
      </c>
      <c r="C146" s="1009" t="s">
        <v>1500</v>
      </c>
      <c r="D146" s="1009" t="s">
        <v>1903</v>
      </c>
      <c r="E146" s="1015">
        <v>184890</v>
      </c>
      <c r="F146" s="1015">
        <v>265628</v>
      </c>
      <c r="G146" s="1009" t="s">
        <v>1651</v>
      </c>
      <c r="H146" s="1010"/>
    </row>
    <row r="147" spans="1:8" s="1011" customFormat="1" ht="10.5" customHeight="1">
      <c r="A147" s="1009">
        <v>144</v>
      </c>
      <c r="B147" s="1009">
        <v>1</v>
      </c>
      <c r="C147" s="1009" t="s">
        <v>1500</v>
      </c>
      <c r="D147" s="1009" t="s">
        <v>1904</v>
      </c>
      <c r="E147" s="1015">
        <v>184889</v>
      </c>
      <c r="F147" s="1015">
        <v>265632</v>
      </c>
      <c r="G147" s="1009" t="s">
        <v>1652</v>
      </c>
      <c r="H147" s="1010"/>
    </row>
    <row r="148" spans="1:8" s="1011" customFormat="1" ht="10.5" customHeight="1">
      <c r="A148" s="1009">
        <v>145</v>
      </c>
      <c r="B148" s="1009">
        <v>1</v>
      </c>
      <c r="C148" s="1009" t="s">
        <v>1508</v>
      </c>
      <c r="D148" s="1009" t="s">
        <v>1905</v>
      </c>
      <c r="E148" s="1015">
        <v>184891</v>
      </c>
      <c r="F148" s="1015">
        <v>265649</v>
      </c>
      <c r="G148" s="1009" t="s">
        <v>1653</v>
      </c>
      <c r="H148" s="1010"/>
    </row>
    <row r="149" spans="1:8" s="1011" customFormat="1" ht="10.5" customHeight="1">
      <c r="A149" s="1009">
        <v>146</v>
      </c>
      <c r="B149" s="1009">
        <v>1</v>
      </c>
      <c r="C149" s="1009" t="s">
        <v>1508</v>
      </c>
      <c r="D149" s="1009" t="s">
        <v>1906</v>
      </c>
      <c r="E149" s="1015">
        <v>184919</v>
      </c>
      <c r="F149" s="1015">
        <v>265660</v>
      </c>
      <c r="G149" s="1009" t="s">
        <v>1654</v>
      </c>
      <c r="H149" s="1010"/>
    </row>
    <row r="150" spans="1:8" s="1011" customFormat="1" ht="10.5" customHeight="1">
      <c r="A150" s="1009">
        <v>147</v>
      </c>
      <c r="B150" s="1009">
        <v>1</v>
      </c>
      <c r="C150" s="1009" t="s">
        <v>1508</v>
      </c>
      <c r="D150" s="1009" t="s">
        <v>1907</v>
      </c>
      <c r="E150" s="1015">
        <v>184918</v>
      </c>
      <c r="F150" s="1015">
        <v>265666</v>
      </c>
      <c r="G150" s="1009" t="s">
        <v>1655</v>
      </c>
      <c r="H150" s="1010"/>
    </row>
    <row r="151" spans="1:8" s="1011" customFormat="1" ht="10.5" customHeight="1">
      <c r="A151" s="1009">
        <v>148</v>
      </c>
      <c r="B151" s="1009">
        <v>1</v>
      </c>
      <c r="C151" s="1009" t="s">
        <v>1508</v>
      </c>
      <c r="D151" s="1009" t="s">
        <v>1908</v>
      </c>
      <c r="E151" s="1015">
        <v>184923</v>
      </c>
      <c r="F151" s="1015">
        <v>265676</v>
      </c>
      <c r="G151" s="1009" t="s">
        <v>1656</v>
      </c>
      <c r="H151" s="1010"/>
    </row>
    <row r="152" spans="1:8" s="1011" customFormat="1" ht="10.5" customHeight="1">
      <c r="A152" s="1009">
        <v>149</v>
      </c>
      <c r="B152" s="1009">
        <v>1</v>
      </c>
      <c r="C152" s="1009" t="s">
        <v>1508</v>
      </c>
      <c r="D152" s="1009" t="s">
        <v>1909</v>
      </c>
      <c r="E152" s="1015">
        <v>184932</v>
      </c>
      <c r="F152" s="1015">
        <v>265676</v>
      </c>
      <c r="G152" s="1009" t="s">
        <v>1657</v>
      </c>
      <c r="H152" s="1010"/>
    </row>
    <row r="153" spans="1:8" s="1011" customFormat="1" ht="10.5" customHeight="1">
      <c r="A153" s="1009">
        <v>150</v>
      </c>
      <c r="B153" s="1009">
        <v>1</v>
      </c>
      <c r="C153" s="1009" t="s">
        <v>1508</v>
      </c>
      <c r="D153" s="1009" t="s">
        <v>1910</v>
      </c>
      <c r="E153" s="1015">
        <v>184949</v>
      </c>
      <c r="F153" s="1015">
        <v>265662</v>
      </c>
      <c r="G153" s="1009" t="s">
        <v>1658</v>
      </c>
      <c r="H153" s="1010"/>
    </row>
    <row r="154" spans="1:8" s="1011" customFormat="1" ht="10.5" customHeight="1">
      <c r="A154" s="1009">
        <v>151</v>
      </c>
      <c r="B154" s="1009">
        <v>1</v>
      </c>
      <c r="C154" s="1009" t="s">
        <v>1508</v>
      </c>
      <c r="D154" s="1009" t="s">
        <v>1911</v>
      </c>
      <c r="E154" s="1015">
        <v>184943</v>
      </c>
      <c r="F154" s="1015">
        <v>265659</v>
      </c>
      <c r="G154" s="1009" t="s">
        <v>1659</v>
      </c>
      <c r="H154" s="1010"/>
    </row>
    <row r="155" spans="1:8" s="1011" customFormat="1" ht="10.5" customHeight="1">
      <c r="A155" s="1009">
        <v>152</v>
      </c>
      <c r="B155" s="1009">
        <v>1</v>
      </c>
      <c r="C155" s="1009" t="s">
        <v>1508</v>
      </c>
      <c r="D155" s="1009" t="s">
        <v>1912</v>
      </c>
      <c r="E155" s="1015">
        <v>184939</v>
      </c>
      <c r="F155" s="1015">
        <v>265656</v>
      </c>
      <c r="G155" s="1009" t="s">
        <v>1660</v>
      </c>
      <c r="H155" s="1010"/>
    </row>
    <row r="156" spans="1:8" s="1011" customFormat="1" ht="10.5" customHeight="1">
      <c r="A156" s="1009">
        <v>153</v>
      </c>
      <c r="B156" s="1009">
        <v>1</v>
      </c>
      <c r="C156" s="1009" t="s">
        <v>1508</v>
      </c>
      <c r="D156" s="1009" t="s">
        <v>1913</v>
      </c>
      <c r="E156" s="1015">
        <v>184937</v>
      </c>
      <c r="F156" s="1015">
        <v>265677</v>
      </c>
      <c r="G156" s="1009" t="s">
        <v>1661</v>
      </c>
      <c r="H156" s="1010"/>
    </row>
    <row r="157" spans="1:8" s="1011" customFormat="1" ht="10.5" customHeight="1">
      <c r="A157" s="1009">
        <v>154</v>
      </c>
      <c r="B157" s="1009">
        <v>1</v>
      </c>
      <c r="C157" s="1009" t="s">
        <v>1508</v>
      </c>
      <c r="D157" s="1009" t="s">
        <v>1914</v>
      </c>
      <c r="E157" s="1015">
        <v>184937</v>
      </c>
      <c r="F157" s="1015">
        <v>265677</v>
      </c>
      <c r="G157" s="1009" t="s">
        <v>1662</v>
      </c>
      <c r="H157" s="1010"/>
    </row>
    <row r="158" spans="1:8" s="1011" customFormat="1" ht="10.5" customHeight="1">
      <c r="A158" s="1009">
        <v>155</v>
      </c>
      <c r="B158" s="1009">
        <v>1</v>
      </c>
      <c r="C158" s="1009" t="s">
        <v>1508</v>
      </c>
      <c r="D158" s="1009" t="s">
        <v>1915</v>
      </c>
      <c r="E158" s="1015">
        <v>184960</v>
      </c>
      <c r="F158" s="1015">
        <v>265685</v>
      </c>
      <c r="G158" s="1009" t="s">
        <v>1663</v>
      </c>
      <c r="H158" s="1010"/>
    </row>
    <row r="159" spans="1:8" s="1011" customFormat="1" ht="10.5" customHeight="1">
      <c r="A159" s="1009">
        <v>156</v>
      </c>
      <c r="B159" s="1009">
        <v>1</v>
      </c>
      <c r="C159" s="1009" t="s">
        <v>1508</v>
      </c>
      <c r="D159" s="1009" t="s">
        <v>1916</v>
      </c>
      <c r="E159" s="1015">
        <v>184960</v>
      </c>
      <c r="F159" s="1015">
        <v>265705</v>
      </c>
      <c r="G159" s="1009" t="s">
        <v>1664</v>
      </c>
      <c r="H159" s="1010"/>
    </row>
    <row r="160" spans="1:8" s="1011" customFormat="1" ht="10.5" customHeight="1">
      <c r="A160" s="1009">
        <v>157</v>
      </c>
      <c r="B160" s="1009">
        <v>1</v>
      </c>
      <c r="C160" s="1009" t="s">
        <v>1508</v>
      </c>
      <c r="D160" s="1009" t="s">
        <v>1917</v>
      </c>
      <c r="E160" s="1015">
        <v>184968</v>
      </c>
      <c r="F160" s="1015">
        <v>265696</v>
      </c>
      <c r="G160" s="1009" t="s">
        <v>1665</v>
      </c>
      <c r="H160" s="1010"/>
    </row>
    <row r="161" spans="1:11" s="1011" customFormat="1" ht="10.5" customHeight="1">
      <c r="A161" s="1009">
        <v>158</v>
      </c>
      <c r="B161" s="1009">
        <v>1</v>
      </c>
      <c r="C161" s="1009" t="s">
        <v>1508</v>
      </c>
      <c r="D161" s="1009" t="s">
        <v>1918</v>
      </c>
      <c r="E161" s="1015">
        <v>184982</v>
      </c>
      <c r="F161" s="1015">
        <v>265702</v>
      </c>
      <c r="G161" s="1009" t="s">
        <v>1666</v>
      </c>
      <c r="H161" s="1010"/>
    </row>
    <row r="162" spans="1:11" s="1011" customFormat="1" ht="10.5" customHeight="1">
      <c r="A162" s="1009">
        <v>159</v>
      </c>
      <c r="B162" s="1009">
        <v>1</v>
      </c>
      <c r="C162" s="1009" t="s">
        <v>1508</v>
      </c>
      <c r="D162" s="1009" t="s">
        <v>1919</v>
      </c>
      <c r="E162" s="1015">
        <v>184983</v>
      </c>
      <c r="F162" s="1015">
        <v>265704</v>
      </c>
      <c r="G162" s="1009" t="s">
        <v>1667</v>
      </c>
      <c r="H162" s="1010"/>
    </row>
    <row r="163" spans="1:11" s="1011" customFormat="1" ht="10.5" customHeight="1">
      <c r="A163" s="1009">
        <v>160</v>
      </c>
      <c r="B163" s="1009">
        <v>1</v>
      </c>
      <c r="C163" s="1009" t="s">
        <v>1508</v>
      </c>
      <c r="D163" s="1009" t="s">
        <v>1920</v>
      </c>
      <c r="E163" s="1015">
        <v>184981</v>
      </c>
      <c r="F163" s="1015">
        <v>265698</v>
      </c>
      <c r="G163" s="1009" t="s">
        <v>1668</v>
      </c>
      <c r="H163" s="1010"/>
    </row>
    <row r="164" spans="1:11" s="1011" customFormat="1" ht="10.5" customHeight="1">
      <c r="A164" s="1009">
        <v>161</v>
      </c>
      <c r="B164" s="1009">
        <v>1</v>
      </c>
      <c r="C164" s="1009" t="s">
        <v>1508</v>
      </c>
      <c r="D164" s="1009" t="s">
        <v>1921</v>
      </c>
      <c r="E164" s="1015">
        <v>184974</v>
      </c>
      <c r="F164" s="1015">
        <v>265667</v>
      </c>
      <c r="G164" s="1009" t="s">
        <v>1669</v>
      </c>
      <c r="H164" s="1010"/>
    </row>
    <row r="165" spans="1:11" s="1011" customFormat="1" ht="10.5" customHeight="1">
      <c r="A165" s="1009">
        <v>162</v>
      </c>
      <c r="B165" s="1009">
        <v>1</v>
      </c>
      <c r="C165" s="1009" t="s">
        <v>1508</v>
      </c>
      <c r="D165" s="1009" t="s">
        <v>1922</v>
      </c>
      <c r="E165" s="1015">
        <v>184969</v>
      </c>
      <c r="F165" s="1015">
        <v>265660</v>
      </c>
      <c r="G165" s="1009" t="s">
        <v>1670</v>
      </c>
      <c r="H165" s="1010"/>
    </row>
    <row r="166" spans="1:11" s="1011" customFormat="1" ht="10.5" customHeight="1">
      <c r="A166" s="1009">
        <v>163</v>
      </c>
      <c r="B166" s="1009">
        <v>1</v>
      </c>
      <c r="C166" s="1009" t="s">
        <v>1503</v>
      </c>
      <c r="D166" s="1009" t="s">
        <v>1923</v>
      </c>
      <c r="E166" s="1015">
        <v>184948</v>
      </c>
      <c r="F166" s="1015">
        <v>265600</v>
      </c>
      <c r="G166" s="1009" t="s">
        <v>1671</v>
      </c>
      <c r="H166" s="1010"/>
    </row>
    <row r="167" spans="1:11" s="1011" customFormat="1" ht="10.5" customHeight="1">
      <c r="A167" s="1009">
        <v>164</v>
      </c>
      <c r="B167" s="1009">
        <v>1</v>
      </c>
      <c r="C167" s="1009" t="s">
        <v>1503</v>
      </c>
      <c r="D167" s="1009" t="s">
        <v>1924</v>
      </c>
      <c r="E167" s="1015">
        <v>184944</v>
      </c>
      <c r="F167" s="1015">
        <v>265595</v>
      </c>
      <c r="G167" s="1009" t="s">
        <v>1672</v>
      </c>
      <c r="H167" s="1010"/>
    </row>
    <row r="168" spans="1:11" s="1011" customFormat="1" ht="10.5" customHeight="1">
      <c r="A168" s="1009">
        <v>165</v>
      </c>
      <c r="B168" s="1009">
        <v>1</v>
      </c>
      <c r="C168" s="1009" t="s">
        <v>1501</v>
      </c>
      <c r="D168" s="1009" t="s">
        <v>1925</v>
      </c>
      <c r="E168" s="1015">
        <v>184920</v>
      </c>
      <c r="F168" s="1015">
        <v>265534</v>
      </c>
      <c r="G168" s="1009" t="s">
        <v>1673</v>
      </c>
      <c r="H168" s="1010"/>
    </row>
    <row r="169" spans="1:11" s="1011" customFormat="1" ht="10.5" customHeight="1">
      <c r="A169" s="1009">
        <v>166</v>
      </c>
      <c r="B169" s="1009">
        <v>1</v>
      </c>
      <c r="C169" s="1009" t="s">
        <v>1501</v>
      </c>
      <c r="D169" s="1009" t="s">
        <v>1926</v>
      </c>
      <c r="E169" s="1015">
        <v>184919</v>
      </c>
      <c r="F169" s="1015">
        <v>265546</v>
      </c>
      <c r="G169" s="1009" t="s">
        <v>1674</v>
      </c>
      <c r="H169" s="1010"/>
    </row>
    <row r="170" spans="1:11" s="1011" customFormat="1" ht="10.5" customHeight="1">
      <c r="A170" s="1009">
        <v>167</v>
      </c>
      <c r="B170" s="1009">
        <v>1</v>
      </c>
      <c r="C170" s="1009" t="s">
        <v>1501</v>
      </c>
      <c r="D170" s="1009" t="s">
        <v>1927</v>
      </c>
      <c r="E170" s="1015">
        <v>184919</v>
      </c>
      <c r="F170" s="1015">
        <v>265546</v>
      </c>
      <c r="G170" s="1009" t="s">
        <v>1675</v>
      </c>
      <c r="H170" s="1010"/>
    </row>
    <row r="171" spans="1:11" s="1008" customFormat="1">
      <c r="A171" s="1012">
        <v>1</v>
      </c>
      <c r="B171" s="266"/>
      <c r="C171" s="266"/>
      <c r="D171" s="266"/>
      <c r="E171"/>
      <c r="F171"/>
      <c r="G171" s="220"/>
      <c r="I171" s="218"/>
      <c r="J171" s="218"/>
      <c r="K171" s="218"/>
    </row>
    <row r="172" spans="1:11" s="1008" customFormat="1">
      <c r="A172" s="1014">
        <v>1</v>
      </c>
      <c r="B172" s="1016">
        <v>1</v>
      </c>
      <c r="C172" s="1016">
        <f>COUNTIFS($B$4:$B$170,B172)</f>
        <v>166</v>
      </c>
      <c r="D172" s="266"/>
      <c r="E172"/>
      <c r="F172"/>
      <c r="G172" s="220"/>
      <c r="I172" s="218"/>
      <c r="J172" s="218"/>
      <c r="K172" s="218"/>
    </row>
    <row r="173" spans="1:11" s="220" customFormat="1">
      <c r="A173" s="1014">
        <v>1</v>
      </c>
      <c r="B173" s="1016">
        <v>2</v>
      </c>
      <c r="C173" s="1016">
        <f>COUNTIFS($B$4:$B$170,B173)</f>
        <v>1</v>
      </c>
      <c r="D173" s="266"/>
      <c r="E173"/>
      <c r="F173"/>
      <c r="H173" s="1008"/>
      <c r="I173" s="218"/>
      <c r="J173" s="218"/>
      <c r="K173" s="218"/>
    </row>
    <row r="174" spans="1:11" s="220" customFormat="1">
      <c r="A174" s="1014">
        <v>1</v>
      </c>
      <c r="B174" s="1016"/>
      <c r="C174" s="1016">
        <f>SUM(C172:C173)</f>
        <v>167</v>
      </c>
      <c r="D174" s="266"/>
      <c r="E174"/>
      <c r="F174"/>
      <c r="H174" s="1008"/>
      <c r="I174" s="218"/>
      <c r="J174" s="218"/>
      <c r="K174" s="218"/>
    </row>
    <row r="175" spans="1:11" s="220" customFormat="1">
      <c r="A175" s="1014">
        <v>1</v>
      </c>
      <c r="B175" s="266"/>
      <c r="C175" s="266"/>
      <c r="D175" s="266"/>
      <c r="E175"/>
      <c r="F175"/>
      <c r="H175" s="1008"/>
      <c r="I175" s="218"/>
      <c r="J175" s="218"/>
      <c r="K175" s="218"/>
    </row>
    <row r="176" spans="1:11" s="220" customFormat="1">
      <c r="A176" s="1014">
        <v>1</v>
      </c>
      <c r="B176" s="266"/>
      <c r="C176" s="266"/>
      <c r="D176" s="266"/>
      <c r="E176"/>
      <c r="F176"/>
      <c r="H176" s="1008"/>
      <c r="I176" s="218"/>
      <c r="J176" s="218"/>
      <c r="K176" s="218"/>
    </row>
    <row r="177" spans="1:11" s="220" customFormat="1">
      <c r="A177" s="1014">
        <v>1</v>
      </c>
      <c r="B177" s="266"/>
      <c r="C177" s="266"/>
      <c r="D177" s="266"/>
      <c r="E177"/>
      <c r="F177"/>
      <c r="H177" s="1008"/>
      <c r="I177" s="218"/>
      <c r="J177" s="218"/>
      <c r="K177" s="218"/>
    </row>
    <row r="178" spans="1:11" s="220" customFormat="1">
      <c r="A178" s="1014">
        <v>1</v>
      </c>
      <c r="B178" s="266"/>
      <c r="C178" s="266"/>
      <c r="D178" s="266"/>
      <c r="E178"/>
      <c r="F178"/>
      <c r="H178" s="1008"/>
      <c r="I178" s="218"/>
      <c r="J178" s="218"/>
      <c r="K178" s="218"/>
    </row>
    <row r="179" spans="1:11" s="220" customFormat="1">
      <c r="A179" s="1014">
        <v>1</v>
      </c>
      <c r="B179" s="266"/>
      <c r="C179" s="266"/>
      <c r="D179" s="266"/>
      <c r="E179"/>
      <c r="F179"/>
      <c r="H179" s="1008"/>
      <c r="I179" s="218"/>
      <c r="J179" s="218"/>
      <c r="K179" s="218"/>
    </row>
    <row r="180" spans="1:11" s="220" customFormat="1">
      <c r="A180" s="1014">
        <v>1</v>
      </c>
      <c r="B180" s="266"/>
      <c r="C180" s="266"/>
      <c r="D180" s="266"/>
      <c r="E180"/>
      <c r="F180"/>
      <c r="H180" s="1008"/>
      <c r="I180" s="218"/>
      <c r="J180" s="218"/>
      <c r="K180" s="218"/>
    </row>
    <row r="181" spans="1:11" s="220" customFormat="1">
      <c r="A181" s="1014">
        <v>1</v>
      </c>
      <c r="B181" s="266"/>
      <c r="C181" s="266"/>
      <c r="D181" s="266"/>
      <c r="E181"/>
      <c r="F181"/>
      <c r="H181" s="1008"/>
      <c r="I181" s="218"/>
      <c r="J181" s="218"/>
      <c r="K181" s="218"/>
    </row>
    <row r="182" spans="1:11" s="220" customFormat="1">
      <c r="A182" s="1014">
        <v>1</v>
      </c>
      <c r="B182" s="266"/>
      <c r="C182" s="266"/>
      <c r="D182" s="266"/>
      <c r="E182"/>
      <c r="F182"/>
      <c r="H182" s="1008"/>
      <c r="I182" s="218"/>
      <c r="J182" s="218"/>
      <c r="K182" s="218"/>
    </row>
    <row r="183" spans="1:11" s="220" customFormat="1">
      <c r="A183" s="1014">
        <v>1</v>
      </c>
      <c r="B183" s="266"/>
      <c r="C183" s="266"/>
      <c r="D183" s="266"/>
      <c r="E183"/>
      <c r="F183"/>
      <c r="H183" s="1008"/>
      <c r="I183" s="218"/>
      <c r="J183" s="218"/>
      <c r="K183" s="218"/>
    </row>
    <row r="184" spans="1:11" s="220" customFormat="1">
      <c r="A184" s="1014">
        <v>1</v>
      </c>
      <c r="B184" s="266"/>
      <c r="C184" s="266"/>
      <c r="D184" s="266"/>
      <c r="E184"/>
      <c r="F184"/>
      <c r="H184" s="1008"/>
      <c r="I184" s="218"/>
      <c r="J184" s="218"/>
      <c r="K184" s="218"/>
    </row>
    <row r="185" spans="1:11" s="220" customFormat="1">
      <c r="A185" s="1014">
        <v>1</v>
      </c>
      <c r="B185" s="266"/>
      <c r="C185" s="266"/>
      <c r="D185" s="266"/>
      <c r="E185"/>
      <c r="F185"/>
      <c r="H185" s="1008"/>
      <c r="I185" s="218"/>
      <c r="J185" s="218"/>
      <c r="K185" s="218"/>
    </row>
    <row r="186" spans="1:11" s="220" customFormat="1">
      <c r="A186" s="1014">
        <v>1</v>
      </c>
      <c r="B186" s="266"/>
      <c r="C186" s="266"/>
      <c r="D186" s="266"/>
      <c r="E186"/>
      <c r="F186"/>
      <c r="H186" s="1008"/>
      <c r="I186" s="218"/>
      <c r="J186" s="218"/>
      <c r="K186" s="218"/>
    </row>
    <row r="187" spans="1:11" s="220" customFormat="1">
      <c r="A187" s="1014">
        <v>1</v>
      </c>
      <c r="B187" s="266"/>
      <c r="C187" s="266"/>
      <c r="D187" s="266"/>
      <c r="E187"/>
      <c r="F187"/>
      <c r="H187" s="1008"/>
      <c r="I187" s="218"/>
      <c r="J187" s="218"/>
      <c r="K187" s="218"/>
    </row>
    <row r="188" spans="1:11" s="220" customFormat="1">
      <c r="A188" s="1014">
        <v>1</v>
      </c>
      <c r="B188" s="266"/>
      <c r="C188" s="266"/>
      <c r="D188" s="266"/>
      <c r="E188"/>
      <c r="F188"/>
      <c r="H188" s="1008"/>
      <c r="I188" s="218"/>
      <c r="J188" s="218"/>
      <c r="K188" s="218"/>
    </row>
    <row r="189" spans="1:11" s="220" customFormat="1">
      <c r="A189" s="1014">
        <v>1</v>
      </c>
      <c r="B189" s="266"/>
      <c r="C189" s="266"/>
      <c r="D189" s="266"/>
      <c r="E189"/>
      <c r="F189"/>
      <c r="H189" s="1008"/>
      <c r="I189" s="218"/>
      <c r="J189" s="218"/>
      <c r="K189" s="218"/>
    </row>
    <row r="190" spans="1:11" s="220" customFormat="1">
      <c r="A190" s="1014">
        <v>1</v>
      </c>
      <c r="B190" s="266"/>
      <c r="C190" s="266"/>
      <c r="D190" s="266"/>
      <c r="E190"/>
      <c r="F190"/>
      <c r="H190" s="1008"/>
      <c r="I190" s="218"/>
      <c r="J190" s="218"/>
      <c r="K190" s="218"/>
    </row>
    <row r="191" spans="1:11" s="220" customFormat="1">
      <c r="A191" s="1014">
        <v>1</v>
      </c>
      <c r="B191" s="266"/>
      <c r="C191" s="266"/>
      <c r="D191" s="266"/>
      <c r="E191"/>
      <c r="F191"/>
      <c r="H191" s="1008"/>
      <c r="I191" s="218"/>
      <c r="J191" s="218"/>
      <c r="K191" s="218"/>
    </row>
    <row r="192" spans="1:11" s="220" customFormat="1">
      <c r="A192" s="1014">
        <v>1</v>
      </c>
      <c r="B192" s="266"/>
      <c r="C192" s="266"/>
      <c r="D192" s="266"/>
      <c r="E192"/>
      <c r="F192"/>
      <c r="H192" s="1008"/>
      <c r="I192" s="218"/>
      <c r="J192" s="218"/>
      <c r="K192" s="218"/>
    </row>
    <row r="193" spans="1:11" s="220" customFormat="1">
      <c r="A193" s="1014">
        <v>1</v>
      </c>
      <c r="B193" s="266"/>
      <c r="C193" s="266"/>
      <c r="D193" s="266"/>
      <c r="E193"/>
      <c r="F193"/>
      <c r="H193" s="1008"/>
      <c r="I193" s="218"/>
      <c r="J193" s="218"/>
      <c r="K193" s="218"/>
    </row>
    <row r="194" spans="1:11" s="220" customFormat="1">
      <c r="A194" s="1014">
        <v>1</v>
      </c>
      <c r="B194" s="266"/>
      <c r="C194" s="266"/>
      <c r="D194" s="266"/>
      <c r="E194"/>
      <c r="F194"/>
      <c r="H194" s="1008"/>
      <c r="I194" s="218"/>
      <c r="J194" s="218"/>
      <c r="K194" s="218"/>
    </row>
    <row r="195" spans="1:11" s="220" customFormat="1">
      <c r="A195" s="1014">
        <v>1</v>
      </c>
      <c r="B195" s="266"/>
      <c r="C195" s="266"/>
      <c r="D195" s="266"/>
      <c r="E195"/>
      <c r="F195"/>
      <c r="H195" s="1008"/>
      <c r="I195" s="218"/>
      <c r="J195" s="218"/>
      <c r="K195" s="218"/>
    </row>
    <row r="196" spans="1:11" s="220" customFormat="1">
      <c r="A196" s="1014">
        <v>1</v>
      </c>
      <c r="B196" s="266"/>
      <c r="C196" s="266"/>
      <c r="D196" s="266"/>
      <c r="E196"/>
      <c r="F196"/>
      <c r="H196" s="1008"/>
      <c r="I196" s="218"/>
      <c r="J196" s="218"/>
      <c r="K196" s="218"/>
    </row>
    <row r="197" spans="1:11" s="220" customFormat="1">
      <c r="A197" s="1014">
        <v>1</v>
      </c>
      <c r="B197" s="266"/>
      <c r="C197" s="266"/>
      <c r="D197" s="266"/>
      <c r="E197"/>
      <c r="F197"/>
      <c r="H197" s="1008"/>
      <c r="I197" s="218"/>
      <c r="J197" s="218"/>
      <c r="K197" s="218"/>
    </row>
    <row r="198" spans="1:11" s="220" customFormat="1">
      <c r="A198" s="1014">
        <v>1</v>
      </c>
      <c r="B198" s="266"/>
      <c r="C198" s="266"/>
      <c r="D198" s="266"/>
      <c r="E198"/>
      <c r="F198"/>
      <c r="H198" s="1008"/>
      <c r="I198" s="218"/>
      <c r="J198" s="218"/>
      <c r="K198" s="218"/>
    </row>
    <row r="199" spans="1:11" s="220" customFormat="1">
      <c r="A199" s="1014">
        <v>1</v>
      </c>
      <c r="B199" s="266"/>
      <c r="C199" s="266"/>
      <c r="D199" s="266"/>
      <c r="E199"/>
      <c r="F199"/>
      <c r="H199" s="1008"/>
      <c r="I199" s="218"/>
      <c r="J199" s="218"/>
      <c r="K199" s="218"/>
    </row>
    <row r="200" spans="1:11" s="220" customFormat="1">
      <c r="A200" s="1014">
        <v>1</v>
      </c>
      <c r="B200" s="266"/>
      <c r="C200" s="266"/>
      <c r="D200" s="266"/>
      <c r="E200"/>
      <c r="F200"/>
      <c r="H200" s="1008"/>
      <c r="I200" s="218"/>
      <c r="J200" s="218"/>
      <c r="K200" s="218"/>
    </row>
    <row r="201" spans="1:11" s="220" customFormat="1">
      <c r="A201" s="1014">
        <v>1</v>
      </c>
      <c r="B201" s="266"/>
      <c r="C201" s="266"/>
      <c r="D201" s="266"/>
      <c r="E201"/>
      <c r="F201"/>
      <c r="H201" s="1008"/>
      <c r="I201" s="218"/>
      <c r="J201" s="218"/>
      <c r="K201" s="218"/>
    </row>
    <row r="202" spans="1:11" s="220" customFormat="1">
      <c r="A202" s="1014">
        <v>1</v>
      </c>
      <c r="B202" s="266"/>
      <c r="C202" s="266"/>
      <c r="D202" s="266"/>
      <c r="E202"/>
      <c r="F202"/>
      <c r="H202" s="1008"/>
      <c r="I202" s="218"/>
      <c r="J202" s="218"/>
      <c r="K202" s="218"/>
    </row>
    <row r="203" spans="1:11" s="220" customFormat="1">
      <c r="A203" s="1014">
        <v>1</v>
      </c>
      <c r="B203" s="266"/>
      <c r="C203" s="266"/>
      <c r="D203" s="266"/>
      <c r="E203"/>
      <c r="F203"/>
      <c r="H203" s="1008"/>
      <c r="I203" s="218"/>
      <c r="J203" s="218"/>
      <c r="K203" s="218"/>
    </row>
    <row r="204" spans="1:11" s="220" customFormat="1">
      <c r="A204" s="1014">
        <v>1</v>
      </c>
      <c r="B204" s="266"/>
      <c r="C204" s="266"/>
      <c r="D204" s="266"/>
      <c r="E204"/>
      <c r="F204"/>
      <c r="H204" s="1008"/>
      <c r="I204" s="218"/>
      <c r="J204" s="218"/>
      <c r="K204" s="218"/>
    </row>
    <row r="205" spans="1:11" s="220" customFormat="1">
      <c r="A205" s="1014">
        <v>1</v>
      </c>
      <c r="B205" s="266"/>
      <c r="C205" s="266"/>
      <c r="D205" s="266"/>
      <c r="E205"/>
      <c r="F205"/>
      <c r="H205" s="1008"/>
      <c r="I205" s="218"/>
      <c r="J205" s="218"/>
      <c r="K205" s="218"/>
    </row>
    <row r="206" spans="1:11" s="220" customFormat="1">
      <c r="A206" s="1014">
        <v>1</v>
      </c>
      <c r="B206" s="266"/>
      <c r="C206" s="266"/>
      <c r="D206" s="266"/>
      <c r="E206"/>
      <c r="F206"/>
      <c r="H206" s="1008"/>
      <c r="I206" s="218"/>
      <c r="J206" s="218"/>
      <c r="K206" s="218"/>
    </row>
    <row r="207" spans="1:11" s="220" customFormat="1">
      <c r="A207" s="1014">
        <v>1</v>
      </c>
      <c r="B207" s="266"/>
      <c r="C207" s="266"/>
      <c r="D207" s="266"/>
      <c r="E207"/>
      <c r="F207"/>
      <c r="H207" s="1008"/>
      <c r="I207" s="218"/>
      <c r="J207" s="218"/>
      <c r="K207" s="218"/>
    </row>
    <row r="208" spans="1:11" s="220" customFormat="1">
      <c r="A208" s="1014">
        <v>1</v>
      </c>
      <c r="B208" s="266"/>
      <c r="C208" s="266"/>
      <c r="D208" s="266"/>
      <c r="E208"/>
      <c r="F208"/>
      <c r="H208" s="1008"/>
      <c r="I208" s="218"/>
      <c r="J208" s="218"/>
      <c r="K208" s="218"/>
    </row>
    <row r="209" spans="1:11" s="220" customFormat="1">
      <c r="A209" s="1014">
        <v>1</v>
      </c>
      <c r="B209" s="266"/>
      <c r="C209" s="266"/>
      <c r="D209" s="266"/>
      <c r="E209"/>
      <c r="F209"/>
      <c r="H209" s="1008"/>
      <c r="I209" s="218"/>
      <c r="J209" s="218"/>
      <c r="K209" s="218"/>
    </row>
    <row r="210" spans="1:11" s="220" customFormat="1">
      <c r="A210" s="1014">
        <v>1</v>
      </c>
      <c r="B210" s="266"/>
      <c r="C210" s="266"/>
      <c r="D210" s="266"/>
      <c r="E210"/>
      <c r="F210"/>
      <c r="H210" s="1008"/>
      <c r="I210" s="218"/>
      <c r="J210" s="218"/>
      <c r="K210" s="218"/>
    </row>
    <row r="211" spans="1:11" s="220" customFormat="1">
      <c r="A211" s="1014">
        <v>1</v>
      </c>
      <c r="B211" s="266"/>
      <c r="C211" s="266"/>
      <c r="D211" s="266"/>
      <c r="E211"/>
      <c r="F211"/>
      <c r="H211" s="1008"/>
      <c r="I211" s="218"/>
      <c r="J211" s="218"/>
      <c r="K211" s="218"/>
    </row>
    <row r="212" spans="1:11" s="220" customFormat="1">
      <c r="A212" s="1014">
        <v>1</v>
      </c>
      <c r="B212" s="266"/>
      <c r="C212" s="266"/>
      <c r="D212" s="266"/>
      <c r="E212"/>
      <c r="F212"/>
      <c r="H212" s="1008"/>
      <c r="I212" s="218"/>
      <c r="J212" s="218"/>
      <c r="K212" s="218"/>
    </row>
    <row r="213" spans="1:11" s="220" customFormat="1">
      <c r="A213" s="1014">
        <v>1</v>
      </c>
      <c r="B213" s="266"/>
      <c r="C213" s="266"/>
      <c r="D213" s="266"/>
      <c r="E213"/>
      <c r="F213"/>
      <c r="H213" s="1008"/>
      <c r="I213" s="218"/>
      <c r="J213" s="218"/>
      <c r="K213" s="218"/>
    </row>
    <row r="214" spans="1:11" s="220" customFormat="1">
      <c r="A214" s="1014">
        <v>1</v>
      </c>
      <c r="B214" s="266"/>
      <c r="C214" s="266"/>
      <c r="D214" s="266"/>
      <c r="E214"/>
      <c r="F214"/>
      <c r="H214" s="1008"/>
      <c r="I214" s="218"/>
      <c r="J214" s="218"/>
      <c r="K214" s="218"/>
    </row>
    <row r="215" spans="1:11" s="220" customFormat="1">
      <c r="A215" s="1014">
        <v>1</v>
      </c>
      <c r="B215" s="266"/>
      <c r="C215" s="266"/>
      <c r="D215" s="266"/>
      <c r="E215"/>
      <c r="F215"/>
      <c r="H215" s="1008"/>
      <c r="I215" s="218"/>
      <c r="J215" s="218"/>
      <c r="K215" s="218"/>
    </row>
    <row r="216" spans="1:11" s="220" customFormat="1">
      <c r="A216" s="1014">
        <v>1</v>
      </c>
      <c r="B216" s="266"/>
      <c r="C216" s="266"/>
      <c r="D216" s="266"/>
      <c r="E216"/>
      <c r="F216"/>
      <c r="H216" s="1008"/>
      <c r="I216" s="218"/>
      <c r="J216" s="218"/>
      <c r="K216" s="218"/>
    </row>
    <row r="217" spans="1:11" s="220" customFormat="1">
      <c r="A217" s="1014">
        <v>1</v>
      </c>
      <c r="B217" s="266"/>
      <c r="C217" s="266"/>
      <c r="D217" s="266"/>
      <c r="E217"/>
      <c r="F217"/>
      <c r="H217" s="1008"/>
      <c r="I217" s="218"/>
      <c r="J217" s="218"/>
      <c r="K217" s="218"/>
    </row>
    <row r="218" spans="1:11" s="220" customFormat="1">
      <c r="A218" s="1014">
        <v>1</v>
      </c>
      <c r="B218" s="266"/>
      <c r="C218" s="266"/>
      <c r="D218" s="266"/>
      <c r="E218"/>
      <c r="F218"/>
      <c r="H218" s="1008"/>
      <c r="I218" s="218"/>
      <c r="J218" s="218"/>
      <c r="K218" s="218"/>
    </row>
    <row r="219" spans="1:11" s="220" customFormat="1">
      <c r="A219" s="1014">
        <v>1</v>
      </c>
      <c r="B219" s="266"/>
      <c r="C219" s="266"/>
      <c r="D219" s="266"/>
      <c r="E219"/>
      <c r="F219"/>
      <c r="H219" s="1008"/>
      <c r="I219" s="218"/>
      <c r="J219" s="218"/>
      <c r="K219" s="218"/>
    </row>
    <row r="220" spans="1:11" s="220" customFormat="1">
      <c r="A220" s="1014">
        <v>1</v>
      </c>
      <c r="B220" s="266"/>
      <c r="C220" s="266"/>
      <c r="D220" s="266"/>
      <c r="E220"/>
      <c r="F220"/>
      <c r="H220" s="1008"/>
      <c r="I220" s="218"/>
      <c r="J220" s="218"/>
      <c r="K220" s="218"/>
    </row>
    <row r="221" spans="1:11" s="220" customFormat="1">
      <c r="A221" s="1014">
        <v>1</v>
      </c>
      <c r="B221" s="266"/>
      <c r="C221" s="266"/>
      <c r="D221" s="266"/>
      <c r="E221"/>
      <c r="F221"/>
      <c r="H221" s="1008"/>
      <c r="I221" s="218"/>
      <c r="J221" s="218"/>
      <c r="K221" s="218"/>
    </row>
    <row r="222" spans="1:11" s="220" customFormat="1">
      <c r="A222" s="1014">
        <v>1</v>
      </c>
      <c r="B222" s="266"/>
      <c r="C222" s="266"/>
      <c r="D222" s="266"/>
      <c r="E222"/>
      <c r="F222"/>
      <c r="H222" s="1008"/>
      <c r="I222" s="218"/>
      <c r="J222" s="218"/>
      <c r="K222" s="218"/>
    </row>
    <row r="223" spans="1:11" s="220" customFormat="1">
      <c r="A223" s="1014">
        <v>1</v>
      </c>
      <c r="B223" s="266"/>
      <c r="C223" s="266"/>
      <c r="D223" s="266"/>
      <c r="E223"/>
      <c r="F223"/>
      <c r="H223" s="1008"/>
      <c r="I223" s="218"/>
      <c r="J223" s="218"/>
      <c r="K223" s="218"/>
    </row>
    <row r="224" spans="1:11" s="220" customFormat="1">
      <c r="A224" s="1014">
        <v>1</v>
      </c>
      <c r="B224" s="266"/>
      <c r="C224" s="266"/>
      <c r="D224" s="266"/>
      <c r="E224"/>
      <c r="F224"/>
      <c r="H224" s="1008"/>
      <c r="I224" s="218"/>
      <c r="J224" s="218"/>
      <c r="K224" s="218"/>
    </row>
    <row r="225" spans="1:11" s="220" customFormat="1">
      <c r="A225" s="1014">
        <v>1</v>
      </c>
      <c r="B225" s="266"/>
      <c r="C225" s="266"/>
      <c r="D225" s="266"/>
      <c r="E225"/>
      <c r="F225"/>
      <c r="H225" s="1008"/>
      <c r="I225" s="218"/>
      <c r="J225" s="218"/>
      <c r="K225" s="218"/>
    </row>
    <row r="226" spans="1:11" s="220" customFormat="1">
      <c r="A226" s="1014">
        <v>1</v>
      </c>
      <c r="B226" s="266"/>
      <c r="C226" s="266"/>
      <c r="D226" s="266"/>
      <c r="E226"/>
      <c r="F226"/>
      <c r="H226" s="1008"/>
      <c r="I226" s="218"/>
      <c r="J226" s="218"/>
      <c r="K226" s="218"/>
    </row>
    <row r="227" spans="1:11" s="220" customFormat="1">
      <c r="A227" s="1014">
        <v>1</v>
      </c>
      <c r="B227" s="266"/>
      <c r="C227" s="266"/>
      <c r="D227" s="266"/>
      <c r="E227"/>
      <c r="F227"/>
      <c r="H227" s="1008"/>
      <c r="I227" s="218"/>
      <c r="J227" s="218"/>
      <c r="K227" s="218"/>
    </row>
    <row r="228" spans="1:11" s="220" customFormat="1">
      <c r="A228" s="1014">
        <v>1</v>
      </c>
      <c r="B228" s="266"/>
      <c r="C228" s="266"/>
      <c r="D228" s="266"/>
      <c r="E228"/>
      <c r="F228"/>
      <c r="H228" s="1008"/>
      <c r="I228" s="218"/>
      <c r="J228" s="218"/>
      <c r="K228" s="218"/>
    </row>
    <row r="229" spans="1:11" s="220" customFormat="1">
      <c r="A229" s="1014">
        <v>1</v>
      </c>
      <c r="B229" s="266"/>
      <c r="C229" s="266"/>
      <c r="D229" s="266"/>
      <c r="E229"/>
      <c r="F229"/>
      <c r="H229" s="1008"/>
      <c r="I229" s="218"/>
      <c r="J229" s="218"/>
      <c r="K229" s="218"/>
    </row>
    <row r="230" spans="1:11" s="220" customFormat="1">
      <c r="A230" s="1014">
        <v>1</v>
      </c>
      <c r="B230" s="266"/>
      <c r="C230" s="266"/>
      <c r="D230" s="266"/>
      <c r="E230"/>
      <c r="F230"/>
      <c r="H230" s="1008"/>
      <c r="I230" s="218"/>
      <c r="J230" s="218"/>
      <c r="K230" s="218"/>
    </row>
    <row r="231" spans="1:11" s="220" customFormat="1">
      <c r="A231" s="1014">
        <v>1</v>
      </c>
      <c r="B231" s="266"/>
      <c r="C231" s="266"/>
      <c r="D231" s="266"/>
      <c r="E231"/>
      <c r="F231"/>
      <c r="H231" s="1008"/>
      <c r="I231" s="218"/>
      <c r="J231" s="218"/>
      <c r="K231" s="218"/>
    </row>
    <row r="232" spans="1:11" s="220" customFormat="1">
      <c r="A232" s="1014">
        <v>1</v>
      </c>
      <c r="B232" s="266"/>
      <c r="C232" s="266"/>
      <c r="D232" s="266"/>
      <c r="E232"/>
      <c r="F232"/>
      <c r="H232" s="1008"/>
      <c r="I232" s="218"/>
      <c r="J232" s="218"/>
      <c r="K232" s="218"/>
    </row>
    <row r="233" spans="1:11" s="220" customFormat="1">
      <c r="A233" s="1014">
        <v>1</v>
      </c>
      <c r="B233" s="266"/>
      <c r="C233" s="266"/>
      <c r="D233" s="266"/>
      <c r="E233"/>
      <c r="F233"/>
      <c r="H233" s="1008"/>
      <c r="I233" s="218"/>
      <c r="J233" s="218"/>
      <c r="K233" s="218"/>
    </row>
    <row r="234" spans="1:11" s="220" customFormat="1">
      <c r="A234" s="1014">
        <v>1</v>
      </c>
      <c r="B234" s="266"/>
      <c r="C234" s="266"/>
      <c r="D234" s="266"/>
      <c r="E234"/>
      <c r="F234"/>
      <c r="H234" s="1008"/>
      <c r="I234" s="218"/>
      <c r="J234" s="218"/>
      <c r="K234" s="218"/>
    </row>
    <row r="235" spans="1:11" s="220" customFormat="1">
      <c r="A235" s="1014">
        <v>1</v>
      </c>
      <c r="B235" s="266"/>
      <c r="C235" s="266"/>
      <c r="D235" s="266"/>
      <c r="E235"/>
      <c r="F235"/>
      <c r="H235" s="1008"/>
      <c r="I235" s="218"/>
      <c r="J235" s="218"/>
      <c r="K235" s="218"/>
    </row>
    <row r="236" spans="1:11" s="220" customFormat="1">
      <c r="A236" s="1014">
        <v>1</v>
      </c>
      <c r="B236" s="266"/>
      <c r="C236" s="266"/>
      <c r="D236" s="266"/>
      <c r="E236"/>
      <c r="F236"/>
      <c r="H236" s="1008"/>
      <c r="I236" s="218"/>
      <c r="J236" s="218"/>
      <c r="K236" s="218"/>
    </row>
    <row r="237" spans="1:11" s="220" customFormat="1">
      <c r="A237" s="1014">
        <v>1</v>
      </c>
      <c r="B237" s="266"/>
      <c r="C237" s="266"/>
      <c r="D237" s="266"/>
      <c r="E237"/>
      <c r="F237"/>
      <c r="H237" s="1008"/>
      <c r="I237" s="218"/>
      <c r="J237" s="218"/>
      <c r="K237" s="218"/>
    </row>
    <row r="238" spans="1:11" s="220" customFormat="1">
      <c r="A238" s="1014">
        <v>1</v>
      </c>
      <c r="B238" s="266"/>
      <c r="C238" s="266"/>
      <c r="D238" s="266"/>
      <c r="E238"/>
      <c r="F238"/>
      <c r="H238" s="1008"/>
      <c r="I238" s="218"/>
      <c r="J238" s="218"/>
      <c r="K238" s="218"/>
    </row>
    <row r="239" spans="1:11" s="220" customFormat="1">
      <c r="A239" s="1014">
        <v>1</v>
      </c>
      <c r="B239" s="266"/>
      <c r="C239" s="266"/>
      <c r="D239" s="266"/>
      <c r="E239"/>
      <c r="F239"/>
      <c r="H239" s="1008"/>
      <c r="I239" s="218"/>
      <c r="J239" s="218"/>
      <c r="K239" s="218"/>
    </row>
    <row r="240" spans="1:11" s="220" customFormat="1">
      <c r="A240" s="1014">
        <v>1</v>
      </c>
      <c r="B240" s="266"/>
      <c r="C240" s="266"/>
      <c r="D240" s="266"/>
      <c r="E240"/>
      <c r="F240"/>
      <c r="H240" s="1008"/>
      <c r="I240" s="218"/>
      <c r="J240" s="218"/>
      <c r="K240" s="218"/>
    </row>
    <row r="241" spans="1:11" s="220" customFormat="1">
      <c r="A241" s="1014">
        <v>1</v>
      </c>
      <c r="B241" s="266"/>
      <c r="C241" s="266"/>
      <c r="D241" s="266"/>
      <c r="E241"/>
      <c r="F241"/>
      <c r="H241" s="1008"/>
      <c r="I241" s="218"/>
      <c r="J241" s="218"/>
      <c r="K241" s="218"/>
    </row>
    <row r="242" spans="1:11" s="220" customFormat="1">
      <c r="A242" s="1014">
        <v>1</v>
      </c>
      <c r="B242" s="266"/>
      <c r="C242" s="266"/>
      <c r="D242" s="266"/>
      <c r="E242"/>
      <c r="F242"/>
      <c r="H242" s="1008"/>
      <c r="I242" s="218"/>
      <c r="J242" s="218"/>
      <c r="K242" s="218"/>
    </row>
    <row r="243" spans="1:11" s="220" customFormat="1">
      <c r="A243" s="1014">
        <v>1</v>
      </c>
      <c r="B243" s="266"/>
      <c r="C243" s="266"/>
      <c r="D243" s="266"/>
      <c r="E243"/>
      <c r="F243"/>
      <c r="H243" s="1008"/>
      <c r="I243" s="218"/>
      <c r="J243" s="218"/>
      <c r="K243" s="218"/>
    </row>
    <row r="244" spans="1:11" s="220" customFormat="1">
      <c r="A244" s="1014">
        <v>1</v>
      </c>
      <c r="B244" s="266"/>
      <c r="C244" s="266"/>
      <c r="D244" s="266"/>
      <c r="E244"/>
      <c r="F244"/>
      <c r="H244" s="1008"/>
      <c r="I244" s="218"/>
      <c r="J244" s="218"/>
      <c r="K244" s="218"/>
    </row>
    <row r="245" spans="1:11" s="220" customFormat="1">
      <c r="A245" s="1014">
        <v>1</v>
      </c>
      <c r="B245" s="266"/>
      <c r="C245" s="266"/>
      <c r="D245" s="266"/>
      <c r="E245"/>
      <c r="F245"/>
      <c r="H245" s="1008"/>
      <c r="I245" s="218"/>
      <c r="J245" s="218"/>
      <c r="K245" s="218"/>
    </row>
    <row r="246" spans="1:11" s="220" customFormat="1">
      <c r="A246" s="1014">
        <v>1</v>
      </c>
      <c r="B246" s="266"/>
      <c r="C246" s="266"/>
      <c r="D246" s="266"/>
      <c r="E246"/>
      <c r="F246"/>
      <c r="H246" s="1008"/>
      <c r="I246" s="218"/>
      <c r="J246" s="218"/>
      <c r="K246" s="218"/>
    </row>
    <row r="247" spans="1:11" s="220" customFormat="1">
      <c r="A247" s="1014">
        <v>1</v>
      </c>
      <c r="B247" s="266"/>
      <c r="C247" s="266"/>
      <c r="D247" s="266"/>
      <c r="E247"/>
      <c r="F247"/>
      <c r="H247" s="1008"/>
      <c r="I247" s="218"/>
      <c r="J247" s="218"/>
      <c r="K247" s="218"/>
    </row>
    <row r="248" spans="1:11" s="220" customFormat="1">
      <c r="A248" s="1014">
        <v>1</v>
      </c>
      <c r="B248" s="266"/>
      <c r="C248" s="266"/>
      <c r="D248" s="266"/>
      <c r="E248"/>
      <c r="F248"/>
      <c r="H248" s="1008"/>
      <c r="I248" s="218"/>
      <c r="J248" s="218"/>
      <c r="K248" s="218"/>
    </row>
    <row r="249" spans="1:11" s="220" customFormat="1">
      <c r="A249" s="1014">
        <v>1</v>
      </c>
      <c r="B249" s="266"/>
      <c r="C249" s="266"/>
      <c r="D249" s="266"/>
      <c r="E249"/>
      <c r="F249"/>
      <c r="H249" s="1008"/>
      <c r="I249" s="218"/>
      <c r="J249" s="218"/>
      <c r="K249" s="218"/>
    </row>
    <row r="250" spans="1:11" s="220" customFormat="1">
      <c r="A250" s="1014">
        <v>1</v>
      </c>
      <c r="B250" s="266"/>
      <c r="C250" s="266"/>
      <c r="D250" s="266"/>
      <c r="E250"/>
      <c r="F250"/>
      <c r="H250" s="1008"/>
      <c r="I250" s="218"/>
      <c r="J250" s="218"/>
      <c r="K250" s="218"/>
    </row>
    <row r="251" spans="1:11" s="220" customFormat="1">
      <c r="A251" s="1014">
        <v>1</v>
      </c>
      <c r="B251" s="266"/>
      <c r="C251" s="266"/>
      <c r="D251" s="266"/>
      <c r="E251"/>
      <c r="F251"/>
      <c r="H251" s="1008"/>
      <c r="I251" s="218"/>
      <c r="J251" s="218"/>
      <c r="K251" s="218"/>
    </row>
    <row r="252" spans="1:11" s="220" customFormat="1">
      <c r="A252" s="1014">
        <v>1</v>
      </c>
      <c r="B252" s="266"/>
      <c r="C252" s="266"/>
      <c r="D252" s="266"/>
      <c r="E252"/>
      <c r="F252"/>
      <c r="H252" s="1008"/>
      <c r="I252" s="218"/>
      <c r="J252" s="218"/>
      <c r="K252" s="218"/>
    </row>
    <row r="253" spans="1:11" s="220" customFormat="1">
      <c r="A253" s="1014">
        <v>1</v>
      </c>
      <c r="B253" s="266"/>
      <c r="C253" s="266"/>
      <c r="D253" s="266"/>
      <c r="E253"/>
      <c r="F253"/>
      <c r="H253" s="1008"/>
      <c r="I253" s="218"/>
      <c r="J253" s="218"/>
      <c r="K253" s="218"/>
    </row>
    <row r="254" spans="1:11" s="220" customFormat="1">
      <c r="A254" s="1014">
        <v>1</v>
      </c>
      <c r="B254" s="266"/>
      <c r="C254" s="266"/>
      <c r="D254" s="266"/>
      <c r="E254"/>
      <c r="F254"/>
      <c r="H254" s="1008"/>
      <c r="I254" s="218"/>
      <c r="J254" s="218"/>
      <c r="K254" s="218"/>
    </row>
    <row r="255" spans="1:11" s="220" customFormat="1">
      <c r="A255" s="1014">
        <v>1</v>
      </c>
      <c r="B255" s="266"/>
      <c r="C255" s="266"/>
      <c r="D255" s="266"/>
      <c r="E255" s="1013"/>
      <c r="F255" s="1013"/>
      <c r="H255" s="1008"/>
      <c r="I255" s="218"/>
      <c r="J255" s="218"/>
      <c r="K255" s="218"/>
    </row>
    <row r="256" spans="1:11" s="220" customFormat="1">
      <c r="A256" s="1014">
        <v>1</v>
      </c>
      <c r="B256" s="266"/>
      <c r="C256" s="266"/>
      <c r="D256" s="266"/>
      <c r="E256" s="1013"/>
      <c r="F256" s="1013"/>
      <c r="H256" s="1008"/>
      <c r="I256" s="218"/>
      <c r="J256" s="218"/>
      <c r="K256" s="218"/>
    </row>
    <row r="257" spans="1:11" s="220" customFormat="1">
      <c r="A257" s="1014">
        <v>1</v>
      </c>
      <c r="B257" s="266"/>
      <c r="C257" s="266"/>
      <c r="D257" s="266"/>
      <c r="E257" s="1013"/>
      <c r="F257" s="1013"/>
      <c r="H257" s="1008"/>
      <c r="I257" s="218"/>
      <c r="J257" s="218"/>
      <c r="K257" s="218"/>
    </row>
    <row r="258" spans="1:11" s="220" customFormat="1">
      <c r="A258" s="1014">
        <v>1</v>
      </c>
      <c r="B258" s="266"/>
      <c r="C258" s="266"/>
      <c r="D258" s="266"/>
      <c r="E258" s="1013"/>
      <c r="F258" s="1013"/>
      <c r="H258" s="1008"/>
      <c r="I258" s="218"/>
      <c r="J258" s="218"/>
      <c r="K258" s="218"/>
    </row>
    <row r="259" spans="1:11" s="220" customFormat="1">
      <c r="A259" s="1014">
        <v>1</v>
      </c>
      <c r="B259" s="266"/>
      <c r="C259" s="266"/>
      <c r="D259" s="266"/>
      <c r="E259" s="1013"/>
      <c r="F259" s="1013"/>
      <c r="H259" s="1008"/>
      <c r="I259" s="218"/>
      <c r="J259" s="218"/>
      <c r="K259" s="218"/>
    </row>
    <row r="260" spans="1:11" s="220" customFormat="1">
      <c r="A260" s="1014">
        <v>1</v>
      </c>
      <c r="B260" s="266"/>
      <c r="C260" s="266"/>
      <c r="D260" s="266"/>
      <c r="E260" s="1013"/>
      <c r="F260" s="1013"/>
      <c r="H260" s="1008"/>
      <c r="I260" s="218"/>
      <c r="J260" s="218"/>
      <c r="K260" s="218"/>
    </row>
    <row r="261" spans="1:11" s="220" customFormat="1">
      <c r="A261" s="1014">
        <v>1</v>
      </c>
      <c r="B261" s="266"/>
      <c r="C261" s="266"/>
      <c r="D261" s="266"/>
      <c r="E261" s="1013"/>
      <c r="F261" s="1013"/>
      <c r="H261" s="1008"/>
      <c r="I261" s="218"/>
      <c r="J261" s="218"/>
      <c r="K261" s="218"/>
    </row>
    <row r="262" spans="1:11" s="220" customFormat="1">
      <c r="A262" s="1014">
        <v>1</v>
      </c>
      <c r="B262" s="266"/>
      <c r="C262" s="266"/>
      <c r="D262" s="266"/>
      <c r="E262" s="1013"/>
      <c r="F262" s="1013"/>
      <c r="H262" s="1008"/>
      <c r="I262" s="218"/>
      <c r="J262" s="218"/>
      <c r="K262" s="218"/>
    </row>
    <row r="263" spans="1:11" s="220" customFormat="1">
      <c r="A263" s="1014">
        <v>1</v>
      </c>
      <c r="B263" s="266"/>
      <c r="C263" s="266"/>
      <c r="D263" s="266"/>
      <c r="E263" s="1013"/>
      <c r="F263" s="1013"/>
      <c r="H263" s="1008"/>
      <c r="I263" s="218"/>
      <c r="J263" s="218"/>
      <c r="K263" s="218"/>
    </row>
    <row r="264" spans="1:11" s="220" customFormat="1">
      <c r="A264" s="1014">
        <v>1</v>
      </c>
      <c r="B264" s="266"/>
      <c r="C264" s="266"/>
      <c r="D264" s="266"/>
      <c r="E264" s="1013"/>
      <c r="F264" s="1013"/>
      <c r="H264" s="1008"/>
      <c r="I264" s="218"/>
      <c r="J264" s="218"/>
      <c r="K264" s="218"/>
    </row>
    <row r="265" spans="1:11" s="220" customFormat="1">
      <c r="A265" s="1014">
        <v>1</v>
      </c>
      <c r="B265" s="266"/>
      <c r="C265" s="266"/>
      <c r="D265" s="266"/>
      <c r="E265" s="1013"/>
      <c r="F265" s="1013"/>
      <c r="H265" s="1008"/>
      <c r="I265" s="218"/>
      <c r="J265" s="218"/>
      <c r="K265" s="218"/>
    </row>
    <row r="266" spans="1:11" s="220" customFormat="1">
      <c r="A266" s="1014">
        <v>1</v>
      </c>
      <c r="B266" s="266"/>
      <c r="C266" s="266"/>
      <c r="D266" s="266"/>
      <c r="E266" s="1013"/>
      <c r="F266" s="1013"/>
      <c r="H266" s="1008"/>
      <c r="I266" s="218"/>
      <c r="J266" s="218"/>
      <c r="K266" s="218"/>
    </row>
    <row r="267" spans="1:11" s="220" customFormat="1">
      <c r="A267" s="1014">
        <v>1</v>
      </c>
      <c r="B267" s="266"/>
      <c r="C267" s="266"/>
      <c r="D267" s="266"/>
      <c r="E267" s="1013"/>
      <c r="F267" s="1013"/>
      <c r="H267" s="1008"/>
      <c r="I267" s="218"/>
      <c r="J267" s="218"/>
      <c r="K267" s="218"/>
    </row>
    <row r="268" spans="1:11" s="220" customFormat="1">
      <c r="A268" s="1014">
        <v>1</v>
      </c>
      <c r="B268" s="266"/>
      <c r="C268" s="266"/>
      <c r="D268" s="266"/>
      <c r="E268" s="1013"/>
      <c r="F268" s="1013"/>
      <c r="H268" s="1008"/>
      <c r="I268" s="218"/>
      <c r="J268" s="218"/>
      <c r="K268" s="218"/>
    </row>
    <row r="269" spans="1:11" s="220" customFormat="1">
      <c r="A269" s="1014">
        <v>1</v>
      </c>
      <c r="B269" s="266"/>
      <c r="C269" s="266"/>
      <c r="D269" s="266"/>
      <c r="E269" s="1013"/>
      <c r="F269" s="1013"/>
      <c r="H269" s="1008"/>
      <c r="I269" s="218"/>
      <c r="J269" s="218"/>
      <c r="K269" s="218"/>
    </row>
    <row r="270" spans="1:11" s="220" customFormat="1">
      <c r="A270" s="1014">
        <v>1</v>
      </c>
      <c r="B270" s="266"/>
      <c r="C270" s="266"/>
      <c r="D270" s="266"/>
      <c r="E270" s="1013"/>
      <c r="F270" s="1013"/>
      <c r="H270" s="1008"/>
      <c r="I270" s="218"/>
      <c r="J270" s="218"/>
      <c r="K270" s="218"/>
    </row>
    <row r="271" spans="1:11" s="220" customFormat="1">
      <c r="A271" s="1014">
        <v>1</v>
      </c>
      <c r="B271" s="266"/>
      <c r="C271" s="266"/>
      <c r="D271" s="266"/>
      <c r="E271" s="1013"/>
      <c r="F271" s="1013"/>
      <c r="H271" s="1008"/>
      <c r="I271" s="218"/>
      <c r="J271" s="218"/>
      <c r="K271" s="218"/>
    </row>
    <row r="272" spans="1:11" s="220" customFormat="1">
      <c r="A272" s="1014">
        <v>1</v>
      </c>
      <c r="B272" s="266"/>
      <c r="C272" s="266"/>
      <c r="D272" s="266"/>
      <c r="E272" s="1013"/>
      <c r="F272" s="1013"/>
      <c r="H272" s="1008"/>
      <c r="I272" s="218"/>
      <c r="J272" s="218"/>
      <c r="K272" s="218"/>
    </row>
    <row r="273" spans="1:11" s="220" customFormat="1">
      <c r="A273" s="1014">
        <v>1</v>
      </c>
      <c r="B273" s="266"/>
      <c r="C273" s="266"/>
      <c r="D273" s="266"/>
      <c r="E273" s="1013"/>
      <c r="F273" s="1013"/>
      <c r="H273" s="1008"/>
      <c r="I273" s="218"/>
      <c r="J273" s="218"/>
      <c r="K273" s="218"/>
    </row>
    <row r="274" spans="1:11" s="220" customFormat="1">
      <c r="A274" s="1014">
        <v>1</v>
      </c>
      <c r="B274" s="266"/>
      <c r="C274" s="266"/>
      <c r="D274" s="266"/>
      <c r="E274" s="1013"/>
      <c r="F274" s="1013"/>
      <c r="H274" s="1008"/>
      <c r="I274" s="218"/>
      <c r="J274" s="218"/>
      <c r="K274" s="218"/>
    </row>
    <row r="275" spans="1:11" s="220" customFormat="1">
      <c r="A275" s="1014">
        <v>1</v>
      </c>
      <c r="B275" s="266"/>
      <c r="C275" s="266"/>
      <c r="D275" s="266"/>
      <c r="E275" s="1013"/>
      <c r="F275" s="1013"/>
      <c r="H275" s="1008"/>
      <c r="I275" s="218"/>
      <c r="J275" s="218"/>
      <c r="K275" s="218"/>
    </row>
    <row r="276" spans="1:11" s="220" customFormat="1">
      <c r="A276" s="1014">
        <v>1</v>
      </c>
      <c r="B276" s="266"/>
      <c r="C276" s="266"/>
      <c r="D276" s="266"/>
      <c r="E276" s="1013"/>
      <c r="F276" s="1013"/>
      <c r="H276" s="1008"/>
      <c r="I276" s="218"/>
      <c r="J276" s="218"/>
      <c r="K276" s="218"/>
    </row>
    <row r="277" spans="1:11" s="220" customFormat="1">
      <c r="A277" s="1014">
        <v>1</v>
      </c>
      <c r="B277" s="266"/>
      <c r="C277" s="266"/>
      <c r="D277" s="266"/>
      <c r="E277" s="1013"/>
      <c r="F277" s="1013"/>
      <c r="H277" s="1008"/>
      <c r="I277" s="218"/>
      <c r="J277" s="218"/>
      <c r="K277" s="218"/>
    </row>
    <row r="278" spans="1:11" s="220" customFormat="1">
      <c r="A278" s="1014">
        <v>1</v>
      </c>
      <c r="B278" s="266"/>
      <c r="C278" s="266"/>
      <c r="D278" s="266"/>
      <c r="E278" s="1013"/>
      <c r="F278" s="1013"/>
      <c r="H278" s="1008"/>
      <c r="I278" s="218"/>
      <c r="J278" s="218"/>
      <c r="K278" s="218"/>
    </row>
    <row r="279" spans="1:11" s="220" customFormat="1">
      <c r="A279" s="1014">
        <v>1</v>
      </c>
      <c r="B279" s="266"/>
      <c r="C279" s="266"/>
      <c r="D279" s="266"/>
      <c r="E279" s="1013"/>
      <c r="F279" s="1013"/>
      <c r="H279" s="1008"/>
      <c r="I279" s="218"/>
      <c r="J279" s="218"/>
      <c r="K279" s="218"/>
    </row>
    <row r="280" spans="1:11" s="220" customFormat="1">
      <c r="A280" s="1014">
        <v>1</v>
      </c>
      <c r="B280" s="266"/>
      <c r="C280" s="266"/>
      <c r="D280" s="266"/>
      <c r="E280" s="1013"/>
      <c r="F280" s="1013"/>
      <c r="H280" s="1008"/>
      <c r="I280" s="218"/>
      <c r="J280" s="218"/>
      <c r="K280" s="218"/>
    </row>
    <row r="281" spans="1:11" s="220" customFormat="1">
      <c r="A281" s="1014">
        <v>1</v>
      </c>
      <c r="B281" s="266"/>
      <c r="C281" s="266"/>
      <c r="D281" s="266"/>
      <c r="E281" s="1013"/>
      <c r="F281" s="1013"/>
      <c r="H281" s="1008"/>
      <c r="I281" s="218"/>
      <c r="J281" s="218"/>
      <c r="K281" s="218"/>
    </row>
    <row r="282" spans="1:11" s="220" customFormat="1">
      <c r="A282" s="1014">
        <v>1</v>
      </c>
      <c r="B282" s="266"/>
      <c r="C282" s="266"/>
      <c r="D282" s="266"/>
      <c r="E282" s="1013"/>
      <c r="F282" s="1013"/>
      <c r="H282" s="1008"/>
      <c r="I282" s="218"/>
      <c r="J282" s="218"/>
      <c r="K282" s="218"/>
    </row>
    <row r="283" spans="1:11" s="220" customFormat="1">
      <c r="A283" s="1014">
        <v>1</v>
      </c>
      <c r="B283" s="266"/>
      <c r="C283" s="266"/>
      <c r="D283" s="266"/>
      <c r="E283" s="1013"/>
      <c r="F283" s="1013"/>
      <c r="H283" s="1008"/>
      <c r="I283" s="218"/>
      <c r="J283" s="218"/>
      <c r="K283" s="218"/>
    </row>
    <row r="284" spans="1:11" s="220" customFormat="1">
      <c r="A284" s="1014">
        <v>1</v>
      </c>
      <c r="B284" s="266"/>
      <c r="C284" s="266"/>
      <c r="D284" s="266"/>
      <c r="E284" s="1013"/>
      <c r="F284" s="1013"/>
      <c r="H284" s="1008"/>
      <c r="I284" s="218"/>
      <c r="J284" s="218"/>
      <c r="K284" s="218"/>
    </row>
    <row r="285" spans="1:11" s="220" customFormat="1">
      <c r="A285" s="1014">
        <v>1</v>
      </c>
      <c r="B285" s="266"/>
      <c r="C285" s="266"/>
      <c r="D285" s="266"/>
      <c r="E285" s="1013"/>
      <c r="F285" s="1013"/>
      <c r="H285" s="1008"/>
      <c r="I285" s="218"/>
      <c r="J285" s="218"/>
      <c r="K285" s="218"/>
    </row>
    <row r="286" spans="1:11" s="220" customFormat="1">
      <c r="A286" s="1014">
        <v>1</v>
      </c>
      <c r="B286" s="266"/>
      <c r="C286" s="266"/>
      <c r="D286" s="266"/>
      <c r="E286" s="1013"/>
      <c r="F286" s="1013"/>
      <c r="H286" s="1008"/>
      <c r="I286" s="218"/>
      <c r="J286" s="218"/>
      <c r="K286" s="218"/>
    </row>
    <row r="287" spans="1:11" s="220" customFormat="1">
      <c r="A287" s="1014">
        <v>1</v>
      </c>
      <c r="B287" s="266"/>
      <c r="C287" s="266"/>
      <c r="D287" s="266"/>
      <c r="E287" s="1013"/>
      <c r="F287" s="1013"/>
      <c r="H287" s="1008"/>
      <c r="I287" s="218"/>
      <c r="J287" s="218"/>
      <c r="K287" s="218"/>
    </row>
    <row r="288" spans="1:11" s="220" customFormat="1">
      <c r="A288" s="1014">
        <v>1</v>
      </c>
      <c r="B288" s="266"/>
      <c r="C288" s="266"/>
      <c r="D288" s="266"/>
      <c r="E288" s="1013"/>
      <c r="F288" s="1013"/>
      <c r="H288" s="1008"/>
      <c r="I288" s="218"/>
      <c r="J288" s="218"/>
      <c r="K288" s="218"/>
    </row>
    <row r="289" spans="1:11" s="220" customFormat="1">
      <c r="A289" s="1014">
        <v>1</v>
      </c>
      <c r="B289" s="266"/>
      <c r="C289" s="266"/>
      <c r="D289" s="266"/>
      <c r="E289" s="1013"/>
      <c r="F289" s="1013"/>
      <c r="H289" s="1008"/>
      <c r="I289" s="218"/>
      <c r="J289" s="218"/>
      <c r="K289" s="218"/>
    </row>
    <row r="290" spans="1:11" s="220" customFormat="1">
      <c r="A290" s="1014">
        <v>1</v>
      </c>
      <c r="B290" s="266"/>
      <c r="C290" s="266"/>
      <c r="D290" s="266"/>
      <c r="E290" s="1013"/>
      <c r="F290" s="1013"/>
      <c r="H290" s="1008"/>
      <c r="I290" s="218"/>
      <c r="J290" s="218"/>
      <c r="K290" s="218"/>
    </row>
    <row r="291" spans="1:11" s="220" customFormat="1">
      <c r="A291" s="1014">
        <v>1</v>
      </c>
      <c r="B291" s="266"/>
      <c r="C291" s="266"/>
      <c r="D291" s="266"/>
      <c r="E291" s="1013"/>
      <c r="F291" s="1013"/>
      <c r="H291" s="1008"/>
      <c r="I291" s="218"/>
      <c r="J291" s="218"/>
      <c r="K291" s="218"/>
    </row>
    <row r="292" spans="1:11" s="220" customFormat="1">
      <c r="A292" s="1014">
        <v>1</v>
      </c>
      <c r="B292" s="266"/>
      <c r="C292" s="266"/>
      <c r="D292" s="266"/>
      <c r="E292" s="1013"/>
      <c r="F292" s="1013"/>
      <c r="H292" s="1008"/>
      <c r="I292" s="218"/>
      <c r="J292" s="218"/>
      <c r="K292" s="218"/>
    </row>
    <row r="293" spans="1:11" s="220" customFormat="1">
      <c r="A293" s="1014">
        <v>1</v>
      </c>
      <c r="B293" s="266"/>
      <c r="C293" s="266"/>
      <c r="D293" s="266"/>
      <c r="E293" s="1013"/>
      <c r="F293" s="1013"/>
      <c r="H293" s="1008"/>
      <c r="I293" s="218"/>
      <c r="J293" s="218"/>
      <c r="K293" s="218"/>
    </row>
    <row r="294" spans="1:11" s="220" customFormat="1">
      <c r="A294" s="1014">
        <v>1</v>
      </c>
      <c r="B294" s="266"/>
      <c r="C294" s="266"/>
      <c r="D294" s="266"/>
      <c r="E294" s="1013"/>
      <c r="F294" s="1013"/>
      <c r="H294" s="1008"/>
      <c r="I294" s="218"/>
      <c r="J294" s="218"/>
      <c r="K294" s="218"/>
    </row>
    <row r="295" spans="1:11" s="220" customFormat="1">
      <c r="A295" s="1014">
        <v>1</v>
      </c>
      <c r="B295" s="266"/>
      <c r="C295" s="266"/>
      <c r="D295" s="266"/>
      <c r="E295" s="1013"/>
      <c r="F295" s="1013"/>
      <c r="H295" s="1008"/>
      <c r="I295" s="218"/>
      <c r="J295" s="218"/>
      <c r="K295" s="218"/>
    </row>
    <row r="296" spans="1:11" s="220" customFormat="1">
      <c r="A296" s="1014">
        <v>1</v>
      </c>
      <c r="B296" s="266"/>
      <c r="C296" s="266"/>
      <c r="D296" s="266"/>
      <c r="E296" s="1013"/>
      <c r="F296" s="1013"/>
      <c r="H296" s="1008"/>
      <c r="I296" s="218"/>
      <c r="J296" s="218"/>
      <c r="K296" s="218"/>
    </row>
    <row r="297" spans="1:11" s="220" customFormat="1">
      <c r="A297" s="1014">
        <v>1</v>
      </c>
      <c r="B297" s="266"/>
      <c r="C297" s="266"/>
      <c r="D297" s="266"/>
      <c r="E297" s="1013"/>
      <c r="F297" s="1013"/>
      <c r="H297" s="1008"/>
      <c r="I297" s="218"/>
      <c r="J297" s="218"/>
      <c r="K297" s="218"/>
    </row>
    <row r="298" spans="1:11" s="220" customFormat="1">
      <c r="A298" s="1014">
        <v>1</v>
      </c>
      <c r="B298" s="266"/>
      <c r="C298" s="266"/>
      <c r="D298" s="266"/>
      <c r="E298" s="1013"/>
      <c r="F298" s="1013"/>
      <c r="H298" s="1008"/>
      <c r="I298" s="218"/>
      <c r="J298" s="218"/>
      <c r="K298" s="218"/>
    </row>
    <row r="299" spans="1:11" s="220" customFormat="1">
      <c r="A299" s="1014">
        <v>1</v>
      </c>
      <c r="B299" s="266"/>
      <c r="C299" s="266"/>
      <c r="D299" s="266"/>
      <c r="E299" s="1013"/>
      <c r="F299" s="1013"/>
      <c r="H299" s="1008"/>
      <c r="I299" s="218"/>
      <c r="J299" s="218"/>
      <c r="K299" s="218"/>
    </row>
    <row r="300" spans="1:11" s="220" customFormat="1">
      <c r="A300" s="1014">
        <v>1</v>
      </c>
      <c r="B300" s="266"/>
      <c r="C300" s="266"/>
      <c r="D300" s="266"/>
      <c r="E300" s="1013"/>
      <c r="F300" s="1013"/>
      <c r="H300" s="1008"/>
      <c r="I300" s="218"/>
      <c r="J300" s="218"/>
      <c r="K300" s="218"/>
    </row>
    <row r="301" spans="1:11" s="220" customFormat="1">
      <c r="A301" s="1014">
        <v>1</v>
      </c>
      <c r="B301" s="266"/>
      <c r="C301" s="266"/>
      <c r="D301" s="266"/>
      <c r="E301" s="1013"/>
      <c r="F301" s="1013"/>
      <c r="H301" s="1008"/>
      <c r="I301" s="218"/>
      <c r="J301" s="218"/>
      <c r="K301" s="218"/>
    </row>
    <row r="302" spans="1:11" s="220" customFormat="1">
      <c r="A302" s="1014">
        <v>1</v>
      </c>
      <c r="B302" s="266"/>
      <c r="C302" s="266"/>
      <c r="D302" s="266"/>
      <c r="E302" s="1013"/>
      <c r="F302" s="1013"/>
      <c r="H302" s="1008"/>
      <c r="I302" s="218"/>
      <c r="J302" s="218"/>
      <c r="K302" s="218"/>
    </row>
    <row r="303" spans="1:11" s="220" customFormat="1">
      <c r="A303" s="1014">
        <v>1</v>
      </c>
      <c r="B303" s="266"/>
      <c r="C303" s="266"/>
      <c r="D303" s="266"/>
      <c r="E303" s="1013"/>
      <c r="F303" s="1013"/>
      <c r="H303" s="1008"/>
      <c r="I303" s="218"/>
      <c r="J303" s="218"/>
      <c r="K303" s="218"/>
    </row>
    <row r="304" spans="1:11" s="220" customFormat="1">
      <c r="A304" s="1014">
        <v>1</v>
      </c>
      <c r="B304" s="266"/>
      <c r="C304" s="266"/>
      <c r="D304" s="266"/>
      <c r="E304" s="1013"/>
      <c r="F304" s="1013"/>
      <c r="H304" s="1008"/>
      <c r="I304" s="218"/>
      <c r="J304" s="218"/>
      <c r="K304" s="218"/>
    </row>
    <row r="305" spans="1:11" s="220" customFormat="1">
      <c r="A305" s="1014">
        <v>1</v>
      </c>
      <c r="B305" s="266"/>
      <c r="C305" s="266"/>
      <c r="D305" s="266"/>
      <c r="E305" s="1013"/>
      <c r="F305" s="1013"/>
      <c r="H305" s="1008"/>
      <c r="I305" s="218"/>
      <c r="J305" s="218"/>
      <c r="K305" s="218"/>
    </row>
    <row r="306" spans="1:11" s="220" customFormat="1">
      <c r="A306" s="1014">
        <v>1</v>
      </c>
      <c r="B306" s="266"/>
      <c r="C306" s="266"/>
      <c r="D306" s="266"/>
      <c r="E306" s="1013"/>
      <c r="F306" s="1013"/>
      <c r="H306" s="1008"/>
      <c r="I306" s="218"/>
      <c r="J306" s="218"/>
      <c r="K306" s="218"/>
    </row>
    <row r="307" spans="1:11" s="220" customFormat="1">
      <c r="A307" s="1014">
        <v>1</v>
      </c>
      <c r="B307" s="266"/>
      <c r="C307" s="266"/>
      <c r="D307" s="266"/>
      <c r="E307" s="1013"/>
      <c r="F307" s="1013"/>
      <c r="H307" s="1008"/>
      <c r="I307" s="218"/>
      <c r="J307" s="218"/>
      <c r="K307" s="218"/>
    </row>
    <row r="308" spans="1:11" s="220" customFormat="1">
      <c r="A308" s="1014">
        <v>1</v>
      </c>
      <c r="B308" s="266"/>
      <c r="C308" s="266"/>
      <c r="D308" s="266"/>
      <c r="E308" s="1013"/>
      <c r="F308" s="1013"/>
      <c r="H308" s="1008"/>
      <c r="I308" s="218"/>
      <c r="J308" s="218"/>
      <c r="K308" s="218"/>
    </row>
    <row r="309" spans="1:11" s="220" customFormat="1">
      <c r="A309" s="1014">
        <v>1</v>
      </c>
      <c r="B309" s="266"/>
      <c r="C309" s="266"/>
      <c r="D309" s="266"/>
      <c r="E309" s="1013"/>
      <c r="F309" s="1013"/>
      <c r="H309" s="1008"/>
      <c r="I309" s="218"/>
      <c r="J309" s="218"/>
      <c r="K309" s="218"/>
    </row>
    <row r="310" spans="1:11" s="220" customFormat="1">
      <c r="A310" s="1014">
        <v>1</v>
      </c>
      <c r="B310" s="266"/>
      <c r="C310" s="266"/>
      <c r="D310" s="266"/>
      <c r="E310" s="1013"/>
      <c r="F310" s="1013"/>
      <c r="H310" s="1008"/>
      <c r="I310" s="218"/>
      <c r="J310" s="218"/>
      <c r="K310" s="218"/>
    </row>
    <row r="311" spans="1:11" s="220" customFormat="1">
      <c r="A311" s="1014">
        <v>1</v>
      </c>
      <c r="B311" s="266"/>
      <c r="C311" s="266"/>
      <c r="D311" s="266"/>
      <c r="E311" s="1013"/>
      <c r="F311" s="1013"/>
      <c r="H311" s="1008"/>
      <c r="I311" s="218"/>
      <c r="J311" s="218"/>
      <c r="K311" s="218"/>
    </row>
    <row r="312" spans="1:11" s="220" customFormat="1">
      <c r="A312" s="1014">
        <v>1</v>
      </c>
      <c r="B312" s="266"/>
      <c r="C312" s="266"/>
      <c r="D312" s="266"/>
      <c r="E312" s="1013"/>
      <c r="F312" s="1013"/>
      <c r="H312" s="1008"/>
      <c r="I312" s="218"/>
      <c r="J312" s="218"/>
      <c r="K312" s="218"/>
    </row>
    <row r="313" spans="1:11" s="220" customFormat="1">
      <c r="A313" s="1014">
        <v>1</v>
      </c>
      <c r="B313" s="266"/>
      <c r="C313" s="266"/>
      <c r="D313" s="266"/>
      <c r="E313" s="1013"/>
      <c r="F313" s="1013"/>
      <c r="H313" s="1008"/>
      <c r="I313" s="218"/>
      <c r="J313" s="218"/>
      <c r="K313" s="218"/>
    </row>
    <row r="314" spans="1:11" s="220" customFormat="1">
      <c r="A314" s="1014">
        <v>1</v>
      </c>
      <c r="B314" s="266"/>
      <c r="C314" s="266"/>
      <c r="D314" s="266"/>
      <c r="E314" s="1013"/>
      <c r="F314" s="1013"/>
      <c r="H314" s="1008"/>
      <c r="I314" s="218"/>
      <c r="J314" s="218"/>
      <c r="K314" s="218"/>
    </row>
    <row r="315" spans="1:11" s="220" customFormat="1">
      <c r="A315" s="1014">
        <v>1</v>
      </c>
      <c r="B315" s="266"/>
      <c r="C315" s="266"/>
      <c r="D315" s="266"/>
      <c r="E315" s="1013"/>
      <c r="F315" s="1013"/>
      <c r="H315" s="1008"/>
      <c r="I315" s="218"/>
      <c r="J315" s="218"/>
      <c r="K315" s="218"/>
    </row>
    <row r="316" spans="1:11" s="220" customFormat="1">
      <c r="A316" s="1014">
        <v>1</v>
      </c>
      <c r="B316" s="266"/>
      <c r="C316" s="266"/>
      <c r="D316" s="266"/>
      <c r="E316" s="1013"/>
      <c r="F316" s="1013"/>
      <c r="H316" s="1008"/>
      <c r="I316" s="218"/>
      <c r="J316" s="218"/>
      <c r="K316" s="218"/>
    </row>
    <row r="317" spans="1:11" s="220" customFormat="1">
      <c r="A317" s="1014">
        <v>1</v>
      </c>
      <c r="B317" s="266"/>
      <c r="C317" s="266"/>
      <c r="D317" s="266"/>
      <c r="E317" s="1013"/>
      <c r="F317" s="1013"/>
      <c r="H317" s="1008"/>
      <c r="I317" s="218"/>
      <c r="J317" s="218"/>
      <c r="K317" s="218"/>
    </row>
    <row r="318" spans="1:11" s="220" customFormat="1">
      <c r="A318" s="1014">
        <v>1</v>
      </c>
      <c r="B318" s="266"/>
      <c r="C318" s="266"/>
      <c r="D318" s="266"/>
      <c r="E318" s="1013"/>
      <c r="F318" s="1013"/>
      <c r="H318" s="1008"/>
      <c r="I318" s="218"/>
      <c r="J318" s="218"/>
      <c r="K318" s="218"/>
    </row>
    <row r="319" spans="1:11" s="220" customFormat="1">
      <c r="A319" s="1014">
        <v>1</v>
      </c>
      <c r="B319" s="266"/>
      <c r="C319" s="266"/>
      <c r="D319" s="266"/>
      <c r="E319" s="1013"/>
      <c r="F319" s="1013"/>
      <c r="H319" s="1008"/>
      <c r="I319" s="218"/>
      <c r="J319" s="218"/>
      <c r="K319" s="218"/>
    </row>
    <row r="320" spans="1:11" s="220" customFormat="1">
      <c r="A320" s="1014">
        <v>1</v>
      </c>
      <c r="B320" s="266"/>
      <c r="C320" s="266"/>
      <c r="D320" s="266"/>
      <c r="E320" s="1013"/>
      <c r="F320" s="1013"/>
      <c r="H320" s="1008"/>
      <c r="I320" s="218"/>
      <c r="J320" s="218"/>
      <c r="K320" s="218"/>
    </row>
    <row r="321" spans="1:11" s="220" customFormat="1">
      <c r="A321" s="1014">
        <v>1</v>
      </c>
      <c r="B321" s="266"/>
      <c r="C321" s="266"/>
      <c r="D321" s="266"/>
      <c r="E321" s="1013"/>
      <c r="F321" s="1013"/>
      <c r="H321" s="1008"/>
      <c r="I321" s="218"/>
      <c r="J321" s="218"/>
      <c r="K321" s="218"/>
    </row>
    <row r="322" spans="1:11" s="220" customFormat="1">
      <c r="A322" s="1014">
        <v>1</v>
      </c>
      <c r="B322" s="266"/>
      <c r="C322" s="266"/>
      <c r="D322" s="266"/>
      <c r="E322" s="1013"/>
      <c r="F322" s="1013"/>
      <c r="H322" s="1008"/>
      <c r="I322" s="218"/>
      <c r="J322" s="218"/>
      <c r="K322" s="218"/>
    </row>
    <row r="323" spans="1:11" s="220" customFormat="1">
      <c r="A323" s="1014">
        <v>1</v>
      </c>
      <c r="B323" s="266"/>
      <c r="C323" s="266"/>
      <c r="D323" s="266"/>
      <c r="E323" s="1013"/>
      <c r="F323" s="1013"/>
      <c r="H323" s="1008"/>
      <c r="I323" s="218"/>
      <c r="J323" s="218"/>
      <c r="K323" s="218"/>
    </row>
    <row r="324" spans="1:11" s="220" customFormat="1">
      <c r="A324" s="1014">
        <v>1</v>
      </c>
      <c r="B324" s="266"/>
      <c r="C324" s="266"/>
      <c r="D324" s="266"/>
      <c r="E324" s="1013"/>
      <c r="F324" s="1013"/>
      <c r="H324" s="1008"/>
      <c r="I324" s="218"/>
      <c r="J324" s="218"/>
      <c r="K324" s="218"/>
    </row>
    <row r="325" spans="1:11" s="220" customFormat="1">
      <c r="A325" s="1014">
        <v>1</v>
      </c>
      <c r="B325" s="266"/>
      <c r="C325" s="266"/>
      <c r="D325" s="266"/>
      <c r="E325" s="1013"/>
      <c r="F325" s="1013"/>
      <c r="H325" s="1008"/>
      <c r="I325" s="218"/>
      <c r="J325" s="218"/>
      <c r="K325" s="218"/>
    </row>
    <row r="326" spans="1:11" s="220" customFormat="1">
      <c r="A326" s="1014">
        <v>1</v>
      </c>
      <c r="B326" s="266"/>
      <c r="C326" s="266"/>
      <c r="D326" s="266"/>
      <c r="E326" s="1013"/>
      <c r="F326" s="1013"/>
      <c r="H326" s="1008"/>
      <c r="I326" s="218"/>
      <c r="J326" s="218"/>
      <c r="K326" s="218"/>
    </row>
    <row r="327" spans="1:11" s="220" customFormat="1">
      <c r="A327" s="1014">
        <v>1</v>
      </c>
      <c r="B327" s="266"/>
      <c r="C327" s="266"/>
      <c r="D327" s="266"/>
      <c r="E327" s="1013"/>
      <c r="F327" s="1013"/>
      <c r="H327" s="1008"/>
      <c r="I327" s="218"/>
      <c r="J327" s="218"/>
      <c r="K327" s="218"/>
    </row>
    <row r="328" spans="1:11" s="220" customFormat="1">
      <c r="A328" s="1014">
        <v>1</v>
      </c>
      <c r="B328" s="266"/>
      <c r="C328" s="266"/>
      <c r="D328" s="266"/>
      <c r="E328" s="1013"/>
      <c r="F328" s="1013"/>
      <c r="H328" s="1008"/>
      <c r="I328" s="218"/>
      <c r="J328" s="218"/>
      <c r="K328" s="218"/>
    </row>
    <row r="329" spans="1:11" s="220" customFormat="1">
      <c r="A329" s="1014">
        <v>1</v>
      </c>
      <c r="B329" s="266"/>
      <c r="C329" s="266"/>
      <c r="D329" s="266"/>
      <c r="E329" s="1013"/>
      <c r="F329" s="1013"/>
      <c r="H329" s="1008"/>
      <c r="I329" s="218"/>
      <c r="J329" s="218"/>
      <c r="K329" s="218"/>
    </row>
    <row r="330" spans="1:11" s="220" customFormat="1">
      <c r="A330" s="1014">
        <v>1</v>
      </c>
      <c r="B330" s="266"/>
      <c r="C330" s="266"/>
      <c r="D330" s="266"/>
      <c r="E330" s="1013"/>
      <c r="F330" s="1013"/>
      <c r="H330" s="1008"/>
      <c r="I330" s="218"/>
      <c r="J330" s="218"/>
      <c r="K330" s="218"/>
    </row>
    <row r="331" spans="1:11" s="220" customFormat="1">
      <c r="A331" s="1014">
        <v>1</v>
      </c>
      <c r="B331" s="266"/>
      <c r="C331" s="266"/>
      <c r="D331" s="266"/>
      <c r="E331" s="1013"/>
      <c r="F331" s="1013"/>
      <c r="H331" s="1008"/>
      <c r="I331" s="218"/>
      <c r="J331" s="218"/>
      <c r="K331" s="218"/>
    </row>
    <row r="332" spans="1:11" s="220" customFormat="1">
      <c r="A332" s="1014">
        <v>1</v>
      </c>
      <c r="B332" s="266"/>
      <c r="C332" s="266"/>
      <c r="D332" s="266"/>
      <c r="E332" s="1013"/>
      <c r="F332" s="1013"/>
      <c r="H332" s="1008"/>
      <c r="I332" s="218"/>
      <c r="J332" s="218"/>
      <c r="K332" s="218"/>
    </row>
    <row r="333" spans="1:11" s="220" customFormat="1">
      <c r="A333" s="1014">
        <v>1</v>
      </c>
      <c r="B333" s="266"/>
      <c r="C333" s="266"/>
      <c r="D333" s="266"/>
      <c r="E333" s="1013"/>
      <c r="F333" s="1013"/>
      <c r="H333" s="1008"/>
      <c r="I333" s="218"/>
      <c r="J333" s="218"/>
      <c r="K333" s="218"/>
    </row>
    <row r="334" spans="1:11" s="220" customFormat="1">
      <c r="A334" s="1014">
        <v>1</v>
      </c>
      <c r="B334" s="266"/>
      <c r="C334" s="266"/>
      <c r="D334" s="266"/>
      <c r="E334" s="1013"/>
      <c r="F334" s="1013"/>
      <c r="H334" s="1008"/>
      <c r="I334" s="218"/>
      <c r="J334" s="218"/>
      <c r="K334" s="218"/>
    </row>
    <row r="335" spans="1:11" s="220" customFormat="1">
      <c r="A335" s="1014">
        <v>1</v>
      </c>
      <c r="B335" s="266"/>
      <c r="C335" s="266"/>
      <c r="D335" s="266"/>
      <c r="E335" s="1013"/>
      <c r="F335" s="1013"/>
      <c r="H335" s="1008"/>
      <c r="I335" s="218"/>
      <c r="J335" s="218"/>
      <c r="K335" s="218"/>
    </row>
    <row r="336" spans="1:11" s="220" customFormat="1">
      <c r="A336" s="1014">
        <v>1</v>
      </c>
      <c r="B336" s="266"/>
      <c r="C336" s="266"/>
      <c r="D336" s="266"/>
      <c r="E336" s="1013"/>
      <c r="F336" s="1013"/>
      <c r="H336" s="1008"/>
      <c r="I336" s="218"/>
      <c r="J336" s="218"/>
      <c r="K336" s="218"/>
    </row>
    <row r="337" spans="1:11" s="220" customFormat="1">
      <c r="A337" s="1014">
        <v>1</v>
      </c>
      <c r="B337" s="266"/>
      <c r="C337" s="266"/>
      <c r="D337" s="266"/>
      <c r="E337" s="1013"/>
      <c r="F337" s="1013"/>
      <c r="H337" s="1008"/>
      <c r="I337" s="218"/>
      <c r="J337" s="218"/>
      <c r="K337" s="218"/>
    </row>
    <row r="338" spans="1:11" s="220" customFormat="1">
      <c r="A338" s="1014">
        <v>1</v>
      </c>
      <c r="B338" s="266"/>
      <c r="C338" s="266"/>
      <c r="D338" s="266"/>
      <c r="E338" s="1013"/>
      <c r="F338" s="1013"/>
      <c r="H338" s="1008"/>
      <c r="I338" s="218"/>
      <c r="J338" s="218"/>
      <c r="K338" s="218"/>
    </row>
    <row r="339" spans="1:11" s="220" customFormat="1">
      <c r="A339" s="1014">
        <v>1</v>
      </c>
      <c r="B339" s="266"/>
      <c r="C339" s="266"/>
      <c r="D339" s="266"/>
      <c r="E339" s="1013"/>
      <c r="F339" s="1013"/>
      <c r="H339" s="1008"/>
      <c r="I339" s="218"/>
      <c r="J339" s="218"/>
      <c r="K339" s="218"/>
    </row>
    <row r="340" spans="1:11" s="220" customFormat="1">
      <c r="A340" s="1014">
        <v>1</v>
      </c>
      <c r="B340" s="266"/>
      <c r="C340" s="266"/>
      <c r="D340" s="266"/>
      <c r="E340" s="1013"/>
      <c r="F340" s="1013"/>
      <c r="H340" s="1008"/>
      <c r="I340" s="218"/>
      <c r="J340" s="218"/>
      <c r="K340" s="218"/>
    </row>
    <row r="341" spans="1:11" s="220" customFormat="1">
      <c r="A341" s="1014">
        <v>1</v>
      </c>
      <c r="B341" s="266"/>
      <c r="C341" s="266"/>
      <c r="D341" s="266"/>
      <c r="E341" s="1013"/>
      <c r="F341" s="1013"/>
      <c r="H341" s="1008"/>
      <c r="I341" s="218"/>
      <c r="J341" s="218"/>
      <c r="K341" s="218"/>
    </row>
    <row r="342" spans="1:11" s="220" customFormat="1">
      <c r="A342" s="1014">
        <v>1</v>
      </c>
      <c r="B342" s="266"/>
      <c r="C342" s="266"/>
      <c r="D342" s="266"/>
      <c r="E342" s="1013"/>
      <c r="F342" s="1013"/>
      <c r="H342" s="1008"/>
      <c r="I342" s="218"/>
      <c r="J342" s="218"/>
      <c r="K342" s="218"/>
    </row>
    <row r="343" spans="1:11" s="220" customFormat="1">
      <c r="A343" s="1014">
        <v>1</v>
      </c>
      <c r="B343" s="266"/>
      <c r="C343" s="266"/>
      <c r="D343" s="266"/>
      <c r="E343" s="1013"/>
      <c r="F343" s="1013"/>
      <c r="H343" s="1008"/>
      <c r="I343" s="218"/>
      <c r="J343" s="218"/>
      <c r="K343" s="218"/>
    </row>
    <row r="344" spans="1:11" s="220" customFormat="1">
      <c r="A344" s="1014">
        <v>1</v>
      </c>
      <c r="B344" s="266"/>
      <c r="C344" s="266"/>
      <c r="D344" s="266"/>
      <c r="E344" s="1013"/>
      <c r="F344" s="1013"/>
      <c r="H344" s="1008"/>
      <c r="I344" s="218"/>
      <c r="J344" s="218"/>
      <c r="K344" s="218"/>
    </row>
    <row r="345" spans="1:11" s="220" customFormat="1">
      <c r="A345" s="1014">
        <v>1</v>
      </c>
      <c r="B345" s="266"/>
      <c r="C345" s="266"/>
      <c r="D345" s="266"/>
      <c r="E345" s="1013"/>
      <c r="F345" s="1013"/>
      <c r="H345" s="1008"/>
      <c r="I345" s="218"/>
      <c r="J345" s="218"/>
      <c r="K345" s="218"/>
    </row>
    <row r="346" spans="1:11" s="220" customFormat="1">
      <c r="A346" s="1014">
        <v>1</v>
      </c>
      <c r="B346" s="266"/>
      <c r="C346" s="266"/>
      <c r="D346" s="266"/>
      <c r="E346" s="1013"/>
      <c r="F346" s="1013"/>
      <c r="H346" s="1008"/>
      <c r="I346" s="218"/>
      <c r="J346" s="218"/>
      <c r="K346" s="218"/>
    </row>
    <row r="347" spans="1:11" s="220" customFormat="1">
      <c r="A347" s="1014">
        <v>1</v>
      </c>
      <c r="B347" s="266"/>
      <c r="C347" s="266"/>
      <c r="D347" s="266"/>
      <c r="E347" s="1013"/>
      <c r="F347" s="1013"/>
      <c r="H347" s="1008"/>
      <c r="I347" s="218"/>
      <c r="J347" s="218"/>
      <c r="K347" s="218"/>
    </row>
    <row r="348" spans="1:11" s="220" customFormat="1">
      <c r="A348" s="1014">
        <v>1</v>
      </c>
      <c r="B348" s="266"/>
      <c r="C348" s="266"/>
      <c r="D348" s="266"/>
      <c r="E348" s="1013"/>
      <c r="F348" s="1013"/>
      <c r="H348" s="1008"/>
      <c r="I348" s="218"/>
      <c r="J348" s="218"/>
      <c r="K348" s="218"/>
    </row>
    <row r="349" spans="1:11" s="220" customFormat="1">
      <c r="A349" s="1014">
        <v>1</v>
      </c>
      <c r="B349" s="266"/>
      <c r="C349" s="266"/>
      <c r="D349" s="266"/>
      <c r="E349" s="1013"/>
      <c r="F349" s="1013"/>
      <c r="H349" s="1008"/>
      <c r="I349" s="218"/>
      <c r="J349" s="218"/>
      <c r="K349" s="218"/>
    </row>
    <row r="350" spans="1:11" s="220" customFormat="1">
      <c r="A350" s="1014">
        <v>1</v>
      </c>
      <c r="B350" s="266"/>
      <c r="C350" s="266"/>
      <c r="D350" s="266"/>
      <c r="E350" s="1013"/>
      <c r="F350" s="1013"/>
      <c r="H350" s="1008"/>
      <c r="I350" s="218"/>
      <c r="J350" s="218"/>
      <c r="K350" s="218"/>
    </row>
    <row r="351" spans="1:11" s="220" customFormat="1">
      <c r="A351" s="1014">
        <v>1</v>
      </c>
      <c r="B351" s="266"/>
      <c r="C351" s="266"/>
      <c r="D351" s="266"/>
      <c r="E351" s="1013"/>
      <c r="F351" s="1013"/>
      <c r="H351" s="1008"/>
      <c r="I351" s="218"/>
      <c r="J351" s="218"/>
      <c r="K351" s="218"/>
    </row>
    <row r="352" spans="1:11" s="220" customFormat="1">
      <c r="A352" s="1014">
        <v>1</v>
      </c>
      <c r="B352" s="266"/>
      <c r="C352" s="266"/>
      <c r="D352" s="266"/>
      <c r="E352" s="1013"/>
      <c r="F352" s="1013"/>
      <c r="H352" s="1008"/>
      <c r="I352" s="218"/>
      <c r="J352" s="218"/>
      <c r="K352" s="218"/>
    </row>
    <row r="353" spans="1:11" s="220" customFormat="1">
      <c r="A353" s="1014">
        <v>1</v>
      </c>
      <c r="B353" s="266"/>
      <c r="C353" s="266"/>
      <c r="D353" s="266"/>
      <c r="E353" s="1013"/>
      <c r="F353" s="1013"/>
      <c r="H353" s="1008"/>
      <c r="I353" s="218"/>
      <c r="J353" s="218"/>
      <c r="K353" s="218"/>
    </row>
    <row r="354" spans="1:11" s="220" customFormat="1">
      <c r="A354" s="1014">
        <v>1</v>
      </c>
      <c r="B354" s="266"/>
      <c r="C354" s="266"/>
      <c r="D354" s="266"/>
      <c r="E354" s="1013"/>
      <c r="F354" s="1013"/>
      <c r="H354" s="1008"/>
      <c r="I354" s="218"/>
      <c r="J354" s="218"/>
      <c r="K354" s="218"/>
    </row>
    <row r="355" spans="1:11" s="220" customFormat="1">
      <c r="A355" s="1014">
        <v>1</v>
      </c>
      <c r="B355" s="266"/>
      <c r="C355" s="266"/>
      <c r="D355" s="266"/>
      <c r="E355" s="1013"/>
      <c r="F355" s="1013"/>
      <c r="H355" s="1008"/>
      <c r="I355" s="218"/>
      <c r="J355" s="218"/>
      <c r="K355" s="218"/>
    </row>
    <row r="356" spans="1:11" s="220" customFormat="1">
      <c r="A356" s="1014">
        <v>1</v>
      </c>
      <c r="B356" s="266"/>
      <c r="C356" s="266"/>
      <c r="D356" s="266"/>
      <c r="E356" s="1013"/>
      <c r="F356" s="1013"/>
      <c r="H356" s="1008"/>
      <c r="I356" s="218"/>
      <c r="J356" s="218"/>
      <c r="K356" s="218"/>
    </row>
    <row r="357" spans="1:11" s="220" customFormat="1">
      <c r="A357" s="1014">
        <v>1</v>
      </c>
      <c r="B357" s="266"/>
      <c r="C357" s="266"/>
      <c r="D357" s="266"/>
      <c r="E357" s="1013"/>
      <c r="F357" s="1013"/>
      <c r="H357" s="1008"/>
      <c r="I357" s="218"/>
      <c r="J357" s="218"/>
      <c r="K357" s="218"/>
    </row>
    <row r="358" spans="1:11" s="220" customFormat="1">
      <c r="A358" s="1014">
        <v>1</v>
      </c>
      <c r="B358" s="266"/>
      <c r="C358" s="266"/>
      <c r="D358" s="266"/>
      <c r="E358" s="1013"/>
      <c r="F358" s="1013"/>
      <c r="H358" s="1008"/>
      <c r="I358" s="218"/>
      <c r="J358" s="218"/>
      <c r="K358" s="218"/>
    </row>
    <row r="359" spans="1:11" s="220" customFormat="1">
      <c r="A359" s="1014">
        <v>1</v>
      </c>
      <c r="B359" s="266"/>
      <c r="C359" s="266"/>
      <c r="D359" s="266"/>
      <c r="E359" s="1013"/>
      <c r="F359" s="1013"/>
      <c r="H359" s="1008"/>
      <c r="I359" s="218"/>
      <c r="J359" s="218"/>
      <c r="K359" s="218"/>
    </row>
    <row r="360" spans="1:11" s="220" customFormat="1">
      <c r="A360" s="1014">
        <v>1</v>
      </c>
      <c r="B360" s="266"/>
      <c r="C360" s="266"/>
      <c r="D360" s="266"/>
      <c r="E360" s="1013"/>
      <c r="F360" s="1013"/>
      <c r="H360" s="1008"/>
      <c r="I360" s="218"/>
      <c r="J360" s="218"/>
      <c r="K360" s="218"/>
    </row>
    <row r="361" spans="1:11" s="220" customFormat="1">
      <c r="A361" s="1014">
        <v>1</v>
      </c>
      <c r="B361" s="266"/>
      <c r="C361" s="266"/>
      <c r="D361" s="266"/>
      <c r="E361" s="1013"/>
      <c r="F361" s="1013"/>
      <c r="H361" s="1008"/>
      <c r="I361" s="218"/>
      <c r="J361" s="218"/>
      <c r="K361" s="218"/>
    </row>
    <row r="362" spans="1:11" s="220" customFormat="1">
      <c r="A362" s="1014">
        <v>1</v>
      </c>
      <c r="B362" s="266"/>
      <c r="C362" s="266"/>
      <c r="D362" s="266"/>
      <c r="E362" s="1013"/>
      <c r="F362" s="1013"/>
      <c r="H362" s="1008"/>
      <c r="I362" s="218"/>
      <c r="J362" s="218"/>
      <c r="K362" s="218"/>
    </row>
    <row r="363" spans="1:11" s="220" customFormat="1">
      <c r="A363" s="1014">
        <v>1</v>
      </c>
      <c r="B363" s="266"/>
      <c r="C363" s="266"/>
      <c r="D363" s="266"/>
      <c r="E363" s="1013"/>
      <c r="F363" s="1013"/>
      <c r="H363" s="1008"/>
      <c r="I363" s="218"/>
      <c r="J363" s="218"/>
      <c r="K363" s="218"/>
    </row>
    <row r="364" spans="1:11" s="220" customFormat="1">
      <c r="A364" s="1014">
        <v>1</v>
      </c>
      <c r="B364" s="266"/>
      <c r="C364" s="266"/>
      <c r="D364" s="266"/>
      <c r="E364" s="1013"/>
      <c r="F364" s="1013"/>
      <c r="H364" s="1008"/>
      <c r="I364" s="218"/>
      <c r="J364" s="218"/>
      <c r="K364" s="218"/>
    </row>
    <row r="365" spans="1:11" s="220" customFormat="1">
      <c r="A365" s="1014">
        <v>1</v>
      </c>
      <c r="B365" s="266"/>
      <c r="C365" s="266"/>
      <c r="D365" s="266"/>
      <c r="E365" s="1013"/>
      <c r="F365" s="1013"/>
      <c r="H365" s="1008"/>
      <c r="I365" s="218"/>
      <c r="J365" s="218"/>
      <c r="K365" s="218"/>
    </row>
    <row r="366" spans="1:11" s="220" customFormat="1">
      <c r="A366" s="1014">
        <v>1</v>
      </c>
      <c r="B366" s="266"/>
      <c r="C366" s="266"/>
      <c r="D366" s="266"/>
      <c r="E366" s="1013"/>
      <c r="F366" s="1013"/>
      <c r="H366" s="1008"/>
      <c r="I366" s="218"/>
      <c r="J366" s="218"/>
      <c r="K366" s="218"/>
    </row>
    <row r="367" spans="1:11" s="220" customFormat="1">
      <c r="A367" s="1014">
        <v>1</v>
      </c>
      <c r="B367" s="266"/>
      <c r="C367" s="266"/>
      <c r="D367" s="266"/>
      <c r="E367" s="1013"/>
      <c r="F367" s="1013"/>
      <c r="H367" s="1008"/>
      <c r="I367" s="218"/>
      <c r="J367" s="218"/>
      <c r="K367" s="218"/>
    </row>
    <row r="368" spans="1:11" s="220" customFormat="1">
      <c r="A368" s="1014">
        <v>1</v>
      </c>
      <c r="B368" s="266"/>
      <c r="C368" s="266"/>
      <c r="D368" s="266"/>
      <c r="E368" s="1013"/>
      <c r="F368" s="1013"/>
      <c r="H368" s="1008"/>
      <c r="I368" s="218"/>
      <c r="J368" s="218"/>
      <c r="K368" s="218"/>
    </row>
    <row r="369" spans="1:11" s="220" customFormat="1">
      <c r="A369" s="1014">
        <v>1</v>
      </c>
      <c r="B369" s="266"/>
      <c r="C369" s="266"/>
      <c r="D369" s="266"/>
      <c r="E369" s="1013"/>
      <c r="F369" s="1013"/>
      <c r="H369" s="1008"/>
      <c r="I369" s="218"/>
      <c r="J369" s="218"/>
      <c r="K369" s="218"/>
    </row>
    <row r="370" spans="1:11" s="220" customFormat="1">
      <c r="A370" s="1014">
        <v>1</v>
      </c>
      <c r="B370" s="266"/>
      <c r="C370" s="266"/>
      <c r="D370" s="266"/>
      <c r="E370" s="1013"/>
      <c r="F370" s="1013"/>
      <c r="H370" s="1008"/>
      <c r="I370" s="218"/>
      <c r="J370" s="218"/>
      <c r="K370" s="218"/>
    </row>
    <row r="371" spans="1:11" s="220" customFormat="1">
      <c r="A371" s="1014">
        <v>1</v>
      </c>
      <c r="B371" s="266"/>
      <c r="C371" s="266"/>
      <c r="D371" s="266"/>
      <c r="E371" s="1013"/>
      <c r="F371" s="1013"/>
      <c r="H371" s="1008"/>
      <c r="I371" s="218"/>
      <c r="J371" s="218"/>
      <c r="K371" s="218"/>
    </row>
    <row r="372" spans="1:11" s="220" customFormat="1">
      <c r="A372" s="1014">
        <v>1</v>
      </c>
      <c r="B372" s="266"/>
      <c r="C372" s="266"/>
      <c r="D372" s="266"/>
      <c r="E372" s="1013"/>
      <c r="F372" s="1013"/>
      <c r="H372" s="1008"/>
      <c r="I372" s="218"/>
      <c r="J372" s="218"/>
      <c r="K372" s="218"/>
    </row>
    <row r="373" spans="1:11" s="220" customFormat="1">
      <c r="A373" s="1014">
        <v>1</v>
      </c>
      <c r="B373" s="266"/>
      <c r="C373" s="266"/>
      <c r="D373" s="266"/>
      <c r="E373" s="1013"/>
      <c r="F373" s="1013"/>
      <c r="H373" s="1008"/>
      <c r="I373" s="218"/>
      <c r="J373" s="218"/>
      <c r="K373" s="218"/>
    </row>
    <row r="374" spans="1:11" s="220" customFormat="1">
      <c r="A374" s="1014">
        <v>1</v>
      </c>
      <c r="B374" s="266"/>
      <c r="C374" s="266"/>
      <c r="D374" s="266"/>
      <c r="E374" s="1013"/>
      <c r="F374" s="1013"/>
      <c r="H374" s="1008"/>
      <c r="I374" s="218"/>
      <c r="J374" s="218"/>
      <c r="K374" s="218"/>
    </row>
    <row r="375" spans="1:11" s="220" customFormat="1">
      <c r="A375" s="1014">
        <v>1</v>
      </c>
      <c r="B375" s="266"/>
      <c r="C375" s="266"/>
      <c r="D375" s="266"/>
      <c r="E375" s="1013"/>
      <c r="F375" s="1013"/>
      <c r="H375" s="1008"/>
      <c r="I375" s="218"/>
      <c r="J375" s="218"/>
      <c r="K375" s="218"/>
    </row>
    <row r="376" spans="1:11" s="220" customFormat="1">
      <c r="A376" s="1014">
        <v>1</v>
      </c>
      <c r="B376" s="266"/>
      <c r="C376" s="266"/>
      <c r="D376" s="266"/>
      <c r="E376" s="1013"/>
      <c r="F376" s="1013"/>
      <c r="H376" s="1008"/>
      <c r="I376" s="218"/>
      <c r="J376" s="218"/>
      <c r="K376" s="218"/>
    </row>
    <row r="377" spans="1:11" s="220" customFormat="1">
      <c r="A377" s="1014">
        <v>1</v>
      </c>
      <c r="B377" s="266"/>
      <c r="C377" s="266"/>
      <c r="D377" s="266"/>
      <c r="E377" s="1013"/>
      <c r="F377" s="1013"/>
      <c r="H377" s="1008"/>
      <c r="I377" s="218"/>
      <c r="J377" s="218"/>
      <c r="K377" s="218"/>
    </row>
    <row r="378" spans="1:11" s="220" customFormat="1">
      <c r="A378" s="1014">
        <v>1</v>
      </c>
      <c r="B378" s="266"/>
      <c r="C378" s="266"/>
      <c r="D378" s="266"/>
      <c r="E378" s="1013"/>
      <c r="F378" s="1013"/>
      <c r="H378" s="1008"/>
      <c r="I378" s="218"/>
      <c r="J378" s="218"/>
      <c r="K378" s="218"/>
    </row>
    <row r="379" spans="1:11" s="220" customFormat="1">
      <c r="A379" s="1014">
        <v>1</v>
      </c>
      <c r="B379" s="266"/>
      <c r="C379" s="266"/>
      <c r="D379" s="266"/>
      <c r="E379" s="1013"/>
      <c r="F379" s="1013"/>
      <c r="H379" s="1008"/>
      <c r="I379" s="218"/>
      <c r="J379" s="218"/>
      <c r="K379" s="218"/>
    </row>
    <row r="380" spans="1:11" s="220" customFormat="1">
      <c r="A380" s="1014">
        <v>1</v>
      </c>
      <c r="B380" s="266"/>
      <c r="C380" s="266"/>
      <c r="D380" s="266"/>
      <c r="E380" s="1013"/>
      <c r="F380" s="1013"/>
      <c r="H380" s="1008"/>
      <c r="I380" s="218"/>
      <c r="J380" s="218"/>
      <c r="K380" s="218"/>
    </row>
    <row r="381" spans="1:11" s="220" customFormat="1">
      <c r="A381" s="1014">
        <v>1</v>
      </c>
      <c r="B381" s="266"/>
      <c r="C381" s="266"/>
      <c r="D381" s="266"/>
      <c r="E381" s="1013"/>
      <c r="F381" s="1013"/>
      <c r="H381" s="1008"/>
      <c r="I381" s="218"/>
      <c r="J381" s="218"/>
      <c r="K381" s="218"/>
    </row>
    <row r="382" spans="1:11" s="220" customFormat="1">
      <c r="A382" s="1014">
        <v>1</v>
      </c>
      <c r="B382" s="266"/>
      <c r="C382" s="266"/>
      <c r="D382" s="266"/>
      <c r="E382" s="1013"/>
      <c r="F382" s="1013"/>
      <c r="H382" s="1008"/>
      <c r="I382" s="218"/>
      <c r="J382" s="218"/>
      <c r="K382" s="218"/>
    </row>
    <row r="383" spans="1:11" s="220" customFormat="1">
      <c r="A383" s="1014">
        <v>1</v>
      </c>
      <c r="B383" s="266"/>
      <c r="C383" s="266"/>
      <c r="D383" s="266"/>
      <c r="E383" s="1013"/>
      <c r="F383" s="1013"/>
      <c r="H383" s="1008"/>
      <c r="I383" s="218"/>
      <c r="J383" s="218"/>
      <c r="K383" s="218"/>
    </row>
    <row r="384" spans="1:11" s="220" customFormat="1">
      <c r="A384" s="1014">
        <v>1</v>
      </c>
      <c r="B384" s="266"/>
      <c r="C384" s="266"/>
      <c r="D384" s="266"/>
      <c r="E384" s="1013"/>
      <c r="F384" s="1013"/>
      <c r="H384" s="1008"/>
      <c r="I384" s="218"/>
      <c r="J384" s="218"/>
      <c r="K384" s="218"/>
    </row>
    <row r="385" spans="1:11" s="220" customFormat="1">
      <c r="A385" s="1014">
        <v>1</v>
      </c>
      <c r="B385" s="266"/>
      <c r="C385" s="266"/>
      <c r="D385" s="266"/>
      <c r="E385" s="1013"/>
      <c r="F385" s="1013"/>
      <c r="H385" s="1008"/>
      <c r="I385" s="218"/>
      <c r="J385" s="218"/>
      <c r="K385" s="218"/>
    </row>
    <row r="386" spans="1:11" s="220" customFormat="1">
      <c r="A386" s="1014">
        <v>1</v>
      </c>
      <c r="B386" s="266"/>
      <c r="C386" s="266"/>
      <c r="D386" s="266"/>
      <c r="E386" s="1013"/>
      <c r="F386" s="1013"/>
      <c r="H386" s="1008"/>
      <c r="I386" s="218"/>
      <c r="J386" s="218"/>
      <c r="K386" s="218"/>
    </row>
    <row r="387" spans="1:11" s="220" customFormat="1">
      <c r="A387" s="1014">
        <v>1</v>
      </c>
      <c r="B387" s="266"/>
      <c r="C387" s="266"/>
      <c r="D387" s="266"/>
      <c r="E387" s="1013"/>
      <c r="F387" s="1013"/>
      <c r="H387" s="1008"/>
      <c r="I387" s="218"/>
      <c r="J387" s="218"/>
      <c r="K387" s="218"/>
    </row>
    <row r="388" spans="1:11" s="220" customFormat="1">
      <c r="A388" s="1014">
        <v>1</v>
      </c>
      <c r="B388" s="266"/>
      <c r="C388" s="266"/>
      <c r="D388" s="266"/>
      <c r="E388" s="1013"/>
      <c r="F388" s="1013"/>
      <c r="H388" s="1008"/>
      <c r="I388" s="218"/>
      <c r="J388" s="218"/>
      <c r="K388" s="218"/>
    </row>
    <row r="389" spans="1:11" s="220" customFormat="1">
      <c r="A389" s="1014">
        <v>1</v>
      </c>
      <c r="B389" s="266"/>
      <c r="C389" s="266"/>
      <c r="D389" s="266"/>
      <c r="E389" s="1013"/>
      <c r="F389" s="1013"/>
      <c r="H389" s="1008"/>
      <c r="I389" s="218"/>
      <c r="J389" s="218"/>
      <c r="K389" s="218"/>
    </row>
    <row r="390" spans="1:11" s="220" customFormat="1">
      <c r="A390" s="1014">
        <v>1</v>
      </c>
      <c r="B390" s="266"/>
      <c r="C390" s="266"/>
      <c r="D390" s="266"/>
      <c r="E390" s="1013"/>
      <c r="F390" s="1013"/>
      <c r="H390" s="1008"/>
      <c r="I390" s="218"/>
      <c r="J390" s="218"/>
      <c r="K390" s="218"/>
    </row>
    <row r="391" spans="1:11" s="220" customFormat="1">
      <c r="A391" s="1014">
        <v>1</v>
      </c>
      <c r="B391" s="266"/>
      <c r="C391" s="266"/>
      <c r="D391" s="266"/>
      <c r="E391" s="1013"/>
      <c r="F391" s="1013"/>
      <c r="H391" s="1008"/>
      <c r="I391" s="218"/>
      <c r="J391" s="218"/>
      <c r="K391" s="218"/>
    </row>
    <row r="392" spans="1:11" s="220" customFormat="1">
      <c r="A392" s="1014">
        <v>1</v>
      </c>
      <c r="B392" s="266"/>
      <c r="C392" s="266"/>
      <c r="D392" s="266"/>
      <c r="E392" s="1013"/>
      <c r="F392" s="1013"/>
      <c r="H392" s="1008"/>
      <c r="I392" s="218"/>
      <c r="J392" s="218"/>
      <c r="K392" s="218"/>
    </row>
    <row r="393" spans="1:11" s="220" customFormat="1">
      <c r="A393" s="1014">
        <v>1</v>
      </c>
      <c r="B393" s="266"/>
      <c r="C393" s="266"/>
      <c r="D393" s="266"/>
      <c r="E393" s="1013"/>
      <c r="F393" s="1013"/>
      <c r="H393" s="1008"/>
      <c r="I393" s="218"/>
      <c r="J393" s="218"/>
      <c r="K393" s="218"/>
    </row>
    <row r="394" spans="1:11" s="220" customFormat="1">
      <c r="A394" s="1014">
        <v>1</v>
      </c>
      <c r="B394" s="266"/>
      <c r="C394" s="266"/>
      <c r="D394" s="266"/>
      <c r="E394" s="1013"/>
      <c r="F394" s="1013"/>
      <c r="H394" s="1008"/>
      <c r="I394" s="218"/>
      <c r="J394" s="218"/>
      <c r="K394" s="218"/>
    </row>
    <row r="395" spans="1:11" s="220" customFormat="1">
      <c r="A395" s="1014">
        <v>1</v>
      </c>
      <c r="B395" s="266"/>
      <c r="C395" s="266"/>
      <c r="D395" s="266"/>
      <c r="E395" s="1013"/>
      <c r="F395" s="1013"/>
      <c r="H395" s="1008"/>
      <c r="I395" s="218"/>
      <c r="J395" s="218"/>
      <c r="K395" s="218"/>
    </row>
    <row r="396" spans="1:11" s="220" customFormat="1">
      <c r="A396" s="1014">
        <v>1</v>
      </c>
      <c r="B396" s="266"/>
      <c r="C396" s="266"/>
      <c r="D396" s="266"/>
      <c r="E396" s="1013"/>
      <c r="F396" s="1013"/>
      <c r="H396" s="1008"/>
      <c r="I396" s="218"/>
      <c r="J396" s="218"/>
      <c r="K396" s="218"/>
    </row>
    <row r="397" spans="1:11" s="220" customFormat="1">
      <c r="A397" s="1014">
        <v>1</v>
      </c>
      <c r="B397" s="266"/>
      <c r="C397" s="266"/>
      <c r="D397" s="266"/>
      <c r="E397" s="1013"/>
      <c r="F397" s="1013"/>
      <c r="H397" s="1008"/>
      <c r="I397" s="218"/>
      <c r="J397" s="218"/>
      <c r="K397" s="218"/>
    </row>
    <row r="398" spans="1:11" s="220" customFormat="1">
      <c r="A398" s="1014">
        <v>1</v>
      </c>
      <c r="B398" s="266"/>
      <c r="C398" s="266"/>
      <c r="D398" s="266"/>
      <c r="E398" s="1013"/>
      <c r="F398" s="1013"/>
      <c r="H398" s="1008"/>
      <c r="I398" s="218"/>
      <c r="J398" s="218"/>
      <c r="K398" s="218"/>
    </row>
    <row r="399" spans="1:11" s="220" customFormat="1">
      <c r="A399" s="1014">
        <v>1</v>
      </c>
      <c r="B399" s="266"/>
      <c r="C399" s="266"/>
      <c r="D399" s="266"/>
      <c r="E399" s="1013"/>
      <c r="F399" s="1013"/>
      <c r="H399" s="1008"/>
      <c r="I399" s="218"/>
      <c r="J399" s="218"/>
      <c r="K399" s="218"/>
    </row>
    <row r="400" spans="1:11" s="220" customFormat="1">
      <c r="A400" s="1014">
        <v>1</v>
      </c>
      <c r="B400" s="266"/>
      <c r="C400" s="266"/>
      <c r="D400" s="266"/>
      <c r="E400" s="1013"/>
      <c r="F400" s="1013"/>
      <c r="H400" s="1008"/>
      <c r="I400" s="218"/>
      <c r="J400" s="218"/>
      <c r="K400" s="218"/>
    </row>
    <row r="401" spans="1:11" s="220" customFormat="1">
      <c r="A401" s="1014">
        <v>1</v>
      </c>
      <c r="B401" s="266"/>
      <c r="C401" s="266"/>
      <c r="D401" s="266"/>
      <c r="E401" s="1013"/>
      <c r="F401" s="1013"/>
      <c r="H401" s="1008"/>
      <c r="I401" s="218"/>
      <c r="J401" s="218"/>
      <c r="K401" s="218"/>
    </row>
    <row r="402" spans="1:11" s="220" customFormat="1">
      <c r="A402" s="1014">
        <v>1</v>
      </c>
      <c r="B402" s="266"/>
      <c r="C402" s="266"/>
      <c r="D402" s="266"/>
      <c r="E402" s="1013"/>
      <c r="F402" s="1013"/>
      <c r="H402" s="1008"/>
      <c r="I402" s="218"/>
      <c r="J402" s="218"/>
      <c r="K402" s="218"/>
    </row>
    <row r="403" spans="1:11" s="220" customFormat="1">
      <c r="A403" s="1014">
        <v>1</v>
      </c>
      <c r="B403" s="266"/>
      <c r="C403" s="266"/>
      <c r="D403" s="266"/>
      <c r="E403" s="1013"/>
      <c r="F403" s="1013"/>
      <c r="H403" s="1008"/>
      <c r="I403" s="218"/>
      <c r="J403" s="218"/>
      <c r="K403" s="218"/>
    </row>
    <row r="404" spans="1:11" s="220" customFormat="1">
      <c r="A404" s="1014">
        <v>1</v>
      </c>
      <c r="B404" s="266"/>
      <c r="C404" s="266"/>
      <c r="D404" s="266"/>
      <c r="E404" s="1013"/>
      <c r="F404" s="1013"/>
      <c r="H404" s="1008"/>
      <c r="I404" s="218"/>
      <c r="J404" s="218"/>
      <c r="K404" s="218"/>
    </row>
    <row r="405" spans="1:11" s="220" customFormat="1">
      <c r="A405" s="1014">
        <v>1</v>
      </c>
      <c r="B405" s="266"/>
      <c r="C405" s="266"/>
      <c r="D405" s="266"/>
      <c r="E405" s="1013"/>
      <c r="F405" s="1013"/>
      <c r="H405" s="1008"/>
      <c r="I405" s="218"/>
      <c r="J405" s="218"/>
      <c r="K405" s="218"/>
    </row>
    <row r="406" spans="1:11" s="220" customFormat="1">
      <c r="A406" s="1014">
        <v>1</v>
      </c>
      <c r="B406" s="266"/>
      <c r="C406" s="266"/>
      <c r="D406" s="266"/>
      <c r="E406" s="1013"/>
      <c r="F406" s="1013"/>
      <c r="H406" s="1008"/>
      <c r="I406" s="218"/>
      <c r="J406" s="218"/>
      <c r="K406" s="218"/>
    </row>
    <row r="407" spans="1:11" s="220" customFormat="1">
      <c r="A407" s="1014">
        <v>1</v>
      </c>
      <c r="B407" s="266"/>
      <c r="C407" s="266"/>
      <c r="D407" s="266"/>
      <c r="E407" s="1013"/>
      <c r="F407" s="1013"/>
      <c r="H407" s="1008"/>
      <c r="I407" s="218"/>
      <c r="J407" s="218"/>
      <c r="K407" s="218"/>
    </row>
    <row r="408" spans="1:11" s="220" customFormat="1">
      <c r="A408" s="1014">
        <v>1</v>
      </c>
      <c r="B408" s="266"/>
      <c r="C408" s="266"/>
      <c r="D408" s="266"/>
      <c r="E408" s="1013"/>
      <c r="F408" s="1013"/>
      <c r="H408" s="1008"/>
      <c r="I408" s="218"/>
      <c r="J408" s="218"/>
      <c r="K408" s="218"/>
    </row>
    <row r="409" spans="1:11" s="220" customFormat="1">
      <c r="A409" s="1014">
        <v>1</v>
      </c>
      <c r="B409" s="266"/>
      <c r="C409" s="266"/>
      <c r="D409" s="266"/>
      <c r="E409" s="1013"/>
      <c r="F409" s="1013"/>
      <c r="H409" s="1008"/>
      <c r="I409" s="218"/>
      <c r="J409" s="218"/>
      <c r="K409" s="218"/>
    </row>
    <row r="410" spans="1:11" s="220" customFormat="1">
      <c r="A410" s="1014">
        <v>1</v>
      </c>
      <c r="B410" s="266"/>
      <c r="C410" s="266"/>
      <c r="D410" s="266"/>
      <c r="E410" s="1013"/>
      <c r="F410" s="1013"/>
      <c r="H410" s="1008"/>
      <c r="I410" s="218"/>
      <c r="J410" s="218"/>
      <c r="K410" s="218"/>
    </row>
    <row r="411" spans="1:11" s="220" customFormat="1">
      <c r="A411" s="1014">
        <v>1</v>
      </c>
      <c r="B411" s="266"/>
      <c r="C411" s="266"/>
      <c r="D411" s="266"/>
      <c r="E411" s="1013"/>
      <c r="F411" s="1013"/>
      <c r="H411" s="1008"/>
      <c r="I411" s="218"/>
      <c r="J411" s="218"/>
      <c r="K411" s="218"/>
    </row>
    <row r="412" spans="1:11" s="220" customFormat="1">
      <c r="A412" s="1014">
        <v>1</v>
      </c>
      <c r="B412" s="266"/>
      <c r="C412" s="266"/>
      <c r="D412" s="266"/>
      <c r="E412" s="1013"/>
      <c r="F412" s="1013"/>
      <c r="H412" s="1008"/>
      <c r="I412" s="218"/>
      <c r="J412" s="218"/>
      <c r="K412" s="218"/>
    </row>
    <row r="413" spans="1:11" s="220" customFormat="1">
      <c r="A413" s="1014">
        <v>1</v>
      </c>
      <c r="B413" s="266"/>
      <c r="C413" s="266"/>
      <c r="D413" s="266"/>
      <c r="E413" s="1013"/>
      <c r="F413" s="1013"/>
      <c r="H413" s="1008"/>
      <c r="I413" s="218"/>
      <c r="J413" s="218"/>
      <c r="K413" s="218"/>
    </row>
    <row r="414" spans="1:11" s="220" customFormat="1">
      <c r="A414" s="1014">
        <v>1</v>
      </c>
      <c r="B414" s="266"/>
      <c r="C414" s="266"/>
      <c r="D414" s="266"/>
      <c r="E414" s="1013"/>
      <c r="F414" s="1013"/>
      <c r="H414" s="1008"/>
      <c r="I414" s="218"/>
      <c r="J414" s="218"/>
      <c r="K414" s="218"/>
    </row>
    <row r="415" spans="1:11" s="220" customFormat="1">
      <c r="A415" s="1014">
        <v>1</v>
      </c>
      <c r="B415" s="266"/>
      <c r="C415" s="266"/>
      <c r="D415" s="266"/>
      <c r="E415" s="1013"/>
      <c r="F415" s="1013"/>
      <c r="H415" s="1008"/>
      <c r="I415" s="218"/>
      <c r="J415" s="218"/>
      <c r="K415" s="218"/>
    </row>
    <row r="416" spans="1:11" s="220" customFormat="1">
      <c r="A416" s="1014">
        <v>1</v>
      </c>
      <c r="B416" s="266"/>
      <c r="C416" s="266"/>
      <c r="D416" s="266"/>
      <c r="E416" s="1013"/>
      <c r="F416" s="1013"/>
      <c r="H416" s="1008"/>
      <c r="I416" s="218"/>
      <c r="J416" s="218"/>
      <c r="K416" s="218"/>
    </row>
    <row r="417" spans="1:11" s="220" customFormat="1">
      <c r="A417" s="1014">
        <v>1</v>
      </c>
      <c r="B417" s="266"/>
      <c r="C417" s="266"/>
      <c r="D417" s="266"/>
      <c r="E417" s="1013"/>
      <c r="F417" s="1013"/>
      <c r="H417" s="1008"/>
      <c r="I417" s="218"/>
      <c r="J417" s="218"/>
      <c r="K417" s="218"/>
    </row>
    <row r="418" spans="1:11" s="220" customFormat="1">
      <c r="A418" s="1014">
        <v>1</v>
      </c>
      <c r="B418" s="266"/>
      <c r="C418" s="266"/>
      <c r="D418" s="266"/>
      <c r="E418" s="1013"/>
      <c r="F418" s="1013"/>
      <c r="H418" s="1008"/>
      <c r="I418" s="218"/>
      <c r="J418" s="218"/>
      <c r="K418" s="218"/>
    </row>
    <row r="419" spans="1:11" s="220" customFormat="1">
      <c r="A419" s="1014">
        <v>1</v>
      </c>
      <c r="B419" s="266"/>
      <c r="C419" s="266"/>
      <c r="D419" s="266"/>
      <c r="E419" s="1013"/>
      <c r="F419" s="1013"/>
      <c r="H419" s="1008"/>
      <c r="I419" s="218"/>
      <c r="J419" s="218"/>
      <c r="K419" s="218"/>
    </row>
    <row r="420" spans="1:11" s="220" customFormat="1">
      <c r="A420" s="1014">
        <v>1</v>
      </c>
      <c r="B420" s="266"/>
      <c r="C420" s="266"/>
      <c r="D420" s="266"/>
      <c r="E420" s="1013"/>
      <c r="F420" s="1013"/>
      <c r="H420" s="1008"/>
      <c r="I420" s="218"/>
      <c r="J420" s="218"/>
      <c r="K420" s="218"/>
    </row>
    <row r="421" spans="1:11" s="220" customFormat="1">
      <c r="A421" s="1014">
        <v>1</v>
      </c>
      <c r="B421" s="266"/>
      <c r="C421" s="266"/>
      <c r="D421" s="266"/>
      <c r="E421" s="1013"/>
      <c r="F421" s="1013"/>
      <c r="H421" s="1008"/>
      <c r="I421" s="218"/>
      <c r="J421" s="218"/>
      <c r="K421" s="218"/>
    </row>
    <row r="422" spans="1:11" s="220" customFormat="1">
      <c r="A422" s="1014">
        <v>1</v>
      </c>
      <c r="B422" s="266"/>
      <c r="C422" s="266"/>
      <c r="D422" s="266"/>
      <c r="E422" s="1013"/>
      <c r="F422" s="1013"/>
      <c r="H422" s="1008"/>
      <c r="I422" s="218"/>
      <c r="J422" s="218"/>
      <c r="K422" s="218"/>
    </row>
    <row r="423" spans="1:11" s="220" customFormat="1">
      <c r="A423" s="1014">
        <v>1</v>
      </c>
      <c r="B423" s="266"/>
      <c r="C423" s="266"/>
      <c r="D423" s="266"/>
      <c r="E423" s="1013"/>
      <c r="F423" s="1013"/>
      <c r="H423" s="1008"/>
      <c r="I423" s="218"/>
      <c r="J423" s="218"/>
      <c r="K423" s="218"/>
    </row>
    <row r="424" spans="1:11" s="220" customFormat="1">
      <c r="A424" s="1014">
        <v>1</v>
      </c>
      <c r="B424" s="266"/>
      <c r="C424" s="266"/>
      <c r="D424" s="266"/>
      <c r="E424" s="1013"/>
      <c r="F424" s="1013"/>
      <c r="H424" s="1008"/>
      <c r="I424" s="218"/>
      <c r="J424" s="218"/>
      <c r="K424" s="218"/>
    </row>
    <row r="425" spans="1:11" s="220" customFormat="1">
      <c r="A425" s="1014">
        <v>1</v>
      </c>
      <c r="B425" s="266"/>
      <c r="C425" s="266"/>
      <c r="D425" s="266"/>
      <c r="E425" s="1013"/>
      <c r="F425" s="1013"/>
      <c r="H425" s="1008"/>
      <c r="I425" s="218"/>
      <c r="J425" s="218"/>
      <c r="K425" s="218"/>
    </row>
    <row r="426" spans="1:11" s="220" customFormat="1">
      <c r="A426" s="1014">
        <v>1</v>
      </c>
      <c r="B426" s="266"/>
      <c r="C426" s="266"/>
      <c r="D426" s="266"/>
      <c r="E426" s="1013"/>
      <c r="F426" s="1013"/>
      <c r="H426" s="1008"/>
      <c r="I426" s="218"/>
      <c r="J426" s="218"/>
      <c r="K426" s="218"/>
    </row>
    <row r="427" spans="1:11" s="220" customFormat="1">
      <c r="A427" s="1014">
        <v>1</v>
      </c>
      <c r="B427" s="266"/>
      <c r="C427" s="266"/>
      <c r="D427" s="266"/>
      <c r="E427" s="1013"/>
      <c r="F427" s="1013"/>
      <c r="H427" s="1008"/>
      <c r="I427" s="218"/>
      <c r="J427" s="218"/>
      <c r="K427" s="218"/>
    </row>
    <row r="428" spans="1:11" s="220" customFormat="1">
      <c r="A428" s="1014">
        <v>1</v>
      </c>
      <c r="B428" s="266"/>
      <c r="C428" s="266"/>
      <c r="D428" s="266"/>
      <c r="E428" s="1013"/>
      <c r="F428" s="1013"/>
      <c r="H428" s="1008"/>
      <c r="I428" s="218"/>
      <c r="J428" s="218"/>
      <c r="K428" s="218"/>
    </row>
    <row r="429" spans="1:11" s="220" customFormat="1">
      <c r="A429" s="1014">
        <v>1</v>
      </c>
      <c r="B429" s="266"/>
      <c r="C429" s="266"/>
      <c r="D429" s="266"/>
      <c r="E429" s="1013"/>
      <c r="F429" s="1013"/>
      <c r="H429" s="1008"/>
      <c r="I429" s="218"/>
      <c r="J429" s="218"/>
      <c r="K429" s="218"/>
    </row>
    <row r="430" spans="1:11" s="220" customFormat="1">
      <c r="A430" s="1014">
        <v>1</v>
      </c>
      <c r="B430" s="266"/>
      <c r="C430" s="266"/>
      <c r="D430" s="266"/>
      <c r="E430" s="1013"/>
      <c r="F430" s="1013"/>
      <c r="H430" s="1008"/>
      <c r="I430" s="218"/>
      <c r="J430" s="218"/>
      <c r="K430" s="218"/>
    </row>
    <row r="431" spans="1:11" s="220" customFormat="1">
      <c r="A431" s="1014">
        <v>1</v>
      </c>
      <c r="B431" s="266"/>
      <c r="C431" s="266"/>
      <c r="D431" s="266"/>
      <c r="E431" s="1013"/>
      <c r="F431" s="1013"/>
      <c r="H431" s="1008"/>
      <c r="I431" s="218"/>
      <c r="J431" s="218"/>
      <c r="K431" s="218"/>
    </row>
    <row r="432" spans="1:11" s="220" customFormat="1">
      <c r="A432" s="1014">
        <v>1</v>
      </c>
      <c r="B432" s="266"/>
      <c r="C432" s="266"/>
      <c r="D432" s="266"/>
      <c r="E432" s="1013"/>
      <c r="F432" s="1013"/>
      <c r="H432" s="1008"/>
      <c r="I432" s="218"/>
      <c r="J432" s="218"/>
      <c r="K432" s="218"/>
    </row>
    <row r="433" spans="1:11" s="220" customFormat="1">
      <c r="A433" s="1014">
        <v>1</v>
      </c>
      <c r="B433" s="266"/>
      <c r="C433" s="266"/>
      <c r="D433" s="266"/>
      <c r="E433" s="1013"/>
      <c r="F433" s="1013"/>
      <c r="H433" s="1008"/>
      <c r="I433" s="218"/>
      <c r="J433" s="218"/>
      <c r="K433" s="218"/>
    </row>
    <row r="434" spans="1:11" s="220" customFormat="1">
      <c r="A434" s="1014">
        <v>1</v>
      </c>
      <c r="B434" s="266"/>
      <c r="C434" s="266"/>
      <c r="D434" s="266"/>
      <c r="E434" s="1013"/>
      <c r="F434" s="1013"/>
      <c r="H434" s="1008"/>
      <c r="I434" s="218"/>
      <c r="J434" s="218"/>
      <c r="K434" s="218"/>
    </row>
    <row r="435" spans="1:11" s="220" customFormat="1">
      <c r="A435" s="1014">
        <v>1</v>
      </c>
      <c r="B435" s="266"/>
      <c r="C435" s="266"/>
      <c r="D435" s="266"/>
      <c r="E435" s="1013"/>
      <c r="F435" s="1013"/>
      <c r="H435" s="1008"/>
      <c r="I435" s="218"/>
      <c r="J435" s="218"/>
      <c r="K435" s="218"/>
    </row>
    <row r="436" spans="1:11" s="220" customFormat="1">
      <c r="A436" s="1014">
        <v>1</v>
      </c>
      <c r="B436" s="266"/>
      <c r="C436" s="266"/>
      <c r="D436" s="266"/>
      <c r="E436" s="1013"/>
      <c r="F436" s="1013"/>
      <c r="H436" s="1008"/>
      <c r="I436" s="218"/>
      <c r="J436" s="218"/>
      <c r="K436" s="218"/>
    </row>
    <row r="437" spans="1:11" s="220" customFormat="1">
      <c r="A437" s="1014">
        <v>1</v>
      </c>
      <c r="B437" s="266"/>
      <c r="C437" s="266"/>
      <c r="D437" s="266"/>
      <c r="E437" s="1013"/>
      <c r="F437" s="1013"/>
      <c r="H437" s="1008"/>
      <c r="I437" s="218"/>
      <c r="J437" s="218"/>
      <c r="K437" s="218"/>
    </row>
    <row r="438" spans="1:11" s="220" customFormat="1">
      <c r="A438" s="1014">
        <v>1</v>
      </c>
      <c r="B438" s="266"/>
      <c r="C438" s="266"/>
      <c r="D438" s="266"/>
      <c r="E438" s="1013"/>
      <c r="F438" s="1013"/>
      <c r="H438" s="1008"/>
      <c r="I438" s="218"/>
      <c r="J438" s="218"/>
      <c r="K438" s="218"/>
    </row>
    <row r="439" spans="1:11" s="220" customFormat="1">
      <c r="A439" s="1014">
        <v>1</v>
      </c>
      <c r="B439" s="266"/>
      <c r="C439" s="266"/>
      <c r="D439" s="266"/>
      <c r="E439" s="1013"/>
      <c r="F439" s="1013"/>
      <c r="H439" s="1008"/>
      <c r="I439" s="218"/>
      <c r="J439" s="218"/>
      <c r="K439" s="218"/>
    </row>
    <row r="440" spans="1:11" s="220" customFormat="1">
      <c r="A440" s="1014">
        <v>1</v>
      </c>
      <c r="B440" s="266"/>
      <c r="C440" s="266"/>
      <c r="D440" s="266"/>
      <c r="E440" s="1013"/>
      <c r="F440" s="1013"/>
      <c r="H440" s="1008"/>
      <c r="I440" s="218"/>
      <c r="J440" s="218"/>
      <c r="K440" s="218"/>
    </row>
    <row r="441" spans="1:11" s="220" customFormat="1">
      <c r="A441" s="1014">
        <v>1</v>
      </c>
      <c r="B441" s="266"/>
      <c r="C441" s="266"/>
      <c r="D441" s="266"/>
      <c r="E441" s="1013"/>
      <c r="F441" s="1013"/>
      <c r="H441" s="1008"/>
      <c r="I441" s="218"/>
      <c r="J441" s="218"/>
      <c r="K441" s="218"/>
    </row>
    <row r="442" spans="1:11" s="220" customFormat="1">
      <c r="A442" s="1014">
        <v>1</v>
      </c>
      <c r="B442" s="266"/>
      <c r="C442" s="266"/>
      <c r="D442" s="266"/>
      <c r="E442" s="1013"/>
      <c r="F442" s="1013"/>
      <c r="H442" s="1008"/>
      <c r="I442" s="218"/>
      <c r="J442" s="218"/>
      <c r="K442" s="218"/>
    </row>
    <row r="443" spans="1:11" s="220" customFormat="1">
      <c r="A443" s="1014">
        <v>1</v>
      </c>
      <c r="B443" s="266"/>
      <c r="C443" s="266"/>
      <c r="D443" s="266"/>
      <c r="E443" s="1013"/>
      <c r="F443" s="1013"/>
      <c r="H443" s="1008"/>
      <c r="I443" s="218"/>
      <c r="J443" s="218"/>
      <c r="K443" s="218"/>
    </row>
    <row r="444" spans="1:11" s="220" customFormat="1">
      <c r="A444" s="1014">
        <v>1</v>
      </c>
      <c r="B444" s="266"/>
      <c r="C444" s="266"/>
      <c r="D444" s="266"/>
      <c r="E444" s="1013"/>
      <c r="F444" s="1013"/>
      <c r="H444" s="1008"/>
      <c r="I444" s="218"/>
      <c r="J444" s="218"/>
      <c r="K444" s="218"/>
    </row>
    <row r="445" spans="1:11" s="220" customFormat="1">
      <c r="A445" s="1014">
        <v>1</v>
      </c>
      <c r="B445" s="266"/>
      <c r="C445" s="266"/>
      <c r="D445" s="266"/>
      <c r="E445" s="1013"/>
      <c r="F445" s="1013"/>
      <c r="H445" s="1008"/>
      <c r="I445" s="218"/>
      <c r="J445" s="218"/>
      <c r="K445" s="218"/>
    </row>
    <row r="446" spans="1:11" s="220" customFormat="1">
      <c r="A446" s="1014">
        <v>1</v>
      </c>
      <c r="B446" s="266"/>
      <c r="C446" s="266"/>
      <c r="D446" s="266"/>
      <c r="E446" s="1013"/>
      <c r="F446" s="1013"/>
      <c r="H446" s="1008"/>
      <c r="I446" s="218"/>
      <c r="J446" s="218"/>
      <c r="K446" s="218"/>
    </row>
    <row r="447" spans="1:11" s="220" customFormat="1">
      <c r="A447" s="1014">
        <v>1</v>
      </c>
      <c r="B447" s="266"/>
      <c r="C447" s="266"/>
      <c r="D447" s="266"/>
      <c r="E447" s="1013"/>
      <c r="F447" s="1013"/>
      <c r="H447" s="1008"/>
      <c r="I447" s="218"/>
      <c r="J447" s="218"/>
      <c r="K447" s="218"/>
    </row>
    <row r="448" spans="1:11" s="220" customFormat="1">
      <c r="A448" s="1014">
        <v>1</v>
      </c>
      <c r="B448" s="266"/>
      <c r="C448" s="266"/>
      <c r="D448" s="266"/>
      <c r="E448" s="1013"/>
      <c r="F448" s="1013"/>
      <c r="H448" s="1008"/>
      <c r="I448" s="218"/>
      <c r="J448" s="218"/>
      <c r="K448" s="218"/>
    </row>
    <row r="449" spans="1:11" s="220" customFormat="1">
      <c r="A449" s="1014">
        <v>1</v>
      </c>
      <c r="B449" s="266"/>
      <c r="C449" s="266"/>
      <c r="D449" s="266"/>
      <c r="E449" s="1013"/>
      <c r="F449" s="1013"/>
      <c r="H449" s="1008"/>
      <c r="I449" s="218"/>
      <c r="J449" s="218"/>
      <c r="K449" s="218"/>
    </row>
    <row r="450" spans="1:11" s="220" customFormat="1">
      <c r="A450" s="1014">
        <v>1</v>
      </c>
      <c r="B450" s="266"/>
      <c r="C450" s="266"/>
      <c r="D450" s="266"/>
      <c r="E450" s="1013"/>
      <c r="F450" s="1013"/>
      <c r="H450" s="1008"/>
      <c r="I450" s="218"/>
      <c r="J450" s="218"/>
      <c r="K450" s="218"/>
    </row>
    <row r="451" spans="1:11" s="220" customFormat="1">
      <c r="A451" s="1014">
        <v>1</v>
      </c>
      <c r="B451" s="266"/>
      <c r="C451" s="266"/>
      <c r="D451" s="266"/>
      <c r="E451" s="1013"/>
      <c r="F451" s="1013"/>
      <c r="H451" s="1008"/>
      <c r="I451" s="218"/>
      <c r="J451" s="218"/>
      <c r="K451" s="218"/>
    </row>
    <row r="452" spans="1:11" s="220" customFormat="1">
      <c r="A452" s="1014">
        <v>1</v>
      </c>
      <c r="B452" s="266"/>
      <c r="C452" s="266"/>
      <c r="D452" s="266"/>
      <c r="E452" s="1013"/>
      <c r="F452" s="1013"/>
      <c r="H452" s="1008"/>
      <c r="I452" s="218"/>
      <c r="J452" s="218"/>
      <c r="K452" s="218"/>
    </row>
    <row r="453" spans="1:11" s="220" customFormat="1">
      <c r="A453" s="1014">
        <v>1</v>
      </c>
      <c r="B453" s="266"/>
      <c r="C453" s="266"/>
      <c r="D453" s="266"/>
      <c r="E453" s="1013"/>
      <c r="F453" s="1013"/>
      <c r="H453" s="1008"/>
      <c r="I453" s="218"/>
      <c r="J453" s="218"/>
      <c r="K453" s="218"/>
    </row>
    <row r="454" spans="1:11" s="220" customFormat="1">
      <c r="A454" s="1014">
        <v>1</v>
      </c>
      <c r="B454" s="266"/>
      <c r="C454" s="266"/>
      <c r="D454" s="266"/>
      <c r="E454" s="1013"/>
      <c r="F454" s="1013"/>
      <c r="H454" s="1008"/>
      <c r="I454" s="218"/>
      <c r="J454" s="218"/>
      <c r="K454" s="218"/>
    </row>
    <row r="455" spans="1:11" s="220" customFormat="1">
      <c r="A455" s="1014">
        <v>1</v>
      </c>
      <c r="B455" s="266"/>
      <c r="C455" s="266"/>
      <c r="D455" s="266"/>
      <c r="E455" s="1013"/>
      <c r="F455" s="1013"/>
      <c r="H455" s="1008"/>
      <c r="I455" s="218"/>
      <c r="J455" s="218"/>
      <c r="K455" s="218"/>
    </row>
    <row r="456" spans="1:11" s="220" customFormat="1">
      <c r="A456" s="1014">
        <v>1</v>
      </c>
      <c r="B456" s="266"/>
      <c r="C456" s="266"/>
      <c r="D456" s="266"/>
      <c r="E456" s="1013"/>
      <c r="F456" s="1013"/>
      <c r="H456" s="1008"/>
      <c r="I456" s="218"/>
      <c r="J456" s="218"/>
      <c r="K456" s="218"/>
    </row>
    <row r="457" spans="1:11" s="220" customFormat="1">
      <c r="A457" s="1014">
        <v>1</v>
      </c>
      <c r="B457" s="266"/>
      <c r="C457" s="266"/>
      <c r="D457" s="266"/>
      <c r="E457" s="1013"/>
      <c r="F457" s="1013"/>
      <c r="H457" s="1008"/>
      <c r="I457" s="218"/>
      <c r="J457" s="218"/>
      <c r="K457" s="218"/>
    </row>
    <row r="458" spans="1:11" s="220" customFormat="1">
      <c r="A458" s="1014">
        <v>1</v>
      </c>
      <c r="B458" s="266"/>
      <c r="C458" s="266"/>
      <c r="D458" s="266"/>
      <c r="E458" s="1013"/>
      <c r="F458" s="1013"/>
      <c r="H458" s="1008"/>
      <c r="I458" s="218"/>
      <c r="J458" s="218"/>
      <c r="K458" s="218"/>
    </row>
    <row r="459" spans="1:11" s="220" customFormat="1">
      <c r="A459" s="1014">
        <v>1</v>
      </c>
      <c r="B459" s="266"/>
      <c r="C459" s="266"/>
      <c r="D459" s="266"/>
      <c r="E459" s="1013"/>
      <c r="F459" s="1013"/>
      <c r="H459" s="1008"/>
      <c r="I459" s="218"/>
      <c r="J459" s="218"/>
      <c r="K459" s="218"/>
    </row>
    <row r="460" spans="1:11" s="220" customFormat="1">
      <c r="A460" s="1014">
        <v>1</v>
      </c>
      <c r="B460" s="266"/>
      <c r="C460" s="266"/>
      <c r="D460" s="266"/>
      <c r="E460" s="1013"/>
      <c r="F460" s="1013"/>
      <c r="H460" s="1008"/>
      <c r="I460" s="218"/>
      <c r="J460" s="218"/>
      <c r="K460" s="218"/>
    </row>
    <row r="461" spans="1:11" s="220" customFormat="1">
      <c r="A461" s="1014">
        <v>1</v>
      </c>
      <c r="B461" s="266"/>
      <c r="C461" s="266"/>
      <c r="D461" s="266"/>
      <c r="E461" s="1013"/>
      <c r="F461" s="1013"/>
      <c r="H461" s="1008"/>
      <c r="I461" s="218"/>
      <c r="J461" s="218"/>
      <c r="K461" s="218"/>
    </row>
    <row r="462" spans="1:11" s="220" customFormat="1">
      <c r="A462" s="1014">
        <v>1</v>
      </c>
      <c r="B462" s="266"/>
      <c r="C462" s="266"/>
      <c r="D462" s="266"/>
      <c r="E462" s="1013"/>
      <c r="F462" s="1013"/>
      <c r="H462" s="1008"/>
      <c r="I462" s="218"/>
      <c r="J462" s="218"/>
      <c r="K462" s="218"/>
    </row>
    <row r="463" spans="1:11" s="220" customFormat="1">
      <c r="A463" s="1014">
        <v>1</v>
      </c>
      <c r="B463" s="266"/>
      <c r="C463" s="266"/>
      <c r="D463" s="266"/>
      <c r="E463" s="1013"/>
      <c r="F463" s="1013"/>
      <c r="H463" s="1008"/>
      <c r="I463" s="218"/>
      <c r="J463" s="218"/>
      <c r="K463" s="218"/>
    </row>
    <row r="464" spans="1:11" s="220" customFormat="1">
      <c r="A464" s="1014">
        <v>1</v>
      </c>
      <c r="B464" s="266"/>
      <c r="C464" s="266"/>
      <c r="D464" s="266"/>
      <c r="E464" s="1013"/>
      <c r="F464" s="1013"/>
      <c r="H464" s="1008"/>
      <c r="I464" s="218"/>
      <c r="J464" s="218"/>
      <c r="K464" s="218"/>
    </row>
    <row r="465" spans="1:11" s="220" customFormat="1">
      <c r="A465" s="1014">
        <v>1</v>
      </c>
      <c r="B465" s="266"/>
      <c r="C465" s="266"/>
      <c r="D465" s="266"/>
      <c r="E465" s="1013"/>
      <c r="F465" s="1013"/>
      <c r="H465" s="1008"/>
      <c r="I465" s="218"/>
      <c r="J465" s="218"/>
      <c r="K465" s="218"/>
    </row>
    <row r="466" spans="1:11" s="220" customFormat="1">
      <c r="A466" s="1014">
        <v>1</v>
      </c>
      <c r="B466" s="266"/>
      <c r="C466" s="266"/>
      <c r="D466" s="266"/>
      <c r="E466" s="1013"/>
      <c r="F466" s="1013"/>
      <c r="H466" s="1008"/>
      <c r="I466" s="218"/>
      <c r="J466" s="218"/>
      <c r="K466" s="218"/>
    </row>
    <row r="467" spans="1:11" s="220" customFormat="1">
      <c r="A467" s="1014">
        <v>1</v>
      </c>
      <c r="B467" s="266"/>
      <c r="C467" s="266"/>
      <c r="D467" s="266"/>
      <c r="E467" s="1013"/>
      <c r="F467" s="1013"/>
      <c r="H467" s="1008"/>
      <c r="I467" s="218"/>
      <c r="J467" s="218"/>
      <c r="K467" s="218"/>
    </row>
    <row r="468" spans="1:11" s="220" customFormat="1">
      <c r="A468" s="1014">
        <v>1</v>
      </c>
      <c r="B468" s="266"/>
      <c r="C468" s="266"/>
      <c r="D468" s="266"/>
      <c r="E468" s="1013"/>
      <c r="F468" s="1013"/>
      <c r="H468" s="1008"/>
      <c r="I468" s="218"/>
      <c r="J468" s="218"/>
      <c r="K468" s="218"/>
    </row>
    <row r="469" spans="1:11" s="220" customFormat="1">
      <c r="A469" s="1014">
        <v>1</v>
      </c>
      <c r="B469" s="266"/>
      <c r="C469" s="266"/>
      <c r="D469" s="266"/>
      <c r="E469" s="1013"/>
      <c r="F469" s="1013"/>
      <c r="H469" s="1008"/>
      <c r="I469" s="218"/>
      <c r="J469" s="218"/>
      <c r="K469" s="218"/>
    </row>
    <row r="470" spans="1:11" s="220" customFormat="1">
      <c r="A470" s="1014">
        <v>1</v>
      </c>
      <c r="B470" s="266"/>
      <c r="C470" s="266"/>
      <c r="D470" s="266"/>
      <c r="E470" s="1013"/>
      <c r="F470" s="1013"/>
      <c r="H470" s="1008"/>
      <c r="I470" s="218"/>
      <c r="J470" s="218"/>
      <c r="K470" s="218"/>
    </row>
    <row r="471" spans="1:11" s="220" customFormat="1">
      <c r="A471" s="1014">
        <v>1</v>
      </c>
      <c r="B471" s="266"/>
      <c r="C471" s="266"/>
      <c r="D471" s="266"/>
      <c r="E471" s="1013"/>
      <c r="F471" s="1013"/>
      <c r="H471" s="1008"/>
      <c r="I471" s="218"/>
      <c r="J471" s="218"/>
      <c r="K471" s="218"/>
    </row>
    <row r="472" spans="1:11" s="220" customFormat="1">
      <c r="A472" s="1014">
        <v>1</v>
      </c>
      <c r="B472" s="266"/>
      <c r="C472" s="266"/>
      <c r="D472" s="266"/>
      <c r="E472" s="1013"/>
      <c r="F472" s="1013"/>
      <c r="H472" s="1008"/>
      <c r="I472" s="218"/>
      <c r="J472" s="218"/>
      <c r="K472" s="218"/>
    </row>
    <row r="473" spans="1:11" s="220" customFormat="1">
      <c r="A473" s="1014">
        <v>1</v>
      </c>
      <c r="B473" s="266"/>
      <c r="C473" s="266"/>
      <c r="D473" s="266"/>
      <c r="E473" s="1013"/>
      <c r="F473" s="1013"/>
      <c r="H473" s="1008"/>
      <c r="I473" s="218"/>
      <c r="J473" s="218"/>
      <c r="K473" s="218"/>
    </row>
    <row r="474" spans="1:11" s="220" customFormat="1">
      <c r="A474" s="1014">
        <v>1</v>
      </c>
      <c r="B474" s="266"/>
      <c r="C474" s="266"/>
      <c r="D474" s="266"/>
      <c r="E474" s="1013"/>
      <c r="F474" s="1013"/>
      <c r="H474" s="1008"/>
      <c r="I474" s="218"/>
      <c r="J474" s="218"/>
      <c r="K474" s="218"/>
    </row>
    <row r="475" spans="1:11" s="220" customFormat="1">
      <c r="A475" s="1014">
        <v>1</v>
      </c>
      <c r="B475" s="266"/>
      <c r="C475" s="266"/>
      <c r="D475" s="266"/>
      <c r="E475" s="1013"/>
      <c r="F475" s="1013"/>
      <c r="H475" s="1008"/>
      <c r="I475" s="218"/>
      <c r="J475" s="218"/>
      <c r="K475" s="218"/>
    </row>
    <row r="476" spans="1:11" s="220" customFormat="1">
      <c r="A476" s="1014">
        <v>1</v>
      </c>
      <c r="B476" s="266"/>
      <c r="C476" s="266"/>
      <c r="D476" s="266"/>
      <c r="E476" s="1013"/>
      <c r="F476" s="1013"/>
      <c r="H476" s="1008"/>
      <c r="I476" s="218"/>
      <c r="J476" s="218"/>
      <c r="K476" s="218"/>
    </row>
    <row r="477" spans="1:11" s="220" customFormat="1">
      <c r="A477" s="1014">
        <v>1</v>
      </c>
      <c r="B477" s="266"/>
      <c r="C477" s="266"/>
      <c r="D477" s="266"/>
      <c r="E477" s="1013"/>
      <c r="F477" s="1013"/>
      <c r="H477" s="1008"/>
      <c r="I477" s="218"/>
      <c r="J477" s="218"/>
      <c r="K477" s="218"/>
    </row>
    <row r="478" spans="1:11" s="220" customFormat="1">
      <c r="A478" s="1014">
        <v>1</v>
      </c>
      <c r="B478" s="266"/>
      <c r="C478" s="266"/>
      <c r="D478" s="266"/>
      <c r="E478" s="1013"/>
      <c r="F478" s="1013"/>
      <c r="H478" s="1008"/>
      <c r="I478" s="218"/>
      <c r="J478" s="218"/>
      <c r="K478" s="218"/>
    </row>
    <row r="479" spans="1:11" s="220" customFormat="1">
      <c r="A479" s="1014">
        <v>1</v>
      </c>
      <c r="B479" s="266"/>
      <c r="C479" s="266"/>
      <c r="D479" s="266"/>
      <c r="E479" s="1013"/>
      <c r="F479" s="1013"/>
      <c r="H479" s="1008"/>
      <c r="I479" s="218"/>
      <c r="J479" s="218"/>
      <c r="K479" s="218"/>
    </row>
    <row r="480" spans="1:11" s="220" customFormat="1">
      <c r="A480" s="1014">
        <v>1</v>
      </c>
      <c r="B480" s="266"/>
      <c r="C480" s="266"/>
      <c r="D480" s="266"/>
      <c r="E480" s="1013"/>
      <c r="F480" s="1013"/>
      <c r="H480" s="1008"/>
      <c r="I480" s="218"/>
      <c r="J480" s="218"/>
      <c r="K480" s="218"/>
    </row>
    <row r="481" spans="1:11" s="220" customFormat="1">
      <c r="A481" s="1014">
        <v>1</v>
      </c>
      <c r="B481" s="266"/>
      <c r="C481" s="266"/>
      <c r="D481" s="266"/>
      <c r="E481" s="1013"/>
      <c r="F481" s="1013"/>
      <c r="H481" s="1008"/>
      <c r="I481" s="218"/>
      <c r="J481" s="218"/>
      <c r="K481" s="218"/>
    </row>
    <row r="482" spans="1:11" s="220" customFormat="1">
      <c r="A482" s="1014">
        <v>1</v>
      </c>
      <c r="B482" s="266"/>
      <c r="C482" s="266"/>
      <c r="D482" s="266"/>
      <c r="E482" s="1013"/>
      <c r="F482" s="1013"/>
      <c r="H482" s="1008"/>
      <c r="I482" s="218"/>
      <c r="J482" s="218"/>
      <c r="K482" s="218"/>
    </row>
    <row r="483" spans="1:11" s="220" customFormat="1">
      <c r="A483" s="1014">
        <v>1</v>
      </c>
      <c r="B483" s="266"/>
      <c r="C483" s="266"/>
      <c r="D483" s="266"/>
      <c r="E483" s="1013"/>
      <c r="F483" s="1013"/>
      <c r="H483" s="1008"/>
      <c r="I483" s="218"/>
      <c r="J483" s="218"/>
      <c r="K483" s="218"/>
    </row>
    <row r="484" spans="1:11" s="220" customFormat="1">
      <c r="A484" s="1014">
        <v>1</v>
      </c>
      <c r="B484" s="266"/>
      <c r="C484" s="266"/>
      <c r="D484" s="266"/>
      <c r="E484" s="1013"/>
      <c r="F484" s="1013"/>
      <c r="H484" s="1008"/>
      <c r="I484" s="218"/>
      <c r="J484" s="218"/>
      <c r="K484" s="218"/>
    </row>
    <row r="485" spans="1:11" s="220" customFormat="1">
      <c r="A485" s="1014">
        <v>1</v>
      </c>
      <c r="B485" s="266"/>
      <c r="C485" s="266"/>
      <c r="D485" s="266"/>
      <c r="E485" s="1013"/>
      <c r="F485" s="1013"/>
      <c r="H485" s="1008"/>
      <c r="I485" s="218"/>
      <c r="J485" s="218"/>
      <c r="K485" s="218"/>
    </row>
    <row r="486" spans="1:11" s="220" customFormat="1">
      <c r="A486" s="1014">
        <v>1</v>
      </c>
      <c r="B486" s="266"/>
      <c r="C486" s="266"/>
      <c r="D486" s="266"/>
      <c r="E486" s="1013"/>
      <c r="F486" s="1013"/>
      <c r="H486" s="1008"/>
      <c r="I486" s="218"/>
      <c r="J486" s="218"/>
      <c r="K486" s="218"/>
    </row>
    <row r="487" spans="1:11" s="220" customFormat="1">
      <c r="A487" s="1014">
        <v>1</v>
      </c>
      <c r="B487" s="266"/>
      <c r="C487" s="266"/>
      <c r="D487" s="266"/>
      <c r="E487" s="1013"/>
      <c r="F487" s="1013"/>
      <c r="H487" s="1008"/>
      <c r="I487" s="218"/>
      <c r="J487" s="218"/>
      <c r="K487" s="218"/>
    </row>
    <row r="488" spans="1:11" s="220" customFormat="1">
      <c r="A488" s="1014">
        <v>1</v>
      </c>
      <c r="B488" s="266"/>
      <c r="C488" s="266"/>
      <c r="D488" s="266"/>
      <c r="E488" s="1013"/>
      <c r="F488" s="1013"/>
      <c r="H488" s="1008"/>
      <c r="I488" s="218"/>
      <c r="J488" s="218"/>
      <c r="K488" s="218"/>
    </row>
    <row r="489" spans="1:11" s="220" customFormat="1">
      <c r="A489" s="1014">
        <v>1</v>
      </c>
      <c r="B489" s="266"/>
      <c r="C489" s="266"/>
      <c r="D489" s="266"/>
      <c r="E489" s="1013"/>
      <c r="F489" s="1013"/>
      <c r="H489" s="1008"/>
      <c r="I489" s="218"/>
      <c r="J489" s="218"/>
      <c r="K489" s="218"/>
    </row>
    <row r="490" spans="1:11" s="220" customFormat="1">
      <c r="A490" s="1014">
        <v>1</v>
      </c>
      <c r="B490" s="266"/>
      <c r="C490" s="266"/>
      <c r="D490" s="266"/>
      <c r="E490" s="1013"/>
      <c r="F490" s="1013"/>
      <c r="H490" s="1008"/>
      <c r="I490" s="218"/>
      <c r="J490" s="218"/>
      <c r="K490" s="218"/>
    </row>
    <row r="491" spans="1:11" s="220" customFormat="1">
      <c r="A491" s="1014">
        <v>1</v>
      </c>
      <c r="B491" s="266"/>
      <c r="C491" s="266"/>
      <c r="D491" s="266"/>
      <c r="E491" s="1013"/>
      <c r="F491" s="1013"/>
      <c r="H491" s="1008"/>
      <c r="I491" s="218"/>
      <c r="J491" s="218"/>
      <c r="K491" s="218"/>
    </row>
    <row r="492" spans="1:11" s="220" customFormat="1">
      <c r="A492" s="1014">
        <v>1</v>
      </c>
      <c r="B492" s="266"/>
      <c r="C492" s="266"/>
      <c r="D492" s="266"/>
      <c r="E492" s="1013"/>
      <c r="F492" s="1013"/>
      <c r="H492" s="1008"/>
      <c r="I492" s="218"/>
      <c r="J492" s="218"/>
      <c r="K492" s="218"/>
    </row>
    <row r="493" spans="1:11">
      <c r="A493" s="1014">
        <v>1</v>
      </c>
      <c r="E493" s="1013"/>
      <c r="F493" s="1013"/>
    </row>
    <row r="494" spans="1:11">
      <c r="A494" s="1014">
        <v>1</v>
      </c>
      <c r="E494" s="1013"/>
      <c r="F494" s="1013"/>
    </row>
    <row r="495" spans="1:11">
      <c r="A495" s="1014">
        <v>1</v>
      </c>
      <c r="E495" s="1013"/>
      <c r="F495" s="1013"/>
    </row>
    <row r="496" spans="1:11">
      <c r="A496" s="1014">
        <v>1</v>
      </c>
      <c r="E496" s="1013"/>
      <c r="F496" s="1013"/>
    </row>
    <row r="497" spans="1:11">
      <c r="A497" s="1014">
        <v>1</v>
      </c>
      <c r="E497" s="1013"/>
      <c r="F497" s="1013"/>
    </row>
    <row r="498" spans="1:11">
      <c r="A498" s="1014">
        <v>1</v>
      </c>
      <c r="E498" s="1013"/>
      <c r="F498" s="1013"/>
    </row>
    <row r="499" spans="1:11">
      <c r="A499" s="1014">
        <v>1</v>
      </c>
      <c r="E499" s="1013"/>
      <c r="F499" s="1013"/>
    </row>
    <row r="500" spans="1:11">
      <c r="A500" s="1014">
        <v>1</v>
      </c>
      <c r="E500" s="1013"/>
      <c r="F500" s="1013"/>
    </row>
    <row r="501" spans="1:11">
      <c r="A501" s="1014">
        <v>1</v>
      </c>
      <c r="E501" s="1013"/>
      <c r="F501" s="1013"/>
    </row>
    <row r="502" spans="1:11">
      <c r="A502" s="1014">
        <v>1</v>
      </c>
      <c r="E502" s="1013"/>
      <c r="F502" s="1013"/>
    </row>
    <row r="503" spans="1:11">
      <c r="A503" s="1014">
        <v>1</v>
      </c>
      <c r="E503" s="1013"/>
      <c r="F503" s="1013"/>
    </row>
    <row r="504" spans="1:11">
      <c r="A504" s="1014">
        <v>1</v>
      </c>
      <c r="E504" s="1013"/>
      <c r="F504" s="1013"/>
      <c r="K504" s="218">
        <f>696/2</f>
        <v>348</v>
      </c>
    </row>
    <row r="505" spans="1:11">
      <c r="A505" s="1014">
        <v>1</v>
      </c>
      <c r="E505" s="1013"/>
      <c r="F505" s="1013"/>
    </row>
    <row r="506" spans="1:11">
      <c r="A506" s="1014">
        <v>1</v>
      </c>
      <c r="E506" s="1013"/>
      <c r="F506" s="1013"/>
    </row>
    <row r="507" spans="1:11">
      <c r="A507" s="1014">
        <v>1</v>
      </c>
      <c r="E507" s="1013"/>
      <c r="F507" s="1013"/>
    </row>
    <row r="508" spans="1:11">
      <c r="A508" s="1014">
        <v>1</v>
      </c>
      <c r="E508" s="1013"/>
      <c r="F508" s="1013"/>
    </row>
    <row r="509" spans="1:11" s="220" customFormat="1">
      <c r="A509" s="1014">
        <v>1</v>
      </c>
      <c r="B509" s="266"/>
      <c r="C509" s="266"/>
      <c r="D509" s="266"/>
      <c r="E509" s="1013"/>
      <c r="F509" s="1013"/>
      <c r="H509" s="1008"/>
      <c r="I509" s="218"/>
      <c r="J509" s="218"/>
      <c r="K509" s="218"/>
    </row>
    <row r="510" spans="1:11" s="220" customFormat="1">
      <c r="A510" s="1014">
        <v>1</v>
      </c>
      <c r="B510" s="266"/>
      <c r="C510" s="266"/>
      <c r="D510" s="266"/>
      <c r="E510" s="1013"/>
      <c r="F510" s="1013"/>
      <c r="H510" s="1008"/>
      <c r="I510" s="218"/>
      <c r="J510" s="218"/>
      <c r="K510" s="218"/>
    </row>
    <row r="511" spans="1:11" s="220" customFormat="1">
      <c r="A511" s="1014">
        <v>1</v>
      </c>
      <c r="B511" s="266"/>
      <c r="C511" s="266"/>
      <c r="D511" s="266"/>
      <c r="E511" s="1013"/>
      <c r="F511" s="1013"/>
      <c r="H511" s="1008"/>
      <c r="I511" s="218"/>
      <c r="J511" s="218"/>
      <c r="K511" s="218"/>
    </row>
    <row r="512" spans="1:11" s="220" customFormat="1">
      <c r="A512" s="1014">
        <v>1</v>
      </c>
      <c r="B512" s="266"/>
      <c r="C512" s="266"/>
      <c r="D512" s="266"/>
      <c r="E512" s="1013"/>
      <c r="F512" s="1013"/>
      <c r="H512" s="1008"/>
      <c r="I512" s="218"/>
      <c r="J512" s="218"/>
      <c r="K512" s="218"/>
    </row>
    <row r="513" spans="1:11" s="220" customFormat="1">
      <c r="A513" s="1014">
        <v>1</v>
      </c>
      <c r="B513" s="266"/>
      <c r="C513" s="266"/>
      <c r="D513" s="266"/>
      <c r="E513" s="1013"/>
      <c r="F513" s="1013"/>
      <c r="H513" s="1008"/>
      <c r="I513" s="218"/>
      <c r="J513" s="218"/>
      <c r="K513" s="218"/>
    </row>
    <row r="514" spans="1:11" s="220" customFormat="1">
      <c r="A514" s="1014">
        <v>1</v>
      </c>
      <c r="B514" s="266"/>
      <c r="C514" s="266"/>
      <c r="D514" s="266"/>
      <c r="E514" s="1013"/>
      <c r="F514" s="1013"/>
      <c r="H514" s="1008"/>
      <c r="I514" s="218"/>
      <c r="J514" s="218"/>
      <c r="K514" s="218"/>
    </row>
    <row r="515" spans="1:11" s="220" customFormat="1">
      <c r="A515" s="1014">
        <v>1</v>
      </c>
      <c r="B515" s="266"/>
      <c r="C515" s="266"/>
      <c r="D515" s="266"/>
      <c r="E515" s="1013"/>
      <c r="F515" s="1013"/>
      <c r="H515" s="1008"/>
      <c r="I515" s="218"/>
      <c r="J515" s="218"/>
      <c r="K515" s="218"/>
    </row>
    <row r="516" spans="1:11" s="220" customFormat="1">
      <c r="A516" s="1014">
        <v>1</v>
      </c>
      <c r="B516" s="266"/>
      <c r="C516" s="266"/>
      <c r="D516" s="266"/>
      <c r="E516" s="1013"/>
      <c r="F516" s="1013"/>
      <c r="H516" s="1008"/>
      <c r="I516" s="218"/>
      <c r="J516" s="218"/>
      <c r="K516" s="218"/>
    </row>
  </sheetData>
  <autoFilter ref="A3:H170" xr:uid="{00000000-0009-0000-0000-000059000000}"/>
  <mergeCells count="7">
    <mergeCell ref="A1:G1"/>
    <mergeCell ref="A2:A3"/>
    <mergeCell ref="B2:B3"/>
    <mergeCell ref="E2:F2"/>
    <mergeCell ref="G2:G3"/>
    <mergeCell ref="D2:D3"/>
    <mergeCell ref="C2:C3"/>
  </mergeCells>
  <phoneticPr fontId="4" type="noConversion"/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2F885-2FC9-4A91-A9BA-C053964F8893}">
  <sheetPr>
    <tabColor rgb="FF66CCFF"/>
  </sheetPr>
  <dimension ref="A1:Q176"/>
  <sheetViews>
    <sheetView view="pageBreakPreview" zoomScaleSheetLayoutView="100" workbookViewId="0">
      <selection activeCell="A4" sqref="A4:B4"/>
    </sheetView>
  </sheetViews>
  <sheetFormatPr defaultColWidth="8.88671875" defaultRowHeight="17.25"/>
  <cols>
    <col min="1" max="1" width="4.109375" style="77" customWidth="1"/>
    <col min="2" max="2" width="24.33203125" style="77" customWidth="1"/>
    <col min="3" max="8" width="10.77734375" style="77" customWidth="1"/>
    <col min="9" max="9" width="12" style="77" customWidth="1"/>
    <col min="10" max="13" width="10.77734375" style="210" customWidth="1"/>
    <col min="14" max="14" width="10.77734375" style="77" customWidth="1"/>
    <col min="15" max="15" width="16.5546875" style="77" bestFit="1" customWidth="1"/>
    <col min="16" max="16384" width="8.88671875" style="77"/>
  </cols>
  <sheetData>
    <row r="1" spans="1:17" ht="18.95" customHeight="1">
      <c r="A1" s="1400" t="s">
        <v>2047</v>
      </c>
      <c r="B1" s="1401"/>
      <c r="C1" s="1401"/>
      <c r="D1" s="1401"/>
      <c r="E1" s="1401"/>
      <c r="F1" s="1401"/>
      <c r="G1" s="1401"/>
      <c r="H1" s="1401"/>
      <c r="I1" s="1401"/>
      <c r="J1" s="1401"/>
      <c r="K1" s="1401"/>
      <c r="L1" s="1401"/>
      <c r="M1" s="1401"/>
      <c r="N1" s="1402"/>
    </row>
    <row r="2" spans="1:17" ht="18.95" customHeight="1">
      <c r="A2" s="1311"/>
      <c r="B2" s="1106"/>
      <c r="C2" s="1106"/>
      <c r="D2" s="1106"/>
      <c r="E2" s="1106"/>
      <c r="F2" s="1106"/>
      <c r="G2" s="1106"/>
      <c r="H2" s="1106"/>
      <c r="I2" s="1106"/>
      <c r="J2" s="1106"/>
      <c r="K2" s="1106"/>
      <c r="L2" s="1106"/>
      <c r="M2" s="1106"/>
      <c r="N2" s="1312"/>
    </row>
    <row r="3" spans="1:17" ht="18.95" customHeight="1">
      <c r="A3" s="1311"/>
      <c r="B3" s="1106"/>
      <c r="C3" s="1106"/>
      <c r="D3" s="1106"/>
      <c r="E3" s="1106"/>
      <c r="F3" s="1106"/>
      <c r="G3" s="1106"/>
      <c r="H3" s="1106"/>
      <c r="I3" s="1106"/>
      <c r="J3" s="1106"/>
      <c r="K3" s="1106"/>
      <c r="L3" s="1106"/>
      <c r="M3" s="1106"/>
      <c r="N3" s="1312"/>
    </row>
    <row r="4" spans="1:17" s="22" customFormat="1" ht="18.95" customHeight="1">
      <c r="A4" s="1403" t="s">
        <v>251</v>
      </c>
      <c r="B4" s="1404"/>
      <c r="C4" s="942" t="s">
        <v>51</v>
      </c>
      <c r="D4" s="807"/>
      <c r="E4" s="1298" t="s">
        <v>1462</v>
      </c>
      <c r="F4" s="1298"/>
      <c r="G4" s="943">
        <f>'2. GPS좌표 및 흉고(훈증더미제거-파쇄)'!C165</f>
        <v>158</v>
      </c>
      <c r="H4" s="944" t="s">
        <v>1463</v>
      </c>
      <c r="I4" s="944"/>
      <c r="J4" s="1019">
        <f>J44</f>
        <v>2.12</v>
      </c>
      <c r="K4" s="944" t="s">
        <v>64</v>
      </c>
      <c r="L4" s="1299" t="s">
        <v>186</v>
      </c>
      <c r="M4" s="1299"/>
      <c r="N4" s="1405"/>
    </row>
    <row r="5" spans="1:17" s="22" customFormat="1" ht="18.95" customHeight="1">
      <c r="A5" s="1301" t="s">
        <v>237</v>
      </c>
      <c r="B5" s="1302"/>
      <c r="C5" s="1301" t="s">
        <v>251</v>
      </c>
      <c r="D5" s="1302"/>
      <c r="E5" s="1301" t="s">
        <v>254</v>
      </c>
      <c r="F5" s="1302"/>
      <c r="G5" s="1406" t="s">
        <v>255</v>
      </c>
      <c r="H5" s="1301" t="s">
        <v>256</v>
      </c>
      <c r="I5" s="1302"/>
      <c r="J5" s="1406" t="s">
        <v>1464</v>
      </c>
      <c r="K5" s="1406" t="s">
        <v>196</v>
      </c>
      <c r="L5" s="1406" t="s">
        <v>191</v>
      </c>
      <c r="M5" s="1406" t="s">
        <v>257</v>
      </c>
      <c r="N5" s="1407" t="s">
        <v>240</v>
      </c>
    </row>
    <row r="6" spans="1:17" s="22" customFormat="1" ht="18.95" customHeight="1">
      <c r="A6" s="1287"/>
      <c r="B6" s="1288"/>
      <c r="C6" s="1287"/>
      <c r="D6" s="1288"/>
      <c r="E6" s="1287" t="s">
        <v>258</v>
      </c>
      <c r="F6" s="1288"/>
      <c r="G6" s="1304"/>
      <c r="H6" s="1287"/>
      <c r="I6" s="1288"/>
      <c r="J6" s="1304"/>
      <c r="K6" s="1304"/>
      <c r="L6" s="1304"/>
      <c r="M6" s="1304"/>
      <c r="N6" s="1285"/>
    </row>
    <row r="7" spans="1:17" s="22" customFormat="1" ht="18.95" customHeight="1">
      <c r="A7" s="170"/>
      <c r="B7" s="945" t="s">
        <v>259</v>
      </c>
      <c r="C7" s="946"/>
      <c r="D7" s="945" t="s">
        <v>239</v>
      </c>
      <c r="E7" s="170"/>
      <c r="F7" s="945" t="s">
        <v>239</v>
      </c>
      <c r="G7" s="1246"/>
      <c r="H7" s="170"/>
      <c r="I7" s="945" t="s">
        <v>260</v>
      </c>
      <c r="J7" s="1246"/>
      <c r="K7" s="1246"/>
      <c r="L7" s="1246"/>
      <c r="M7" s="1246"/>
      <c r="N7" s="1286"/>
    </row>
    <row r="8" spans="1:17" s="22" customFormat="1" ht="12" customHeight="1">
      <c r="A8" s="1399" t="s">
        <v>259</v>
      </c>
      <c r="B8" s="947" t="s">
        <v>1465</v>
      </c>
      <c r="C8" s="948"/>
      <c r="D8" s="948"/>
      <c r="E8" s="948"/>
      <c r="F8" s="949"/>
      <c r="G8" s="950"/>
      <c r="H8" s="951"/>
      <c r="I8" s="949"/>
      <c r="J8" s="952"/>
      <c r="K8" s="953"/>
      <c r="L8" s="953"/>
      <c r="M8" s="953"/>
      <c r="N8" s="954">
        <f>SUM(N9,N12,N15)</f>
        <v>6828526</v>
      </c>
    </row>
    <row r="9" spans="1:17" s="22" customFormat="1" ht="12" customHeight="1">
      <c r="A9" s="1234"/>
      <c r="B9" s="820" t="s">
        <v>262</v>
      </c>
      <c r="C9" s="892"/>
      <c r="D9" s="867"/>
      <c r="E9" s="892"/>
      <c r="F9" s="867"/>
      <c r="G9" s="892"/>
      <c r="H9" s="893"/>
      <c r="I9" s="955"/>
      <c r="J9" s="848"/>
      <c r="K9" s="846"/>
      <c r="L9" s="956"/>
      <c r="M9" s="956"/>
      <c r="N9" s="869">
        <f>N10+N11</f>
        <v>6317266</v>
      </c>
      <c r="O9" s="178"/>
    </row>
    <row r="10" spans="1:17" s="22" customFormat="1" ht="12" customHeight="1">
      <c r="A10" s="1234"/>
      <c r="B10" s="957" t="s">
        <v>2031</v>
      </c>
      <c r="C10" s="901">
        <v>1</v>
      </c>
      <c r="D10" s="867" t="s">
        <v>64</v>
      </c>
      <c r="E10" s="892">
        <v>9</v>
      </c>
      <c r="F10" s="867" t="s">
        <v>1466</v>
      </c>
      <c r="G10" s="892">
        <f>ROUND(C10*E10,2)</f>
        <v>9</v>
      </c>
      <c r="H10" s="958">
        <f>노임단가!L4</f>
        <v>283297</v>
      </c>
      <c r="I10" s="955" t="s">
        <v>308</v>
      </c>
      <c r="J10" s="845">
        <f>E53</f>
        <v>0</v>
      </c>
      <c r="K10" s="846">
        <f>INT((H10*G10*(1+J10))*$J$4)</f>
        <v>5405306</v>
      </c>
      <c r="L10" s="956"/>
      <c r="M10" s="956"/>
      <c r="N10" s="903">
        <f>K10</f>
        <v>5405306</v>
      </c>
      <c r="O10" s="178"/>
    </row>
    <row r="11" spans="1:17" s="22" customFormat="1" ht="12" customHeight="1">
      <c r="A11" s="1234"/>
      <c r="B11" s="820"/>
      <c r="C11" s="901">
        <v>1</v>
      </c>
      <c r="D11" s="867" t="s">
        <v>64</v>
      </c>
      <c r="E11" s="892">
        <v>2.5</v>
      </c>
      <c r="F11" s="867" t="s">
        <v>280</v>
      </c>
      <c r="G11" s="892">
        <f>ROUND(C11*E11,2)</f>
        <v>2.5</v>
      </c>
      <c r="H11" s="958">
        <f>노임단가!L6</f>
        <v>172068</v>
      </c>
      <c r="I11" s="955" t="s">
        <v>264</v>
      </c>
      <c r="J11" s="959"/>
      <c r="K11" s="846">
        <f>INT((H11*G11*(1+J11))*$J$4)</f>
        <v>911960</v>
      </c>
      <c r="L11" s="956"/>
      <c r="M11" s="956"/>
      <c r="N11" s="903">
        <f>K11</f>
        <v>911960</v>
      </c>
      <c r="O11" s="178"/>
    </row>
    <row r="12" spans="1:17" ht="12" customHeight="1">
      <c r="A12" s="1234"/>
      <c r="B12" s="820" t="s">
        <v>265</v>
      </c>
      <c r="C12" s="897"/>
      <c r="D12" s="867"/>
      <c r="E12" s="892"/>
      <c r="F12" s="867"/>
      <c r="G12" s="892"/>
      <c r="H12" s="847"/>
      <c r="I12" s="955"/>
      <c r="J12" s="959"/>
      <c r="K12" s="956"/>
      <c r="L12" s="956"/>
      <c r="M12" s="956"/>
      <c r="N12" s="960">
        <f>N13+N14</f>
        <v>187053</v>
      </c>
      <c r="Q12" s="77">
        <f>9*4.4</f>
        <v>39.6</v>
      </c>
    </row>
    <row r="13" spans="1:17" ht="12" customHeight="1">
      <c r="A13" s="1234"/>
      <c r="B13" s="833" t="s">
        <v>276</v>
      </c>
      <c r="C13" s="892">
        <f>E10</f>
        <v>9</v>
      </c>
      <c r="D13" s="900" t="s">
        <v>1466</v>
      </c>
      <c r="E13" s="901">
        <f>40/9</f>
        <v>4.4444444444444446</v>
      </c>
      <c r="F13" s="867" t="s">
        <v>1467</v>
      </c>
      <c r="G13" s="892">
        <f>ROUND((E13*C13),2)</f>
        <v>40</v>
      </c>
      <c r="H13" s="893">
        <f>자재단가!R5</f>
        <v>1823</v>
      </c>
      <c r="I13" s="961" t="s">
        <v>301</v>
      </c>
      <c r="J13" s="959"/>
      <c r="K13" s="956"/>
      <c r="L13" s="956">
        <f>INT((H13*G13)*$J$4)</f>
        <v>154590</v>
      </c>
      <c r="M13" s="956"/>
      <c r="N13" s="839">
        <f>INT(SUM(K13:M13))</f>
        <v>154590</v>
      </c>
    </row>
    <row r="14" spans="1:17" ht="12" customHeight="1">
      <c r="A14" s="1234"/>
      <c r="B14" s="833" t="s">
        <v>269</v>
      </c>
      <c r="C14" s="903">
        <f>N13</f>
        <v>154590</v>
      </c>
      <c r="D14" s="900" t="s">
        <v>270</v>
      </c>
      <c r="E14" s="903">
        <v>21</v>
      </c>
      <c r="F14" s="867" t="s">
        <v>302</v>
      </c>
      <c r="G14" s="892"/>
      <c r="H14" s="893"/>
      <c r="I14" s="955"/>
      <c r="J14" s="959"/>
      <c r="K14" s="956"/>
      <c r="L14" s="962">
        <f>INT(C14*E14/100)</f>
        <v>32463</v>
      </c>
      <c r="M14" s="956"/>
      <c r="N14" s="839">
        <f>INT(SUM(K14:M14))</f>
        <v>32463</v>
      </c>
    </row>
    <row r="15" spans="1:17" ht="12" customHeight="1">
      <c r="A15" s="1234"/>
      <c r="B15" s="963" t="s">
        <v>310</v>
      </c>
      <c r="C15" s="964">
        <v>1</v>
      </c>
      <c r="D15" s="900" t="s">
        <v>1466</v>
      </c>
      <c r="E15" s="965">
        <f>C13</f>
        <v>9</v>
      </c>
      <c r="F15" s="966" t="s">
        <v>1468</v>
      </c>
      <c r="G15" s="892">
        <f>ROUND(C15*E15,2)</f>
        <v>9</v>
      </c>
      <c r="H15" s="967">
        <f>기계경비총괄표!I6</f>
        <v>16992</v>
      </c>
      <c r="I15" s="968" t="s">
        <v>304</v>
      </c>
      <c r="J15" s="969"/>
      <c r="K15" s="970"/>
      <c r="L15" s="970"/>
      <c r="M15" s="965">
        <f>INT((C15*E15*H15)*$J$4)</f>
        <v>324207</v>
      </c>
      <c r="N15" s="971">
        <f>INT(SUM(K15:M15))</f>
        <v>324207</v>
      </c>
    </row>
    <row r="16" spans="1:17" ht="12" customHeight="1">
      <c r="A16" s="1234"/>
      <c r="B16" s="947" t="s">
        <v>1469</v>
      </c>
      <c r="C16" s="972"/>
      <c r="D16" s="973"/>
      <c r="E16" s="972"/>
      <c r="F16" s="973"/>
      <c r="G16" s="972"/>
      <c r="H16" s="974"/>
      <c r="I16" s="975"/>
      <c r="J16" s="976"/>
      <c r="K16" s="977"/>
      <c r="L16" s="977"/>
      <c r="M16" s="977"/>
      <c r="N16" s="954">
        <f>SUM(N17:N19)</f>
        <v>2084509</v>
      </c>
      <c r="P16" s="77">
        <v>140</v>
      </c>
    </row>
    <row r="17" spans="1:17" ht="12" customHeight="1">
      <c r="A17" s="1234"/>
      <c r="B17" s="820" t="s">
        <v>262</v>
      </c>
      <c r="C17" s="821">
        <f>C46</f>
        <v>117.12707182320442</v>
      </c>
      <c r="D17" s="824" t="s">
        <v>296</v>
      </c>
      <c r="E17" s="821">
        <v>1</v>
      </c>
      <c r="F17" s="824" t="s">
        <v>296</v>
      </c>
      <c r="G17" s="823">
        <f>C17*E17</f>
        <v>117.12707182320442</v>
      </c>
      <c r="H17" s="889" t="str">
        <f>단가산출총괄표!G4</f>
        <v>14,173</v>
      </c>
      <c r="I17" s="844" t="s">
        <v>298</v>
      </c>
      <c r="J17" s="848"/>
      <c r="K17" s="839">
        <f>INT(H17*G17*(1+J17))</f>
        <v>1660041</v>
      </c>
      <c r="L17" s="846"/>
      <c r="M17" s="846"/>
      <c r="N17" s="869">
        <f>INT(SUM(K17:M17))</f>
        <v>1660041</v>
      </c>
      <c r="O17" s="178"/>
    </row>
    <row r="18" spans="1:17" ht="12" customHeight="1">
      <c r="A18" s="1234"/>
      <c r="B18" s="820" t="s">
        <v>265</v>
      </c>
      <c r="C18" s="821">
        <f>C17</f>
        <v>117.12707182320442</v>
      </c>
      <c r="D18" s="824" t="s">
        <v>296</v>
      </c>
      <c r="E18" s="821">
        <v>1</v>
      </c>
      <c r="F18" s="824" t="s">
        <v>296</v>
      </c>
      <c r="G18" s="823">
        <f>C18*E18</f>
        <v>117.12707182320442</v>
      </c>
      <c r="H18" s="889" t="str">
        <f>단가산출총괄표!H4</f>
        <v>1,441</v>
      </c>
      <c r="I18" s="844" t="s">
        <v>298</v>
      </c>
      <c r="J18" s="848"/>
      <c r="K18" s="846"/>
      <c r="L18" s="839">
        <f>INT(H18*G18)</f>
        <v>168780</v>
      </c>
      <c r="M18" s="846"/>
      <c r="N18" s="869">
        <f>INT(SUM(K18:M18))</f>
        <v>168780</v>
      </c>
    </row>
    <row r="19" spans="1:17" ht="12" customHeight="1">
      <c r="A19" s="1234"/>
      <c r="B19" s="978" t="s">
        <v>283</v>
      </c>
      <c r="C19" s="979">
        <f>C17</f>
        <v>117.12707182320442</v>
      </c>
      <c r="D19" s="980" t="s">
        <v>296</v>
      </c>
      <c r="E19" s="979">
        <v>1</v>
      </c>
      <c r="F19" s="980" t="s">
        <v>296</v>
      </c>
      <c r="G19" s="981">
        <f>C19*E19</f>
        <v>117.12707182320442</v>
      </c>
      <c r="H19" s="982" t="str">
        <f>단가산출총괄표!I4</f>
        <v>2,183</v>
      </c>
      <c r="I19" s="983" t="s">
        <v>298</v>
      </c>
      <c r="J19" s="984"/>
      <c r="K19" s="985"/>
      <c r="L19" s="985"/>
      <c r="M19" s="986">
        <f>INT(G19*H19)</f>
        <v>255688</v>
      </c>
      <c r="N19" s="971">
        <f>INT(SUM(K19:M19))</f>
        <v>255688</v>
      </c>
    </row>
    <row r="20" spans="1:17" ht="12" customHeight="1">
      <c r="A20" s="1234"/>
      <c r="B20" s="381" t="s">
        <v>962</v>
      </c>
      <c r="C20" s="813"/>
      <c r="D20" s="877"/>
      <c r="E20" s="813"/>
      <c r="F20" s="877"/>
      <c r="G20" s="813"/>
      <c r="H20" s="816"/>
      <c r="I20" s="817"/>
      <c r="J20" s="818"/>
      <c r="K20" s="819"/>
      <c r="L20" s="819"/>
      <c r="M20" s="819"/>
      <c r="N20" s="688">
        <f>SUM(N21:N23)</f>
        <v>2318060</v>
      </c>
    </row>
    <row r="21" spans="1:17" ht="12" customHeight="1">
      <c r="A21" s="1234"/>
      <c r="B21" s="820" t="s">
        <v>262</v>
      </c>
      <c r="C21" s="821">
        <f>C46</f>
        <v>117.12707182320442</v>
      </c>
      <c r="D21" s="824" t="s">
        <v>296</v>
      </c>
      <c r="E21" s="821">
        <v>1</v>
      </c>
      <c r="F21" s="824" t="s">
        <v>296</v>
      </c>
      <c r="G21" s="823">
        <f>C21*E21</f>
        <v>117.12707182320442</v>
      </c>
      <c r="H21" s="889" t="str">
        <f>단가산출총괄표!G5</f>
        <v>13,894</v>
      </c>
      <c r="I21" s="826" t="s">
        <v>298</v>
      </c>
      <c r="J21" s="832"/>
      <c r="K21" s="828">
        <f>INT(H21*G21*(1+J21))</f>
        <v>1627363</v>
      </c>
      <c r="L21" s="829"/>
      <c r="M21" s="829"/>
      <c r="N21" s="830">
        <f>INT(SUM(K21:M21))</f>
        <v>1627363</v>
      </c>
      <c r="O21" s="178"/>
    </row>
    <row r="22" spans="1:17" ht="12" customHeight="1">
      <c r="A22" s="1234"/>
      <c r="B22" s="820" t="s">
        <v>265</v>
      </c>
      <c r="C22" s="821">
        <f>C21</f>
        <v>117.12707182320442</v>
      </c>
      <c r="D22" s="824" t="s">
        <v>296</v>
      </c>
      <c r="E22" s="821">
        <v>1</v>
      </c>
      <c r="F22" s="824" t="s">
        <v>296</v>
      </c>
      <c r="G22" s="823">
        <f>C22*E22</f>
        <v>117.12707182320442</v>
      </c>
      <c r="H22" s="889" t="str">
        <f>단가산출총괄표!H5</f>
        <v>3,155</v>
      </c>
      <c r="I22" s="826" t="s">
        <v>298</v>
      </c>
      <c r="J22" s="832"/>
      <c r="K22" s="829"/>
      <c r="L22" s="828">
        <f>INT(H22*G22)</f>
        <v>369535</v>
      </c>
      <c r="M22" s="829"/>
      <c r="N22" s="830">
        <f>INT(SUM(K22:M22))</f>
        <v>369535</v>
      </c>
    </row>
    <row r="23" spans="1:17" ht="12" customHeight="1">
      <c r="A23" s="1234"/>
      <c r="B23" s="852" t="s">
        <v>283</v>
      </c>
      <c r="C23" s="791">
        <f>C21</f>
        <v>117.12707182320442</v>
      </c>
      <c r="D23" s="824" t="s">
        <v>296</v>
      </c>
      <c r="E23" s="791">
        <v>1</v>
      </c>
      <c r="F23" s="824" t="s">
        <v>296</v>
      </c>
      <c r="G23" s="823">
        <f>C23*E23</f>
        <v>117.12707182320442</v>
      </c>
      <c r="H23" s="890" t="str">
        <f>단가산출총괄표!I5</f>
        <v>2,742</v>
      </c>
      <c r="I23" s="882" t="s">
        <v>298</v>
      </c>
      <c r="J23" s="883"/>
      <c r="K23" s="797"/>
      <c r="L23" s="797"/>
      <c r="M23" s="884">
        <f>INT(G23*H23)</f>
        <v>321162</v>
      </c>
      <c r="N23" s="830">
        <f>INT(SUM(K23:M23))</f>
        <v>321162</v>
      </c>
    </row>
    <row r="24" spans="1:17" ht="12" customHeight="1">
      <c r="A24" s="1234"/>
      <c r="B24" s="778" t="s">
        <v>315</v>
      </c>
      <c r="C24" s="779"/>
      <c r="D24" s="780"/>
      <c r="E24" s="781"/>
      <c r="F24" s="782"/>
      <c r="G24" s="779"/>
      <c r="H24" s="783"/>
      <c r="I24" s="784"/>
      <c r="J24" s="785"/>
      <c r="K24" s="786"/>
      <c r="L24" s="786"/>
      <c r="M24" s="787"/>
      <c r="N24" s="788">
        <f>SUM(N25,N27,N30)</f>
        <v>641889</v>
      </c>
      <c r="O24" s="183">
        <f>P54</f>
        <v>0</v>
      </c>
    </row>
    <row r="25" spans="1:17" ht="12" customHeight="1">
      <c r="A25" s="1234"/>
      <c r="B25" s="891" t="s">
        <v>1299</v>
      </c>
      <c r="C25" s="892">
        <f>C46</f>
        <v>117.12707182320442</v>
      </c>
      <c r="D25" s="867" t="s">
        <v>296</v>
      </c>
      <c r="E25" s="1053">
        <f>48.33+(48.33*77%)</f>
        <v>85.5441</v>
      </c>
      <c r="F25" s="867" t="s">
        <v>312</v>
      </c>
      <c r="G25" s="892">
        <f>ROUND(C25/E25,2)</f>
        <v>1.37</v>
      </c>
      <c r="H25" s="893">
        <f>노임단가!$L$4</f>
        <v>283297</v>
      </c>
      <c r="I25" s="894" t="s">
        <v>308</v>
      </c>
      <c r="J25" s="898"/>
      <c r="K25" s="895">
        <f>INT(H25*G25)</f>
        <v>388116</v>
      </c>
      <c r="L25" s="895"/>
      <c r="M25" s="895"/>
      <c r="N25" s="830">
        <f>INT(SUM(K25:M25))</f>
        <v>388116</v>
      </c>
      <c r="O25" s="178"/>
    </row>
    <row r="26" spans="1:17" ht="12" customHeight="1">
      <c r="A26" s="1234"/>
      <c r="B26" s="926" t="s">
        <v>1460</v>
      </c>
      <c r="C26" s="897"/>
      <c r="D26" s="867"/>
      <c r="E26" s="892"/>
      <c r="F26" s="867"/>
      <c r="G26" s="892"/>
      <c r="H26" s="893"/>
      <c r="I26" s="894"/>
      <c r="J26" s="898"/>
      <c r="K26" s="895"/>
      <c r="L26" s="895"/>
      <c r="M26" s="895"/>
      <c r="N26" s="899"/>
    </row>
    <row r="27" spans="1:17" ht="12" customHeight="1">
      <c r="A27" s="1234"/>
      <c r="B27" s="820" t="s">
        <v>265</v>
      </c>
      <c r="C27" s="897"/>
      <c r="D27" s="867"/>
      <c r="E27" s="892"/>
      <c r="F27" s="867"/>
      <c r="G27" s="892"/>
      <c r="H27" s="893"/>
      <c r="I27" s="894"/>
      <c r="J27" s="898"/>
      <c r="K27" s="895"/>
      <c r="L27" s="895"/>
      <c r="M27" s="895"/>
      <c r="N27" s="899">
        <f>N28+N29</f>
        <v>67541</v>
      </c>
    </row>
    <row r="28" spans="1:17" ht="12" customHeight="1">
      <c r="A28" s="1234"/>
      <c r="B28" s="833" t="s">
        <v>276</v>
      </c>
      <c r="C28" s="892">
        <f>G25</f>
        <v>1.37</v>
      </c>
      <c r="D28" s="900" t="s">
        <v>299</v>
      </c>
      <c r="E28" s="901">
        <v>20.8</v>
      </c>
      <c r="F28" s="867" t="s">
        <v>300</v>
      </c>
      <c r="G28" s="892">
        <f>ROUND((E28*C28),2)</f>
        <v>28.5</v>
      </c>
      <c r="H28" s="893">
        <f>자재단가!$R$5</f>
        <v>1823</v>
      </c>
      <c r="I28" s="902" t="s">
        <v>301</v>
      </c>
      <c r="J28" s="898"/>
      <c r="K28" s="895"/>
      <c r="L28" s="895">
        <f>INT(H28*G28)</f>
        <v>51955</v>
      </c>
      <c r="M28" s="895"/>
      <c r="N28" s="828">
        <f>INT(SUM(K28:M28))</f>
        <v>51955</v>
      </c>
    </row>
    <row r="29" spans="1:17" ht="12" customHeight="1">
      <c r="A29" s="1234"/>
      <c r="B29" s="833" t="s">
        <v>269</v>
      </c>
      <c r="C29" s="903">
        <f>N28</f>
        <v>51955</v>
      </c>
      <c r="D29" s="900" t="s">
        <v>270</v>
      </c>
      <c r="E29" s="903">
        <v>30</v>
      </c>
      <c r="F29" s="867" t="s">
        <v>302</v>
      </c>
      <c r="G29" s="892"/>
      <c r="H29" s="893"/>
      <c r="I29" s="894"/>
      <c r="J29" s="898"/>
      <c r="K29" s="895"/>
      <c r="L29" s="904">
        <f>INT(C29*E29/100)</f>
        <v>15586</v>
      </c>
      <c r="M29" s="895"/>
      <c r="N29" s="828">
        <f>INT(SUM(K29:M29))</f>
        <v>15586</v>
      </c>
    </row>
    <row r="30" spans="1:17" ht="12" customHeight="1">
      <c r="A30" s="1234"/>
      <c r="B30" s="789" t="s">
        <v>310</v>
      </c>
      <c r="C30" s="905">
        <f>C28</f>
        <v>1.37</v>
      </c>
      <c r="D30" s="906" t="s">
        <v>299</v>
      </c>
      <c r="E30" s="907">
        <v>8</v>
      </c>
      <c r="F30" s="790" t="s">
        <v>303</v>
      </c>
      <c r="G30" s="793"/>
      <c r="H30" s="794">
        <f>기계경비총괄표!$I$6</f>
        <v>16992</v>
      </c>
      <c r="I30" s="795" t="s">
        <v>304</v>
      </c>
      <c r="J30" s="908"/>
      <c r="K30" s="798"/>
      <c r="L30" s="798"/>
      <c r="M30" s="909">
        <f>INT(C30*E30*H30)</f>
        <v>186232</v>
      </c>
      <c r="N30" s="799">
        <f>INT(SUM(K30:M30))</f>
        <v>186232</v>
      </c>
    </row>
    <row r="31" spans="1:17" s="179" customFormat="1" ht="12" customHeight="1">
      <c r="A31" s="1234"/>
      <c r="B31" s="987" t="s">
        <v>316</v>
      </c>
      <c r="C31" s="972"/>
      <c r="D31" s="975"/>
      <c r="E31" s="972"/>
      <c r="F31" s="975"/>
      <c r="G31" s="972"/>
      <c r="H31" s="988"/>
      <c r="I31" s="975"/>
      <c r="J31" s="976"/>
      <c r="K31" s="977"/>
      <c r="L31" s="977"/>
      <c r="M31" s="977"/>
      <c r="N31" s="954">
        <f>SUM(N32:N34)</f>
        <v>10061566</v>
      </c>
      <c r="O31" s="22"/>
    </row>
    <row r="32" spans="1:17" s="22" customFormat="1" ht="12" customHeight="1">
      <c r="A32" s="1234"/>
      <c r="B32" s="820" t="s">
        <v>262</v>
      </c>
      <c r="C32" s="821">
        <f>C46</f>
        <v>117.12707182320442</v>
      </c>
      <c r="D32" s="867" t="s">
        <v>296</v>
      </c>
      <c r="E32" s="823">
        <v>1</v>
      </c>
      <c r="F32" s="867" t="s">
        <v>296</v>
      </c>
      <c r="G32" s="823">
        <f>C32*E32</f>
        <v>117.12707182320442</v>
      </c>
      <c r="H32" s="889" t="str">
        <f>단가산출총괄표!G6</f>
        <v>46,016</v>
      </c>
      <c r="I32" s="844" t="s">
        <v>317</v>
      </c>
      <c r="J32" s="848"/>
      <c r="K32" s="839">
        <f>INT(H32*G32)</f>
        <v>5389719</v>
      </c>
      <c r="L32" s="846"/>
      <c r="M32" s="846"/>
      <c r="N32" s="869">
        <f>INT(SUM(K32:M32))</f>
        <v>5389719</v>
      </c>
      <c r="O32" s="178"/>
      <c r="Q32" s="22">
        <f>G4/J4</f>
        <v>74.528301886792448</v>
      </c>
    </row>
    <row r="33" spans="1:16" s="179" customFormat="1" ht="12" customHeight="1">
      <c r="A33" s="1234"/>
      <c r="B33" s="820" t="s">
        <v>265</v>
      </c>
      <c r="C33" s="821">
        <f>C32</f>
        <v>117.12707182320442</v>
      </c>
      <c r="D33" s="867" t="s">
        <v>296</v>
      </c>
      <c r="E33" s="823">
        <v>1</v>
      </c>
      <c r="F33" s="867" t="s">
        <v>296</v>
      </c>
      <c r="G33" s="823">
        <f>C33*E33</f>
        <v>117.12707182320442</v>
      </c>
      <c r="H33" s="889" t="str">
        <f>단가산출총괄표!H6</f>
        <v>17,828</v>
      </c>
      <c r="I33" s="844" t="s">
        <v>317</v>
      </c>
      <c r="J33" s="848"/>
      <c r="K33" s="846"/>
      <c r="L33" s="839">
        <f>INT(H33*G33)</f>
        <v>2088141</v>
      </c>
      <c r="M33" s="846"/>
      <c r="N33" s="869">
        <f>INT(SUM(K33:M33))</f>
        <v>2088141</v>
      </c>
      <c r="O33" s="180"/>
    </row>
    <row r="34" spans="1:16" s="22" customFormat="1" ht="12" customHeight="1">
      <c r="A34" s="1234"/>
      <c r="B34" s="870" t="s">
        <v>283</v>
      </c>
      <c r="C34" s="886">
        <f>C32</f>
        <v>117.12707182320442</v>
      </c>
      <c r="D34" s="181" t="s">
        <v>296</v>
      </c>
      <c r="E34" s="840">
        <v>1</v>
      </c>
      <c r="F34" s="181" t="s">
        <v>296</v>
      </c>
      <c r="G34" s="840">
        <f>C34*E34</f>
        <v>117.12707182320442</v>
      </c>
      <c r="H34" s="889" t="str">
        <f>단가산출총괄표!I6</f>
        <v>22,059</v>
      </c>
      <c r="I34" s="873" t="s">
        <v>317</v>
      </c>
      <c r="J34" s="874"/>
      <c r="K34" s="875"/>
      <c r="L34" s="875"/>
      <c r="M34" s="871">
        <f>INT(G34*H34)</f>
        <v>2583706</v>
      </c>
      <c r="N34" s="876">
        <f>INT(SUM(K34:M34))</f>
        <v>2583706</v>
      </c>
      <c r="O34" s="182"/>
    </row>
    <row r="35" spans="1:16" s="22" customFormat="1" ht="12.6" customHeight="1">
      <c r="A35" s="1038"/>
      <c r="B35" s="1040" t="s">
        <v>318</v>
      </c>
      <c r="C35" s="1041"/>
      <c r="D35" s="1042"/>
      <c r="E35" s="1041"/>
      <c r="F35" s="1042"/>
      <c r="G35" s="1041"/>
      <c r="H35" s="1043"/>
      <c r="I35" s="1044"/>
      <c r="J35" s="1045"/>
      <c r="K35" s="1046"/>
      <c r="L35" s="1046"/>
      <c r="M35" s="1046"/>
      <c r="N35" s="1047">
        <f>SUM(N36:N38)</f>
        <v>153629</v>
      </c>
      <c r="O35" s="182"/>
    </row>
    <row r="36" spans="1:16" s="22" customFormat="1" ht="12.6" customHeight="1">
      <c r="A36" s="1038"/>
      <c r="B36" s="820" t="s">
        <v>262</v>
      </c>
      <c r="C36" s="821">
        <v>1</v>
      </c>
      <c r="D36" s="867" t="s">
        <v>242</v>
      </c>
      <c r="E36" s="823"/>
      <c r="F36" s="867"/>
      <c r="G36" s="823"/>
      <c r="H36" s="889" t="str">
        <f>단가산출총괄표!G7</f>
        <v>93,682</v>
      </c>
      <c r="I36" s="826" t="s">
        <v>270</v>
      </c>
      <c r="J36" s="832"/>
      <c r="K36" s="828">
        <f>INT(H36*C36)</f>
        <v>93682</v>
      </c>
      <c r="L36" s="829"/>
      <c r="M36" s="829"/>
      <c r="N36" s="830">
        <f>INT(SUM(K36:M36))</f>
        <v>93682</v>
      </c>
      <c r="O36" s="182"/>
    </row>
    <row r="37" spans="1:16" s="22" customFormat="1" ht="12.6" customHeight="1">
      <c r="A37" s="1038"/>
      <c r="B37" s="820" t="s">
        <v>265</v>
      </c>
      <c r="C37" s="821">
        <f>C36</f>
        <v>1</v>
      </c>
      <c r="D37" s="867" t="s">
        <v>242</v>
      </c>
      <c r="E37" s="823"/>
      <c r="F37" s="867"/>
      <c r="G37" s="823"/>
      <c r="H37" s="889" t="str">
        <f>단가산출총괄표!H7</f>
        <v>35,173</v>
      </c>
      <c r="I37" s="826" t="s">
        <v>270</v>
      </c>
      <c r="J37" s="832"/>
      <c r="K37" s="829"/>
      <c r="L37" s="828">
        <f>INT(H37*C37)</f>
        <v>35173</v>
      </c>
      <c r="M37" s="829"/>
      <c r="N37" s="830">
        <f>INT(SUM(K37:M37))</f>
        <v>35173</v>
      </c>
      <c r="O37" s="182"/>
    </row>
    <row r="38" spans="1:16" s="22" customFormat="1" ht="12.6" customHeight="1">
      <c r="A38" s="1038"/>
      <c r="B38" s="978" t="s">
        <v>283</v>
      </c>
      <c r="C38" s="979">
        <f>C36</f>
        <v>1</v>
      </c>
      <c r="D38" s="966" t="s">
        <v>242</v>
      </c>
      <c r="E38" s="981"/>
      <c r="F38" s="966"/>
      <c r="G38" s="981"/>
      <c r="H38" s="982" t="str">
        <f>단가산출총괄표!I7</f>
        <v>24,774</v>
      </c>
      <c r="I38" s="1048" t="s">
        <v>270</v>
      </c>
      <c r="J38" s="1049"/>
      <c r="K38" s="1050"/>
      <c r="L38" s="1050"/>
      <c r="M38" s="1051">
        <f>INT(H38*C38)</f>
        <v>24774</v>
      </c>
      <c r="N38" s="1052">
        <f>INT(SUM(K38:M38))</f>
        <v>24774</v>
      </c>
      <c r="O38" s="182"/>
    </row>
    <row r="39" spans="1:16" ht="12" customHeight="1">
      <c r="A39" s="1038"/>
      <c r="B39" s="947" t="s">
        <v>915</v>
      </c>
      <c r="C39" s="972"/>
      <c r="D39" s="973"/>
      <c r="E39" s="972"/>
      <c r="F39" s="973"/>
      <c r="G39" s="972"/>
      <c r="H39" s="974"/>
      <c r="I39" s="975"/>
      <c r="J39" s="976"/>
      <c r="K39" s="977"/>
      <c r="L39" s="977"/>
      <c r="M39" s="977"/>
      <c r="N39" s="954">
        <f>SUM(N40:N40)</f>
        <v>135933</v>
      </c>
      <c r="P39" s="77">
        <v>140</v>
      </c>
    </row>
    <row r="40" spans="1:16" ht="12" customHeight="1">
      <c r="A40" s="1038"/>
      <c r="B40" s="820" t="s">
        <v>262</v>
      </c>
      <c r="C40" s="1024">
        <f>C44</f>
        <v>158</v>
      </c>
      <c r="D40" s="824" t="s">
        <v>68</v>
      </c>
      <c r="E40" s="1025">
        <v>5.0000000000000001E-3</v>
      </c>
      <c r="F40" s="824" t="s">
        <v>2024</v>
      </c>
      <c r="G40" s="823">
        <f>ROUND(C40*E40,2)</f>
        <v>0.79</v>
      </c>
      <c r="H40" s="889">
        <f>노임단가!L6</f>
        <v>172068</v>
      </c>
      <c r="I40" s="844" t="str">
        <f>I11</f>
        <v>보통인부</v>
      </c>
      <c r="J40" s="848"/>
      <c r="K40" s="839">
        <f>INT(H40*G40*(1+J40))</f>
        <v>135933</v>
      </c>
      <c r="L40" s="846"/>
      <c r="M40" s="846"/>
      <c r="N40" s="869">
        <f>INT(SUM(K40:M40))</f>
        <v>135933</v>
      </c>
      <c r="O40" s="178"/>
    </row>
    <row r="41" spans="1:16" s="189" customFormat="1" ht="12" customHeight="1">
      <c r="A41" s="1383" t="s">
        <v>240</v>
      </c>
      <c r="B41" s="1384"/>
      <c r="C41" s="989"/>
      <c r="D41" s="989"/>
      <c r="E41" s="989"/>
      <c r="F41" s="990"/>
      <c r="G41" s="989"/>
      <c r="H41" s="989"/>
      <c r="I41" s="991"/>
      <c r="J41" s="991"/>
      <c r="K41" s="992">
        <f>SUM(K8:K40)</f>
        <v>15612120</v>
      </c>
      <c r="L41" s="992">
        <f>SUM(L8:L40)</f>
        <v>2916223</v>
      </c>
      <c r="M41" s="992">
        <f>SUM(M8:M40)</f>
        <v>3695769</v>
      </c>
      <c r="N41" s="992">
        <f>N8+N16+N20+N24+N31+N35+N39</f>
        <v>22224112</v>
      </c>
      <c r="O41" s="993"/>
    </row>
    <row r="42" spans="1:16" ht="18.95" customHeight="1">
      <c r="A42" s="941"/>
      <c r="B42" s="994"/>
      <c r="C42" s="995"/>
      <c r="D42" s="995"/>
      <c r="E42" s="995"/>
      <c r="F42" s="996"/>
      <c r="G42" s="995"/>
      <c r="H42" s="995"/>
      <c r="I42" s="994"/>
      <c r="J42" s="994"/>
      <c r="K42" s="997"/>
      <c r="L42" s="997"/>
      <c r="M42" s="997"/>
      <c r="N42" s="998"/>
      <c r="O42" s="999"/>
    </row>
    <row r="43" spans="1:16" ht="15" customHeight="1">
      <c r="A43" s="940"/>
      <c r="B43" s="1268" t="s">
        <v>319</v>
      </c>
      <c r="C43" s="1268"/>
      <c r="D43" s="1268"/>
      <c r="E43" s="1268"/>
      <c r="F43" s="94"/>
      <c r="G43" s="22"/>
      <c r="H43" s="22"/>
      <c r="I43" s="28"/>
      <c r="J43" s="28"/>
      <c r="K43" s="1000"/>
      <c r="L43" s="1000"/>
      <c r="M43" s="1000"/>
      <c r="N43" s="1001"/>
      <c r="O43" s="999"/>
    </row>
    <row r="44" spans="1:16" ht="15" customHeight="1">
      <c r="A44" s="940"/>
      <c r="B44" s="1002" t="s">
        <v>1470</v>
      </c>
      <c r="C44" s="22">
        <f>G4</f>
        <v>158</v>
      </c>
      <c r="D44" s="22" t="s">
        <v>68</v>
      </c>
      <c r="E44" s="22"/>
      <c r="F44" s="78" t="s">
        <v>2011</v>
      </c>
      <c r="G44" s="22">
        <f>'2. GPS좌표 및 흉고(훈증더미제거-파쇄)'!C163</f>
        <v>104</v>
      </c>
      <c r="H44" s="22" t="s">
        <v>68</v>
      </c>
      <c r="I44" s="78" t="s">
        <v>2020</v>
      </c>
      <c r="J44" s="1017">
        <f>(C45*100)/10000</f>
        <v>2.12</v>
      </c>
      <c r="K44" s="1018" t="s">
        <v>2021</v>
      </c>
      <c r="L44" s="1000"/>
      <c r="M44" s="1000"/>
      <c r="N44" s="1001"/>
      <c r="O44" s="999"/>
    </row>
    <row r="45" spans="1:16" ht="15" customHeight="1">
      <c r="A45" s="940"/>
      <c r="B45" s="78" t="s">
        <v>1471</v>
      </c>
      <c r="C45" s="22">
        <f>G44+(G45*2)</f>
        <v>212</v>
      </c>
      <c r="D45" s="22" t="s">
        <v>1472</v>
      </c>
      <c r="E45" s="22"/>
      <c r="F45" s="78" t="s">
        <v>2012</v>
      </c>
      <c r="G45" s="22">
        <f>'2. GPS좌표 및 흉고(훈증더미제거-파쇄)'!C164</f>
        <v>54</v>
      </c>
      <c r="H45" s="22" t="s">
        <v>68</v>
      </c>
      <c r="I45" s="28"/>
      <c r="J45" s="28"/>
      <c r="K45" s="1000"/>
      <c r="L45" s="1000"/>
      <c r="M45" s="1000"/>
      <c r="N45" s="1001"/>
      <c r="O45" s="999"/>
    </row>
    <row r="46" spans="1:16" ht="15" customHeight="1">
      <c r="A46" s="940"/>
      <c r="B46" s="78" t="s">
        <v>1473</v>
      </c>
      <c r="C46" s="1003">
        <f>C45/1.81</f>
        <v>117.12707182320442</v>
      </c>
      <c r="D46" s="22" t="s">
        <v>296</v>
      </c>
      <c r="E46" s="1004" t="s">
        <v>2044</v>
      </c>
      <c r="F46" s="94"/>
      <c r="G46" s="22"/>
      <c r="H46" s="22"/>
      <c r="I46" s="28"/>
      <c r="J46" s="28"/>
      <c r="K46" s="1000"/>
      <c r="L46" s="1000"/>
      <c r="M46" s="1000"/>
      <c r="N46" s="1001"/>
      <c r="O46" s="999"/>
    </row>
    <row r="47" spans="1:16" ht="15" customHeight="1">
      <c r="A47" s="940"/>
      <c r="B47" s="1415" t="s">
        <v>1474</v>
      </c>
      <c r="C47" s="1416"/>
      <c r="D47" s="1416"/>
      <c r="E47" s="1416"/>
      <c r="F47" s="1417"/>
      <c r="G47" s="22"/>
      <c r="H47" s="22"/>
      <c r="I47" s="28"/>
      <c r="J47" s="28"/>
      <c r="K47" s="1000"/>
      <c r="L47" s="1000"/>
      <c r="M47" s="1000"/>
      <c r="N47" s="1001"/>
      <c r="O47" s="999"/>
    </row>
    <row r="48" spans="1:16" ht="15" customHeight="1">
      <c r="A48" s="194"/>
      <c r="B48" s="180"/>
      <c r="C48" s="22"/>
      <c r="D48" s="22"/>
      <c r="E48" s="22"/>
      <c r="F48" s="94"/>
      <c r="G48" s="22"/>
      <c r="H48" s="22"/>
      <c r="I48" s="28"/>
      <c r="J48" s="28"/>
      <c r="K48" s="28"/>
      <c r="L48" s="28"/>
      <c r="M48" s="28"/>
      <c r="N48" s="1005"/>
    </row>
    <row r="49" spans="1:16" ht="15" customHeight="1">
      <c r="A49" s="203"/>
      <c r="B49" s="1268" t="s">
        <v>338</v>
      </c>
      <c r="C49" s="1268"/>
      <c r="D49" s="1268"/>
      <c r="E49" s="1268"/>
      <c r="F49" s="22"/>
      <c r="G49" s="22"/>
      <c r="H49" s="22"/>
      <c r="I49" s="22"/>
      <c r="J49" s="28"/>
      <c r="K49" s="28"/>
      <c r="L49" s="28"/>
      <c r="M49" s="28"/>
      <c r="N49" s="204"/>
    </row>
    <row r="50" spans="1:16" ht="15" customHeight="1">
      <c r="A50" s="1385" t="s">
        <v>339</v>
      </c>
      <c r="B50" s="1388" t="s">
        <v>340</v>
      </c>
      <c r="C50" s="1388" t="s">
        <v>341</v>
      </c>
      <c r="D50" s="1388"/>
      <c r="E50" s="1388" t="s">
        <v>342</v>
      </c>
      <c r="F50" s="1388"/>
      <c r="G50" s="1388"/>
      <c r="H50" s="1388"/>
      <c r="I50" s="1388"/>
      <c r="J50" s="1388"/>
      <c r="K50" s="1388"/>
      <c r="L50" s="1388"/>
      <c r="M50" s="1388"/>
      <c r="N50" s="1390"/>
      <c r="P50" s="77">
        <f>13.8/28</f>
        <v>0.49285714285714288</v>
      </c>
    </row>
    <row r="51" spans="1:16" ht="15" customHeight="1">
      <c r="A51" s="1386"/>
      <c r="B51" s="1389"/>
      <c r="C51" s="1389"/>
      <c r="D51" s="1389"/>
      <c r="E51" s="1391" t="s">
        <v>1475</v>
      </c>
      <c r="F51" s="1391"/>
      <c r="G51" s="1391"/>
      <c r="H51" s="1391"/>
      <c r="I51" s="1391"/>
      <c r="J51" s="1391"/>
      <c r="K51" s="1393"/>
      <c r="L51" s="1393"/>
      <c r="M51" s="1389"/>
      <c r="N51" s="1394"/>
    </row>
    <row r="52" spans="1:16" ht="15" customHeight="1">
      <c r="A52" s="1386"/>
      <c r="B52" s="1006" t="s">
        <v>1476</v>
      </c>
      <c r="C52" s="1395" t="s">
        <v>1477</v>
      </c>
      <c r="D52" s="1396"/>
      <c r="E52" s="1397">
        <v>0</v>
      </c>
      <c r="F52" s="1398"/>
      <c r="G52" s="1378"/>
      <c r="H52" s="1378"/>
      <c r="I52" s="1378"/>
      <c r="J52" s="1378"/>
      <c r="K52" s="1378"/>
      <c r="L52" s="1378"/>
      <c r="M52" s="1379"/>
      <c r="N52" s="1380"/>
    </row>
    <row r="53" spans="1:16" ht="15" customHeight="1">
      <c r="A53" s="1387"/>
      <c r="B53" s="1007" t="s">
        <v>357</v>
      </c>
      <c r="C53" s="1381"/>
      <c r="D53" s="1381"/>
      <c r="E53" s="1382">
        <f>E52</f>
        <v>0</v>
      </c>
      <c r="F53" s="1382"/>
      <c r="G53" s="1382"/>
      <c r="H53" s="1382"/>
      <c r="I53" s="1382"/>
      <c r="J53" s="1382"/>
      <c r="K53" s="1382"/>
      <c r="L53" s="1382"/>
      <c r="M53" s="1382"/>
      <c r="N53" s="1392"/>
    </row>
    <row r="54" spans="1:16" ht="20.100000000000001" customHeight="1"/>
    <row r="55" spans="1:16" ht="20.100000000000001" customHeight="1"/>
    <row r="56" spans="1:16" ht="20.100000000000001" customHeight="1"/>
    <row r="57" spans="1:16" ht="20.100000000000001" customHeight="1"/>
    <row r="58" spans="1:16" ht="20.100000000000001" customHeight="1"/>
    <row r="59" spans="1:16" ht="20.100000000000001" customHeight="1"/>
    <row r="60" spans="1:16" ht="20.100000000000001" customHeight="1"/>
    <row r="61" spans="1:16" ht="20.100000000000001" customHeight="1"/>
    <row r="62" spans="1:16" ht="20.100000000000001" customHeight="1"/>
    <row r="63" spans="1:16" ht="20.100000000000001" customHeight="1"/>
    <row r="64" spans="1:16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</sheetData>
  <mergeCells count="41">
    <mergeCell ref="A8:A34"/>
    <mergeCell ref="A1:N3"/>
    <mergeCell ref="A4:B4"/>
    <mergeCell ref="E4:F4"/>
    <mergeCell ref="L4:N4"/>
    <mergeCell ref="A5:B6"/>
    <mergeCell ref="C5:D6"/>
    <mergeCell ref="E5:F5"/>
    <mergeCell ref="G5:G7"/>
    <mergeCell ref="H5:I6"/>
    <mergeCell ref="J5:J7"/>
    <mergeCell ref="K5:K7"/>
    <mergeCell ref="L5:L7"/>
    <mergeCell ref="M5:M7"/>
    <mergeCell ref="N5:N7"/>
    <mergeCell ref="E6:F6"/>
    <mergeCell ref="A41:B41"/>
    <mergeCell ref="B43:E43"/>
    <mergeCell ref="B47:F47"/>
    <mergeCell ref="B49:E49"/>
    <mergeCell ref="A50:A53"/>
    <mergeCell ref="B50:B51"/>
    <mergeCell ref="C50:D51"/>
    <mergeCell ref="E50:N50"/>
    <mergeCell ref="E51:F51"/>
    <mergeCell ref="G51:H51"/>
    <mergeCell ref="M53:N53"/>
    <mergeCell ref="I51:J51"/>
    <mergeCell ref="K51:L51"/>
    <mergeCell ref="M51:N51"/>
    <mergeCell ref="C52:D52"/>
    <mergeCell ref="E52:F52"/>
    <mergeCell ref="G52:H52"/>
    <mergeCell ref="I52:J52"/>
    <mergeCell ref="K52:L52"/>
    <mergeCell ref="M52:N52"/>
    <mergeCell ref="C53:D53"/>
    <mergeCell ref="E53:F53"/>
    <mergeCell ref="G53:H53"/>
    <mergeCell ref="I53:J53"/>
    <mergeCell ref="K53:L53"/>
  </mergeCells>
  <phoneticPr fontId="4" type="noConversion"/>
  <printOptions horizontalCentered="1"/>
  <pageMargins left="0.59055118110236227" right="0.39370078740157483" top="0.59055118110236227" bottom="0.39370078740157483" header="0.51181102362204722" footer="0.11811023622047245"/>
  <pageSetup paperSize="9" scale="7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88864-35BE-470A-9ACA-156444849175}">
  <sheetPr>
    <tabColor rgb="FF66CCFF"/>
  </sheetPr>
  <dimension ref="A1:K507"/>
  <sheetViews>
    <sheetView view="pageBreakPreview" zoomScaleSheetLayoutView="100" workbookViewId="0">
      <pane ySplit="3" topLeftCell="A4" activePane="bottomLeft" state="frozen"/>
      <selection activeCell="M19" sqref="M19"/>
      <selection pane="bottomLeft" activeCell="A2" sqref="A2:A3"/>
    </sheetView>
  </sheetViews>
  <sheetFormatPr defaultColWidth="8.88671875" defaultRowHeight="16.5"/>
  <cols>
    <col min="1" max="1" width="6.77734375" style="220" customWidth="1"/>
    <col min="2" max="2" width="6.77734375" style="266" customWidth="1"/>
    <col min="3" max="3" width="25.6640625" style="266" customWidth="1"/>
    <col min="4" max="4" width="14.21875" style="266" customWidth="1"/>
    <col min="5" max="6" width="15.44140625" style="220" customWidth="1"/>
    <col min="7" max="7" width="26.88671875" style="220" customWidth="1"/>
    <col min="8" max="8" width="2.109375" style="1008" bestFit="1" customWidth="1"/>
    <col min="9" max="16384" width="8.88671875" style="218"/>
  </cols>
  <sheetData>
    <row r="1" spans="1:8" ht="39.950000000000003" customHeight="1">
      <c r="A1" s="1408" t="s">
        <v>2046</v>
      </c>
      <c r="B1" s="1409"/>
      <c r="C1" s="1409"/>
      <c r="D1" s="1409"/>
      <c r="E1" s="1409"/>
      <c r="F1" s="1409"/>
      <c r="G1" s="1410"/>
    </row>
    <row r="2" spans="1:8" ht="16.5" customHeight="1">
      <c r="A2" s="1411" t="s">
        <v>419</v>
      </c>
      <c r="B2" s="1413" t="s">
        <v>1478</v>
      </c>
      <c r="C2" s="1413" t="s">
        <v>2005</v>
      </c>
      <c r="D2" s="1413" t="s">
        <v>2004</v>
      </c>
      <c r="E2" s="1412" t="s">
        <v>1479</v>
      </c>
      <c r="F2" s="1412"/>
      <c r="G2" s="1412" t="s">
        <v>2006</v>
      </c>
    </row>
    <row r="3" spans="1:8" ht="16.5" customHeight="1">
      <c r="A3" s="1412"/>
      <c r="B3" s="1414"/>
      <c r="C3" s="1414"/>
      <c r="D3" s="1414"/>
      <c r="E3" s="1009" t="s">
        <v>426</v>
      </c>
      <c r="F3" s="1009" t="s">
        <v>427</v>
      </c>
      <c r="G3" s="1412"/>
    </row>
    <row r="4" spans="1:8" s="1011" customFormat="1" ht="10.5" customHeight="1">
      <c r="A4" s="1009">
        <v>1</v>
      </c>
      <c r="B4" s="1009">
        <v>2</v>
      </c>
      <c r="C4" s="1009" t="s">
        <v>1759</v>
      </c>
      <c r="D4" s="1009" t="s">
        <v>2000</v>
      </c>
      <c r="E4" s="1015">
        <v>186106</v>
      </c>
      <c r="F4" s="1015">
        <v>265748</v>
      </c>
      <c r="G4" s="1009" t="s">
        <v>1748</v>
      </c>
      <c r="H4" s="1010">
        <v>1</v>
      </c>
    </row>
    <row r="5" spans="1:8" s="1011" customFormat="1" ht="10.5" customHeight="1">
      <c r="A5" s="1009">
        <v>2</v>
      </c>
      <c r="B5" s="1009">
        <v>2</v>
      </c>
      <c r="C5" s="1009" t="s">
        <v>1760</v>
      </c>
      <c r="D5" s="1009" t="s">
        <v>2001</v>
      </c>
      <c r="E5" s="1015">
        <v>186107</v>
      </c>
      <c r="F5" s="1015">
        <v>265742</v>
      </c>
      <c r="G5" s="1009" t="s">
        <v>1749</v>
      </c>
      <c r="H5" s="1010"/>
    </row>
    <row r="6" spans="1:8" s="1011" customFormat="1" ht="10.5" customHeight="1">
      <c r="A6" s="1009">
        <v>3</v>
      </c>
      <c r="B6" s="1009">
        <v>2</v>
      </c>
      <c r="C6" s="1009" t="s">
        <v>1760</v>
      </c>
      <c r="D6" s="1009" t="s">
        <v>2002</v>
      </c>
      <c r="E6" s="1015">
        <v>186113</v>
      </c>
      <c r="F6" s="1015">
        <v>265735</v>
      </c>
      <c r="G6" s="1009" t="s">
        <v>1750</v>
      </c>
      <c r="H6" s="1010"/>
    </row>
    <row r="7" spans="1:8" s="1011" customFormat="1" ht="10.5" customHeight="1">
      <c r="A7" s="1009">
        <v>4</v>
      </c>
      <c r="B7" s="1009">
        <v>2</v>
      </c>
      <c r="C7" s="1009" t="s">
        <v>1760</v>
      </c>
      <c r="D7" s="1009" t="s">
        <v>2003</v>
      </c>
      <c r="E7" s="1015">
        <v>186113</v>
      </c>
      <c r="F7" s="1015">
        <v>265735</v>
      </c>
      <c r="G7" s="1009" t="s">
        <v>1751</v>
      </c>
      <c r="H7" s="1010"/>
    </row>
    <row r="8" spans="1:8" s="1011" customFormat="1" ht="10.5" customHeight="1">
      <c r="A8" s="1009">
        <v>5</v>
      </c>
      <c r="B8" s="1009">
        <v>1</v>
      </c>
      <c r="C8" s="1009" t="s">
        <v>1491</v>
      </c>
      <c r="D8" s="1009" t="s">
        <v>1813</v>
      </c>
      <c r="E8" s="1015">
        <v>185409</v>
      </c>
      <c r="F8" s="1015">
        <v>265340</v>
      </c>
      <c r="G8" s="1009" t="s">
        <v>1561</v>
      </c>
      <c r="H8" s="1010"/>
    </row>
    <row r="9" spans="1:8" s="1011" customFormat="1" ht="10.5" customHeight="1">
      <c r="A9" s="1009">
        <v>6</v>
      </c>
      <c r="B9" s="1009">
        <v>1</v>
      </c>
      <c r="C9" s="1009" t="s">
        <v>1758</v>
      </c>
      <c r="D9" s="1009" t="s">
        <v>1999</v>
      </c>
      <c r="E9" s="1015">
        <v>185762</v>
      </c>
      <c r="F9" s="1015">
        <v>265488</v>
      </c>
      <c r="G9" s="1009" t="s">
        <v>1747</v>
      </c>
      <c r="H9" s="1010"/>
    </row>
    <row r="10" spans="1:8" s="1011" customFormat="1" ht="10.5" customHeight="1">
      <c r="A10" s="1009">
        <v>7</v>
      </c>
      <c r="B10" s="1009">
        <v>1</v>
      </c>
      <c r="C10" s="1009" t="s">
        <v>1754</v>
      </c>
      <c r="D10" s="1009" t="s">
        <v>1980</v>
      </c>
      <c r="E10" s="1015">
        <v>184931</v>
      </c>
      <c r="F10" s="1015">
        <v>265446</v>
      </c>
      <c r="G10" s="1009" t="s">
        <v>1728</v>
      </c>
      <c r="H10" s="1010"/>
    </row>
    <row r="11" spans="1:8" s="1011" customFormat="1" ht="10.5" customHeight="1">
      <c r="A11" s="1009">
        <v>8</v>
      </c>
      <c r="B11" s="1009">
        <v>2</v>
      </c>
      <c r="C11" s="1009" t="s">
        <v>1754</v>
      </c>
      <c r="D11" s="1009" t="s">
        <v>1981</v>
      </c>
      <c r="E11" s="1015">
        <v>184925</v>
      </c>
      <c r="F11" s="1015">
        <v>265444</v>
      </c>
      <c r="G11" s="1009" t="s">
        <v>1729</v>
      </c>
      <c r="H11" s="1010"/>
    </row>
    <row r="12" spans="1:8" s="1011" customFormat="1" ht="10.5" customHeight="1">
      <c r="A12" s="1009">
        <v>9</v>
      </c>
      <c r="B12" s="1009">
        <v>1</v>
      </c>
      <c r="C12" s="1009" t="s">
        <v>1480</v>
      </c>
      <c r="D12" s="1009" t="s">
        <v>1821</v>
      </c>
      <c r="E12" s="1015">
        <v>185151</v>
      </c>
      <c r="F12" s="1015">
        <v>265679</v>
      </c>
      <c r="G12" s="1009" t="s">
        <v>1569</v>
      </c>
      <c r="H12" s="1010"/>
    </row>
    <row r="13" spans="1:8" s="1011" customFormat="1" ht="10.5" customHeight="1">
      <c r="A13" s="1009">
        <v>10</v>
      </c>
      <c r="B13" s="1009">
        <v>1</v>
      </c>
      <c r="C13" s="1009" t="s">
        <v>1480</v>
      </c>
      <c r="D13" s="1009" t="s">
        <v>1822</v>
      </c>
      <c r="E13" s="1015">
        <v>185151</v>
      </c>
      <c r="F13" s="1015">
        <v>265684</v>
      </c>
      <c r="G13" s="1009" t="s">
        <v>1570</v>
      </c>
      <c r="H13" s="1010"/>
    </row>
    <row r="14" spans="1:8" s="1011" customFormat="1" ht="10.5" customHeight="1">
      <c r="A14" s="1009">
        <v>11</v>
      </c>
      <c r="B14" s="1009">
        <v>1</v>
      </c>
      <c r="C14" s="1009" t="s">
        <v>1480</v>
      </c>
      <c r="D14" s="1009" t="s">
        <v>1823</v>
      </c>
      <c r="E14" s="1015">
        <v>185144</v>
      </c>
      <c r="F14" s="1015">
        <v>265669</v>
      </c>
      <c r="G14" s="1009" t="s">
        <v>1571</v>
      </c>
      <c r="H14" s="1010"/>
    </row>
    <row r="15" spans="1:8" s="1011" customFormat="1" ht="10.5" customHeight="1">
      <c r="A15" s="1009">
        <v>12</v>
      </c>
      <c r="B15" s="1009">
        <v>1</v>
      </c>
      <c r="C15" s="1009" t="s">
        <v>1492</v>
      </c>
      <c r="D15" s="1009" t="s">
        <v>1814</v>
      </c>
      <c r="E15" s="1015">
        <v>185402</v>
      </c>
      <c r="F15" s="1015">
        <v>265333</v>
      </c>
      <c r="G15" s="1009" t="s">
        <v>1562</v>
      </c>
      <c r="H15" s="1010"/>
    </row>
    <row r="16" spans="1:8" s="1011" customFormat="1" ht="10.5" customHeight="1">
      <c r="A16" s="1009">
        <v>13</v>
      </c>
      <c r="B16" s="1009">
        <v>1</v>
      </c>
      <c r="C16" s="1009" t="s">
        <v>1492</v>
      </c>
      <c r="D16" s="1009" t="s">
        <v>1815</v>
      </c>
      <c r="E16" s="1015">
        <v>185407</v>
      </c>
      <c r="F16" s="1015">
        <v>265338</v>
      </c>
      <c r="G16" s="1009" t="s">
        <v>1563</v>
      </c>
      <c r="H16" s="1010"/>
    </row>
    <row r="17" spans="1:8" s="1011" customFormat="1" ht="10.5" customHeight="1">
      <c r="A17" s="1009">
        <v>14</v>
      </c>
      <c r="B17" s="1009">
        <v>1</v>
      </c>
      <c r="C17" s="1009" t="s">
        <v>1493</v>
      </c>
      <c r="D17" s="1009" t="s">
        <v>1816</v>
      </c>
      <c r="E17" s="1015">
        <v>185294</v>
      </c>
      <c r="F17" s="1015">
        <v>265325</v>
      </c>
      <c r="G17" s="1009" t="s">
        <v>1564</v>
      </c>
      <c r="H17" s="1010"/>
    </row>
    <row r="18" spans="1:8" s="1011" customFormat="1" ht="10.5" customHeight="1">
      <c r="A18" s="1009">
        <v>15</v>
      </c>
      <c r="B18" s="1009">
        <v>1</v>
      </c>
      <c r="C18" s="1009" t="s">
        <v>1497</v>
      </c>
      <c r="D18" s="1009" t="s">
        <v>1832</v>
      </c>
      <c r="E18" s="1015">
        <v>185159</v>
      </c>
      <c r="F18" s="1015">
        <v>265258</v>
      </c>
      <c r="G18" s="1009" t="s">
        <v>1580</v>
      </c>
      <c r="H18" s="1010"/>
    </row>
    <row r="19" spans="1:8" s="1011" customFormat="1" ht="10.5" customHeight="1">
      <c r="A19" s="1009">
        <v>16</v>
      </c>
      <c r="B19" s="1009">
        <v>1</v>
      </c>
      <c r="C19" s="1009" t="s">
        <v>1497</v>
      </c>
      <c r="D19" s="1009" t="s">
        <v>1833</v>
      </c>
      <c r="E19" s="1015">
        <v>185162</v>
      </c>
      <c r="F19" s="1015">
        <v>265258</v>
      </c>
      <c r="G19" s="1009" t="s">
        <v>1581</v>
      </c>
      <c r="H19" s="1010"/>
    </row>
    <row r="20" spans="1:8" s="1011" customFormat="1" ht="10.5" customHeight="1">
      <c r="A20" s="1009">
        <v>17</v>
      </c>
      <c r="B20" s="1009">
        <v>1</v>
      </c>
      <c r="C20" s="1009" t="s">
        <v>1497</v>
      </c>
      <c r="D20" s="1009" t="s">
        <v>1835</v>
      </c>
      <c r="E20" s="1015">
        <v>185155</v>
      </c>
      <c r="F20" s="1015">
        <v>265239</v>
      </c>
      <c r="G20" s="1009" t="s">
        <v>1583</v>
      </c>
      <c r="H20" s="1010"/>
    </row>
    <row r="21" spans="1:8" s="1011" customFormat="1" ht="10.5" customHeight="1">
      <c r="A21" s="1009">
        <v>18</v>
      </c>
      <c r="B21" s="1009">
        <v>1</v>
      </c>
      <c r="C21" s="1009" t="s">
        <v>1497</v>
      </c>
      <c r="D21" s="1009" t="s">
        <v>1948</v>
      </c>
      <c r="E21" s="1015">
        <v>185166</v>
      </c>
      <c r="F21" s="1015">
        <v>265234</v>
      </c>
      <c r="G21" s="1009" t="s">
        <v>1696</v>
      </c>
      <c r="H21" s="1010"/>
    </row>
    <row r="22" spans="1:8" s="1011" customFormat="1" ht="10.5" customHeight="1">
      <c r="A22" s="1009">
        <v>19</v>
      </c>
      <c r="B22" s="1009">
        <v>2</v>
      </c>
      <c r="C22" s="1009" t="s">
        <v>1497</v>
      </c>
      <c r="D22" s="1009" t="s">
        <v>1978</v>
      </c>
      <c r="E22" s="1015">
        <v>185165</v>
      </c>
      <c r="F22" s="1015">
        <v>265235</v>
      </c>
      <c r="G22" s="1009" t="s">
        <v>1726</v>
      </c>
      <c r="H22" s="1010"/>
    </row>
    <row r="23" spans="1:8" s="1011" customFormat="1" ht="10.5" customHeight="1">
      <c r="A23" s="1009">
        <v>20</v>
      </c>
      <c r="B23" s="1009">
        <v>1</v>
      </c>
      <c r="C23" s="1009" t="s">
        <v>1497</v>
      </c>
      <c r="D23" s="1009" t="s">
        <v>1979</v>
      </c>
      <c r="E23" s="1015">
        <v>185080</v>
      </c>
      <c r="F23" s="1015">
        <v>265366</v>
      </c>
      <c r="G23" s="1009" t="s">
        <v>1727</v>
      </c>
      <c r="H23" s="1010"/>
    </row>
    <row r="24" spans="1:8" s="1011" customFormat="1" ht="10.5" customHeight="1">
      <c r="A24" s="1009">
        <v>21</v>
      </c>
      <c r="B24" s="1009">
        <v>1</v>
      </c>
      <c r="C24" s="1009" t="s">
        <v>1496</v>
      </c>
      <c r="D24" s="1009" t="s">
        <v>1829</v>
      </c>
      <c r="E24" s="1015">
        <v>185272</v>
      </c>
      <c r="F24" s="1015">
        <v>265255</v>
      </c>
      <c r="G24" s="1009" t="s">
        <v>1577</v>
      </c>
      <c r="H24" s="1010"/>
    </row>
    <row r="25" spans="1:8" s="1011" customFormat="1" ht="10.5" customHeight="1">
      <c r="A25" s="1009">
        <v>22</v>
      </c>
      <c r="B25" s="1009">
        <v>1</v>
      </c>
      <c r="C25" s="1009" t="s">
        <v>1498</v>
      </c>
      <c r="D25" s="1009" t="s">
        <v>1834</v>
      </c>
      <c r="E25" s="1015">
        <v>185172</v>
      </c>
      <c r="F25" s="1015">
        <v>265215</v>
      </c>
      <c r="G25" s="1009" t="s">
        <v>1582</v>
      </c>
      <c r="H25" s="1010"/>
    </row>
    <row r="26" spans="1:8" s="1011" customFormat="1" ht="10.5" customHeight="1">
      <c r="A26" s="1009">
        <v>23</v>
      </c>
      <c r="B26" s="1009">
        <v>2</v>
      </c>
      <c r="C26" s="1009" t="s">
        <v>1498</v>
      </c>
      <c r="D26" s="1009" t="s">
        <v>1934</v>
      </c>
      <c r="E26" s="1015">
        <v>185204</v>
      </c>
      <c r="F26" s="1015">
        <v>265223</v>
      </c>
      <c r="G26" s="1009" t="s">
        <v>1682</v>
      </c>
      <c r="H26" s="1010"/>
    </row>
    <row r="27" spans="1:8" s="1011" customFormat="1" ht="10.5" customHeight="1">
      <c r="A27" s="1009">
        <v>24</v>
      </c>
      <c r="B27" s="1009">
        <v>2</v>
      </c>
      <c r="C27" s="1009" t="s">
        <v>1498</v>
      </c>
      <c r="D27" s="1009" t="s">
        <v>1935</v>
      </c>
      <c r="E27" s="1015">
        <v>185204</v>
      </c>
      <c r="F27" s="1015">
        <v>265227</v>
      </c>
      <c r="G27" s="1009" t="s">
        <v>1683</v>
      </c>
      <c r="H27" s="1010"/>
    </row>
    <row r="28" spans="1:8" s="1011" customFormat="1" ht="10.5" customHeight="1">
      <c r="A28" s="1009">
        <v>25</v>
      </c>
      <c r="B28" s="1009">
        <v>2</v>
      </c>
      <c r="C28" s="1009" t="s">
        <v>1498</v>
      </c>
      <c r="D28" s="1009" t="s">
        <v>1936</v>
      </c>
      <c r="E28" s="1015">
        <v>185202</v>
      </c>
      <c r="F28" s="1015">
        <v>265226</v>
      </c>
      <c r="G28" s="1009" t="s">
        <v>1684</v>
      </c>
      <c r="H28" s="1010"/>
    </row>
    <row r="29" spans="1:8" s="1011" customFormat="1" ht="10.5" customHeight="1">
      <c r="A29" s="1009">
        <v>26</v>
      </c>
      <c r="B29" s="1009">
        <v>2</v>
      </c>
      <c r="C29" s="1009" t="s">
        <v>1498</v>
      </c>
      <c r="D29" s="1009" t="s">
        <v>1937</v>
      </c>
      <c r="E29" s="1015">
        <v>185198</v>
      </c>
      <c r="F29" s="1015">
        <v>265229</v>
      </c>
      <c r="G29" s="1009" t="s">
        <v>1685</v>
      </c>
      <c r="H29" s="1010"/>
    </row>
    <row r="30" spans="1:8" s="1011" customFormat="1" ht="10.5" customHeight="1">
      <c r="A30" s="1009">
        <v>27</v>
      </c>
      <c r="B30" s="1009">
        <v>2</v>
      </c>
      <c r="C30" s="1009" t="s">
        <v>1498</v>
      </c>
      <c r="D30" s="1009" t="s">
        <v>1938</v>
      </c>
      <c r="E30" s="1015">
        <v>185198</v>
      </c>
      <c r="F30" s="1015">
        <v>265229</v>
      </c>
      <c r="G30" s="1009" t="s">
        <v>1686</v>
      </c>
      <c r="H30" s="1010"/>
    </row>
    <row r="31" spans="1:8" s="1011" customFormat="1" ht="10.5" customHeight="1">
      <c r="A31" s="1009">
        <v>28</v>
      </c>
      <c r="B31" s="1009">
        <v>1</v>
      </c>
      <c r="C31" s="1009" t="s">
        <v>1498</v>
      </c>
      <c r="D31" s="1009" t="s">
        <v>1939</v>
      </c>
      <c r="E31" s="1015">
        <v>185203</v>
      </c>
      <c r="F31" s="1015">
        <v>265235</v>
      </c>
      <c r="G31" s="1009" t="s">
        <v>1687</v>
      </c>
      <c r="H31" s="1010"/>
    </row>
    <row r="32" spans="1:8" s="1011" customFormat="1" ht="10.5" customHeight="1">
      <c r="A32" s="1009">
        <v>29</v>
      </c>
      <c r="B32" s="1009">
        <v>1</v>
      </c>
      <c r="C32" s="1009" t="s">
        <v>1498</v>
      </c>
      <c r="D32" s="1009" t="s">
        <v>1940</v>
      </c>
      <c r="E32" s="1015">
        <v>185198</v>
      </c>
      <c r="F32" s="1015">
        <v>265237</v>
      </c>
      <c r="G32" s="1009" t="s">
        <v>1688</v>
      </c>
      <c r="H32" s="1010"/>
    </row>
    <row r="33" spans="1:8" s="1011" customFormat="1" ht="10.5" customHeight="1">
      <c r="A33" s="1009">
        <v>30</v>
      </c>
      <c r="B33" s="1009">
        <v>1</v>
      </c>
      <c r="C33" s="1009" t="s">
        <v>1498</v>
      </c>
      <c r="D33" s="1009" t="s">
        <v>1941</v>
      </c>
      <c r="E33" s="1015">
        <v>185194</v>
      </c>
      <c r="F33" s="1015">
        <v>265233</v>
      </c>
      <c r="G33" s="1009" t="s">
        <v>1689</v>
      </c>
      <c r="H33" s="1010"/>
    </row>
    <row r="34" spans="1:8" s="1011" customFormat="1" ht="10.5" customHeight="1">
      <c r="A34" s="1009">
        <v>31</v>
      </c>
      <c r="B34" s="1009">
        <v>1</v>
      </c>
      <c r="C34" s="1009" t="s">
        <v>1498</v>
      </c>
      <c r="D34" s="1009" t="s">
        <v>1942</v>
      </c>
      <c r="E34" s="1015">
        <v>185184</v>
      </c>
      <c r="F34" s="1015">
        <v>265232</v>
      </c>
      <c r="G34" s="1009" t="s">
        <v>1690</v>
      </c>
      <c r="H34" s="1010"/>
    </row>
    <row r="35" spans="1:8" s="1011" customFormat="1" ht="10.5" customHeight="1">
      <c r="A35" s="1009">
        <v>32</v>
      </c>
      <c r="B35" s="1009">
        <v>2</v>
      </c>
      <c r="C35" s="1009" t="s">
        <v>1498</v>
      </c>
      <c r="D35" s="1009" t="s">
        <v>1943</v>
      </c>
      <c r="E35" s="1015">
        <v>185189</v>
      </c>
      <c r="F35" s="1015">
        <v>265238</v>
      </c>
      <c r="G35" s="1009" t="s">
        <v>1691</v>
      </c>
      <c r="H35" s="1010"/>
    </row>
    <row r="36" spans="1:8" s="1011" customFormat="1" ht="10.5" customHeight="1">
      <c r="A36" s="1009">
        <v>33</v>
      </c>
      <c r="B36" s="1009">
        <v>1</v>
      </c>
      <c r="C36" s="1009" t="s">
        <v>1498</v>
      </c>
      <c r="D36" s="1009" t="s">
        <v>1944</v>
      </c>
      <c r="E36" s="1015">
        <v>185191</v>
      </c>
      <c r="F36" s="1015">
        <v>265250</v>
      </c>
      <c r="G36" s="1009" t="s">
        <v>1692</v>
      </c>
      <c r="H36" s="1010"/>
    </row>
    <row r="37" spans="1:8" s="1011" customFormat="1" ht="10.5" customHeight="1">
      <c r="A37" s="1009">
        <v>34</v>
      </c>
      <c r="B37" s="1009">
        <v>2</v>
      </c>
      <c r="C37" s="1009" t="s">
        <v>1498</v>
      </c>
      <c r="D37" s="1009" t="s">
        <v>1945</v>
      </c>
      <c r="E37" s="1015">
        <v>185187</v>
      </c>
      <c r="F37" s="1015">
        <v>265244</v>
      </c>
      <c r="G37" s="1009" t="s">
        <v>1693</v>
      </c>
      <c r="H37" s="1010"/>
    </row>
    <row r="38" spans="1:8" s="1011" customFormat="1" ht="10.5" customHeight="1">
      <c r="A38" s="1009">
        <v>35</v>
      </c>
      <c r="B38" s="1009">
        <v>2</v>
      </c>
      <c r="C38" s="1009" t="s">
        <v>1498</v>
      </c>
      <c r="D38" s="1009" t="s">
        <v>1946</v>
      </c>
      <c r="E38" s="1015">
        <v>185175</v>
      </c>
      <c r="F38" s="1015">
        <v>265242</v>
      </c>
      <c r="G38" s="1009" t="s">
        <v>1694</v>
      </c>
      <c r="H38" s="1010"/>
    </row>
    <row r="39" spans="1:8" s="1011" customFormat="1" ht="10.5" customHeight="1">
      <c r="A39" s="1009">
        <v>36</v>
      </c>
      <c r="B39" s="1009">
        <v>2</v>
      </c>
      <c r="C39" s="1009" t="s">
        <v>1498</v>
      </c>
      <c r="D39" s="1009" t="s">
        <v>1947</v>
      </c>
      <c r="E39" s="1015">
        <v>185174</v>
      </c>
      <c r="F39" s="1015">
        <v>265237</v>
      </c>
      <c r="G39" s="1009" t="s">
        <v>1695</v>
      </c>
      <c r="H39" s="1010"/>
    </row>
    <row r="40" spans="1:8" s="1011" customFormat="1" ht="10.5" customHeight="1">
      <c r="A40" s="1009">
        <v>37</v>
      </c>
      <c r="B40" s="1009">
        <v>1</v>
      </c>
      <c r="C40" s="1009" t="s">
        <v>1498</v>
      </c>
      <c r="D40" s="1009" t="s">
        <v>1949</v>
      </c>
      <c r="E40" s="1015">
        <v>185170</v>
      </c>
      <c r="F40" s="1015">
        <v>265235</v>
      </c>
      <c r="G40" s="1009" t="s">
        <v>1697</v>
      </c>
      <c r="H40" s="1010"/>
    </row>
    <row r="41" spans="1:8" s="1011" customFormat="1" ht="10.5" customHeight="1">
      <c r="A41" s="1009">
        <v>38</v>
      </c>
      <c r="B41" s="1009">
        <v>2</v>
      </c>
      <c r="C41" s="1009" t="s">
        <v>1498</v>
      </c>
      <c r="D41" s="1009" t="s">
        <v>1950</v>
      </c>
      <c r="E41" s="1015">
        <v>185168</v>
      </c>
      <c r="F41" s="1015">
        <v>265227</v>
      </c>
      <c r="G41" s="1009" t="s">
        <v>1698</v>
      </c>
      <c r="H41" s="1010"/>
    </row>
    <row r="42" spans="1:8" s="1011" customFormat="1" ht="10.5" customHeight="1">
      <c r="A42" s="1009">
        <v>39</v>
      </c>
      <c r="B42" s="1009">
        <v>1</v>
      </c>
      <c r="C42" s="1009" t="s">
        <v>1498</v>
      </c>
      <c r="D42" s="1009" t="s">
        <v>1951</v>
      </c>
      <c r="E42" s="1015">
        <v>185175</v>
      </c>
      <c r="F42" s="1015">
        <v>265229</v>
      </c>
      <c r="G42" s="1009" t="s">
        <v>1699</v>
      </c>
      <c r="H42" s="1010"/>
    </row>
    <row r="43" spans="1:8" s="1011" customFormat="1" ht="10.5" customHeight="1">
      <c r="A43" s="1009">
        <v>40</v>
      </c>
      <c r="B43" s="1009">
        <v>2</v>
      </c>
      <c r="C43" s="1009" t="s">
        <v>1498</v>
      </c>
      <c r="D43" s="1009" t="s">
        <v>1952</v>
      </c>
      <c r="E43" s="1015">
        <v>185177</v>
      </c>
      <c r="F43" s="1015">
        <v>265228</v>
      </c>
      <c r="G43" s="1009" t="s">
        <v>1700</v>
      </c>
      <c r="H43" s="1010"/>
    </row>
    <row r="44" spans="1:8" s="1011" customFormat="1" ht="10.5" customHeight="1">
      <c r="A44" s="1009">
        <v>41</v>
      </c>
      <c r="B44" s="1009">
        <v>2</v>
      </c>
      <c r="C44" s="1009" t="s">
        <v>1498</v>
      </c>
      <c r="D44" s="1009" t="s">
        <v>1953</v>
      </c>
      <c r="E44" s="1015">
        <v>185171</v>
      </c>
      <c r="F44" s="1015">
        <v>265216</v>
      </c>
      <c r="G44" s="1009" t="s">
        <v>1701</v>
      </c>
      <c r="H44" s="1010"/>
    </row>
    <row r="45" spans="1:8" s="1011" customFormat="1" ht="10.5" customHeight="1">
      <c r="A45" s="1009">
        <v>42</v>
      </c>
      <c r="B45" s="1009">
        <v>2</v>
      </c>
      <c r="C45" s="1009" t="s">
        <v>1498</v>
      </c>
      <c r="D45" s="1009" t="s">
        <v>1954</v>
      </c>
      <c r="E45" s="1015">
        <v>185176</v>
      </c>
      <c r="F45" s="1015">
        <v>265216</v>
      </c>
      <c r="G45" s="1009" t="s">
        <v>1702</v>
      </c>
      <c r="H45" s="1010"/>
    </row>
    <row r="46" spans="1:8" s="1011" customFormat="1" ht="10.5" customHeight="1">
      <c r="A46" s="1009">
        <v>43</v>
      </c>
      <c r="B46" s="1009">
        <v>2</v>
      </c>
      <c r="C46" s="1009" t="s">
        <v>1498</v>
      </c>
      <c r="D46" s="1009" t="s">
        <v>1955</v>
      </c>
      <c r="E46" s="1015">
        <v>185179</v>
      </c>
      <c r="F46" s="1015">
        <v>265214</v>
      </c>
      <c r="G46" s="1009" t="s">
        <v>1703</v>
      </c>
      <c r="H46" s="1010"/>
    </row>
    <row r="47" spans="1:8" s="1011" customFormat="1" ht="10.5" customHeight="1">
      <c r="A47" s="1009">
        <v>44</v>
      </c>
      <c r="B47" s="1009">
        <v>2</v>
      </c>
      <c r="C47" s="1009" t="s">
        <v>1498</v>
      </c>
      <c r="D47" s="1009" t="s">
        <v>1956</v>
      </c>
      <c r="E47" s="1015">
        <v>185179</v>
      </c>
      <c r="F47" s="1015">
        <v>265212</v>
      </c>
      <c r="G47" s="1009" t="s">
        <v>1704</v>
      </c>
      <c r="H47" s="1010"/>
    </row>
    <row r="48" spans="1:8" s="1011" customFormat="1" ht="10.5" customHeight="1">
      <c r="A48" s="1009">
        <v>45</v>
      </c>
      <c r="B48" s="1009">
        <v>2</v>
      </c>
      <c r="C48" s="1009" t="s">
        <v>1498</v>
      </c>
      <c r="D48" s="1009" t="s">
        <v>1957</v>
      </c>
      <c r="E48" s="1015">
        <v>185181</v>
      </c>
      <c r="F48" s="1015">
        <v>265206</v>
      </c>
      <c r="G48" s="1009" t="s">
        <v>1705</v>
      </c>
      <c r="H48" s="1010"/>
    </row>
    <row r="49" spans="1:8" s="1011" customFormat="1" ht="10.5" customHeight="1">
      <c r="A49" s="1009">
        <v>46</v>
      </c>
      <c r="B49" s="1009">
        <v>2</v>
      </c>
      <c r="C49" s="1009" t="s">
        <v>1498</v>
      </c>
      <c r="D49" s="1009" t="s">
        <v>1958</v>
      </c>
      <c r="E49" s="1015">
        <v>185192</v>
      </c>
      <c r="F49" s="1015">
        <v>265208</v>
      </c>
      <c r="G49" s="1009" t="s">
        <v>1706</v>
      </c>
      <c r="H49" s="1010"/>
    </row>
    <row r="50" spans="1:8" s="1011" customFormat="1" ht="10.5" customHeight="1">
      <c r="A50" s="1009">
        <v>47</v>
      </c>
      <c r="B50" s="1009">
        <v>2</v>
      </c>
      <c r="C50" s="1009" t="s">
        <v>1498</v>
      </c>
      <c r="D50" s="1009" t="s">
        <v>1959</v>
      </c>
      <c r="E50" s="1015">
        <v>185184</v>
      </c>
      <c r="F50" s="1015">
        <v>265206</v>
      </c>
      <c r="G50" s="1009" t="s">
        <v>1707</v>
      </c>
      <c r="H50" s="1010"/>
    </row>
    <row r="51" spans="1:8" s="1011" customFormat="1" ht="10.5" customHeight="1">
      <c r="A51" s="1009">
        <v>48</v>
      </c>
      <c r="B51" s="1009">
        <v>2</v>
      </c>
      <c r="C51" s="1009" t="s">
        <v>1498</v>
      </c>
      <c r="D51" s="1009" t="s">
        <v>1960</v>
      </c>
      <c r="E51" s="1015">
        <v>185183</v>
      </c>
      <c r="F51" s="1015">
        <v>265217</v>
      </c>
      <c r="G51" s="1009" t="s">
        <v>1708</v>
      </c>
      <c r="H51" s="1010"/>
    </row>
    <row r="52" spans="1:8" s="1011" customFormat="1" ht="10.5" customHeight="1">
      <c r="A52" s="1009">
        <v>49</v>
      </c>
      <c r="B52" s="1009">
        <v>1</v>
      </c>
      <c r="C52" s="1009" t="s">
        <v>1498</v>
      </c>
      <c r="D52" s="1009" t="s">
        <v>1961</v>
      </c>
      <c r="E52" s="1015">
        <v>185192</v>
      </c>
      <c r="F52" s="1015">
        <v>265221</v>
      </c>
      <c r="G52" s="1009" t="s">
        <v>1709</v>
      </c>
      <c r="H52" s="1010"/>
    </row>
    <row r="53" spans="1:8" s="1011" customFormat="1" ht="10.5" customHeight="1">
      <c r="A53" s="1009">
        <v>50</v>
      </c>
      <c r="B53" s="1009">
        <v>2</v>
      </c>
      <c r="C53" s="1009" t="s">
        <v>1498</v>
      </c>
      <c r="D53" s="1009" t="s">
        <v>1962</v>
      </c>
      <c r="E53" s="1015">
        <v>185203</v>
      </c>
      <c r="F53" s="1015">
        <v>265201</v>
      </c>
      <c r="G53" s="1009" t="s">
        <v>1710</v>
      </c>
      <c r="H53" s="1010"/>
    </row>
    <row r="54" spans="1:8" s="1011" customFormat="1" ht="10.5" customHeight="1">
      <c r="A54" s="1009">
        <v>51</v>
      </c>
      <c r="B54" s="1009">
        <v>2</v>
      </c>
      <c r="C54" s="1009" t="s">
        <v>1498</v>
      </c>
      <c r="D54" s="1009" t="s">
        <v>1963</v>
      </c>
      <c r="E54" s="1015">
        <v>185198</v>
      </c>
      <c r="F54" s="1015">
        <v>265201</v>
      </c>
      <c r="G54" s="1009" t="s">
        <v>1711</v>
      </c>
      <c r="H54" s="1010"/>
    </row>
    <row r="55" spans="1:8" s="1011" customFormat="1" ht="10.5" customHeight="1">
      <c r="A55" s="1009">
        <v>52</v>
      </c>
      <c r="B55" s="1009">
        <v>2</v>
      </c>
      <c r="C55" s="1009" t="s">
        <v>1498</v>
      </c>
      <c r="D55" s="1009" t="s">
        <v>1964</v>
      </c>
      <c r="E55" s="1015">
        <v>185192</v>
      </c>
      <c r="F55" s="1015">
        <v>265192</v>
      </c>
      <c r="G55" s="1009" t="s">
        <v>1712</v>
      </c>
      <c r="H55" s="1010"/>
    </row>
    <row r="56" spans="1:8" s="1011" customFormat="1" ht="10.5" customHeight="1">
      <c r="A56" s="1009">
        <v>53</v>
      </c>
      <c r="B56" s="1009">
        <v>2</v>
      </c>
      <c r="C56" s="1009" t="s">
        <v>1498</v>
      </c>
      <c r="D56" s="1009" t="s">
        <v>1965</v>
      </c>
      <c r="E56" s="1015">
        <v>185194</v>
      </c>
      <c r="F56" s="1015">
        <v>265192</v>
      </c>
      <c r="G56" s="1009" t="s">
        <v>1713</v>
      </c>
      <c r="H56" s="1010"/>
    </row>
    <row r="57" spans="1:8" s="1011" customFormat="1" ht="10.5" customHeight="1">
      <c r="A57" s="1009">
        <v>54</v>
      </c>
      <c r="B57" s="1009">
        <v>2</v>
      </c>
      <c r="C57" s="1009" t="s">
        <v>1498</v>
      </c>
      <c r="D57" s="1009" t="s">
        <v>1966</v>
      </c>
      <c r="E57" s="1015">
        <v>185205</v>
      </c>
      <c r="F57" s="1015">
        <v>265175</v>
      </c>
      <c r="G57" s="1009" t="s">
        <v>1714</v>
      </c>
      <c r="H57" s="1010"/>
    </row>
    <row r="58" spans="1:8" s="1011" customFormat="1" ht="10.5" customHeight="1">
      <c r="A58" s="1009">
        <v>55</v>
      </c>
      <c r="B58" s="1009">
        <v>2</v>
      </c>
      <c r="C58" s="1009" t="s">
        <v>1498</v>
      </c>
      <c r="D58" s="1009" t="s">
        <v>1967</v>
      </c>
      <c r="E58" s="1015">
        <v>185216</v>
      </c>
      <c r="F58" s="1015">
        <v>265165</v>
      </c>
      <c r="G58" s="1009" t="s">
        <v>1715</v>
      </c>
      <c r="H58" s="1010"/>
    </row>
    <row r="59" spans="1:8" s="1011" customFormat="1" ht="10.5" customHeight="1">
      <c r="A59" s="1009">
        <v>56</v>
      </c>
      <c r="B59" s="1009">
        <v>1</v>
      </c>
      <c r="C59" s="1009" t="s">
        <v>1498</v>
      </c>
      <c r="D59" s="1009" t="s">
        <v>1968</v>
      </c>
      <c r="E59" s="1015">
        <v>185246</v>
      </c>
      <c r="F59" s="1015">
        <v>265160</v>
      </c>
      <c r="G59" s="1009" t="s">
        <v>1716</v>
      </c>
      <c r="H59" s="1010"/>
    </row>
    <row r="60" spans="1:8" s="1011" customFormat="1" ht="10.5" customHeight="1">
      <c r="A60" s="1009">
        <v>57</v>
      </c>
      <c r="B60" s="1009">
        <v>2</v>
      </c>
      <c r="C60" s="1009" t="s">
        <v>1498</v>
      </c>
      <c r="D60" s="1009" t="s">
        <v>1977</v>
      </c>
      <c r="E60" s="1015">
        <v>185208</v>
      </c>
      <c r="F60" s="1015">
        <v>265200</v>
      </c>
      <c r="G60" s="1009" t="s">
        <v>1725</v>
      </c>
      <c r="H60" s="1010"/>
    </row>
    <row r="61" spans="1:8" s="1011" customFormat="1" ht="10.5" customHeight="1">
      <c r="A61" s="1009">
        <v>58</v>
      </c>
      <c r="B61" s="1009">
        <v>1</v>
      </c>
      <c r="C61" s="1009" t="s">
        <v>1499</v>
      </c>
      <c r="D61" s="1009" t="s">
        <v>1837</v>
      </c>
      <c r="E61" s="1015">
        <v>185051</v>
      </c>
      <c r="F61" s="1015">
        <v>265279</v>
      </c>
      <c r="G61" s="1009" t="s">
        <v>1585</v>
      </c>
      <c r="H61" s="1010"/>
    </row>
    <row r="62" spans="1:8" s="1011" customFormat="1" ht="10.5" customHeight="1">
      <c r="A62" s="1009">
        <v>59</v>
      </c>
      <c r="B62" s="1009">
        <v>1</v>
      </c>
      <c r="C62" s="1009" t="s">
        <v>1499</v>
      </c>
      <c r="D62" s="1009" t="s">
        <v>1839</v>
      </c>
      <c r="E62" s="1015">
        <v>185056</v>
      </c>
      <c r="F62" s="1015">
        <v>265254</v>
      </c>
      <c r="G62" s="1009" t="s">
        <v>1587</v>
      </c>
      <c r="H62" s="1010"/>
    </row>
    <row r="63" spans="1:8" s="1011" customFormat="1" ht="10.5" customHeight="1">
      <c r="A63" s="1009">
        <v>60</v>
      </c>
      <c r="B63" s="1009">
        <v>1</v>
      </c>
      <c r="C63" s="1009" t="s">
        <v>1499</v>
      </c>
      <c r="D63" s="1009" t="s">
        <v>1840</v>
      </c>
      <c r="E63" s="1015">
        <v>184937</v>
      </c>
      <c r="F63" s="1015">
        <v>265406</v>
      </c>
      <c r="G63" s="1009" t="s">
        <v>1588</v>
      </c>
      <c r="H63" s="1010"/>
    </row>
    <row r="64" spans="1:8" s="1011" customFormat="1" ht="10.5" customHeight="1">
      <c r="A64" s="1009">
        <v>61</v>
      </c>
      <c r="B64" s="1009">
        <v>1</v>
      </c>
      <c r="C64" s="1009" t="s">
        <v>1499</v>
      </c>
      <c r="D64" s="1009" t="s">
        <v>1842</v>
      </c>
      <c r="E64" s="1015">
        <v>184999</v>
      </c>
      <c r="F64" s="1015">
        <v>265320</v>
      </c>
      <c r="G64" s="1009" t="s">
        <v>1590</v>
      </c>
      <c r="H64" s="1010"/>
    </row>
    <row r="65" spans="1:8" s="1011" customFormat="1" ht="10.5" customHeight="1">
      <c r="A65" s="1009">
        <v>62</v>
      </c>
      <c r="B65" s="1009">
        <v>1</v>
      </c>
      <c r="C65" s="1009" t="s">
        <v>1499</v>
      </c>
      <c r="D65" s="1009" t="s">
        <v>1845</v>
      </c>
      <c r="E65" s="1015">
        <v>185010</v>
      </c>
      <c r="F65" s="1015">
        <v>265344</v>
      </c>
      <c r="G65" s="1009" t="s">
        <v>1593</v>
      </c>
      <c r="H65" s="1010"/>
    </row>
    <row r="66" spans="1:8" s="1011" customFormat="1" ht="10.5" customHeight="1">
      <c r="A66" s="1009">
        <v>63</v>
      </c>
      <c r="B66" s="1009">
        <v>1</v>
      </c>
      <c r="C66" s="1009" t="s">
        <v>1499</v>
      </c>
      <c r="D66" s="1009" t="s">
        <v>1848</v>
      </c>
      <c r="E66" s="1015">
        <v>185008</v>
      </c>
      <c r="F66" s="1015">
        <v>265368</v>
      </c>
      <c r="G66" s="1009" t="s">
        <v>1596</v>
      </c>
      <c r="H66" s="1010"/>
    </row>
    <row r="67" spans="1:8" s="1011" customFormat="1" ht="10.5" customHeight="1">
      <c r="A67" s="1009">
        <v>64</v>
      </c>
      <c r="B67" s="1009">
        <v>1</v>
      </c>
      <c r="C67" s="1009" t="s">
        <v>1499</v>
      </c>
      <c r="D67" s="1009" t="s">
        <v>1850</v>
      </c>
      <c r="E67" s="1015">
        <v>185047</v>
      </c>
      <c r="F67" s="1015">
        <v>265337</v>
      </c>
      <c r="G67" s="1009" t="s">
        <v>1598</v>
      </c>
      <c r="H67" s="1010"/>
    </row>
    <row r="68" spans="1:8" s="1011" customFormat="1" ht="10.5" customHeight="1">
      <c r="A68" s="1009">
        <v>65</v>
      </c>
      <c r="B68" s="1009">
        <v>1</v>
      </c>
      <c r="C68" s="1009" t="s">
        <v>1499</v>
      </c>
      <c r="D68" s="1009" t="s">
        <v>1856</v>
      </c>
      <c r="E68" s="1015">
        <v>184963</v>
      </c>
      <c r="F68" s="1015">
        <v>265445</v>
      </c>
      <c r="G68" s="1009" t="s">
        <v>1604</v>
      </c>
      <c r="H68" s="1010"/>
    </row>
    <row r="69" spans="1:8" s="1011" customFormat="1" ht="10.5" customHeight="1">
      <c r="A69" s="1009">
        <v>66</v>
      </c>
      <c r="B69" s="1009">
        <v>1</v>
      </c>
      <c r="C69" s="1009" t="s">
        <v>1499</v>
      </c>
      <c r="D69" s="1009" t="s">
        <v>1857</v>
      </c>
      <c r="E69" s="1015">
        <v>184933</v>
      </c>
      <c r="F69" s="1015">
        <v>265444</v>
      </c>
      <c r="G69" s="1009" t="s">
        <v>1605</v>
      </c>
      <c r="H69" s="1010"/>
    </row>
    <row r="70" spans="1:8" s="1011" customFormat="1" ht="10.5" customHeight="1">
      <c r="A70" s="1009">
        <v>67</v>
      </c>
      <c r="B70" s="1009">
        <v>1</v>
      </c>
      <c r="C70" s="1009" t="s">
        <v>1502</v>
      </c>
      <c r="D70" s="1009" t="s">
        <v>1871</v>
      </c>
      <c r="E70" s="1015">
        <v>185011</v>
      </c>
      <c r="F70" s="1015">
        <v>265546</v>
      </c>
      <c r="G70" s="1009" t="s">
        <v>1619</v>
      </c>
      <c r="H70" s="1010"/>
    </row>
    <row r="71" spans="1:8" s="1011" customFormat="1" ht="10.5" customHeight="1">
      <c r="A71" s="1009">
        <v>68</v>
      </c>
      <c r="B71" s="1009">
        <v>1</v>
      </c>
      <c r="C71" s="1009" t="s">
        <v>1502</v>
      </c>
      <c r="D71" s="1009" t="s">
        <v>1874</v>
      </c>
      <c r="E71" s="1015">
        <v>185011</v>
      </c>
      <c r="F71" s="1015">
        <v>265575</v>
      </c>
      <c r="G71" s="1009" t="s">
        <v>1622</v>
      </c>
      <c r="H71" s="1010"/>
    </row>
    <row r="72" spans="1:8" s="1011" customFormat="1" ht="10.5" customHeight="1">
      <c r="A72" s="1009">
        <v>69</v>
      </c>
      <c r="B72" s="1009">
        <v>1</v>
      </c>
      <c r="C72" s="1009" t="s">
        <v>1502</v>
      </c>
      <c r="D72" s="1009" t="s">
        <v>1875</v>
      </c>
      <c r="E72" s="1015">
        <v>185008</v>
      </c>
      <c r="F72" s="1015">
        <v>265581</v>
      </c>
      <c r="G72" s="1009" t="s">
        <v>1623</v>
      </c>
      <c r="H72" s="1010"/>
    </row>
    <row r="73" spans="1:8" s="1011" customFormat="1" ht="10.5" customHeight="1">
      <c r="A73" s="1009">
        <v>70</v>
      </c>
      <c r="B73" s="1009">
        <v>1</v>
      </c>
      <c r="C73" s="1009" t="s">
        <v>1502</v>
      </c>
      <c r="D73" s="1009" t="s">
        <v>1878</v>
      </c>
      <c r="E73" s="1015">
        <v>184984</v>
      </c>
      <c r="F73" s="1015">
        <v>265623</v>
      </c>
      <c r="G73" s="1009" t="s">
        <v>1626</v>
      </c>
      <c r="H73" s="1010"/>
    </row>
    <row r="74" spans="1:8" s="1011" customFormat="1" ht="10.5" customHeight="1">
      <c r="A74" s="1009">
        <v>71</v>
      </c>
      <c r="B74" s="1009">
        <v>1</v>
      </c>
      <c r="C74" s="1009" t="s">
        <v>1502</v>
      </c>
      <c r="D74" s="1009" t="s">
        <v>1879</v>
      </c>
      <c r="E74" s="1015">
        <v>184997</v>
      </c>
      <c r="F74" s="1015">
        <v>265621</v>
      </c>
      <c r="G74" s="1009" t="s">
        <v>1627</v>
      </c>
      <c r="H74" s="1010"/>
    </row>
    <row r="75" spans="1:8" s="1011" customFormat="1" ht="10.5" customHeight="1">
      <c r="A75" s="1009">
        <v>72</v>
      </c>
      <c r="B75" s="1009">
        <v>1</v>
      </c>
      <c r="C75" s="1009" t="s">
        <v>1501</v>
      </c>
      <c r="D75" s="1009" t="s">
        <v>1858</v>
      </c>
      <c r="E75" s="1015">
        <v>184966</v>
      </c>
      <c r="F75" s="1015">
        <v>265563</v>
      </c>
      <c r="G75" s="1009" t="s">
        <v>1606</v>
      </c>
      <c r="H75" s="1010"/>
    </row>
    <row r="76" spans="1:8" s="1011" customFormat="1" ht="10.5" customHeight="1">
      <c r="A76" s="1009">
        <v>73</v>
      </c>
      <c r="B76" s="1009">
        <v>1</v>
      </c>
      <c r="C76" s="1009" t="s">
        <v>1501</v>
      </c>
      <c r="D76" s="1009" t="s">
        <v>1882</v>
      </c>
      <c r="E76" s="1015">
        <v>184988</v>
      </c>
      <c r="F76" s="1015">
        <v>265583</v>
      </c>
      <c r="G76" s="1009" t="s">
        <v>1630</v>
      </c>
      <c r="H76" s="1010"/>
    </row>
    <row r="77" spans="1:8" s="1011" customFormat="1" ht="10.5" customHeight="1">
      <c r="A77" s="1009">
        <v>74</v>
      </c>
      <c r="B77" s="1009">
        <v>1</v>
      </c>
      <c r="C77" s="1009" t="s">
        <v>1501</v>
      </c>
      <c r="D77" s="1009" t="s">
        <v>1883</v>
      </c>
      <c r="E77" s="1015">
        <v>184979</v>
      </c>
      <c r="F77" s="1015">
        <v>265589</v>
      </c>
      <c r="G77" s="1009" t="s">
        <v>1631</v>
      </c>
      <c r="H77" s="1010"/>
    </row>
    <row r="78" spans="1:8" s="1011" customFormat="1" ht="10.5" customHeight="1">
      <c r="A78" s="1009">
        <v>75</v>
      </c>
      <c r="B78" s="1009">
        <v>1</v>
      </c>
      <c r="C78" s="1009" t="s">
        <v>1501</v>
      </c>
      <c r="D78" s="1009" t="s">
        <v>1884</v>
      </c>
      <c r="E78" s="1015">
        <v>184976</v>
      </c>
      <c r="F78" s="1015">
        <v>265593</v>
      </c>
      <c r="G78" s="1009" t="s">
        <v>1632</v>
      </c>
      <c r="H78" s="1010"/>
    </row>
    <row r="79" spans="1:8" s="1011" customFormat="1" ht="10.5" customHeight="1">
      <c r="A79" s="1009">
        <v>76</v>
      </c>
      <c r="B79" s="1009">
        <v>1</v>
      </c>
      <c r="C79" s="1009" t="s">
        <v>1501</v>
      </c>
      <c r="D79" s="1009" t="s">
        <v>1926</v>
      </c>
      <c r="E79" s="1015">
        <v>184919</v>
      </c>
      <c r="F79" s="1015">
        <v>265546</v>
      </c>
      <c r="G79" s="1009" t="s">
        <v>1674</v>
      </c>
      <c r="H79" s="1010"/>
    </row>
    <row r="80" spans="1:8" s="1011" customFormat="1" ht="10.5" customHeight="1">
      <c r="A80" s="1009">
        <v>77</v>
      </c>
      <c r="B80" s="1009">
        <v>1</v>
      </c>
      <c r="C80" s="1009" t="s">
        <v>1503</v>
      </c>
      <c r="D80" s="1009" t="s">
        <v>1876</v>
      </c>
      <c r="E80" s="1015">
        <v>184969</v>
      </c>
      <c r="F80" s="1015">
        <v>265612</v>
      </c>
      <c r="G80" s="1009" t="s">
        <v>1624</v>
      </c>
      <c r="H80" s="1010"/>
    </row>
    <row r="81" spans="1:8" s="1011" customFormat="1" ht="10.5" customHeight="1">
      <c r="A81" s="1009">
        <v>78</v>
      </c>
      <c r="B81" s="1009">
        <v>1</v>
      </c>
      <c r="C81" s="1009" t="s">
        <v>1508</v>
      </c>
      <c r="D81" s="1009" t="s">
        <v>1928</v>
      </c>
      <c r="E81" s="1015">
        <v>184935</v>
      </c>
      <c r="F81" s="1015">
        <v>265664</v>
      </c>
      <c r="G81" s="1009" t="s">
        <v>1676</v>
      </c>
      <c r="H81" s="1010"/>
    </row>
    <row r="82" spans="1:8" s="1011" customFormat="1" ht="10.5" customHeight="1">
      <c r="A82" s="1009">
        <v>79</v>
      </c>
      <c r="B82" s="1009">
        <v>1</v>
      </c>
      <c r="C82" s="1009" t="s">
        <v>1508</v>
      </c>
      <c r="D82" s="1009" t="s">
        <v>1898</v>
      </c>
      <c r="E82" s="1015">
        <v>184938</v>
      </c>
      <c r="F82" s="1015">
        <v>265716</v>
      </c>
      <c r="G82" s="1009" t="s">
        <v>1646</v>
      </c>
      <c r="H82" s="1010"/>
    </row>
    <row r="83" spans="1:8" s="1011" customFormat="1" ht="10.5" customHeight="1">
      <c r="A83" s="1009">
        <v>80</v>
      </c>
      <c r="B83" s="1009">
        <v>1</v>
      </c>
      <c r="C83" s="1009" t="s">
        <v>1508</v>
      </c>
      <c r="D83" s="1009" t="s">
        <v>1899</v>
      </c>
      <c r="E83" s="1015">
        <v>184935</v>
      </c>
      <c r="F83" s="1015">
        <v>265715</v>
      </c>
      <c r="G83" s="1009" t="s">
        <v>1647</v>
      </c>
      <c r="H83" s="1010"/>
    </row>
    <row r="84" spans="1:8" s="1011" customFormat="1" ht="10.5" customHeight="1">
      <c r="A84" s="1009">
        <v>81</v>
      </c>
      <c r="B84" s="1009">
        <v>1</v>
      </c>
      <c r="C84" s="1009" t="s">
        <v>1508</v>
      </c>
      <c r="D84" s="1009" t="s">
        <v>1901</v>
      </c>
      <c r="E84" s="1015">
        <v>184932</v>
      </c>
      <c r="F84" s="1015">
        <v>265692</v>
      </c>
      <c r="G84" s="1009" t="s">
        <v>1649</v>
      </c>
      <c r="H84" s="1010"/>
    </row>
    <row r="85" spans="1:8" s="1011" customFormat="1" ht="10.5" customHeight="1">
      <c r="A85" s="1009">
        <v>82</v>
      </c>
      <c r="B85" s="1009">
        <v>1</v>
      </c>
      <c r="C85" s="1009" t="s">
        <v>1508</v>
      </c>
      <c r="D85" s="1009" t="s">
        <v>1907</v>
      </c>
      <c r="E85" s="1015">
        <v>184918</v>
      </c>
      <c r="F85" s="1015">
        <v>265666</v>
      </c>
      <c r="G85" s="1009" t="s">
        <v>1655</v>
      </c>
      <c r="H85" s="1010"/>
    </row>
    <row r="86" spans="1:8" s="1011" customFormat="1" ht="10.5" customHeight="1">
      <c r="A86" s="1009">
        <v>83</v>
      </c>
      <c r="B86" s="1009">
        <v>1</v>
      </c>
      <c r="C86" s="1009" t="s">
        <v>1508</v>
      </c>
      <c r="D86" s="1009" t="s">
        <v>1908</v>
      </c>
      <c r="E86" s="1015">
        <v>184923</v>
      </c>
      <c r="F86" s="1015">
        <v>265676</v>
      </c>
      <c r="G86" s="1009" t="s">
        <v>1656</v>
      </c>
      <c r="H86" s="1010"/>
    </row>
    <row r="87" spans="1:8" s="1011" customFormat="1" ht="10.5" customHeight="1">
      <c r="A87" s="1009">
        <v>84</v>
      </c>
      <c r="B87" s="1009">
        <v>1</v>
      </c>
      <c r="C87" s="1009" t="s">
        <v>1508</v>
      </c>
      <c r="D87" s="1009" t="s">
        <v>1909</v>
      </c>
      <c r="E87" s="1015">
        <v>184932</v>
      </c>
      <c r="F87" s="1015">
        <v>265676</v>
      </c>
      <c r="G87" s="1009" t="s">
        <v>1657</v>
      </c>
      <c r="H87" s="1010"/>
    </row>
    <row r="88" spans="1:8" s="1011" customFormat="1" ht="10.5" customHeight="1">
      <c r="A88" s="1009">
        <v>85</v>
      </c>
      <c r="B88" s="1009">
        <v>1</v>
      </c>
      <c r="C88" s="1009" t="s">
        <v>1508</v>
      </c>
      <c r="D88" s="1009" t="s">
        <v>1910</v>
      </c>
      <c r="E88" s="1015">
        <v>184949</v>
      </c>
      <c r="F88" s="1015">
        <v>265662</v>
      </c>
      <c r="G88" s="1009" t="s">
        <v>1658</v>
      </c>
      <c r="H88" s="1010"/>
    </row>
    <row r="89" spans="1:8" s="1011" customFormat="1" ht="10.5" customHeight="1">
      <c r="A89" s="1009">
        <v>86</v>
      </c>
      <c r="B89" s="1009">
        <v>1</v>
      </c>
      <c r="C89" s="1009" t="s">
        <v>1508</v>
      </c>
      <c r="D89" s="1009" t="s">
        <v>1911</v>
      </c>
      <c r="E89" s="1015">
        <v>184943</v>
      </c>
      <c r="F89" s="1015">
        <v>265659</v>
      </c>
      <c r="G89" s="1009" t="s">
        <v>1659</v>
      </c>
      <c r="H89" s="1010"/>
    </row>
    <row r="90" spans="1:8" s="1011" customFormat="1" ht="10.5" customHeight="1">
      <c r="A90" s="1009">
        <v>87</v>
      </c>
      <c r="B90" s="1009">
        <v>1</v>
      </c>
      <c r="C90" s="1009" t="s">
        <v>1508</v>
      </c>
      <c r="D90" s="1009" t="s">
        <v>1913</v>
      </c>
      <c r="E90" s="1015">
        <v>184937</v>
      </c>
      <c r="F90" s="1015">
        <v>265677</v>
      </c>
      <c r="G90" s="1009" t="s">
        <v>1661</v>
      </c>
      <c r="H90" s="1010"/>
    </row>
    <row r="91" spans="1:8" s="1011" customFormat="1" ht="10.5" customHeight="1">
      <c r="A91" s="1009">
        <v>88</v>
      </c>
      <c r="B91" s="1009">
        <v>1</v>
      </c>
      <c r="C91" s="1009" t="s">
        <v>1508</v>
      </c>
      <c r="D91" s="1009" t="s">
        <v>1914</v>
      </c>
      <c r="E91" s="1015">
        <v>184937</v>
      </c>
      <c r="F91" s="1015">
        <v>265677</v>
      </c>
      <c r="G91" s="1009" t="s">
        <v>1662</v>
      </c>
      <c r="H91" s="1010"/>
    </row>
    <row r="92" spans="1:8" s="1011" customFormat="1" ht="10.5" customHeight="1">
      <c r="A92" s="1009">
        <v>89</v>
      </c>
      <c r="B92" s="1009">
        <v>1</v>
      </c>
      <c r="C92" s="1009" t="s">
        <v>1506</v>
      </c>
      <c r="D92" s="1009" t="s">
        <v>1895</v>
      </c>
      <c r="E92" s="1015">
        <v>184970</v>
      </c>
      <c r="F92" s="1015">
        <v>265783</v>
      </c>
      <c r="G92" s="1009" t="s">
        <v>1643</v>
      </c>
      <c r="H92" s="1010"/>
    </row>
    <row r="93" spans="1:8" s="1011" customFormat="1" ht="10.5" customHeight="1">
      <c r="A93" s="1009">
        <v>90</v>
      </c>
      <c r="B93" s="1009">
        <v>1</v>
      </c>
      <c r="C93" s="1009" t="s">
        <v>1506</v>
      </c>
      <c r="D93" s="1009" t="s">
        <v>1896</v>
      </c>
      <c r="E93" s="1015">
        <v>184970</v>
      </c>
      <c r="F93" s="1015">
        <v>265779</v>
      </c>
      <c r="G93" s="1009" t="s">
        <v>1644</v>
      </c>
      <c r="H93" s="1010"/>
    </row>
    <row r="94" spans="1:8" s="1011" customFormat="1" ht="10.5" customHeight="1">
      <c r="A94" s="1009">
        <v>91</v>
      </c>
      <c r="B94" s="1009">
        <v>1</v>
      </c>
      <c r="C94" s="1009" t="s">
        <v>1483</v>
      </c>
      <c r="D94" s="1009" t="s">
        <v>1771</v>
      </c>
      <c r="E94" s="1015">
        <v>184741</v>
      </c>
      <c r="F94" s="1015">
        <v>265045</v>
      </c>
      <c r="G94" s="1009" t="s">
        <v>1519</v>
      </c>
      <c r="H94" s="1010"/>
    </row>
    <row r="95" spans="1:8" s="1011" customFormat="1" ht="10.5" customHeight="1">
      <c r="A95" s="1009">
        <v>92</v>
      </c>
      <c r="B95" s="1009">
        <v>1</v>
      </c>
      <c r="C95" s="1009" t="s">
        <v>1483</v>
      </c>
      <c r="D95" s="1009" t="s">
        <v>1772</v>
      </c>
      <c r="E95" s="1015">
        <v>184734</v>
      </c>
      <c r="F95" s="1015">
        <v>265050</v>
      </c>
      <c r="G95" s="1009" t="s">
        <v>1520</v>
      </c>
      <c r="H95" s="1010"/>
    </row>
    <row r="96" spans="1:8" s="1011" customFormat="1" ht="10.5" customHeight="1">
      <c r="A96" s="1009">
        <v>93</v>
      </c>
      <c r="B96" s="1009">
        <v>1</v>
      </c>
      <c r="C96" s="1009" t="s">
        <v>1483</v>
      </c>
      <c r="D96" s="1009" t="s">
        <v>1773</v>
      </c>
      <c r="E96" s="1015">
        <v>184729</v>
      </c>
      <c r="F96" s="1015">
        <v>265054</v>
      </c>
      <c r="G96" s="1009" t="s">
        <v>1521</v>
      </c>
      <c r="H96" s="1010"/>
    </row>
    <row r="97" spans="1:8" s="1011" customFormat="1" ht="10.5" customHeight="1">
      <c r="A97" s="1009">
        <v>94</v>
      </c>
      <c r="B97" s="1009">
        <v>1</v>
      </c>
      <c r="C97" s="1009" t="s">
        <v>1484</v>
      </c>
      <c r="D97" s="1009" t="s">
        <v>1770</v>
      </c>
      <c r="E97" s="1015">
        <v>184745</v>
      </c>
      <c r="F97" s="1015">
        <v>265035</v>
      </c>
      <c r="G97" s="1009" t="s">
        <v>1518</v>
      </c>
      <c r="H97" s="1010"/>
    </row>
    <row r="98" spans="1:8" s="1011" customFormat="1" ht="10.5" customHeight="1">
      <c r="A98" s="1009">
        <v>95</v>
      </c>
      <c r="B98" s="1009">
        <v>1</v>
      </c>
      <c r="C98" s="1009" t="s">
        <v>1481</v>
      </c>
      <c r="D98" s="1009" t="s">
        <v>1763</v>
      </c>
      <c r="E98" s="1015">
        <v>185138</v>
      </c>
      <c r="F98" s="1015">
        <v>264840</v>
      </c>
      <c r="G98" s="1009" t="s">
        <v>1511</v>
      </c>
      <c r="H98" s="1010"/>
    </row>
    <row r="99" spans="1:8" s="1011" customFormat="1" ht="10.5" customHeight="1">
      <c r="A99" s="1009">
        <v>96</v>
      </c>
      <c r="B99" s="1009">
        <v>1</v>
      </c>
      <c r="C99" s="1009" t="s">
        <v>1481</v>
      </c>
      <c r="D99" s="1009" t="s">
        <v>1764</v>
      </c>
      <c r="E99" s="1015">
        <v>185139</v>
      </c>
      <c r="F99" s="1015">
        <v>264840</v>
      </c>
      <c r="G99" s="1009" t="s">
        <v>1512</v>
      </c>
      <c r="H99" s="1010"/>
    </row>
    <row r="100" spans="1:8" s="1011" customFormat="1" ht="10.5" customHeight="1">
      <c r="A100" s="1009">
        <v>97</v>
      </c>
      <c r="B100" s="1009">
        <v>1</v>
      </c>
      <c r="C100" s="1009" t="s">
        <v>1487</v>
      </c>
      <c r="D100" s="1009" t="s">
        <v>1780</v>
      </c>
      <c r="E100" s="1015">
        <v>185984</v>
      </c>
      <c r="F100" s="1015">
        <v>265515</v>
      </c>
      <c r="G100" s="1009" t="s">
        <v>1528</v>
      </c>
      <c r="H100" s="1010"/>
    </row>
    <row r="101" spans="1:8" s="1011" customFormat="1" ht="10.5" customHeight="1">
      <c r="A101" s="1009">
        <v>98</v>
      </c>
      <c r="B101" s="1009">
        <v>1</v>
      </c>
      <c r="C101" s="1009" t="s">
        <v>1487</v>
      </c>
      <c r="D101" s="1009" t="s">
        <v>1781</v>
      </c>
      <c r="E101" s="1015">
        <v>185988</v>
      </c>
      <c r="F101" s="1015">
        <v>265510</v>
      </c>
      <c r="G101" s="1009" t="s">
        <v>1529</v>
      </c>
      <c r="H101" s="1010"/>
    </row>
    <row r="102" spans="1:8" s="1011" customFormat="1" ht="10.5" customHeight="1">
      <c r="A102" s="1009">
        <v>99</v>
      </c>
      <c r="B102" s="1009">
        <v>1</v>
      </c>
      <c r="C102" s="1009" t="s">
        <v>1487</v>
      </c>
      <c r="D102" s="1009" t="s">
        <v>1970</v>
      </c>
      <c r="E102" s="1015">
        <v>185975</v>
      </c>
      <c r="F102" s="1015">
        <v>265512</v>
      </c>
      <c r="G102" s="1009" t="s">
        <v>1718</v>
      </c>
      <c r="H102" s="1010"/>
    </row>
    <row r="103" spans="1:8" s="1011" customFormat="1" ht="10.5" customHeight="1">
      <c r="A103" s="1009">
        <v>100</v>
      </c>
      <c r="B103" s="1009">
        <v>1</v>
      </c>
      <c r="C103" s="1009" t="s">
        <v>1486</v>
      </c>
      <c r="D103" s="1009" t="s">
        <v>1778</v>
      </c>
      <c r="E103" s="1015">
        <v>185662</v>
      </c>
      <c r="F103" s="1015">
        <v>265480</v>
      </c>
      <c r="G103" s="1009" t="s">
        <v>1526</v>
      </c>
      <c r="H103" s="1010"/>
    </row>
    <row r="104" spans="1:8" s="1011" customFormat="1" ht="10.5" customHeight="1">
      <c r="A104" s="1009">
        <v>101</v>
      </c>
      <c r="B104" s="1009">
        <v>1</v>
      </c>
      <c r="C104" s="1009" t="s">
        <v>1486</v>
      </c>
      <c r="D104" s="1009" t="s">
        <v>1779</v>
      </c>
      <c r="E104" s="1015">
        <v>185658</v>
      </c>
      <c r="F104" s="1015">
        <v>265483</v>
      </c>
      <c r="G104" s="1009" t="s">
        <v>1527</v>
      </c>
      <c r="H104" s="1010"/>
    </row>
    <row r="105" spans="1:8" s="1011" customFormat="1" ht="10.5" customHeight="1">
      <c r="A105" s="1009">
        <v>102</v>
      </c>
      <c r="B105" s="1009">
        <v>1</v>
      </c>
      <c r="C105" s="1009" t="s">
        <v>1486</v>
      </c>
      <c r="D105" s="1009" t="s">
        <v>1929</v>
      </c>
      <c r="E105" s="1015">
        <v>185659</v>
      </c>
      <c r="F105" s="1015">
        <v>265472</v>
      </c>
      <c r="G105" s="1009" t="s">
        <v>1677</v>
      </c>
      <c r="H105" s="1010"/>
    </row>
    <row r="106" spans="1:8" s="1011" customFormat="1" ht="10.5" customHeight="1">
      <c r="A106" s="1009">
        <v>103</v>
      </c>
      <c r="B106" s="1009">
        <v>1</v>
      </c>
      <c r="C106" s="1009" t="s">
        <v>1757</v>
      </c>
      <c r="D106" s="1009" t="s">
        <v>1997</v>
      </c>
      <c r="E106" s="1015">
        <v>185725</v>
      </c>
      <c r="F106" s="1015">
        <v>265499</v>
      </c>
      <c r="G106" s="1009" t="s">
        <v>1745</v>
      </c>
      <c r="H106" s="1010"/>
    </row>
    <row r="107" spans="1:8" s="1011" customFormat="1" ht="10.5" customHeight="1">
      <c r="A107" s="1009">
        <v>104</v>
      </c>
      <c r="B107" s="1009">
        <v>1</v>
      </c>
      <c r="C107" s="1009" t="s">
        <v>1757</v>
      </c>
      <c r="D107" s="1009" t="s">
        <v>1998</v>
      </c>
      <c r="E107" s="1015">
        <v>185735</v>
      </c>
      <c r="F107" s="1015">
        <v>265503</v>
      </c>
      <c r="G107" s="1009" t="s">
        <v>1746</v>
      </c>
      <c r="H107" s="1010"/>
    </row>
    <row r="108" spans="1:8" s="1011" customFormat="1" ht="10.5" customHeight="1">
      <c r="A108" s="1009">
        <v>105</v>
      </c>
      <c r="B108" s="1009">
        <v>2</v>
      </c>
      <c r="C108" s="1009" t="s">
        <v>1482</v>
      </c>
      <c r="D108" s="1009" t="s">
        <v>2030</v>
      </c>
      <c r="E108" s="1015">
        <v>185627</v>
      </c>
      <c r="F108" s="1015">
        <v>266019</v>
      </c>
      <c r="G108" s="1009" t="s">
        <v>1513</v>
      </c>
      <c r="H108" s="1010"/>
    </row>
    <row r="109" spans="1:8" s="1011" customFormat="1" ht="10.5" customHeight="1">
      <c r="A109" s="1009">
        <v>106</v>
      </c>
      <c r="B109" s="1009">
        <v>2</v>
      </c>
      <c r="C109" s="1009" t="s">
        <v>1482</v>
      </c>
      <c r="D109" s="1009" t="s">
        <v>2030</v>
      </c>
      <c r="E109" s="1015">
        <v>185627</v>
      </c>
      <c r="F109" s="1015">
        <v>266019</v>
      </c>
      <c r="G109" s="1009" t="s">
        <v>1513</v>
      </c>
      <c r="H109" s="1010"/>
    </row>
    <row r="110" spans="1:8" s="1011" customFormat="1" ht="10.5" customHeight="1">
      <c r="A110" s="1009">
        <v>107</v>
      </c>
      <c r="B110" s="1009">
        <v>2</v>
      </c>
      <c r="C110" s="1009" t="s">
        <v>1482</v>
      </c>
      <c r="D110" s="1009" t="s">
        <v>2030</v>
      </c>
      <c r="E110" s="1015">
        <v>185627</v>
      </c>
      <c r="F110" s="1015">
        <v>266019</v>
      </c>
      <c r="G110" s="1009" t="s">
        <v>1514</v>
      </c>
      <c r="H110" s="1010"/>
    </row>
    <row r="111" spans="1:8" s="1011" customFormat="1" ht="10.5" customHeight="1">
      <c r="A111" s="1009">
        <v>108</v>
      </c>
      <c r="B111" s="1009">
        <v>2</v>
      </c>
      <c r="C111" s="1009" t="s">
        <v>1482</v>
      </c>
      <c r="D111" s="1009" t="s">
        <v>2030</v>
      </c>
      <c r="E111" s="1015">
        <v>185627</v>
      </c>
      <c r="F111" s="1015">
        <v>266019</v>
      </c>
      <c r="G111" s="1009" t="s">
        <v>1538</v>
      </c>
      <c r="H111" s="1010"/>
    </row>
    <row r="112" spans="1:8" s="1011" customFormat="1" ht="10.5" customHeight="1">
      <c r="A112" s="1009">
        <v>109</v>
      </c>
      <c r="B112" s="1009">
        <v>2</v>
      </c>
      <c r="C112" s="1009" t="s">
        <v>1482</v>
      </c>
      <c r="D112" s="1009" t="s">
        <v>2030</v>
      </c>
      <c r="E112" s="1015">
        <v>185627</v>
      </c>
      <c r="F112" s="1015">
        <v>266019</v>
      </c>
      <c r="G112" s="1009" t="s">
        <v>1539</v>
      </c>
      <c r="H112" s="1010"/>
    </row>
    <row r="113" spans="1:8" s="1011" customFormat="1" ht="10.5" customHeight="1">
      <c r="A113" s="1009">
        <v>110</v>
      </c>
      <c r="B113" s="1009">
        <v>1</v>
      </c>
      <c r="C113" s="1009" t="s">
        <v>1482</v>
      </c>
      <c r="D113" s="1009" t="s">
        <v>1765</v>
      </c>
      <c r="E113" s="1015">
        <v>185627</v>
      </c>
      <c r="F113" s="1015">
        <v>266019</v>
      </c>
      <c r="G113" s="1009" t="s">
        <v>1513</v>
      </c>
      <c r="H113" s="1010"/>
    </row>
    <row r="114" spans="1:8" s="1011" customFormat="1" ht="10.5" customHeight="1">
      <c r="A114" s="1009">
        <v>111</v>
      </c>
      <c r="B114" s="1009">
        <v>1</v>
      </c>
      <c r="C114" s="1009" t="s">
        <v>1482</v>
      </c>
      <c r="D114" s="1009" t="s">
        <v>1766</v>
      </c>
      <c r="E114" s="1015">
        <v>185657</v>
      </c>
      <c r="F114" s="1015">
        <v>266027</v>
      </c>
      <c r="G114" s="1009" t="s">
        <v>1514</v>
      </c>
      <c r="H114" s="1010"/>
    </row>
    <row r="115" spans="1:8" s="1011" customFormat="1" ht="10.5" customHeight="1">
      <c r="A115" s="1009">
        <v>112</v>
      </c>
      <c r="B115" s="1009">
        <v>1</v>
      </c>
      <c r="C115" s="1009" t="s">
        <v>1482</v>
      </c>
      <c r="D115" s="1009" t="s">
        <v>1790</v>
      </c>
      <c r="E115" s="1015">
        <v>185526</v>
      </c>
      <c r="F115" s="1015">
        <v>265998</v>
      </c>
      <c r="G115" s="1009" t="s">
        <v>1538</v>
      </c>
      <c r="H115" s="1010"/>
    </row>
    <row r="116" spans="1:8" s="1011" customFormat="1" ht="10.5" customHeight="1">
      <c r="A116" s="1009">
        <v>113</v>
      </c>
      <c r="B116" s="1009">
        <v>1</v>
      </c>
      <c r="C116" s="1009" t="s">
        <v>1482</v>
      </c>
      <c r="D116" s="1009" t="s">
        <v>1791</v>
      </c>
      <c r="E116" s="1015">
        <v>185525</v>
      </c>
      <c r="F116" s="1015">
        <v>265999</v>
      </c>
      <c r="G116" s="1009" t="s">
        <v>1539</v>
      </c>
      <c r="H116" s="1010"/>
    </row>
    <row r="117" spans="1:8" s="1011" customFormat="1" ht="10.5" customHeight="1">
      <c r="A117" s="1009">
        <v>114</v>
      </c>
      <c r="B117" s="1009">
        <v>1</v>
      </c>
      <c r="C117" s="1009" t="s">
        <v>1482</v>
      </c>
      <c r="D117" s="1009" t="s">
        <v>1792</v>
      </c>
      <c r="E117" s="1015">
        <v>185565</v>
      </c>
      <c r="F117" s="1015">
        <v>265894</v>
      </c>
      <c r="G117" s="1009" t="s">
        <v>1540</v>
      </c>
      <c r="H117" s="1010"/>
    </row>
    <row r="118" spans="1:8" s="1011" customFormat="1" ht="10.5" customHeight="1">
      <c r="A118" s="1009">
        <v>115</v>
      </c>
      <c r="B118" s="1009">
        <v>1</v>
      </c>
      <c r="C118" s="1009" t="s">
        <v>1482</v>
      </c>
      <c r="D118" s="1009" t="s">
        <v>1793</v>
      </c>
      <c r="E118" s="1015">
        <v>185561</v>
      </c>
      <c r="F118" s="1015">
        <v>265891</v>
      </c>
      <c r="G118" s="1009" t="s">
        <v>1541</v>
      </c>
      <c r="H118" s="1010"/>
    </row>
    <row r="119" spans="1:8" s="1011" customFormat="1" ht="10.5" customHeight="1">
      <c r="A119" s="1009">
        <v>116</v>
      </c>
      <c r="B119" s="1009">
        <v>1</v>
      </c>
      <c r="C119" s="1009" t="s">
        <v>1482</v>
      </c>
      <c r="D119" s="1009" t="s">
        <v>1794</v>
      </c>
      <c r="E119" s="1015">
        <v>185668</v>
      </c>
      <c r="F119" s="1015">
        <v>265845</v>
      </c>
      <c r="G119" s="1009" t="s">
        <v>1542</v>
      </c>
      <c r="H119" s="1010"/>
    </row>
    <row r="120" spans="1:8" s="1011" customFormat="1" ht="10.5" customHeight="1">
      <c r="A120" s="1009">
        <v>117</v>
      </c>
      <c r="B120" s="1009">
        <v>1</v>
      </c>
      <c r="C120" s="1009" t="s">
        <v>1482</v>
      </c>
      <c r="D120" s="1009" t="s">
        <v>1795</v>
      </c>
      <c r="E120" s="1015">
        <v>185675</v>
      </c>
      <c r="F120" s="1015">
        <v>265820</v>
      </c>
      <c r="G120" s="1009" t="s">
        <v>1543</v>
      </c>
      <c r="H120" s="1010"/>
    </row>
    <row r="121" spans="1:8" s="1011" customFormat="1" ht="10.5" customHeight="1">
      <c r="A121" s="1009">
        <v>118</v>
      </c>
      <c r="B121" s="1009">
        <v>1</v>
      </c>
      <c r="C121" s="1009" t="s">
        <v>1482</v>
      </c>
      <c r="D121" s="1009" t="s">
        <v>1796</v>
      </c>
      <c r="E121" s="1015">
        <v>185674</v>
      </c>
      <c r="F121" s="1015">
        <v>265823</v>
      </c>
      <c r="G121" s="1009" t="s">
        <v>1544</v>
      </c>
      <c r="H121" s="1010"/>
    </row>
    <row r="122" spans="1:8" s="1011" customFormat="1" ht="10.5" customHeight="1">
      <c r="A122" s="1009">
        <v>119</v>
      </c>
      <c r="B122" s="1009">
        <v>1</v>
      </c>
      <c r="C122" s="1009" t="s">
        <v>1482</v>
      </c>
      <c r="D122" s="1009" t="s">
        <v>1797</v>
      </c>
      <c r="E122" s="1015">
        <v>185688</v>
      </c>
      <c r="F122" s="1015">
        <v>265840</v>
      </c>
      <c r="G122" s="1009" t="s">
        <v>1545</v>
      </c>
      <c r="H122" s="1010"/>
    </row>
    <row r="123" spans="1:8" s="1011" customFormat="1" ht="10.5" customHeight="1">
      <c r="A123" s="1009">
        <v>120</v>
      </c>
      <c r="B123" s="1009">
        <v>1</v>
      </c>
      <c r="C123" s="1009" t="s">
        <v>1482</v>
      </c>
      <c r="D123" s="1009" t="s">
        <v>1798</v>
      </c>
      <c r="E123" s="1015">
        <v>185700</v>
      </c>
      <c r="F123" s="1015">
        <v>265846</v>
      </c>
      <c r="G123" s="1009" t="s">
        <v>1546</v>
      </c>
      <c r="H123" s="1010"/>
    </row>
    <row r="124" spans="1:8" s="1011" customFormat="1" ht="10.5" customHeight="1">
      <c r="A124" s="1009">
        <v>121</v>
      </c>
      <c r="B124" s="1009">
        <v>1</v>
      </c>
      <c r="C124" s="1009" t="s">
        <v>1482</v>
      </c>
      <c r="D124" s="1009" t="s">
        <v>1799</v>
      </c>
      <c r="E124" s="1015">
        <v>185709</v>
      </c>
      <c r="F124" s="1015">
        <v>265851</v>
      </c>
      <c r="G124" s="1009" t="s">
        <v>1547</v>
      </c>
      <c r="H124" s="1010"/>
    </row>
    <row r="125" spans="1:8" s="1011" customFormat="1" ht="10.5" customHeight="1">
      <c r="A125" s="1009">
        <v>122</v>
      </c>
      <c r="B125" s="1009">
        <v>1</v>
      </c>
      <c r="C125" s="1009" t="s">
        <v>1482</v>
      </c>
      <c r="D125" s="1009" t="s">
        <v>1800</v>
      </c>
      <c r="E125" s="1015">
        <v>185739</v>
      </c>
      <c r="F125" s="1015">
        <v>265850</v>
      </c>
      <c r="G125" s="1009" t="s">
        <v>1548</v>
      </c>
      <c r="H125" s="1010"/>
    </row>
    <row r="126" spans="1:8" s="1011" customFormat="1" ht="10.5" customHeight="1">
      <c r="A126" s="1009">
        <v>123</v>
      </c>
      <c r="B126" s="1009">
        <v>1</v>
      </c>
      <c r="C126" s="1009" t="s">
        <v>1482</v>
      </c>
      <c r="D126" s="1009" t="s">
        <v>1801</v>
      </c>
      <c r="E126" s="1015">
        <v>185737</v>
      </c>
      <c r="F126" s="1015">
        <v>265853</v>
      </c>
      <c r="G126" s="1009" t="s">
        <v>1549</v>
      </c>
      <c r="H126" s="1010"/>
    </row>
    <row r="127" spans="1:8" s="1011" customFormat="1" ht="10.5" customHeight="1">
      <c r="A127" s="1009">
        <v>124</v>
      </c>
      <c r="B127" s="1009">
        <v>1</v>
      </c>
      <c r="C127" s="1009" t="s">
        <v>1482</v>
      </c>
      <c r="D127" s="1009" t="s">
        <v>1802</v>
      </c>
      <c r="E127" s="1015">
        <v>185775</v>
      </c>
      <c r="F127" s="1015">
        <v>265610</v>
      </c>
      <c r="G127" s="1009" t="s">
        <v>1550</v>
      </c>
      <c r="H127" s="1010"/>
    </row>
    <row r="128" spans="1:8" s="1011" customFormat="1" ht="10.5" customHeight="1">
      <c r="A128" s="1009">
        <v>125</v>
      </c>
      <c r="B128" s="1009">
        <v>1</v>
      </c>
      <c r="C128" s="1009" t="s">
        <v>1482</v>
      </c>
      <c r="D128" s="1009" t="s">
        <v>1803</v>
      </c>
      <c r="E128" s="1015">
        <v>185786</v>
      </c>
      <c r="F128" s="1015">
        <v>265661</v>
      </c>
      <c r="G128" s="1009" t="s">
        <v>1551</v>
      </c>
      <c r="H128" s="1010"/>
    </row>
    <row r="129" spans="1:8" s="1011" customFormat="1" ht="10.5" customHeight="1">
      <c r="A129" s="1009">
        <v>126</v>
      </c>
      <c r="B129" s="1009">
        <v>1</v>
      </c>
      <c r="C129" s="1009" t="s">
        <v>1482</v>
      </c>
      <c r="D129" s="1009" t="s">
        <v>1804</v>
      </c>
      <c r="E129" s="1015">
        <v>185712</v>
      </c>
      <c r="F129" s="1015">
        <v>265723</v>
      </c>
      <c r="G129" s="1009" t="s">
        <v>1552</v>
      </c>
      <c r="H129" s="1010"/>
    </row>
    <row r="130" spans="1:8" s="1011" customFormat="1" ht="10.5" customHeight="1">
      <c r="A130" s="1009">
        <v>127</v>
      </c>
      <c r="B130" s="1009">
        <v>1</v>
      </c>
      <c r="C130" s="1009" t="s">
        <v>1482</v>
      </c>
      <c r="D130" s="1009" t="s">
        <v>1805</v>
      </c>
      <c r="E130" s="1015">
        <v>185630</v>
      </c>
      <c r="F130" s="1015">
        <v>265618</v>
      </c>
      <c r="G130" s="1009" t="s">
        <v>1553</v>
      </c>
      <c r="H130" s="1010"/>
    </row>
    <row r="131" spans="1:8" s="1011" customFormat="1" ht="10.5" customHeight="1">
      <c r="A131" s="1009">
        <v>128</v>
      </c>
      <c r="B131" s="1009">
        <v>1</v>
      </c>
      <c r="C131" s="1009" t="s">
        <v>1482</v>
      </c>
      <c r="D131" s="1009" t="s">
        <v>1806</v>
      </c>
      <c r="E131" s="1015">
        <v>185625</v>
      </c>
      <c r="F131" s="1015">
        <v>265638</v>
      </c>
      <c r="G131" s="1009" t="s">
        <v>1554</v>
      </c>
      <c r="H131" s="1010"/>
    </row>
    <row r="132" spans="1:8" s="1011" customFormat="1" ht="10.5" customHeight="1">
      <c r="A132" s="1009">
        <v>129</v>
      </c>
      <c r="B132" s="1009">
        <v>1</v>
      </c>
      <c r="C132" s="1009" t="s">
        <v>1482</v>
      </c>
      <c r="D132" s="1009" t="s">
        <v>1807</v>
      </c>
      <c r="E132" s="1015">
        <v>185662</v>
      </c>
      <c r="F132" s="1015">
        <v>265688</v>
      </c>
      <c r="G132" s="1009" t="s">
        <v>1555</v>
      </c>
      <c r="H132" s="1010"/>
    </row>
    <row r="133" spans="1:8" s="1011" customFormat="1" ht="10.5" customHeight="1">
      <c r="A133" s="1009">
        <v>130</v>
      </c>
      <c r="B133" s="1009">
        <v>1</v>
      </c>
      <c r="C133" s="1009" t="s">
        <v>1482</v>
      </c>
      <c r="D133" s="1009" t="s">
        <v>1808</v>
      </c>
      <c r="E133" s="1015">
        <v>185597</v>
      </c>
      <c r="F133" s="1015">
        <v>265720</v>
      </c>
      <c r="G133" s="1009" t="s">
        <v>1556</v>
      </c>
      <c r="H133" s="1010"/>
    </row>
    <row r="134" spans="1:8" s="1011" customFormat="1" ht="10.5" customHeight="1">
      <c r="A134" s="1009">
        <v>131</v>
      </c>
      <c r="B134" s="1009">
        <v>1</v>
      </c>
      <c r="C134" s="1009" t="s">
        <v>1482</v>
      </c>
      <c r="D134" s="1009" t="s">
        <v>1809</v>
      </c>
      <c r="E134" s="1015">
        <v>185576</v>
      </c>
      <c r="F134" s="1015">
        <v>265709</v>
      </c>
      <c r="G134" s="1009" t="s">
        <v>1557</v>
      </c>
      <c r="H134" s="1010"/>
    </row>
    <row r="135" spans="1:8" s="1011" customFormat="1" ht="10.5" customHeight="1">
      <c r="A135" s="1009">
        <v>132</v>
      </c>
      <c r="B135" s="1009">
        <v>1</v>
      </c>
      <c r="C135" s="1009" t="s">
        <v>1482</v>
      </c>
      <c r="D135" s="1009" t="s">
        <v>1810</v>
      </c>
      <c r="E135" s="1015">
        <v>185583</v>
      </c>
      <c r="F135" s="1015">
        <v>265749</v>
      </c>
      <c r="G135" s="1009" t="s">
        <v>1558</v>
      </c>
      <c r="H135" s="1010"/>
    </row>
    <row r="136" spans="1:8" s="1011" customFormat="1" ht="10.5" customHeight="1">
      <c r="A136" s="1009">
        <v>133</v>
      </c>
      <c r="B136" s="1009">
        <v>1</v>
      </c>
      <c r="C136" s="1009" t="s">
        <v>1482</v>
      </c>
      <c r="D136" s="1009" t="s">
        <v>1930</v>
      </c>
      <c r="E136" s="1015">
        <v>185563</v>
      </c>
      <c r="F136" s="1015">
        <v>265896</v>
      </c>
      <c r="G136" s="1009" t="s">
        <v>1678</v>
      </c>
      <c r="H136" s="1010"/>
    </row>
    <row r="137" spans="1:8" s="1011" customFormat="1" ht="10.5" customHeight="1">
      <c r="A137" s="1009">
        <v>134</v>
      </c>
      <c r="B137" s="1009">
        <v>1</v>
      </c>
      <c r="C137" s="1009" t="s">
        <v>1482</v>
      </c>
      <c r="D137" s="1009" t="s">
        <v>1931</v>
      </c>
      <c r="E137" s="1015">
        <v>185566</v>
      </c>
      <c r="F137" s="1015">
        <v>265899</v>
      </c>
      <c r="G137" s="1009" t="s">
        <v>1679</v>
      </c>
      <c r="H137" s="1010"/>
    </row>
    <row r="138" spans="1:8" s="1011" customFormat="1" ht="10.5" customHeight="1">
      <c r="A138" s="1009">
        <v>135</v>
      </c>
      <c r="B138" s="1009">
        <v>1</v>
      </c>
      <c r="C138" s="1009" t="s">
        <v>1482</v>
      </c>
      <c r="D138" s="1009" t="s">
        <v>1932</v>
      </c>
      <c r="E138" s="1015">
        <v>185564</v>
      </c>
      <c r="F138" s="1015">
        <v>265902</v>
      </c>
      <c r="G138" s="1009" t="s">
        <v>1680</v>
      </c>
      <c r="H138" s="1010"/>
    </row>
    <row r="139" spans="1:8" s="1011" customFormat="1" ht="10.5" customHeight="1">
      <c r="A139" s="1009">
        <v>136</v>
      </c>
      <c r="B139" s="1009">
        <v>1</v>
      </c>
      <c r="C139" s="1009" t="s">
        <v>1482</v>
      </c>
      <c r="D139" s="1009" t="s">
        <v>1933</v>
      </c>
      <c r="E139" s="1015">
        <v>185565</v>
      </c>
      <c r="F139" s="1015">
        <v>265905</v>
      </c>
      <c r="G139" s="1009" t="s">
        <v>1681</v>
      </c>
      <c r="H139" s="1010"/>
    </row>
    <row r="140" spans="1:8" s="1011" customFormat="1" ht="10.5" customHeight="1">
      <c r="A140" s="1009">
        <v>137</v>
      </c>
      <c r="B140" s="1009">
        <v>2</v>
      </c>
      <c r="C140" s="1009" t="s">
        <v>1482</v>
      </c>
      <c r="D140" s="1009" t="s">
        <v>1973</v>
      </c>
      <c r="E140" s="1015">
        <v>185637</v>
      </c>
      <c r="F140" s="1015">
        <v>265619</v>
      </c>
      <c r="G140" s="1009" t="s">
        <v>1721</v>
      </c>
      <c r="H140" s="1010"/>
    </row>
    <row r="141" spans="1:8" s="1011" customFormat="1" ht="10.5" customHeight="1">
      <c r="A141" s="1009">
        <v>138</v>
      </c>
      <c r="B141" s="1009">
        <v>1</v>
      </c>
      <c r="C141" s="1009" t="s">
        <v>1482</v>
      </c>
      <c r="D141" s="1009" t="s">
        <v>1974</v>
      </c>
      <c r="E141" s="1015">
        <v>185676</v>
      </c>
      <c r="F141" s="1015">
        <v>265690</v>
      </c>
      <c r="G141" s="1009" t="s">
        <v>1722</v>
      </c>
      <c r="H141" s="1010"/>
    </row>
    <row r="142" spans="1:8" s="1011" customFormat="1" ht="10.5" customHeight="1">
      <c r="A142" s="1009">
        <v>139</v>
      </c>
      <c r="B142" s="1009">
        <v>2</v>
      </c>
      <c r="C142" s="1009" t="s">
        <v>1482</v>
      </c>
      <c r="D142" s="1009" t="s">
        <v>1975</v>
      </c>
      <c r="E142" s="1015">
        <v>185593</v>
      </c>
      <c r="F142" s="1015">
        <v>265721</v>
      </c>
      <c r="G142" s="1009" t="s">
        <v>1723</v>
      </c>
      <c r="H142" s="1010"/>
    </row>
    <row r="143" spans="1:8" s="1011" customFormat="1" ht="10.5" customHeight="1">
      <c r="A143" s="1009">
        <v>140</v>
      </c>
      <c r="B143" s="1009">
        <v>1</v>
      </c>
      <c r="C143" s="1009" t="s">
        <v>1482</v>
      </c>
      <c r="D143" s="1009" t="s">
        <v>1976</v>
      </c>
      <c r="E143" s="1015">
        <v>185588</v>
      </c>
      <c r="F143" s="1015">
        <v>265712</v>
      </c>
      <c r="G143" s="1009" t="s">
        <v>1724</v>
      </c>
      <c r="H143" s="1010"/>
    </row>
    <row r="144" spans="1:8" s="1011" customFormat="1" ht="10.5" customHeight="1">
      <c r="A144" s="1009">
        <v>141</v>
      </c>
      <c r="B144" s="1009">
        <v>2</v>
      </c>
      <c r="C144" s="1009" t="s">
        <v>1482</v>
      </c>
      <c r="D144" s="1009" t="s">
        <v>1984</v>
      </c>
      <c r="E144" s="1015">
        <v>185563</v>
      </c>
      <c r="F144" s="1015">
        <v>266040</v>
      </c>
      <c r="G144" s="1009" t="s">
        <v>1732</v>
      </c>
      <c r="H144" s="1010"/>
    </row>
    <row r="145" spans="1:8" s="1011" customFormat="1" ht="10.5" customHeight="1">
      <c r="A145" s="1009">
        <v>142</v>
      </c>
      <c r="B145" s="1009">
        <v>1</v>
      </c>
      <c r="C145" s="1009" t="s">
        <v>1482</v>
      </c>
      <c r="D145" s="1009" t="s">
        <v>1985</v>
      </c>
      <c r="E145" s="1015">
        <v>185577</v>
      </c>
      <c r="F145" s="1015">
        <v>266046</v>
      </c>
      <c r="G145" s="1009" t="s">
        <v>1733</v>
      </c>
      <c r="H145" s="1010"/>
    </row>
    <row r="146" spans="1:8" s="1011" customFormat="1" ht="10.5" customHeight="1">
      <c r="A146" s="1009">
        <v>143</v>
      </c>
      <c r="B146" s="1009">
        <v>2</v>
      </c>
      <c r="C146" s="1009" t="s">
        <v>1482</v>
      </c>
      <c r="D146" s="1009" t="s">
        <v>1986</v>
      </c>
      <c r="E146" s="1015">
        <v>185586</v>
      </c>
      <c r="F146" s="1015">
        <v>266055</v>
      </c>
      <c r="G146" s="1009" t="s">
        <v>1734</v>
      </c>
      <c r="H146" s="1010"/>
    </row>
    <row r="147" spans="1:8" s="1011" customFormat="1" ht="10.5" customHeight="1">
      <c r="A147" s="1009">
        <v>144</v>
      </c>
      <c r="B147" s="1009">
        <v>2</v>
      </c>
      <c r="C147" s="1009" t="s">
        <v>1482</v>
      </c>
      <c r="D147" s="1009" t="s">
        <v>1987</v>
      </c>
      <c r="E147" s="1015">
        <v>185593</v>
      </c>
      <c r="F147" s="1015">
        <v>266040</v>
      </c>
      <c r="G147" s="1009" t="s">
        <v>1735</v>
      </c>
      <c r="H147" s="1010"/>
    </row>
    <row r="148" spans="1:8" s="1011" customFormat="1" ht="10.5" customHeight="1">
      <c r="A148" s="1009">
        <v>145</v>
      </c>
      <c r="B148" s="1009">
        <v>1</v>
      </c>
      <c r="C148" s="1009" t="s">
        <v>1482</v>
      </c>
      <c r="D148" s="1009" t="s">
        <v>1988</v>
      </c>
      <c r="E148" s="1015">
        <v>185618</v>
      </c>
      <c r="F148" s="1015">
        <v>265986</v>
      </c>
      <c r="G148" s="1009" t="s">
        <v>1736</v>
      </c>
      <c r="H148" s="1010"/>
    </row>
    <row r="149" spans="1:8" s="1011" customFormat="1" ht="10.5" customHeight="1">
      <c r="A149" s="1009">
        <v>146</v>
      </c>
      <c r="B149" s="1009">
        <v>2</v>
      </c>
      <c r="C149" s="1009" t="s">
        <v>1482</v>
      </c>
      <c r="D149" s="1009" t="s">
        <v>1989</v>
      </c>
      <c r="E149" s="1015">
        <v>185609</v>
      </c>
      <c r="F149" s="1015">
        <v>265992</v>
      </c>
      <c r="G149" s="1009" t="s">
        <v>1737</v>
      </c>
      <c r="H149" s="1010"/>
    </row>
    <row r="150" spans="1:8" s="1011" customFormat="1" ht="10.5" customHeight="1">
      <c r="A150" s="1009">
        <v>147</v>
      </c>
      <c r="B150" s="1009">
        <v>2</v>
      </c>
      <c r="C150" s="1009" t="s">
        <v>1482</v>
      </c>
      <c r="D150" s="1009" t="s">
        <v>1990</v>
      </c>
      <c r="E150" s="1015">
        <v>185602</v>
      </c>
      <c r="F150" s="1015">
        <v>265997</v>
      </c>
      <c r="G150" s="1009" t="s">
        <v>1738</v>
      </c>
      <c r="H150" s="1010"/>
    </row>
    <row r="151" spans="1:8" s="1011" customFormat="1" ht="10.5" customHeight="1">
      <c r="A151" s="1009">
        <v>148</v>
      </c>
      <c r="B151" s="1009">
        <v>2</v>
      </c>
      <c r="C151" s="1009" t="s">
        <v>1482</v>
      </c>
      <c r="D151" s="1009" t="s">
        <v>1991</v>
      </c>
      <c r="E151" s="1015">
        <v>185606</v>
      </c>
      <c r="F151" s="1015">
        <v>266008</v>
      </c>
      <c r="G151" s="1009" t="s">
        <v>1739</v>
      </c>
      <c r="H151" s="1010"/>
    </row>
    <row r="152" spans="1:8" s="1011" customFormat="1" ht="10.5" customHeight="1">
      <c r="A152" s="1009">
        <v>149</v>
      </c>
      <c r="B152" s="1009">
        <v>2</v>
      </c>
      <c r="C152" s="1009" t="s">
        <v>1482</v>
      </c>
      <c r="D152" s="1009" t="s">
        <v>1992</v>
      </c>
      <c r="E152" s="1015">
        <v>185553</v>
      </c>
      <c r="F152" s="1015">
        <v>265930</v>
      </c>
      <c r="G152" s="1009" t="s">
        <v>1740</v>
      </c>
      <c r="H152" s="1010"/>
    </row>
    <row r="153" spans="1:8" s="1011" customFormat="1" ht="10.5" customHeight="1">
      <c r="A153" s="1009">
        <v>150</v>
      </c>
      <c r="B153" s="1009">
        <v>2</v>
      </c>
      <c r="C153" s="1009" t="s">
        <v>1482</v>
      </c>
      <c r="D153" s="1009" t="s">
        <v>1993</v>
      </c>
      <c r="E153" s="1015">
        <v>185553</v>
      </c>
      <c r="F153" s="1015">
        <v>265921</v>
      </c>
      <c r="G153" s="1009" t="s">
        <v>1741</v>
      </c>
      <c r="H153" s="1010"/>
    </row>
    <row r="154" spans="1:8" s="1011" customFormat="1" ht="10.5" customHeight="1">
      <c r="A154" s="1009">
        <v>151</v>
      </c>
      <c r="B154" s="1009">
        <v>2</v>
      </c>
      <c r="C154" s="1009" t="s">
        <v>1482</v>
      </c>
      <c r="D154" s="1009" t="s">
        <v>1994</v>
      </c>
      <c r="E154" s="1015">
        <v>185546</v>
      </c>
      <c r="F154" s="1015">
        <v>265931</v>
      </c>
      <c r="G154" s="1009" t="s">
        <v>1742</v>
      </c>
      <c r="H154" s="1010"/>
    </row>
    <row r="155" spans="1:8" s="1011" customFormat="1" ht="10.5" customHeight="1">
      <c r="A155" s="1009">
        <v>152</v>
      </c>
      <c r="B155" s="1009">
        <v>2</v>
      </c>
      <c r="C155" s="1009" t="s">
        <v>1482</v>
      </c>
      <c r="D155" s="1009" t="s">
        <v>1995</v>
      </c>
      <c r="E155" s="1015">
        <v>185529</v>
      </c>
      <c r="F155" s="1015">
        <v>265969</v>
      </c>
      <c r="G155" s="1009" t="s">
        <v>1743</v>
      </c>
      <c r="H155" s="1010"/>
    </row>
    <row r="156" spans="1:8" s="1011" customFormat="1" ht="10.5" customHeight="1">
      <c r="A156" s="1009">
        <v>153</v>
      </c>
      <c r="B156" s="1009">
        <v>2</v>
      </c>
      <c r="C156" s="1009" t="s">
        <v>1482</v>
      </c>
      <c r="D156" s="1009" t="s">
        <v>1996</v>
      </c>
      <c r="E156" s="1015">
        <v>185501</v>
      </c>
      <c r="F156" s="1015">
        <v>265612</v>
      </c>
      <c r="G156" s="1009" t="s">
        <v>1744</v>
      </c>
      <c r="H156" s="1010"/>
    </row>
    <row r="157" spans="1:8" s="1011" customFormat="1" ht="10.5" customHeight="1">
      <c r="A157" s="1009">
        <v>154</v>
      </c>
      <c r="B157" s="1009">
        <v>2</v>
      </c>
      <c r="C157" s="1009" t="s">
        <v>1755</v>
      </c>
      <c r="D157" s="1009" t="s">
        <v>1982</v>
      </c>
      <c r="E157" s="1015">
        <v>184576</v>
      </c>
      <c r="F157" s="1015">
        <v>260712</v>
      </c>
      <c r="G157" s="1009" t="s">
        <v>1730</v>
      </c>
      <c r="H157" s="1010"/>
    </row>
    <row r="158" spans="1:8" s="1011" customFormat="1" ht="10.5" customHeight="1">
      <c r="A158" s="1009">
        <v>155</v>
      </c>
      <c r="B158" s="1009">
        <v>2</v>
      </c>
      <c r="C158" s="1009" t="s">
        <v>1756</v>
      </c>
      <c r="D158" s="1009" t="s">
        <v>1983</v>
      </c>
      <c r="E158" s="1015">
        <v>184269</v>
      </c>
      <c r="F158" s="1015">
        <v>260532</v>
      </c>
      <c r="G158" s="1009" t="s">
        <v>1731</v>
      </c>
      <c r="H158" s="1010"/>
    </row>
    <row r="159" spans="1:8" s="1011" customFormat="1" ht="10.5" customHeight="1">
      <c r="A159" s="1009">
        <v>156</v>
      </c>
      <c r="B159" s="1009">
        <v>1</v>
      </c>
      <c r="C159" s="1009" t="s">
        <v>1752</v>
      </c>
      <c r="D159" s="1009" t="s">
        <v>1969</v>
      </c>
      <c r="E159" s="1015">
        <v>165831</v>
      </c>
      <c r="F159" s="1015">
        <v>274667</v>
      </c>
      <c r="G159" s="1009" t="s">
        <v>1717</v>
      </c>
      <c r="H159" s="1010"/>
    </row>
    <row r="160" spans="1:8" s="1011" customFormat="1" ht="10.5" customHeight="1">
      <c r="A160" s="1009">
        <v>157</v>
      </c>
      <c r="B160" s="1009">
        <v>2</v>
      </c>
      <c r="C160" s="1009" t="s">
        <v>1753</v>
      </c>
      <c r="D160" s="1009" t="s">
        <v>1971</v>
      </c>
      <c r="E160" s="1015">
        <v>165088</v>
      </c>
      <c r="F160" s="1015">
        <v>271957</v>
      </c>
      <c r="G160" s="1009" t="s">
        <v>1719</v>
      </c>
      <c r="H160" s="1010"/>
    </row>
    <row r="161" spans="1:11" s="1011" customFormat="1" ht="10.5" customHeight="1">
      <c r="A161" s="1009">
        <v>158</v>
      </c>
      <c r="B161" s="1009">
        <v>2</v>
      </c>
      <c r="C161" s="1009" t="s">
        <v>1753</v>
      </c>
      <c r="D161" s="1009" t="s">
        <v>1972</v>
      </c>
      <c r="E161" s="1015">
        <v>165096</v>
      </c>
      <c r="F161" s="1015">
        <v>271964</v>
      </c>
      <c r="G161" s="1009" t="s">
        <v>1720</v>
      </c>
      <c r="H161" s="1010"/>
    </row>
    <row r="162" spans="1:11" s="1008" customFormat="1">
      <c r="A162" s="1012">
        <v>1</v>
      </c>
      <c r="B162" s="266"/>
      <c r="C162" s="266"/>
      <c r="D162" s="266"/>
      <c r="E162"/>
      <c r="F162"/>
      <c r="G162" s="220"/>
      <c r="I162" s="218"/>
      <c r="J162" s="218"/>
      <c r="K162" s="218"/>
    </row>
    <row r="163" spans="1:11" s="1008" customFormat="1">
      <c r="A163" s="1014">
        <v>1</v>
      </c>
      <c r="B163" s="1016">
        <v>1</v>
      </c>
      <c r="C163" s="1016">
        <f>COUNTIFS($B$4:$B$161,B163)</f>
        <v>104</v>
      </c>
      <c r="D163" s="266"/>
      <c r="E163"/>
      <c r="F163"/>
      <c r="G163" s="220"/>
      <c r="I163" s="218"/>
      <c r="J163" s="218"/>
      <c r="K163" s="218"/>
    </row>
    <row r="164" spans="1:11" s="220" customFormat="1">
      <c r="A164" s="1014">
        <v>1</v>
      </c>
      <c r="B164" s="1016">
        <v>2</v>
      </c>
      <c r="C164" s="1016">
        <f>COUNTIFS($B$4:$B$161,B164)</f>
        <v>54</v>
      </c>
      <c r="D164" s="266"/>
      <c r="E164"/>
      <c r="F164"/>
      <c r="H164" s="1008"/>
      <c r="I164" s="218"/>
      <c r="J164" s="218"/>
      <c r="K164" s="218"/>
    </row>
    <row r="165" spans="1:11" s="220" customFormat="1">
      <c r="A165" s="1014">
        <v>1</v>
      </c>
      <c r="B165" s="1016"/>
      <c r="C165" s="1016">
        <f>SUM(C163:C164)</f>
        <v>158</v>
      </c>
      <c r="D165" s="266"/>
      <c r="E165"/>
      <c r="F165"/>
      <c r="H165" s="1008"/>
      <c r="I165" s="218"/>
      <c r="J165" s="218"/>
      <c r="K165" s="218"/>
    </row>
    <row r="166" spans="1:11" s="220" customFormat="1">
      <c r="A166" s="1014">
        <v>1</v>
      </c>
      <c r="B166" s="266"/>
      <c r="C166" s="266"/>
      <c r="D166" s="266"/>
      <c r="E166"/>
      <c r="F166"/>
      <c r="H166" s="1008"/>
      <c r="I166" s="218"/>
      <c r="J166" s="218"/>
      <c r="K166" s="218"/>
    </row>
    <row r="167" spans="1:11" s="220" customFormat="1">
      <c r="A167" s="1014">
        <v>1</v>
      </c>
      <c r="B167" s="266"/>
      <c r="C167" s="266"/>
      <c r="D167" s="266"/>
      <c r="E167"/>
      <c r="F167"/>
      <c r="H167" s="1008"/>
      <c r="I167" s="218"/>
      <c r="J167" s="218"/>
      <c r="K167" s="218"/>
    </row>
    <row r="168" spans="1:11" s="220" customFormat="1">
      <c r="A168" s="1014">
        <v>1</v>
      </c>
      <c r="B168" s="266"/>
      <c r="C168" s="266"/>
      <c r="D168" s="266"/>
      <c r="E168"/>
      <c r="F168"/>
      <c r="H168" s="1008"/>
      <c r="I168" s="218"/>
      <c r="J168" s="218"/>
      <c r="K168" s="218"/>
    </row>
    <row r="169" spans="1:11" s="220" customFormat="1">
      <c r="A169" s="1014">
        <v>1</v>
      </c>
      <c r="B169" s="266"/>
      <c r="C169" s="266"/>
      <c r="D169" s="266"/>
      <c r="E169"/>
      <c r="F169"/>
      <c r="H169" s="1008"/>
      <c r="I169" s="218"/>
      <c r="J169" s="218"/>
      <c r="K169" s="218"/>
    </row>
    <row r="170" spans="1:11" s="220" customFormat="1">
      <c r="A170" s="1014">
        <v>1</v>
      </c>
      <c r="B170" s="266"/>
      <c r="C170" s="266"/>
      <c r="D170" s="266"/>
      <c r="E170"/>
      <c r="F170"/>
      <c r="H170" s="1008"/>
      <c r="I170" s="218"/>
      <c r="J170" s="218"/>
      <c r="K170" s="218"/>
    </row>
    <row r="171" spans="1:11" s="220" customFormat="1">
      <c r="A171" s="1014">
        <v>1</v>
      </c>
      <c r="B171" s="266"/>
      <c r="C171" s="266"/>
      <c r="D171" s="266"/>
      <c r="E171"/>
      <c r="F171"/>
      <c r="H171" s="1008"/>
      <c r="I171" s="218"/>
      <c r="J171" s="218"/>
      <c r="K171" s="218"/>
    </row>
    <row r="172" spans="1:11" s="220" customFormat="1">
      <c r="A172" s="1014">
        <v>1</v>
      </c>
      <c r="B172" s="266"/>
      <c r="C172" s="266"/>
      <c r="D172" s="266"/>
      <c r="E172"/>
      <c r="F172"/>
      <c r="H172" s="1008"/>
      <c r="I172" s="218"/>
      <c r="J172" s="218"/>
      <c r="K172" s="218"/>
    </row>
    <row r="173" spans="1:11" s="220" customFormat="1">
      <c r="A173" s="1014">
        <v>1</v>
      </c>
      <c r="B173" s="266"/>
      <c r="C173" s="266"/>
      <c r="D173" s="266"/>
      <c r="E173"/>
      <c r="F173"/>
      <c r="H173" s="1008"/>
      <c r="I173" s="218"/>
      <c r="J173" s="218"/>
      <c r="K173" s="218"/>
    </row>
    <row r="174" spans="1:11" s="220" customFormat="1">
      <c r="A174" s="1014">
        <v>1</v>
      </c>
      <c r="B174" s="266"/>
      <c r="C174" s="266"/>
      <c r="D174" s="266"/>
      <c r="E174"/>
      <c r="F174"/>
      <c r="H174" s="1008"/>
      <c r="I174" s="218"/>
      <c r="J174" s="218"/>
      <c r="K174" s="218"/>
    </row>
    <row r="175" spans="1:11" s="220" customFormat="1">
      <c r="A175" s="1014">
        <v>1</v>
      </c>
      <c r="B175" s="266"/>
      <c r="C175" s="266"/>
      <c r="D175" s="266"/>
      <c r="E175"/>
      <c r="F175"/>
      <c r="H175" s="1008"/>
      <c r="I175" s="218"/>
      <c r="J175" s="218"/>
      <c r="K175" s="218"/>
    </row>
    <row r="176" spans="1:11" s="220" customFormat="1">
      <c r="A176" s="1014">
        <v>1</v>
      </c>
      <c r="B176" s="266"/>
      <c r="C176" s="266"/>
      <c r="D176" s="266"/>
      <c r="E176"/>
      <c r="F176"/>
      <c r="H176" s="1008"/>
      <c r="I176" s="218"/>
      <c r="J176" s="218"/>
      <c r="K176" s="218"/>
    </row>
    <row r="177" spans="1:11" s="220" customFormat="1">
      <c r="A177" s="1014">
        <v>1</v>
      </c>
      <c r="B177" s="266"/>
      <c r="C177" s="266"/>
      <c r="D177" s="266"/>
      <c r="E177"/>
      <c r="F177"/>
      <c r="H177" s="1008"/>
      <c r="I177" s="218"/>
      <c r="J177" s="218"/>
      <c r="K177" s="218"/>
    </row>
    <row r="178" spans="1:11" s="220" customFormat="1">
      <c r="A178" s="1014">
        <v>1</v>
      </c>
      <c r="B178" s="266"/>
      <c r="C178" s="266"/>
      <c r="D178" s="266"/>
      <c r="E178"/>
      <c r="F178"/>
      <c r="H178" s="1008"/>
      <c r="I178" s="218"/>
      <c r="J178" s="218"/>
      <c r="K178" s="218"/>
    </row>
    <row r="179" spans="1:11" s="220" customFormat="1">
      <c r="A179" s="1014">
        <v>1</v>
      </c>
      <c r="B179" s="266"/>
      <c r="C179" s="266"/>
      <c r="D179" s="266"/>
      <c r="E179"/>
      <c r="F179"/>
      <c r="H179" s="1008"/>
      <c r="I179" s="218"/>
      <c r="J179" s="218"/>
      <c r="K179" s="218"/>
    </row>
    <row r="180" spans="1:11" s="220" customFormat="1">
      <c r="A180" s="1014">
        <v>1</v>
      </c>
      <c r="B180" s="266"/>
      <c r="C180" s="266"/>
      <c r="D180" s="266"/>
      <c r="E180"/>
      <c r="F180"/>
      <c r="H180" s="1008"/>
      <c r="I180" s="218"/>
      <c r="J180" s="218"/>
      <c r="K180" s="218"/>
    </row>
    <row r="181" spans="1:11" s="220" customFormat="1">
      <c r="A181" s="1014">
        <v>1</v>
      </c>
      <c r="B181" s="266"/>
      <c r="C181" s="266"/>
      <c r="D181" s="266"/>
      <c r="E181"/>
      <c r="F181"/>
      <c r="H181" s="1008"/>
      <c r="I181" s="218"/>
      <c r="J181" s="218"/>
      <c r="K181" s="218"/>
    </row>
    <row r="182" spans="1:11" s="220" customFormat="1">
      <c r="A182" s="1014">
        <v>1</v>
      </c>
      <c r="B182" s="266"/>
      <c r="C182" s="266"/>
      <c r="D182" s="266"/>
      <c r="E182"/>
      <c r="F182"/>
      <c r="H182" s="1008"/>
      <c r="I182" s="218"/>
      <c r="J182" s="218"/>
      <c r="K182" s="218"/>
    </row>
    <row r="183" spans="1:11" s="220" customFormat="1">
      <c r="A183" s="1014">
        <v>1</v>
      </c>
      <c r="B183" s="266"/>
      <c r="C183" s="266"/>
      <c r="D183" s="266"/>
      <c r="E183"/>
      <c r="F183"/>
      <c r="H183" s="1008"/>
      <c r="I183" s="218"/>
      <c r="J183" s="218"/>
      <c r="K183" s="218"/>
    </row>
    <row r="184" spans="1:11" s="220" customFormat="1">
      <c r="A184" s="1014">
        <v>1</v>
      </c>
      <c r="B184" s="266"/>
      <c r="C184" s="266"/>
      <c r="D184" s="266"/>
      <c r="E184"/>
      <c r="F184"/>
      <c r="H184" s="1008"/>
      <c r="I184" s="218"/>
      <c r="J184" s="218"/>
      <c r="K184" s="218"/>
    </row>
    <row r="185" spans="1:11" s="220" customFormat="1">
      <c r="A185" s="1014">
        <v>1</v>
      </c>
      <c r="B185" s="266"/>
      <c r="C185" s="266"/>
      <c r="D185" s="266"/>
      <c r="E185"/>
      <c r="F185"/>
      <c r="H185" s="1008"/>
      <c r="I185" s="218"/>
      <c r="J185" s="218"/>
      <c r="K185" s="218"/>
    </row>
    <row r="186" spans="1:11" s="220" customFormat="1">
      <c r="A186" s="1014">
        <v>1</v>
      </c>
      <c r="B186" s="266"/>
      <c r="C186" s="266"/>
      <c r="D186" s="266"/>
      <c r="E186"/>
      <c r="F186"/>
      <c r="H186" s="1008"/>
      <c r="I186" s="218"/>
      <c r="J186" s="218"/>
      <c r="K186" s="218"/>
    </row>
    <row r="187" spans="1:11" s="220" customFormat="1">
      <c r="A187" s="1014">
        <v>1</v>
      </c>
      <c r="B187" s="266"/>
      <c r="C187" s="266"/>
      <c r="D187" s="266"/>
      <c r="E187"/>
      <c r="F187"/>
      <c r="H187" s="1008"/>
      <c r="I187" s="218"/>
      <c r="J187" s="218"/>
      <c r="K187" s="218"/>
    </row>
    <row r="188" spans="1:11" s="220" customFormat="1">
      <c r="A188" s="1014">
        <v>1</v>
      </c>
      <c r="B188" s="266"/>
      <c r="C188" s="266"/>
      <c r="D188" s="266"/>
      <c r="E188"/>
      <c r="F188"/>
      <c r="H188" s="1008"/>
      <c r="I188" s="218"/>
      <c r="J188" s="218"/>
      <c r="K188" s="218"/>
    </row>
    <row r="189" spans="1:11" s="220" customFormat="1">
      <c r="A189" s="1014">
        <v>1</v>
      </c>
      <c r="B189" s="266"/>
      <c r="C189" s="266"/>
      <c r="D189" s="266"/>
      <c r="E189"/>
      <c r="F189"/>
      <c r="H189" s="1008"/>
      <c r="I189" s="218"/>
      <c r="J189" s="218"/>
      <c r="K189" s="218"/>
    </row>
    <row r="190" spans="1:11" s="220" customFormat="1">
      <c r="A190" s="1014">
        <v>1</v>
      </c>
      <c r="B190" s="266"/>
      <c r="C190" s="266"/>
      <c r="D190" s="266"/>
      <c r="E190"/>
      <c r="F190"/>
      <c r="H190" s="1008"/>
      <c r="I190" s="218"/>
      <c r="J190" s="218"/>
      <c r="K190" s="218"/>
    </row>
    <row r="191" spans="1:11" s="220" customFormat="1">
      <c r="A191" s="1014">
        <v>1</v>
      </c>
      <c r="B191" s="266"/>
      <c r="C191" s="266"/>
      <c r="D191" s="266"/>
      <c r="E191"/>
      <c r="F191"/>
      <c r="H191" s="1008"/>
      <c r="I191" s="218"/>
      <c r="J191" s="218"/>
      <c r="K191" s="218"/>
    </row>
    <row r="192" spans="1:11" s="220" customFormat="1">
      <c r="A192" s="1014">
        <v>1</v>
      </c>
      <c r="B192" s="266"/>
      <c r="C192" s="266"/>
      <c r="D192" s="266"/>
      <c r="E192"/>
      <c r="F192"/>
      <c r="H192" s="1008"/>
      <c r="I192" s="218"/>
      <c r="J192" s="218"/>
      <c r="K192" s="218"/>
    </row>
    <row r="193" spans="1:11" s="220" customFormat="1">
      <c r="A193" s="1014">
        <v>1</v>
      </c>
      <c r="B193" s="266"/>
      <c r="C193" s="266"/>
      <c r="D193" s="266"/>
      <c r="E193"/>
      <c r="F193"/>
      <c r="H193" s="1008"/>
      <c r="I193" s="218"/>
      <c r="J193" s="218"/>
      <c r="K193" s="218"/>
    </row>
    <row r="194" spans="1:11" s="220" customFormat="1">
      <c r="A194" s="1014">
        <v>1</v>
      </c>
      <c r="B194" s="266"/>
      <c r="C194" s="266"/>
      <c r="D194" s="266"/>
      <c r="E194"/>
      <c r="F194"/>
      <c r="H194" s="1008"/>
      <c r="I194" s="218"/>
      <c r="J194" s="218"/>
      <c r="K194" s="218"/>
    </row>
    <row r="195" spans="1:11" s="220" customFormat="1">
      <c r="A195" s="1014">
        <v>1</v>
      </c>
      <c r="B195" s="266"/>
      <c r="C195" s="266"/>
      <c r="D195" s="266"/>
      <c r="E195"/>
      <c r="F195"/>
      <c r="H195" s="1008"/>
      <c r="I195" s="218"/>
      <c r="J195" s="218"/>
      <c r="K195" s="218"/>
    </row>
    <row r="196" spans="1:11" s="220" customFormat="1">
      <c r="A196" s="1014">
        <v>1</v>
      </c>
      <c r="B196" s="266"/>
      <c r="C196" s="266"/>
      <c r="D196" s="266"/>
      <c r="E196"/>
      <c r="F196"/>
      <c r="H196" s="1008"/>
      <c r="I196" s="218"/>
      <c r="J196" s="218"/>
      <c r="K196" s="218"/>
    </row>
    <row r="197" spans="1:11" s="220" customFormat="1">
      <c r="A197" s="1014">
        <v>1</v>
      </c>
      <c r="B197" s="266"/>
      <c r="C197" s="266"/>
      <c r="D197" s="266"/>
      <c r="E197"/>
      <c r="F197"/>
      <c r="H197" s="1008"/>
      <c r="I197" s="218"/>
      <c r="J197" s="218"/>
      <c r="K197" s="218"/>
    </row>
    <row r="198" spans="1:11" s="220" customFormat="1">
      <c r="A198" s="1014">
        <v>1</v>
      </c>
      <c r="B198" s="266"/>
      <c r="C198" s="266"/>
      <c r="D198" s="266"/>
      <c r="E198"/>
      <c r="F198"/>
      <c r="H198" s="1008"/>
      <c r="I198" s="218"/>
      <c r="J198" s="218"/>
      <c r="K198" s="218"/>
    </row>
    <row r="199" spans="1:11" s="220" customFormat="1">
      <c r="A199" s="1014">
        <v>1</v>
      </c>
      <c r="B199" s="266"/>
      <c r="C199" s="266"/>
      <c r="D199" s="266"/>
      <c r="E199"/>
      <c r="F199"/>
      <c r="H199" s="1008"/>
      <c r="I199" s="218"/>
      <c r="J199" s="218"/>
      <c r="K199" s="218"/>
    </row>
    <row r="200" spans="1:11" s="220" customFormat="1">
      <c r="A200" s="1014">
        <v>1</v>
      </c>
      <c r="B200" s="266"/>
      <c r="C200" s="266"/>
      <c r="D200" s="266"/>
      <c r="E200"/>
      <c r="F200"/>
      <c r="H200" s="1008"/>
      <c r="I200" s="218"/>
      <c r="J200" s="218"/>
      <c r="K200" s="218"/>
    </row>
    <row r="201" spans="1:11" s="220" customFormat="1">
      <c r="A201" s="1014">
        <v>1</v>
      </c>
      <c r="B201" s="266"/>
      <c r="C201" s="266"/>
      <c r="D201" s="266"/>
      <c r="E201"/>
      <c r="F201"/>
      <c r="H201" s="1008"/>
      <c r="I201" s="218"/>
      <c r="J201" s="218"/>
      <c r="K201" s="218"/>
    </row>
    <row r="202" spans="1:11" s="220" customFormat="1">
      <c r="A202" s="1014">
        <v>1</v>
      </c>
      <c r="B202" s="266"/>
      <c r="C202" s="266"/>
      <c r="D202" s="266"/>
      <c r="E202"/>
      <c r="F202"/>
      <c r="H202" s="1008"/>
      <c r="I202" s="218"/>
      <c r="J202" s="218"/>
      <c r="K202" s="218"/>
    </row>
    <row r="203" spans="1:11" s="220" customFormat="1">
      <c r="A203" s="1014">
        <v>1</v>
      </c>
      <c r="B203" s="266"/>
      <c r="C203" s="266"/>
      <c r="D203" s="266"/>
      <c r="E203"/>
      <c r="F203"/>
      <c r="H203" s="1008"/>
      <c r="I203" s="218"/>
      <c r="J203" s="218"/>
      <c r="K203" s="218"/>
    </row>
    <row r="204" spans="1:11" s="220" customFormat="1">
      <c r="A204" s="1014">
        <v>1</v>
      </c>
      <c r="B204" s="266"/>
      <c r="C204" s="266"/>
      <c r="D204" s="266"/>
      <c r="E204"/>
      <c r="F204"/>
      <c r="H204" s="1008"/>
      <c r="I204" s="218"/>
      <c r="J204" s="218"/>
      <c r="K204" s="218"/>
    </row>
    <row r="205" spans="1:11" s="220" customFormat="1">
      <c r="A205" s="1014">
        <v>1</v>
      </c>
      <c r="B205" s="266"/>
      <c r="C205" s="266"/>
      <c r="D205" s="266"/>
      <c r="E205"/>
      <c r="F205"/>
      <c r="H205" s="1008"/>
      <c r="I205" s="218"/>
      <c r="J205" s="218"/>
      <c r="K205" s="218"/>
    </row>
    <row r="206" spans="1:11" s="220" customFormat="1">
      <c r="A206" s="1014">
        <v>1</v>
      </c>
      <c r="B206" s="266"/>
      <c r="C206" s="266"/>
      <c r="D206" s="266"/>
      <c r="E206"/>
      <c r="F206"/>
      <c r="H206" s="1008"/>
      <c r="I206" s="218"/>
      <c r="J206" s="218"/>
      <c r="K206" s="218"/>
    </row>
    <row r="207" spans="1:11" s="220" customFormat="1">
      <c r="A207" s="1014">
        <v>1</v>
      </c>
      <c r="B207" s="266"/>
      <c r="C207" s="266"/>
      <c r="D207" s="266"/>
      <c r="E207"/>
      <c r="F207"/>
      <c r="H207" s="1008"/>
      <c r="I207" s="218"/>
      <c r="J207" s="218"/>
      <c r="K207" s="218"/>
    </row>
    <row r="208" spans="1:11" s="220" customFormat="1">
      <c r="A208" s="1014">
        <v>1</v>
      </c>
      <c r="B208" s="266"/>
      <c r="C208" s="266"/>
      <c r="D208" s="266"/>
      <c r="E208"/>
      <c r="F208"/>
      <c r="H208" s="1008"/>
      <c r="I208" s="218"/>
      <c r="J208" s="218"/>
      <c r="K208" s="218"/>
    </row>
    <row r="209" spans="1:11" s="220" customFormat="1">
      <c r="A209" s="1014">
        <v>1</v>
      </c>
      <c r="B209" s="266"/>
      <c r="C209" s="266"/>
      <c r="D209" s="266"/>
      <c r="E209"/>
      <c r="F209"/>
      <c r="H209" s="1008"/>
      <c r="I209" s="218"/>
      <c r="J209" s="218"/>
      <c r="K209" s="218"/>
    </row>
    <row r="210" spans="1:11" s="220" customFormat="1">
      <c r="A210" s="1014">
        <v>1</v>
      </c>
      <c r="B210" s="266"/>
      <c r="C210" s="266"/>
      <c r="D210" s="266"/>
      <c r="E210"/>
      <c r="F210"/>
      <c r="H210" s="1008"/>
      <c r="I210" s="218"/>
      <c r="J210" s="218"/>
      <c r="K210" s="218"/>
    </row>
    <row r="211" spans="1:11" s="220" customFormat="1">
      <c r="A211" s="1014">
        <v>1</v>
      </c>
      <c r="B211" s="266"/>
      <c r="C211" s="266"/>
      <c r="D211" s="266"/>
      <c r="E211"/>
      <c r="F211"/>
      <c r="H211" s="1008"/>
      <c r="I211" s="218"/>
      <c r="J211" s="218"/>
      <c r="K211" s="218"/>
    </row>
    <row r="212" spans="1:11" s="220" customFormat="1">
      <c r="A212" s="1014">
        <v>1</v>
      </c>
      <c r="B212" s="266"/>
      <c r="C212" s="266"/>
      <c r="D212" s="266"/>
      <c r="E212"/>
      <c r="F212"/>
      <c r="H212" s="1008"/>
      <c r="I212" s="218"/>
      <c r="J212" s="218"/>
      <c r="K212" s="218"/>
    </row>
    <row r="213" spans="1:11" s="220" customFormat="1">
      <c r="A213" s="1014">
        <v>1</v>
      </c>
      <c r="B213" s="266"/>
      <c r="C213" s="266"/>
      <c r="D213" s="266"/>
      <c r="E213"/>
      <c r="F213"/>
      <c r="H213" s="1008"/>
      <c r="I213" s="218"/>
      <c r="J213" s="218"/>
      <c r="K213" s="218"/>
    </row>
    <row r="214" spans="1:11" s="220" customFormat="1">
      <c r="A214" s="1014">
        <v>1</v>
      </c>
      <c r="B214" s="266"/>
      <c r="C214" s="266"/>
      <c r="D214" s="266"/>
      <c r="E214"/>
      <c r="F214"/>
      <c r="H214" s="1008"/>
      <c r="I214" s="218"/>
      <c r="J214" s="218"/>
      <c r="K214" s="218"/>
    </row>
    <row r="215" spans="1:11" s="220" customFormat="1">
      <c r="A215" s="1014">
        <v>1</v>
      </c>
      <c r="B215" s="266"/>
      <c r="C215" s="266"/>
      <c r="D215" s="266"/>
      <c r="E215"/>
      <c r="F215"/>
      <c r="H215" s="1008"/>
      <c r="I215" s="218"/>
      <c r="J215" s="218"/>
      <c r="K215" s="218"/>
    </row>
    <row r="216" spans="1:11" s="220" customFormat="1">
      <c r="A216" s="1014">
        <v>1</v>
      </c>
      <c r="B216" s="266"/>
      <c r="C216" s="266"/>
      <c r="D216" s="266"/>
      <c r="E216"/>
      <c r="F216"/>
      <c r="H216" s="1008"/>
      <c r="I216" s="218"/>
      <c r="J216" s="218"/>
      <c r="K216" s="218"/>
    </row>
    <row r="217" spans="1:11" s="220" customFormat="1">
      <c r="A217" s="1014">
        <v>1</v>
      </c>
      <c r="B217" s="266"/>
      <c r="C217" s="266"/>
      <c r="D217" s="266"/>
      <c r="E217"/>
      <c r="F217"/>
      <c r="H217" s="1008"/>
      <c r="I217" s="218"/>
      <c r="J217" s="218"/>
      <c r="K217" s="218"/>
    </row>
    <row r="218" spans="1:11" s="220" customFormat="1">
      <c r="A218" s="1014">
        <v>1</v>
      </c>
      <c r="B218" s="266"/>
      <c r="C218" s="266"/>
      <c r="D218" s="266"/>
      <c r="E218"/>
      <c r="F218"/>
      <c r="H218" s="1008"/>
      <c r="I218" s="218"/>
      <c r="J218" s="218"/>
      <c r="K218" s="218"/>
    </row>
    <row r="219" spans="1:11" s="220" customFormat="1">
      <c r="A219" s="1014">
        <v>1</v>
      </c>
      <c r="B219" s="266"/>
      <c r="C219" s="266"/>
      <c r="D219" s="266"/>
      <c r="E219"/>
      <c r="F219"/>
      <c r="H219" s="1008"/>
      <c r="I219" s="218"/>
      <c r="J219" s="218"/>
      <c r="K219" s="218"/>
    </row>
    <row r="220" spans="1:11" s="220" customFormat="1">
      <c r="A220" s="1014">
        <v>1</v>
      </c>
      <c r="B220" s="266"/>
      <c r="C220" s="266"/>
      <c r="D220" s="266"/>
      <c r="E220"/>
      <c r="F220"/>
      <c r="H220" s="1008"/>
      <c r="I220" s="218"/>
      <c r="J220" s="218"/>
      <c r="K220" s="218"/>
    </row>
    <row r="221" spans="1:11" s="220" customFormat="1">
      <c r="A221" s="1014">
        <v>1</v>
      </c>
      <c r="B221" s="266"/>
      <c r="C221" s="266"/>
      <c r="D221" s="266"/>
      <c r="E221"/>
      <c r="F221"/>
      <c r="H221" s="1008"/>
      <c r="I221" s="218"/>
      <c r="J221" s="218"/>
      <c r="K221" s="218"/>
    </row>
    <row r="222" spans="1:11" s="220" customFormat="1">
      <c r="A222" s="1014">
        <v>1</v>
      </c>
      <c r="B222" s="266"/>
      <c r="C222" s="266"/>
      <c r="D222" s="266"/>
      <c r="E222"/>
      <c r="F222"/>
      <c r="H222" s="1008"/>
      <c r="I222" s="218"/>
      <c r="J222" s="218"/>
      <c r="K222" s="218"/>
    </row>
    <row r="223" spans="1:11" s="220" customFormat="1">
      <c r="A223" s="1014">
        <v>1</v>
      </c>
      <c r="B223" s="266"/>
      <c r="C223" s="266"/>
      <c r="D223" s="266"/>
      <c r="E223"/>
      <c r="F223"/>
      <c r="H223" s="1008"/>
      <c r="I223" s="218"/>
      <c r="J223" s="218"/>
      <c r="K223" s="218"/>
    </row>
    <row r="224" spans="1:11" s="220" customFormat="1">
      <c r="A224" s="1014">
        <v>1</v>
      </c>
      <c r="B224" s="266"/>
      <c r="C224" s="266"/>
      <c r="D224" s="266"/>
      <c r="E224"/>
      <c r="F224"/>
      <c r="H224" s="1008"/>
      <c r="I224" s="218"/>
      <c r="J224" s="218"/>
      <c r="K224" s="218"/>
    </row>
    <row r="225" spans="1:11" s="220" customFormat="1">
      <c r="A225" s="1014">
        <v>1</v>
      </c>
      <c r="B225" s="266"/>
      <c r="C225" s="266"/>
      <c r="D225" s="266"/>
      <c r="E225"/>
      <c r="F225"/>
      <c r="H225" s="1008"/>
      <c r="I225" s="218"/>
      <c r="J225" s="218"/>
      <c r="K225" s="218"/>
    </row>
    <row r="226" spans="1:11" s="220" customFormat="1">
      <c r="A226" s="1014">
        <v>1</v>
      </c>
      <c r="B226" s="266"/>
      <c r="C226" s="266"/>
      <c r="D226" s="266"/>
      <c r="E226"/>
      <c r="F226"/>
      <c r="H226" s="1008"/>
      <c r="I226" s="218"/>
      <c r="J226" s="218"/>
      <c r="K226" s="218"/>
    </row>
    <row r="227" spans="1:11" s="220" customFormat="1">
      <c r="A227" s="1014">
        <v>1</v>
      </c>
      <c r="B227" s="266"/>
      <c r="C227" s="266"/>
      <c r="D227" s="266"/>
      <c r="E227"/>
      <c r="F227"/>
      <c r="H227" s="1008"/>
      <c r="I227" s="218"/>
      <c r="J227" s="218"/>
      <c r="K227" s="218"/>
    </row>
    <row r="228" spans="1:11" s="220" customFormat="1">
      <c r="A228" s="1014">
        <v>1</v>
      </c>
      <c r="B228" s="266"/>
      <c r="C228" s="266"/>
      <c r="D228" s="266"/>
      <c r="E228"/>
      <c r="F228"/>
      <c r="H228" s="1008"/>
      <c r="I228" s="218"/>
      <c r="J228" s="218"/>
      <c r="K228" s="218"/>
    </row>
    <row r="229" spans="1:11" s="220" customFormat="1">
      <c r="A229" s="1014">
        <v>1</v>
      </c>
      <c r="B229" s="266"/>
      <c r="C229" s="266"/>
      <c r="D229" s="266"/>
      <c r="E229"/>
      <c r="F229"/>
      <c r="H229" s="1008"/>
      <c r="I229" s="218"/>
      <c r="J229" s="218"/>
      <c r="K229" s="218"/>
    </row>
    <row r="230" spans="1:11" s="220" customFormat="1">
      <c r="A230" s="1014">
        <v>1</v>
      </c>
      <c r="B230" s="266"/>
      <c r="C230" s="266"/>
      <c r="D230" s="266"/>
      <c r="E230"/>
      <c r="F230"/>
      <c r="H230" s="1008"/>
      <c r="I230" s="218"/>
      <c r="J230" s="218"/>
      <c r="K230" s="218"/>
    </row>
    <row r="231" spans="1:11" s="220" customFormat="1">
      <c r="A231" s="1014">
        <v>1</v>
      </c>
      <c r="B231" s="266"/>
      <c r="C231" s="266"/>
      <c r="D231" s="266"/>
      <c r="E231"/>
      <c r="F231"/>
      <c r="H231" s="1008"/>
      <c r="I231" s="218"/>
      <c r="J231" s="218"/>
      <c r="K231" s="218"/>
    </row>
    <row r="232" spans="1:11" s="220" customFormat="1">
      <c r="A232" s="1014">
        <v>1</v>
      </c>
      <c r="B232" s="266"/>
      <c r="C232" s="266"/>
      <c r="D232" s="266"/>
      <c r="E232"/>
      <c r="F232"/>
      <c r="H232" s="1008"/>
      <c r="I232" s="218"/>
      <c r="J232" s="218"/>
      <c r="K232" s="218"/>
    </row>
    <row r="233" spans="1:11" s="220" customFormat="1">
      <c r="A233" s="1014">
        <v>1</v>
      </c>
      <c r="B233" s="266"/>
      <c r="C233" s="266"/>
      <c r="D233" s="266"/>
      <c r="E233"/>
      <c r="F233"/>
      <c r="H233" s="1008"/>
      <c r="I233" s="218"/>
      <c r="J233" s="218"/>
      <c r="K233" s="218"/>
    </row>
    <row r="234" spans="1:11" s="220" customFormat="1">
      <c r="A234" s="1014">
        <v>1</v>
      </c>
      <c r="B234" s="266"/>
      <c r="C234" s="266"/>
      <c r="D234" s="266"/>
      <c r="E234"/>
      <c r="F234"/>
      <c r="H234" s="1008"/>
      <c r="I234" s="218"/>
      <c r="J234" s="218"/>
      <c r="K234" s="218"/>
    </row>
    <row r="235" spans="1:11" s="220" customFormat="1">
      <c r="A235" s="1014">
        <v>1</v>
      </c>
      <c r="B235" s="266"/>
      <c r="C235" s="266"/>
      <c r="D235" s="266"/>
      <c r="E235"/>
      <c r="F235"/>
      <c r="H235" s="1008"/>
      <c r="I235" s="218"/>
      <c r="J235" s="218"/>
      <c r="K235" s="218"/>
    </row>
    <row r="236" spans="1:11" s="220" customFormat="1">
      <c r="A236" s="1014">
        <v>1</v>
      </c>
      <c r="B236" s="266"/>
      <c r="C236" s="266"/>
      <c r="D236" s="266"/>
      <c r="E236"/>
      <c r="F236"/>
      <c r="H236" s="1008"/>
      <c r="I236" s="218"/>
      <c r="J236" s="218"/>
      <c r="K236" s="218"/>
    </row>
    <row r="237" spans="1:11" s="220" customFormat="1">
      <c r="A237" s="1014">
        <v>1</v>
      </c>
      <c r="B237" s="266"/>
      <c r="C237" s="266"/>
      <c r="D237" s="266"/>
      <c r="E237"/>
      <c r="F237"/>
      <c r="H237" s="1008"/>
      <c r="I237" s="218"/>
      <c r="J237" s="218"/>
      <c r="K237" s="218"/>
    </row>
    <row r="238" spans="1:11" s="220" customFormat="1">
      <c r="A238" s="1014">
        <v>1</v>
      </c>
      <c r="B238" s="266"/>
      <c r="C238" s="266"/>
      <c r="D238" s="266"/>
      <c r="E238"/>
      <c r="F238"/>
      <c r="H238" s="1008"/>
      <c r="I238" s="218"/>
      <c r="J238" s="218"/>
      <c r="K238" s="218"/>
    </row>
    <row r="239" spans="1:11" s="220" customFormat="1">
      <c r="A239" s="1014">
        <v>1</v>
      </c>
      <c r="B239" s="266"/>
      <c r="C239" s="266"/>
      <c r="D239" s="266"/>
      <c r="E239"/>
      <c r="F239"/>
      <c r="H239" s="1008"/>
      <c r="I239" s="218"/>
      <c r="J239" s="218"/>
      <c r="K239" s="218"/>
    </row>
    <row r="240" spans="1:11" s="220" customFormat="1">
      <c r="A240" s="1014">
        <v>1</v>
      </c>
      <c r="B240" s="266"/>
      <c r="C240" s="266"/>
      <c r="D240" s="266"/>
      <c r="E240"/>
      <c r="F240"/>
      <c r="H240" s="1008"/>
      <c r="I240" s="218"/>
      <c r="J240" s="218"/>
      <c r="K240" s="218"/>
    </row>
    <row r="241" spans="1:11" s="220" customFormat="1">
      <c r="A241" s="1014">
        <v>1</v>
      </c>
      <c r="B241" s="266"/>
      <c r="C241" s="266"/>
      <c r="D241" s="266"/>
      <c r="E241"/>
      <c r="F241"/>
      <c r="H241" s="1008"/>
      <c r="I241" s="218"/>
      <c r="J241" s="218"/>
      <c r="K241" s="218"/>
    </row>
    <row r="242" spans="1:11" s="220" customFormat="1">
      <c r="A242" s="1014">
        <v>1</v>
      </c>
      <c r="B242" s="266"/>
      <c r="C242" s="266"/>
      <c r="D242" s="266"/>
      <c r="E242"/>
      <c r="F242"/>
      <c r="H242" s="1008"/>
      <c r="I242" s="218"/>
      <c r="J242" s="218"/>
      <c r="K242" s="218"/>
    </row>
    <row r="243" spans="1:11" s="220" customFormat="1">
      <c r="A243" s="1014">
        <v>1</v>
      </c>
      <c r="B243" s="266"/>
      <c r="C243" s="266"/>
      <c r="D243" s="266"/>
      <c r="E243"/>
      <c r="F243"/>
      <c r="H243" s="1008"/>
      <c r="I243" s="218"/>
      <c r="J243" s="218"/>
      <c r="K243" s="218"/>
    </row>
    <row r="244" spans="1:11" s="220" customFormat="1">
      <c r="A244" s="1014">
        <v>1</v>
      </c>
      <c r="B244" s="266"/>
      <c r="C244" s="266"/>
      <c r="D244" s="266"/>
      <c r="E244"/>
      <c r="F244"/>
      <c r="H244" s="1008"/>
      <c r="I244" s="218"/>
      <c r="J244" s="218"/>
      <c r="K244" s="218"/>
    </row>
    <row r="245" spans="1:11" s="220" customFormat="1">
      <c r="A245" s="1014">
        <v>1</v>
      </c>
      <c r="B245" s="266"/>
      <c r="C245" s="266"/>
      <c r="D245" s="266"/>
      <c r="E245"/>
      <c r="F245"/>
      <c r="H245" s="1008"/>
      <c r="I245" s="218"/>
      <c r="J245" s="218"/>
      <c r="K245" s="218"/>
    </row>
    <row r="246" spans="1:11" s="220" customFormat="1">
      <c r="A246" s="1014">
        <v>1</v>
      </c>
      <c r="B246" s="266"/>
      <c r="C246" s="266"/>
      <c r="D246" s="266"/>
      <c r="E246"/>
      <c r="F246"/>
      <c r="H246" s="1008"/>
      <c r="I246" s="218"/>
      <c r="J246" s="218"/>
      <c r="K246" s="218"/>
    </row>
    <row r="247" spans="1:11" s="220" customFormat="1">
      <c r="A247" s="1014">
        <v>1</v>
      </c>
      <c r="B247" s="266"/>
      <c r="C247" s="266"/>
      <c r="D247" s="266"/>
      <c r="E247"/>
      <c r="F247"/>
      <c r="H247" s="1008"/>
      <c r="I247" s="218"/>
      <c r="J247" s="218"/>
      <c r="K247" s="218"/>
    </row>
    <row r="248" spans="1:11" s="220" customFormat="1">
      <c r="A248" s="1014">
        <v>1</v>
      </c>
      <c r="B248" s="266"/>
      <c r="C248" s="266"/>
      <c r="D248" s="266"/>
      <c r="E248"/>
      <c r="F248"/>
      <c r="H248" s="1008"/>
      <c r="I248" s="218"/>
      <c r="J248" s="218"/>
      <c r="K248" s="218"/>
    </row>
    <row r="249" spans="1:11" s="220" customFormat="1">
      <c r="A249" s="1014">
        <v>1</v>
      </c>
      <c r="B249" s="266"/>
      <c r="C249" s="266"/>
      <c r="D249" s="266"/>
      <c r="E249"/>
      <c r="F249"/>
      <c r="H249" s="1008"/>
      <c r="I249" s="218"/>
      <c r="J249" s="218"/>
      <c r="K249" s="218"/>
    </row>
    <row r="250" spans="1:11" s="220" customFormat="1">
      <c r="A250" s="1014">
        <v>1</v>
      </c>
      <c r="B250" s="266"/>
      <c r="C250" s="266"/>
      <c r="D250" s="266"/>
      <c r="E250"/>
      <c r="F250"/>
      <c r="H250" s="1008"/>
      <c r="I250" s="218"/>
      <c r="J250" s="218"/>
      <c r="K250" s="218"/>
    </row>
    <row r="251" spans="1:11" s="220" customFormat="1">
      <c r="A251" s="1014">
        <v>1</v>
      </c>
      <c r="B251" s="266"/>
      <c r="C251" s="266"/>
      <c r="D251" s="266"/>
      <c r="E251"/>
      <c r="F251"/>
      <c r="H251" s="1008"/>
      <c r="I251" s="218"/>
      <c r="J251" s="218"/>
      <c r="K251" s="218"/>
    </row>
    <row r="252" spans="1:11" s="220" customFormat="1">
      <c r="A252" s="1014">
        <v>1</v>
      </c>
      <c r="B252" s="266"/>
      <c r="C252" s="266"/>
      <c r="D252" s="266"/>
      <c r="E252"/>
      <c r="F252"/>
      <c r="H252" s="1008"/>
      <c r="I252" s="218"/>
      <c r="J252" s="218"/>
      <c r="K252" s="218"/>
    </row>
    <row r="253" spans="1:11" s="220" customFormat="1">
      <c r="A253" s="1014">
        <v>1</v>
      </c>
      <c r="B253" s="266"/>
      <c r="C253" s="266"/>
      <c r="D253" s="266"/>
      <c r="E253"/>
      <c r="F253"/>
      <c r="H253" s="1008"/>
      <c r="I253" s="218"/>
      <c r="J253" s="218"/>
      <c r="K253" s="218"/>
    </row>
    <row r="254" spans="1:11" s="220" customFormat="1">
      <c r="A254" s="1014">
        <v>1</v>
      </c>
      <c r="B254" s="266"/>
      <c r="C254" s="266"/>
      <c r="D254" s="266"/>
      <c r="E254"/>
      <c r="F254"/>
      <c r="H254" s="1008"/>
      <c r="I254" s="218"/>
      <c r="J254" s="218"/>
      <c r="K254" s="218"/>
    </row>
    <row r="255" spans="1:11" s="220" customFormat="1">
      <c r="A255" s="1014">
        <v>1</v>
      </c>
      <c r="B255" s="266"/>
      <c r="C255" s="266"/>
      <c r="D255" s="266"/>
      <c r="E255"/>
      <c r="F255"/>
      <c r="H255" s="1008"/>
      <c r="I255" s="218"/>
      <c r="J255" s="218"/>
      <c r="K255" s="218"/>
    </row>
    <row r="256" spans="1:11" s="220" customFormat="1">
      <c r="A256" s="1014">
        <v>1</v>
      </c>
      <c r="B256" s="266"/>
      <c r="C256" s="266"/>
      <c r="D256" s="266"/>
      <c r="E256"/>
      <c r="F256"/>
      <c r="H256" s="1008"/>
      <c r="I256" s="218"/>
      <c r="J256" s="218"/>
      <c r="K256" s="218"/>
    </row>
    <row r="257" spans="1:11" s="220" customFormat="1">
      <c r="A257" s="1014">
        <v>1</v>
      </c>
      <c r="B257" s="266"/>
      <c r="C257" s="266"/>
      <c r="D257" s="266"/>
      <c r="E257"/>
      <c r="F257"/>
      <c r="H257" s="1008"/>
      <c r="I257" s="218"/>
      <c r="J257" s="218"/>
      <c r="K257" s="218"/>
    </row>
    <row r="258" spans="1:11" s="220" customFormat="1">
      <c r="A258" s="1014">
        <v>1</v>
      </c>
      <c r="B258" s="266"/>
      <c r="C258" s="266"/>
      <c r="D258" s="266"/>
      <c r="E258"/>
      <c r="F258"/>
      <c r="H258" s="1008"/>
      <c r="I258" s="218"/>
      <c r="J258" s="218"/>
      <c r="K258" s="218"/>
    </row>
    <row r="259" spans="1:11" s="220" customFormat="1">
      <c r="A259" s="1014">
        <v>1</v>
      </c>
      <c r="B259" s="266"/>
      <c r="C259" s="266"/>
      <c r="D259" s="266"/>
      <c r="E259"/>
      <c r="F259"/>
      <c r="H259" s="1008"/>
      <c r="I259" s="218"/>
      <c r="J259" s="218"/>
      <c r="K259" s="218"/>
    </row>
    <row r="260" spans="1:11" s="220" customFormat="1">
      <c r="A260" s="1014">
        <v>1</v>
      </c>
      <c r="B260" s="266"/>
      <c r="C260" s="266"/>
      <c r="D260" s="266"/>
      <c r="E260"/>
      <c r="F260"/>
      <c r="H260" s="1008"/>
      <c r="I260" s="218"/>
      <c r="J260" s="218"/>
      <c r="K260" s="218"/>
    </row>
    <row r="261" spans="1:11" s="220" customFormat="1">
      <c r="A261" s="1014">
        <v>1</v>
      </c>
      <c r="B261" s="266"/>
      <c r="C261" s="266"/>
      <c r="D261" s="266"/>
      <c r="E261"/>
      <c r="F261"/>
      <c r="H261" s="1008"/>
      <c r="I261" s="218"/>
      <c r="J261" s="218"/>
      <c r="K261" s="218"/>
    </row>
    <row r="262" spans="1:11" s="220" customFormat="1">
      <c r="A262" s="1014">
        <v>1</v>
      </c>
      <c r="B262" s="266"/>
      <c r="C262" s="266"/>
      <c r="D262" s="266"/>
      <c r="E262"/>
      <c r="F262"/>
      <c r="H262" s="1008"/>
      <c r="I262" s="218"/>
      <c r="J262" s="218"/>
      <c r="K262" s="218"/>
    </row>
    <row r="263" spans="1:11" s="220" customFormat="1">
      <c r="A263" s="1014">
        <v>1</v>
      </c>
      <c r="B263" s="266"/>
      <c r="C263" s="266"/>
      <c r="D263" s="266"/>
      <c r="E263"/>
      <c r="F263"/>
      <c r="H263" s="1008"/>
      <c r="I263" s="218"/>
      <c r="J263" s="218"/>
      <c r="K263" s="218"/>
    </row>
    <row r="264" spans="1:11" s="220" customFormat="1">
      <c r="A264" s="1014">
        <v>1</v>
      </c>
      <c r="B264" s="266"/>
      <c r="C264" s="266"/>
      <c r="D264" s="266"/>
      <c r="E264"/>
      <c r="F264"/>
      <c r="H264" s="1008"/>
      <c r="I264" s="218"/>
      <c r="J264" s="218"/>
      <c r="K264" s="218"/>
    </row>
    <row r="265" spans="1:11" s="220" customFormat="1">
      <c r="A265" s="1014">
        <v>1</v>
      </c>
      <c r="B265" s="266"/>
      <c r="C265" s="266"/>
      <c r="D265" s="266"/>
      <c r="E265"/>
      <c r="F265"/>
      <c r="H265" s="1008"/>
      <c r="I265" s="218"/>
      <c r="J265" s="218"/>
      <c r="K265" s="218"/>
    </row>
    <row r="266" spans="1:11" s="220" customFormat="1">
      <c r="A266" s="1014">
        <v>1</v>
      </c>
      <c r="B266" s="266"/>
      <c r="C266" s="266"/>
      <c r="D266" s="266"/>
      <c r="E266"/>
      <c r="F266"/>
      <c r="H266" s="1008"/>
      <c r="I266" s="218"/>
      <c r="J266" s="218"/>
      <c r="K266" s="218"/>
    </row>
    <row r="267" spans="1:11" s="220" customFormat="1">
      <c r="A267" s="1014">
        <v>1</v>
      </c>
      <c r="B267" s="266"/>
      <c r="C267" s="266"/>
      <c r="D267" s="266"/>
      <c r="E267"/>
      <c r="F267"/>
      <c r="H267" s="1008"/>
      <c r="I267" s="218"/>
      <c r="J267" s="218"/>
      <c r="K267" s="218"/>
    </row>
    <row r="268" spans="1:11" s="220" customFormat="1">
      <c r="A268" s="1014">
        <v>1</v>
      </c>
      <c r="B268" s="266"/>
      <c r="C268" s="266"/>
      <c r="D268" s="266"/>
      <c r="E268"/>
      <c r="F268"/>
      <c r="H268" s="1008"/>
      <c r="I268" s="218"/>
      <c r="J268" s="218"/>
      <c r="K268" s="218"/>
    </row>
    <row r="269" spans="1:11" s="220" customFormat="1">
      <c r="A269" s="1014">
        <v>1</v>
      </c>
      <c r="B269" s="266"/>
      <c r="C269" s="266"/>
      <c r="D269" s="266"/>
      <c r="E269"/>
      <c r="F269"/>
      <c r="H269" s="1008"/>
      <c r="I269" s="218"/>
      <c r="J269" s="218"/>
      <c r="K269" s="218"/>
    </row>
    <row r="270" spans="1:11" s="220" customFormat="1">
      <c r="A270" s="1014">
        <v>1</v>
      </c>
      <c r="B270" s="266"/>
      <c r="C270" s="266"/>
      <c r="D270" s="266"/>
      <c r="E270"/>
      <c r="F270"/>
      <c r="H270" s="1008"/>
      <c r="I270" s="218"/>
      <c r="J270" s="218"/>
      <c r="K270" s="218"/>
    </row>
    <row r="271" spans="1:11" s="220" customFormat="1">
      <c r="A271" s="1014">
        <v>1</v>
      </c>
      <c r="B271" s="266"/>
      <c r="C271" s="266"/>
      <c r="D271" s="266"/>
      <c r="E271"/>
      <c r="F271"/>
      <c r="H271" s="1008"/>
      <c r="I271" s="218"/>
      <c r="J271" s="218"/>
      <c r="K271" s="218"/>
    </row>
    <row r="272" spans="1:11" s="220" customFormat="1">
      <c r="A272" s="1014">
        <v>1</v>
      </c>
      <c r="B272" s="266"/>
      <c r="C272" s="266"/>
      <c r="D272" s="266"/>
      <c r="E272"/>
      <c r="F272"/>
      <c r="H272" s="1008"/>
      <c r="I272" s="218"/>
      <c r="J272" s="218"/>
      <c r="K272" s="218"/>
    </row>
    <row r="273" spans="1:11" s="220" customFormat="1">
      <c r="A273" s="1014">
        <v>1</v>
      </c>
      <c r="B273" s="266"/>
      <c r="C273" s="266"/>
      <c r="D273" s="266"/>
      <c r="E273" s="1013"/>
      <c r="F273" s="1013"/>
      <c r="H273" s="1008"/>
      <c r="I273" s="218"/>
      <c r="J273" s="218"/>
      <c r="K273" s="218"/>
    </row>
    <row r="274" spans="1:11" s="220" customFormat="1">
      <c r="A274" s="1014">
        <v>1</v>
      </c>
      <c r="B274" s="266"/>
      <c r="C274" s="266"/>
      <c r="D274" s="266"/>
      <c r="E274" s="1013"/>
      <c r="F274" s="1013"/>
      <c r="H274" s="1008"/>
      <c r="I274" s="218"/>
      <c r="J274" s="218"/>
      <c r="K274" s="218"/>
    </row>
    <row r="275" spans="1:11" s="220" customFormat="1">
      <c r="A275" s="1014">
        <v>1</v>
      </c>
      <c r="B275" s="266"/>
      <c r="C275" s="266"/>
      <c r="D275" s="266"/>
      <c r="E275" s="1013"/>
      <c r="F275" s="1013"/>
      <c r="H275" s="1008"/>
      <c r="I275" s="218"/>
      <c r="J275" s="218"/>
      <c r="K275" s="218"/>
    </row>
    <row r="276" spans="1:11" s="220" customFormat="1">
      <c r="A276" s="1014">
        <v>1</v>
      </c>
      <c r="B276" s="266"/>
      <c r="C276" s="266"/>
      <c r="D276" s="266"/>
      <c r="E276" s="1013"/>
      <c r="F276" s="1013"/>
      <c r="H276" s="1008"/>
      <c r="I276" s="218"/>
      <c r="J276" s="218"/>
      <c r="K276" s="218"/>
    </row>
    <row r="277" spans="1:11" s="220" customFormat="1">
      <c r="A277" s="1014">
        <v>1</v>
      </c>
      <c r="B277" s="266"/>
      <c r="C277" s="266"/>
      <c r="D277" s="266"/>
      <c r="E277" s="1013"/>
      <c r="F277" s="1013"/>
      <c r="H277" s="1008"/>
      <c r="I277" s="218"/>
      <c r="J277" s="218"/>
      <c r="K277" s="218"/>
    </row>
    <row r="278" spans="1:11" s="220" customFormat="1">
      <c r="A278" s="1014">
        <v>1</v>
      </c>
      <c r="B278" s="266"/>
      <c r="C278" s="266"/>
      <c r="D278" s="266"/>
      <c r="E278" s="1013"/>
      <c r="F278" s="1013"/>
      <c r="H278" s="1008"/>
      <c r="I278" s="218"/>
      <c r="J278" s="218"/>
      <c r="K278" s="218"/>
    </row>
    <row r="279" spans="1:11" s="220" customFormat="1">
      <c r="A279" s="1014">
        <v>1</v>
      </c>
      <c r="B279" s="266"/>
      <c r="C279" s="266"/>
      <c r="D279" s="266"/>
      <c r="E279" s="1013"/>
      <c r="F279" s="1013"/>
      <c r="H279" s="1008"/>
      <c r="I279" s="218"/>
      <c r="J279" s="218"/>
      <c r="K279" s="218"/>
    </row>
    <row r="280" spans="1:11" s="220" customFormat="1">
      <c r="A280" s="1014">
        <v>1</v>
      </c>
      <c r="B280" s="266"/>
      <c r="C280" s="266"/>
      <c r="D280" s="266"/>
      <c r="E280" s="1013"/>
      <c r="F280" s="1013"/>
      <c r="H280" s="1008"/>
      <c r="I280" s="218"/>
      <c r="J280" s="218"/>
      <c r="K280" s="218"/>
    </row>
    <row r="281" spans="1:11" s="220" customFormat="1">
      <c r="A281" s="1014">
        <v>1</v>
      </c>
      <c r="B281" s="266"/>
      <c r="C281" s="266"/>
      <c r="D281" s="266"/>
      <c r="E281" s="1013"/>
      <c r="F281" s="1013"/>
      <c r="H281" s="1008"/>
      <c r="I281" s="218"/>
      <c r="J281" s="218"/>
      <c r="K281" s="218"/>
    </row>
    <row r="282" spans="1:11" s="220" customFormat="1">
      <c r="A282" s="1014">
        <v>1</v>
      </c>
      <c r="B282" s="266"/>
      <c r="C282" s="266"/>
      <c r="D282" s="266"/>
      <c r="E282" s="1013"/>
      <c r="F282" s="1013"/>
      <c r="H282" s="1008"/>
      <c r="I282" s="218"/>
      <c r="J282" s="218"/>
      <c r="K282" s="218"/>
    </row>
    <row r="283" spans="1:11" s="220" customFormat="1">
      <c r="A283" s="1014">
        <v>1</v>
      </c>
      <c r="B283" s="266"/>
      <c r="C283" s="266"/>
      <c r="D283" s="266"/>
      <c r="E283" s="1013"/>
      <c r="F283" s="1013"/>
      <c r="H283" s="1008"/>
      <c r="I283" s="218"/>
      <c r="J283" s="218"/>
      <c r="K283" s="218"/>
    </row>
    <row r="284" spans="1:11" s="220" customFormat="1">
      <c r="A284" s="1014">
        <v>1</v>
      </c>
      <c r="B284" s="266"/>
      <c r="C284" s="266"/>
      <c r="D284" s="266"/>
      <c r="E284" s="1013"/>
      <c r="F284" s="1013"/>
      <c r="H284" s="1008"/>
      <c r="I284" s="218"/>
      <c r="J284" s="218"/>
      <c r="K284" s="218"/>
    </row>
    <row r="285" spans="1:11" s="220" customFormat="1">
      <c r="A285" s="1014">
        <v>1</v>
      </c>
      <c r="B285" s="266"/>
      <c r="C285" s="266"/>
      <c r="D285" s="266"/>
      <c r="E285" s="1013"/>
      <c r="F285" s="1013"/>
      <c r="H285" s="1008"/>
      <c r="I285" s="218"/>
      <c r="J285" s="218"/>
      <c r="K285" s="218"/>
    </row>
    <row r="286" spans="1:11" s="220" customFormat="1">
      <c r="A286" s="1014">
        <v>1</v>
      </c>
      <c r="B286" s="266"/>
      <c r="C286" s="266"/>
      <c r="D286" s="266"/>
      <c r="E286" s="1013"/>
      <c r="F286" s="1013"/>
      <c r="H286" s="1008"/>
      <c r="I286" s="218"/>
      <c r="J286" s="218"/>
      <c r="K286" s="218"/>
    </row>
    <row r="287" spans="1:11" s="220" customFormat="1">
      <c r="A287" s="1014">
        <v>1</v>
      </c>
      <c r="B287" s="266"/>
      <c r="C287" s="266"/>
      <c r="D287" s="266"/>
      <c r="E287" s="1013"/>
      <c r="F287" s="1013"/>
      <c r="H287" s="1008"/>
      <c r="I287" s="218"/>
      <c r="J287" s="218"/>
      <c r="K287" s="218"/>
    </row>
    <row r="288" spans="1:11" s="220" customFormat="1">
      <c r="A288" s="1014">
        <v>1</v>
      </c>
      <c r="B288" s="266"/>
      <c r="C288" s="266"/>
      <c r="D288" s="266"/>
      <c r="E288" s="1013"/>
      <c r="F288" s="1013"/>
      <c r="H288" s="1008"/>
      <c r="I288" s="218"/>
      <c r="J288" s="218"/>
      <c r="K288" s="218"/>
    </row>
    <row r="289" spans="1:11" s="220" customFormat="1">
      <c r="A289" s="1014">
        <v>1</v>
      </c>
      <c r="B289" s="266"/>
      <c r="C289" s="266"/>
      <c r="D289" s="266"/>
      <c r="E289" s="1013"/>
      <c r="F289" s="1013"/>
      <c r="H289" s="1008"/>
      <c r="I289" s="218"/>
      <c r="J289" s="218"/>
      <c r="K289" s="218"/>
    </row>
    <row r="290" spans="1:11" s="220" customFormat="1">
      <c r="A290" s="1014">
        <v>1</v>
      </c>
      <c r="B290" s="266"/>
      <c r="C290" s="266"/>
      <c r="D290" s="266"/>
      <c r="E290" s="1013"/>
      <c r="F290" s="1013"/>
      <c r="H290" s="1008"/>
      <c r="I290" s="218"/>
      <c r="J290" s="218"/>
      <c r="K290" s="218"/>
    </row>
    <row r="291" spans="1:11" s="220" customFormat="1">
      <c r="A291" s="1014">
        <v>1</v>
      </c>
      <c r="B291" s="266"/>
      <c r="C291" s="266"/>
      <c r="D291" s="266"/>
      <c r="E291" s="1013"/>
      <c r="F291" s="1013"/>
      <c r="H291" s="1008"/>
      <c r="I291" s="218"/>
      <c r="J291" s="218"/>
      <c r="K291" s="218"/>
    </row>
    <row r="292" spans="1:11" s="220" customFormat="1">
      <c r="A292" s="1014">
        <v>1</v>
      </c>
      <c r="B292" s="266"/>
      <c r="C292" s="266"/>
      <c r="D292" s="266"/>
      <c r="E292" s="1013"/>
      <c r="F292" s="1013"/>
      <c r="H292" s="1008"/>
      <c r="I292" s="218"/>
      <c r="J292" s="218"/>
      <c r="K292" s="218"/>
    </row>
    <row r="293" spans="1:11" s="220" customFormat="1">
      <c r="A293" s="1014">
        <v>1</v>
      </c>
      <c r="B293" s="266"/>
      <c r="C293" s="266"/>
      <c r="D293" s="266"/>
      <c r="E293" s="1013"/>
      <c r="F293" s="1013"/>
      <c r="H293" s="1008"/>
      <c r="I293" s="218"/>
      <c r="J293" s="218"/>
      <c r="K293" s="218"/>
    </row>
    <row r="294" spans="1:11" s="220" customFormat="1">
      <c r="A294" s="1014">
        <v>1</v>
      </c>
      <c r="B294" s="266"/>
      <c r="C294" s="266"/>
      <c r="D294" s="266"/>
      <c r="E294" s="1013"/>
      <c r="F294" s="1013"/>
      <c r="H294" s="1008"/>
      <c r="I294" s="218"/>
      <c r="J294" s="218"/>
      <c r="K294" s="218"/>
    </row>
    <row r="295" spans="1:11" s="220" customFormat="1">
      <c r="A295" s="1014">
        <v>1</v>
      </c>
      <c r="B295" s="266"/>
      <c r="C295" s="266"/>
      <c r="D295" s="266"/>
      <c r="E295" s="1013"/>
      <c r="F295" s="1013"/>
      <c r="H295" s="1008"/>
      <c r="I295" s="218"/>
      <c r="J295" s="218"/>
      <c r="K295" s="218"/>
    </row>
    <row r="296" spans="1:11" s="220" customFormat="1">
      <c r="A296" s="1014">
        <v>1</v>
      </c>
      <c r="B296" s="266"/>
      <c r="C296" s="266"/>
      <c r="D296" s="266"/>
      <c r="E296" s="1013"/>
      <c r="F296" s="1013"/>
      <c r="H296" s="1008"/>
      <c r="I296" s="218"/>
      <c r="J296" s="218"/>
      <c r="K296" s="218"/>
    </row>
    <row r="297" spans="1:11" s="220" customFormat="1">
      <c r="A297" s="1014">
        <v>1</v>
      </c>
      <c r="B297" s="266"/>
      <c r="C297" s="266"/>
      <c r="D297" s="266"/>
      <c r="E297" s="1013"/>
      <c r="F297" s="1013"/>
      <c r="H297" s="1008"/>
      <c r="I297" s="218"/>
      <c r="J297" s="218"/>
      <c r="K297" s="218"/>
    </row>
    <row r="298" spans="1:11" s="220" customFormat="1">
      <c r="A298" s="1014">
        <v>1</v>
      </c>
      <c r="B298" s="266"/>
      <c r="C298" s="266"/>
      <c r="D298" s="266"/>
      <c r="E298" s="1013"/>
      <c r="F298" s="1013"/>
      <c r="H298" s="1008"/>
      <c r="I298" s="218"/>
      <c r="J298" s="218"/>
      <c r="K298" s="218"/>
    </row>
    <row r="299" spans="1:11" s="220" customFormat="1">
      <c r="A299" s="1014">
        <v>1</v>
      </c>
      <c r="B299" s="266"/>
      <c r="C299" s="266"/>
      <c r="D299" s="266"/>
      <c r="E299" s="1013"/>
      <c r="F299" s="1013"/>
      <c r="H299" s="1008"/>
      <c r="I299" s="218"/>
      <c r="J299" s="218"/>
      <c r="K299" s="218"/>
    </row>
    <row r="300" spans="1:11" s="220" customFormat="1">
      <c r="A300" s="1014">
        <v>1</v>
      </c>
      <c r="B300" s="266"/>
      <c r="C300" s="266"/>
      <c r="D300" s="266"/>
      <c r="E300" s="1013"/>
      <c r="F300" s="1013"/>
      <c r="H300" s="1008"/>
      <c r="I300" s="218"/>
      <c r="J300" s="218"/>
      <c r="K300" s="218"/>
    </row>
    <row r="301" spans="1:11" s="220" customFormat="1">
      <c r="A301" s="1014">
        <v>1</v>
      </c>
      <c r="B301" s="266"/>
      <c r="C301" s="266"/>
      <c r="D301" s="266"/>
      <c r="E301" s="1013"/>
      <c r="F301" s="1013"/>
      <c r="H301" s="1008"/>
      <c r="I301" s="218"/>
      <c r="J301" s="218"/>
      <c r="K301" s="218"/>
    </row>
    <row r="302" spans="1:11" s="220" customFormat="1">
      <c r="A302" s="1014">
        <v>1</v>
      </c>
      <c r="B302" s="266"/>
      <c r="C302" s="266"/>
      <c r="D302" s="266"/>
      <c r="E302" s="1013"/>
      <c r="F302" s="1013"/>
      <c r="H302" s="1008"/>
      <c r="I302" s="218"/>
      <c r="J302" s="218"/>
      <c r="K302" s="218"/>
    </row>
    <row r="303" spans="1:11" s="220" customFormat="1">
      <c r="A303" s="1014">
        <v>1</v>
      </c>
      <c r="B303" s="266"/>
      <c r="C303" s="266"/>
      <c r="D303" s="266"/>
      <c r="E303" s="1013"/>
      <c r="F303" s="1013"/>
      <c r="H303" s="1008"/>
      <c r="I303" s="218"/>
      <c r="J303" s="218"/>
      <c r="K303" s="218"/>
    </row>
    <row r="304" spans="1:11" s="220" customFormat="1">
      <c r="A304" s="1014">
        <v>1</v>
      </c>
      <c r="B304" s="266"/>
      <c r="C304" s="266"/>
      <c r="D304" s="266"/>
      <c r="E304" s="1013"/>
      <c r="F304" s="1013"/>
      <c r="H304" s="1008"/>
      <c r="I304" s="218"/>
      <c r="J304" s="218"/>
      <c r="K304" s="218"/>
    </row>
    <row r="305" spans="1:11" s="220" customFormat="1">
      <c r="A305" s="1014">
        <v>1</v>
      </c>
      <c r="B305" s="266"/>
      <c r="C305" s="266"/>
      <c r="D305" s="266"/>
      <c r="E305" s="1013"/>
      <c r="F305" s="1013"/>
      <c r="H305" s="1008"/>
      <c r="I305" s="218"/>
      <c r="J305" s="218"/>
      <c r="K305" s="218"/>
    </row>
    <row r="306" spans="1:11" s="220" customFormat="1">
      <c r="A306" s="1014">
        <v>1</v>
      </c>
      <c r="B306" s="266"/>
      <c r="C306" s="266"/>
      <c r="D306" s="266"/>
      <c r="E306" s="1013"/>
      <c r="F306" s="1013"/>
      <c r="H306" s="1008"/>
      <c r="I306" s="218"/>
      <c r="J306" s="218"/>
      <c r="K306" s="218"/>
    </row>
    <row r="307" spans="1:11" s="220" customFormat="1">
      <c r="A307" s="1014">
        <v>1</v>
      </c>
      <c r="B307" s="266"/>
      <c r="C307" s="266"/>
      <c r="D307" s="266"/>
      <c r="E307" s="1013"/>
      <c r="F307" s="1013"/>
      <c r="H307" s="1008"/>
      <c r="I307" s="218"/>
      <c r="J307" s="218"/>
      <c r="K307" s="218"/>
    </row>
    <row r="308" spans="1:11" s="220" customFormat="1">
      <c r="A308" s="1014">
        <v>1</v>
      </c>
      <c r="B308" s="266"/>
      <c r="C308" s="266"/>
      <c r="D308" s="266"/>
      <c r="E308" s="1013"/>
      <c r="F308" s="1013"/>
      <c r="H308" s="1008"/>
      <c r="I308" s="218"/>
      <c r="J308" s="218"/>
      <c r="K308" s="218"/>
    </row>
    <row r="309" spans="1:11" s="220" customFormat="1">
      <c r="A309" s="1014">
        <v>1</v>
      </c>
      <c r="B309" s="266"/>
      <c r="C309" s="266"/>
      <c r="D309" s="266"/>
      <c r="E309" s="1013"/>
      <c r="F309" s="1013"/>
      <c r="H309" s="1008"/>
      <c r="I309" s="218"/>
      <c r="J309" s="218"/>
      <c r="K309" s="218"/>
    </row>
    <row r="310" spans="1:11" s="220" customFormat="1">
      <c r="A310" s="1014">
        <v>1</v>
      </c>
      <c r="B310" s="266"/>
      <c r="C310" s="266"/>
      <c r="D310" s="266"/>
      <c r="E310" s="1013"/>
      <c r="F310" s="1013"/>
      <c r="H310" s="1008"/>
      <c r="I310" s="218"/>
      <c r="J310" s="218"/>
      <c r="K310" s="218"/>
    </row>
    <row r="311" spans="1:11" s="220" customFormat="1">
      <c r="A311" s="1014">
        <v>1</v>
      </c>
      <c r="B311" s="266"/>
      <c r="C311" s="266"/>
      <c r="D311" s="266"/>
      <c r="E311" s="1013"/>
      <c r="F311" s="1013"/>
      <c r="H311" s="1008"/>
      <c r="I311" s="218"/>
      <c r="J311" s="218"/>
      <c r="K311" s="218"/>
    </row>
    <row r="312" spans="1:11" s="220" customFormat="1">
      <c r="A312" s="1014">
        <v>1</v>
      </c>
      <c r="B312" s="266"/>
      <c r="C312" s="266"/>
      <c r="D312" s="266"/>
      <c r="E312" s="1013"/>
      <c r="F312" s="1013"/>
      <c r="H312" s="1008"/>
      <c r="I312" s="218"/>
      <c r="J312" s="218"/>
      <c r="K312" s="218"/>
    </row>
    <row r="313" spans="1:11" s="220" customFormat="1">
      <c r="A313" s="1014">
        <v>1</v>
      </c>
      <c r="B313" s="266"/>
      <c r="C313" s="266"/>
      <c r="D313" s="266"/>
      <c r="E313" s="1013"/>
      <c r="F313" s="1013"/>
      <c r="H313" s="1008"/>
      <c r="I313" s="218"/>
      <c r="J313" s="218"/>
      <c r="K313" s="218"/>
    </row>
    <row r="314" spans="1:11" s="220" customFormat="1">
      <c r="A314" s="1014">
        <v>1</v>
      </c>
      <c r="B314" s="266"/>
      <c r="C314" s="266"/>
      <c r="D314" s="266"/>
      <c r="E314" s="1013"/>
      <c r="F314" s="1013"/>
      <c r="H314" s="1008"/>
      <c r="I314" s="218"/>
      <c r="J314" s="218"/>
      <c r="K314" s="218"/>
    </row>
    <row r="315" spans="1:11" s="220" customFormat="1">
      <c r="A315" s="1014">
        <v>1</v>
      </c>
      <c r="B315" s="266"/>
      <c r="C315" s="266"/>
      <c r="D315" s="266"/>
      <c r="E315" s="1013"/>
      <c r="F315" s="1013"/>
      <c r="H315" s="1008"/>
      <c r="I315" s="218"/>
      <c r="J315" s="218"/>
      <c r="K315" s="218"/>
    </row>
    <row r="316" spans="1:11" s="220" customFormat="1">
      <c r="A316" s="1014">
        <v>1</v>
      </c>
      <c r="B316" s="266"/>
      <c r="C316" s="266"/>
      <c r="D316" s="266"/>
      <c r="E316" s="1013"/>
      <c r="F316" s="1013"/>
      <c r="H316" s="1008"/>
      <c r="I316" s="218"/>
      <c r="J316" s="218"/>
      <c r="K316" s="218"/>
    </row>
    <row r="317" spans="1:11" s="220" customFormat="1">
      <c r="A317" s="1014">
        <v>1</v>
      </c>
      <c r="B317" s="266"/>
      <c r="C317" s="266"/>
      <c r="D317" s="266"/>
      <c r="E317" s="1013"/>
      <c r="F317" s="1013"/>
      <c r="H317" s="1008"/>
      <c r="I317" s="218"/>
      <c r="J317" s="218"/>
      <c r="K317" s="218"/>
    </row>
    <row r="318" spans="1:11" s="220" customFormat="1">
      <c r="A318" s="1014">
        <v>1</v>
      </c>
      <c r="B318" s="266"/>
      <c r="C318" s="266"/>
      <c r="D318" s="266"/>
      <c r="E318" s="1013"/>
      <c r="F318" s="1013"/>
      <c r="H318" s="1008"/>
      <c r="I318" s="218"/>
      <c r="J318" s="218"/>
      <c r="K318" s="218"/>
    </row>
    <row r="319" spans="1:11" s="220" customFormat="1">
      <c r="A319" s="1014">
        <v>1</v>
      </c>
      <c r="B319" s="266"/>
      <c r="C319" s="266"/>
      <c r="D319" s="266"/>
      <c r="E319" s="1013"/>
      <c r="F319" s="1013"/>
      <c r="H319" s="1008"/>
      <c r="I319" s="218"/>
      <c r="J319" s="218"/>
      <c r="K319" s="218"/>
    </row>
    <row r="320" spans="1:11" s="220" customFormat="1">
      <c r="A320" s="1014">
        <v>1</v>
      </c>
      <c r="B320" s="266"/>
      <c r="C320" s="266"/>
      <c r="D320" s="266"/>
      <c r="E320" s="1013"/>
      <c r="F320" s="1013"/>
      <c r="H320" s="1008"/>
      <c r="I320" s="218"/>
      <c r="J320" s="218"/>
      <c r="K320" s="218"/>
    </row>
    <row r="321" spans="1:11" s="220" customFormat="1">
      <c r="A321" s="1014">
        <v>1</v>
      </c>
      <c r="B321" s="266"/>
      <c r="C321" s="266"/>
      <c r="D321" s="266"/>
      <c r="E321" s="1013"/>
      <c r="F321" s="1013"/>
      <c r="H321" s="1008"/>
      <c r="I321" s="218"/>
      <c r="J321" s="218"/>
      <c r="K321" s="218"/>
    </row>
    <row r="322" spans="1:11" s="220" customFormat="1">
      <c r="A322" s="1014">
        <v>1</v>
      </c>
      <c r="B322" s="266"/>
      <c r="C322" s="266"/>
      <c r="D322" s="266"/>
      <c r="E322" s="1013"/>
      <c r="F322" s="1013"/>
      <c r="H322" s="1008"/>
      <c r="I322" s="218"/>
      <c r="J322" s="218"/>
      <c r="K322" s="218"/>
    </row>
    <row r="323" spans="1:11" s="220" customFormat="1">
      <c r="A323" s="1014">
        <v>1</v>
      </c>
      <c r="B323" s="266"/>
      <c r="C323" s="266"/>
      <c r="D323" s="266"/>
      <c r="E323" s="1013"/>
      <c r="F323" s="1013"/>
      <c r="H323" s="1008"/>
      <c r="I323" s="218"/>
      <c r="J323" s="218"/>
      <c r="K323" s="218"/>
    </row>
    <row r="324" spans="1:11" s="220" customFormat="1">
      <c r="A324" s="1014">
        <v>1</v>
      </c>
      <c r="B324" s="266"/>
      <c r="C324" s="266"/>
      <c r="D324" s="266"/>
      <c r="E324" s="1013"/>
      <c r="F324" s="1013"/>
      <c r="H324" s="1008"/>
      <c r="I324" s="218"/>
      <c r="J324" s="218"/>
      <c r="K324" s="218"/>
    </row>
    <row r="325" spans="1:11" s="220" customFormat="1">
      <c r="A325" s="1014">
        <v>1</v>
      </c>
      <c r="B325" s="266"/>
      <c r="C325" s="266"/>
      <c r="D325" s="266"/>
      <c r="E325" s="1013"/>
      <c r="F325" s="1013"/>
      <c r="H325" s="1008"/>
      <c r="I325" s="218"/>
      <c r="J325" s="218"/>
      <c r="K325" s="218"/>
    </row>
    <row r="326" spans="1:11" s="220" customFormat="1">
      <c r="A326" s="1014">
        <v>1</v>
      </c>
      <c r="B326" s="266"/>
      <c r="C326" s="266"/>
      <c r="D326" s="266"/>
      <c r="E326" s="1013"/>
      <c r="F326" s="1013"/>
      <c r="H326" s="1008"/>
      <c r="I326" s="218"/>
      <c r="J326" s="218"/>
      <c r="K326" s="218"/>
    </row>
    <row r="327" spans="1:11" s="220" customFormat="1">
      <c r="A327" s="1014">
        <v>1</v>
      </c>
      <c r="B327" s="266"/>
      <c r="C327" s="266"/>
      <c r="D327" s="266"/>
      <c r="E327" s="1013"/>
      <c r="F327" s="1013"/>
      <c r="H327" s="1008"/>
      <c r="I327" s="218"/>
      <c r="J327" s="218"/>
      <c r="K327" s="218"/>
    </row>
    <row r="328" spans="1:11" s="220" customFormat="1">
      <c r="A328" s="1014">
        <v>1</v>
      </c>
      <c r="B328" s="266"/>
      <c r="C328" s="266"/>
      <c r="D328" s="266"/>
      <c r="E328" s="1013"/>
      <c r="F328" s="1013"/>
      <c r="H328" s="1008"/>
      <c r="I328" s="218"/>
      <c r="J328" s="218"/>
      <c r="K328" s="218"/>
    </row>
    <row r="329" spans="1:11" s="220" customFormat="1">
      <c r="A329" s="1014">
        <v>1</v>
      </c>
      <c r="B329" s="266"/>
      <c r="C329" s="266"/>
      <c r="D329" s="266"/>
      <c r="E329" s="1013"/>
      <c r="F329" s="1013"/>
      <c r="H329" s="1008"/>
      <c r="I329" s="218"/>
      <c r="J329" s="218"/>
      <c r="K329" s="218"/>
    </row>
    <row r="330" spans="1:11" s="220" customFormat="1">
      <c r="A330" s="1014">
        <v>1</v>
      </c>
      <c r="B330" s="266"/>
      <c r="C330" s="266"/>
      <c r="D330" s="266"/>
      <c r="E330" s="1013"/>
      <c r="F330" s="1013"/>
      <c r="H330" s="1008"/>
      <c r="I330" s="218"/>
      <c r="J330" s="218"/>
      <c r="K330" s="218"/>
    </row>
    <row r="331" spans="1:11" s="220" customFormat="1">
      <c r="A331" s="1014">
        <v>1</v>
      </c>
      <c r="B331" s="266"/>
      <c r="C331" s="266"/>
      <c r="D331" s="266"/>
      <c r="E331" s="1013"/>
      <c r="F331" s="1013"/>
      <c r="H331" s="1008"/>
      <c r="I331" s="218"/>
      <c r="J331" s="218"/>
      <c r="K331" s="218"/>
    </row>
    <row r="332" spans="1:11" s="220" customFormat="1">
      <c r="A332" s="1014">
        <v>1</v>
      </c>
      <c r="B332" s="266"/>
      <c r="C332" s="266"/>
      <c r="D332" s="266"/>
      <c r="E332" s="1013"/>
      <c r="F332" s="1013"/>
      <c r="H332" s="1008"/>
      <c r="I332" s="218"/>
      <c r="J332" s="218"/>
      <c r="K332" s="218"/>
    </row>
    <row r="333" spans="1:11" s="220" customFormat="1">
      <c r="A333" s="1014">
        <v>1</v>
      </c>
      <c r="B333" s="266"/>
      <c r="C333" s="266"/>
      <c r="D333" s="266"/>
      <c r="E333" s="1013"/>
      <c r="F333" s="1013"/>
      <c r="H333" s="1008"/>
      <c r="I333" s="218"/>
      <c r="J333" s="218"/>
      <c r="K333" s="218"/>
    </row>
    <row r="334" spans="1:11" s="220" customFormat="1">
      <c r="A334" s="1014">
        <v>1</v>
      </c>
      <c r="B334" s="266"/>
      <c r="C334" s="266"/>
      <c r="D334" s="266"/>
      <c r="E334" s="1013"/>
      <c r="F334" s="1013"/>
      <c r="H334" s="1008"/>
      <c r="I334" s="218"/>
      <c r="J334" s="218"/>
      <c r="K334" s="218"/>
    </row>
    <row r="335" spans="1:11" s="220" customFormat="1">
      <c r="A335" s="1014">
        <v>1</v>
      </c>
      <c r="B335" s="266"/>
      <c r="C335" s="266"/>
      <c r="D335" s="266"/>
      <c r="E335" s="1013"/>
      <c r="F335" s="1013"/>
      <c r="H335" s="1008"/>
      <c r="I335" s="218"/>
      <c r="J335" s="218"/>
      <c r="K335" s="218"/>
    </row>
    <row r="336" spans="1:11" s="220" customFormat="1">
      <c r="A336" s="1014">
        <v>1</v>
      </c>
      <c r="B336" s="266"/>
      <c r="C336" s="266"/>
      <c r="D336" s="266"/>
      <c r="E336" s="1013"/>
      <c r="F336" s="1013"/>
      <c r="H336" s="1008"/>
      <c r="I336" s="218"/>
      <c r="J336" s="218"/>
      <c r="K336" s="218"/>
    </row>
    <row r="337" spans="1:11" s="220" customFormat="1">
      <c r="A337" s="1014">
        <v>1</v>
      </c>
      <c r="B337" s="266"/>
      <c r="C337" s="266"/>
      <c r="D337" s="266"/>
      <c r="E337" s="1013"/>
      <c r="F337" s="1013"/>
      <c r="H337" s="1008"/>
      <c r="I337" s="218"/>
      <c r="J337" s="218"/>
      <c r="K337" s="218"/>
    </row>
    <row r="338" spans="1:11" s="220" customFormat="1">
      <c r="A338" s="1014">
        <v>1</v>
      </c>
      <c r="B338" s="266"/>
      <c r="C338" s="266"/>
      <c r="D338" s="266"/>
      <c r="E338" s="1013"/>
      <c r="F338" s="1013"/>
      <c r="H338" s="1008"/>
      <c r="I338" s="218"/>
      <c r="J338" s="218"/>
      <c r="K338" s="218"/>
    </row>
    <row r="339" spans="1:11" s="220" customFormat="1">
      <c r="A339" s="1014">
        <v>1</v>
      </c>
      <c r="B339" s="266"/>
      <c r="C339" s="266"/>
      <c r="D339" s="266"/>
      <c r="E339" s="1013"/>
      <c r="F339" s="1013"/>
      <c r="H339" s="1008"/>
      <c r="I339" s="218"/>
      <c r="J339" s="218"/>
      <c r="K339" s="218"/>
    </row>
    <row r="340" spans="1:11" s="220" customFormat="1">
      <c r="A340" s="1014">
        <v>1</v>
      </c>
      <c r="B340" s="266"/>
      <c r="C340" s="266"/>
      <c r="D340" s="266"/>
      <c r="E340" s="1013"/>
      <c r="F340" s="1013"/>
      <c r="H340" s="1008"/>
      <c r="I340" s="218"/>
      <c r="J340" s="218"/>
      <c r="K340" s="218"/>
    </row>
    <row r="341" spans="1:11" s="220" customFormat="1">
      <c r="A341" s="1014">
        <v>1</v>
      </c>
      <c r="B341" s="266"/>
      <c r="C341" s="266"/>
      <c r="D341" s="266"/>
      <c r="E341" s="1013"/>
      <c r="F341" s="1013"/>
      <c r="H341" s="1008"/>
      <c r="I341" s="218"/>
      <c r="J341" s="218"/>
      <c r="K341" s="218"/>
    </row>
    <row r="342" spans="1:11" s="220" customFormat="1">
      <c r="A342" s="1014">
        <v>1</v>
      </c>
      <c r="B342" s="266"/>
      <c r="C342" s="266"/>
      <c r="D342" s="266"/>
      <c r="E342" s="1013"/>
      <c r="F342" s="1013"/>
      <c r="H342" s="1008"/>
      <c r="I342" s="218"/>
      <c r="J342" s="218"/>
      <c r="K342" s="218"/>
    </row>
    <row r="343" spans="1:11" s="220" customFormat="1">
      <c r="A343" s="1014">
        <v>1</v>
      </c>
      <c r="B343" s="266"/>
      <c r="C343" s="266"/>
      <c r="D343" s="266"/>
      <c r="E343" s="1013"/>
      <c r="F343" s="1013"/>
      <c r="H343" s="1008"/>
      <c r="I343" s="218"/>
      <c r="J343" s="218"/>
      <c r="K343" s="218"/>
    </row>
    <row r="344" spans="1:11" s="220" customFormat="1">
      <c r="A344" s="1014">
        <v>1</v>
      </c>
      <c r="B344" s="266"/>
      <c r="C344" s="266"/>
      <c r="D344" s="266"/>
      <c r="E344" s="1013"/>
      <c r="F344" s="1013"/>
      <c r="H344" s="1008"/>
      <c r="I344" s="218"/>
      <c r="J344" s="218"/>
      <c r="K344" s="218"/>
    </row>
    <row r="345" spans="1:11" s="220" customFormat="1">
      <c r="A345" s="1014">
        <v>1</v>
      </c>
      <c r="B345" s="266"/>
      <c r="C345" s="266"/>
      <c r="D345" s="266"/>
      <c r="E345" s="1013"/>
      <c r="F345" s="1013"/>
      <c r="H345" s="1008"/>
      <c r="I345" s="218"/>
      <c r="J345" s="218"/>
      <c r="K345" s="218"/>
    </row>
    <row r="346" spans="1:11" s="220" customFormat="1">
      <c r="A346" s="1014">
        <v>1</v>
      </c>
      <c r="B346" s="266"/>
      <c r="C346" s="266"/>
      <c r="D346" s="266"/>
      <c r="E346" s="1013"/>
      <c r="F346" s="1013"/>
      <c r="H346" s="1008"/>
      <c r="I346" s="218"/>
      <c r="J346" s="218"/>
      <c r="K346" s="218"/>
    </row>
    <row r="347" spans="1:11" s="220" customFormat="1">
      <c r="A347" s="1014">
        <v>1</v>
      </c>
      <c r="B347" s="266"/>
      <c r="C347" s="266"/>
      <c r="D347" s="266"/>
      <c r="E347" s="1013"/>
      <c r="F347" s="1013"/>
      <c r="H347" s="1008"/>
      <c r="I347" s="218"/>
      <c r="J347" s="218"/>
      <c r="K347" s="218"/>
    </row>
    <row r="348" spans="1:11" s="220" customFormat="1">
      <c r="A348" s="1014">
        <v>1</v>
      </c>
      <c r="B348" s="266"/>
      <c r="C348" s="266"/>
      <c r="D348" s="266"/>
      <c r="E348" s="1013"/>
      <c r="F348" s="1013"/>
      <c r="H348" s="1008"/>
      <c r="I348" s="218"/>
      <c r="J348" s="218"/>
      <c r="K348" s="218"/>
    </row>
    <row r="349" spans="1:11" s="220" customFormat="1">
      <c r="A349" s="1014">
        <v>1</v>
      </c>
      <c r="B349" s="266"/>
      <c r="C349" s="266"/>
      <c r="D349" s="266"/>
      <c r="E349" s="1013"/>
      <c r="F349" s="1013"/>
      <c r="H349" s="1008"/>
      <c r="I349" s="218"/>
      <c r="J349" s="218"/>
      <c r="K349" s="218"/>
    </row>
    <row r="350" spans="1:11" s="220" customFormat="1">
      <c r="A350" s="1014">
        <v>1</v>
      </c>
      <c r="B350" s="266"/>
      <c r="C350" s="266"/>
      <c r="D350" s="266"/>
      <c r="E350" s="1013"/>
      <c r="F350" s="1013"/>
      <c r="H350" s="1008"/>
      <c r="I350" s="218"/>
      <c r="J350" s="218"/>
      <c r="K350" s="218"/>
    </row>
    <row r="351" spans="1:11" s="220" customFormat="1">
      <c r="A351" s="1014">
        <v>1</v>
      </c>
      <c r="B351" s="266"/>
      <c r="C351" s="266"/>
      <c r="D351" s="266"/>
      <c r="E351" s="1013"/>
      <c r="F351" s="1013"/>
      <c r="H351" s="1008"/>
      <c r="I351" s="218"/>
      <c r="J351" s="218"/>
      <c r="K351" s="218"/>
    </row>
    <row r="352" spans="1:11" s="220" customFormat="1">
      <c r="A352" s="1014">
        <v>1</v>
      </c>
      <c r="B352" s="266"/>
      <c r="C352" s="266"/>
      <c r="D352" s="266"/>
      <c r="E352" s="1013"/>
      <c r="F352" s="1013"/>
      <c r="H352" s="1008"/>
      <c r="I352" s="218"/>
      <c r="J352" s="218"/>
      <c r="K352" s="218"/>
    </row>
    <row r="353" spans="1:11" s="220" customFormat="1">
      <c r="A353" s="1014">
        <v>1</v>
      </c>
      <c r="B353" s="266"/>
      <c r="C353" s="266"/>
      <c r="D353" s="266"/>
      <c r="E353" s="1013"/>
      <c r="F353" s="1013"/>
      <c r="H353" s="1008"/>
      <c r="I353" s="218"/>
      <c r="J353" s="218"/>
      <c r="K353" s="218"/>
    </row>
    <row r="354" spans="1:11" s="220" customFormat="1">
      <c r="A354" s="1014">
        <v>1</v>
      </c>
      <c r="B354" s="266"/>
      <c r="C354" s="266"/>
      <c r="D354" s="266"/>
      <c r="E354" s="1013"/>
      <c r="F354" s="1013"/>
      <c r="H354" s="1008"/>
      <c r="I354" s="218"/>
      <c r="J354" s="218"/>
      <c r="K354" s="218"/>
    </row>
    <row r="355" spans="1:11" s="220" customFormat="1">
      <c r="A355" s="1014">
        <v>1</v>
      </c>
      <c r="B355" s="266"/>
      <c r="C355" s="266"/>
      <c r="D355" s="266"/>
      <c r="E355" s="1013"/>
      <c r="F355" s="1013"/>
      <c r="H355" s="1008"/>
      <c r="I355" s="218"/>
      <c r="J355" s="218"/>
      <c r="K355" s="218"/>
    </row>
    <row r="356" spans="1:11" s="220" customFormat="1">
      <c r="A356" s="1014">
        <v>1</v>
      </c>
      <c r="B356" s="266"/>
      <c r="C356" s="266"/>
      <c r="D356" s="266"/>
      <c r="E356" s="1013"/>
      <c r="F356" s="1013"/>
      <c r="H356" s="1008"/>
      <c r="I356" s="218"/>
      <c r="J356" s="218"/>
      <c r="K356" s="218"/>
    </row>
    <row r="357" spans="1:11" s="220" customFormat="1">
      <c r="A357" s="1014">
        <v>1</v>
      </c>
      <c r="B357" s="266"/>
      <c r="C357" s="266"/>
      <c r="D357" s="266"/>
      <c r="E357" s="1013"/>
      <c r="F357" s="1013"/>
      <c r="H357" s="1008"/>
      <c r="I357" s="218"/>
      <c r="J357" s="218"/>
      <c r="K357" s="218"/>
    </row>
    <row r="358" spans="1:11" s="220" customFormat="1">
      <c r="A358" s="1014">
        <v>1</v>
      </c>
      <c r="B358" s="266"/>
      <c r="C358" s="266"/>
      <c r="D358" s="266"/>
      <c r="E358" s="1013"/>
      <c r="F358" s="1013"/>
      <c r="H358" s="1008"/>
      <c r="I358" s="218"/>
      <c r="J358" s="218"/>
      <c r="K358" s="218"/>
    </row>
    <row r="359" spans="1:11" s="220" customFormat="1">
      <c r="A359" s="1014">
        <v>1</v>
      </c>
      <c r="B359" s="266"/>
      <c r="C359" s="266"/>
      <c r="D359" s="266"/>
      <c r="E359" s="1013"/>
      <c r="F359" s="1013"/>
      <c r="H359" s="1008"/>
      <c r="I359" s="218"/>
      <c r="J359" s="218"/>
      <c r="K359" s="218"/>
    </row>
    <row r="360" spans="1:11" s="220" customFormat="1">
      <c r="A360" s="1014">
        <v>1</v>
      </c>
      <c r="B360" s="266"/>
      <c r="C360" s="266"/>
      <c r="D360" s="266"/>
      <c r="E360" s="1013"/>
      <c r="F360" s="1013"/>
      <c r="H360" s="1008"/>
      <c r="I360" s="218"/>
      <c r="J360" s="218"/>
      <c r="K360" s="218"/>
    </row>
    <row r="361" spans="1:11" s="220" customFormat="1">
      <c r="A361" s="1014">
        <v>1</v>
      </c>
      <c r="B361" s="266"/>
      <c r="C361" s="266"/>
      <c r="D361" s="266"/>
      <c r="E361" s="1013"/>
      <c r="F361" s="1013"/>
      <c r="H361" s="1008"/>
      <c r="I361" s="218"/>
      <c r="J361" s="218"/>
      <c r="K361" s="218"/>
    </row>
    <row r="362" spans="1:11" s="220" customFormat="1">
      <c r="A362" s="1014">
        <v>1</v>
      </c>
      <c r="B362" s="266"/>
      <c r="C362" s="266"/>
      <c r="D362" s="266"/>
      <c r="E362" s="1013"/>
      <c r="F362" s="1013"/>
      <c r="H362" s="1008"/>
      <c r="I362" s="218"/>
      <c r="J362" s="218"/>
      <c r="K362" s="218"/>
    </row>
    <row r="363" spans="1:11" s="220" customFormat="1">
      <c r="A363" s="1014">
        <v>1</v>
      </c>
      <c r="B363" s="266"/>
      <c r="C363" s="266"/>
      <c r="D363" s="266"/>
      <c r="E363" s="1013"/>
      <c r="F363" s="1013"/>
      <c r="H363" s="1008"/>
      <c r="I363" s="218"/>
      <c r="J363" s="218"/>
      <c r="K363" s="218"/>
    </row>
    <row r="364" spans="1:11" s="220" customFormat="1">
      <c r="A364" s="1014">
        <v>1</v>
      </c>
      <c r="B364" s="266"/>
      <c r="C364" s="266"/>
      <c r="D364" s="266"/>
      <c r="E364" s="1013"/>
      <c r="F364" s="1013"/>
      <c r="H364" s="1008"/>
      <c r="I364" s="218"/>
      <c r="J364" s="218"/>
      <c r="K364" s="218"/>
    </row>
    <row r="365" spans="1:11" s="220" customFormat="1">
      <c r="A365" s="1014">
        <v>1</v>
      </c>
      <c r="B365" s="266"/>
      <c r="C365" s="266"/>
      <c r="D365" s="266"/>
      <c r="E365" s="1013"/>
      <c r="F365" s="1013"/>
      <c r="H365" s="1008"/>
      <c r="I365" s="218"/>
      <c r="J365" s="218"/>
      <c r="K365" s="218"/>
    </row>
    <row r="366" spans="1:11" s="220" customFormat="1">
      <c r="A366" s="1014">
        <v>1</v>
      </c>
      <c r="B366" s="266"/>
      <c r="C366" s="266"/>
      <c r="D366" s="266"/>
      <c r="E366" s="1013"/>
      <c r="F366" s="1013"/>
      <c r="H366" s="1008"/>
      <c r="I366" s="218"/>
      <c r="J366" s="218"/>
      <c r="K366" s="218"/>
    </row>
    <row r="367" spans="1:11" s="220" customFormat="1">
      <c r="A367" s="1014">
        <v>1</v>
      </c>
      <c r="B367" s="266"/>
      <c r="C367" s="266"/>
      <c r="D367" s="266"/>
      <c r="E367" s="1013"/>
      <c r="F367" s="1013"/>
      <c r="H367" s="1008"/>
      <c r="I367" s="218"/>
      <c r="J367" s="218"/>
      <c r="K367" s="218"/>
    </row>
    <row r="368" spans="1:11" s="220" customFormat="1">
      <c r="A368" s="1014">
        <v>1</v>
      </c>
      <c r="B368" s="266"/>
      <c r="C368" s="266"/>
      <c r="D368" s="266"/>
      <c r="E368" s="1013"/>
      <c r="F368" s="1013"/>
      <c r="H368" s="1008"/>
      <c r="I368" s="218"/>
      <c r="J368" s="218"/>
      <c r="K368" s="218"/>
    </row>
    <row r="369" spans="1:11" s="220" customFormat="1">
      <c r="A369" s="1014">
        <v>1</v>
      </c>
      <c r="B369" s="266"/>
      <c r="C369" s="266"/>
      <c r="D369" s="266"/>
      <c r="E369" s="1013"/>
      <c r="F369" s="1013"/>
      <c r="H369" s="1008"/>
      <c r="I369" s="218"/>
      <c r="J369" s="218"/>
      <c r="K369" s="218"/>
    </row>
    <row r="370" spans="1:11" s="220" customFormat="1">
      <c r="A370" s="1014">
        <v>1</v>
      </c>
      <c r="B370" s="266"/>
      <c r="C370" s="266"/>
      <c r="D370" s="266"/>
      <c r="E370" s="1013"/>
      <c r="F370" s="1013"/>
      <c r="H370" s="1008"/>
      <c r="I370" s="218"/>
      <c r="J370" s="218"/>
      <c r="K370" s="218"/>
    </row>
    <row r="371" spans="1:11" s="220" customFormat="1">
      <c r="A371" s="1014">
        <v>1</v>
      </c>
      <c r="B371" s="266"/>
      <c r="C371" s="266"/>
      <c r="D371" s="266"/>
      <c r="E371" s="1013"/>
      <c r="F371" s="1013"/>
      <c r="H371" s="1008"/>
      <c r="I371" s="218"/>
      <c r="J371" s="218"/>
      <c r="K371" s="218"/>
    </row>
    <row r="372" spans="1:11" s="220" customFormat="1">
      <c r="A372" s="1014">
        <v>1</v>
      </c>
      <c r="B372" s="266"/>
      <c r="C372" s="266"/>
      <c r="D372" s="266"/>
      <c r="E372" s="1013"/>
      <c r="F372" s="1013"/>
      <c r="H372" s="1008"/>
      <c r="I372" s="218"/>
      <c r="J372" s="218"/>
      <c r="K372" s="218"/>
    </row>
    <row r="373" spans="1:11" s="220" customFormat="1">
      <c r="A373" s="1014">
        <v>1</v>
      </c>
      <c r="B373" s="266"/>
      <c r="C373" s="266"/>
      <c r="D373" s="266"/>
      <c r="E373" s="1013"/>
      <c r="F373" s="1013"/>
      <c r="H373" s="1008"/>
      <c r="I373" s="218"/>
      <c r="J373" s="218"/>
      <c r="K373" s="218"/>
    </row>
    <row r="374" spans="1:11" s="220" customFormat="1">
      <c r="A374" s="1014">
        <v>1</v>
      </c>
      <c r="B374" s="266"/>
      <c r="C374" s="266"/>
      <c r="D374" s="266"/>
      <c r="E374" s="1013"/>
      <c r="F374" s="1013"/>
      <c r="H374" s="1008"/>
      <c r="I374" s="218"/>
      <c r="J374" s="218"/>
      <c r="K374" s="218"/>
    </row>
    <row r="375" spans="1:11" s="220" customFormat="1">
      <c r="A375" s="1014">
        <v>1</v>
      </c>
      <c r="B375" s="266"/>
      <c r="C375" s="266"/>
      <c r="D375" s="266"/>
      <c r="E375" s="1013"/>
      <c r="F375" s="1013"/>
      <c r="H375" s="1008"/>
      <c r="I375" s="218"/>
      <c r="J375" s="218"/>
      <c r="K375" s="218"/>
    </row>
    <row r="376" spans="1:11" s="220" customFormat="1">
      <c r="A376" s="1014">
        <v>1</v>
      </c>
      <c r="B376" s="266"/>
      <c r="C376" s="266"/>
      <c r="D376" s="266"/>
      <c r="E376" s="1013"/>
      <c r="F376" s="1013"/>
      <c r="H376" s="1008"/>
      <c r="I376" s="218"/>
      <c r="J376" s="218"/>
      <c r="K376" s="218"/>
    </row>
    <row r="377" spans="1:11" s="220" customFormat="1">
      <c r="A377" s="1014">
        <v>1</v>
      </c>
      <c r="B377" s="266"/>
      <c r="C377" s="266"/>
      <c r="D377" s="266"/>
      <c r="E377" s="1013"/>
      <c r="F377" s="1013"/>
      <c r="H377" s="1008"/>
      <c r="I377" s="218"/>
      <c r="J377" s="218"/>
      <c r="K377" s="218"/>
    </row>
    <row r="378" spans="1:11" s="220" customFormat="1">
      <c r="A378" s="1014">
        <v>1</v>
      </c>
      <c r="B378" s="266"/>
      <c r="C378" s="266"/>
      <c r="D378" s="266"/>
      <c r="E378" s="1013"/>
      <c r="F378" s="1013"/>
      <c r="H378" s="1008"/>
      <c r="I378" s="218"/>
      <c r="J378" s="218"/>
      <c r="K378" s="218"/>
    </row>
    <row r="379" spans="1:11" s="220" customFormat="1">
      <c r="A379" s="1014">
        <v>1</v>
      </c>
      <c r="B379" s="266"/>
      <c r="C379" s="266"/>
      <c r="D379" s="266"/>
      <c r="E379" s="1013"/>
      <c r="F379" s="1013"/>
      <c r="H379" s="1008"/>
      <c r="I379" s="218"/>
      <c r="J379" s="218"/>
      <c r="K379" s="218"/>
    </row>
    <row r="380" spans="1:11" s="220" customFormat="1">
      <c r="A380" s="1014">
        <v>1</v>
      </c>
      <c r="B380" s="266"/>
      <c r="C380" s="266"/>
      <c r="D380" s="266"/>
      <c r="E380" s="1013"/>
      <c r="F380" s="1013"/>
      <c r="H380" s="1008"/>
      <c r="I380" s="218"/>
      <c r="J380" s="218"/>
      <c r="K380" s="218"/>
    </row>
    <row r="381" spans="1:11" s="220" customFormat="1">
      <c r="A381" s="1014">
        <v>1</v>
      </c>
      <c r="B381" s="266"/>
      <c r="C381" s="266"/>
      <c r="D381" s="266"/>
      <c r="E381" s="1013"/>
      <c r="F381" s="1013"/>
      <c r="H381" s="1008"/>
      <c r="I381" s="218"/>
      <c r="J381" s="218"/>
      <c r="K381" s="218"/>
    </row>
    <row r="382" spans="1:11" s="220" customFormat="1">
      <c r="A382" s="1014">
        <v>1</v>
      </c>
      <c r="B382" s="266"/>
      <c r="C382" s="266"/>
      <c r="D382" s="266"/>
      <c r="E382" s="1013"/>
      <c r="F382" s="1013"/>
      <c r="H382" s="1008"/>
      <c r="I382" s="218"/>
      <c r="J382" s="218"/>
      <c r="K382" s="218"/>
    </row>
    <row r="383" spans="1:11" s="220" customFormat="1">
      <c r="A383" s="1014">
        <v>1</v>
      </c>
      <c r="B383" s="266"/>
      <c r="C383" s="266"/>
      <c r="D383" s="266"/>
      <c r="E383" s="1013"/>
      <c r="F383" s="1013"/>
      <c r="H383" s="1008"/>
      <c r="I383" s="218"/>
      <c r="J383" s="218"/>
      <c r="K383" s="218"/>
    </row>
    <row r="384" spans="1:11" s="220" customFormat="1">
      <c r="A384" s="1014">
        <v>1</v>
      </c>
      <c r="B384" s="266"/>
      <c r="C384" s="266"/>
      <c r="D384" s="266"/>
      <c r="E384" s="1013"/>
      <c r="F384" s="1013"/>
      <c r="H384" s="1008"/>
      <c r="I384" s="218"/>
      <c r="J384" s="218"/>
      <c r="K384" s="218"/>
    </row>
    <row r="385" spans="1:11" s="220" customFormat="1">
      <c r="A385" s="1014">
        <v>1</v>
      </c>
      <c r="B385" s="266"/>
      <c r="C385" s="266"/>
      <c r="D385" s="266"/>
      <c r="E385" s="1013"/>
      <c r="F385" s="1013"/>
      <c r="H385" s="1008"/>
      <c r="I385" s="218"/>
      <c r="J385" s="218"/>
      <c r="K385" s="218"/>
    </row>
    <row r="386" spans="1:11" s="220" customFormat="1">
      <c r="A386" s="1014">
        <v>1</v>
      </c>
      <c r="B386" s="266"/>
      <c r="C386" s="266"/>
      <c r="D386" s="266"/>
      <c r="E386" s="1013"/>
      <c r="F386" s="1013"/>
      <c r="H386" s="1008"/>
      <c r="I386" s="218"/>
      <c r="J386" s="218"/>
      <c r="K386" s="218"/>
    </row>
    <row r="387" spans="1:11" s="220" customFormat="1">
      <c r="A387" s="1014">
        <v>1</v>
      </c>
      <c r="B387" s="266"/>
      <c r="C387" s="266"/>
      <c r="D387" s="266"/>
      <c r="E387" s="1013"/>
      <c r="F387" s="1013"/>
      <c r="H387" s="1008"/>
      <c r="I387" s="218"/>
      <c r="J387" s="218"/>
      <c r="K387" s="218"/>
    </row>
    <row r="388" spans="1:11" s="220" customFormat="1">
      <c r="A388" s="1014">
        <v>1</v>
      </c>
      <c r="B388" s="266"/>
      <c r="C388" s="266"/>
      <c r="D388" s="266"/>
      <c r="E388" s="1013"/>
      <c r="F388" s="1013"/>
      <c r="H388" s="1008"/>
      <c r="I388" s="218"/>
      <c r="J388" s="218"/>
      <c r="K388" s="218"/>
    </row>
    <row r="389" spans="1:11" s="220" customFormat="1">
      <c r="A389" s="1014">
        <v>1</v>
      </c>
      <c r="B389" s="266"/>
      <c r="C389" s="266"/>
      <c r="D389" s="266"/>
      <c r="E389" s="1013"/>
      <c r="F389" s="1013"/>
      <c r="H389" s="1008"/>
      <c r="I389" s="218"/>
      <c r="J389" s="218"/>
      <c r="K389" s="218"/>
    </row>
    <row r="390" spans="1:11" s="220" customFormat="1">
      <c r="A390" s="1014">
        <v>1</v>
      </c>
      <c r="B390" s="266"/>
      <c r="C390" s="266"/>
      <c r="D390" s="266"/>
      <c r="E390" s="1013"/>
      <c r="F390" s="1013"/>
      <c r="H390" s="1008"/>
      <c r="I390" s="218"/>
      <c r="J390" s="218"/>
      <c r="K390" s="218"/>
    </row>
    <row r="391" spans="1:11" s="220" customFormat="1">
      <c r="A391" s="1014">
        <v>1</v>
      </c>
      <c r="B391" s="266"/>
      <c r="C391" s="266"/>
      <c r="D391" s="266"/>
      <c r="E391" s="1013"/>
      <c r="F391" s="1013"/>
      <c r="H391" s="1008"/>
      <c r="I391" s="218"/>
      <c r="J391" s="218"/>
      <c r="K391" s="218"/>
    </row>
    <row r="392" spans="1:11" s="220" customFormat="1">
      <c r="A392" s="1014">
        <v>1</v>
      </c>
      <c r="B392" s="266"/>
      <c r="C392" s="266"/>
      <c r="D392" s="266"/>
      <c r="E392" s="1013"/>
      <c r="F392" s="1013"/>
      <c r="H392" s="1008"/>
      <c r="I392" s="218"/>
      <c r="J392" s="218"/>
      <c r="K392" s="218"/>
    </row>
    <row r="393" spans="1:11" s="220" customFormat="1">
      <c r="A393" s="1014">
        <v>1</v>
      </c>
      <c r="B393" s="266"/>
      <c r="C393" s="266"/>
      <c r="D393" s="266"/>
      <c r="E393" s="1013"/>
      <c r="F393" s="1013"/>
      <c r="H393" s="1008"/>
      <c r="I393" s="218"/>
      <c r="J393" s="218"/>
      <c r="K393" s="218"/>
    </row>
    <row r="394" spans="1:11" s="220" customFormat="1">
      <c r="A394" s="1014">
        <v>1</v>
      </c>
      <c r="B394" s="266"/>
      <c r="C394" s="266"/>
      <c r="D394" s="266"/>
      <c r="E394" s="1013"/>
      <c r="F394" s="1013"/>
      <c r="H394" s="1008"/>
      <c r="I394" s="218"/>
      <c r="J394" s="218"/>
      <c r="K394" s="218"/>
    </row>
    <row r="395" spans="1:11" s="220" customFormat="1">
      <c r="A395" s="1014">
        <v>1</v>
      </c>
      <c r="B395" s="266"/>
      <c r="C395" s="266"/>
      <c r="D395" s="266"/>
      <c r="E395" s="1013"/>
      <c r="F395" s="1013"/>
      <c r="H395" s="1008"/>
      <c r="I395" s="218"/>
      <c r="J395" s="218"/>
      <c r="K395" s="218"/>
    </row>
    <row r="396" spans="1:11" s="220" customFormat="1">
      <c r="A396" s="1014">
        <v>1</v>
      </c>
      <c r="B396" s="266"/>
      <c r="C396" s="266"/>
      <c r="D396" s="266"/>
      <c r="E396" s="1013"/>
      <c r="F396" s="1013"/>
      <c r="H396" s="1008"/>
      <c r="I396" s="218"/>
      <c r="J396" s="218"/>
      <c r="K396" s="218"/>
    </row>
    <row r="397" spans="1:11" s="220" customFormat="1">
      <c r="A397" s="1014">
        <v>1</v>
      </c>
      <c r="B397" s="266"/>
      <c r="C397" s="266"/>
      <c r="D397" s="266"/>
      <c r="E397" s="1013"/>
      <c r="F397" s="1013"/>
      <c r="H397" s="1008"/>
      <c r="I397" s="218"/>
      <c r="J397" s="218"/>
      <c r="K397" s="218"/>
    </row>
    <row r="398" spans="1:11" s="220" customFormat="1">
      <c r="A398" s="1014">
        <v>1</v>
      </c>
      <c r="B398" s="266"/>
      <c r="C398" s="266"/>
      <c r="D398" s="266"/>
      <c r="E398" s="1013"/>
      <c r="F398" s="1013"/>
      <c r="H398" s="1008"/>
      <c r="I398" s="218"/>
      <c r="J398" s="218"/>
      <c r="K398" s="218"/>
    </row>
    <row r="399" spans="1:11" s="220" customFormat="1">
      <c r="A399" s="1014">
        <v>1</v>
      </c>
      <c r="B399" s="266"/>
      <c r="C399" s="266"/>
      <c r="D399" s="266"/>
      <c r="E399" s="1013"/>
      <c r="F399" s="1013"/>
      <c r="H399" s="1008"/>
      <c r="I399" s="218"/>
      <c r="J399" s="218"/>
      <c r="K399" s="218"/>
    </row>
    <row r="400" spans="1:11" s="220" customFormat="1">
      <c r="A400" s="1014">
        <v>1</v>
      </c>
      <c r="B400" s="266"/>
      <c r="C400" s="266"/>
      <c r="D400" s="266"/>
      <c r="E400" s="1013"/>
      <c r="F400" s="1013"/>
      <c r="H400" s="1008"/>
      <c r="I400" s="218"/>
      <c r="J400" s="218"/>
      <c r="K400" s="218"/>
    </row>
    <row r="401" spans="1:11" s="220" customFormat="1">
      <c r="A401" s="1014">
        <v>1</v>
      </c>
      <c r="B401" s="266"/>
      <c r="C401" s="266"/>
      <c r="D401" s="266"/>
      <c r="E401" s="1013"/>
      <c r="F401" s="1013"/>
      <c r="H401" s="1008"/>
      <c r="I401" s="218"/>
      <c r="J401" s="218"/>
      <c r="K401" s="218"/>
    </row>
    <row r="402" spans="1:11" s="220" customFormat="1">
      <c r="A402" s="1014">
        <v>1</v>
      </c>
      <c r="B402" s="266"/>
      <c r="C402" s="266"/>
      <c r="D402" s="266"/>
      <c r="E402" s="1013"/>
      <c r="F402" s="1013"/>
      <c r="H402" s="1008"/>
      <c r="I402" s="218"/>
      <c r="J402" s="218"/>
      <c r="K402" s="218"/>
    </row>
    <row r="403" spans="1:11" s="220" customFormat="1">
      <c r="A403" s="1014">
        <v>1</v>
      </c>
      <c r="B403" s="266"/>
      <c r="C403" s="266"/>
      <c r="D403" s="266"/>
      <c r="E403" s="1013"/>
      <c r="F403" s="1013"/>
      <c r="H403" s="1008"/>
      <c r="I403" s="218"/>
      <c r="J403" s="218"/>
      <c r="K403" s="218"/>
    </row>
    <row r="404" spans="1:11" s="220" customFormat="1">
      <c r="A404" s="1014">
        <v>1</v>
      </c>
      <c r="B404" s="266"/>
      <c r="C404" s="266"/>
      <c r="D404" s="266"/>
      <c r="E404" s="1013"/>
      <c r="F404" s="1013"/>
      <c r="H404" s="1008"/>
      <c r="I404" s="218"/>
      <c r="J404" s="218"/>
      <c r="K404" s="218"/>
    </row>
    <row r="405" spans="1:11" s="220" customFormat="1">
      <c r="A405" s="1014">
        <v>1</v>
      </c>
      <c r="B405" s="266"/>
      <c r="C405" s="266"/>
      <c r="D405" s="266"/>
      <c r="E405" s="1013"/>
      <c r="F405" s="1013"/>
      <c r="H405" s="1008"/>
      <c r="I405" s="218"/>
      <c r="J405" s="218"/>
      <c r="K405" s="218"/>
    </row>
    <row r="406" spans="1:11" s="220" customFormat="1">
      <c r="A406" s="1014">
        <v>1</v>
      </c>
      <c r="B406" s="266"/>
      <c r="C406" s="266"/>
      <c r="D406" s="266"/>
      <c r="E406" s="1013"/>
      <c r="F406" s="1013"/>
      <c r="H406" s="1008"/>
      <c r="I406" s="218"/>
      <c r="J406" s="218"/>
      <c r="K406" s="218"/>
    </row>
    <row r="407" spans="1:11" s="220" customFormat="1">
      <c r="A407" s="1014">
        <v>1</v>
      </c>
      <c r="B407" s="266"/>
      <c r="C407" s="266"/>
      <c r="D407" s="266"/>
      <c r="E407" s="1013"/>
      <c r="F407" s="1013"/>
      <c r="H407" s="1008"/>
      <c r="I407" s="218"/>
      <c r="J407" s="218"/>
      <c r="K407" s="218"/>
    </row>
    <row r="408" spans="1:11" s="220" customFormat="1">
      <c r="A408" s="1014">
        <v>1</v>
      </c>
      <c r="B408" s="266"/>
      <c r="C408" s="266"/>
      <c r="D408" s="266"/>
      <c r="E408" s="1013"/>
      <c r="F408" s="1013"/>
      <c r="H408" s="1008"/>
      <c r="I408" s="218"/>
      <c r="J408" s="218"/>
      <c r="K408" s="218"/>
    </row>
    <row r="409" spans="1:11" s="220" customFormat="1">
      <c r="A409" s="1014">
        <v>1</v>
      </c>
      <c r="B409" s="266"/>
      <c r="C409" s="266"/>
      <c r="D409" s="266"/>
      <c r="E409" s="1013"/>
      <c r="F409" s="1013"/>
      <c r="H409" s="1008"/>
      <c r="I409" s="218"/>
      <c r="J409" s="218"/>
      <c r="K409" s="218"/>
    </row>
    <row r="410" spans="1:11" s="220" customFormat="1">
      <c r="A410" s="1014">
        <v>1</v>
      </c>
      <c r="B410" s="266"/>
      <c r="C410" s="266"/>
      <c r="D410" s="266"/>
      <c r="E410" s="1013"/>
      <c r="F410" s="1013"/>
      <c r="H410" s="1008"/>
      <c r="I410" s="218"/>
      <c r="J410" s="218"/>
      <c r="K410" s="218"/>
    </row>
    <row r="411" spans="1:11" s="220" customFormat="1">
      <c r="A411" s="1014">
        <v>1</v>
      </c>
      <c r="B411" s="266"/>
      <c r="C411" s="266"/>
      <c r="D411" s="266"/>
      <c r="E411" s="1013"/>
      <c r="F411" s="1013"/>
      <c r="H411" s="1008"/>
      <c r="I411" s="218"/>
      <c r="J411" s="218"/>
      <c r="K411" s="218"/>
    </row>
    <row r="412" spans="1:11" s="220" customFormat="1">
      <c r="A412" s="1014">
        <v>1</v>
      </c>
      <c r="B412" s="266"/>
      <c r="C412" s="266"/>
      <c r="D412" s="266"/>
      <c r="E412" s="1013"/>
      <c r="F412" s="1013"/>
      <c r="H412" s="1008"/>
      <c r="I412" s="218"/>
      <c r="J412" s="218"/>
      <c r="K412" s="218"/>
    </row>
    <row r="413" spans="1:11" s="220" customFormat="1">
      <c r="A413" s="1014">
        <v>1</v>
      </c>
      <c r="B413" s="266"/>
      <c r="C413" s="266"/>
      <c r="D413" s="266"/>
      <c r="E413" s="1013"/>
      <c r="F413" s="1013"/>
      <c r="H413" s="1008"/>
      <c r="I413" s="218"/>
      <c r="J413" s="218"/>
      <c r="K413" s="218"/>
    </row>
    <row r="414" spans="1:11" s="220" customFormat="1">
      <c r="A414" s="1014">
        <v>1</v>
      </c>
      <c r="B414" s="266"/>
      <c r="C414" s="266"/>
      <c r="D414" s="266"/>
      <c r="E414" s="1013"/>
      <c r="F414" s="1013"/>
      <c r="H414" s="1008"/>
      <c r="I414" s="218"/>
      <c r="J414" s="218"/>
      <c r="K414" s="218"/>
    </row>
    <row r="415" spans="1:11" s="220" customFormat="1">
      <c r="A415" s="1014">
        <v>1</v>
      </c>
      <c r="B415" s="266"/>
      <c r="C415" s="266"/>
      <c r="D415" s="266"/>
      <c r="E415" s="1013"/>
      <c r="F415" s="1013"/>
      <c r="H415" s="1008"/>
      <c r="I415" s="218"/>
      <c r="J415" s="218"/>
      <c r="K415" s="218"/>
    </row>
    <row r="416" spans="1:11" s="220" customFormat="1">
      <c r="A416" s="1014">
        <v>1</v>
      </c>
      <c r="B416" s="266"/>
      <c r="C416" s="266"/>
      <c r="D416" s="266"/>
      <c r="E416" s="1013"/>
      <c r="F416" s="1013"/>
      <c r="H416" s="1008"/>
      <c r="I416" s="218"/>
      <c r="J416" s="218"/>
      <c r="K416" s="218"/>
    </row>
    <row r="417" spans="1:11" s="220" customFormat="1">
      <c r="A417" s="1014">
        <v>1</v>
      </c>
      <c r="B417" s="266"/>
      <c r="C417" s="266"/>
      <c r="D417" s="266"/>
      <c r="E417" s="1013"/>
      <c r="F417" s="1013"/>
      <c r="H417" s="1008"/>
      <c r="I417" s="218"/>
      <c r="J417" s="218"/>
      <c r="K417" s="218"/>
    </row>
    <row r="418" spans="1:11" s="220" customFormat="1">
      <c r="A418" s="1014">
        <v>1</v>
      </c>
      <c r="B418" s="266"/>
      <c r="C418" s="266"/>
      <c r="D418" s="266"/>
      <c r="E418" s="1013"/>
      <c r="F418" s="1013"/>
      <c r="H418" s="1008"/>
      <c r="I418" s="218"/>
      <c r="J418" s="218"/>
      <c r="K418" s="218"/>
    </row>
    <row r="419" spans="1:11" s="220" customFormat="1">
      <c r="A419" s="1014">
        <v>1</v>
      </c>
      <c r="B419" s="266"/>
      <c r="C419" s="266"/>
      <c r="D419" s="266"/>
      <c r="E419" s="1013"/>
      <c r="F419" s="1013"/>
      <c r="H419" s="1008"/>
      <c r="I419" s="218"/>
      <c r="J419" s="218"/>
      <c r="K419" s="218"/>
    </row>
    <row r="420" spans="1:11" s="220" customFormat="1">
      <c r="A420" s="1014">
        <v>1</v>
      </c>
      <c r="B420" s="266"/>
      <c r="C420" s="266"/>
      <c r="D420" s="266"/>
      <c r="E420" s="1013"/>
      <c r="F420" s="1013"/>
      <c r="H420" s="1008"/>
      <c r="I420" s="218"/>
      <c r="J420" s="218"/>
      <c r="K420" s="218"/>
    </row>
    <row r="421" spans="1:11" s="220" customFormat="1">
      <c r="A421" s="1014">
        <v>1</v>
      </c>
      <c r="B421" s="266"/>
      <c r="C421" s="266"/>
      <c r="D421" s="266"/>
      <c r="E421" s="1013"/>
      <c r="F421" s="1013"/>
      <c r="H421" s="1008"/>
      <c r="I421" s="218"/>
      <c r="J421" s="218"/>
      <c r="K421" s="218"/>
    </row>
    <row r="422" spans="1:11" s="220" customFormat="1">
      <c r="A422" s="1014">
        <v>1</v>
      </c>
      <c r="B422" s="266"/>
      <c r="C422" s="266"/>
      <c r="D422" s="266"/>
      <c r="E422" s="1013"/>
      <c r="F422" s="1013"/>
      <c r="H422" s="1008"/>
      <c r="I422" s="218"/>
      <c r="J422" s="218"/>
      <c r="K422" s="218"/>
    </row>
    <row r="423" spans="1:11" s="220" customFormat="1">
      <c r="A423" s="1014">
        <v>1</v>
      </c>
      <c r="B423" s="266"/>
      <c r="C423" s="266"/>
      <c r="D423" s="266"/>
      <c r="E423" s="1013"/>
      <c r="F423" s="1013"/>
      <c r="H423" s="1008"/>
      <c r="I423" s="218"/>
      <c r="J423" s="218"/>
      <c r="K423" s="218"/>
    </row>
    <row r="424" spans="1:11" s="220" customFormat="1">
      <c r="A424" s="1014">
        <v>1</v>
      </c>
      <c r="B424" s="266"/>
      <c r="C424" s="266"/>
      <c r="D424" s="266"/>
      <c r="E424" s="1013"/>
      <c r="F424" s="1013"/>
      <c r="H424" s="1008"/>
      <c r="I424" s="218"/>
      <c r="J424" s="218"/>
      <c r="K424" s="218"/>
    </row>
    <row r="425" spans="1:11" s="220" customFormat="1">
      <c r="A425" s="1014">
        <v>1</v>
      </c>
      <c r="B425" s="266"/>
      <c r="C425" s="266"/>
      <c r="D425" s="266"/>
      <c r="E425" s="1013"/>
      <c r="F425" s="1013"/>
      <c r="H425" s="1008"/>
      <c r="I425" s="218"/>
      <c r="J425" s="218"/>
      <c r="K425" s="218"/>
    </row>
    <row r="426" spans="1:11" s="220" customFormat="1">
      <c r="A426" s="1014">
        <v>1</v>
      </c>
      <c r="B426" s="266"/>
      <c r="C426" s="266"/>
      <c r="D426" s="266"/>
      <c r="E426" s="1013"/>
      <c r="F426" s="1013"/>
      <c r="H426" s="1008"/>
      <c r="I426" s="218"/>
      <c r="J426" s="218"/>
      <c r="K426" s="218"/>
    </row>
    <row r="427" spans="1:11" s="220" customFormat="1">
      <c r="A427" s="1014">
        <v>1</v>
      </c>
      <c r="B427" s="266"/>
      <c r="C427" s="266"/>
      <c r="D427" s="266"/>
      <c r="E427" s="1013"/>
      <c r="F427" s="1013"/>
      <c r="H427" s="1008"/>
      <c r="I427" s="218"/>
      <c r="J427" s="218"/>
      <c r="K427" s="218"/>
    </row>
    <row r="428" spans="1:11" s="220" customFormat="1">
      <c r="A428" s="1014">
        <v>1</v>
      </c>
      <c r="B428" s="266"/>
      <c r="C428" s="266"/>
      <c r="D428" s="266"/>
      <c r="E428" s="1013"/>
      <c r="F428" s="1013"/>
      <c r="H428" s="1008"/>
      <c r="I428" s="218"/>
      <c r="J428" s="218"/>
      <c r="K428" s="218"/>
    </row>
    <row r="429" spans="1:11" s="220" customFormat="1">
      <c r="A429" s="1014">
        <v>1</v>
      </c>
      <c r="B429" s="266"/>
      <c r="C429" s="266"/>
      <c r="D429" s="266"/>
      <c r="E429" s="1013"/>
      <c r="F429" s="1013"/>
      <c r="H429" s="1008"/>
      <c r="I429" s="218"/>
      <c r="J429" s="218"/>
      <c r="K429" s="218"/>
    </row>
    <row r="430" spans="1:11" s="220" customFormat="1">
      <c r="A430" s="1014">
        <v>1</v>
      </c>
      <c r="B430" s="266"/>
      <c r="C430" s="266"/>
      <c r="D430" s="266"/>
      <c r="E430" s="1013"/>
      <c r="F430" s="1013"/>
      <c r="H430" s="1008"/>
      <c r="I430" s="218"/>
      <c r="J430" s="218"/>
      <c r="K430" s="218"/>
    </row>
    <row r="431" spans="1:11" s="220" customFormat="1">
      <c r="A431" s="1014">
        <v>1</v>
      </c>
      <c r="B431" s="266"/>
      <c r="C431" s="266"/>
      <c r="D431" s="266"/>
      <c r="E431" s="1013"/>
      <c r="F431" s="1013"/>
      <c r="H431" s="1008"/>
      <c r="I431" s="218"/>
      <c r="J431" s="218"/>
      <c r="K431" s="218"/>
    </row>
    <row r="432" spans="1:11" s="220" customFormat="1">
      <c r="A432" s="1014">
        <v>1</v>
      </c>
      <c r="B432" s="266"/>
      <c r="C432" s="266"/>
      <c r="D432" s="266"/>
      <c r="E432" s="1013"/>
      <c r="F432" s="1013"/>
      <c r="H432" s="1008"/>
      <c r="I432" s="218"/>
      <c r="J432" s="218"/>
      <c r="K432" s="218"/>
    </row>
    <row r="433" spans="1:11" s="220" customFormat="1">
      <c r="A433" s="1014">
        <v>1</v>
      </c>
      <c r="B433" s="266"/>
      <c r="C433" s="266"/>
      <c r="D433" s="266"/>
      <c r="E433" s="1013"/>
      <c r="F433" s="1013"/>
      <c r="H433" s="1008"/>
      <c r="I433" s="218"/>
      <c r="J433" s="218"/>
      <c r="K433" s="218"/>
    </row>
    <row r="434" spans="1:11" s="220" customFormat="1">
      <c r="A434" s="1014">
        <v>1</v>
      </c>
      <c r="B434" s="266"/>
      <c r="C434" s="266"/>
      <c r="D434" s="266"/>
      <c r="E434" s="1013"/>
      <c r="F434" s="1013"/>
      <c r="H434" s="1008"/>
      <c r="I434" s="218"/>
      <c r="J434" s="218"/>
      <c r="K434" s="218"/>
    </row>
    <row r="435" spans="1:11" s="220" customFormat="1">
      <c r="A435" s="1014">
        <v>1</v>
      </c>
      <c r="B435" s="266"/>
      <c r="C435" s="266"/>
      <c r="D435" s="266"/>
      <c r="E435" s="1013"/>
      <c r="F435" s="1013"/>
      <c r="H435" s="1008"/>
      <c r="I435" s="218"/>
      <c r="J435" s="218"/>
      <c r="K435" s="218"/>
    </row>
    <row r="436" spans="1:11" s="220" customFormat="1">
      <c r="A436" s="1014">
        <v>1</v>
      </c>
      <c r="B436" s="266"/>
      <c r="C436" s="266"/>
      <c r="D436" s="266"/>
      <c r="E436" s="1013"/>
      <c r="F436" s="1013"/>
      <c r="H436" s="1008"/>
      <c r="I436" s="218"/>
      <c r="J436" s="218"/>
      <c r="K436" s="218"/>
    </row>
    <row r="437" spans="1:11" s="220" customFormat="1">
      <c r="A437" s="1014">
        <v>1</v>
      </c>
      <c r="B437" s="266"/>
      <c r="C437" s="266"/>
      <c r="D437" s="266"/>
      <c r="E437" s="1013"/>
      <c r="F437" s="1013"/>
      <c r="H437" s="1008"/>
      <c r="I437" s="218"/>
      <c r="J437" s="218"/>
      <c r="K437" s="218"/>
    </row>
    <row r="438" spans="1:11" s="220" customFormat="1">
      <c r="A438" s="1014">
        <v>1</v>
      </c>
      <c r="B438" s="266"/>
      <c r="C438" s="266"/>
      <c r="D438" s="266"/>
      <c r="E438" s="1013"/>
      <c r="F438" s="1013"/>
      <c r="H438" s="1008"/>
      <c r="I438" s="218"/>
      <c r="J438" s="218"/>
      <c r="K438" s="218"/>
    </row>
    <row r="439" spans="1:11" s="220" customFormat="1">
      <c r="A439" s="1014">
        <v>1</v>
      </c>
      <c r="B439" s="266"/>
      <c r="C439" s="266"/>
      <c r="D439" s="266"/>
      <c r="E439" s="1013"/>
      <c r="F439" s="1013"/>
      <c r="H439" s="1008"/>
      <c r="I439" s="218"/>
      <c r="J439" s="218"/>
      <c r="K439" s="218"/>
    </row>
    <row r="440" spans="1:11" s="220" customFormat="1">
      <c r="A440" s="1014">
        <v>1</v>
      </c>
      <c r="B440" s="266"/>
      <c r="C440" s="266"/>
      <c r="D440" s="266"/>
      <c r="E440" s="1013"/>
      <c r="F440" s="1013"/>
      <c r="H440" s="1008"/>
      <c r="I440" s="218"/>
      <c r="J440" s="218"/>
      <c r="K440" s="218"/>
    </row>
    <row r="441" spans="1:11" s="220" customFormat="1">
      <c r="A441" s="1014">
        <v>1</v>
      </c>
      <c r="B441" s="266"/>
      <c r="C441" s="266"/>
      <c r="D441" s="266"/>
      <c r="E441" s="1013"/>
      <c r="F441" s="1013"/>
      <c r="H441" s="1008"/>
      <c r="I441" s="218"/>
      <c r="J441" s="218"/>
      <c r="K441" s="218"/>
    </row>
    <row r="442" spans="1:11" s="220" customFormat="1">
      <c r="A442" s="1014">
        <v>1</v>
      </c>
      <c r="B442" s="266"/>
      <c r="C442" s="266"/>
      <c r="D442" s="266"/>
      <c r="E442" s="1013"/>
      <c r="F442" s="1013"/>
      <c r="H442" s="1008"/>
      <c r="I442" s="218"/>
      <c r="J442" s="218"/>
      <c r="K442" s="218"/>
    </row>
    <row r="443" spans="1:11" s="220" customFormat="1">
      <c r="A443" s="1014">
        <v>1</v>
      </c>
      <c r="B443" s="266"/>
      <c r="C443" s="266"/>
      <c r="D443" s="266"/>
      <c r="E443" s="1013"/>
      <c r="F443" s="1013"/>
      <c r="H443" s="1008"/>
      <c r="I443" s="218"/>
      <c r="J443" s="218"/>
      <c r="K443" s="218"/>
    </row>
    <row r="444" spans="1:11" s="220" customFormat="1">
      <c r="A444" s="1014">
        <v>1</v>
      </c>
      <c r="B444" s="266"/>
      <c r="C444" s="266"/>
      <c r="D444" s="266"/>
      <c r="E444" s="1013"/>
      <c r="F444" s="1013"/>
      <c r="H444" s="1008"/>
      <c r="I444" s="218"/>
      <c r="J444" s="218"/>
      <c r="K444" s="218"/>
    </row>
    <row r="445" spans="1:11" s="220" customFormat="1">
      <c r="A445" s="1014">
        <v>1</v>
      </c>
      <c r="B445" s="266"/>
      <c r="C445" s="266"/>
      <c r="D445" s="266"/>
      <c r="E445" s="1013"/>
      <c r="F445" s="1013"/>
      <c r="H445" s="1008"/>
      <c r="I445" s="218"/>
      <c r="J445" s="218"/>
      <c r="K445" s="218"/>
    </row>
    <row r="446" spans="1:11" s="220" customFormat="1">
      <c r="A446" s="1014">
        <v>1</v>
      </c>
      <c r="B446" s="266"/>
      <c r="C446" s="266"/>
      <c r="D446" s="266"/>
      <c r="E446" s="1013"/>
      <c r="F446" s="1013"/>
      <c r="H446" s="1008"/>
      <c r="I446" s="218"/>
      <c r="J446" s="218"/>
      <c r="K446" s="218"/>
    </row>
    <row r="447" spans="1:11" s="220" customFormat="1">
      <c r="A447" s="1014">
        <v>1</v>
      </c>
      <c r="B447" s="266"/>
      <c r="C447" s="266"/>
      <c r="D447" s="266"/>
      <c r="E447" s="1013"/>
      <c r="F447" s="1013"/>
      <c r="H447" s="1008"/>
      <c r="I447" s="218"/>
      <c r="J447" s="218"/>
      <c r="K447" s="218"/>
    </row>
    <row r="448" spans="1:11" s="220" customFormat="1">
      <c r="A448" s="1014">
        <v>1</v>
      </c>
      <c r="B448" s="266"/>
      <c r="C448" s="266"/>
      <c r="D448" s="266"/>
      <c r="E448" s="1013"/>
      <c r="F448" s="1013"/>
      <c r="H448" s="1008"/>
      <c r="I448" s="218"/>
      <c r="J448" s="218"/>
      <c r="K448" s="218"/>
    </row>
    <row r="449" spans="1:11" s="220" customFormat="1">
      <c r="A449" s="1014">
        <v>1</v>
      </c>
      <c r="B449" s="266"/>
      <c r="C449" s="266"/>
      <c r="D449" s="266"/>
      <c r="E449" s="1013"/>
      <c r="F449" s="1013"/>
      <c r="H449" s="1008"/>
      <c r="I449" s="218"/>
      <c r="J449" s="218"/>
      <c r="K449" s="218"/>
    </row>
    <row r="450" spans="1:11" s="220" customFormat="1">
      <c r="A450" s="1014">
        <v>1</v>
      </c>
      <c r="B450" s="266"/>
      <c r="C450" s="266"/>
      <c r="D450" s="266"/>
      <c r="E450" s="1013"/>
      <c r="F450" s="1013"/>
      <c r="H450" s="1008"/>
      <c r="I450" s="218"/>
      <c r="J450" s="218"/>
      <c r="K450" s="218"/>
    </row>
    <row r="451" spans="1:11" s="220" customFormat="1">
      <c r="A451" s="1014">
        <v>1</v>
      </c>
      <c r="B451" s="266"/>
      <c r="C451" s="266"/>
      <c r="D451" s="266"/>
      <c r="E451" s="1013"/>
      <c r="F451" s="1013"/>
      <c r="H451" s="1008"/>
      <c r="I451" s="218"/>
      <c r="J451" s="218"/>
      <c r="K451" s="218"/>
    </row>
    <row r="452" spans="1:11" s="220" customFormat="1">
      <c r="A452" s="1014">
        <v>1</v>
      </c>
      <c r="B452" s="266"/>
      <c r="C452" s="266"/>
      <c r="D452" s="266"/>
      <c r="E452" s="1013"/>
      <c r="F452" s="1013"/>
      <c r="H452" s="1008"/>
      <c r="I452" s="218"/>
      <c r="J452" s="218"/>
      <c r="K452" s="218"/>
    </row>
    <row r="453" spans="1:11" s="220" customFormat="1">
      <c r="A453" s="1014">
        <v>1</v>
      </c>
      <c r="B453" s="266"/>
      <c r="C453" s="266"/>
      <c r="D453" s="266"/>
      <c r="E453" s="1013"/>
      <c r="F453" s="1013"/>
      <c r="H453" s="1008"/>
      <c r="I453" s="218"/>
      <c r="J453" s="218"/>
      <c r="K453" s="218"/>
    </row>
    <row r="454" spans="1:11" s="220" customFormat="1">
      <c r="A454" s="1014">
        <v>1</v>
      </c>
      <c r="B454" s="266"/>
      <c r="C454" s="266"/>
      <c r="D454" s="266"/>
      <c r="E454" s="1013"/>
      <c r="F454" s="1013"/>
      <c r="H454" s="1008"/>
      <c r="I454" s="218"/>
      <c r="J454" s="218"/>
      <c r="K454" s="218"/>
    </row>
    <row r="455" spans="1:11" s="220" customFormat="1">
      <c r="A455" s="1014">
        <v>1</v>
      </c>
      <c r="B455" s="266"/>
      <c r="C455" s="266"/>
      <c r="D455" s="266"/>
      <c r="E455" s="1013"/>
      <c r="F455" s="1013"/>
      <c r="H455" s="1008"/>
      <c r="I455" s="218"/>
      <c r="J455" s="218"/>
      <c r="K455" s="218"/>
    </row>
    <row r="456" spans="1:11" s="220" customFormat="1">
      <c r="A456" s="1014">
        <v>1</v>
      </c>
      <c r="B456" s="266"/>
      <c r="C456" s="266"/>
      <c r="D456" s="266"/>
      <c r="E456" s="1013"/>
      <c r="F456" s="1013"/>
      <c r="H456" s="1008"/>
      <c r="I456" s="218"/>
      <c r="J456" s="218"/>
      <c r="K456" s="218"/>
    </row>
    <row r="457" spans="1:11" s="220" customFormat="1">
      <c r="A457" s="1014">
        <v>1</v>
      </c>
      <c r="B457" s="266"/>
      <c r="C457" s="266"/>
      <c r="D457" s="266"/>
      <c r="E457" s="1013"/>
      <c r="F457" s="1013"/>
      <c r="H457" s="1008"/>
      <c r="I457" s="218"/>
      <c r="J457" s="218"/>
      <c r="K457" s="218"/>
    </row>
    <row r="458" spans="1:11" s="220" customFormat="1">
      <c r="A458" s="1014">
        <v>1</v>
      </c>
      <c r="B458" s="266"/>
      <c r="C458" s="266"/>
      <c r="D458" s="266"/>
      <c r="E458" s="1013"/>
      <c r="F458" s="1013"/>
      <c r="H458" s="1008"/>
      <c r="I458" s="218"/>
      <c r="J458" s="218"/>
      <c r="K458" s="218"/>
    </row>
    <row r="459" spans="1:11" s="220" customFormat="1">
      <c r="A459" s="1014">
        <v>1</v>
      </c>
      <c r="B459" s="266"/>
      <c r="C459" s="266"/>
      <c r="D459" s="266"/>
      <c r="E459" s="1013"/>
      <c r="F459" s="1013"/>
      <c r="H459" s="1008"/>
      <c r="I459" s="218"/>
      <c r="J459" s="218"/>
      <c r="K459" s="218"/>
    </row>
    <row r="460" spans="1:11" s="220" customFormat="1">
      <c r="A460" s="1014">
        <v>1</v>
      </c>
      <c r="B460" s="266"/>
      <c r="C460" s="266"/>
      <c r="D460" s="266"/>
      <c r="E460" s="1013"/>
      <c r="F460" s="1013"/>
      <c r="H460" s="1008"/>
      <c r="I460" s="218"/>
      <c r="J460" s="218"/>
      <c r="K460" s="218"/>
    </row>
    <row r="461" spans="1:11" s="220" customFormat="1">
      <c r="A461" s="1014">
        <v>1</v>
      </c>
      <c r="B461" s="266"/>
      <c r="C461" s="266"/>
      <c r="D461" s="266"/>
      <c r="E461" s="1013"/>
      <c r="F461" s="1013"/>
      <c r="H461" s="1008"/>
      <c r="I461" s="218"/>
      <c r="J461" s="218"/>
      <c r="K461" s="218"/>
    </row>
    <row r="462" spans="1:11" s="220" customFormat="1">
      <c r="A462" s="1014">
        <v>1</v>
      </c>
      <c r="B462" s="266"/>
      <c r="C462" s="266"/>
      <c r="D462" s="266"/>
      <c r="E462" s="1013"/>
      <c r="F462" s="1013"/>
      <c r="H462" s="1008"/>
      <c r="I462" s="218"/>
      <c r="J462" s="218"/>
      <c r="K462" s="218"/>
    </row>
    <row r="463" spans="1:11" s="220" customFormat="1">
      <c r="A463" s="1014">
        <v>1</v>
      </c>
      <c r="B463" s="266"/>
      <c r="C463" s="266"/>
      <c r="D463" s="266"/>
      <c r="E463" s="1013"/>
      <c r="F463" s="1013"/>
      <c r="H463" s="1008"/>
      <c r="I463" s="218"/>
      <c r="J463" s="218"/>
      <c r="K463" s="218"/>
    </row>
    <row r="464" spans="1:11" s="220" customFormat="1">
      <c r="A464" s="1014">
        <v>1</v>
      </c>
      <c r="B464" s="266"/>
      <c r="C464" s="266"/>
      <c r="D464" s="266"/>
      <c r="E464" s="1013"/>
      <c r="F464" s="1013"/>
      <c r="H464" s="1008"/>
      <c r="I464" s="218"/>
      <c r="J464" s="218"/>
      <c r="K464" s="218"/>
    </row>
    <row r="465" spans="1:11" s="220" customFormat="1">
      <c r="A465" s="1014">
        <v>1</v>
      </c>
      <c r="B465" s="266"/>
      <c r="C465" s="266"/>
      <c r="D465" s="266"/>
      <c r="E465" s="1013"/>
      <c r="F465" s="1013"/>
      <c r="H465" s="1008"/>
      <c r="I465" s="218"/>
      <c r="J465" s="218"/>
      <c r="K465" s="218"/>
    </row>
    <row r="466" spans="1:11" s="220" customFormat="1">
      <c r="A466" s="1014">
        <v>1</v>
      </c>
      <c r="B466" s="266"/>
      <c r="C466" s="266"/>
      <c r="D466" s="266"/>
      <c r="E466" s="1013"/>
      <c r="F466" s="1013"/>
      <c r="H466" s="1008"/>
      <c r="I466" s="218"/>
      <c r="J466" s="218"/>
      <c r="K466" s="218"/>
    </row>
    <row r="467" spans="1:11" s="220" customFormat="1">
      <c r="A467" s="1014">
        <v>1</v>
      </c>
      <c r="B467" s="266"/>
      <c r="C467" s="266"/>
      <c r="D467" s="266"/>
      <c r="E467" s="1013"/>
      <c r="F467" s="1013"/>
      <c r="H467" s="1008"/>
      <c r="I467" s="218"/>
      <c r="J467" s="218"/>
      <c r="K467" s="218"/>
    </row>
    <row r="468" spans="1:11" s="220" customFormat="1">
      <c r="A468" s="1014">
        <v>1</v>
      </c>
      <c r="B468" s="266"/>
      <c r="C468" s="266"/>
      <c r="D468" s="266"/>
      <c r="E468" s="1013"/>
      <c r="F468" s="1013"/>
      <c r="H468" s="1008"/>
      <c r="I468" s="218"/>
      <c r="J468" s="218"/>
      <c r="K468" s="218"/>
    </row>
    <row r="469" spans="1:11" s="220" customFormat="1">
      <c r="A469" s="1014">
        <v>1</v>
      </c>
      <c r="B469" s="266"/>
      <c r="C469" s="266"/>
      <c r="D469" s="266"/>
      <c r="E469" s="1013"/>
      <c r="F469" s="1013"/>
      <c r="H469" s="1008"/>
      <c r="I469" s="218"/>
      <c r="J469" s="218"/>
      <c r="K469" s="218"/>
    </row>
    <row r="470" spans="1:11" s="220" customFormat="1">
      <c r="A470" s="1014">
        <v>1</v>
      </c>
      <c r="B470" s="266"/>
      <c r="C470" s="266"/>
      <c r="D470" s="266"/>
      <c r="E470" s="1013"/>
      <c r="F470" s="1013"/>
      <c r="H470" s="1008"/>
      <c r="I470" s="218"/>
      <c r="J470" s="218"/>
      <c r="K470" s="218"/>
    </row>
    <row r="471" spans="1:11" s="220" customFormat="1">
      <c r="A471" s="1014">
        <v>1</v>
      </c>
      <c r="B471" s="266"/>
      <c r="C471" s="266"/>
      <c r="D471" s="266"/>
      <c r="E471" s="1013"/>
      <c r="F471" s="1013"/>
      <c r="H471" s="1008"/>
      <c r="I471" s="218"/>
      <c r="J471" s="218"/>
      <c r="K471" s="218"/>
    </row>
    <row r="472" spans="1:11" s="220" customFormat="1">
      <c r="A472" s="1014">
        <v>1</v>
      </c>
      <c r="B472" s="266"/>
      <c r="C472" s="266"/>
      <c r="D472" s="266"/>
      <c r="E472" s="1013"/>
      <c r="F472" s="1013"/>
      <c r="H472" s="1008"/>
      <c r="I472" s="218"/>
      <c r="J472" s="218"/>
      <c r="K472" s="218"/>
    </row>
    <row r="473" spans="1:11" s="220" customFormat="1">
      <c r="A473" s="1014">
        <v>1</v>
      </c>
      <c r="B473" s="266"/>
      <c r="C473" s="266"/>
      <c r="D473" s="266"/>
      <c r="E473" s="1013"/>
      <c r="F473" s="1013"/>
      <c r="H473" s="1008"/>
      <c r="I473" s="218"/>
      <c r="J473" s="218"/>
      <c r="K473" s="218"/>
    </row>
    <row r="474" spans="1:11" s="220" customFormat="1">
      <c r="A474" s="1014">
        <v>1</v>
      </c>
      <c r="B474" s="266"/>
      <c r="C474" s="266"/>
      <c r="D474" s="266"/>
      <c r="E474" s="1013"/>
      <c r="F474" s="1013"/>
      <c r="H474" s="1008"/>
      <c r="I474" s="218"/>
      <c r="J474" s="218"/>
      <c r="K474" s="218"/>
    </row>
    <row r="475" spans="1:11" s="220" customFormat="1">
      <c r="A475" s="1014">
        <v>1</v>
      </c>
      <c r="B475" s="266"/>
      <c r="C475" s="266"/>
      <c r="D475" s="266"/>
      <c r="E475" s="1013"/>
      <c r="F475" s="1013"/>
      <c r="H475" s="1008"/>
      <c r="I475" s="218"/>
      <c r="J475" s="218"/>
      <c r="K475" s="218"/>
    </row>
    <row r="476" spans="1:11" s="220" customFormat="1">
      <c r="A476" s="1014">
        <v>1</v>
      </c>
      <c r="B476" s="266"/>
      <c r="C476" s="266"/>
      <c r="D476" s="266"/>
      <c r="E476" s="1013"/>
      <c r="F476" s="1013"/>
      <c r="H476" s="1008"/>
      <c r="I476" s="218"/>
      <c r="J476" s="218"/>
      <c r="K476" s="218"/>
    </row>
    <row r="477" spans="1:11" s="220" customFormat="1">
      <c r="A477" s="1014">
        <v>1</v>
      </c>
      <c r="B477" s="266"/>
      <c r="C477" s="266"/>
      <c r="D477" s="266"/>
      <c r="E477" s="1013"/>
      <c r="F477" s="1013"/>
      <c r="H477" s="1008"/>
      <c r="I477" s="218"/>
      <c r="J477" s="218"/>
      <c r="K477" s="218"/>
    </row>
    <row r="478" spans="1:11" s="220" customFormat="1">
      <c r="A478" s="1014">
        <v>1</v>
      </c>
      <c r="B478" s="266"/>
      <c r="C478" s="266"/>
      <c r="D478" s="266"/>
      <c r="E478" s="1013"/>
      <c r="F478" s="1013"/>
      <c r="H478" s="1008"/>
      <c r="I478" s="218"/>
      <c r="J478" s="218"/>
      <c r="K478" s="218"/>
    </row>
    <row r="479" spans="1:11" s="220" customFormat="1">
      <c r="A479" s="1014">
        <v>1</v>
      </c>
      <c r="B479" s="266"/>
      <c r="C479" s="266"/>
      <c r="D479" s="266"/>
      <c r="E479" s="1013"/>
      <c r="F479" s="1013"/>
      <c r="H479" s="1008"/>
      <c r="I479" s="218"/>
      <c r="J479" s="218"/>
      <c r="K479" s="218"/>
    </row>
    <row r="480" spans="1:11" s="220" customFormat="1">
      <c r="A480" s="1014">
        <v>1</v>
      </c>
      <c r="B480" s="266"/>
      <c r="C480" s="266"/>
      <c r="D480" s="266"/>
      <c r="E480" s="1013"/>
      <c r="F480" s="1013"/>
      <c r="H480" s="1008"/>
      <c r="I480" s="218"/>
      <c r="J480" s="218"/>
      <c r="K480" s="218"/>
    </row>
    <row r="481" spans="1:11" s="220" customFormat="1">
      <c r="A481" s="1014">
        <v>1</v>
      </c>
      <c r="B481" s="266"/>
      <c r="C481" s="266"/>
      <c r="D481" s="266"/>
      <c r="E481" s="1013"/>
      <c r="F481" s="1013"/>
      <c r="H481" s="1008"/>
      <c r="I481" s="218"/>
      <c r="J481" s="218"/>
      <c r="K481" s="218"/>
    </row>
    <row r="482" spans="1:11" s="220" customFormat="1">
      <c r="A482" s="1014">
        <v>1</v>
      </c>
      <c r="B482" s="266"/>
      <c r="C482" s="266"/>
      <c r="D482" s="266"/>
      <c r="E482" s="1013"/>
      <c r="F482" s="1013"/>
      <c r="H482" s="1008"/>
      <c r="I482" s="218"/>
      <c r="J482" s="218"/>
      <c r="K482" s="218"/>
    </row>
    <row r="483" spans="1:11" s="220" customFormat="1">
      <c r="A483" s="1014">
        <v>1</v>
      </c>
      <c r="B483" s="266"/>
      <c r="C483" s="266"/>
      <c r="D483" s="266"/>
      <c r="E483" s="1013"/>
      <c r="F483" s="1013"/>
      <c r="H483" s="1008"/>
      <c r="I483" s="218"/>
      <c r="J483" s="218"/>
      <c r="K483" s="218"/>
    </row>
    <row r="484" spans="1:11">
      <c r="A484" s="1014">
        <v>1</v>
      </c>
      <c r="E484" s="1013"/>
      <c r="F484" s="1013"/>
    </row>
    <row r="485" spans="1:11">
      <c r="A485" s="1014">
        <v>1</v>
      </c>
      <c r="E485" s="1013"/>
      <c r="F485" s="1013"/>
    </row>
    <row r="486" spans="1:11">
      <c r="A486" s="1014">
        <v>1</v>
      </c>
      <c r="E486" s="1013"/>
      <c r="F486" s="1013"/>
    </row>
    <row r="487" spans="1:11">
      <c r="A487" s="1014">
        <v>1</v>
      </c>
      <c r="E487" s="1013"/>
      <c r="F487" s="1013"/>
    </row>
    <row r="488" spans="1:11">
      <c r="A488" s="1014">
        <v>1</v>
      </c>
      <c r="E488" s="1013"/>
      <c r="F488" s="1013"/>
    </row>
    <row r="489" spans="1:11">
      <c r="A489" s="1014">
        <v>1</v>
      </c>
      <c r="E489" s="1013"/>
      <c r="F489" s="1013"/>
    </row>
    <row r="490" spans="1:11">
      <c r="A490" s="1014">
        <v>1</v>
      </c>
      <c r="E490" s="1013"/>
      <c r="F490" s="1013"/>
    </row>
    <row r="491" spans="1:11">
      <c r="A491" s="1014">
        <v>1</v>
      </c>
      <c r="E491" s="1013"/>
      <c r="F491" s="1013"/>
    </row>
    <row r="492" spans="1:11">
      <c r="A492" s="1014">
        <v>1</v>
      </c>
      <c r="E492" s="1013"/>
      <c r="F492" s="1013"/>
    </row>
    <row r="493" spans="1:11">
      <c r="A493" s="1014">
        <v>1</v>
      </c>
      <c r="E493" s="1013"/>
      <c r="F493" s="1013"/>
    </row>
    <row r="494" spans="1:11">
      <c r="A494" s="1014">
        <v>1</v>
      </c>
      <c r="E494" s="1013"/>
      <c r="F494" s="1013"/>
    </row>
    <row r="495" spans="1:11">
      <c r="A495" s="1014">
        <v>1</v>
      </c>
      <c r="E495" s="1013"/>
      <c r="F495" s="1013"/>
      <c r="K495" s="218">
        <f>696/2</f>
        <v>348</v>
      </c>
    </row>
    <row r="496" spans="1:11">
      <c r="A496" s="1014">
        <v>1</v>
      </c>
      <c r="E496" s="1013"/>
      <c r="F496" s="1013"/>
    </row>
    <row r="497" spans="1:11">
      <c r="A497" s="1014">
        <v>1</v>
      </c>
      <c r="E497" s="1013"/>
      <c r="F497" s="1013"/>
    </row>
    <row r="498" spans="1:11">
      <c r="A498" s="1014">
        <v>1</v>
      </c>
      <c r="E498" s="1013"/>
      <c r="F498" s="1013"/>
    </row>
    <row r="499" spans="1:11">
      <c r="A499" s="1014">
        <v>1</v>
      </c>
      <c r="E499" s="1013"/>
      <c r="F499" s="1013"/>
    </row>
    <row r="500" spans="1:11" s="220" customFormat="1">
      <c r="A500" s="1014">
        <v>1</v>
      </c>
      <c r="B500" s="266"/>
      <c r="C500" s="266"/>
      <c r="D500" s="266"/>
      <c r="E500" s="1013"/>
      <c r="F500" s="1013"/>
      <c r="H500" s="1008"/>
      <c r="I500" s="218"/>
      <c r="J500" s="218"/>
      <c r="K500" s="218"/>
    </row>
    <row r="501" spans="1:11" s="220" customFormat="1">
      <c r="A501" s="1014">
        <v>1</v>
      </c>
      <c r="B501" s="266"/>
      <c r="C501" s="266"/>
      <c r="D501" s="266"/>
      <c r="E501" s="1013"/>
      <c r="F501" s="1013"/>
      <c r="H501" s="1008"/>
      <c r="I501" s="218"/>
      <c r="J501" s="218"/>
      <c r="K501" s="218"/>
    </row>
    <row r="502" spans="1:11" s="220" customFormat="1">
      <c r="A502" s="1014">
        <v>1</v>
      </c>
      <c r="B502" s="266"/>
      <c r="C502" s="266"/>
      <c r="D502" s="266"/>
      <c r="E502" s="1013"/>
      <c r="F502" s="1013"/>
      <c r="H502" s="1008"/>
      <c r="I502" s="218"/>
      <c r="J502" s="218"/>
      <c r="K502" s="218"/>
    </row>
    <row r="503" spans="1:11" s="220" customFormat="1">
      <c r="A503" s="1014">
        <v>1</v>
      </c>
      <c r="B503" s="266"/>
      <c r="C503" s="266"/>
      <c r="D503" s="266"/>
      <c r="E503" s="1013"/>
      <c r="F503" s="1013"/>
      <c r="H503" s="1008"/>
      <c r="I503" s="218"/>
      <c r="J503" s="218"/>
      <c r="K503" s="218"/>
    </row>
    <row r="504" spans="1:11" s="220" customFormat="1">
      <c r="A504" s="1014">
        <v>1</v>
      </c>
      <c r="B504" s="266"/>
      <c r="C504" s="266"/>
      <c r="D504" s="266"/>
      <c r="E504" s="1013"/>
      <c r="F504" s="1013"/>
      <c r="H504" s="1008"/>
      <c r="I504" s="218"/>
      <c r="J504" s="218"/>
      <c r="K504" s="218"/>
    </row>
    <row r="505" spans="1:11" s="220" customFormat="1">
      <c r="A505" s="1014">
        <v>1</v>
      </c>
      <c r="B505" s="266"/>
      <c r="C505" s="266"/>
      <c r="D505" s="266"/>
      <c r="E505" s="1013"/>
      <c r="F505" s="1013"/>
      <c r="H505" s="1008"/>
      <c r="I505" s="218"/>
      <c r="J505" s="218"/>
      <c r="K505" s="218"/>
    </row>
    <row r="506" spans="1:11" s="220" customFormat="1">
      <c r="A506" s="1014">
        <v>1</v>
      </c>
      <c r="B506" s="266"/>
      <c r="C506" s="266"/>
      <c r="D506" s="266"/>
      <c r="E506" s="1013"/>
      <c r="F506" s="1013"/>
      <c r="H506" s="1008"/>
      <c r="I506" s="218"/>
      <c r="J506" s="218"/>
      <c r="K506" s="218"/>
    </row>
    <row r="507" spans="1:11" s="220" customFormat="1">
      <c r="A507" s="1014">
        <v>1</v>
      </c>
      <c r="B507" s="266"/>
      <c r="C507" s="266"/>
      <c r="D507" s="266"/>
      <c r="E507" s="1013"/>
      <c r="F507" s="1013"/>
      <c r="H507" s="1008"/>
      <c r="I507" s="218"/>
      <c r="J507" s="218"/>
      <c r="K507" s="218"/>
    </row>
  </sheetData>
  <autoFilter ref="A3:H161" xr:uid="{00000000-0009-0000-0000-000059000000}"/>
  <mergeCells count="7">
    <mergeCell ref="A1:G1"/>
    <mergeCell ref="A2:A3"/>
    <mergeCell ref="B2:B3"/>
    <mergeCell ref="E2:F2"/>
    <mergeCell ref="G2:G3"/>
    <mergeCell ref="C2:C3"/>
    <mergeCell ref="D2:D3"/>
  </mergeCells>
  <phoneticPr fontId="4" type="noConversion"/>
  <printOptions horizontalCentered="1"/>
  <pageMargins left="0.59055118110236227" right="0.59055118110236227" top="0.78740157480314965" bottom="0.59055118110236227" header="0.31496062992125984" footer="0.11811023622047245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9D83C-CBD3-4032-A685-084872F65C73}">
  <sheetPr>
    <tabColor rgb="FF66CCFF"/>
  </sheetPr>
  <dimension ref="B1:AC9"/>
  <sheetViews>
    <sheetView view="pageBreakPreview" zoomScale="120" zoomScaleNormal="100" zoomScaleSheetLayoutView="120" workbookViewId="0">
      <pane ySplit="3" topLeftCell="A4" activePane="bottomLeft" state="frozen"/>
      <selection activeCell="D45" sqref="D45:J47"/>
      <selection pane="bottomLeft" activeCell="H23" sqref="H23"/>
    </sheetView>
  </sheetViews>
  <sheetFormatPr defaultColWidth="8.88671875" defaultRowHeight="13.5"/>
  <cols>
    <col min="1" max="1" width="0.6640625" style="501" customWidth="1"/>
    <col min="2" max="2" width="7.5546875" style="501" customWidth="1"/>
    <col min="3" max="3" width="17.77734375" style="501" customWidth="1"/>
    <col min="4" max="4" width="20.88671875" style="501" customWidth="1"/>
    <col min="5" max="5" width="7.5546875" style="501" customWidth="1"/>
    <col min="6" max="10" width="12.5546875" style="501" customWidth="1"/>
    <col min="11" max="16384" width="8.88671875" style="501"/>
  </cols>
  <sheetData>
    <row r="1" spans="2:29" ht="24.95" customHeight="1">
      <c r="B1" s="1418" t="s">
        <v>432</v>
      </c>
      <c r="C1" s="1418"/>
      <c r="D1" s="1418"/>
      <c r="E1" s="1418"/>
      <c r="F1" s="1418"/>
      <c r="G1" s="1418"/>
      <c r="H1" s="1418"/>
      <c r="I1" s="1418"/>
      <c r="J1" s="1418"/>
    </row>
    <row r="2" spans="2:29" ht="9.9499999999999993" customHeight="1">
      <c r="B2" s="1419"/>
      <c r="C2" s="1419"/>
      <c r="D2" s="1419"/>
      <c r="E2" s="1419"/>
      <c r="F2" s="1419"/>
      <c r="G2" s="1419"/>
      <c r="H2" s="1419"/>
      <c r="I2" s="1419"/>
      <c r="J2" s="1419"/>
    </row>
    <row r="3" spans="2:29" ht="27.95" customHeight="1">
      <c r="B3" s="1057" t="s">
        <v>433</v>
      </c>
      <c r="C3" s="1058" t="s">
        <v>434</v>
      </c>
      <c r="D3" s="1058" t="s">
        <v>435</v>
      </c>
      <c r="E3" s="1058" t="s">
        <v>247</v>
      </c>
      <c r="F3" s="1058" t="s">
        <v>436</v>
      </c>
      <c r="G3" s="1058" t="s">
        <v>437</v>
      </c>
      <c r="H3" s="1058" t="s">
        <v>248</v>
      </c>
      <c r="I3" s="1058" t="s">
        <v>438</v>
      </c>
      <c r="J3" s="1059" t="s">
        <v>439</v>
      </c>
      <c r="Z3" s="501" t="s">
        <v>440</v>
      </c>
      <c r="AA3" s="501" t="s">
        <v>441</v>
      </c>
      <c r="AB3" s="501" t="s">
        <v>442</v>
      </c>
      <c r="AC3" s="501" t="s">
        <v>443</v>
      </c>
    </row>
    <row r="4" spans="2:29" ht="22.35" customHeight="1">
      <c r="B4" s="1060">
        <v>1</v>
      </c>
      <c r="C4" s="1061" t="s">
        <v>444</v>
      </c>
      <c r="D4" s="1061" t="s">
        <v>445</v>
      </c>
      <c r="E4" s="1061" t="s">
        <v>446</v>
      </c>
      <c r="F4" s="1062">
        <f t="shared" ref="F4:F7" si="0">G4+H4+I4</f>
        <v>17797</v>
      </c>
      <c r="G4" s="1062" t="str">
        <f>'1-0-1임목소운반(비-포)'!CB4</f>
        <v>14,173</v>
      </c>
      <c r="H4" s="1062" t="str">
        <f>'1-0-1임목소운반(비-포)'!CC4</f>
        <v>1,441</v>
      </c>
      <c r="I4" s="1062" t="str">
        <f>'1-0-1임목소운반(비-포)'!CD4</f>
        <v>2,183</v>
      </c>
      <c r="J4" s="1063" t="s">
        <v>430</v>
      </c>
      <c r="Z4" s="504"/>
      <c r="AA4" s="504"/>
      <c r="AB4" s="504"/>
      <c r="AC4" s="504"/>
    </row>
    <row r="5" spans="2:29" ht="22.35" customHeight="1">
      <c r="B5" s="1060">
        <v>2</v>
      </c>
      <c r="C5" s="1061" t="s">
        <v>908</v>
      </c>
      <c r="D5" s="1061" t="s">
        <v>447</v>
      </c>
      <c r="E5" s="1061" t="s">
        <v>446</v>
      </c>
      <c r="F5" s="1062">
        <f t="shared" si="0"/>
        <v>19791</v>
      </c>
      <c r="G5" s="1062" t="str">
        <f>'1-0-1 원목대운반'!CG4</f>
        <v>13,894</v>
      </c>
      <c r="H5" s="1062" t="str">
        <f>'1-0-1 원목대운반'!CH4</f>
        <v>3,155</v>
      </c>
      <c r="I5" s="1062" t="str">
        <f>'1-0-1 원목대운반'!CI4</f>
        <v>2,742</v>
      </c>
      <c r="J5" s="1063" t="s">
        <v>430</v>
      </c>
      <c r="Z5" s="504">
        <v>6536</v>
      </c>
      <c r="AA5" s="504">
        <v>4916</v>
      </c>
      <c r="AB5" s="504">
        <v>659</v>
      </c>
      <c r="AC5" s="504">
        <v>961</v>
      </c>
    </row>
    <row r="6" spans="2:29" ht="21.95" customHeight="1">
      <c r="B6" s="1060">
        <v>3</v>
      </c>
      <c r="C6" s="1061" t="s">
        <v>448</v>
      </c>
      <c r="D6" s="1061" t="s">
        <v>449</v>
      </c>
      <c r="E6" s="1061" t="s">
        <v>446</v>
      </c>
      <c r="F6" s="1062">
        <f t="shared" si="0"/>
        <v>85903</v>
      </c>
      <c r="G6" s="1062" t="str">
        <f>' 1-0-1입목파쇄'!CG4</f>
        <v>46,016</v>
      </c>
      <c r="H6" s="1062" t="str">
        <f>' 1-0-1입목파쇄'!CH4</f>
        <v>17,828</v>
      </c>
      <c r="I6" s="1062" t="str">
        <f>' 1-0-1입목파쇄'!CI4</f>
        <v>22,059</v>
      </c>
      <c r="J6" s="1063" t="s">
        <v>430</v>
      </c>
    </row>
    <row r="7" spans="2:29" ht="21.95" customHeight="1">
      <c r="B7" s="1064">
        <v>4</v>
      </c>
      <c r="C7" s="1065" t="s">
        <v>2025</v>
      </c>
      <c r="D7" s="1066" t="s">
        <v>2026</v>
      </c>
      <c r="E7" s="1065" t="s">
        <v>242</v>
      </c>
      <c r="F7" s="1067">
        <f t="shared" si="0"/>
        <v>153629</v>
      </c>
      <c r="G7" s="1067" t="str">
        <f>'1-0-1중기운반'!CH4</f>
        <v>93,682</v>
      </c>
      <c r="H7" s="1067" t="str">
        <f>'1-0-1중기운반'!CI4</f>
        <v>35,173</v>
      </c>
      <c r="I7" s="1067" t="str">
        <f>'1-0-1중기운반'!CJ4</f>
        <v>24,774</v>
      </c>
      <c r="J7" s="1068"/>
    </row>
    <row r="8" spans="2:29" ht="21.95" customHeight="1">
      <c r="B8" s="589"/>
      <c r="C8" s="1056"/>
      <c r="D8" s="696"/>
      <c r="E8" s="696"/>
      <c r="F8" s="697"/>
      <c r="G8" s="697"/>
      <c r="H8" s="697"/>
      <c r="I8" s="697"/>
      <c r="J8" s="698" t="s">
        <v>430</v>
      </c>
    </row>
    <row r="9" spans="2:29" ht="21.95" customHeight="1">
      <c r="B9" s="589">
        <v>6</v>
      </c>
      <c r="C9" s="696" t="s">
        <v>166</v>
      </c>
      <c r="D9" s="696" t="s">
        <v>450</v>
      </c>
      <c r="E9" s="696" t="s">
        <v>446</v>
      </c>
      <c r="F9" s="697">
        <f t="shared" ref="F9" si="1">G9+H9+I9</f>
        <v>6529</v>
      </c>
      <c r="G9" s="697">
        <f>'작업로개설단가산출조서(단목)'!Q27</f>
        <v>4618</v>
      </c>
      <c r="H9" s="697">
        <f>'작업로개설단가산출조서(단목)'!R27</f>
        <v>863</v>
      </c>
      <c r="I9" s="697">
        <f>'작업로개설단가산출조서(단목)'!S27</f>
        <v>1048</v>
      </c>
      <c r="J9" s="698"/>
    </row>
  </sheetData>
  <mergeCells count="1">
    <mergeCell ref="B1:J2"/>
  </mergeCells>
  <phoneticPr fontId="4" type="noConversion"/>
  <pageMargins left="0.78740157480314965" right="7.874015748031496E-2" top="0.94488188976377963" bottom="0.59055118110236227" header="0.51181102362204722" footer="0.51181102362204722"/>
  <pageSetup paperSize="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D038-B670-400D-B28E-F320081B3660}">
  <sheetPr>
    <tabColor rgb="FF92D050"/>
  </sheetPr>
  <dimension ref="B1:CE182"/>
  <sheetViews>
    <sheetView view="pageBreakPreview" zoomScale="110" zoomScaleNormal="160" zoomScaleSheetLayoutView="110" workbookViewId="0">
      <pane ySplit="3" topLeftCell="A4" activePane="bottomLeft" state="frozen"/>
      <selection activeCell="D45" sqref="D45:J47"/>
      <selection pane="bottomLeft" activeCell="B4" sqref="B4"/>
    </sheetView>
  </sheetViews>
  <sheetFormatPr defaultColWidth="6.77734375" defaultRowHeight="13.5"/>
  <cols>
    <col min="1" max="1" width="0.6640625" style="501" customWidth="1"/>
    <col min="2" max="78" width="1" style="501" customWidth="1"/>
    <col min="79" max="79" width="9.33203125" style="501" customWidth="1"/>
    <col min="80" max="80" width="8.21875" style="501" customWidth="1"/>
    <col min="81" max="83" width="7.88671875" style="501" customWidth="1"/>
    <col min="84" max="16384" width="6.77734375" style="501"/>
  </cols>
  <sheetData>
    <row r="1" spans="2:83" ht="20.25" customHeight="1">
      <c r="B1" s="1418" t="s">
        <v>963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  <c r="AE1" s="1418"/>
      <c r="AF1" s="1418"/>
      <c r="AG1" s="1418"/>
      <c r="AH1" s="1418"/>
      <c r="AI1" s="1418"/>
      <c r="AJ1" s="1418"/>
      <c r="AK1" s="1418"/>
      <c r="AL1" s="1418"/>
      <c r="AM1" s="1418"/>
      <c r="AN1" s="1418"/>
      <c r="AO1" s="1418"/>
      <c r="AP1" s="1418"/>
      <c r="AQ1" s="1418"/>
      <c r="AR1" s="1418"/>
      <c r="AS1" s="1418"/>
      <c r="AT1" s="1418"/>
      <c r="AU1" s="1418"/>
      <c r="AV1" s="1418"/>
      <c r="AW1" s="1418"/>
      <c r="AX1" s="1418"/>
      <c r="AY1" s="1418"/>
      <c r="AZ1" s="1418"/>
      <c r="BA1" s="1418"/>
      <c r="BB1" s="1418"/>
      <c r="BC1" s="1418"/>
      <c r="BD1" s="1418"/>
      <c r="BE1" s="1418"/>
      <c r="BF1" s="1418"/>
      <c r="BG1" s="1418"/>
      <c r="BH1" s="1418"/>
      <c r="BI1" s="1418"/>
      <c r="BJ1" s="1418"/>
      <c r="BK1" s="1418"/>
      <c r="BL1" s="1418"/>
      <c r="BM1" s="1418"/>
      <c r="BN1" s="1418"/>
      <c r="BO1" s="1418"/>
      <c r="BP1" s="1418"/>
      <c r="BQ1" s="1418"/>
      <c r="BR1" s="1418"/>
      <c r="BS1" s="1418"/>
      <c r="BT1" s="1418"/>
      <c r="BU1" s="1418"/>
      <c r="BV1" s="1418"/>
      <c r="BW1" s="1418"/>
      <c r="BX1" s="1418"/>
      <c r="BY1" s="1418"/>
      <c r="BZ1" s="1418"/>
      <c r="CA1" s="1418"/>
      <c r="CB1" s="1418"/>
      <c r="CC1" s="1418"/>
      <c r="CD1" s="1418"/>
      <c r="CE1" s="1418"/>
    </row>
    <row r="2" spans="2:83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  <c r="K2" s="1423"/>
      <c r="L2" s="1423"/>
      <c r="M2" s="1423"/>
      <c r="N2" s="1423"/>
      <c r="O2" s="1423"/>
      <c r="P2" s="1423"/>
      <c r="Q2" s="1423"/>
      <c r="R2" s="1423"/>
      <c r="S2" s="1423"/>
      <c r="T2" s="1423"/>
      <c r="U2" s="1423"/>
      <c r="V2" s="1423"/>
      <c r="W2" s="1423"/>
      <c r="X2" s="1423"/>
      <c r="Y2" s="1423"/>
      <c r="Z2" s="1423"/>
      <c r="AA2" s="1423"/>
      <c r="AB2" s="1423"/>
      <c r="AC2" s="1423"/>
      <c r="AD2" s="1423"/>
      <c r="AE2" s="1423"/>
      <c r="AF2" s="1423"/>
      <c r="AG2" s="1423"/>
      <c r="AH2" s="1423"/>
      <c r="AI2" s="1423"/>
      <c r="AJ2" s="1423"/>
      <c r="AK2" s="1423"/>
      <c r="AL2" s="1423"/>
      <c r="AM2" s="1423"/>
      <c r="AN2" s="1423"/>
      <c r="AO2" s="1423"/>
      <c r="AP2" s="1423"/>
      <c r="AQ2" s="1423"/>
      <c r="AR2" s="1423"/>
      <c r="AS2" s="1423"/>
      <c r="AT2" s="1423"/>
      <c r="AU2" s="1423"/>
      <c r="AV2" s="1423"/>
      <c r="AW2" s="1423"/>
      <c r="AX2" s="1423"/>
      <c r="AY2" s="1423"/>
      <c r="AZ2" s="1423"/>
      <c r="BA2" s="1423"/>
      <c r="BB2" s="1423"/>
      <c r="BC2" s="1423"/>
      <c r="BD2" s="1423"/>
      <c r="BE2" s="1423"/>
      <c r="BF2" s="1423"/>
      <c r="BG2" s="1423"/>
      <c r="BH2" s="1423"/>
      <c r="BI2" s="1423"/>
      <c r="BJ2" s="1423"/>
      <c r="BK2" s="1423"/>
      <c r="BL2" s="1423"/>
      <c r="BM2" s="1423"/>
      <c r="BN2" s="1423"/>
      <c r="BO2" s="1423"/>
      <c r="BP2" s="1423"/>
      <c r="BQ2" s="1423"/>
      <c r="BR2" s="1423"/>
      <c r="BS2" s="1423"/>
      <c r="BT2" s="1423"/>
      <c r="BU2" s="1423"/>
      <c r="BV2" s="1423"/>
      <c r="BW2" s="1423"/>
      <c r="BX2" s="1423"/>
      <c r="BY2" s="1423"/>
      <c r="BZ2" s="1423"/>
      <c r="CA2" s="1423"/>
      <c r="CB2" s="1423"/>
      <c r="CC2" s="1423"/>
      <c r="CD2" s="1423"/>
      <c r="CE2" s="1423"/>
    </row>
    <row r="3" spans="2:83" ht="24" customHeight="1">
      <c r="B3" s="1424" t="s">
        <v>451</v>
      </c>
      <c r="C3" s="1425" t="s">
        <v>452</v>
      </c>
      <c r="D3" s="1425" t="s">
        <v>437</v>
      </c>
      <c r="E3" s="1425" t="s">
        <v>248</v>
      </c>
      <c r="F3" s="1425" t="s">
        <v>453</v>
      </c>
      <c r="G3" s="1425"/>
      <c r="H3" s="1425"/>
      <c r="I3" s="1425"/>
      <c r="J3" s="1425"/>
      <c r="K3" s="1425"/>
      <c r="L3" s="1425"/>
      <c r="M3" s="1425"/>
      <c r="N3" s="1425"/>
      <c r="O3" s="1425"/>
      <c r="P3" s="1425"/>
      <c r="Q3" s="1425"/>
      <c r="R3" s="1425"/>
      <c r="S3" s="1425"/>
      <c r="T3" s="1425"/>
      <c r="U3" s="1425"/>
      <c r="V3" s="1425"/>
      <c r="W3" s="1425"/>
      <c r="X3" s="1425"/>
      <c r="Y3" s="1425"/>
      <c r="Z3" s="1425"/>
      <c r="AA3" s="1425"/>
      <c r="AB3" s="1425"/>
      <c r="AC3" s="1425"/>
      <c r="AD3" s="1425"/>
      <c r="AE3" s="1425"/>
      <c r="AF3" s="1425"/>
      <c r="AG3" s="1425"/>
      <c r="AH3" s="1425"/>
      <c r="AI3" s="1425"/>
      <c r="AJ3" s="1425"/>
      <c r="AK3" s="1425"/>
      <c r="AL3" s="1425"/>
      <c r="AM3" s="1425"/>
      <c r="AN3" s="1425"/>
      <c r="AO3" s="1425"/>
      <c r="AP3" s="1425"/>
      <c r="AQ3" s="1425"/>
      <c r="AR3" s="1425"/>
      <c r="AS3" s="1425"/>
      <c r="AT3" s="1425"/>
      <c r="AU3" s="1425"/>
      <c r="AV3" s="1425"/>
      <c r="AW3" s="1425"/>
      <c r="AX3" s="1425"/>
      <c r="AY3" s="1425"/>
      <c r="AZ3" s="1425"/>
      <c r="BA3" s="1425"/>
      <c r="BB3" s="1425"/>
      <c r="BC3" s="1425"/>
      <c r="BD3" s="1425"/>
      <c r="BE3" s="1425"/>
      <c r="BF3" s="1425"/>
      <c r="BG3" s="1425"/>
      <c r="BH3" s="1425"/>
      <c r="BI3" s="1425"/>
      <c r="BJ3" s="1425"/>
      <c r="BK3" s="1425"/>
      <c r="BL3" s="1425"/>
      <c r="BM3" s="1425"/>
      <c r="BN3" s="1425"/>
      <c r="BO3" s="1425"/>
      <c r="BP3" s="1425"/>
      <c r="BQ3" s="1425"/>
      <c r="BR3" s="1425"/>
      <c r="BS3" s="1425"/>
      <c r="BT3" s="1425"/>
      <c r="BU3" s="1425"/>
      <c r="BV3" s="1425"/>
      <c r="BW3" s="1425"/>
      <c r="BX3" s="1425"/>
      <c r="BY3" s="1425"/>
      <c r="BZ3" s="1425"/>
      <c r="CA3" s="506" t="s">
        <v>452</v>
      </c>
      <c r="CB3" s="506" t="s">
        <v>437</v>
      </c>
      <c r="CC3" s="506" t="s">
        <v>248</v>
      </c>
      <c r="CD3" s="507" t="s">
        <v>453</v>
      </c>
      <c r="CE3" s="507" t="s">
        <v>241</v>
      </c>
    </row>
    <row r="4" spans="2:83" s="512" customFormat="1" ht="7.9" customHeight="1">
      <c r="B4" s="508" t="s">
        <v>454</v>
      </c>
      <c r="C4" s="509"/>
      <c r="D4" s="509"/>
      <c r="E4" s="509"/>
      <c r="F4" s="509"/>
      <c r="G4" s="509"/>
      <c r="H4" s="509"/>
      <c r="I4" s="509"/>
      <c r="J4" s="509"/>
      <c r="K4" s="509"/>
      <c r="L4" s="509"/>
      <c r="M4" s="509"/>
      <c r="N4" s="509"/>
      <c r="O4" s="509"/>
      <c r="P4" s="509"/>
      <c r="Q4" s="509"/>
      <c r="R4" s="509"/>
      <c r="S4" s="509"/>
      <c r="T4" s="509"/>
      <c r="U4" s="509"/>
      <c r="V4" s="509"/>
      <c r="W4" s="509"/>
      <c r="X4" s="509"/>
      <c r="Y4" s="509"/>
      <c r="Z4" s="509"/>
      <c r="AA4" s="509"/>
      <c r="AB4" s="509"/>
      <c r="AC4" s="509"/>
      <c r="AD4" s="509"/>
      <c r="AE4" s="509"/>
      <c r="AF4" s="509"/>
      <c r="AG4" s="509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  <c r="AT4" s="509"/>
      <c r="AU4" s="509"/>
      <c r="AV4" s="509"/>
      <c r="AW4" s="509"/>
      <c r="AX4" s="509"/>
      <c r="AY4" s="509"/>
      <c r="AZ4" s="509"/>
      <c r="BA4" s="509"/>
      <c r="BB4" s="509"/>
      <c r="BC4" s="509"/>
      <c r="BD4" s="509"/>
      <c r="BE4" s="509"/>
      <c r="BF4" s="509"/>
      <c r="BG4" s="509"/>
      <c r="BH4" s="509"/>
      <c r="BI4" s="509"/>
      <c r="BJ4" s="509"/>
      <c r="BK4" s="509"/>
      <c r="BL4" s="509"/>
      <c r="BM4" s="509"/>
      <c r="BN4" s="509"/>
      <c r="BO4" s="509"/>
      <c r="BP4" s="509"/>
      <c r="BQ4" s="509"/>
      <c r="BR4" s="509"/>
      <c r="BS4" s="509"/>
      <c r="BT4" s="509"/>
      <c r="BU4" s="509"/>
      <c r="BV4" s="509"/>
      <c r="BW4" s="509"/>
      <c r="BX4" s="509"/>
      <c r="BY4" s="509"/>
      <c r="BZ4" s="509"/>
      <c r="CA4" s="510">
        <f>CA63</f>
        <v>17797</v>
      </c>
      <c r="CB4" s="510" t="str">
        <f>CB63</f>
        <v>14,173</v>
      </c>
      <c r="CC4" s="510" t="str">
        <f>CC63</f>
        <v>1,441</v>
      </c>
      <c r="CD4" s="511" t="str">
        <f>CD63</f>
        <v>2,183</v>
      </c>
      <c r="CE4" s="511"/>
    </row>
    <row r="5" spans="2:83" s="512" customFormat="1" ht="7.9" customHeight="1">
      <c r="B5" s="513"/>
      <c r="C5" s="509"/>
      <c r="D5" s="509"/>
      <c r="E5" s="509"/>
      <c r="F5" s="509"/>
      <c r="G5" s="509"/>
      <c r="H5" s="509"/>
      <c r="I5" s="509"/>
      <c r="J5" s="509"/>
      <c r="K5" s="509"/>
      <c r="L5" s="509"/>
      <c r="M5" s="509"/>
      <c r="N5" s="509"/>
      <c r="O5" s="509"/>
      <c r="P5" s="509"/>
      <c r="Q5" s="509"/>
      <c r="R5" s="509"/>
      <c r="S5" s="509"/>
      <c r="T5" s="509"/>
      <c r="U5" s="509"/>
      <c r="V5" s="509"/>
      <c r="W5" s="509"/>
      <c r="X5" s="509"/>
      <c r="Y5" s="509"/>
      <c r="Z5" s="509"/>
      <c r="AA5" s="509"/>
      <c r="AB5" s="509"/>
      <c r="AC5" s="509"/>
      <c r="AD5" s="509"/>
      <c r="AE5" s="509"/>
      <c r="AF5" s="509"/>
      <c r="AG5" s="509"/>
      <c r="AH5" s="509"/>
      <c r="AI5" s="509"/>
      <c r="AJ5" s="509"/>
      <c r="AK5" s="509"/>
      <c r="AL5" s="509"/>
      <c r="AM5" s="509"/>
      <c r="AN5" s="509"/>
      <c r="AO5" s="509"/>
      <c r="AP5" s="509"/>
      <c r="AQ5" s="509"/>
      <c r="AR5" s="509"/>
      <c r="AS5" s="509"/>
      <c r="AT5" s="509"/>
      <c r="AU5" s="509"/>
      <c r="AV5" s="509"/>
      <c r="AW5" s="509"/>
      <c r="AX5" s="509"/>
      <c r="AY5" s="509"/>
      <c r="AZ5" s="509"/>
      <c r="BA5" s="509"/>
      <c r="BB5" s="509"/>
      <c r="BC5" s="509"/>
      <c r="BD5" s="509"/>
      <c r="BE5" s="509"/>
      <c r="BF5" s="509"/>
      <c r="BG5" s="509"/>
      <c r="BH5" s="509"/>
      <c r="BI5" s="509"/>
      <c r="BJ5" s="509"/>
      <c r="BK5" s="509"/>
      <c r="BL5" s="509"/>
      <c r="BM5" s="509"/>
      <c r="BN5" s="509"/>
      <c r="BO5" s="509"/>
      <c r="BP5" s="509"/>
      <c r="BQ5" s="509"/>
      <c r="BR5" s="509"/>
      <c r="BS5" s="509"/>
      <c r="BT5" s="509"/>
      <c r="BU5" s="509"/>
      <c r="BV5" s="509"/>
      <c r="BW5" s="509"/>
      <c r="BX5" s="509"/>
      <c r="BY5" s="509"/>
      <c r="BZ5" s="509"/>
      <c r="CA5" s="514"/>
      <c r="CB5" s="514"/>
      <c r="CC5" s="514"/>
      <c r="CD5" s="515"/>
      <c r="CE5" s="515"/>
    </row>
    <row r="6" spans="2:83" s="518" customFormat="1" ht="7.9" customHeight="1">
      <c r="B6" s="516"/>
      <c r="C6" s="517"/>
      <c r="D6" s="517" t="str">
        <f>TEXT(1,"#,##0.#######")</f>
        <v>1.</v>
      </c>
      <c r="E6" s="517"/>
      <c r="F6" s="517"/>
      <c r="G6" s="517" t="s">
        <v>455</v>
      </c>
      <c r="H6" s="517"/>
      <c r="I6" s="517"/>
      <c r="J6" s="517"/>
      <c r="K6" s="517"/>
      <c r="L6" s="517" t="s">
        <v>456</v>
      </c>
      <c r="M6" s="517"/>
      <c r="N6" s="517" t="s">
        <v>457</v>
      </c>
      <c r="O6" s="517"/>
      <c r="P6" s="517"/>
      <c r="Q6" s="517"/>
      <c r="R6" s="517"/>
      <c r="S6" s="517"/>
      <c r="T6" s="517"/>
      <c r="U6" s="517"/>
      <c r="V6" s="517"/>
      <c r="W6" s="517"/>
      <c r="X6" s="517"/>
      <c r="Y6" s="517"/>
      <c r="Z6" s="517"/>
      <c r="AA6" s="517"/>
      <c r="AB6" s="517"/>
      <c r="AC6" s="517"/>
      <c r="AD6" s="517"/>
      <c r="AE6" s="517"/>
      <c r="AF6" s="517" t="s">
        <v>458</v>
      </c>
      <c r="AG6" s="517"/>
      <c r="AH6" s="517"/>
      <c r="AI6" s="517"/>
      <c r="AJ6" s="517"/>
      <c r="AK6" s="517"/>
      <c r="AL6" s="517"/>
      <c r="AU6" s="517"/>
      <c r="AV6" s="517"/>
      <c r="AW6" s="517"/>
      <c r="AX6" s="517"/>
      <c r="AY6" s="517"/>
      <c r="AZ6" s="517"/>
      <c r="BA6" s="517"/>
      <c r="BB6" s="517"/>
      <c r="BC6" s="517"/>
      <c r="BD6" s="517"/>
      <c r="BE6" s="517"/>
      <c r="BF6" s="517"/>
      <c r="BG6" s="517"/>
      <c r="BH6" s="517"/>
      <c r="BI6" s="517"/>
      <c r="BJ6" s="517"/>
      <c r="BK6" s="517"/>
      <c r="BL6" s="517"/>
      <c r="BM6" s="517"/>
      <c r="BN6" s="517"/>
      <c r="BO6" s="517"/>
      <c r="BP6" s="517"/>
      <c r="BQ6" s="517"/>
      <c r="BR6" s="517"/>
      <c r="BS6" s="517"/>
      <c r="BT6" s="517"/>
      <c r="BU6" s="517"/>
      <c r="BV6" s="517"/>
      <c r="BW6" s="517"/>
      <c r="BX6" s="517"/>
      <c r="BY6" s="517"/>
      <c r="BZ6" s="517"/>
      <c r="CA6" s="519"/>
      <c r="CB6" s="519"/>
      <c r="CC6" s="519"/>
      <c r="CD6" s="520"/>
      <c r="CE6" s="520"/>
    </row>
    <row r="7" spans="2:83" s="518" customFormat="1" ht="7.9" customHeight="1">
      <c r="B7" s="516"/>
      <c r="C7" s="517"/>
      <c r="D7" s="517"/>
      <c r="E7" s="517"/>
      <c r="F7" s="517"/>
      <c r="G7" s="517"/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/>
      <c r="Z7" s="517"/>
      <c r="AA7" s="517"/>
      <c r="AB7" s="517"/>
      <c r="AC7" s="517"/>
      <c r="AD7" s="517"/>
      <c r="AE7" s="517"/>
      <c r="AF7" s="517"/>
      <c r="AG7" s="517"/>
      <c r="AH7" s="517"/>
      <c r="AI7" s="517"/>
      <c r="AJ7" s="517"/>
      <c r="AK7" s="517"/>
      <c r="AL7" s="517"/>
      <c r="AM7" s="517"/>
      <c r="AN7" s="517"/>
      <c r="AO7" s="517"/>
      <c r="AP7" s="517"/>
      <c r="AQ7" s="517"/>
      <c r="AR7" s="517"/>
      <c r="AS7" s="517"/>
      <c r="AT7" s="517"/>
      <c r="AU7" s="517"/>
      <c r="AV7" s="517"/>
      <c r="AW7" s="517"/>
      <c r="AX7" s="517"/>
      <c r="AY7" s="517"/>
      <c r="AZ7" s="517"/>
      <c r="BA7" s="517"/>
      <c r="BB7" s="517"/>
      <c r="BC7" s="517"/>
      <c r="BD7" s="517"/>
      <c r="BE7" s="517"/>
      <c r="BF7" s="517"/>
      <c r="BG7" s="517"/>
      <c r="BH7" s="517"/>
      <c r="BI7" s="517"/>
      <c r="BJ7" s="517"/>
      <c r="BK7" s="517"/>
      <c r="BL7" s="517"/>
      <c r="BM7" s="517"/>
      <c r="BN7" s="517"/>
      <c r="BO7" s="517"/>
      <c r="BP7" s="517"/>
      <c r="BQ7" s="517"/>
      <c r="BR7" s="517"/>
      <c r="BS7" s="517"/>
      <c r="BT7" s="517"/>
      <c r="BU7" s="517"/>
      <c r="BV7" s="517"/>
      <c r="BW7" s="517"/>
      <c r="BX7" s="517"/>
      <c r="BY7" s="517"/>
      <c r="BZ7" s="517"/>
      <c r="CA7" s="519"/>
      <c r="CB7" s="519"/>
      <c r="CC7" s="519"/>
      <c r="CD7" s="520"/>
      <c r="CE7" s="520"/>
    </row>
    <row r="8" spans="2:83" s="518" customFormat="1" ht="7.9" customHeight="1">
      <c r="B8" s="516"/>
      <c r="C8" s="517"/>
      <c r="D8" s="517"/>
      <c r="E8" s="517"/>
      <c r="F8" s="517"/>
      <c r="G8" s="517" t="s">
        <v>459</v>
      </c>
      <c r="H8" s="517"/>
      <c r="I8" s="517"/>
      <c r="J8" s="517" t="s">
        <v>460</v>
      </c>
      <c r="K8" s="517"/>
      <c r="L8" s="1426" t="str">
        <f>TEXT('가.1-0-1 단가산출서(소구역모두베기)'!C102/2/100,"#,##0.#######")</f>
        <v>0.17</v>
      </c>
      <c r="M8" s="1426"/>
      <c r="N8" s="1426"/>
      <c r="O8" s="1420" t="s">
        <v>461</v>
      </c>
      <c r="P8" s="1420"/>
      <c r="Q8" s="1426" t="str">
        <f>TEXT('가.1-0-1 단가산출서(소구역모두베기)'!C102/2/100,"#,##0.#######")</f>
        <v>0.17</v>
      </c>
      <c r="R8" s="1426"/>
      <c r="S8" s="1426"/>
      <c r="T8" s="1420" t="s">
        <v>461</v>
      </c>
      <c r="U8" s="1420"/>
      <c r="V8" s="1420" t="str">
        <f>TEXT(3.14,"#,##0.#######")</f>
        <v>3.14</v>
      </c>
      <c r="W8" s="1420"/>
      <c r="X8" s="1420"/>
      <c r="Y8" s="1420"/>
      <c r="Z8" s="1420" t="s">
        <v>462</v>
      </c>
      <c r="AA8" s="1420"/>
      <c r="AB8" s="1420" t="str">
        <f>TEXT(1.8,"#,##0.#######")</f>
        <v>1.8</v>
      </c>
      <c r="AC8" s="1420"/>
      <c r="AD8" s="1420"/>
      <c r="AE8" s="1420" t="s">
        <v>462</v>
      </c>
      <c r="AF8" s="1420"/>
      <c r="AG8" s="1420" t="str">
        <f>TEXT(1,"#,##0.#######")</f>
        <v>1.</v>
      </c>
      <c r="AH8" s="1420"/>
      <c r="AI8" s="517" t="s">
        <v>460</v>
      </c>
      <c r="AJ8" s="517"/>
      <c r="AK8" s="1421" t="str">
        <f>TEXT(ROUND((L8*Q8*V8*AB8*AG8),2),"#,##0.#######")</f>
        <v>0.16</v>
      </c>
      <c r="AL8" s="1421"/>
      <c r="AM8" s="1421"/>
      <c r="AN8" s="1421"/>
      <c r="AO8" s="518" t="s">
        <v>964</v>
      </c>
      <c r="AP8" s="517"/>
      <c r="AQ8" s="517"/>
      <c r="AR8" s="517"/>
      <c r="AS8" s="517"/>
      <c r="AT8" s="517"/>
      <c r="AU8" s="517"/>
      <c r="AV8" s="517"/>
      <c r="AW8" s="517"/>
      <c r="AX8" s="517"/>
      <c r="AY8" s="517"/>
      <c r="AZ8" s="517"/>
      <c r="BA8" s="517"/>
      <c r="BB8" s="517"/>
      <c r="BC8" s="517"/>
      <c r="BF8" s="517"/>
      <c r="BG8" s="517"/>
      <c r="BH8" s="517"/>
      <c r="BI8" s="517"/>
      <c r="BJ8" s="517"/>
      <c r="BK8" s="517"/>
      <c r="BL8" s="517"/>
      <c r="BM8" s="517"/>
      <c r="BN8" s="517"/>
      <c r="BO8" s="517"/>
      <c r="BP8" s="517"/>
      <c r="BQ8" s="517"/>
      <c r="BR8" s="517"/>
      <c r="BS8" s="517"/>
      <c r="BT8" s="517"/>
      <c r="BU8" s="517"/>
      <c r="BV8" s="517"/>
      <c r="BW8" s="517"/>
      <c r="BX8" s="517"/>
      <c r="BY8" s="517"/>
      <c r="BZ8" s="517"/>
      <c r="CA8" s="519"/>
      <c r="CB8" s="519"/>
      <c r="CC8" s="519"/>
      <c r="CD8" s="520"/>
      <c r="CE8" s="520"/>
    </row>
    <row r="9" spans="2:83" s="518" customFormat="1" ht="7.9" customHeight="1">
      <c r="B9" s="516"/>
      <c r="C9" s="517"/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517"/>
      <c r="AJ9" s="517"/>
      <c r="AK9" s="517"/>
      <c r="AL9" s="517"/>
      <c r="AM9" s="517"/>
      <c r="AN9" s="517"/>
      <c r="AO9" s="517"/>
      <c r="AP9" s="517"/>
      <c r="AQ9" s="517"/>
      <c r="AR9" s="517"/>
      <c r="AS9" s="517"/>
      <c r="AT9" s="517"/>
      <c r="AU9" s="517"/>
      <c r="AV9" s="517"/>
      <c r="AW9" s="517"/>
      <c r="AX9" s="517"/>
      <c r="AY9" s="517"/>
      <c r="AZ9" s="517"/>
      <c r="BA9" s="517"/>
      <c r="BB9" s="517"/>
      <c r="BC9" s="517"/>
      <c r="BD9" s="517"/>
      <c r="BE9" s="517"/>
      <c r="BF9" s="517"/>
      <c r="BG9" s="517"/>
      <c r="BH9" s="517"/>
      <c r="BI9" s="517"/>
      <c r="BJ9" s="517"/>
      <c r="BK9" s="517"/>
      <c r="BL9" s="517"/>
      <c r="BM9" s="517"/>
      <c r="BN9" s="517"/>
      <c r="BO9" s="517"/>
      <c r="BP9" s="517"/>
      <c r="BQ9" s="517"/>
      <c r="BR9" s="517"/>
      <c r="BS9" s="517"/>
      <c r="BT9" s="517"/>
      <c r="BU9" s="517"/>
      <c r="BV9" s="517"/>
      <c r="BW9" s="517"/>
      <c r="BX9" s="517"/>
      <c r="BY9" s="517"/>
      <c r="BZ9" s="517"/>
      <c r="CA9" s="519"/>
      <c r="CB9" s="519"/>
      <c r="CC9" s="519"/>
      <c r="CD9" s="520"/>
      <c r="CE9" s="520"/>
    </row>
    <row r="10" spans="2:83" s="518" customFormat="1" ht="7.9" customHeight="1">
      <c r="B10" s="516"/>
      <c r="C10" s="517"/>
      <c r="D10" s="517"/>
      <c r="E10" s="517"/>
      <c r="F10" s="517"/>
      <c r="G10" s="517" t="s">
        <v>463</v>
      </c>
      <c r="H10" s="517"/>
      <c r="I10" s="517"/>
      <c r="J10" s="517" t="s">
        <v>460</v>
      </c>
      <c r="K10" s="517"/>
      <c r="L10" s="517" t="str">
        <f>TEXT(AK8,"#,##0.#######")</f>
        <v>0.16</v>
      </c>
      <c r="M10" s="517"/>
      <c r="N10" s="517"/>
      <c r="O10" s="517"/>
      <c r="P10" s="517"/>
      <c r="Q10" s="517"/>
      <c r="R10" s="517"/>
      <c r="S10" s="517" t="s">
        <v>464</v>
      </c>
      <c r="T10" s="517"/>
      <c r="U10" s="517" t="s">
        <v>460</v>
      </c>
      <c r="V10" s="517"/>
      <c r="W10" s="517" t="str">
        <f>TEXT(0.9,"#,##0.#######")</f>
        <v>0.9</v>
      </c>
      <c r="X10" s="517"/>
      <c r="Y10" s="517"/>
      <c r="Z10" s="517"/>
      <c r="AA10" s="517"/>
      <c r="AB10" s="517"/>
      <c r="AC10" s="517"/>
      <c r="AD10" s="517" t="s">
        <v>465</v>
      </c>
      <c r="AE10" s="517"/>
      <c r="AF10" s="517" t="s">
        <v>460</v>
      </c>
      <c r="AG10" s="517"/>
      <c r="AH10" s="517" t="str">
        <f>TEXT(0.9,"#,##0.#######")</f>
        <v>0.9</v>
      </c>
      <c r="AI10" s="517"/>
      <c r="AJ10" s="517"/>
      <c r="AK10" s="517"/>
      <c r="AL10" s="517" t="s">
        <v>466</v>
      </c>
      <c r="AM10" s="517"/>
      <c r="AN10" s="517" t="str">
        <f>TEXT(1.3,"#,##0.#######")</f>
        <v>1.3</v>
      </c>
      <c r="AO10" s="517"/>
      <c r="AP10" s="517"/>
      <c r="AQ10" s="517"/>
      <c r="AR10" s="517"/>
      <c r="AS10" s="517" t="s">
        <v>460</v>
      </c>
      <c r="AT10" s="517"/>
      <c r="AU10" s="517" t="str">
        <f>TEXT(ROUND(AH10/AN10,2),"#,##0.#######")</f>
        <v>0.69</v>
      </c>
      <c r="AV10" s="517"/>
      <c r="AW10" s="517"/>
      <c r="AX10" s="517"/>
      <c r="AY10" s="517"/>
      <c r="AZ10" s="517"/>
      <c r="BA10" s="517"/>
      <c r="BB10" s="517"/>
      <c r="BC10" s="517"/>
      <c r="BD10" s="517"/>
      <c r="BE10" s="517"/>
      <c r="BF10" s="517"/>
      <c r="BG10" s="517"/>
      <c r="BH10" s="517"/>
      <c r="BI10" s="517"/>
      <c r="BJ10" s="517"/>
      <c r="BK10" s="517"/>
      <c r="BL10" s="517"/>
      <c r="BM10" s="517"/>
      <c r="BN10" s="517"/>
      <c r="BO10" s="517"/>
      <c r="BP10" s="517"/>
      <c r="BQ10" s="517"/>
      <c r="BR10" s="517"/>
      <c r="BS10" s="517"/>
      <c r="BT10" s="517"/>
      <c r="BU10" s="517"/>
      <c r="BV10" s="517"/>
      <c r="BW10" s="517"/>
      <c r="BX10" s="517"/>
      <c r="BY10" s="517"/>
      <c r="BZ10" s="517"/>
      <c r="CA10" s="519"/>
      <c r="CB10" s="519"/>
      <c r="CC10" s="519"/>
      <c r="CD10" s="520"/>
      <c r="CE10" s="520"/>
    </row>
    <row r="11" spans="2:83" s="518" customFormat="1" ht="7.9" customHeight="1">
      <c r="B11" s="516"/>
      <c r="C11" s="517"/>
      <c r="D11" s="517"/>
      <c r="E11" s="517"/>
      <c r="F11" s="517"/>
      <c r="G11" s="517"/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517"/>
      <c r="AJ11" s="517"/>
      <c r="AK11" s="517"/>
      <c r="AL11" s="517"/>
      <c r="AM11" s="517"/>
      <c r="AN11" s="517"/>
      <c r="AO11" s="517"/>
      <c r="AP11" s="517"/>
      <c r="AQ11" s="517"/>
      <c r="AR11" s="517"/>
      <c r="AS11" s="517"/>
      <c r="AT11" s="517"/>
      <c r="AU11" s="517"/>
      <c r="AV11" s="517"/>
      <c r="AW11" s="517"/>
      <c r="AX11" s="517"/>
      <c r="AY11" s="517"/>
      <c r="AZ11" s="517"/>
      <c r="BA11" s="517"/>
      <c r="BB11" s="517"/>
      <c r="BC11" s="517"/>
      <c r="BD11" s="517"/>
      <c r="BE11" s="517"/>
      <c r="BF11" s="517"/>
      <c r="BG11" s="517"/>
      <c r="BH11" s="517"/>
      <c r="BI11" s="517"/>
      <c r="BJ11" s="517"/>
      <c r="BK11" s="517"/>
      <c r="BL11" s="517"/>
      <c r="BM11" s="517"/>
      <c r="BN11" s="517"/>
      <c r="BO11" s="517"/>
      <c r="BP11" s="517"/>
      <c r="BQ11" s="517"/>
      <c r="BR11" s="517"/>
      <c r="BS11" s="517"/>
      <c r="BT11" s="517"/>
      <c r="BU11" s="517"/>
      <c r="BV11" s="517"/>
      <c r="BW11" s="517"/>
      <c r="BX11" s="517"/>
      <c r="BY11" s="517"/>
      <c r="BZ11" s="517"/>
      <c r="CA11" s="519"/>
      <c r="CB11" s="519"/>
      <c r="CC11" s="519"/>
      <c r="CD11" s="520"/>
      <c r="CE11" s="520"/>
    </row>
    <row r="12" spans="2:83" s="518" customFormat="1" ht="7.9" customHeight="1">
      <c r="B12" s="516"/>
      <c r="C12" s="517"/>
      <c r="D12" s="517"/>
      <c r="E12" s="517"/>
      <c r="F12" s="517"/>
      <c r="G12" s="517" t="s">
        <v>467</v>
      </c>
      <c r="H12" s="517"/>
      <c r="I12" s="517"/>
      <c r="J12" s="517" t="s">
        <v>460</v>
      </c>
      <c r="K12" s="517"/>
      <c r="L12" s="517" t="str">
        <f>TEXT(0.85,"#,##0.#######")</f>
        <v>0.85</v>
      </c>
      <c r="M12" s="517"/>
      <c r="N12" s="517"/>
      <c r="O12" s="517"/>
      <c r="P12" s="517"/>
      <c r="Q12" s="517"/>
      <c r="R12" s="517"/>
      <c r="S12" s="517"/>
      <c r="T12" s="517" t="s">
        <v>468</v>
      </c>
      <c r="U12" s="517"/>
      <c r="V12" s="517"/>
      <c r="W12" s="517"/>
      <c r="X12" s="517" t="s">
        <v>460</v>
      </c>
      <c r="Y12" s="517"/>
      <c r="Z12" s="517" t="str">
        <f>TEXT(15,"#,##0.#######")</f>
        <v>15.</v>
      </c>
      <c r="AA12" s="517"/>
      <c r="AB12" s="517" t="s">
        <v>469</v>
      </c>
      <c r="AC12" s="517"/>
      <c r="AD12" s="517" t="s">
        <v>470</v>
      </c>
      <c r="AE12" s="517" t="str">
        <f>TEXT(90,"#,##0.#######")</f>
        <v>90.</v>
      </c>
      <c r="AF12" s="517"/>
      <c r="AG12" s="517"/>
      <c r="AH12" s="517" t="s">
        <v>471</v>
      </c>
      <c r="AI12" s="517"/>
      <c r="AJ12" s="517" t="s">
        <v>472</v>
      </c>
      <c r="AK12" s="517"/>
      <c r="AL12" s="517"/>
      <c r="AM12" s="517"/>
      <c r="AN12" s="517"/>
      <c r="AO12" s="517"/>
      <c r="AP12" s="517"/>
      <c r="AQ12" s="517"/>
      <c r="AR12" s="517"/>
      <c r="AS12" s="517"/>
      <c r="AT12" s="517"/>
      <c r="AU12" s="517"/>
      <c r="AV12" s="517"/>
      <c r="AW12" s="517"/>
      <c r="AX12" s="517"/>
      <c r="AY12" s="517"/>
      <c r="AZ12" s="517"/>
      <c r="BA12" s="517"/>
      <c r="BB12" s="517"/>
      <c r="BC12" s="517"/>
      <c r="BD12" s="517"/>
      <c r="BE12" s="517"/>
      <c r="BF12" s="517"/>
      <c r="BG12" s="517"/>
      <c r="BH12" s="517"/>
      <c r="BI12" s="517"/>
      <c r="BJ12" s="517"/>
      <c r="BK12" s="517"/>
      <c r="BL12" s="517"/>
      <c r="BM12" s="517"/>
      <c r="BN12" s="517"/>
      <c r="BO12" s="517"/>
      <c r="BP12" s="517"/>
      <c r="BQ12" s="517"/>
      <c r="BR12" s="517"/>
      <c r="BS12" s="517"/>
      <c r="BT12" s="517"/>
      <c r="BU12" s="517"/>
      <c r="BV12" s="517"/>
      <c r="BW12" s="517"/>
      <c r="BX12" s="517"/>
      <c r="BY12" s="517"/>
      <c r="BZ12" s="517"/>
      <c r="CA12" s="519"/>
      <c r="CB12" s="519"/>
      <c r="CC12" s="519"/>
      <c r="CD12" s="520"/>
      <c r="CE12" s="520"/>
    </row>
    <row r="13" spans="2:83" s="518" customFormat="1" ht="7.9" customHeight="1">
      <c r="B13" s="516"/>
      <c r="C13" s="517"/>
      <c r="D13" s="517"/>
      <c r="E13" s="517"/>
      <c r="F13" s="517"/>
      <c r="G13" s="517"/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/>
      <c r="Z13" s="517"/>
      <c r="AA13" s="517"/>
      <c r="AB13" s="517"/>
      <c r="AC13" s="517"/>
      <c r="AD13" s="517"/>
      <c r="AE13" s="517"/>
      <c r="AF13" s="517"/>
      <c r="AG13" s="517"/>
      <c r="AH13" s="517"/>
      <c r="AI13" s="517"/>
      <c r="AJ13" s="517"/>
      <c r="AK13" s="517"/>
      <c r="AL13" s="517"/>
      <c r="AM13" s="517"/>
      <c r="AN13" s="517"/>
      <c r="AO13" s="517"/>
      <c r="AP13" s="517"/>
      <c r="AQ13" s="517"/>
      <c r="AR13" s="517"/>
      <c r="AS13" s="517"/>
      <c r="AT13" s="517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517"/>
      <c r="BI13" s="517"/>
      <c r="BJ13" s="517"/>
      <c r="BK13" s="517"/>
      <c r="BL13" s="517"/>
      <c r="BM13" s="517"/>
      <c r="BN13" s="517"/>
      <c r="BO13" s="517"/>
      <c r="BP13" s="517"/>
      <c r="BQ13" s="517"/>
      <c r="BR13" s="517"/>
      <c r="BS13" s="517"/>
      <c r="BT13" s="517"/>
      <c r="BU13" s="517"/>
      <c r="BV13" s="517"/>
      <c r="BW13" s="517"/>
      <c r="BX13" s="517"/>
      <c r="BY13" s="517"/>
      <c r="BZ13" s="517"/>
      <c r="CA13" s="519"/>
      <c r="CB13" s="519"/>
      <c r="CC13" s="519"/>
      <c r="CD13" s="520"/>
      <c r="CE13" s="520"/>
    </row>
    <row r="14" spans="2:83" s="518" customFormat="1" ht="7.9" customHeight="1">
      <c r="B14" s="516"/>
      <c r="C14" s="517"/>
      <c r="D14" s="517"/>
      <c r="E14" s="517"/>
      <c r="F14" s="517"/>
      <c r="G14" s="517"/>
      <c r="H14" s="517"/>
      <c r="I14" s="517"/>
      <c r="J14" s="517"/>
      <c r="K14" s="517" t="str">
        <f>TEXT(3600,"#,##0.#######")</f>
        <v>3,600.</v>
      </c>
      <c r="L14" s="517"/>
      <c r="M14" s="517"/>
      <c r="N14" s="517"/>
      <c r="O14" s="517"/>
      <c r="P14" s="517" t="s">
        <v>473</v>
      </c>
      <c r="Q14" s="517"/>
      <c r="R14" s="517" t="s">
        <v>463</v>
      </c>
      <c r="S14" s="517"/>
      <c r="T14" s="517" t="s">
        <v>473</v>
      </c>
      <c r="U14" s="517"/>
      <c r="V14" s="517" t="s">
        <v>464</v>
      </c>
      <c r="W14" s="517" t="s">
        <v>473</v>
      </c>
      <c r="X14" s="517"/>
      <c r="Y14" s="517" t="s">
        <v>465</v>
      </c>
      <c r="Z14" s="517" t="s">
        <v>473</v>
      </c>
      <c r="AA14" s="517"/>
      <c r="AB14" s="517" t="s">
        <v>467</v>
      </c>
      <c r="AC14" s="517"/>
      <c r="AD14" s="517"/>
      <c r="AE14" s="517"/>
      <c r="AF14" s="517"/>
      <c r="AG14" s="517"/>
      <c r="AH14" s="517" t="str">
        <f>TEXT(K14,"#,##0.#######")</f>
        <v>3,600.</v>
      </c>
      <c r="AI14" s="517"/>
      <c r="AJ14" s="517"/>
      <c r="AK14" s="517"/>
      <c r="AL14" s="517"/>
      <c r="AM14" s="517" t="s">
        <v>473</v>
      </c>
      <c r="AN14" s="517"/>
      <c r="AO14" s="517" t="str">
        <f>TEXT(L10,"#,##0.#######")</f>
        <v>0.16</v>
      </c>
      <c r="AP14" s="517"/>
      <c r="AQ14" s="517"/>
      <c r="AR14" s="517" t="s">
        <v>473</v>
      </c>
      <c r="AS14" s="517"/>
      <c r="AT14" s="517" t="str">
        <f>TEXT(W10,"#,##0.#######")</f>
        <v>0.9</v>
      </c>
      <c r="AU14" s="517"/>
      <c r="AV14" s="517"/>
      <c r="AW14" s="517" t="s">
        <v>473</v>
      </c>
      <c r="AX14" s="517"/>
      <c r="AY14" s="517" t="str">
        <f>TEXT(AU10,"#,##0.#######")</f>
        <v>0.69</v>
      </c>
      <c r="AZ14" s="517"/>
      <c r="BA14" s="517"/>
      <c r="BB14" s="517"/>
      <c r="BC14" s="517" t="s">
        <v>473</v>
      </c>
      <c r="BD14" s="517"/>
      <c r="BE14" s="517" t="str">
        <f>TEXT(L12,"#,##0.#######")</f>
        <v>0.85</v>
      </c>
      <c r="BF14" s="517"/>
      <c r="BG14" s="517"/>
      <c r="BH14" s="517"/>
      <c r="BI14" s="517"/>
      <c r="BJ14" s="517"/>
      <c r="BK14" s="517"/>
      <c r="BL14" s="517"/>
      <c r="BM14" s="517"/>
      <c r="BN14" s="517"/>
      <c r="BO14" s="517"/>
      <c r="BP14" s="517"/>
      <c r="BQ14" s="517"/>
      <c r="BR14" s="517"/>
      <c r="BS14" s="517"/>
      <c r="BT14" s="517"/>
      <c r="BU14" s="517"/>
      <c r="BV14" s="517"/>
      <c r="BW14" s="517"/>
      <c r="BX14" s="517"/>
      <c r="BY14" s="517"/>
      <c r="BZ14" s="517"/>
      <c r="CA14" s="519"/>
      <c r="CB14" s="519"/>
      <c r="CC14" s="519"/>
      <c r="CD14" s="520"/>
      <c r="CE14" s="520"/>
    </row>
    <row r="15" spans="2:83" s="518" customFormat="1" ht="7.9" customHeight="1">
      <c r="B15" s="516"/>
      <c r="C15" s="517"/>
      <c r="D15" s="517"/>
      <c r="E15" s="517"/>
      <c r="F15" s="517"/>
      <c r="G15" s="517" t="s">
        <v>474</v>
      </c>
      <c r="H15" s="517"/>
      <c r="I15" s="517" t="s">
        <v>460</v>
      </c>
      <c r="J15" s="517"/>
      <c r="K15" s="517" t="s">
        <v>475</v>
      </c>
      <c r="L15" s="517"/>
      <c r="M15" s="517" t="s">
        <v>475</v>
      </c>
      <c r="N15" s="517"/>
      <c r="O15" s="517" t="s">
        <v>475</v>
      </c>
      <c r="P15" s="517"/>
      <c r="Q15" s="517" t="s">
        <v>475</v>
      </c>
      <c r="R15" s="517"/>
      <c r="S15" s="517" t="s">
        <v>475</v>
      </c>
      <c r="T15" s="517"/>
      <c r="U15" s="517" t="s">
        <v>475</v>
      </c>
      <c r="V15" s="517"/>
      <c r="W15" s="517" t="s">
        <v>475</v>
      </c>
      <c r="X15" s="517"/>
      <c r="Y15" s="517" t="s">
        <v>475</v>
      </c>
      <c r="Z15" s="517"/>
      <c r="AA15" s="517" t="s">
        <v>475</v>
      </c>
      <c r="AB15" s="517"/>
      <c r="AC15" s="517" t="s">
        <v>475</v>
      </c>
      <c r="AD15" s="517"/>
      <c r="AE15" s="517"/>
      <c r="AF15" s="517" t="s">
        <v>460</v>
      </c>
      <c r="AG15" s="517"/>
      <c r="AH15" s="517" t="s">
        <v>475</v>
      </c>
      <c r="AI15" s="517"/>
      <c r="AJ15" s="517" t="s">
        <v>475</v>
      </c>
      <c r="AK15" s="517"/>
      <c r="AL15" s="517" t="s">
        <v>475</v>
      </c>
      <c r="AM15" s="517"/>
      <c r="AN15" s="517" t="s">
        <v>475</v>
      </c>
      <c r="AO15" s="517"/>
      <c r="AP15" s="517" t="s">
        <v>475</v>
      </c>
      <c r="AQ15" s="517"/>
      <c r="AR15" s="517" t="s">
        <v>475</v>
      </c>
      <c r="AS15" s="517"/>
      <c r="AT15" s="517" t="s">
        <v>475</v>
      </c>
      <c r="AU15" s="517"/>
      <c r="AV15" s="517" t="s">
        <v>475</v>
      </c>
      <c r="AW15" s="517"/>
      <c r="AX15" s="517" t="s">
        <v>475</v>
      </c>
      <c r="AY15" s="517"/>
      <c r="AZ15" s="517" t="s">
        <v>475</v>
      </c>
      <c r="BA15" s="517"/>
      <c r="BB15" s="517" t="s">
        <v>475</v>
      </c>
      <c r="BC15" s="517"/>
      <c r="BD15" s="517" t="s">
        <v>475</v>
      </c>
      <c r="BE15" s="517"/>
      <c r="BF15" s="517" t="s">
        <v>475</v>
      </c>
      <c r="BG15" s="517"/>
      <c r="BH15" s="517" t="s">
        <v>475</v>
      </c>
      <c r="BI15" s="517"/>
      <c r="BJ15" s="517"/>
      <c r="BK15" s="517" t="s">
        <v>460</v>
      </c>
      <c r="BL15" s="517"/>
      <c r="BM15" s="517" t="str">
        <f>TEXT(ROUND((3600*L10*W10*AU10*L12)/(Z12),2),"#,##0.#######")</f>
        <v>20.27</v>
      </c>
      <c r="BN15" s="517"/>
      <c r="BO15" s="517"/>
      <c r="BP15" s="517"/>
      <c r="BQ15" s="517" t="s">
        <v>446</v>
      </c>
      <c r="BR15" s="517"/>
      <c r="BS15" s="517" t="s">
        <v>466</v>
      </c>
      <c r="BT15" s="517" t="s">
        <v>476</v>
      </c>
      <c r="BY15" s="517"/>
      <c r="BZ15" s="517"/>
      <c r="CA15" s="519"/>
      <c r="CB15" s="519"/>
      <c r="CC15" s="519"/>
      <c r="CD15" s="520"/>
      <c r="CE15" s="520"/>
    </row>
    <row r="16" spans="2:83" s="518" customFormat="1" ht="7.9" customHeight="1">
      <c r="B16" s="516"/>
      <c r="C16" s="517"/>
      <c r="D16" s="517"/>
      <c r="E16" s="517"/>
      <c r="F16" s="517"/>
      <c r="G16" s="517"/>
      <c r="H16" s="517"/>
      <c r="I16" s="517"/>
      <c r="J16" s="517"/>
      <c r="K16" s="517"/>
      <c r="L16" s="517"/>
      <c r="M16" s="517"/>
      <c r="N16" s="517"/>
      <c r="O16" s="517"/>
      <c r="P16" s="517"/>
      <c r="Q16" s="517"/>
      <c r="R16" s="517"/>
      <c r="S16" s="517" t="s">
        <v>468</v>
      </c>
      <c r="T16" s="517"/>
      <c r="U16" s="517"/>
      <c r="V16" s="517"/>
      <c r="W16" s="517"/>
      <c r="X16" s="517"/>
      <c r="Y16" s="517"/>
      <c r="Z16" s="517"/>
      <c r="AA16" s="517"/>
      <c r="AB16" s="517"/>
      <c r="AC16" s="517"/>
      <c r="AD16" s="517"/>
      <c r="AE16" s="517"/>
      <c r="AF16" s="517"/>
      <c r="AG16" s="517"/>
      <c r="AH16" s="517"/>
      <c r="AI16" s="517"/>
      <c r="AJ16" s="517"/>
      <c r="AK16" s="517"/>
      <c r="AL16" s="517"/>
      <c r="AM16" s="517"/>
      <c r="AN16" s="517"/>
      <c r="AO16" s="517"/>
      <c r="AP16" s="517"/>
      <c r="AQ16" s="517"/>
      <c r="AR16" s="517"/>
      <c r="AS16" s="517"/>
      <c r="AT16" s="517"/>
      <c r="AU16" s="517" t="str">
        <f>TEXT(Z12,"#,##0.#######")</f>
        <v>15.</v>
      </c>
      <c r="AV16" s="517"/>
      <c r="AW16" s="517"/>
      <c r="AX16" s="517"/>
      <c r="AY16" s="517"/>
      <c r="AZ16" s="517"/>
      <c r="BA16" s="517"/>
      <c r="BB16" s="517"/>
      <c r="BC16" s="517"/>
      <c r="BD16" s="517"/>
      <c r="BE16" s="517"/>
      <c r="BF16" s="517"/>
      <c r="BG16" s="517"/>
      <c r="BH16" s="517"/>
      <c r="BI16" s="517"/>
      <c r="BJ16" s="517"/>
      <c r="BK16" s="517"/>
      <c r="BL16" s="517"/>
      <c r="BM16" s="517"/>
      <c r="BN16" s="517"/>
      <c r="BO16" s="517"/>
      <c r="BP16" s="517"/>
      <c r="BQ16" s="517"/>
      <c r="BR16" s="517"/>
      <c r="BS16" s="517"/>
      <c r="BT16" s="517"/>
      <c r="BU16" s="517"/>
      <c r="BV16" s="517"/>
      <c r="BW16" s="517"/>
      <c r="BX16" s="517"/>
      <c r="BY16" s="517"/>
      <c r="BZ16" s="517"/>
      <c r="CA16" s="519"/>
      <c r="CB16" s="519"/>
      <c r="CC16" s="519"/>
      <c r="CD16" s="520"/>
      <c r="CE16" s="520"/>
    </row>
    <row r="17" spans="2:83" s="518" customFormat="1" ht="7.9" customHeight="1">
      <c r="B17" s="516"/>
      <c r="C17" s="517"/>
      <c r="D17" s="517"/>
      <c r="E17" s="517"/>
      <c r="F17" s="517"/>
      <c r="G17" s="517"/>
      <c r="H17" s="517"/>
      <c r="I17" s="517"/>
      <c r="J17" s="517"/>
      <c r="K17" s="517"/>
      <c r="L17" s="517"/>
      <c r="M17" s="517"/>
      <c r="N17" s="517"/>
      <c r="O17" s="517"/>
      <c r="P17" s="517"/>
      <c r="Q17" s="517"/>
      <c r="R17" s="517"/>
      <c r="S17" s="517"/>
      <c r="T17" s="517"/>
      <c r="U17" s="517"/>
      <c r="V17" s="517"/>
      <c r="W17" s="517"/>
      <c r="X17" s="517"/>
      <c r="Y17" s="517"/>
      <c r="Z17" s="517"/>
      <c r="AA17" s="517"/>
      <c r="AB17" s="517"/>
      <c r="AC17" s="517"/>
      <c r="AD17" s="517"/>
      <c r="AE17" s="517"/>
      <c r="AF17" s="517"/>
      <c r="AG17" s="517"/>
      <c r="AH17" s="517"/>
      <c r="AI17" s="517"/>
      <c r="AJ17" s="517"/>
      <c r="AK17" s="517"/>
      <c r="AL17" s="517"/>
      <c r="AM17" s="517"/>
      <c r="AN17" s="517"/>
      <c r="AO17" s="517"/>
      <c r="AP17" s="517"/>
      <c r="AQ17" s="517"/>
      <c r="AR17" s="517"/>
      <c r="AS17" s="517"/>
      <c r="AT17" s="517"/>
      <c r="AU17" s="517"/>
      <c r="AV17" s="517"/>
      <c r="AW17" s="517"/>
      <c r="AX17" s="517"/>
      <c r="AY17" s="517"/>
      <c r="AZ17" s="517"/>
      <c r="BA17" s="517"/>
      <c r="BB17" s="517"/>
      <c r="BC17" s="517"/>
      <c r="BD17" s="517"/>
      <c r="BE17" s="517"/>
      <c r="BF17" s="517"/>
      <c r="BG17" s="517"/>
      <c r="BH17" s="517"/>
      <c r="BI17" s="517"/>
      <c r="BJ17" s="517"/>
      <c r="BK17" s="517"/>
      <c r="BL17" s="517"/>
      <c r="BM17" s="517"/>
      <c r="BN17" s="517"/>
      <c r="BO17" s="517"/>
      <c r="BP17" s="517"/>
      <c r="BQ17" s="517"/>
      <c r="BR17" s="517"/>
      <c r="BS17" s="517"/>
      <c r="BT17" s="517"/>
      <c r="BU17" s="517"/>
      <c r="BV17" s="517"/>
      <c r="BW17" s="517"/>
      <c r="BX17" s="517"/>
      <c r="BY17" s="517"/>
      <c r="BZ17" s="517"/>
      <c r="CA17" s="519"/>
      <c r="CB17" s="519"/>
      <c r="CC17" s="519"/>
      <c r="CD17" s="520"/>
      <c r="CE17" s="520"/>
    </row>
    <row r="18" spans="2:83" s="518" customFormat="1" ht="7.9" customHeight="1">
      <c r="B18" s="516"/>
      <c r="C18" s="517"/>
      <c r="D18" s="517"/>
      <c r="E18" s="517"/>
      <c r="F18" s="517"/>
      <c r="G18" s="517" t="s">
        <v>437</v>
      </c>
      <c r="H18" s="517"/>
      <c r="I18" s="517"/>
      <c r="J18" s="517"/>
      <c r="K18" s="517"/>
      <c r="L18" s="517"/>
      <c r="M18" s="517"/>
      <c r="N18" s="517" t="s">
        <v>456</v>
      </c>
      <c r="O18" s="517"/>
      <c r="P18" s="517" t="str">
        <f>TEXT(기계경비총괄표!G6,"#,##0")</f>
        <v>59,020</v>
      </c>
      <c r="Q18" s="517"/>
      <c r="R18" s="517"/>
      <c r="S18" s="517"/>
      <c r="T18" s="517"/>
      <c r="U18" s="517"/>
      <c r="V18" s="517"/>
      <c r="W18" s="517"/>
      <c r="X18" s="517"/>
      <c r="Y18" s="517" t="s">
        <v>477</v>
      </c>
      <c r="Z18" s="517"/>
      <c r="AA18" s="517"/>
      <c r="AB18" s="517" t="str">
        <f>TEXT(BM15,"#,##0.#######")</f>
        <v>20.27</v>
      </c>
      <c r="AC18" s="517"/>
      <c r="AD18" s="517"/>
      <c r="AE18" s="517"/>
      <c r="AF18" s="517"/>
      <c r="AG18" s="517"/>
      <c r="AH18" s="517"/>
      <c r="AI18" s="517"/>
      <c r="AJ18" s="517" t="s">
        <v>460</v>
      </c>
      <c r="AK18" s="517"/>
      <c r="AL18" s="517"/>
      <c r="AM18" s="517" t="str">
        <f>TEXT(TRUNC(P18/BM15,1),"#,##0.#")</f>
        <v>2,911.6</v>
      </c>
      <c r="AN18" s="517"/>
      <c r="AO18" s="517"/>
      <c r="AP18" s="517"/>
      <c r="AQ18" s="517"/>
      <c r="AR18" s="517"/>
      <c r="AS18" s="517"/>
      <c r="AT18" s="517"/>
      <c r="AU18" s="517"/>
      <c r="AV18" s="517"/>
      <c r="AW18" s="517"/>
      <c r="AX18" s="517"/>
      <c r="AY18" s="517"/>
      <c r="AZ18" s="517"/>
      <c r="BA18" s="517"/>
      <c r="BB18" s="517"/>
      <c r="BC18" s="517"/>
      <c r="BD18" s="517"/>
      <c r="BE18" s="517"/>
      <c r="BF18" s="517"/>
      <c r="BG18" s="517"/>
      <c r="BH18" s="517"/>
      <c r="BI18" s="517"/>
      <c r="BJ18" s="517"/>
      <c r="BK18" s="517"/>
      <c r="BL18" s="517"/>
      <c r="BM18" s="517"/>
      <c r="BN18" s="517"/>
      <c r="BO18" s="517"/>
      <c r="BP18" s="517"/>
      <c r="BQ18" s="517"/>
      <c r="BR18" s="517"/>
      <c r="BS18" s="517"/>
      <c r="BT18" s="517"/>
      <c r="BU18" s="517"/>
      <c r="BV18" s="517"/>
      <c r="BW18" s="517"/>
      <c r="BX18" s="517"/>
      <c r="BY18" s="517"/>
      <c r="BZ18" s="517"/>
      <c r="CA18" s="519"/>
      <c r="CB18" s="519"/>
      <c r="CC18" s="519"/>
      <c r="CD18" s="520"/>
      <c r="CE18" s="520"/>
    </row>
    <row r="19" spans="2:83" s="518" customFormat="1" ht="7.9" customHeight="1">
      <c r="B19" s="516"/>
      <c r="C19" s="517"/>
      <c r="D19" s="517"/>
      <c r="E19" s="517"/>
      <c r="F19" s="517"/>
      <c r="G19" s="517" t="s">
        <v>248</v>
      </c>
      <c r="H19" s="517"/>
      <c r="I19" s="517"/>
      <c r="J19" s="517"/>
      <c r="K19" s="517"/>
      <c r="L19" s="517"/>
      <c r="M19" s="517"/>
      <c r="N19" s="517" t="s">
        <v>456</v>
      </c>
      <c r="O19" s="517"/>
      <c r="P19" s="517" t="str">
        <f>TEXT(기계경비총괄표!H6,"#,##0")</f>
        <v>11,029</v>
      </c>
      <c r="Q19" s="517"/>
      <c r="R19" s="517"/>
      <c r="S19" s="517"/>
      <c r="T19" s="517"/>
      <c r="U19" s="517"/>
      <c r="V19" s="517"/>
      <c r="W19" s="517"/>
      <c r="X19" s="517"/>
      <c r="Y19" s="517" t="s">
        <v>477</v>
      </c>
      <c r="Z19" s="517"/>
      <c r="AA19" s="517"/>
      <c r="AB19" s="517" t="str">
        <f>TEXT(BM15,"#,##0.#######")</f>
        <v>20.27</v>
      </c>
      <c r="AC19" s="517"/>
      <c r="AD19" s="517"/>
      <c r="AE19" s="517"/>
      <c r="AF19" s="517"/>
      <c r="AG19" s="517"/>
      <c r="AH19" s="517"/>
      <c r="AI19" s="517"/>
      <c r="AJ19" s="517" t="s">
        <v>460</v>
      </c>
      <c r="AK19" s="517"/>
      <c r="AL19" s="517"/>
      <c r="AM19" s="517" t="str">
        <f>TEXT(TRUNC(P19/BM15,1),"#,##0.#")</f>
        <v>544.1</v>
      </c>
      <c r="AN19" s="517"/>
      <c r="AO19" s="517"/>
      <c r="AP19" s="517"/>
      <c r="AQ19" s="517"/>
      <c r="AR19" s="517"/>
      <c r="AS19" s="517"/>
      <c r="AT19" s="517"/>
      <c r="AU19" s="517"/>
      <c r="AV19" s="517"/>
      <c r="AW19" s="517"/>
      <c r="AX19" s="517"/>
      <c r="AY19" s="517"/>
      <c r="AZ19" s="517"/>
      <c r="BA19" s="517"/>
      <c r="BB19" s="517"/>
      <c r="BC19" s="517"/>
      <c r="BD19" s="517"/>
      <c r="BE19" s="517"/>
      <c r="BF19" s="517"/>
      <c r="BG19" s="517"/>
      <c r="BH19" s="517"/>
      <c r="BI19" s="517"/>
      <c r="BJ19" s="517"/>
      <c r="BK19" s="517"/>
      <c r="BL19" s="517"/>
      <c r="BM19" s="517"/>
      <c r="BN19" s="517"/>
      <c r="BO19" s="517"/>
      <c r="BP19" s="517"/>
      <c r="BQ19" s="517"/>
      <c r="BR19" s="517"/>
      <c r="BS19" s="517"/>
      <c r="BT19" s="517"/>
      <c r="BU19" s="517"/>
      <c r="BV19" s="517"/>
      <c r="BW19" s="517"/>
      <c r="BX19" s="517"/>
      <c r="BY19" s="517"/>
      <c r="BZ19" s="517"/>
      <c r="CA19" s="519"/>
      <c r="CB19" s="519"/>
      <c r="CC19" s="519"/>
      <c r="CD19" s="520"/>
      <c r="CE19" s="520"/>
    </row>
    <row r="20" spans="2:83" s="518" customFormat="1" ht="7.9" customHeight="1">
      <c r="B20" s="516"/>
      <c r="C20" s="517"/>
      <c r="D20" s="517"/>
      <c r="E20" s="517"/>
      <c r="F20" s="517"/>
      <c r="G20" s="517" t="s">
        <v>478</v>
      </c>
      <c r="H20" s="517"/>
      <c r="I20" s="517"/>
      <c r="J20" s="517"/>
      <c r="K20" s="517" t="s">
        <v>479</v>
      </c>
      <c r="L20" s="517"/>
      <c r="M20" s="517"/>
      <c r="N20" s="517" t="s">
        <v>456</v>
      </c>
      <c r="O20" s="517"/>
      <c r="P20" s="517" t="str">
        <f>TEXT(기계경비총괄표!I6,"#,##0")</f>
        <v>16,992</v>
      </c>
      <c r="Q20" s="517"/>
      <c r="R20" s="517"/>
      <c r="S20" s="517"/>
      <c r="T20" s="517"/>
      <c r="U20" s="517"/>
      <c r="V20" s="517"/>
      <c r="W20" s="517"/>
      <c r="X20" s="517"/>
      <c r="Y20" s="517" t="s">
        <v>477</v>
      </c>
      <c r="Z20" s="517"/>
      <c r="AA20" s="517"/>
      <c r="AB20" s="517" t="str">
        <f>TEXT(BM15,"#,##0.#######")</f>
        <v>20.27</v>
      </c>
      <c r="AC20" s="517"/>
      <c r="AD20" s="517"/>
      <c r="AE20" s="517"/>
      <c r="AF20" s="517"/>
      <c r="AG20" s="517"/>
      <c r="AH20" s="517"/>
      <c r="AI20" s="517"/>
      <c r="AJ20" s="517" t="s">
        <v>460</v>
      </c>
      <c r="AK20" s="517"/>
      <c r="AL20" s="517"/>
      <c r="AM20" s="517" t="str">
        <f>TEXT(TRUNC(P20/BM15,1),"#,##0.#")</f>
        <v>838.2</v>
      </c>
      <c r="AN20" s="517"/>
      <c r="AO20" s="517"/>
      <c r="AP20" s="517"/>
      <c r="AQ20" s="517"/>
      <c r="AR20" s="517"/>
      <c r="AS20" s="517"/>
      <c r="AT20" s="517"/>
      <c r="AU20" s="517"/>
      <c r="AV20" s="517"/>
      <c r="AW20" s="517"/>
      <c r="AX20" s="517"/>
      <c r="AY20" s="517"/>
      <c r="AZ20" s="517"/>
      <c r="BA20" s="517"/>
      <c r="BB20" s="517"/>
      <c r="BC20" s="517"/>
      <c r="BD20" s="517"/>
      <c r="BE20" s="517"/>
      <c r="BF20" s="517"/>
      <c r="BG20" s="517"/>
      <c r="BH20" s="517"/>
      <c r="BI20" s="517"/>
      <c r="BJ20" s="517"/>
      <c r="BK20" s="517"/>
      <c r="BL20" s="517"/>
      <c r="BM20" s="517"/>
      <c r="BN20" s="517"/>
      <c r="BO20" s="517"/>
      <c r="BP20" s="517"/>
      <c r="BQ20" s="517"/>
      <c r="BR20" s="517"/>
      <c r="BS20" s="517"/>
      <c r="BT20" s="517"/>
      <c r="BU20" s="517"/>
      <c r="BV20" s="517"/>
      <c r="BW20" s="517"/>
      <c r="BX20" s="517"/>
      <c r="BY20" s="517"/>
      <c r="BZ20" s="517"/>
      <c r="CA20" s="519"/>
      <c r="CB20" s="519"/>
      <c r="CC20" s="519"/>
      <c r="CD20" s="520"/>
      <c r="CE20" s="520"/>
    </row>
    <row r="21" spans="2:83" s="518" customFormat="1" ht="7.9" customHeight="1">
      <c r="B21" s="516"/>
      <c r="C21" s="517"/>
      <c r="D21" s="517"/>
      <c r="E21" s="517"/>
      <c r="F21" s="517"/>
      <c r="G21" s="517" t="s">
        <v>480</v>
      </c>
      <c r="H21" s="517"/>
      <c r="I21" s="517"/>
      <c r="J21" s="517"/>
      <c r="K21" s="517" t="s">
        <v>481</v>
      </c>
      <c r="L21" s="517"/>
      <c r="M21" s="517"/>
      <c r="N21" s="517" t="s">
        <v>456</v>
      </c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  <c r="AG21" s="517"/>
      <c r="AH21" s="517" t="str">
        <f>TEXT(AM18+AM19+AM20,"#,##0.#######")</f>
        <v>4,293.9</v>
      </c>
      <c r="AI21" s="517"/>
      <c r="AJ21" s="517"/>
      <c r="AK21" s="517"/>
      <c r="AL21" s="517"/>
      <c r="AM21" s="517"/>
      <c r="AN21" s="517"/>
      <c r="AO21" s="517"/>
      <c r="AP21" s="517"/>
      <c r="AQ21" s="517"/>
      <c r="AR21" s="517"/>
      <c r="AS21" s="517"/>
      <c r="AT21" s="517"/>
      <c r="AU21" s="517"/>
      <c r="AV21" s="517"/>
      <c r="AW21" s="517"/>
      <c r="AX21" s="517"/>
      <c r="AY21" s="517"/>
      <c r="AZ21" s="517"/>
      <c r="BA21" s="517"/>
      <c r="BB21" s="517"/>
      <c r="BC21" s="517"/>
      <c r="BD21" s="517"/>
      <c r="BE21" s="517"/>
      <c r="BF21" s="517"/>
      <c r="BG21" s="517"/>
      <c r="BH21" s="517"/>
      <c r="BI21" s="517"/>
      <c r="BJ21" s="517"/>
      <c r="BK21" s="517"/>
      <c r="BL21" s="517"/>
      <c r="BM21" s="517"/>
      <c r="BN21" s="517"/>
      <c r="BO21" s="517"/>
      <c r="BP21" s="517"/>
      <c r="BQ21" s="517"/>
      <c r="BR21" s="517"/>
      <c r="BS21" s="517"/>
      <c r="BT21" s="517"/>
      <c r="BU21" s="517"/>
      <c r="BV21" s="517"/>
      <c r="BW21" s="517"/>
      <c r="BX21" s="517"/>
      <c r="BY21" s="517"/>
      <c r="BZ21" s="517"/>
      <c r="CA21" s="519">
        <f>CB21+CC21+CD21</f>
        <v>4293.8999999999996</v>
      </c>
      <c r="CB21" s="519" t="str">
        <f>TEXT(AM18,"#,###.0")</f>
        <v>2,911.6</v>
      </c>
      <c r="CC21" s="519" t="str">
        <f>TEXT(AM19,"#,###.0")</f>
        <v>544.1</v>
      </c>
      <c r="CD21" s="520" t="str">
        <f>TEXT(AM20,"#,###.0")</f>
        <v>838.2</v>
      </c>
      <c r="CE21" s="520"/>
    </row>
    <row r="22" spans="2:83" s="518" customFormat="1" ht="7.9" customHeight="1">
      <c r="B22" s="516"/>
      <c r="C22" s="517"/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  <c r="AG22" s="517"/>
      <c r="AH22" s="517"/>
      <c r="AI22" s="517"/>
      <c r="AJ22" s="517"/>
      <c r="AK22" s="517"/>
      <c r="AL22" s="517"/>
      <c r="AM22" s="517"/>
      <c r="AN22" s="517"/>
      <c r="AO22" s="517"/>
      <c r="AP22" s="517"/>
      <c r="AQ22" s="517"/>
      <c r="AR22" s="517"/>
      <c r="AS22" s="517"/>
      <c r="AT22" s="517"/>
      <c r="AU22" s="517"/>
      <c r="AV22" s="517"/>
      <c r="AW22" s="517"/>
      <c r="AX22" s="517"/>
      <c r="AY22" s="517"/>
      <c r="AZ22" s="517"/>
      <c r="BA22" s="517"/>
      <c r="BB22" s="517"/>
      <c r="BC22" s="517"/>
      <c r="BD22" s="517"/>
      <c r="BE22" s="517"/>
      <c r="BF22" s="517"/>
      <c r="BG22" s="517"/>
      <c r="BH22" s="517"/>
      <c r="BI22" s="517"/>
      <c r="BJ22" s="517"/>
      <c r="BK22" s="517"/>
      <c r="BL22" s="517"/>
      <c r="BM22" s="517"/>
      <c r="BN22" s="517"/>
      <c r="BO22" s="517"/>
      <c r="BP22" s="517"/>
      <c r="BQ22" s="517"/>
      <c r="BR22" s="517"/>
      <c r="BS22" s="517"/>
      <c r="BT22" s="517"/>
      <c r="BU22" s="517"/>
      <c r="BV22" s="517"/>
      <c r="BW22" s="517"/>
      <c r="BX22" s="517"/>
      <c r="BY22" s="517"/>
      <c r="BZ22" s="517"/>
      <c r="CA22" s="519"/>
      <c r="CB22" s="519"/>
      <c r="CC22" s="519"/>
      <c r="CD22" s="520"/>
      <c r="CE22" s="520"/>
    </row>
    <row r="23" spans="2:83" s="518" customFormat="1" ht="7.9" customHeight="1">
      <c r="B23" s="516"/>
      <c r="C23" s="517"/>
      <c r="D23" s="517" t="str">
        <f>TEXT(2,"#,##0.#######")</f>
        <v>2.</v>
      </c>
      <c r="E23" s="517"/>
      <c r="F23" s="517"/>
      <c r="G23" s="517" t="s">
        <v>482</v>
      </c>
      <c r="H23" s="517"/>
      <c r="I23" s="517"/>
      <c r="J23" s="517" t="s">
        <v>483</v>
      </c>
      <c r="K23" s="517"/>
      <c r="L23" s="517"/>
      <c r="M23" s="517" t="s">
        <v>456</v>
      </c>
      <c r="N23" s="517"/>
      <c r="O23" s="517" t="s">
        <v>484</v>
      </c>
      <c r="P23" s="517"/>
      <c r="Q23" s="517"/>
      <c r="R23" s="517"/>
      <c r="S23" s="517"/>
      <c r="T23" s="517"/>
      <c r="U23" s="517"/>
      <c r="V23" s="517"/>
      <c r="W23" s="517"/>
      <c r="X23" s="517"/>
      <c r="Y23" s="517" t="s">
        <v>485</v>
      </c>
      <c r="Z23" s="517"/>
      <c r="AA23" s="517"/>
      <c r="AB23" s="517"/>
      <c r="AC23" s="517"/>
      <c r="AD23" s="517"/>
      <c r="AE23" s="517"/>
      <c r="AF23" s="517"/>
      <c r="AG23" s="517"/>
      <c r="AH23" s="517"/>
      <c r="AI23" s="517"/>
      <c r="AJ23" s="517"/>
      <c r="AK23" s="517"/>
      <c r="AL23" s="517"/>
      <c r="AM23" s="517"/>
      <c r="AN23" s="517"/>
      <c r="AO23" s="517"/>
      <c r="AP23" s="517"/>
      <c r="AQ23" s="517"/>
      <c r="AR23" s="517"/>
      <c r="AS23" s="517"/>
      <c r="AT23" s="517"/>
      <c r="AU23" s="517"/>
      <c r="AV23" s="517"/>
      <c r="AW23" s="517"/>
      <c r="AX23" s="517"/>
      <c r="AY23" s="517"/>
      <c r="AZ23" s="517"/>
      <c r="BA23" s="517"/>
      <c r="BB23" s="517"/>
      <c r="BC23" s="517"/>
      <c r="BD23" s="517"/>
      <c r="BE23" s="517"/>
      <c r="BF23" s="517"/>
      <c r="BG23" s="517"/>
      <c r="BH23" s="517"/>
      <c r="BI23" s="517"/>
      <c r="BJ23" s="517"/>
      <c r="BK23" s="517"/>
      <c r="BL23" s="517"/>
      <c r="BM23" s="517"/>
      <c r="BN23" s="517"/>
      <c r="BO23" s="517"/>
      <c r="BP23" s="517"/>
      <c r="BQ23" s="517"/>
      <c r="BR23" s="517"/>
      <c r="BS23" s="517"/>
      <c r="BT23" s="517"/>
      <c r="BU23" s="517"/>
      <c r="BV23" s="517"/>
      <c r="BW23" s="517"/>
      <c r="BX23" s="517"/>
      <c r="BY23" s="517"/>
      <c r="BZ23" s="517"/>
      <c r="CA23" s="519"/>
      <c r="CB23" s="519"/>
      <c r="CC23" s="519"/>
      <c r="CD23" s="520"/>
      <c r="CE23" s="520"/>
    </row>
    <row r="24" spans="2:83" s="518" customFormat="1" ht="7.9" customHeight="1">
      <c r="B24" s="516"/>
      <c r="C24" s="517"/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  <c r="AG24" s="517"/>
      <c r="AH24" s="517"/>
      <c r="AI24" s="517"/>
      <c r="AJ24" s="517"/>
      <c r="AK24" s="517"/>
      <c r="AL24" s="517"/>
      <c r="AM24" s="517"/>
      <c r="AN24" s="517"/>
      <c r="AO24" s="517"/>
      <c r="AP24" s="517"/>
      <c r="AQ24" s="517"/>
      <c r="AR24" s="517"/>
      <c r="AS24" s="517"/>
      <c r="AT24" s="517"/>
      <c r="AU24" s="517"/>
      <c r="AV24" s="517"/>
      <c r="AW24" s="517"/>
      <c r="AX24" s="517"/>
      <c r="AY24" s="517"/>
      <c r="AZ24" s="517"/>
      <c r="BA24" s="517"/>
      <c r="BB24" s="517"/>
      <c r="BC24" s="517"/>
      <c r="BD24" s="517"/>
      <c r="BE24" s="517"/>
      <c r="BF24" s="517"/>
      <c r="BG24" s="517"/>
      <c r="BH24" s="517"/>
      <c r="BI24" s="517"/>
      <c r="BJ24" s="517"/>
      <c r="BK24" s="517"/>
      <c r="BL24" s="517"/>
      <c r="BM24" s="517"/>
      <c r="BN24" s="517"/>
      <c r="BO24" s="517"/>
      <c r="BP24" s="517"/>
      <c r="BQ24" s="517"/>
      <c r="BR24" s="517"/>
      <c r="BS24" s="517"/>
      <c r="BT24" s="517"/>
      <c r="BU24" s="517"/>
      <c r="BV24" s="517"/>
      <c r="BW24" s="517"/>
      <c r="BX24" s="517"/>
      <c r="BY24" s="517"/>
      <c r="BZ24" s="517"/>
      <c r="CA24" s="519"/>
      <c r="CB24" s="519"/>
      <c r="CC24" s="519"/>
      <c r="CD24" s="520"/>
      <c r="CE24" s="520"/>
    </row>
    <row r="25" spans="2:83" s="518" customFormat="1" ht="7.9" customHeight="1">
      <c r="B25" s="516"/>
      <c r="C25" s="517"/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 t="s">
        <v>470</v>
      </c>
      <c r="Q25" s="517" t="s">
        <v>486</v>
      </c>
      <c r="R25" s="517"/>
      <c r="S25" s="517"/>
      <c r="T25" s="517"/>
      <c r="U25" s="517"/>
      <c r="V25" s="517" t="s">
        <v>472</v>
      </c>
      <c r="X25" s="517"/>
      <c r="Y25" s="517"/>
      <c r="Z25" s="517"/>
      <c r="AA25" s="517"/>
      <c r="AB25" s="517"/>
      <c r="AC25" s="517"/>
      <c r="AD25" s="517"/>
      <c r="AE25" s="517"/>
      <c r="AF25" s="517"/>
      <c r="AG25" s="517"/>
      <c r="AH25" s="517"/>
      <c r="AI25" s="517"/>
      <c r="AJ25" s="517"/>
      <c r="AK25" s="517"/>
      <c r="AL25" s="517"/>
      <c r="AM25" s="517"/>
      <c r="AN25" s="517" t="s">
        <v>470</v>
      </c>
      <c r="AO25" s="517" t="s">
        <v>487</v>
      </c>
      <c r="AP25" s="517" t="s">
        <v>488</v>
      </c>
      <c r="AQ25" s="517"/>
      <c r="AR25" s="517"/>
      <c r="AS25" s="517"/>
      <c r="AT25" s="517"/>
      <c r="AU25" s="517"/>
      <c r="AV25" s="517" t="s">
        <v>472</v>
      </c>
      <c r="AW25" s="517"/>
      <c r="AY25" s="517"/>
      <c r="AZ25" s="517"/>
      <c r="BA25" s="517"/>
      <c r="BB25" s="517"/>
      <c r="BC25" s="517"/>
      <c r="BD25" s="517"/>
      <c r="BE25" s="517"/>
      <c r="BF25" s="517"/>
      <c r="BG25" s="517"/>
      <c r="BH25" s="517"/>
      <c r="BI25" s="517"/>
      <c r="BJ25" s="517"/>
      <c r="BK25" s="517"/>
      <c r="BL25" s="517"/>
      <c r="BM25" s="517"/>
      <c r="BN25" s="517"/>
      <c r="BO25" s="517"/>
      <c r="BP25" s="517"/>
      <c r="BQ25" s="517"/>
      <c r="BR25" s="517"/>
      <c r="BS25" s="517"/>
      <c r="BT25" s="517"/>
      <c r="BU25" s="517"/>
      <c r="BV25" s="517"/>
      <c r="BW25" s="517"/>
      <c r="BX25" s="517"/>
      <c r="BY25" s="517"/>
      <c r="BZ25" s="517"/>
      <c r="CA25" s="519"/>
      <c r="CB25" s="519"/>
      <c r="CC25" s="519"/>
      <c r="CD25" s="520"/>
      <c r="CE25" s="520"/>
    </row>
    <row r="26" spans="2:83" s="518" customFormat="1" ht="7.9" customHeight="1">
      <c r="B26" s="516"/>
      <c r="C26" s="517"/>
      <c r="D26" s="517"/>
      <c r="E26" s="517"/>
      <c r="F26" s="517"/>
      <c r="G26" s="517" t="s">
        <v>489</v>
      </c>
      <c r="H26" s="517"/>
      <c r="I26" s="517"/>
      <c r="J26" s="517"/>
      <c r="K26" s="517"/>
      <c r="L26" s="517"/>
      <c r="M26" s="517"/>
      <c r="N26" s="517"/>
      <c r="O26" s="517"/>
      <c r="P26" s="517" t="s">
        <v>490</v>
      </c>
      <c r="Q26" s="517"/>
      <c r="R26" s="517" t="s">
        <v>460</v>
      </c>
      <c r="S26" s="1422" t="str">
        <f>TEXT(0.3,"#,##0.#######")</f>
        <v>0.3</v>
      </c>
      <c r="T26" s="1422"/>
      <c r="U26" s="1422"/>
      <c r="V26" s="517" t="s">
        <v>285</v>
      </c>
      <c r="W26" s="517"/>
      <c r="X26" s="517"/>
      <c r="Y26" s="517"/>
      <c r="Z26" s="517"/>
      <c r="AA26" s="517"/>
      <c r="AB26" s="517"/>
      <c r="AC26" s="517"/>
      <c r="AD26" s="517" t="s">
        <v>491</v>
      </c>
      <c r="AE26" s="517"/>
      <c r="AF26" s="517"/>
      <c r="AG26" s="517"/>
      <c r="AH26" s="517"/>
      <c r="AI26" s="517"/>
      <c r="AJ26" s="517"/>
      <c r="AK26" s="517"/>
      <c r="AL26" s="517"/>
      <c r="AM26" s="517"/>
      <c r="AN26" s="517" t="s">
        <v>492</v>
      </c>
      <c r="AO26" s="517"/>
      <c r="AP26" s="517" t="s">
        <v>460</v>
      </c>
      <c r="AQ26" s="1422" t="str">
        <f>TEXT(0.5,"#,##0.#######")</f>
        <v>0.5</v>
      </c>
      <c r="AR26" s="1422"/>
      <c r="AS26" s="1422"/>
      <c r="AT26" s="517" t="s">
        <v>285</v>
      </c>
      <c r="AU26" s="517"/>
      <c r="AV26" s="517"/>
      <c r="AW26" s="517"/>
      <c r="AX26" s="517"/>
      <c r="AY26" s="517"/>
      <c r="AZ26" s="517"/>
      <c r="BA26" s="517"/>
      <c r="BB26" s="517" t="s">
        <v>493</v>
      </c>
      <c r="BC26" s="517"/>
      <c r="BD26" s="517"/>
      <c r="BE26" s="517"/>
      <c r="BF26" s="517"/>
      <c r="BG26" s="517"/>
      <c r="BH26" s="517"/>
      <c r="BI26" s="517"/>
      <c r="BJ26" s="517"/>
      <c r="BK26" s="517"/>
      <c r="BL26" s="517"/>
      <c r="BM26" s="517"/>
      <c r="BN26" s="517"/>
      <c r="BO26" s="517"/>
      <c r="BP26" s="517"/>
      <c r="BQ26" s="517"/>
      <c r="BR26" s="517"/>
      <c r="BS26" s="517"/>
      <c r="BT26" s="517"/>
      <c r="BU26" s="517"/>
      <c r="BV26" s="517"/>
      <c r="BW26" s="517"/>
      <c r="BX26" s="517"/>
      <c r="BY26" s="517"/>
      <c r="BZ26" s="517"/>
      <c r="CA26" s="519"/>
      <c r="CB26" s="519"/>
      <c r="CC26" s="519"/>
      <c r="CD26" s="520"/>
      <c r="CE26" s="520"/>
    </row>
    <row r="27" spans="2:83" s="518" customFormat="1" ht="7.9" customHeight="1">
      <c r="B27" s="516"/>
      <c r="C27" s="517"/>
      <c r="D27" s="517"/>
      <c r="E27" s="517"/>
      <c r="F27" s="517"/>
      <c r="G27" s="517"/>
      <c r="H27" s="517" t="s">
        <v>494</v>
      </c>
      <c r="I27" s="517"/>
      <c r="J27" s="517"/>
      <c r="K27" s="517" t="s">
        <v>495</v>
      </c>
      <c r="L27" s="517" t="s">
        <v>495</v>
      </c>
      <c r="M27" s="517" t="s">
        <v>495</v>
      </c>
      <c r="N27" s="517" t="s">
        <v>495</v>
      </c>
      <c r="O27" s="517" t="s">
        <v>495</v>
      </c>
      <c r="P27" s="517" t="s">
        <v>495</v>
      </c>
      <c r="Q27" s="517" t="s">
        <v>495</v>
      </c>
      <c r="R27" s="517" t="s">
        <v>495</v>
      </c>
      <c r="S27" s="517" t="s">
        <v>495</v>
      </c>
      <c r="T27" s="517" t="s">
        <v>495</v>
      </c>
      <c r="U27" s="517" t="s">
        <v>495</v>
      </c>
      <c r="V27" s="517" t="s">
        <v>495</v>
      </c>
      <c r="W27" s="517" t="s">
        <v>495</v>
      </c>
      <c r="X27" s="517" t="s">
        <v>495</v>
      </c>
      <c r="Y27" s="517" t="s">
        <v>495</v>
      </c>
      <c r="Z27" s="517" t="s">
        <v>495</v>
      </c>
      <c r="AA27" s="517" t="s">
        <v>495</v>
      </c>
      <c r="AB27" s="517" t="s">
        <v>495</v>
      </c>
      <c r="AC27" s="517" t="s">
        <v>495</v>
      </c>
      <c r="AD27" s="517" t="s">
        <v>495</v>
      </c>
      <c r="AE27" s="517"/>
      <c r="AF27" s="517" t="s">
        <v>494</v>
      </c>
      <c r="AG27" s="517"/>
      <c r="AH27" s="517"/>
      <c r="AI27" s="517" t="s">
        <v>495</v>
      </c>
      <c r="AJ27" s="517" t="s">
        <v>495</v>
      </c>
      <c r="AK27" s="517" t="s">
        <v>495</v>
      </c>
      <c r="AL27" s="517" t="s">
        <v>495</v>
      </c>
      <c r="AM27" s="517" t="s">
        <v>495</v>
      </c>
      <c r="AN27" s="517" t="s">
        <v>495</v>
      </c>
      <c r="AO27" s="517" t="s">
        <v>495</v>
      </c>
      <c r="AP27" s="517" t="s">
        <v>495</v>
      </c>
      <c r="AQ27" s="517" t="s">
        <v>495</v>
      </c>
      <c r="AR27" s="517" t="s">
        <v>495</v>
      </c>
      <c r="AS27" s="517" t="s">
        <v>495</v>
      </c>
      <c r="AT27" s="517" t="s">
        <v>495</v>
      </c>
      <c r="AU27" s="517" t="s">
        <v>495</v>
      </c>
      <c r="AV27" s="517" t="s">
        <v>495</v>
      </c>
      <c r="AW27" s="517" t="s">
        <v>495</v>
      </c>
      <c r="AX27" s="517" t="s">
        <v>495</v>
      </c>
      <c r="AY27" s="517" t="s">
        <v>495</v>
      </c>
      <c r="AZ27" s="517" t="s">
        <v>495</v>
      </c>
      <c r="BA27" s="517" t="s">
        <v>495</v>
      </c>
      <c r="BB27" s="517" t="s">
        <v>495</v>
      </c>
      <c r="BC27" s="517"/>
      <c r="BD27" s="517" t="s">
        <v>494</v>
      </c>
      <c r="BE27" s="517"/>
      <c r="BF27" s="517"/>
      <c r="BG27" s="517"/>
      <c r="BH27" s="517"/>
      <c r="BI27" s="517"/>
      <c r="BJ27" s="517"/>
      <c r="BK27" s="517"/>
      <c r="BL27" s="517"/>
      <c r="BM27" s="517"/>
      <c r="BN27" s="517"/>
      <c r="BO27" s="517"/>
      <c r="BP27" s="517"/>
      <c r="BQ27" s="517"/>
      <c r="BR27" s="517"/>
      <c r="BS27" s="517"/>
      <c r="BT27" s="517"/>
      <c r="BU27" s="517"/>
      <c r="BV27" s="517"/>
      <c r="BW27" s="517"/>
      <c r="BX27" s="517"/>
      <c r="BY27" s="517"/>
      <c r="BZ27" s="517"/>
      <c r="CA27" s="519"/>
      <c r="CB27" s="519"/>
      <c r="CC27" s="519"/>
      <c r="CD27" s="520"/>
      <c r="CE27" s="520"/>
    </row>
    <row r="28" spans="2:83" s="518" customFormat="1" ht="7.9" customHeight="1">
      <c r="B28" s="516"/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 t="s">
        <v>496</v>
      </c>
      <c r="P28" s="517"/>
      <c r="Q28" s="517" t="s">
        <v>460</v>
      </c>
      <c r="R28" s="517" t="str">
        <f>TEXT(10,"#,##0.#######")</f>
        <v>10.</v>
      </c>
      <c r="S28" s="517"/>
      <c r="T28" s="517" t="s">
        <v>285</v>
      </c>
      <c r="U28" s="517"/>
      <c r="V28" s="517" t="s">
        <v>466</v>
      </c>
      <c r="W28" s="517" t="s">
        <v>476</v>
      </c>
      <c r="X28" s="517"/>
      <c r="Y28" s="517"/>
      <c r="Z28" s="517"/>
      <c r="AA28" s="517"/>
      <c r="AB28" s="517"/>
      <c r="AC28" s="517"/>
      <c r="AD28" s="517"/>
      <c r="AE28" s="517"/>
      <c r="AF28" s="517"/>
      <c r="AG28" s="517"/>
      <c r="AH28" s="517"/>
      <c r="AI28" s="517"/>
      <c r="AJ28" s="517"/>
      <c r="AK28" s="517"/>
      <c r="AL28" s="517"/>
      <c r="AM28" s="517"/>
      <c r="AN28" s="517" t="s">
        <v>497</v>
      </c>
      <c r="AO28" s="517"/>
      <c r="AP28" s="517" t="s">
        <v>460</v>
      </c>
      <c r="AQ28" s="517" t="str">
        <f>TEXT(35,"#,##0.#######")</f>
        <v>35.</v>
      </c>
      <c r="AR28" s="517"/>
      <c r="AS28" s="517" t="s">
        <v>285</v>
      </c>
      <c r="AT28" s="517"/>
      <c r="AU28" s="517" t="s">
        <v>466</v>
      </c>
      <c r="AV28" s="517" t="s">
        <v>476</v>
      </c>
      <c r="AW28" s="517"/>
      <c r="AX28" s="517"/>
      <c r="AY28" s="517"/>
      <c r="AZ28" s="517"/>
      <c r="BA28" s="517"/>
      <c r="BB28" s="517"/>
      <c r="BC28" s="517"/>
      <c r="BD28" s="517"/>
      <c r="BE28" s="517"/>
      <c r="BF28" s="517"/>
      <c r="BG28" s="517"/>
      <c r="BH28" s="517"/>
      <c r="BI28" s="517"/>
      <c r="BJ28" s="517"/>
      <c r="BK28" s="517"/>
      <c r="BL28" s="517"/>
      <c r="BM28" s="517"/>
      <c r="BN28" s="517"/>
      <c r="BO28" s="517"/>
      <c r="BP28" s="517"/>
      <c r="BQ28" s="517"/>
      <c r="BR28" s="517"/>
      <c r="BS28" s="517"/>
      <c r="BT28" s="517"/>
      <c r="BU28" s="517"/>
      <c r="BV28" s="517"/>
      <c r="BW28" s="517"/>
      <c r="BX28" s="517"/>
      <c r="BY28" s="517"/>
      <c r="BZ28" s="517"/>
      <c r="CA28" s="519"/>
      <c r="CB28" s="519"/>
      <c r="CC28" s="519"/>
      <c r="CD28" s="520"/>
      <c r="CE28" s="520"/>
    </row>
    <row r="29" spans="2:83" s="518" customFormat="1" ht="7.9" customHeight="1">
      <c r="B29" s="516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 t="s">
        <v>498</v>
      </c>
      <c r="P29" s="517"/>
      <c r="Q29" s="517" t="s">
        <v>460</v>
      </c>
      <c r="R29" s="517" t="str">
        <f>TEXT(15,"#,##0.#######")</f>
        <v>15.</v>
      </c>
      <c r="S29" s="517"/>
      <c r="T29" s="517" t="s">
        <v>285</v>
      </c>
      <c r="U29" s="517"/>
      <c r="V29" s="517" t="s">
        <v>466</v>
      </c>
      <c r="W29" s="517" t="s">
        <v>476</v>
      </c>
      <c r="X29" s="517"/>
      <c r="Y29" s="517"/>
      <c r="Z29" s="517"/>
      <c r="AA29" s="517"/>
      <c r="AB29" s="517"/>
      <c r="AC29" s="517"/>
      <c r="AD29" s="517"/>
      <c r="AE29" s="517"/>
      <c r="AF29" s="517"/>
      <c r="AG29" s="517"/>
      <c r="AH29" s="517"/>
      <c r="AI29" s="517"/>
      <c r="AJ29" s="517"/>
      <c r="AK29" s="517"/>
      <c r="AL29" s="517"/>
      <c r="AM29" s="517"/>
      <c r="AN29" s="517" t="s">
        <v>499</v>
      </c>
      <c r="AO29" s="517"/>
      <c r="AP29" s="517" t="s">
        <v>460</v>
      </c>
      <c r="AQ29" s="517" t="str">
        <f>TEXT(35,"#,##0.#######")</f>
        <v>35.</v>
      </c>
      <c r="AR29" s="517"/>
      <c r="AS29" s="517" t="s">
        <v>285</v>
      </c>
      <c r="AT29" s="517"/>
      <c r="AU29" s="517" t="s">
        <v>466</v>
      </c>
      <c r="AV29" s="517" t="s">
        <v>476</v>
      </c>
      <c r="AW29" s="517"/>
      <c r="AX29" s="517"/>
      <c r="AY29" s="517"/>
      <c r="AZ29" s="517"/>
      <c r="BA29" s="517"/>
      <c r="BB29" s="517"/>
      <c r="BC29" s="517"/>
      <c r="BD29" s="517"/>
      <c r="BE29" s="517"/>
      <c r="BF29" s="517"/>
      <c r="BG29" s="517"/>
      <c r="BH29" s="517"/>
      <c r="BI29" s="517"/>
      <c r="BJ29" s="517"/>
      <c r="BK29" s="517"/>
      <c r="BL29" s="517"/>
      <c r="BM29" s="517"/>
      <c r="BN29" s="517"/>
      <c r="BO29" s="517"/>
      <c r="BP29" s="517"/>
      <c r="BQ29" s="517"/>
      <c r="BR29" s="517"/>
      <c r="BS29" s="517"/>
      <c r="BT29" s="517"/>
      <c r="BU29" s="517"/>
      <c r="BV29" s="517"/>
      <c r="BW29" s="517"/>
      <c r="BX29" s="517"/>
      <c r="BY29" s="517"/>
      <c r="BZ29" s="517"/>
      <c r="CA29" s="519"/>
      <c r="CB29" s="519"/>
      <c r="CC29" s="519"/>
      <c r="CD29" s="520"/>
      <c r="CE29" s="520"/>
    </row>
    <row r="30" spans="2:83" s="518" customFormat="1" ht="7.9" customHeight="1">
      <c r="B30" s="516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G30" s="517"/>
      <c r="AH30" s="517"/>
      <c r="AI30" s="517"/>
      <c r="AJ30" s="517"/>
      <c r="AK30" s="517"/>
      <c r="AL30" s="517"/>
      <c r="AM30" s="517"/>
      <c r="AN30" s="517"/>
      <c r="AO30" s="517"/>
      <c r="AP30" s="517"/>
      <c r="AQ30" s="517"/>
      <c r="AR30" s="517"/>
      <c r="AS30" s="517"/>
      <c r="AT30" s="517"/>
      <c r="AU30" s="517"/>
      <c r="AV30" s="517"/>
      <c r="AW30" s="517"/>
      <c r="AX30" s="517"/>
      <c r="AY30" s="517"/>
      <c r="AZ30" s="517"/>
      <c r="BA30" s="517"/>
      <c r="BB30" s="517"/>
      <c r="BC30" s="517"/>
      <c r="BD30" s="517"/>
      <c r="BE30" s="517"/>
      <c r="BF30" s="517"/>
      <c r="BG30" s="517"/>
      <c r="BH30" s="517"/>
      <c r="BI30" s="517"/>
      <c r="BJ30" s="517"/>
      <c r="BK30" s="517"/>
      <c r="BL30" s="517"/>
      <c r="BM30" s="517"/>
      <c r="BN30" s="517"/>
      <c r="BO30" s="517"/>
      <c r="BP30" s="517"/>
      <c r="BQ30" s="517"/>
      <c r="BR30" s="517"/>
      <c r="BS30" s="517"/>
      <c r="BT30" s="517"/>
      <c r="BU30" s="517"/>
      <c r="BV30" s="517"/>
      <c r="BW30" s="517"/>
      <c r="BX30" s="517"/>
      <c r="BY30" s="517"/>
      <c r="BZ30" s="517"/>
      <c r="CA30" s="519"/>
      <c r="CB30" s="519"/>
      <c r="CC30" s="519"/>
      <c r="CD30" s="520"/>
      <c r="CE30" s="520"/>
    </row>
    <row r="31" spans="2:83" s="518" customFormat="1" ht="7.9" customHeight="1">
      <c r="B31" s="516"/>
      <c r="C31" s="517"/>
      <c r="D31" s="517"/>
      <c r="E31" s="517"/>
      <c r="F31" s="517"/>
      <c r="G31" s="517" t="s">
        <v>500</v>
      </c>
      <c r="H31" s="517"/>
      <c r="I31" s="517" t="s">
        <v>460</v>
      </c>
      <c r="J31" s="517"/>
      <c r="K31" s="517" t="str">
        <f>TEXT(1,"#,##0.#######")</f>
        <v>1.</v>
      </c>
      <c r="L31" s="517"/>
      <c r="M31" s="517"/>
      <c r="N31" s="517" t="s">
        <v>501</v>
      </c>
      <c r="O31" s="517"/>
      <c r="P31" s="517"/>
      <c r="Q31" s="517"/>
      <c r="R31" s="517"/>
      <c r="S31" s="517"/>
      <c r="T31" s="517"/>
      <c r="U31" s="517"/>
      <c r="V31" s="517" t="s">
        <v>502</v>
      </c>
      <c r="W31" s="517"/>
      <c r="X31" s="517"/>
      <c r="Y31" s="517" t="s">
        <v>460</v>
      </c>
      <c r="Z31" s="517"/>
      <c r="AA31" s="517" t="str">
        <f>TEXT(0.8,"#,##0.#######")</f>
        <v>0.8</v>
      </c>
      <c r="AB31" s="517"/>
      <c r="AC31" s="517"/>
      <c r="AD31" s="517" t="s">
        <v>501</v>
      </c>
      <c r="AE31" s="517"/>
      <c r="AF31" s="517"/>
      <c r="AG31" s="517" t="s">
        <v>466</v>
      </c>
      <c r="AH31" s="517" t="s">
        <v>446</v>
      </c>
      <c r="AI31" s="517"/>
      <c r="AJ31" s="517"/>
      <c r="AK31" s="517"/>
      <c r="AL31" s="517"/>
      <c r="AM31" s="517"/>
      <c r="AN31" s="517" t="s">
        <v>503</v>
      </c>
      <c r="AO31" s="517"/>
      <c r="AP31" s="517"/>
      <c r="AQ31" s="517" t="s">
        <v>460</v>
      </c>
      <c r="AR31" s="517"/>
      <c r="AS31" s="517" t="str">
        <f>TEXT(1.25,"#,##0.#######")</f>
        <v>1.25</v>
      </c>
      <c r="AT31" s="517"/>
      <c r="AU31" s="517"/>
      <c r="AV31" s="517"/>
      <c r="AW31" s="517"/>
      <c r="AX31" s="517"/>
      <c r="AY31" s="517"/>
      <c r="AZ31" s="517"/>
      <c r="BA31" s="517"/>
      <c r="BB31" s="517" t="s">
        <v>504</v>
      </c>
      <c r="BC31" s="517"/>
      <c r="BD31" s="517" t="s">
        <v>460</v>
      </c>
      <c r="BE31" s="517"/>
      <c r="BF31" s="517" t="str">
        <f>TEXT(0.9,"#,##0.#######")</f>
        <v>0.9</v>
      </c>
      <c r="BG31" s="517"/>
      <c r="BH31" s="517"/>
      <c r="BI31" s="517"/>
      <c r="BJ31" s="517"/>
      <c r="BK31" s="517"/>
      <c r="BL31" s="517"/>
      <c r="BM31" s="517"/>
      <c r="BN31" s="517"/>
      <c r="BO31" s="517"/>
      <c r="BP31" s="517"/>
      <c r="BQ31" s="517"/>
      <c r="BR31" s="517"/>
      <c r="BS31" s="517"/>
      <c r="BT31" s="517"/>
      <c r="BU31" s="517"/>
      <c r="BV31" s="517"/>
      <c r="BW31" s="517"/>
      <c r="BX31" s="517"/>
      <c r="BY31" s="517"/>
      <c r="BZ31" s="517"/>
      <c r="CA31" s="519"/>
      <c r="CB31" s="519"/>
      <c r="CC31" s="519"/>
      <c r="CD31" s="520"/>
      <c r="CE31" s="520"/>
    </row>
    <row r="32" spans="2:83" s="518" customFormat="1" ht="7.9" customHeight="1">
      <c r="B32" s="516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7"/>
      <c r="AE32" s="517"/>
      <c r="AF32" s="517"/>
      <c r="AG32" s="517"/>
      <c r="AH32" s="517"/>
      <c r="AI32" s="517"/>
      <c r="AJ32" s="517"/>
      <c r="AK32" s="517"/>
      <c r="AL32" s="517"/>
      <c r="AM32" s="517"/>
      <c r="AN32" s="517"/>
      <c r="AO32" s="517"/>
      <c r="AP32" s="517"/>
      <c r="AQ32" s="517"/>
      <c r="AR32" s="517"/>
      <c r="AS32" s="517"/>
      <c r="AT32" s="517"/>
      <c r="AU32" s="517"/>
      <c r="AV32" s="517"/>
      <c r="AW32" s="517"/>
      <c r="AX32" s="517"/>
      <c r="AY32" s="517"/>
      <c r="AZ32" s="517"/>
      <c r="BA32" s="517"/>
      <c r="BB32" s="517"/>
      <c r="BC32" s="517"/>
      <c r="BD32" s="517"/>
      <c r="BE32" s="517"/>
      <c r="BF32" s="517"/>
      <c r="BG32" s="517"/>
      <c r="BH32" s="517"/>
      <c r="BI32" s="517"/>
      <c r="BJ32" s="517"/>
      <c r="BK32" s="517"/>
      <c r="BL32" s="517"/>
      <c r="BM32" s="517"/>
      <c r="BN32" s="517"/>
      <c r="BO32" s="517"/>
      <c r="BP32" s="517"/>
      <c r="BQ32" s="517"/>
      <c r="BR32" s="517"/>
      <c r="BS32" s="517"/>
      <c r="BT32" s="517"/>
      <c r="BU32" s="517"/>
      <c r="BV32" s="517"/>
      <c r="BW32" s="517"/>
      <c r="BX32" s="517"/>
      <c r="BY32" s="517"/>
      <c r="BZ32" s="517"/>
      <c r="CA32" s="519"/>
      <c r="CB32" s="519"/>
      <c r="CC32" s="519"/>
      <c r="CD32" s="520"/>
      <c r="CE32" s="520"/>
    </row>
    <row r="33" spans="2:83" s="518" customFormat="1" ht="7.9" customHeight="1">
      <c r="B33" s="516"/>
      <c r="C33" s="517"/>
      <c r="D33" s="517"/>
      <c r="E33" s="517"/>
      <c r="F33" s="517"/>
      <c r="G33" s="517" t="s">
        <v>505</v>
      </c>
      <c r="H33" s="517"/>
      <c r="I33" s="517" t="s">
        <v>460</v>
      </c>
      <c r="J33" s="517"/>
      <c r="K33" s="517" t="s">
        <v>500</v>
      </c>
      <c r="L33" s="517" t="s">
        <v>466</v>
      </c>
      <c r="M33" s="517" t="s">
        <v>502</v>
      </c>
      <c r="N33" s="517"/>
      <c r="O33" s="517" t="s">
        <v>473</v>
      </c>
      <c r="P33" s="517"/>
      <c r="Q33" s="517" t="s">
        <v>503</v>
      </c>
      <c r="R33" s="517"/>
      <c r="S33" s="517"/>
      <c r="T33" s="517" t="s">
        <v>460</v>
      </c>
      <c r="U33" s="517"/>
      <c r="V33" s="517" t="str">
        <f>TEXT(K31,"#,##0.#######")</f>
        <v>1.</v>
      </c>
      <c r="W33" s="517"/>
      <c r="X33" s="517"/>
      <c r="Y33" s="517" t="s">
        <v>466</v>
      </c>
      <c r="Z33" s="517" t="str">
        <f>TEXT(AA31,"#,##0.#######")</f>
        <v>0.8</v>
      </c>
      <c r="AA33" s="517"/>
      <c r="AB33" s="517"/>
      <c r="AC33" s="517" t="s">
        <v>473</v>
      </c>
      <c r="AD33" s="517"/>
      <c r="AE33" s="517" t="str">
        <f>TEXT(AS31,"#,##0.#######")</f>
        <v>1.25</v>
      </c>
      <c r="AF33" s="517"/>
      <c r="AG33" s="517"/>
      <c r="AH33" s="517"/>
      <c r="AI33" s="517"/>
      <c r="AJ33" s="517" t="s">
        <v>460</v>
      </c>
      <c r="AK33" s="517"/>
      <c r="AL33" s="517" t="str">
        <f>TEXT(ROUND(K31/AA31*AS31,2),"#,##0.#######")</f>
        <v>1.56</v>
      </c>
      <c r="AM33" s="517"/>
      <c r="AN33" s="517"/>
      <c r="AO33" s="517"/>
      <c r="AP33" s="517"/>
      <c r="AQ33" s="517"/>
      <c r="AR33" s="517" t="s">
        <v>446</v>
      </c>
      <c r="AS33" s="517"/>
      <c r="AT33" s="517"/>
      <c r="AU33" s="517"/>
      <c r="AV33" s="517"/>
      <c r="AW33" s="517"/>
      <c r="AX33" s="517"/>
      <c r="AY33" s="517"/>
      <c r="AZ33" s="517"/>
      <c r="BA33" s="517"/>
      <c r="BB33" s="517"/>
      <c r="BC33" s="517"/>
      <c r="BD33" s="517"/>
      <c r="BE33" s="517"/>
      <c r="BF33" s="517"/>
      <c r="BG33" s="517"/>
      <c r="BH33" s="517"/>
      <c r="BI33" s="517"/>
      <c r="BJ33" s="517"/>
      <c r="BK33" s="517"/>
      <c r="BL33" s="517"/>
      <c r="BM33" s="517"/>
      <c r="BN33" s="517"/>
      <c r="BO33" s="517"/>
      <c r="BP33" s="517"/>
      <c r="BQ33" s="517"/>
      <c r="BR33" s="517"/>
      <c r="BS33" s="517"/>
      <c r="BT33" s="517"/>
      <c r="BU33" s="517"/>
      <c r="BV33" s="517"/>
      <c r="BW33" s="517"/>
      <c r="BX33" s="517"/>
      <c r="BY33" s="517"/>
      <c r="BZ33" s="517"/>
      <c r="CA33" s="519"/>
      <c r="CB33" s="519"/>
      <c r="CC33" s="519"/>
      <c r="CD33" s="520"/>
      <c r="CE33" s="520"/>
    </row>
    <row r="34" spans="2:83" s="518" customFormat="1" ht="7.9" customHeight="1">
      <c r="B34" s="516"/>
      <c r="C34" s="517"/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  <c r="AG34" s="517"/>
      <c r="AH34" s="517"/>
      <c r="AI34" s="517"/>
      <c r="AJ34" s="517"/>
      <c r="AK34" s="517"/>
      <c r="AL34" s="517"/>
      <c r="AM34" s="517"/>
      <c r="AN34" s="517"/>
      <c r="AO34" s="517"/>
      <c r="AP34" s="517"/>
      <c r="AQ34" s="517"/>
      <c r="AR34" s="517"/>
      <c r="AS34" s="517"/>
      <c r="AT34" s="517"/>
      <c r="AU34" s="517"/>
      <c r="AV34" s="517"/>
      <c r="AW34" s="517"/>
      <c r="AX34" s="517"/>
      <c r="AY34" s="517"/>
      <c r="AZ34" s="517"/>
      <c r="BA34" s="517"/>
      <c r="BB34" s="517"/>
      <c r="BC34" s="517"/>
      <c r="BD34" s="517"/>
      <c r="BE34" s="517"/>
      <c r="BF34" s="517"/>
      <c r="BG34" s="517"/>
      <c r="BH34" s="517"/>
      <c r="BI34" s="517"/>
      <c r="BJ34" s="517"/>
      <c r="BK34" s="517"/>
      <c r="BL34" s="517"/>
      <c r="BM34" s="517"/>
      <c r="BN34" s="517"/>
      <c r="BO34" s="517"/>
      <c r="BP34" s="517"/>
      <c r="BQ34" s="517"/>
      <c r="BR34" s="517"/>
      <c r="BS34" s="517"/>
      <c r="BT34" s="517"/>
      <c r="BU34" s="517"/>
      <c r="BV34" s="517"/>
      <c r="BW34" s="517"/>
      <c r="BX34" s="517"/>
      <c r="BY34" s="517"/>
      <c r="BZ34" s="517"/>
      <c r="CA34" s="519"/>
      <c r="CB34" s="519"/>
      <c r="CC34" s="519"/>
      <c r="CD34" s="520"/>
      <c r="CE34" s="520"/>
    </row>
    <row r="35" spans="2:83" s="518" customFormat="1" ht="7.9" customHeight="1">
      <c r="B35" s="516"/>
      <c r="C35" s="517"/>
      <c r="D35" s="517"/>
      <c r="E35" s="517"/>
      <c r="F35" s="517"/>
      <c r="G35" s="517" t="s">
        <v>506</v>
      </c>
      <c r="H35" s="517"/>
      <c r="I35" s="517" t="s">
        <v>460</v>
      </c>
      <c r="J35" s="517"/>
      <c r="K35" s="517" t="s">
        <v>505</v>
      </c>
      <c r="L35" s="517"/>
      <c r="M35" s="517" t="s">
        <v>466</v>
      </c>
      <c r="N35" s="517"/>
      <c r="O35" s="517" t="s">
        <v>470</v>
      </c>
      <c r="P35" s="517"/>
      <c r="Q35" s="517" t="s">
        <v>463</v>
      </c>
      <c r="R35" s="517"/>
      <c r="S35" s="517"/>
      <c r="T35" s="517" t="s">
        <v>473</v>
      </c>
      <c r="U35" s="517"/>
      <c r="V35" s="517"/>
      <c r="W35" s="517" t="s">
        <v>464</v>
      </c>
      <c r="X35" s="517"/>
      <c r="Y35" s="517" t="s">
        <v>472</v>
      </c>
      <c r="Z35" s="517"/>
      <c r="AA35" s="517" t="s">
        <v>460</v>
      </c>
      <c r="AB35" s="517"/>
      <c r="AC35" s="517" t="str">
        <f>TEXT(AL33,"#,##0.#######")</f>
        <v>1.56</v>
      </c>
      <c r="AD35" s="517"/>
      <c r="AE35" s="517"/>
      <c r="AF35" s="517"/>
      <c r="AG35" s="517"/>
      <c r="AH35" s="517" t="s">
        <v>466</v>
      </c>
      <c r="AI35" s="517"/>
      <c r="AJ35" s="517" t="s">
        <v>470</v>
      </c>
      <c r="AK35" s="517"/>
      <c r="AL35" s="517" t="str">
        <f>TEXT(L10,"#,##0.#######")</f>
        <v>0.16</v>
      </c>
      <c r="AM35" s="517"/>
      <c r="AN35" s="517"/>
      <c r="AO35" s="517"/>
      <c r="AP35" s="517" t="s">
        <v>473</v>
      </c>
      <c r="AQ35" s="517"/>
      <c r="AR35" s="517"/>
      <c r="AS35" s="517" t="str">
        <f>TEXT(W10,"#,##0.#######")</f>
        <v>0.9</v>
      </c>
      <c r="AT35" s="517"/>
      <c r="AU35" s="517"/>
      <c r="AV35" s="517"/>
      <c r="AW35" s="517" t="s">
        <v>472</v>
      </c>
      <c r="AX35" s="517"/>
      <c r="AY35" s="517" t="s">
        <v>460</v>
      </c>
      <c r="AZ35" s="517"/>
      <c r="BA35" s="517" t="str">
        <f>TEXT(ROUND(AL33/(L10*W10),2),"#,##0.#######")</f>
        <v>10.83</v>
      </c>
      <c r="BB35" s="517"/>
      <c r="BC35" s="517"/>
      <c r="BD35" s="517"/>
      <c r="BE35" s="517"/>
      <c r="BF35" s="517"/>
      <c r="BG35" s="517" t="s">
        <v>507</v>
      </c>
      <c r="BH35" s="517"/>
      <c r="BI35" s="517"/>
      <c r="BJ35" s="517"/>
      <c r="BK35" s="517"/>
      <c r="BL35" s="517"/>
      <c r="BM35" s="517"/>
      <c r="BN35" s="517"/>
      <c r="BO35" s="517"/>
      <c r="BP35" s="517"/>
      <c r="BQ35" s="517"/>
      <c r="BR35" s="517"/>
      <c r="BS35" s="517"/>
      <c r="BT35" s="517"/>
      <c r="BU35" s="517"/>
      <c r="BV35" s="517"/>
      <c r="BW35" s="517"/>
      <c r="BX35" s="517"/>
      <c r="BY35" s="517"/>
      <c r="BZ35" s="517"/>
      <c r="CA35" s="519"/>
      <c r="CB35" s="519"/>
      <c r="CC35" s="519"/>
      <c r="CD35" s="520"/>
      <c r="CE35" s="520"/>
    </row>
    <row r="36" spans="2:83" s="518" customFormat="1" ht="7.9" customHeight="1">
      <c r="B36" s="516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  <c r="AG36" s="517"/>
      <c r="AH36" s="517"/>
      <c r="AI36" s="517"/>
      <c r="AJ36" s="517"/>
      <c r="AK36" s="517"/>
      <c r="AL36" s="517"/>
      <c r="AM36" s="517"/>
      <c r="AN36" s="517"/>
      <c r="AO36" s="517"/>
      <c r="AP36" s="517"/>
      <c r="AQ36" s="517"/>
      <c r="AR36" s="517"/>
      <c r="AS36" s="517"/>
      <c r="AT36" s="517"/>
      <c r="AU36" s="517"/>
      <c r="AV36" s="517"/>
      <c r="AW36" s="517"/>
      <c r="AX36" s="517"/>
      <c r="AY36" s="517"/>
      <c r="AZ36" s="517"/>
      <c r="BA36" s="517"/>
      <c r="BB36" s="517"/>
      <c r="BC36" s="517"/>
      <c r="BD36" s="517"/>
      <c r="BE36" s="517"/>
      <c r="BF36" s="517"/>
      <c r="BG36" s="517"/>
      <c r="BH36" s="517"/>
      <c r="BI36" s="517"/>
      <c r="BJ36" s="517"/>
      <c r="BK36" s="517"/>
      <c r="BL36" s="517"/>
      <c r="BM36" s="517"/>
      <c r="BN36" s="517"/>
      <c r="BO36" s="517"/>
      <c r="BP36" s="517"/>
      <c r="BQ36" s="517"/>
      <c r="BR36" s="517"/>
      <c r="BS36" s="517"/>
      <c r="BT36" s="517"/>
      <c r="BU36" s="517"/>
      <c r="BV36" s="517"/>
      <c r="BW36" s="517"/>
      <c r="BX36" s="517"/>
      <c r="BY36" s="517"/>
      <c r="BZ36" s="517"/>
      <c r="CA36" s="519"/>
      <c r="CB36" s="519"/>
      <c r="CC36" s="519"/>
      <c r="CD36" s="520"/>
      <c r="CE36" s="520"/>
    </row>
    <row r="37" spans="2:83" s="518" customFormat="1" ht="7.9" customHeight="1">
      <c r="B37" s="516"/>
      <c r="C37" s="517"/>
      <c r="D37" s="517"/>
      <c r="E37" s="517"/>
      <c r="F37" s="517"/>
      <c r="G37" s="517" t="s">
        <v>508</v>
      </c>
      <c r="H37" s="517"/>
      <c r="I37" s="517"/>
      <c r="J37" s="517" t="s">
        <v>460</v>
      </c>
      <c r="K37" s="517"/>
      <c r="L37" s="517" t="s">
        <v>468</v>
      </c>
      <c r="M37" s="517"/>
      <c r="N37" s="517"/>
      <c r="O37" s="517"/>
      <c r="P37" s="517" t="s">
        <v>473</v>
      </c>
      <c r="Q37" s="517"/>
      <c r="R37" s="517"/>
      <c r="S37" s="517" t="s">
        <v>506</v>
      </c>
      <c r="T37" s="517"/>
      <c r="U37" s="517" t="s">
        <v>466</v>
      </c>
      <c r="V37" s="517"/>
      <c r="W37" s="517" t="s">
        <v>470</v>
      </c>
      <c r="X37" s="517"/>
      <c r="Y37" s="517" t="str">
        <f>TEXT(60,"#,##0.#######")</f>
        <v>60.</v>
      </c>
      <c r="Z37" s="517"/>
      <c r="AA37" s="517"/>
      <c r="AB37" s="517" t="s">
        <v>473</v>
      </c>
      <c r="AC37" s="517"/>
      <c r="AD37" s="517"/>
      <c r="AE37" s="517" t="s">
        <v>467</v>
      </c>
      <c r="AF37" s="517"/>
      <c r="AG37" s="517"/>
      <c r="AH37" s="517" t="s">
        <v>472</v>
      </c>
      <c r="AI37" s="517"/>
      <c r="AJ37" s="517" t="s">
        <v>460</v>
      </c>
      <c r="AK37" s="517"/>
      <c r="AL37" s="517" t="str">
        <f>TEXT(Z12,"#,##0.#######")</f>
        <v>15.</v>
      </c>
      <c r="AM37" s="517"/>
      <c r="AN37" s="517"/>
      <c r="AO37" s="517" t="s">
        <v>473</v>
      </c>
      <c r="AP37" s="517"/>
      <c r="AQ37" s="517"/>
      <c r="AR37" s="517" t="str">
        <f>TEXT(BA35,"#,##0.#######")</f>
        <v>10.83</v>
      </c>
      <c r="AS37" s="517"/>
      <c r="AT37" s="517"/>
      <c r="AU37" s="517"/>
      <c r="AV37" s="517"/>
      <c r="AW37" s="517" t="s">
        <v>466</v>
      </c>
      <c r="AX37" s="517"/>
      <c r="AY37" s="517" t="s">
        <v>470</v>
      </c>
      <c r="AZ37" s="517"/>
      <c r="BA37" s="517" t="str">
        <f>TEXT(Y37,"#,##0.#######")</f>
        <v>60.</v>
      </c>
      <c r="BB37" s="517"/>
      <c r="BC37" s="517"/>
      <c r="BD37" s="517" t="s">
        <v>473</v>
      </c>
      <c r="BE37" s="517"/>
      <c r="BF37" s="517"/>
      <c r="BG37" s="517" t="str">
        <f>TEXT(L12,"#,##0.#######")</f>
        <v>0.85</v>
      </c>
      <c r="BH37" s="517"/>
      <c r="BI37" s="517"/>
      <c r="BJ37" s="517"/>
      <c r="BK37" s="517"/>
      <c r="BL37" s="517" t="s">
        <v>472</v>
      </c>
      <c r="BM37" s="517"/>
      <c r="BN37" s="517" t="s">
        <v>460</v>
      </c>
      <c r="BO37" s="517"/>
      <c r="BP37" s="517" t="str">
        <f>TEXT(ROUND(Z12*BA35/(Y37*L12),2),"#,##0.#######")</f>
        <v>3.19</v>
      </c>
      <c r="BQ37" s="517"/>
      <c r="BR37" s="517"/>
      <c r="BS37" s="517"/>
      <c r="BT37" s="517"/>
      <c r="BU37" s="517"/>
      <c r="BV37" s="517"/>
      <c r="BW37" s="517"/>
      <c r="BX37" s="517"/>
      <c r="BY37" s="517"/>
      <c r="BZ37" s="517"/>
      <c r="CA37" s="519"/>
      <c r="CB37" s="519"/>
      <c r="CC37" s="519"/>
      <c r="CD37" s="520"/>
      <c r="CE37" s="520"/>
    </row>
    <row r="38" spans="2:83" s="518" customFormat="1" ht="7.9" customHeight="1">
      <c r="B38" s="516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  <c r="AG38" s="517"/>
      <c r="AH38" s="517"/>
      <c r="AI38" s="517"/>
      <c r="AJ38" s="517"/>
      <c r="AK38" s="517"/>
      <c r="AL38" s="517"/>
      <c r="AM38" s="517"/>
      <c r="AN38" s="517"/>
      <c r="AO38" s="517"/>
      <c r="AP38" s="517"/>
      <c r="AQ38" s="517"/>
      <c r="AR38" s="517"/>
      <c r="AS38" s="517"/>
      <c r="AT38" s="517"/>
      <c r="AU38" s="517"/>
      <c r="AV38" s="517"/>
      <c r="AW38" s="517"/>
      <c r="AX38" s="517"/>
      <c r="AY38" s="517"/>
      <c r="AZ38" s="517"/>
      <c r="BA38" s="517"/>
      <c r="BB38" s="517"/>
      <c r="BC38" s="517"/>
      <c r="BD38" s="517"/>
      <c r="BE38" s="517"/>
      <c r="BF38" s="517"/>
      <c r="BG38" s="517"/>
      <c r="BH38" s="517"/>
      <c r="BI38" s="517"/>
      <c r="BJ38" s="517"/>
      <c r="BK38" s="517"/>
      <c r="BL38" s="517"/>
      <c r="BM38" s="517"/>
      <c r="BN38" s="517"/>
      <c r="BO38" s="517"/>
      <c r="BP38" s="517"/>
      <c r="BQ38" s="517"/>
      <c r="BR38" s="517"/>
      <c r="BS38" s="517"/>
      <c r="BT38" s="517"/>
      <c r="BU38" s="517"/>
      <c r="BV38" s="517"/>
      <c r="BW38" s="517"/>
      <c r="BX38" s="517"/>
      <c r="BY38" s="517"/>
      <c r="BZ38" s="517"/>
      <c r="CA38" s="519"/>
      <c r="CB38" s="519"/>
      <c r="CC38" s="519"/>
      <c r="CD38" s="520"/>
      <c r="CE38" s="520"/>
    </row>
    <row r="39" spans="2:83" s="518" customFormat="1" ht="7.9" customHeight="1">
      <c r="B39" s="516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 t="s">
        <v>490</v>
      </c>
      <c r="O39" s="517"/>
      <c r="P39" s="517"/>
      <c r="Q39" s="517"/>
      <c r="R39" s="517"/>
      <c r="S39" s="517" t="s">
        <v>490</v>
      </c>
      <c r="T39" s="517"/>
      <c r="U39" s="517"/>
      <c r="V39" s="517"/>
      <c r="W39" s="517"/>
      <c r="X39" s="517"/>
      <c r="Y39" s="517"/>
      <c r="Z39" s="517" t="s">
        <v>492</v>
      </c>
      <c r="AA39" s="517"/>
      <c r="AB39" s="517"/>
      <c r="AC39" s="517"/>
      <c r="AD39" s="517"/>
      <c r="AE39" s="517" t="s">
        <v>492</v>
      </c>
      <c r="AF39" s="517"/>
      <c r="AG39" s="517"/>
      <c r="AH39" s="517"/>
      <c r="AI39" s="517"/>
      <c r="AJ39" s="517"/>
      <c r="AK39" s="517"/>
      <c r="AL39" s="517"/>
      <c r="AM39" s="517"/>
      <c r="AN39" s="517"/>
      <c r="AO39" s="517"/>
      <c r="AP39" s="517"/>
      <c r="AQ39" s="517" t="str">
        <f>TEXT(S26,"#,##0.#######")</f>
        <v>0.3</v>
      </c>
      <c r="AR39" s="517"/>
      <c r="AS39" s="517"/>
      <c r="AT39" s="517"/>
      <c r="AU39" s="517"/>
      <c r="AV39" s="517" t="str">
        <f>TEXT(S26,"#,##0.#######")</f>
        <v>0.3</v>
      </c>
      <c r="AW39" s="517"/>
      <c r="AX39" s="517"/>
      <c r="AY39" s="517"/>
      <c r="AZ39" s="517"/>
      <c r="BA39" s="517"/>
      <c r="BB39" s="517"/>
      <c r="BC39" s="517"/>
      <c r="BD39" s="517" t="str">
        <f>TEXT(AQ26,"#,##0.#######")</f>
        <v>0.5</v>
      </c>
      <c r="BE39" s="517"/>
      <c r="BF39" s="517"/>
      <c r="BG39" s="517"/>
      <c r="BH39" s="517"/>
      <c r="BI39" s="517" t="str">
        <f>TEXT(AQ26,"#,##0.#######")</f>
        <v>0.5</v>
      </c>
      <c r="BJ39" s="517"/>
      <c r="BK39" s="517"/>
      <c r="BL39" s="517"/>
      <c r="BM39" s="517"/>
      <c r="BN39" s="517"/>
      <c r="BO39" s="517"/>
      <c r="BP39" s="517"/>
      <c r="BQ39" s="517"/>
      <c r="BR39" s="517"/>
      <c r="BS39" s="517"/>
      <c r="BT39" s="517"/>
      <c r="BU39" s="517"/>
      <c r="BV39" s="517"/>
      <c r="BW39" s="517"/>
      <c r="BX39" s="517"/>
      <c r="BY39" s="517"/>
      <c r="BZ39" s="517"/>
      <c r="CA39" s="519"/>
      <c r="CB39" s="519"/>
      <c r="CC39" s="519"/>
      <c r="CD39" s="520"/>
      <c r="CE39" s="520"/>
    </row>
    <row r="40" spans="2:83" s="518" customFormat="1" ht="7.9" customHeight="1">
      <c r="B40" s="516"/>
      <c r="C40" s="517"/>
      <c r="D40" s="517"/>
      <c r="E40" s="517"/>
      <c r="F40" s="517"/>
      <c r="G40" s="517" t="s">
        <v>509</v>
      </c>
      <c r="H40" s="517"/>
      <c r="I40" s="517"/>
      <c r="J40" s="517" t="s">
        <v>460</v>
      </c>
      <c r="K40" s="517"/>
      <c r="L40" s="517" t="s">
        <v>470</v>
      </c>
      <c r="M40" s="517" t="s">
        <v>475</v>
      </c>
      <c r="N40" s="517"/>
      <c r="O40" s="517" t="s">
        <v>475</v>
      </c>
      <c r="P40" s="517"/>
      <c r="Q40" s="517" t="s">
        <v>510</v>
      </c>
      <c r="R40" s="517" t="s">
        <v>475</v>
      </c>
      <c r="S40" s="517"/>
      <c r="T40" s="517" t="s">
        <v>475</v>
      </c>
      <c r="U40" s="517"/>
      <c r="V40" s="517"/>
      <c r="W40" s="517" t="s">
        <v>510</v>
      </c>
      <c r="X40" s="517"/>
      <c r="Y40" s="517" t="s">
        <v>475</v>
      </c>
      <c r="Z40" s="517"/>
      <c r="AA40" s="517" t="s">
        <v>475</v>
      </c>
      <c r="AB40" s="517"/>
      <c r="AC40" s="517" t="s">
        <v>510</v>
      </c>
      <c r="AD40" s="517" t="s">
        <v>475</v>
      </c>
      <c r="AE40" s="517"/>
      <c r="AF40" s="517" t="s">
        <v>475</v>
      </c>
      <c r="AG40" s="517"/>
      <c r="AH40" s="517" t="s">
        <v>472</v>
      </c>
      <c r="AI40" s="517" t="s">
        <v>473</v>
      </c>
      <c r="AJ40" s="517"/>
      <c r="AK40" s="517" t="str">
        <f>TEXT(60,"#,##0.#######")</f>
        <v>60.</v>
      </c>
      <c r="AL40" s="517"/>
      <c r="AM40" s="517"/>
      <c r="AN40" s="517" t="s">
        <v>460</v>
      </c>
      <c r="AO40" s="517"/>
      <c r="AP40" s="517" t="s">
        <v>470</v>
      </c>
      <c r="AQ40" s="517" t="s">
        <v>475</v>
      </c>
      <c r="AR40" s="517"/>
      <c r="AS40" s="517" t="s">
        <v>475</v>
      </c>
      <c r="AT40" s="517"/>
      <c r="AU40" s="517" t="s">
        <v>510</v>
      </c>
      <c r="AV40" s="517" t="s">
        <v>475</v>
      </c>
      <c r="AW40" s="517"/>
      <c r="AX40" s="517" t="s">
        <v>475</v>
      </c>
      <c r="AY40" s="517"/>
      <c r="AZ40" s="517"/>
      <c r="BA40" s="517" t="s">
        <v>510</v>
      </c>
      <c r="BB40" s="517"/>
      <c r="BC40" s="517" t="s">
        <v>475</v>
      </c>
      <c r="BD40" s="517"/>
      <c r="BE40" s="517" t="s">
        <v>475</v>
      </c>
      <c r="BF40" s="517"/>
      <c r="BG40" s="517" t="s">
        <v>510</v>
      </c>
      <c r="BH40" s="517" t="s">
        <v>475</v>
      </c>
      <c r="BI40" s="517"/>
      <c r="BJ40" s="517" t="s">
        <v>475</v>
      </c>
      <c r="BK40" s="517"/>
      <c r="BL40" s="517" t="s">
        <v>472</v>
      </c>
      <c r="BM40" s="517" t="s">
        <v>473</v>
      </c>
      <c r="BN40" s="517"/>
      <c r="BO40" s="517" t="str">
        <f>TEXT(60,"#,##0.#######")</f>
        <v>60.</v>
      </c>
      <c r="BP40" s="517"/>
      <c r="BQ40" s="517"/>
      <c r="BR40" s="517" t="s">
        <v>460</v>
      </c>
      <c r="BS40" s="517"/>
      <c r="BT40" s="517" t="str">
        <f>TEXT(ROUND(((S26)/(R28)+(S26)/(R29)+(AQ26)/(AQ28)+(AQ26)/(AQ29))*AK40,2),"#,##0.#######")</f>
        <v>4.71</v>
      </c>
      <c r="BU40" s="517"/>
      <c r="BV40" s="517"/>
      <c r="BW40" s="517"/>
      <c r="BX40" s="517"/>
      <c r="BZ40" s="517"/>
      <c r="CA40" s="519"/>
      <c r="CB40" s="519"/>
      <c r="CC40" s="519"/>
      <c r="CD40" s="520"/>
      <c r="CE40" s="520"/>
    </row>
    <row r="41" spans="2:83" s="518" customFormat="1" ht="7.9" customHeight="1">
      <c r="B41" s="516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 t="s">
        <v>496</v>
      </c>
      <c r="O41" s="517"/>
      <c r="P41" s="517"/>
      <c r="Q41" s="517"/>
      <c r="R41" s="517"/>
      <c r="S41" s="517" t="s">
        <v>498</v>
      </c>
      <c r="T41" s="517"/>
      <c r="U41" s="517"/>
      <c r="V41" s="517"/>
      <c r="W41" s="517"/>
      <c r="X41" s="517"/>
      <c r="Y41" s="517"/>
      <c r="Z41" s="517" t="s">
        <v>497</v>
      </c>
      <c r="AA41" s="517"/>
      <c r="AB41" s="517"/>
      <c r="AC41" s="517"/>
      <c r="AD41" s="517"/>
      <c r="AE41" s="517" t="s">
        <v>499</v>
      </c>
      <c r="AF41" s="517"/>
      <c r="AG41" s="517"/>
      <c r="AH41" s="517"/>
      <c r="AI41" s="517"/>
      <c r="AJ41" s="517"/>
      <c r="AK41" s="517"/>
      <c r="AL41" s="517"/>
      <c r="AM41" s="517"/>
      <c r="AN41" s="517"/>
      <c r="AO41" s="517"/>
      <c r="AP41" s="517"/>
      <c r="AQ41" s="517"/>
      <c r="AR41" s="517" t="str">
        <f>TEXT(R28,"#,##0.#######")</f>
        <v>10.</v>
      </c>
      <c r="AS41" s="517"/>
      <c r="AT41" s="517"/>
      <c r="AU41" s="517"/>
      <c r="AV41" s="517"/>
      <c r="AW41" s="517" t="str">
        <f>TEXT(R29,"#,##0.#######")</f>
        <v>15.</v>
      </c>
      <c r="AX41" s="517"/>
      <c r="AY41" s="517"/>
      <c r="AZ41" s="517"/>
      <c r="BA41" s="517"/>
      <c r="BB41" s="517"/>
      <c r="BC41" s="517"/>
      <c r="BD41" s="517" t="str">
        <f>TEXT(AQ28,"#,##0.#######")</f>
        <v>35.</v>
      </c>
      <c r="BE41" s="517"/>
      <c r="BF41" s="517"/>
      <c r="BG41" s="517"/>
      <c r="BH41" s="517"/>
      <c r="BI41" s="517" t="str">
        <f>TEXT(AQ29,"#,##0.#######")</f>
        <v>35.</v>
      </c>
      <c r="BJ41" s="517"/>
      <c r="BK41" s="517"/>
      <c r="BL41" s="517"/>
      <c r="BM41" s="517"/>
      <c r="BN41" s="517"/>
      <c r="BO41" s="517"/>
      <c r="BP41" s="517"/>
      <c r="BQ41" s="517"/>
      <c r="BR41" s="517"/>
      <c r="BS41" s="517"/>
      <c r="BT41" s="517"/>
      <c r="BU41" s="517"/>
      <c r="BV41" s="517"/>
      <c r="BW41" s="517"/>
      <c r="BX41" s="517"/>
      <c r="BY41" s="517"/>
      <c r="BZ41" s="517"/>
      <c r="CA41" s="519"/>
      <c r="CB41" s="519"/>
      <c r="CC41" s="519"/>
      <c r="CD41" s="520"/>
      <c r="CE41" s="520"/>
    </row>
    <row r="42" spans="2:83" s="518" customFormat="1" ht="7.9" customHeight="1">
      <c r="B42" s="516"/>
      <c r="C42" s="517"/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  <c r="AG42" s="517"/>
      <c r="AH42" s="517"/>
      <c r="AI42" s="517"/>
      <c r="AJ42" s="517"/>
      <c r="AK42" s="517"/>
      <c r="AL42" s="517"/>
      <c r="AM42" s="517"/>
      <c r="AN42" s="517"/>
      <c r="AO42" s="517"/>
      <c r="AP42" s="517"/>
      <c r="AQ42" s="517"/>
      <c r="AR42" s="517"/>
      <c r="AS42" s="517"/>
      <c r="AT42" s="517"/>
      <c r="AU42" s="517"/>
      <c r="AV42" s="517"/>
      <c r="AW42" s="517"/>
      <c r="AX42" s="517"/>
      <c r="AY42" s="517"/>
      <c r="AZ42" s="517"/>
      <c r="BA42" s="517"/>
      <c r="BB42" s="517"/>
      <c r="BC42" s="517"/>
      <c r="BD42" s="517"/>
      <c r="BE42" s="517"/>
      <c r="BF42" s="517"/>
      <c r="BG42" s="517"/>
      <c r="BH42" s="517"/>
      <c r="BI42" s="517"/>
      <c r="BJ42" s="517"/>
      <c r="BK42" s="517"/>
      <c r="BL42" s="517"/>
      <c r="BM42" s="517"/>
      <c r="BN42" s="517"/>
      <c r="BO42" s="517"/>
      <c r="BP42" s="517"/>
      <c r="BQ42" s="517"/>
      <c r="BR42" s="517"/>
      <c r="BS42" s="517"/>
      <c r="BT42" s="517"/>
      <c r="BU42" s="517"/>
      <c r="BV42" s="517"/>
      <c r="BW42" s="517"/>
      <c r="BX42" s="517"/>
      <c r="BY42" s="517"/>
      <c r="BZ42" s="517"/>
      <c r="CA42" s="519"/>
      <c r="CB42" s="519"/>
      <c r="CC42" s="519"/>
      <c r="CD42" s="520"/>
      <c r="CE42" s="520"/>
    </row>
    <row r="43" spans="2:83" s="518" customFormat="1" ht="7.9" customHeight="1">
      <c r="B43" s="516"/>
      <c r="C43" s="517"/>
      <c r="D43" s="517"/>
      <c r="E43" s="517"/>
      <c r="F43" s="517"/>
      <c r="G43" s="517" t="s">
        <v>511</v>
      </c>
      <c r="H43" s="517"/>
      <c r="I43" s="517"/>
      <c r="J43" s="517" t="s">
        <v>460</v>
      </c>
      <c r="K43" s="517"/>
      <c r="L43" s="517" t="str">
        <f>TEXT(1.05,"#,##0.#######")</f>
        <v>1.05</v>
      </c>
      <c r="M43" s="517"/>
      <c r="N43" s="517"/>
      <c r="O43" s="517"/>
      <c r="P43" s="517"/>
      <c r="Q43" s="517"/>
      <c r="R43" s="517"/>
      <c r="S43" s="517"/>
      <c r="T43" s="517" t="s">
        <v>512</v>
      </c>
      <c r="U43" s="517"/>
      <c r="V43" s="517"/>
      <c r="W43" s="517" t="s">
        <v>460</v>
      </c>
      <c r="X43" s="517"/>
      <c r="Y43" s="517" t="str">
        <f>TEXT(0.42,"#,##0.#######")</f>
        <v>0.42</v>
      </c>
      <c r="Z43" s="517"/>
      <c r="AA43" s="517"/>
      <c r="AB43" s="517"/>
      <c r="AC43" s="517"/>
      <c r="AD43" s="517"/>
      <c r="AE43" s="517"/>
      <c r="AF43" s="517"/>
      <c r="AG43" s="517" t="s">
        <v>513</v>
      </c>
      <c r="AH43" s="517"/>
      <c r="AI43" s="517"/>
      <c r="AJ43" s="517" t="s">
        <v>460</v>
      </c>
      <c r="AK43" s="517"/>
      <c r="AL43" s="517" t="str">
        <f>TEXT(3.77,"#,##0.#######")</f>
        <v>3.77</v>
      </c>
      <c r="AM43" s="517"/>
      <c r="AN43" s="517"/>
      <c r="AO43" s="517"/>
      <c r="AP43" s="517"/>
      <c r="AQ43" s="517"/>
      <c r="AR43" s="517"/>
      <c r="AS43" s="517"/>
      <c r="AT43" s="517"/>
      <c r="AU43" s="517"/>
      <c r="AV43" s="517"/>
      <c r="AW43" s="517"/>
      <c r="AX43" s="517"/>
      <c r="AY43" s="517"/>
      <c r="AZ43" s="517"/>
      <c r="BA43" s="517"/>
      <c r="BB43" s="517"/>
      <c r="BC43" s="517"/>
      <c r="BD43" s="517"/>
      <c r="BE43" s="517"/>
      <c r="BF43" s="517"/>
      <c r="BG43" s="517"/>
      <c r="BH43" s="517"/>
      <c r="BI43" s="517"/>
      <c r="BJ43" s="517"/>
      <c r="BK43" s="517"/>
      <c r="BL43" s="517"/>
      <c r="BM43" s="517"/>
      <c r="BN43" s="517"/>
      <c r="BO43" s="517"/>
      <c r="BP43" s="517"/>
      <c r="BQ43" s="517"/>
      <c r="BR43" s="517"/>
      <c r="BS43" s="517"/>
      <c r="BT43" s="517"/>
      <c r="BU43" s="517"/>
      <c r="BV43" s="517"/>
      <c r="BW43" s="517"/>
      <c r="BX43" s="517"/>
      <c r="BY43" s="517"/>
      <c r="BZ43" s="517"/>
      <c r="CA43" s="519"/>
      <c r="CB43" s="519"/>
      <c r="CC43" s="519"/>
      <c r="CD43" s="520"/>
      <c r="CE43" s="520"/>
    </row>
    <row r="44" spans="2:83" s="518" customFormat="1" ht="7.9" customHeight="1">
      <c r="B44" s="516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  <c r="AG44" s="517"/>
      <c r="AH44" s="517"/>
      <c r="AI44" s="517"/>
      <c r="AJ44" s="517"/>
      <c r="AK44" s="517"/>
      <c r="AL44" s="517"/>
      <c r="AM44" s="517"/>
      <c r="AN44" s="517"/>
      <c r="AO44" s="517"/>
      <c r="AP44" s="517"/>
      <c r="AQ44" s="517"/>
      <c r="AR44" s="517"/>
      <c r="AS44" s="517"/>
      <c r="AT44" s="517"/>
      <c r="AU44" s="517"/>
      <c r="AV44" s="517"/>
      <c r="AW44" s="517"/>
      <c r="AX44" s="517"/>
      <c r="AY44" s="517"/>
      <c r="AZ44" s="517"/>
      <c r="BA44" s="517"/>
      <c r="BB44" s="517"/>
      <c r="BC44" s="517"/>
      <c r="BD44" s="517"/>
      <c r="BE44" s="517"/>
      <c r="BF44" s="517"/>
      <c r="BG44" s="517"/>
      <c r="BH44" s="517"/>
      <c r="BI44" s="517"/>
      <c r="BJ44" s="517"/>
      <c r="BK44" s="517"/>
      <c r="BL44" s="517"/>
      <c r="BM44" s="517"/>
      <c r="BN44" s="517"/>
      <c r="BO44" s="517"/>
      <c r="BP44" s="517"/>
      <c r="BQ44" s="517"/>
      <c r="BR44" s="517"/>
      <c r="BS44" s="517"/>
      <c r="BT44" s="517"/>
      <c r="BU44" s="517"/>
      <c r="BV44" s="517"/>
      <c r="BW44" s="517"/>
      <c r="BX44" s="517"/>
      <c r="BY44" s="517"/>
      <c r="BZ44" s="517"/>
      <c r="CA44" s="519"/>
      <c r="CB44" s="519"/>
      <c r="CC44" s="519"/>
      <c r="CD44" s="520"/>
      <c r="CE44" s="520"/>
    </row>
    <row r="45" spans="2:83" s="518" customFormat="1" ht="7.9" customHeight="1">
      <c r="B45" s="516"/>
      <c r="C45" s="517"/>
      <c r="D45" s="517"/>
      <c r="E45" s="517"/>
      <c r="F45" s="517"/>
      <c r="G45" s="517" t="s">
        <v>514</v>
      </c>
      <c r="H45" s="517"/>
      <c r="I45" s="517"/>
      <c r="J45" s="517" t="s">
        <v>460</v>
      </c>
      <c r="K45" s="517"/>
      <c r="L45" s="517" t="s">
        <v>508</v>
      </c>
      <c r="M45" s="517"/>
      <c r="N45" s="517"/>
      <c r="O45" s="517" t="s">
        <v>510</v>
      </c>
      <c r="P45" s="517"/>
      <c r="Q45" s="517" t="s">
        <v>509</v>
      </c>
      <c r="R45" s="517"/>
      <c r="S45" s="517"/>
      <c r="T45" s="517" t="s">
        <v>510</v>
      </c>
      <c r="U45" s="517"/>
      <c r="V45" s="517" t="s">
        <v>511</v>
      </c>
      <c r="W45" s="517"/>
      <c r="X45" s="517"/>
      <c r="Y45" s="517" t="s">
        <v>510</v>
      </c>
      <c r="Z45" s="517"/>
      <c r="AA45" s="517" t="s">
        <v>512</v>
      </c>
      <c r="AB45" s="517"/>
      <c r="AC45" s="517"/>
      <c r="AD45" s="517" t="s">
        <v>510</v>
      </c>
      <c r="AE45" s="517"/>
      <c r="AF45" s="517" t="s">
        <v>513</v>
      </c>
      <c r="AG45" s="517"/>
      <c r="AH45" s="517"/>
      <c r="AI45" s="517" t="s">
        <v>460</v>
      </c>
      <c r="AJ45" s="517"/>
      <c r="AK45" s="517" t="str">
        <f>TEXT(BP37,"#,##0.#######")</f>
        <v>3.19</v>
      </c>
      <c r="AL45" s="517"/>
      <c r="AM45" s="517"/>
      <c r="AN45" s="517"/>
      <c r="AO45" s="517"/>
      <c r="AP45" s="517" t="s">
        <v>510</v>
      </c>
      <c r="AQ45" s="517"/>
      <c r="AR45" s="517" t="str">
        <f>TEXT(BT40,"#,##0.#######")</f>
        <v>4.71</v>
      </c>
      <c r="AS45" s="517"/>
      <c r="AT45" s="517"/>
      <c r="AU45" s="517"/>
      <c r="AV45" s="517"/>
      <c r="AW45" s="517"/>
      <c r="AX45" s="517" t="s">
        <v>510</v>
      </c>
      <c r="AY45" s="517"/>
      <c r="AZ45" s="517" t="str">
        <f>TEXT(L43,"#,##0.#######")</f>
        <v>1.05</v>
      </c>
      <c r="BA45" s="517"/>
      <c r="BB45" s="517"/>
      <c r="BC45" s="517"/>
      <c r="BD45" s="517"/>
      <c r="BE45" s="517" t="s">
        <v>510</v>
      </c>
      <c r="BF45" s="517"/>
      <c r="BG45" s="517" t="str">
        <f>TEXT(Y43,"#,##0.#######")</f>
        <v>0.42</v>
      </c>
      <c r="BH45" s="517"/>
      <c r="BI45" s="517"/>
      <c r="BJ45" s="517"/>
      <c r="BK45" s="517"/>
      <c r="BL45" s="517" t="s">
        <v>510</v>
      </c>
      <c r="BM45" s="517"/>
      <c r="BN45" s="517" t="str">
        <f>TEXT(AL43,"#,##0.#######")</f>
        <v>3.77</v>
      </c>
      <c r="BO45" s="517"/>
      <c r="BP45" s="517"/>
      <c r="BQ45" s="517"/>
      <c r="BR45" s="517"/>
      <c r="BS45" s="517" t="s">
        <v>460</v>
      </c>
      <c r="BT45" s="517"/>
      <c r="BU45" s="517" t="str">
        <f>TEXT(ROUND(BP37+BT40+L43+Y43+AL43,2),"#,##0.#######")</f>
        <v>13.14</v>
      </c>
      <c r="BV45" s="517"/>
      <c r="BW45" s="517"/>
      <c r="BX45" s="517"/>
      <c r="BY45" s="517"/>
      <c r="BZ45" s="517"/>
      <c r="CA45" s="519"/>
      <c r="CB45" s="519"/>
      <c r="CC45" s="519"/>
      <c r="CD45" s="520"/>
      <c r="CE45" s="520"/>
    </row>
    <row r="46" spans="2:83" s="518" customFormat="1" ht="7.9" customHeight="1">
      <c r="B46" s="516"/>
      <c r="C46" s="517"/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  <c r="AG46" s="517"/>
      <c r="AH46" s="517"/>
      <c r="AI46" s="517"/>
      <c r="AJ46" s="517"/>
      <c r="AK46" s="517"/>
      <c r="AL46" s="517"/>
      <c r="AM46" s="517"/>
      <c r="AN46" s="517"/>
      <c r="AO46" s="517"/>
      <c r="AP46" s="517"/>
      <c r="AQ46" s="517"/>
      <c r="AR46" s="517"/>
      <c r="AS46" s="517"/>
      <c r="AT46" s="517"/>
      <c r="AU46" s="517"/>
      <c r="AV46" s="517"/>
      <c r="AW46" s="517"/>
      <c r="AX46" s="517"/>
      <c r="AY46" s="517"/>
      <c r="AZ46" s="517"/>
      <c r="BA46" s="517"/>
      <c r="BB46" s="517"/>
      <c r="BC46" s="517"/>
      <c r="BD46" s="517"/>
      <c r="BE46" s="517"/>
      <c r="BF46" s="517"/>
      <c r="BG46" s="517"/>
      <c r="BH46" s="517"/>
      <c r="BI46" s="517"/>
      <c r="BJ46" s="517"/>
      <c r="BK46" s="517"/>
      <c r="BL46" s="517"/>
      <c r="BM46" s="517"/>
      <c r="BN46" s="517"/>
      <c r="BO46" s="517"/>
      <c r="BP46" s="517"/>
      <c r="BQ46" s="517"/>
      <c r="BR46" s="517"/>
      <c r="BS46" s="517"/>
      <c r="BT46" s="517"/>
      <c r="BU46" s="517"/>
      <c r="BV46" s="517"/>
      <c r="BW46" s="517"/>
      <c r="BX46" s="517"/>
      <c r="BY46" s="517"/>
      <c r="BZ46" s="517"/>
      <c r="CA46" s="519"/>
      <c r="CB46" s="519"/>
      <c r="CC46" s="519"/>
      <c r="CD46" s="520"/>
      <c r="CE46" s="520"/>
    </row>
    <row r="47" spans="2:83" s="518" customFormat="1" ht="7.9" customHeight="1">
      <c r="B47" s="516"/>
      <c r="C47" s="517"/>
      <c r="D47" s="517"/>
      <c r="E47" s="517"/>
      <c r="F47" s="517"/>
      <c r="G47" s="517"/>
      <c r="H47" s="517"/>
      <c r="I47" s="517"/>
      <c r="J47" s="517"/>
      <c r="K47" s="517"/>
      <c r="L47" s="517" t="str">
        <f>TEXT(60,"#,##0.#######")</f>
        <v>60.</v>
      </c>
      <c r="M47" s="517"/>
      <c r="N47" s="517" t="s">
        <v>473</v>
      </c>
      <c r="O47" s="517"/>
      <c r="P47" s="517" t="s">
        <v>505</v>
      </c>
      <c r="Q47" s="517" t="s">
        <v>473</v>
      </c>
      <c r="R47" s="517"/>
      <c r="S47" s="517" t="s">
        <v>465</v>
      </c>
      <c r="T47" s="517" t="s">
        <v>473</v>
      </c>
      <c r="U47" s="517"/>
      <c r="V47" s="517" t="s">
        <v>504</v>
      </c>
      <c r="W47" s="517"/>
      <c r="X47" s="517"/>
      <c r="Y47" s="517"/>
      <c r="Z47" s="517"/>
      <c r="AA47" s="517"/>
      <c r="AB47" s="517"/>
      <c r="AC47" s="517" t="str">
        <f>TEXT(L47,"#,##0.#######")</f>
        <v>60.</v>
      </c>
      <c r="AD47" s="517"/>
      <c r="AE47" s="517" t="s">
        <v>473</v>
      </c>
      <c r="AF47" s="517"/>
      <c r="AG47" s="517" t="str">
        <f>TEXT(AL33,"#,##0.#######")</f>
        <v>1.56</v>
      </c>
      <c r="AH47" s="517"/>
      <c r="AI47" s="517"/>
      <c r="AJ47" s="517"/>
      <c r="AK47" s="517" t="s">
        <v>473</v>
      </c>
      <c r="AL47" s="517"/>
      <c r="AM47" s="517" t="str">
        <f>TEXT(AU10,"#,##0.#######")</f>
        <v>0.69</v>
      </c>
      <c r="AN47" s="517"/>
      <c r="AO47" s="517"/>
      <c r="AP47" s="517"/>
      <c r="AQ47" s="517" t="s">
        <v>473</v>
      </c>
      <c r="AR47" s="517"/>
      <c r="AS47" s="517" t="str">
        <f>TEXT(BF31,"#,##0.#######")</f>
        <v>0.9</v>
      </c>
      <c r="AT47" s="517"/>
      <c r="AU47" s="517"/>
      <c r="AV47" s="517"/>
      <c r="AW47" s="517"/>
      <c r="AX47" s="517"/>
      <c r="AY47" s="517"/>
      <c r="AZ47" s="517"/>
      <c r="BA47" s="517"/>
      <c r="BB47" s="517"/>
      <c r="BC47" s="517"/>
      <c r="BD47" s="517"/>
      <c r="BE47" s="517"/>
      <c r="BF47" s="517"/>
      <c r="BG47" s="517"/>
      <c r="BH47" s="517"/>
      <c r="BI47" s="517"/>
      <c r="BJ47" s="517"/>
      <c r="BK47" s="517"/>
      <c r="BL47" s="517"/>
      <c r="BM47" s="517"/>
      <c r="BN47" s="517"/>
      <c r="BO47" s="517"/>
      <c r="BP47" s="517"/>
      <c r="BQ47" s="517"/>
      <c r="BR47" s="517"/>
      <c r="BS47" s="517"/>
      <c r="BT47" s="517"/>
      <c r="BU47" s="517"/>
      <c r="BV47" s="517"/>
      <c r="BW47" s="517"/>
      <c r="BX47" s="517"/>
      <c r="BY47" s="517"/>
      <c r="BZ47" s="517"/>
      <c r="CA47" s="519"/>
      <c r="CB47" s="519"/>
      <c r="CC47" s="519"/>
      <c r="CD47" s="520"/>
      <c r="CE47" s="520"/>
    </row>
    <row r="48" spans="2:83" s="518" customFormat="1" ht="7.9" customHeight="1">
      <c r="B48" s="516"/>
      <c r="C48" s="517"/>
      <c r="D48" s="517"/>
      <c r="E48" s="517"/>
      <c r="F48" s="517"/>
      <c r="G48" s="517" t="s">
        <v>474</v>
      </c>
      <c r="H48" s="517"/>
      <c r="I48" s="517" t="s">
        <v>460</v>
      </c>
      <c r="J48" s="517"/>
      <c r="K48" s="517" t="s">
        <v>475</v>
      </c>
      <c r="L48" s="517"/>
      <c r="M48" s="517" t="s">
        <v>475</v>
      </c>
      <c r="N48" s="517"/>
      <c r="O48" s="517" t="s">
        <v>475</v>
      </c>
      <c r="P48" s="517"/>
      <c r="Q48" s="517" t="s">
        <v>475</v>
      </c>
      <c r="R48" s="517"/>
      <c r="S48" s="517" t="s">
        <v>475</v>
      </c>
      <c r="T48" s="517"/>
      <c r="U48" s="517" t="s">
        <v>475</v>
      </c>
      <c r="V48" s="517"/>
      <c r="W48" s="517" t="s">
        <v>475</v>
      </c>
      <c r="X48" s="517"/>
      <c r="Y48" s="517"/>
      <c r="Z48" s="517"/>
      <c r="AA48" s="517" t="s">
        <v>460</v>
      </c>
      <c r="AB48" s="517"/>
      <c r="AC48" s="517" t="s">
        <v>475</v>
      </c>
      <c r="AD48" s="517"/>
      <c r="AE48" s="517" t="s">
        <v>475</v>
      </c>
      <c r="AF48" s="517"/>
      <c r="AG48" s="517" t="s">
        <v>475</v>
      </c>
      <c r="AH48" s="517"/>
      <c r="AI48" s="517" t="s">
        <v>475</v>
      </c>
      <c r="AJ48" s="517"/>
      <c r="AK48" s="517" t="s">
        <v>475</v>
      </c>
      <c r="AL48" s="517"/>
      <c r="AM48" s="517" t="s">
        <v>475</v>
      </c>
      <c r="AN48" s="517"/>
      <c r="AO48" s="517" t="s">
        <v>475</v>
      </c>
      <c r="AP48" s="517"/>
      <c r="AQ48" s="517" t="s">
        <v>475</v>
      </c>
      <c r="AR48" s="517"/>
      <c r="AS48" s="517" t="s">
        <v>475</v>
      </c>
      <c r="AT48" s="517"/>
      <c r="AU48" s="517" t="s">
        <v>475</v>
      </c>
      <c r="AV48" s="517"/>
      <c r="AW48" s="517"/>
      <c r="AX48" s="517" t="s">
        <v>460</v>
      </c>
      <c r="AY48" s="517"/>
      <c r="AZ48" s="517" t="str">
        <f>TEXT(ROUND((60*AL33*AU10*BF31)/(BU45),2),"#,##0.#######")</f>
        <v>4.42</v>
      </c>
      <c r="BA48" s="517"/>
      <c r="BB48" s="517"/>
      <c r="BC48" s="517"/>
      <c r="BD48" s="517"/>
      <c r="BE48" s="517"/>
      <c r="BF48" s="517" t="s">
        <v>446</v>
      </c>
      <c r="BG48" s="517"/>
      <c r="BH48" s="517" t="s">
        <v>466</v>
      </c>
      <c r="BI48" s="517" t="s">
        <v>476</v>
      </c>
      <c r="BJ48" s="517"/>
      <c r="BK48" s="517"/>
      <c r="BL48" s="517"/>
      <c r="BM48" s="517"/>
      <c r="BN48" s="517"/>
      <c r="BO48" s="517"/>
      <c r="BP48" s="517"/>
      <c r="BQ48" s="517"/>
      <c r="BR48" s="517"/>
      <c r="BS48" s="517"/>
      <c r="BT48" s="517"/>
      <c r="BU48" s="517"/>
      <c r="BV48" s="517"/>
      <c r="BW48" s="517"/>
      <c r="BX48" s="517"/>
      <c r="BY48" s="517"/>
      <c r="BZ48" s="517"/>
      <c r="CA48" s="519"/>
      <c r="CB48" s="519"/>
      <c r="CC48" s="519"/>
      <c r="CD48" s="520"/>
      <c r="CE48" s="520"/>
    </row>
    <row r="49" spans="2:83" s="518" customFormat="1" ht="7.9" customHeight="1">
      <c r="B49" s="516"/>
      <c r="C49" s="517"/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 t="s">
        <v>514</v>
      </c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  <c r="AG49" s="517"/>
      <c r="AH49" s="517"/>
      <c r="AI49" s="517"/>
      <c r="AJ49" s="517" t="str">
        <f>TEXT(BU45,"#,##0.#######")</f>
        <v>13.14</v>
      </c>
      <c r="AK49" s="517"/>
      <c r="AL49" s="517"/>
      <c r="AM49" s="517"/>
      <c r="AN49" s="517"/>
      <c r="AO49" s="517"/>
      <c r="AP49" s="517"/>
      <c r="AQ49" s="517"/>
      <c r="AR49" s="517"/>
      <c r="AS49" s="517"/>
      <c r="AT49" s="517"/>
      <c r="AU49" s="517"/>
      <c r="AV49" s="517"/>
      <c r="AW49" s="517"/>
      <c r="AX49" s="517"/>
      <c r="AY49" s="517"/>
      <c r="AZ49" s="517"/>
      <c r="BA49" s="517"/>
      <c r="BB49" s="517"/>
      <c r="BC49" s="517"/>
      <c r="BD49" s="517"/>
      <c r="BE49" s="517"/>
      <c r="BF49" s="517"/>
      <c r="BG49" s="517"/>
      <c r="BH49" s="517"/>
      <c r="BI49" s="517"/>
      <c r="BJ49" s="517"/>
      <c r="BK49" s="517"/>
      <c r="BL49" s="517"/>
      <c r="BM49" s="517"/>
      <c r="BN49" s="517"/>
      <c r="BO49" s="517"/>
      <c r="BP49" s="517"/>
      <c r="BQ49" s="517"/>
      <c r="BR49" s="517"/>
      <c r="BS49" s="517"/>
      <c r="BT49" s="517"/>
      <c r="BU49" s="517"/>
      <c r="BV49" s="517"/>
      <c r="BW49" s="517"/>
      <c r="BX49" s="517"/>
      <c r="BY49" s="517"/>
      <c r="BZ49" s="517"/>
      <c r="CA49" s="519"/>
      <c r="CB49" s="519"/>
      <c r="CC49" s="519"/>
      <c r="CD49" s="520"/>
      <c r="CE49" s="520"/>
    </row>
    <row r="50" spans="2:83" s="518" customFormat="1" ht="7.9" customHeight="1">
      <c r="B50" s="516"/>
      <c r="C50" s="517"/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  <c r="AG50" s="517"/>
      <c r="AH50" s="517"/>
      <c r="AI50" s="517"/>
      <c r="AJ50" s="517"/>
      <c r="AK50" s="517"/>
      <c r="AL50" s="517"/>
      <c r="AM50" s="517"/>
      <c r="AN50" s="517"/>
      <c r="AO50" s="517"/>
      <c r="AP50" s="517"/>
      <c r="AQ50" s="517"/>
      <c r="AR50" s="517"/>
      <c r="AS50" s="517"/>
      <c r="AT50" s="517"/>
      <c r="AU50" s="517"/>
      <c r="AV50" s="517"/>
      <c r="AW50" s="517"/>
      <c r="AX50" s="517"/>
      <c r="AY50" s="517"/>
      <c r="AZ50" s="517"/>
      <c r="BA50" s="517"/>
      <c r="BB50" s="517"/>
      <c r="BC50" s="517"/>
      <c r="BD50" s="517"/>
      <c r="BE50" s="517"/>
      <c r="BF50" s="517"/>
      <c r="BG50" s="517"/>
      <c r="BH50" s="517"/>
      <c r="BI50" s="517"/>
      <c r="BJ50" s="517"/>
      <c r="BK50" s="517"/>
      <c r="BL50" s="517"/>
      <c r="BM50" s="517"/>
      <c r="BN50" s="517"/>
      <c r="BO50" s="517"/>
      <c r="BP50" s="517"/>
      <c r="BQ50" s="517"/>
      <c r="BR50" s="517"/>
      <c r="BS50" s="517"/>
      <c r="BT50" s="517"/>
      <c r="BU50" s="517"/>
      <c r="BV50" s="517"/>
      <c r="BW50" s="517"/>
      <c r="BX50" s="517"/>
      <c r="BY50" s="517"/>
      <c r="BZ50" s="517"/>
      <c r="CA50" s="519"/>
      <c r="CB50" s="519"/>
      <c r="CC50" s="519"/>
      <c r="CD50" s="520"/>
      <c r="CE50" s="520"/>
    </row>
    <row r="51" spans="2:83" s="518" customFormat="1" ht="7.9" customHeight="1">
      <c r="B51" s="516"/>
      <c r="C51" s="517"/>
      <c r="D51" s="517"/>
      <c r="E51" s="517"/>
      <c r="F51" s="517"/>
      <c r="G51" s="517" t="s">
        <v>515</v>
      </c>
      <c r="H51" s="517"/>
      <c r="I51" s="517"/>
      <c r="J51" s="517" t="s">
        <v>516</v>
      </c>
      <c r="K51" s="517"/>
      <c r="L51" s="517" t="s">
        <v>96</v>
      </c>
      <c r="M51" s="517" t="s">
        <v>517</v>
      </c>
      <c r="N51" s="517"/>
      <c r="O51" s="517" t="s">
        <v>518</v>
      </c>
      <c r="P51" s="517" t="s">
        <v>96</v>
      </c>
      <c r="Q51" s="517" t="s">
        <v>519</v>
      </c>
      <c r="R51" s="517"/>
      <c r="S51" s="517" t="s">
        <v>520</v>
      </c>
      <c r="T51" s="517" t="s">
        <v>521</v>
      </c>
      <c r="U51" s="517"/>
      <c r="V51" s="517" t="s">
        <v>522</v>
      </c>
      <c r="W51" s="517" t="s">
        <v>522</v>
      </c>
      <c r="X51" s="517" t="s">
        <v>466</v>
      </c>
      <c r="Y51" s="517"/>
      <c r="Z51" s="517" t="s">
        <v>517</v>
      </c>
      <c r="AA51" s="517"/>
      <c r="AB51" s="517" t="s">
        <v>516</v>
      </c>
      <c r="AC51" s="517" t="s">
        <v>96</v>
      </c>
      <c r="AD51" s="517" t="str">
        <f>TEXT(BU45,"#,##0.#######")</f>
        <v>13.14</v>
      </c>
      <c r="AE51" s="517"/>
      <c r="AF51" s="517"/>
      <c r="AG51" s="517"/>
      <c r="AH51" s="517"/>
      <c r="AI51" s="517" t="s">
        <v>518</v>
      </c>
      <c r="AJ51" s="517"/>
      <c r="AK51" s="517" t="str">
        <f>TEXT(BP37,"#,##0.#######")</f>
        <v>3.19</v>
      </c>
      <c r="AL51" s="517"/>
      <c r="AM51" s="517"/>
      <c r="AN51" s="517"/>
      <c r="AO51" s="517" t="s">
        <v>520</v>
      </c>
      <c r="AP51" s="517" t="str">
        <f>TEXT(L43,"#,##0.#######")</f>
        <v>1.05</v>
      </c>
      <c r="AQ51" s="517"/>
      <c r="AR51" s="517"/>
      <c r="AS51" s="517"/>
      <c r="AT51" s="517" t="s">
        <v>522</v>
      </c>
      <c r="AU51" s="517" t="s">
        <v>522</v>
      </c>
      <c r="AV51" s="517" t="s">
        <v>466</v>
      </c>
      <c r="AW51" s="517" t="str">
        <f>TEXT(BU45,"#,##0.#######")</f>
        <v>13.14</v>
      </c>
      <c r="AX51" s="517"/>
      <c r="AY51" s="517"/>
      <c r="AZ51" s="517"/>
      <c r="BA51" s="517"/>
      <c r="BB51" s="517" t="s">
        <v>516</v>
      </c>
      <c r="BC51" s="517"/>
      <c r="BD51" s="517" t="str">
        <f>TEXT(ROUND((BU45-(BP37+L43))/BU45,2),"#,##0.#######")</f>
        <v>0.68</v>
      </c>
      <c r="BE51" s="517"/>
      <c r="BF51" s="517"/>
      <c r="BG51" s="517"/>
      <c r="BH51" s="517"/>
      <c r="BI51" s="517"/>
      <c r="BJ51" s="517"/>
      <c r="BK51" s="517"/>
      <c r="BL51" s="517"/>
      <c r="BM51" s="517"/>
      <c r="BN51" s="517"/>
      <c r="BO51" s="517"/>
      <c r="BP51" s="517"/>
      <c r="BQ51" s="517"/>
      <c r="BR51" s="517"/>
      <c r="BS51" s="517"/>
      <c r="BT51" s="517"/>
      <c r="BU51" s="517"/>
      <c r="BV51" s="517"/>
      <c r="BW51" s="517"/>
      <c r="BX51" s="517"/>
      <c r="BY51" s="517"/>
      <c r="BZ51" s="517"/>
      <c r="CA51" s="519"/>
      <c r="CB51" s="519"/>
      <c r="CC51" s="519"/>
      <c r="CD51" s="520"/>
      <c r="CE51" s="520"/>
    </row>
    <row r="52" spans="2:83" s="518" customFormat="1" ht="7.9" customHeight="1">
      <c r="B52" s="516"/>
      <c r="C52" s="517"/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  <c r="AG52" s="517"/>
      <c r="AH52" s="517"/>
      <c r="AI52" s="517"/>
      <c r="AJ52" s="517"/>
      <c r="AK52" s="517"/>
      <c r="AL52" s="517"/>
      <c r="AM52" s="517"/>
      <c r="AN52" s="517"/>
      <c r="AO52" s="517"/>
      <c r="AP52" s="517"/>
      <c r="AQ52" s="517"/>
      <c r="AR52" s="517"/>
      <c r="AS52" s="517"/>
      <c r="AT52" s="517"/>
      <c r="AU52" s="517"/>
      <c r="AV52" s="517"/>
      <c r="AW52" s="517"/>
      <c r="AX52" s="517"/>
      <c r="AY52" s="517"/>
      <c r="AZ52" s="517"/>
      <c r="BA52" s="517"/>
      <c r="BB52" s="517"/>
      <c r="BC52" s="517"/>
      <c r="BD52" s="517"/>
      <c r="BE52" s="517"/>
      <c r="BF52" s="517"/>
      <c r="BG52" s="517"/>
      <c r="BH52" s="517"/>
      <c r="BI52" s="517"/>
      <c r="BJ52" s="517"/>
      <c r="BK52" s="517"/>
      <c r="BL52" s="517"/>
      <c r="BM52" s="517"/>
      <c r="BN52" s="517"/>
      <c r="BO52" s="517"/>
      <c r="BP52" s="517"/>
      <c r="BQ52" s="517"/>
      <c r="BR52" s="517"/>
      <c r="BS52" s="517"/>
      <c r="BT52" s="517"/>
      <c r="BU52" s="517"/>
      <c r="BV52" s="517"/>
      <c r="BW52" s="517"/>
      <c r="BX52" s="517"/>
      <c r="BY52" s="517"/>
      <c r="BZ52" s="517"/>
      <c r="CA52" s="519"/>
      <c r="CB52" s="519"/>
      <c r="CC52" s="519"/>
      <c r="CD52" s="520"/>
      <c r="CE52" s="520"/>
    </row>
    <row r="53" spans="2:83" s="518" customFormat="1" ht="7.9" customHeight="1">
      <c r="B53" s="516"/>
      <c r="C53" s="517"/>
      <c r="D53" s="517"/>
      <c r="E53" s="517"/>
      <c r="F53" s="517"/>
      <c r="G53" s="517" t="s">
        <v>437</v>
      </c>
      <c r="H53" s="517"/>
      <c r="I53" s="517"/>
      <c r="J53" s="517"/>
      <c r="K53" s="517"/>
      <c r="L53" s="517"/>
      <c r="M53" s="517"/>
      <c r="N53" s="517" t="s">
        <v>456</v>
      </c>
      <c r="O53" s="517"/>
      <c r="P53" s="517" t="str">
        <f>TEXT(기계경비총괄표!G8,"#,##0")</f>
        <v>49,778</v>
      </c>
      <c r="Q53" s="517"/>
      <c r="R53" s="517"/>
      <c r="S53" s="517"/>
      <c r="T53" s="517"/>
      <c r="U53" s="517"/>
      <c r="V53" s="517"/>
      <c r="W53" s="517"/>
      <c r="X53" s="517"/>
      <c r="Y53" s="517" t="s">
        <v>477</v>
      </c>
      <c r="Z53" s="517"/>
      <c r="AA53" s="517"/>
      <c r="AB53" s="517" t="str">
        <f>TEXT(AZ48,"#,##0.#######")</f>
        <v>4.42</v>
      </c>
      <c r="AC53" s="517"/>
      <c r="AD53" s="517"/>
      <c r="AE53" s="517"/>
      <c r="AF53" s="517"/>
      <c r="AG53" s="517"/>
      <c r="AH53" s="517" t="s">
        <v>460</v>
      </c>
      <c r="AI53" s="517"/>
      <c r="AJ53" s="517" t="str">
        <f>TEXT(TRUNC(P53/AZ48,1),"#,##0.#")</f>
        <v>11,261.9</v>
      </c>
      <c r="AK53" s="517"/>
      <c r="AL53" s="517"/>
      <c r="AM53" s="517"/>
      <c r="AN53" s="517"/>
      <c r="AO53" s="517"/>
      <c r="AP53" s="517"/>
      <c r="AQ53" s="517"/>
      <c r="AR53" s="517"/>
      <c r="AS53" s="517"/>
      <c r="AT53" s="517"/>
      <c r="AU53" s="517"/>
      <c r="AV53" s="517"/>
      <c r="AW53" s="517"/>
      <c r="AX53" s="517"/>
      <c r="AY53" s="517"/>
      <c r="AZ53" s="517"/>
      <c r="BA53" s="517"/>
      <c r="BB53" s="517"/>
      <c r="BC53" s="517"/>
      <c r="BD53" s="517"/>
      <c r="BE53" s="517"/>
      <c r="BF53" s="517"/>
      <c r="BG53" s="517"/>
      <c r="BH53" s="517"/>
      <c r="BI53" s="517"/>
      <c r="BJ53" s="517"/>
      <c r="BK53" s="517"/>
      <c r="BL53" s="517"/>
      <c r="BM53" s="517"/>
      <c r="BN53" s="517"/>
      <c r="BO53" s="517"/>
      <c r="BP53" s="517"/>
      <c r="BQ53" s="517"/>
      <c r="BR53" s="517"/>
      <c r="BS53" s="517"/>
      <c r="BT53" s="517"/>
      <c r="BU53" s="517"/>
      <c r="BV53" s="517"/>
      <c r="BW53" s="517"/>
      <c r="BX53" s="517"/>
      <c r="BY53" s="517"/>
      <c r="BZ53" s="517"/>
      <c r="CA53" s="519"/>
      <c r="CB53" s="519"/>
      <c r="CC53" s="519"/>
      <c r="CD53" s="520"/>
      <c r="CE53" s="520"/>
    </row>
    <row r="54" spans="2:83" s="518" customFormat="1" ht="7.9" customHeight="1">
      <c r="B54" s="516"/>
      <c r="C54" s="517"/>
      <c r="D54" s="517"/>
      <c r="E54" s="517"/>
      <c r="F54" s="517"/>
      <c r="G54" s="517" t="s">
        <v>248</v>
      </c>
      <c r="H54" s="517"/>
      <c r="I54" s="517"/>
      <c r="J54" s="517"/>
      <c r="K54" s="517"/>
      <c r="L54" s="517"/>
      <c r="M54" s="517"/>
      <c r="N54" s="517" t="s">
        <v>456</v>
      </c>
      <c r="O54" s="517"/>
      <c r="P54" s="517" t="str">
        <f>TEXT(기계경비총괄표!H8,"#,##0")</f>
        <v>5,836</v>
      </c>
      <c r="Q54" s="517"/>
      <c r="R54" s="517"/>
      <c r="S54" s="517"/>
      <c r="T54" s="517"/>
      <c r="U54" s="517"/>
      <c r="V54" s="517"/>
      <c r="W54" s="517"/>
      <c r="X54" s="517" t="s">
        <v>477</v>
      </c>
      <c r="Y54" s="517"/>
      <c r="Z54" s="517"/>
      <c r="AA54" s="517" t="str">
        <f>TEXT(AZ48,"#,##0.#######")</f>
        <v>4.42</v>
      </c>
      <c r="AB54" s="517"/>
      <c r="AC54" s="517"/>
      <c r="AD54" s="517"/>
      <c r="AE54" s="517"/>
      <c r="AF54" s="517" t="s">
        <v>473</v>
      </c>
      <c r="AG54" s="517"/>
      <c r="AH54" s="517"/>
      <c r="AI54" s="517" t="str">
        <f>TEXT(BD51,"#,##0.#######")</f>
        <v>0.68</v>
      </c>
      <c r="AJ54" s="517"/>
      <c r="AK54" s="517"/>
      <c r="AL54" s="517"/>
      <c r="AM54" s="517"/>
      <c r="AN54" s="517" t="s">
        <v>460</v>
      </c>
      <c r="AO54" s="517"/>
      <c r="AP54" s="517" t="str">
        <f>TEXT(TRUNC(P54/AA54*AI54,1),"#,##0.#")</f>
        <v>897.8</v>
      </c>
      <c r="AQ54" s="517"/>
      <c r="AR54" s="517"/>
      <c r="AS54" s="517"/>
      <c r="AT54" s="517"/>
      <c r="AU54" s="517"/>
      <c r="AV54" s="517"/>
      <c r="AW54" s="517" t="e">
        <f>TEXT(TRUNC(AD54/BN48,1),"#,##0.#")</f>
        <v>#DIV/0!</v>
      </c>
      <c r="AX54" s="517"/>
      <c r="AY54" s="517"/>
      <c r="AZ54" s="517"/>
      <c r="BA54" s="517"/>
      <c r="BB54" s="517"/>
      <c r="BC54" s="517"/>
      <c r="BD54" s="517"/>
      <c r="BE54" s="517"/>
      <c r="BF54" s="517"/>
      <c r="BG54" s="517"/>
      <c r="BH54" s="517"/>
      <c r="BI54" s="517"/>
      <c r="BJ54" s="517"/>
      <c r="BK54" s="517"/>
      <c r="BL54" s="517"/>
      <c r="BM54" s="517"/>
      <c r="BN54" s="517"/>
      <c r="BO54" s="517"/>
      <c r="BP54" s="517"/>
      <c r="BQ54" s="517"/>
      <c r="BR54" s="517"/>
      <c r="BS54" s="517"/>
      <c r="BT54" s="517"/>
      <c r="BU54" s="517"/>
      <c r="BV54" s="517"/>
      <c r="BW54" s="517"/>
      <c r="BX54" s="517"/>
      <c r="BY54" s="517"/>
      <c r="BZ54" s="517"/>
      <c r="CA54" s="519"/>
      <c r="CB54" s="519"/>
      <c r="CC54" s="519"/>
      <c r="CD54" s="520"/>
      <c r="CE54" s="520"/>
    </row>
    <row r="55" spans="2:83" s="518" customFormat="1" ht="7.9" customHeight="1">
      <c r="B55" s="516"/>
      <c r="C55" s="517"/>
      <c r="D55" s="517"/>
      <c r="E55" s="517"/>
      <c r="F55" s="517"/>
      <c r="G55" s="517" t="s">
        <v>478</v>
      </c>
      <c r="H55" s="517"/>
      <c r="I55" s="517"/>
      <c r="J55" s="517"/>
      <c r="K55" s="517" t="s">
        <v>479</v>
      </c>
      <c r="L55" s="517"/>
      <c r="M55" s="517"/>
      <c r="N55" s="517" t="s">
        <v>456</v>
      </c>
      <c r="O55" s="517"/>
      <c r="P55" s="517"/>
      <c r="Q55" s="517" t="str">
        <f>TEXT(기계경비총괄표!I8,"#,##0")</f>
        <v>5,947</v>
      </c>
      <c r="R55" s="517"/>
      <c r="S55" s="517"/>
      <c r="T55" s="517"/>
      <c r="U55" s="517"/>
      <c r="V55" s="517"/>
      <c r="W55" s="517"/>
      <c r="X55" s="517"/>
      <c r="Y55" s="517" t="s">
        <v>477</v>
      </c>
      <c r="Z55" s="517"/>
      <c r="AA55" s="517"/>
      <c r="AB55" s="517" t="str">
        <f>TEXT(AZ48,"#,##0.#######")</f>
        <v>4.42</v>
      </c>
      <c r="AC55" s="517"/>
      <c r="AD55" s="517"/>
      <c r="AE55" s="517"/>
      <c r="AF55" s="517"/>
      <c r="AG55" s="517"/>
      <c r="AH55" s="517" t="s">
        <v>460</v>
      </c>
      <c r="AI55" s="517"/>
      <c r="AJ55" s="517"/>
      <c r="AK55" s="517"/>
      <c r="AL55" s="517" t="str">
        <f>TEXT(TRUNC(Q55/AZ48,1),"#,##0.#")</f>
        <v>1,345.4</v>
      </c>
      <c r="AM55" s="517"/>
      <c r="AN55" s="517"/>
      <c r="AO55" s="517"/>
      <c r="AP55" s="517"/>
      <c r="AQ55" s="517"/>
      <c r="AR55" s="517"/>
      <c r="AS55" s="517"/>
      <c r="AT55" s="517"/>
      <c r="AU55" s="517"/>
      <c r="AV55" s="517"/>
      <c r="AW55" s="517"/>
      <c r="AX55" s="517"/>
      <c r="AY55" s="517"/>
      <c r="AZ55" s="517"/>
      <c r="BA55" s="517"/>
      <c r="BB55" s="517"/>
      <c r="BC55" s="517"/>
      <c r="BD55" s="517"/>
      <c r="BE55" s="517"/>
      <c r="BF55" s="517"/>
      <c r="BG55" s="517"/>
      <c r="BH55" s="517"/>
      <c r="BI55" s="517"/>
      <c r="BJ55" s="517"/>
      <c r="BK55" s="517"/>
      <c r="BL55" s="517"/>
      <c r="BM55" s="517"/>
      <c r="BN55" s="517"/>
      <c r="BO55" s="517"/>
      <c r="BP55" s="517"/>
      <c r="BQ55" s="517"/>
      <c r="BR55" s="517"/>
      <c r="BS55" s="517"/>
      <c r="BT55" s="517"/>
      <c r="BU55" s="517"/>
      <c r="BV55" s="517"/>
      <c r="BW55" s="517"/>
      <c r="BX55" s="517"/>
      <c r="BY55" s="517"/>
      <c r="BZ55" s="517"/>
      <c r="CA55" s="519"/>
      <c r="CB55" s="519"/>
      <c r="CC55" s="519"/>
      <c r="CD55" s="520"/>
      <c r="CE55" s="520"/>
    </row>
    <row r="56" spans="2:83" s="518" customFormat="1" ht="7.9" customHeight="1">
      <c r="B56" s="516"/>
      <c r="C56" s="517"/>
      <c r="D56" s="517"/>
      <c r="E56" s="517"/>
      <c r="F56" s="517"/>
      <c r="G56" s="517" t="s">
        <v>480</v>
      </c>
      <c r="H56" s="517"/>
      <c r="I56" s="517"/>
      <c r="J56" s="517"/>
      <c r="K56" s="517" t="s">
        <v>481</v>
      </c>
      <c r="L56" s="517"/>
      <c r="M56" s="517"/>
      <c r="N56" s="517" t="s">
        <v>456</v>
      </c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G56" s="517" t="str">
        <f>TEXT(AJ53+AP54+AL55,"#,##0.#######")</f>
        <v>13,505.1</v>
      </c>
      <c r="AH56" s="517"/>
      <c r="AI56" s="517"/>
      <c r="AJ56" s="517"/>
      <c r="AK56" s="517"/>
      <c r="AL56" s="517"/>
      <c r="AM56" s="517"/>
      <c r="AN56" s="517"/>
      <c r="AO56" s="517"/>
      <c r="AP56" s="517"/>
      <c r="AQ56" s="517"/>
      <c r="AR56" s="517"/>
      <c r="AS56" s="517"/>
      <c r="AT56" s="517"/>
      <c r="AU56" s="517"/>
      <c r="AV56" s="517"/>
      <c r="AW56" s="517"/>
      <c r="AX56" s="517"/>
      <c r="AY56" s="517"/>
      <c r="AZ56" s="517"/>
      <c r="BA56" s="517"/>
      <c r="BB56" s="517"/>
      <c r="BC56" s="517"/>
      <c r="BD56" s="517"/>
      <c r="BE56" s="517"/>
      <c r="BF56" s="517"/>
      <c r="BG56" s="517"/>
      <c r="BH56" s="517"/>
      <c r="BI56" s="517"/>
      <c r="BJ56" s="517"/>
      <c r="BK56" s="517"/>
      <c r="BL56" s="517"/>
      <c r="BM56" s="517"/>
      <c r="BN56" s="517"/>
      <c r="BO56" s="517"/>
      <c r="BP56" s="517"/>
      <c r="BQ56" s="517"/>
      <c r="BR56" s="517"/>
      <c r="BS56" s="517"/>
      <c r="BT56" s="517"/>
      <c r="BU56" s="517"/>
      <c r="BV56" s="517"/>
      <c r="BW56" s="517"/>
      <c r="BX56" s="517"/>
      <c r="BY56" s="517"/>
      <c r="BZ56" s="517"/>
      <c r="CA56" s="519">
        <f>CB56+CC56+CD56</f>
        <v>13505.099999999999</v>
      </c>
      <c r="CB56" s="519" t="str">
        <f>TEXT(AJ53,"#,###.0")</f>
        <v>11,261.9</v>
      </c>
      <c r="CC56" s="519" t="str">
        <f>TEXT(AP54,"#,###.0")</f>
        <v>897.8</v>
      </c>
      <c r="CD56" s="520" t="str">
        <f>TEXT(AL55,"#,###.0")</f>
        <v>1,345.4</v>
      </c>
      <c r="CE56" s="520"/>
    </row>
    <row r="57" spans="2:83" s="518" customFormat="1" ht="7.9" customHeight="1">
      <c r="B57" s="516"/>
      <c r="C57" s="517"/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G57" s="517"/>
      <c r="AH57" s="517"/>
      <c r="AI57" s="517"/>
      <c r="AJ57" s="517"/>
      <c r="AK57" s="517"/>
      <c r="AL57" s="517"/>
      <c r="AM57" s="517"/>
      <c r="AN57" s="517"/>
      <c r="AO57" s="517"/>
      <c r="AP57" s="517"/>
      <c r="AQ57" s="517"/>
      <c r="AR57" s="517"/>
      <c r="AS57" s="517"/>
      <c r="AT57" s="517"/>
      <c r="AU57" s="517"/>
      <c r="AV57" s="517"/>
      <c r="AW57" s="517"/>
      <c r="AX57" s="517"/>
      <c r="AY57" s="517"/>
      <c r="AZ57" s="517"/>
      <c r="BA57" s="517"/>
      <c r="BB57" s="517"/>
      <c r="BC57" s="517"/>
      <c r="BD57" s="517"/>
      <c r="BE57" s="517"/>
      <c r="BF57" s="517"/>
      <c r="BG57" s="517"/>
      <c r="BH57" s="517"/>
      <c r="BI57" s="517"/>
      <c r="BJ57" s="517"/>
      <c r="BK57" s="517"/>
      <c r="BL57" s="517"/>
      <c r="BM57" s="517"/>
      <c r="BN57" s="517"/>
      <c r="BO57" s="517"/>
      <c r="BP57" s="517"/>
      <c r="BQ57" s="517"/>
      <c r="BR57" s="517"/>
      <c r="BS57" s="517"/>
      <c r="BT57" s="517"/>
      <c r="BU57" s="517"/>
      <c r="BV57" s="517"/>
      <c r="BW57" s="517"/>
      <c r="BX57" s="517"/>
      <c r="BY57" s="517"/>
      <c r="BZ57" s="517"/>
      <c r="CA57" s="519"/>
      <c r="CB57" s="519"/>
      <c r="CC57" s="519"/>
      <c r="CD57" s="520"/>
      <c r="CE57" s="520"/>
    </row>
    <row r="58" spans="2:83" s="518" customFormat="1" ht="7.9" customHeight="1">
      <c r="B58" s="516"/>
      <c r="C58" s="517"/>
      <c r="D58" s="517" t="str">
        <f>TEXT(3,"#,##0.#######")</f>
        <v>3.</v>
      </c>
      <c r="E58" s="517"/>
      <c r="F58" s="517"/>
      <c r="G58" s="517" t="s">
        <v>523</v>
      </c>
      <c r="H58" s="517"/>
      <c r="I58" s="517"/>
      <c r="J58" s="517"/>
      <c r="K58" s="517" t="s">
        <v>481</v>
      </c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G58" s="517"/>
      <c r="AH58" s="517"/>
      <c r="AI58" s="517"/>
      <c r="AJ58" s="517"/>
      <c r="AK58" s="517"/>
      <c r="AL58" s="517"/>
      <c r="AM58" s="517"/>
      <c r="AN58" s="517"/>
      <c r="AO58" s="517"/>
      <c r="AP58" s="517"/>
      <c r="AQ58" s="517"/>
      <c r="AR58" s="517"/>
      <c r="AS58" s="517"/>
      <c r="AT58" s="517"/>
      <c r="AU58" s="517"/>
      <c r="AV58" s="517"/>
      <c r="AW58" s="517"/>
      <c r="AX58" s="517"/>
      <c r="AY58" s="517"/>
      <c r="AZ58" s="517"/>
      <c r="BA58" s="517"/>
      <c r="BB58" s="517"/>
      <c r="BC58" s="517"/>
      <c r="BD58" s="517"/>
      <c r="BE58" s="517"/>
      <c r="BF58" s="517"/>
      <c r="BG58" s="517"/>
      <c r="BH58" s="517"/>
      <c r="BI58" s="517"/>
      <c r="BJ58" s="517"/>
      <c r="BK58" s="517"/>
      <c r="BL58" s="517"/>
      <c r="BM58" s="517"/>
      <c r="BN58" s="517"/>
      <c r="BO58" s="517"/>
      <c r="BP58" s="517"/>
      <c r="BQ58" s="517"/>
      <c r="BR58" s="517"/>
      <c r="BS58" s="517"/>
      <c r="BT58" s="517"/>
      <c r="BU58" s="517"/>
      <c r="BV58" s="517"/>
      <c r="BW58" s="517"/>
      <c r="BX58" s="517"/>
      <c r="BY58" s="517"/>
      <c r="BZ58" s="517"/>
      <c r="CA58" s="519"/>
      <c r="CB58" s="519"/>
      <c r="CC58" s="519"/>
      <c r="CD58" s="520"/>
      <c r="CE58" s="520"/>
    </row>
    <row r="59" spans="2:83" s="518" customFormat="1" ht="7.9" customHeight="1">
      <c r="B59" s="516"/>
      <c r="C59" s="517"/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  <c r="AG59" s="517"/>
      <c r="AH59" s="517"/>
      <c r="AI59" s="517"/>
      <c r="AJ59" s="517"/>
      <c r="AK59" s="517"/>
      <c r="AL59" s="517"/>
      <c r="AM59" s="517"/>
      <c r="AN59" s="517"/>
      <c r="AO59" s="517"/>
      <c r="AP59" s="517"/>
      <c r="AQ59" s="517"/>
      <c r="AR59" s="517"/>
      <c r="AS59" s="517"/>
      <c r="AT59" s="517"/>
      <c r="AU59" s="517"/>
      <c r="AV59" s="517"/>
      <c r="AW59" s="517"/>
      <c r="AX59" s="517"/>
      <c r="AY59" s="517"/>
      <c r="AZ59" s="517"/>
      <c r="BA59" s="517"/>
      <c r="BB59" s="517"/>
      <c r="BC59" s="517"/>
      <c r="BD59" s="517"/>
      <c r="BE59" s="517"/>
      <c r="BF59" s="517"/>
      <c r="BG59" s="517"/>
      <c r="BH59" s="517"/>
      <c r="BI59" s="517"/>
      <c r="BJ59" s="517"/>
      <c r="BK59" s="517"/>
      <c r="BL59" s="517"/>
      <c r="BM59" s="517"/>
      <c r="BN59" s="517"/>
      <c r="BO59" s="517"/>
      <c r="BP59" s="517"/>
      <c r="BQ59" s="517"/>
      <c r="BR59" s="517"/>
      <c r="BS59" s="517"/>
      <c r="BT59" s="517"/>
      <c r="BU59" s="517"/>
      <c r="BV59" s="517"/>
      <c r="BW59" s="517"/>
      <c r="BX59" s="517"/>
      <c r="BY59" s="517"/>
      <c r="BZ59" s="517"/>
      <c r="CA59" s="519"/>
      <c r="CB59" s="519"/>
      <c r="CC59" s="519"/>
      <c r="CD59" s="520"/>
      <c r="CE59" s="520"/>
    </row>
    <row r="60" spans="2:83" s="518" customFormat="1" ht="7.9" customHeight="1">
      <c r="B60" s="516"/>
      <c r="C60" s="517"/>
      <c r="D60" s="517"/>
      <c r="E60" s="517"/>
      <c r="F60" s="517"/>
      <c r="G60" s="517"/>
      <c r="H60" s="517" t="s">
        <v>437</v>
      </c>
      <c r="I60" s="517"/>
      <c r="J60" s="517"/>
      <c r="K60" s="517"/>
      <c r="L60" s="517"/>
      <c r="M60" s="517"/>
      <c r="N60" s="517"/>
      <c r="O60" s="517" t="s">
        <v>456</v>
      </c>
      <c r="P60" s="517"/>
      <c r="Q60" s="517" t="str">
        <f>TEXT(CB21,"#,###.##")</f>
        <v>2,911.6</v>
      </c>
      <c r="R60" s="517"/>
      <c r="S60" s="517"/>
      <c r="T60" s="517"/>
      <c r="U60" s="517"/>
      <c r="V60" s="517"/>
      <c r="W60" s="517" t="s">
        <v>510</v>
      </c>
      <c r="X60" s="517"/>
      <c r="Y60" s="517" t="str">
        <f>TEXT(CB56,"#,###.##")</f>
        <v>11,261.9</v>
      </c>
      <c r="Z60" s="517"/>
      <c r="AA60" s="517"/>
      <c r="AB60" s="517"/>
      <c r="AC60" s="517"/>
      <c r="AD60" s="517"/>
      <c r="AE60" s="517"/>
      <c r="AF60" s="517"/>
      <c r="AG60" s="517" t="s">
        <v>460</v>
      </c>
      <c r="AH60" s="517"/>
      <c r="AI60" s="517"/>
      <c r="AJ60" s="517" t="str">
        <f>TEXT(TRUNC(CB21+CB56,0),"#,##0")</f>
        <v>14,173</v>
      </c>
      <c r="AK60" s="517"/>
      <c r="AL60" s="517"/>
      <c r="AM60" s="517"/>
      <c r="AN60" s="517"/>
      <c r="AO60" s="517"/>
      <c r="AP60" s="517"/>
      <c r="AQ60" s="517"/>
      <c r="AR60" s="517"/>
      <c r="AS60" s="517"/>
      <c r="AT60" s="517"/>
      <c r="AU60" s="517"/>
      <c r="AV60" s="517"/>
      <c r="AW60" s="517"/>
      <c r="AX60" s="517"/>
      <c r="AY60" s="517"/>
      <c r="AZ60" s="517"/>
      <c r="BA60" s="517"/>
      <c r="BB60" s="517"/>
      <c r="BC60" s="517"/>
      <c r="BD60" s="517"/>
      <c r="BE60" s="517"/>
      <c r="BF60" s="517"/>
      <c r="BG60" s="517"/>
      <c r="BH60" s="517"/>
      <c r="BI60" s="517"/>
      <c r="BJ60" s="517"/>
      <c r="BK60" s="517"/>
      <c r="BL60" s="517"/>
      <c r="BM60" s="517"/>
      <c r="BN60" s="517"/>
      <c r="BO60" s="517"/>
      <c r="BP60" s="517"/>
      <c r="BQ60" s="517"/>
      <c r="BR60" s="517"/>
      <c r="BS60" s="517"/>
      <c r="BT60" s="517"/>
      <c r="BU60" s="517"/>
      <c r="BV60" s="517"/>
      <c r="BW60" s="517"/>
      <c r="BX60" s="517"/>
      <c r="BY60" s="517"/>
      <c r="BZ60" s="517"/>
      <c r="CA60" s="519"/>
      <c r="CB60" s="519"/>
      <c r="CC60" s="519"/>
      <c r="CD60" s="520"/>
      <c r="CE60" s="520"/>
    </row>
    <row r="61" spans="2:83" s="518" customFormat="1" ht="7.9" customHeight="1">
      <c r="B61" s="516"/>
      <c r="C61" s="517"/>
      <c r="D61" s="517"/>
      <c r="E61" s="517"/>
      <c r="F61" s="517"/>
      <c r="G61" s="517"/>
      <c r="H61" s="517" t="s">
        <v>248</v>
      </c>
      <c r="I61" s="517"/>
      <c r="J61" s="517"/>
      <c r="K61" s="517"/>
      <c r="L61" s="517"/>
      <c r="M61" s="517"/>
      <c r="N61" s="517"/>
      <c r="O61" s="517" t="s">
        <v>456</v>
      </c>
      <c r="P61" s="517"/>
      <c r="Q61" s="517" t="str">
        <f>TEXT(CC21,"#,###.##")</f>
        <v>544.1</v>
      </c>
      <c r="R61" s="517"/>
      <c r="S61" s="517"/>
      <c r="T61" s="517"/>
      <c r="U61" s="517" t="s">
        <v>510</v>
      </c>
      <c r="V61" s="517"/>
      <c r="W61" s="517" t="str">
        <f>TEXT(CC56,"#,###.##")</f>
        <v>897.8</v>
      </c>
      <c r="X61" s="517"/>
      <c r="Y61" s="517"/>
      <c r="Z61" s="517"/>
      <c r="AA61" s="517"/>
      <c r="AB61" s="517"/>
      <c r="AC61" s="517"/>
      <c r="AD61" s="517"/>
      <c r="AE61" s="517" t="s">
        <v>460</v>
      </c>
      <c r="AF61" s="517"/>
      <c r="AG61" s="517"/>
      <c r="AH61" s="517" t="str">
        <f>TEXT(TRUNC(CC21+CC56,0),"#,##0")</f>
        <v>1,441</v>
      </c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7"/>
      <c r="AT61" s="517"/>
      <c r="AU61" s="517"/>
      <c r="AV61" s="517"/>
      <c r="AW61" s="517"/>
      <c r="AX61" s="517"/>
      <c r="AY61" s="517"/>
      <c r="AZ61" s="517"/>
      <c r="BA61" s="517"/>
      <c r="BB61" s="517"/>
      <c r="BC61" s="517"/>
      <c r="BD61" s="517"/>
      <c r="BE61" s="517"/>
      <c r="BF61" s="517"/>
      <c r="BG61" s="517"/>
      <c r="BH61" s="517"/>
      <c r="BI61" s="517"/>
      <c r="BJ61" s="517"/>
      <c r="BK61" s="517"/>
      <c r="BL61" s="517"/>
      <c r="BM61" s="517"/>
      <c r="BN61" s="517"/>
      <c r="BO61" s="517"/>
      <c r="BP61" s="517"/>
      <c r="BQ61" s="517"/>
      <c r="BR61" s="517"/>
      <c r="BS61" s="517"/>
      <c r="BT61" s="517"/>
      <c r="BU61" s="517"/>
      <c r="BV61" s="517"/>
      <c r="BW61" s="517"/>
      <c r="BX61" s="517"/>
      <c r="BY61" s="517"/>
      <c r="BZ61" s="517"/>
      <c r="CA61" s="519"/>
      <c r="CB61" s="519"/>
      <c r="CC61" s="519"/>
      <c r="CD61" s="520"/>
      <c r="CE61" s="520"/>
    </row>
    <row r="62" spans="2:83" s="518" customFormat="1" ht="7.9" customHeight="1">
      <c r="B62" s="516"/>
      <c r="C62" s="517"/>
      <c r="D62" s="517"/>
      <c r="E62" s="517"/>
      <c r="F62" s="517"/>
      <c r="G62" s="517"/>
      <c r="H62" s="517" t="s">
        <v>478</v>
      </c>
      <c r="I62" s="517"/>
      <c r="J62" s="517"/>
      <c r="K62" s="517"/>
      <c r="L62" s="517" t="s">
        <v>479</v>
      </c>
      <c r="M62" s="517"/>
      <c r="N62" s="517"/>
      <c r="O62" s="517" t="s">
        <v>456</v>
      </c>
      <c r="P62" s="517"/>
      <c r="Q62" s="517" t="str">
        <f>TEXT(CD21,"#,###.##")</f>
        <v>838.2</v>
      </c>
      <c r="R62" s="517"/>
      <c r="S62" s="517"/>
      <c r="T62" s="517"/>
      <c r="U62" s="517"/>
      <c r="V62" s="517"/>
      <c r="W62" s="517" t="s">
        <v>510</v>
      </c>
      <c r="X62" s="517"/>
      <c r="Y62" s="517" t="str">
        <f>TEXT(CD56,"#,###.##")</f>
        <v>1,345.4</v>
      </c>
      <c r="Z62" s="517"/>
      <c r="AA62" s="517"/>
      <c r="AB62" s="517"/>
      <c r="AC62" s="517"/>
      <c r="AD62" s="517"/>
      <c r="AE62" s="517" t="s">
        <v>460</v>
      </c>
      <c r="AF62" s="517"/>
      <c r="AG62" s="517"/>
      <c r="AH62" s="517" t="str">
        <f>TEXT(TRUNC(CD21+CD56,0),"#,##0")</f>
        <v>2,183</v>
      </c>
      <c r="AI62" s="517"/>
      <c r="AJ62" s="517"/>
      <c r="AK62" s="517"/>
      <c r="AL62" s="517"/>
      <c r="AM62" s="517"/>
      <c r="AN62" s="517"/>
      <c r="AO62" s="517"/>
      <c r="AP62" s="517"/>
      <c r="AQ62" s="517"/>
      <c r="AR62" s="517"/>
      <c r="AS62" s="517"/>
      <c r="AT62" s="517"/>
      <c r="AU62" s="517"/>
      <c r="AV62" s="517"/>
      <c r="AW62" s="517"/>
      <c r="AX62" s="517"/>
      <c r="AY62" s="517"/>
      <c r="AZ62" s="517"/>
      <c r="BA62" s="517"/>
      <c r="BB62" s="517"/>
      <c r="BC62" s="517"/>
      <c r="BD62" s="517"/>
      <c r="BE62" s="517"/>
      <c r="BF62" s="517"/>
      <c r="BG62" s="517"/>
      <c r="BH62" s="517"/>
      <c r="BI62" s="517"/>
      <c r="BJ62" s="517"/>
      <c r="BK62" s="517"/>
      <c r="BL62" s="517"/>
      <c r="BM62" s="517"/>
      <c r="BN62" s="517"/>
      <c r="BO62" s="517"/>
      <c r="BP62" s="517"/>
      <c r="BQ62" s="517"/>
      <c r="BR62" s="517"/>
      <c r="BS62" s="517"/>
      <c r="BT62" s="517"/>
      <c r="BU62" s="517"/>
      <c r="BV62" s="517"/>
      <c r="BW62" s="517"/>
      <c r="BX62" s="517"/>
      <c r="BY62" s="517"/>
      <c r="BZ62" s="517"/>
      <c r="CA62" s="519"/>
      <c r="CB62" s="519"/>
      <c r="CC62" s="519"/>
      <c r="CD62" s="520"/>
      <c r="CE62" s="520"/>
    </row>
    <row r="63" spans="2:83" s="518" customFormat="1" ht="7.9" customHeight="1">
      <c r="B63" s="516"/>
      <c r="C63" s="517"/>
      <c r="D63" s="517"/>
      <c r="E63" s="517"/>
      <c r="F63" s="517"/>
      <c r="G63" s="517"/>
      <c r="H63" s="517"/>
      <c r="I63" s="517"/>
      <c r="J63" s="517" t="s">
        <v>481</v>
      </c>
      <c r="K63" s="517"/>
      <c r="L63" s="517"/>
      <c r="M63" s="517"/>
      <c r="N63" s="517"/>
      <c r="O63" s="517" t="s">
        <v>456</v>
      </c>
      <c r="P63" s="517"/>
      <c r="Q63" s="517"/>
      <c r="R63" s="517" t="str">
        <f>TEXT(AJ60+AH61+AH62,"#,##0")</f>
        <v>17,797</v>
      </c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G63" s="517"/>
      <c r="AH63" s="517"/>
      <c r="AI63" s="517"/>
      <c r="AJ63" s="517"/>
      <c r="AK63" s="517"/>
      <c r="AL63" s="517"/>
      <c r="AM63" s="517"/>
      <c r="AN63" s="517"/>
      <c r="AO63" s="517"/>
      <c r="AP63" s="517"/>
      <c r="AQ63" s="517"/>
      <c r="AR63" s="517"/>
      <c r="AS63" s="517"/>
      <c r="AT63" s="517"/>
      <c r="AU63" s="517"/>
      <c r="AV63" s="517"/>
      <c r="AW63" s="517"/>
      <c r="AX63" s="517"/>
      <c r="AY63" s="517"/>
      <c r="AZ63" s="517"/>
      <c r="BA63" s="517"/>
      <c r="BB63" s="517"/>
      <c r="BC63" s="517"/>
      <c r="BD63" s="517"/>
      <c r="BE63" s="517"/>
      <c r="BF63" s="517"/>
      <c r="BG63" s="517"/>
      <c r="BH63" s="517"/>
      <c r="BI63" s="517"/>
      <c r="BJ63" s="517"/>
      <c r="BK63" s="517"/>
      <c r="BL63" s="517"/>
      <c r="BM63" s="517"/>
      <c r="BN63" s="517"/>
      <c r="BO63" s="517"/>
      <c r="BP63" s="517"/>
      <c r="BQ63" s="517"/>
      <c r="BR63" s="517"/>
      <c r="BS63" s="517"/>
      <c r="BT63" s="517"/>
      <c r="BU63" s="517"/>
      <c r="BV63" s="517"/>
      <c r="BW63" s="517"/>
      <c r="BX63" s="517"/>
      <c r="BY63" s="517"/>
      <c r="BZ63" s="517"/>
      <c r="CA63" s="522">
        <f>CB63+CC63+CD63</f>
        <v>17797</v>
      </c>
      <c r="CB63" s="519" t="str">
        <f>TEXT(AJ60,"#,##0")</f>
        <v>14,173</v>
      </c>
      <c r="CC63" s="519" t="str">
        <f>TEXT(AH61,"#,##0")</f>
        <v>1,441</v>
      </c>
      <c r="CD63" s="520" t="str">
        <f>TEXT(AH62,"#,##0")</f>
        <v>2,183</v>
      </c>
      <c r="CE63" s="520"/>
    </row>
    <row r="64" spans="2:83" s="518" customFormat="1" ht="7.9" customHeight="1">
      <c r="B64" s="523"/>
      <c r="C64" s="524"/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G64" s="524"/>
      <c r="AH64" s="524"/>
      <c r="AI64" s="524"/>
      <c r="AJ64" s="524"/>
      <c r="AK64" s="524"/>
      <c r="AL64" s="524"/>
      <c r="AM64" s="524"/>
      <c r="AN64" s="524"/>
      <c r="AO64" s="524"/>
      <c r="AP64" s="524"/>
      <c r="AQ64" s="524"/>
      <c r="AR64" s="524"/>
      <c r="AS64" s="524"/>
      <c r="AT64" s="524"/>
      <c r="AU64" s="524"/>
      <c r="AV64" s="524"/>
      <c r="AW64" s="524"/>
      <c r="AX64" s="524"/>
      <c r="AY64" s="524"/>
      <c r="AZ64" s="524"/>
      <c r="BA64" s="524"/>
      <c r="BB64" s="524"/>
      <c r="BC64" s="524"/>
      <c r="BD64" s="524"/>
      <c r="BE64" s="524"/>
      <c r="BF64" s="524"/>
      <c r="BG64" s="524"/>
      <c r="BH64" s="524"/>
      <c r="BI64" s="524"/>
      <c r="BJ64" s="524"/>
      <c r="BK64" s="524"/>
      <c r="BL64" s="524"/>
      <c r="BM64" s="524"/>
      <c r="BN64" s="524"/>
      <c r="BO64" s="524"/>
      <c r="BP64" s="524"/>
      <c r="BQ64" s="524"/>
      <c r="BR64" s="524"/>
      <c r="BS64" s="524"/>
      <c r="BT64" s="524"/>
      <c r="BU64" s="524"/>
      <c r="BV64" s="524"/>
      <c r="BW64" s="524"/>
      <c r="BX64" s="524"/>
      <c r="BY64" s="524"/>
      <c r="BZ64" s="524"/>
      <c r="CA64" s="525"/>
      <c r="CB64" s="525"/>
      <c r="CC64" s="525"/>
      <c r="CD64" s="526"/>
      <c r="CE64" s="526"/>
    </row>
    <row r="65" spans="2:83" ht="11.25" customHeight="1">
      <c r="B65" s="527"/>
      <c r="C65" s="528"/>
      <c r="D65" s="528"/>
      <c r="E65" s="528"/>
      <c r="F65" s="528"/>
      <c r="G65" s="528"/>
      <c r="H65" s="528"/>
      <c r="I65" s="528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28"/>
      <c r="U65" s="528"/>
      <c r="V65" s="528"/>
      <c r="W65" s="528"/>
      <c r="X65" s="528"/>
      <c r="Y65" s="528"/>
      <c r="Z65" s="528"/>
      <c r="AA65" s="528"/>
      <c r="AB65" s="528"/>
      <c r="AC65" s="528"/>
      <c r="AD65" s="528"/>
      <c r="AE65" s="528"/>
      <c r="AF65" s="528"/>
      <c r="AG65" s="528"/>
      <c r="AH65" s="528"/>
      <c r="AI65" s="528"/>
      <c r="AJ65" s="528"/>
      <c r="AK65" s="528"/>
      <c r="AL65" s="528"/>
      <c r="AM65" s="528"/>
      <c r="AN65" s="528"/>
      <c r="AO65" s="528"/>
      <c r="AP65" s="528"/>
      <c r="AQ65" s="528"/>
      <c r="AR65" s="528"/>
      <c r="AS65" s="528"/>
      <c r="AT65" s="528"/>
      <c r="AU65" s="528"/>
      <c r="AV65" s="528"/>
      <c r="AW65" s="528"/>
      <c r="AX65" s="528"/>
      <c r="AY65" s="528"/>
      <c r="AZ65" s="528"/>
      <c r="BA65" s="528"/>
      <c r="BB65" s="528"/>
      <c r="BC65" s="528"/>
      <c r="BD65" s="528"/>
      <c r="BE65" s="528"/>
      <c r="BF65" s="528"/>
      <c r="BG65" s="528"/>
      <c r="BH65" s="528"/>
      <c r="BI65" s="528"/>
      <c r="BJ65" s="528"/>
      <c r="BK65" s="528"/>
      <c r="BL65" s="528"/>
      <c r="BM65" s="528"/>
      <c r="BN65" s="528"/>
      <c r="BO65" s="528"/>
      <c r="BP65" s="528"/>
      <c r="BQ65" s="528"/>
      <c r="BR65" s="528"/>
      <c r="BS65" s="528"/>
      <c r="BT65" s="528"/>
      <c r="BU65" s="528"/>
      <c r="BV65" s="528"/>
      <c r="BW65" s="528"/>
      <c r="BX65" s="528"/>
      <c r="BY65" s="528"/>
      <c r="BZ65" s="528"/>
      <c r="CA65" s="529"/>
      <c r="CB65" s="529"/>
      <c r="CC65" s="529"/>
      <c r="CD65" s="530"/>
      <c r="CE65" s="530"/>
    </row>
    <row r="66" spans="2:83" ht="11.25" customHeight="1">
      <c r="B66" s="531"/>
      <c r="C66" s="528"/>
      <c r="D66" s="528"/>
      <c r="E66" s="528"/>
      <c r="F66" s="528"/>
      <c r="G66" s="528"/>
      <c r="H66" s="528"/>
      <c r="I66" s="528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28"/>
      <c r="U66" s="528"/>
      <c r="V66" s="528"/>
      <c r="W66" s="528"/>
      <c r="X66" s="528"/>
      <c r="Y66" s="528"/>
      <c r="Z66" s="528"/>
      <c r="AA66" s="528"/>
      <c r="AB66" s="528"/>
      <c r="AC66" s="528"/>
      <c r="AD66" s="528"/>
      <c r="AE66" s="528"/>
      <c r="AF66" s="528"/>
      <c r="AG66" s="528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8"/>
      <c r="AT66" s="528"/>
      <c r="AU66" s="528"/>
      <c r="AV66" s="528"/>
      <c r="AW66" s="528"/>
      <c r="AX66" s="528"/>
      <c r="AY66" s="528"/>
      <c r="AZ66" s="528"/>
      <c r="BA66" s="528"/>
      <c r="BB66" s="528"/>
      <c r="BC66" s="528"/>
      <c r="BD66" s="528"/>
      <c r="BE66" s="528"/>
      <c r="BF66" s="528"/>
      <c r="BG66" s="528"/>
      <c r="BH66" s="528"/>
      <c r="BI66" s="528"/>
      <c r="BJ66" s="528"/>
      <c r="BK66" s="528"/>
      <c r="BL66" s="528"/>
      <c r="BM66" s="528"/>
      <c r="BN66" s="528"/>
      <c r="BO66" s="528"/>
      <c r="BP66" s="528"/>
      <c r="BQ66" s="528"/>
      <c r="BR66" s="528"/>
      <c r="BS66" s="528"/>
      <c r="BT66" s="528"/>
      <c r="BU66" s="528"/>
      <c r="BV66" s="528"/>
      <c r="BW66" s="528"/>
      <c r="BX66" s="528"/>
      <c r="BY66" s="528"/>
      <c r="BZ66" s="528"/>
      <c r="CA66" s="532"/>
      <c r="CB66" s="532"/>
      <c r="CC66" s="532"/>
      <c r="CD66" s="533"/>
      <c r="CE66" s="533"/>
    </row>
    <row r="67" spans="2:83" ht="11.25" customHeight="1">
      <c r="B67" s="531"/>
      <c r="C67" s="528"/>
      <c r="D67" s="528"/>
      <c r="E67" s="528"/>
      <c r="F67" s="528"/>
      <c r="G67" s="528"/>
      <c r="H67" s="528"/>
      <c r="I67" s="528"/>
      <c r="J67" s="528"/>
      <c r="K67" s="528"/>
      <c r="L67" s="528"/>
      <c r="M67" s="528"/>
      <c r="N67" s="528"/>
      <c r="O67" s="528"/>
      <c r="P67" s="528"/>
      <c r="Q67" s="528"/>
      <c r="R67" s="528"/>
      <c r="S67" s="528"/>
      <c r="T67" s="528"/>
      <c r="U67" s="528"/>
      <c r="V67" s="528"/>
      <c r="W67" s="528"/>
      <c r="X67" s="528"/>
      <c r="Y67" s="528"/>
      <c r="Z67" s="528"/>
      <c r="AA67" s="528"/>
      <c r="AB67" s="528"/>
      <c r="AC67" s="528"/>
      <c r="AD67" s="528"/>
      <c r="AE67" s="528"/>
      <c r="AF67" s="528"/>
      <c r="AG67" s="528"/>
      <c r="AH67" s="528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28"/>
      <c r="AT67" s="528"/>
      <c r="AU67" s="528"/>
      <c r="AV67" s="528"/>
      <c r="AW67" s="528"/>
      <c r="AX67" s="528"/>
      <c r="AY67" s="528"/>
      <c r="AZ67" s="528"/>
      <c r="BA67" s="528"/>
      <c r="BB67" s="528"/>
      <c r="BC67" s="528"/>
      <c r="BD67" s="528"/>
      <c r="BE67" s="528"/>
      <c r="BF67" s="528"/>
      <c r="BG67" s="528"/>
      <c r="BH67" s="528"/>
      <c r="BI67" s="528"/>
      <c r="BJ67" s="528"/>
      <c r="BK67" s="528"/>
      <c r="BL67" s="528"/>
      <c r="BM67" s="528"/>
      <c r="BN67" s="528"/>
      <c r="BO67" s="528"/>
      <c r="BP67" s="528"/>
      <c r="BQ67" s="528"/>
      <c r="BR67" s="528"/>
      <c r="BS67" s="528"/>
      <c r="BT67" s="528"/>
      <c r="BU67" s="528"/>
      <c r="BV67" s="528"/>
      <c r="BW67" s="528"/>
      <c r="BX67" s="528"/>
      <c r="BY67" s="528"/>
      <c r="BZ67" s="528"/>
      <c r="CA67" s="532"/>
      <c r="CB67" s="532"/>
      <c r="CC67" s="532"/>
      <c r="CD67" s="533"/>
      <c r="CE67" s="533"/>
    </row>
    <row r="68" spans="2:83" ht="11.25" customHeight="1">
      <c r="B68" s="531"/>
      <c r="C68" s="528"/>
      <c r="D68" s="528"/>
      <c r="E68" s="528"/>
      <c r="F68" s="528"/>
      <c r="G68" s="528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528"/>
      <c r="AE68" s="528"/>
      <c r="AF68" s="528"/>
      <c r="AG68" s="528"/>
      <c r="AH68" s="528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28"/>
      <c r="AT68" s="528"/>
      <c r="AU68" s="528"/>
      <c r="AV68" s="528"/>
      <c r="AW68" s="528"/>
      <c r="AX68" s="528"/>
      <c r="AY68" s="528"/>
      <c r="AZ68" s="528"/>
      <c r="BA68" s="528"/>
      <c r="BB68" s="528"/>
      <c r="BC68" s="528"/>
      <c r="BD68" s="528"/>
      <c r="BE68" s="528"/>
      <c r="BF68" s="528"/>
      <c r="BG68" s="528"/>
      <c r="BH68" s="528"/>
      <c r="BI68" s="528"/>
      <c r="BJ68" s="528"/>
      <c r="BK68" s="528"/>
      <c r="BL68" s="528"/>
      <c r="BM68" s="528"/>
      <c r="BN68" s="528"/>
      <c r="BO68" s="528"/>
      <c r="BP68" s="528"/>
      <c r="BQ68" s="528"/>
      <c r="BR68" s="528"/>
      <c r="BS68" s="528"/>
      <c r="BT68" s="528"/>
      <c r="BU68" s="528"/>
      <c r="BV68" s="528"/>
      <c r="BW68" s="528"/>
      <c r="BX68" s="528"/>
      <c r="BY68" s="528"/>
      <c r="BZ68" s="528"/>
      <c r="CA68" s="532"/>
      <c r="CB68" s="532"/>
      <c r="CC68" s="532"/>
      <c r="CD68" s="533"/>
      <c r="CE68" s="533"/>
    </row>
    <row r="69" spans="2:83" ht="11.25" customHeight="1">
      <c r="B69" s="531"/>
      <c r="C69" s="528"/>
      <c r="D69" s="528"/>
      <c r="E69" s="528"/>
      <c r="F69" s="528"/>
      <c r="G69" s="528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528"/>
      <c r="AE69" s="528"/>
      <c r="AF69" s="528"/>
      <c r="AG69" s="528"/>
      <c r="AH69" s="528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  <c r="AY69" s="528"/>
      <c r="AZ69" s="528"/>
      <c r="BA69" s="528"/>
      <c r="BB69" s="528"/>
      <c r="BC69" s="528"/>
      <c r="BD69" s="528"/>
      <c r="BE69" s="528"/>
      <c r="BF69" s="528"/>
      <c r="BG69" s="528"/>
      <c r="BH69" s="528"/>
      <c r="BI69" s="528"/>
      <c r="BJ69" s="528"/>
      <c r="BK69" s="528"/>
      <c r="BL69" s="528"/>
      <c r="BM69" s="528"/>
      <c r="BN69" s="528"/>
      <c r="BO69" s="528"/>
      <c r="BP69" s="528"/>
      <c r="BQ69" s="528"/>
      <c r="BR69" s="528"/>
      <c r="BS69" s="528"/>
      <c r="BT69" s="528"/>
      <c r="BU69" s="528"/>
      <c r="BV69" s="528"/>
      <c r="BW69" s="528"/>
      <c r="BX69" s="528"/>
      <c r="BY69" s="528"/>
      <c r="BZ69" s="528"/>
      <c r="CA69" s="532"/>
      <c r="CB69" s="532"/>
      <c r="CC69" s="532"/>
      <c r="CD69" s="533"/>
      <c r="CE69" s="533"/>
    </row>
    <row r="70" spans="2:83" ht="11.25" customHeight="1">
      <c r="B70" s="531"/>
      <c r="C70" s="528"/>
      <c r="D70" s="528"/>
      <c r="E70" s="528"/>
      <c r="F70" s="528"/>
      <c r="G70" s="528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8"/>
      <c r="S70" s="528"/>
      <c r="T70" s="528"/>
      <c r="U70" s="528"/>
      <c r="V70" s="528"/>
      <c r="W70" s="528"/>
      <c r="X70" s="528"/>
      <c r="Y70" s="528"/>
      <c r="Z70" s="528"/>
      <c r="AA70" s="528"/>
      <c r="AB70" s="528"/>
      <c r="AC70" s="528"/>
      <c r="AD70" s="528"/>
      <c r="AE70" s="528"/>
      <c r="AF70" s="528"/>
      <c r="AG70" s="528"/>
      <c r="AH70" s="528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528"/>
      <c r="AX70" s="528"/>
      <c r="AY70" s="528"/>
      <c r="AZ70" s="528"/>
      <c r="BA70" s="528"/>
      <c r="BB70" s="528"/>
      <c r="BC70" s="528"/>
      <c r="BD70" s="528"/>
      <c r="BE70" s="528"/>
      <c r="BF70" s="528"/>
      <c r="BG70" s="528"/>
      <c r="BH70" s="528"/>
      <c r="BI70" s="528"/>
      <c r="BJ70" s="528"/>
      <c r="BK70" s="528"/>
      <c r="BL70" s="528"/>
      <c r="BM70" s="528"/>
      <c r="BN70" s="528"/>
      <c r="BO70" s="528"/>
      <c r="BP70" s="528"/>
      <c r="BQ70" s="528"/>
      <c r="BR70" s="528"/>
      <c r="BS70" s="528"/>
      <c r="BT70" s="528"/>
      <c r="BU70" s="528"/>
      <c r="BV70" s="528"/>
      <c r="BW70" s="528"/>
      <c r="BX70" s="528"/>
      <c r="BY70" s="528"/>
      <c r="BZ70" s="528"/>
      <c r="CA70" s="532"/>
      <c r="CB70" s="532"/>
      <c r="CC70" s="532"/>
      <c r="CD70" s="533"/>
      <c r="CE70" s="533"/>
    </row>
    <row r="71" spans="2:83" ht="11.25" customHeight="1">
      <c r="B71" s="531"/>
      <c r="C71" s="528"/>
      <c r="D71" s="528"/>
      <c r="E71" s="528"/>
      <c r="F71" s="528"/>
      <c r="G71" s="528"/>
      <c r="H71" s="528"/>
      <c r="I71" s="528"/>
      <c r="J71" s="528"/>
      <c r="K71" s="528"/>
      <c r="L71" s="528"/>
      <c r="M71" s="528"/>
      <c r="N71" s="528"/>
      <c r="O71" s="528"/>
      <c r="P71" s="528"/>
      <c r="Q71" s="528"/>
      <c r="R71" s="528"/>
      <c r="S71" s="528"/>
      <c r="T71" s="528"/>
      <c r="U71" s="528"/>
      <c r="V71" s="528"/>
      <c r="W71" s="528"/>
      <c r="X71" s="528"/>
      <c r="Y71" s="528"/>
      <c r="Z71" s="528"/>
      <c r="AA71" s="528"/>
      <c r="AB71" s="528"/>
      <c r="AC71" s="528"/>
      <c r="AD71" s="528"/>
      <c r="AE71" s="528"/>
      <c r="AF71" s="528"/>
      <c r="AG71" s="528"/>
      <c r="AH71" s="528"/>
      <c r="AI71" s="528"/>
      <c r="AJ71" s="528"/>
      <c r="AK71" s="528"/>
      <c r="AL71" s="528"/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528"/>
      <c r="AX71" s="528"/>
      <c r="AY71" s="528"/>
      <c r="AZ71" s="528"/>
      <c r="BA71" s="528"/>
      <c r="BB71" s="528"/>
      <c r="BC71" s="528"/>
      <c r="BD71" s="528"/>
      <c r="BE71" s="528"/>
      <c r="BF71" s="528"/>
      <c r="BG71" s="528"/>
      <c r="BH71" s="528"/>
      <c r="BI71" s="528"/>
      <c r="BJ71" s="528"/>
      <c r="BK71" s="528"/>
      <c r="BL71" s="528"/>
      <c r="BM71" s="528"/>
      <c r="BN71" s="528"/>
      <c r="BO71" s="528"/>
      <c r="BP71" s="528"/>
      <c r="BQ71" s="528"/>
      <c r="BR71" s="528"/>
      <c r="BS71" s="528"/>
      <c r="BT71" s="528"/>
      <c r="BU71" s="528"/>
      <c r="BV71" s="528"/>
      <c r="BW71" s="528"/>
      <c r="BX71" s="528"/>
      <c r="BY71" s="528"/>
      <c r="BZ71" s="528"/>
      <c r="CA71" s="532"/>
      <c r="CB71" s="532"/>
      <c r="CC71" s="532"/>
      <c r="CD71" s="533"/>
      <c r="CE71" s="533"/>
    </row>
    <row r="72" spans="2:83" ht="11.25" customHeight="1">
      <c r="B72" s="531"/>
      <c r="C72" s="528"/>
      <c r="D72" s="528"/>
      <c r="E72" s="528"/>
      <c r="F72" s="528"/>
      <c r="G72" s="528"/>
      <c r="H72" s="528"/>
      <c r="I72" s="528"/>
      <c r="J72" s="528"/>
      <c r="K72" s="528"/>
      <c r="L72" s="528"/>
      <c r="M72" s="528"/>
      <c r="N72" s="528"/>
      <c r="O72" s="528"/>
      <c r="P72" s="528"/>
      <c r="Q72" s="528"/>
      <c r="R72" s="528"/>
      <c r="S72" s="528"/>
      <c r="T72" s="528"/>
      <c r="U72" s="528"/>
      <c r="V72" s="528"/>
      <c r="W72" s="528"/>
      <c r="X72" s="528"/>
      <c r="Y72" s="528"/>
      <c r="Z72" s="528"/>
      <c r="AA72" s="528"/>
      <c r="AB72" s="528"/>
      <c r="AC72" s="528"/>
      <c r="AD72" s="528"/>
      <c r="AE72" s="528"/>
      <c r="AF72" s="528"/>
      <c r="AG72" s="528"/>
      <c r="AH72" s="528"/>
      <c r="AI72" s="528"/>
      <c r="AJ72" s="528"/>
      <c r="AK72" s="528"/>
      <c r="AL72" s="528"/>
      <c r="AM72" s="528"/>
      <c r="AN72" s="528"/>
      <c r="AO72" s="528"/>
      <c r="AP72" s="528"/>
      <c r="AQ72" s="528"/>
      <c r="AR72" s="528"/>
      <c r="AS72" s="528"/>
      <c r="AT72" s="528"/>
      <c r="AU72" s="528"/>
      <c r="AV72" s="528"/>
      <c r="AW72" s="528"/>
      <c r="AX72" s="528"/>
      <c r="AY72" s="528"/>
      <c r="AZ72" s="528"/>
      <c r="BA72" s="528"/>
      <c r="BB72" s="528"/>
      <c r="BC72" s="528"/>
      <c r="BD72" s="528"/>
      <c r="BE72" s="528"/>
      <c r="BF72" s="528"/>
      <c r="BG72" s="528"/>
      <c r="BH72" s="528"/>
      <c r="BI72" s="528"/>
      <c r="BJ72" s="528"/>
      <c r="BK72" s="528"/>
      <c r="BL72" s="528"/>
      <c r="BM72" s="528"/>
      <c r="BN72" s="528"/>
      <c r="BO72" s="528"/>
      <c r="BP72" s="528"/>
      <c r="BQ72" s="528"/>
      <c r="BR72" s="528"/>
      <c r="BS72" s="528"/>
      <c r="BT72" s="528"/>
      <c r="BU72" s="528"/>
      <c r="BV72" s="528"/>
      <c r="BW72" s="528"/>
      <c r="BX72" s="528"/>
      <c r="BY72" s="528"/>
      <c r="BZ72" s="528"/>
      <c r="CA72" s="532"/>
      <c r="CB72" s="532"/>
      <c r="CC72" s="532"/>
      <c r="CD72" s="533"/>
      <c r="CE72" s="533"/>
    </row>
    <row r="73" spans="2:83" ht="11.25" customHeight="1">
      <c r="B73" s="531"/>
      <c r="C73" s="528"/>
      <c r="D73" s="528"/>
      <c r="E73" s="528"/>
      <c r="F73" s="528"/>
      <c r="G73" s="528"/>
      <c r="H73" s="528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28"/>
      <c r="U73" s="528"/>
      <c r="V73" s="528"/>
      <c r="W73" s="528"/>
      <c r="X73" s="528"/>
      <c r="Y73" s="528"/>
      <c r="Z73" s="528"/>
      <c r="AA73" s="528"/>
      <c r="AB73" s="528"/>
      <c r="AC73" s="528"/>
      <c r="AD73" s="528"/>
      <c r="AE73" s="528"/>
      <c r="AF73" s="528"/>
      <c r="AG73" s="528"/>
      <c r="AH73" s="528"/>
      <c r="AI73" s="528"/>
      <c r="AJ73" s="528"/>
      <c r="AK73" s="528"/>
      <c r="AL73" s="528"/>
      <c r="AM73" s="528"/>
      <c r="AN73" s="528"/>
      <c r="AO73" s="528"/>
      <c r="AP73" s="528"/>
      <c r="AQ73" s="528"/>
      <c r="AR73" s="528"/>
      <c r="AS73" s="528"/>
      <c r="AT73" s="528"/>
      <c r="AU73" s="528"/>
      <c r="AV73" s="528"/>
      <c r="AW73" s="528"/>
      <c r="AX73" s="528"/>
      <c r="AY73" s="528"/>
      <c r="AZ73" s="528"/>
      <c r="BA73" s="528"/>
      <c r="BB73" s="528"/>
      <c r="BC73" s="528"/>
      <c r="BD73" s="528"/>
      <c r="BE73" s="528"/>
      <c r="BF73" s="528"/>
      <c r="BG73" s="528"/>
      <c r="BH73" s="528"/>
      <c r="BI73" s="528"/>
      <c r="BJ73" s="528"/>
      <c r="BK73" s="528"/>
      <c r="BL73" s="528"/>
      <c r="BM73" s="528"/>
      <c r="BN73" s="528"/>
      <c r="BO73" s="528"/>
      <c r="BP73" s="528"/>
      <c r="BQ73" s="528"/>
      <c r="BR73" s="528"/>
      <c r="BS73" s="528"/>
      <c r="BT73" s="528"/>
      <c r="BU73" s="528"/>
      <c r="BV73" s="528"/>
      <c r="BW73" s="528"/>
      <c r="BX73" s="528"/>
      <c r="BY73" s="528"/>
      <c r="BZ73" s="528"/>
      <c r="CA73" s="532"/>
      <c r="CB73" s="532"/>
      <c r="CC73" s="532"/>
      <c r="CD73" s="533"/>
      <c r="CE73" s="533"/>
    </row>
    <row r="74" spans="2:83" ht="11.25" customHeight="1">
      <c r="B74" s="531"/>
      <c r="C74" s="528"/>
      <c r="D74" s="528"/>
      <c r="E74" s="528"/>
      <c r="F74" s="528"/>
      <c r="G74" s="528"/>
      <c r="H74" s="528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28"/>
      <c r="U74" s="528"/>
      <c r="V74" s="528"/>
      <c r="W74" s="528"/>
      <c r="X74" s="528"/>
      <c r="Y74" s="528"/>
      <c r="Z74" s="528"/>
      <c r="AA74" s="528"/>
      <c r="AB74" s="528"/>
      <c r="AC74" s="528"/>
      <c r="AD74" s="528"/>
      <c r="AE74" s="528"/>
      <c r="AF74" s="528"/>
      <c r="AG74" s="528"/>
      <c r="AH74" s="528"/>
      <c r="AI74" s="528"/>
      <c r="AJ74" s="528"/>
      <c r="AK74" s="528"/>
      <c r="AL74" s="528"/>
      <c r="AM74" s="528"/>
      <c r="AN74" s="528"/>
      <c r="AO74" s="528"/>
      <c r="AP74" s="528"/>
      <c r="AQ74" s="528"/>
      <c r="AR74" s="528"/>
      <c r="AS74" s="528"/>
      <c r="AT74" s="528"/>
      <c r="AU74" s="528"/>
      <c r="AV74" s="528"/>
      <c r="AW74" s="528"/>
      <c r="AX74" s="528"/>
      <c r="AY74" s="528"/>
      <c r="AZ74" s="528"/>
      <c r="BA74" s="528"/>
      <c r="BB74" s="528"/>
      <c r="BC74" s="528"/>
      <c r="BD74" s="528"/>
      <c r="BE74" s="528"/>
      <c r="BF74" s="528"/>
      <c r="BG74" s="528"/>
      <c r="BH74" s="528"/>
      <c r="BI74" s="528"/>
      <c r="BJ74" s="528"/>
      <c r="BK74" s="528"/>
      <c r="BL74" s="528"/>
      <c r="BM74" s="528"/>
      <c r="BN74" s="528"/>
      <c r="BO74" s="528"/>
      <c r="BP74" s="528"/>
      <c r="BQ74" s="528"/>
      <c r="BR74" s="528"/>
      <c r="BS74" s="528"/>
      <c r="BT74" s="528"/>
      <c r="BU74" s="528"/>
      <c r="BV74" s="528"/>
      <c r="BW74" s="528"/>
      <c r="BX74" s="528"/>
      <c r="BY74" s="528"/>
      <c r="BZ74" s="528"/>
      <c r="CA74" s="532"/>
      <c r="CB74" s="532"/>
      <c r="CC74" s="532"/>
      <c r="CD74" s="533"/>
      <c r="CE74" s="533"/>
    </row>
    <row r="75" spans="2:83" ht="11.25" customHeight="1">
      <c r="B75" s="531"/>
      <c r="C75" s="528"/>
      <c r="D75" s="528"/>
      <c r="E75" s="528"/>
      <c r="F75" s="528"/>
      <c r="G75" s="528"/>
      <c r="H75" s="528"/>
      <c r="I75" s="528"/>
      <c r="J75" s="528"/>
      <c r="K75" s="528"/>
      <c r="L75" s="528"/>
      <c r="M75" s="528"/>
      <c r="N75" s="528"/>
      <c r="O75" s="528"/>
      <c r="P75" s="528"/>
      <c r="Q75" s="528"/>
      <c r="R75" s="528"/>
      <c r="S75" s="528"/>
      <c r="T75" s="528"/>
      <c r="U75" s="528"/>
      <c r="V75" s="528"/>
      <c r="W75" s="528"/>
      <c r="X75" s="528"/>
      <c r="Y75" s="528"/>
      <c r="Z75" s="528"/>
      <c r="AA75" s="528"/>
      <c r="AB75" s="528"/>
      <c r="AC75" s="528"/>
      <c r="AD75" s="528"/>
      <c r="AE75" s="528"/>
      <c r="AF75" s="528"/>
      <c r="AG75" s="528"/>
      <c r="AH75" s="528"/>
      <c r="AI75" s="528"/>
      <c r="AJ75" s="528"/>
      <c r="AK75" s="528"/>
      <c r="AL75" s="528"/>
      <c r="AM75" s="528"/>
      <c r="AN75" s="528"/>
      <c r="AO75" s="528"/>
      <c r="AP75" s="528"/>
      <c r="AQ75" s="528"/>
      <c r="AR75" s="528"/>
      <c r="AS75" s="528"/>
      <c r="AT75" s="528"/>
      <c r="AU75" s="528"/>
      <c r="AV75" s="528"/>
      <c r="AW75" s="528"/>
      <c r="AX75" s="528"/>
      <c r="AY75" s="528"/>
      <c r="AZ75" s="528"/>
      <c r="BA75" s="528"/>
      <c r="BB75" s="528"/>
      <c r="BC75" s="528"/>
      <c r="BD75" s="528"/>
      <c r="BE75" s="528"/>
      <c r="BF75" s="528"/>
      <c r="BG75" s="528"/>
      <c r="BH75" s="528"/>
      <c r="BI75" s="528"/>
      <c r="BJ75" s="528"/>
      <c r="BK75" s="528"/>
      <c r="BL75" s="528"/>
      <c r="BM75" s="528"/>
      <c r="BN75" s="528"/>
      <c r="BO75" s="528"/>
      <c r="BP75" s="528"/>
      <c r="BQ75" s="528"/>
      <c r="BR75" s="528"/>
      <c r="BS75" s="528"/>
      <c r="BT75" s="528"/>
      <c r="BU75" s="528"/>
      <c r="BV75" s="528"/>
      <c r="BW75" s="528"/>
      <c r="BX75" s="528"/>
      <c r="BY75" s="528"/>
      <c r="BZ75" s="528"/>
      <c r="CA75" s="532"/>
      <c r="CB75" s="532"/>
      <c r="CC75" s="532"/>
      <c r="CD75" s="533"/>
      <c r="CE75" s="533"/>
    </row>
    <row r="76" spans="2:83" ht="11.25" customHeight="1">
      <c r="B76" s="531"/>
      <c r="C76" s="528"/>
      <c r="D76" s="528"/>
      <c r="E76" s="528"/>
      <c r="F76" s="528"/>
      <c r="G76" s="528"/>
      <c r="H76" s="528"/>
      <c r="I76" s="528"/>
      <c r="J76" s="528"/>
      <c r="K76" s="528"/>
      <c r="L76" s="528"/>
      <c r="M76" s="528"/>
      <c r="N76" s="528"/>
      <c r="O76" s="528"/>
      <c r="P76" s="528"/>
      <c r="Q76" s="528"/>
      <c r="R76" s="528"/>
      <c r="S76" s="528"/>
      <c r="T76" s="528"/>
      <c r="U76" s="528"/>
      <c r="V76" s="528"/>
      <c r="W76" s="528"/>
      <c r="X76" s="528"/>
      <c r="Y76" s="528"/>
      <c r="Z76" s="528"/>
      <c r="AA76" s="528"/>
      <c r="AB76" s="528"/>
      <c r="AC76" s="528"/>
      <c r="AD76" s="528"/>
      <c r="AE76" s="528"/>
      <c r="AF76" s="528"/>
      <c r="AG76" s="528"/>
      <c r="AH76" s="528"/>
      <c r="AI76" s="528"/>
      <c r="AJ76" s="528"/>
      <c r="AK76" s="528"/>
      <c r="AL76" s="528"/>
      <c r="AM76" s="528"/>
      <c r="AN76" s="528"/>
      <c r="AO76" s="528"/>
      <c r="AP76" s="528"/>
      <c r="AQ76" s="528"/>
      <c r="AR76" s="528"/>
      <c r="AS76" s="528"/>
      <c r="AT76" s="528"/>
      <c r="AU76" s="528"/>
      <c r="AV76" s="528"/>
      <c r="AW76" s="528"/>
      <c r="AX76" s="528"/>
      <c r="AY76" s="528"/>
      <c r="AZ76" s="528"/>
      <c r="BA76" s="528"/>
      <c r="BB76" s="528"/>
      <c r="BC76" s="528"/>
      <c r="BD76" s="528"/>
      <c r="BE76" s="528"/>
      <c r="BF76" s="528"/>
      <c r="BG76" s="528"/>
      <c r="BH76" s="528"/>
      <c r="BI76" s="528"/>
      <c r="BJ76" s="528"/>
      <c r="BK76" s="528"/>
      <c r="BL76" s="528"/>
      <c r="BM76" s="528"/>
      <c r="BN76" s="528"/>
      <c r="BO76" s="528"/>
      <c r="BP76" s="528"/>
      <c r="BQ76" s="528"/>
      <c r="BR76" s="528"/>
      <c r="BS76" s="528"/>
      <c r="BT76" s="528"/>
      <c r="BU76" s="528"/>
      <c r="BV76" s="528"/>
      <c r="BW76" s="528"/>
      <c r="BX76" s="528"/>
      <c r="BY76" s="528"/>
      <c r="BZ76" s="528"/>
      <c r="CA76" s="532"/>
      <c r="CB76" s="532"/>
      <c r="CC76" s="532"/>
      <c r="CD76" s="533"/>
      <c r="CE76" s="533"/>
    </row>
    <row r="77" spans="2:83" ht="11.25" customHeight="1">
      <c r="B77" s="531"/>
      <c r="C77" s="528"/>
      <c r="D77" s="528"/>
      <c r="E77" s="528"/>
      <c r="F77" s="528"/>
      <c r="G77" s="528"/>
      <c r="H77" s="528"/>
      <c r="I77" s="528"/>
      <c r="J77" s="528"/>
      <c r="K77" s="528"/>
      <c r="L77" s="528"/>
      <c r="M77" s="528"/>
      <c r="N77" s="528"/>
      <c r="O77" s="528"/>
      <c r="P77" s="528"/>
      <c r="Q77" s="528"/>
      <c r="R77" s="528"/>
      <c r="S77" s="528"/>
      <c r="T77" s="528"/>
      <c r="U77" s="528"/>
      <c r="V77" s="528"/>
      <c r="W77" s="528"/>
      <c r="X77" s="528"/>
      <c r="Y77" s="528"/>
      <c r="Z77" s="528"/>
      <c r="AA77" s="528"/>
      <c r="AB77" s="528"/>
      <c r="AC77" s="528"/>
      <c r="AD77" s="528"/>
      <c r="AE77" s="528"/>
      <c r="AF77" s="528"/>
      <c r="AG77" s="528"/>
      <c r="AH77" s="528"/>
      <c r="AI77" s="528"/>
      <c r="AJ77" s="528"/>
      <c r="AK77" s="528"/>
      <c r="AL77" s="528"/>
      <c r="AM77" s="528"/>
      <c r="AN77" s="528"/>
      <c r="AO77" s="528"/>
      <c r="AP77" s="528"/>
      <c r="AQ77" s="528"/>
      <c r="AR77" s="528"/>
      <c r="AS77" s="528"/>
      <c r="AT77" s="528"/>
      <c r="AU77" s="528"/>
      <c r="AV77" s="528"/>
      <c r="AW77" s="528"/>
      <c r="AX77" s="528"/>
      <c r="AY77" s="528"/>
      <c r="AZ77" s="528"/>
      <c r="BA77" s="528"/>
      <c r="BB77" s="528"/>
      <c r="BC77" s="528"/>
      <c r="BD77" s="528"/>
      <c r="BE77" s="528"/>
      <c r="BF77" s="528"/>
      <c r="BG77" s="528"/>
      <c r="BH77" s="528"/>
      <c r="BI77" s="528"/>
      <c r="BJ77" s="528"/>
      <c r="BK77" s="528"/>
      <c r="BL77" s="528"/>
      <c r="BM77" s="528"/>
      <c r="BN77" s="528"/>
      <c r="BO77" s="528"/>
      <c r="BP77" s="528"/>
      <c r="BQ77" s="528"/>
      <c r="BR77" s="528"/>
      <c r="BS77" s="528"/>
      <c r="BT77" s="528"/>
      <c r="BU77" s="528"/>
      <c r="BV77" s="528"/>
      <c r="BW77" s="528"/>
      <c r="BX77" s="528"/>
      <c r="BY77" s="528"/>
      <c r="BZ77" s="528"/>
      <c r="CA77" s="532"/>
      <c r="CB77" s="532"/>
      <c r="CC77" s="532"/>
      <c r="CD77" s="533"/>
      <c r="CE77" s="533"/>
    </row>
    <row r="78" spans="2:83" ht="11.25" customHeight="1">
      <c r="B78" s="531"/>
      <c r="C78" s="528"/>
      <c r="D78" s="528"/>
      <c r="E78" s="528"/>
      <c r="F78" s="528"/>
      <c r="G78" s="528"/>
      <c r="H78" s="528"/>
      <c r="I78" s="528"/>
      <c r="J78" s="528"/>
      <c r="K78" s="528"/>
      <c r="L78" s="528"/>
      <c r="M78" s="528"/>
      <c r="N78" s="528"/>
      <c r="O78" s="528"/>
      <c r="P78" s="528"/>
      <c r="Q78" s="528"/>
      <c r="R78" s="528"/>
      <c r="S78" s="528"/>
      <c r="T78" s="528"/>
      <c r="U78" s="528"/>
      <c r="V78" s="528"/>
      <c r="W78" s="528"/>
      <c r="X78" s="528"/>
      <c r="Y78" s="528"/>
      <c r="Z78" s="528"/>
      <c r="AA78" s="528"/>
      <c r="AB78" s="528"/>
      <c r="AC78" s="528"/>
      <c r="AD78" s="528"/>
      <c r="AE78" s="528"/>
      <c r="AF78" s="528"/>
      <c r="AG78" s="528"/>
      <c r="AH78" s="528"/>
      <c r="AI78" s="528"/>
      <c r="AJ78" s="528"/>
      <c r="AK78" s="528"/>
      <c r="AL78" s="528"/>
      <c r="AM78" s="528"/>
      <c r="AN78" s="528"/>
      <c r="AO78" s="528"/>
      <c r="AP78" s="528"/>
      <c r="AQ78" s="528"/>
      <c r="AR78" s="528"/>
      <c r="AS78" s="528"/>
      <c r="AT78" s="528"/>
      <c r="AU78" s="528"/>
      <c r="AV78" s="528"/>
      <c r="AW78" s="528"/>
      <c r="AX78" s="528"/>
      <c r="AY78" s="528"/>
      <c r="AZ78" s="528"/>
      <c r="BA78" s="528"/>
      <c r="BB78" s="528"/>
      <c r="BC78" s="528"/>
      <c r="BD78" s="528"/>
      <c r="BE78" s="528"/>
      <c r="BF78" s="528"/>
      <c r="BG78" s="528"/>
      <c r="BH78" s="528"/>
      <c r="BI78" s="528"/>
      <c r="BJ78" s="528"/>
      <c r="BK78" s="528"/>
      <c r="BL78" s="528"/>
      <c r="BM78" s="528"/>
      <c r="BN78" s="528"/>
      <c r="BO78" s="528"/>
      <c r="BP78" s="528"/>
      <c r="BQ78" s="528"/>
      <c r="BR78" s="528"/>
      <c r="BS78" s="528"/>
      <c r="BT78" s="528"/>
      <c r="BU78" s="528"/>
      <c r="BV78" s="528"/>
      <c r="BW78" s="528"/>
      <c r="BX78" s="528"/>
      <c r="BY78" s="528"/>
      <c r="BZ78" s="528"/>
      <c r="CA78" s="532"/>
      <c r="CB78" s="532"/>
      <c r="CC78" s="532"/>
      <c r="CD78" s="533"/>
      <c r="CE78" s="533"/>
    </row>
    <row r="79" spans="2:83" ht="11.25" customHeight="1">
      <c r="B79" s="531"/>
      <c r="C79" s="528"/>
      <c r="D79" s="528"/>
      <c r="E79" s="528"/>
      <c r="F79" s="528"/>
      <c r="G79" s="528"/>
      <c r="H79" s="528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28"/>
      <c r="U79" s="528"/>
      <c r="V79" s="528"/>
      <c r="W79" s="528"/>
      <c r="X79" s="528"/>
      <c r="Y79" s="528"/>
      <c r="Z79" s="528"/>
      <c r="AA79" s="528"/>
      <c r="AB79" s="528"/>
      <c r="AC79" s="528"/>
      <c r="AD79" s="528"/>
      <c r="AE79" s="528"/>
      <c r="AF79" s="528"/>
      <c r="AG79" s="528"/>
      <c r="AH79" s="528"/>
      <c r="AI79" s="528"/>
      <c r="AJ79" s="528"/>
      <c r="AK79" s="528"/>
      <c r="AL79" s="528"/>
      <c r="AM79" s="528"/>
      <c r="AN79" s="528"/>
      <c r="AO79" s="528"/>
      <c r="AP79" s="528"/>
      <c r="AQ79" s="528"/>
      <c r="AR79" s="528"/>
      <c r="AS79" s="528"/>
      <c r="AT79" s="528"/>
      <c r="AU79" s="528"/>
      <c r="AV79" s="528"/>
      <c r="AW79" s="528"/>
      <c r="AX79" s="528"/>
      <c r="AY79" s="528"/>
      <c r="AZ79" s="528"/>
      <c r="BA79" s="528"/>
      <c r="BB79" s="528"/>
      <c r="BC79" s="528"/>
      <c r="BD79" s="528"/>
      <c r="BE79" s="528"/>
      <c r="BF79" s="528"/>
      <c r="BG79" s="528"/>
      <c r="BH79" s="528"/>
      <c r="BI79" s="528"/>
      <c r="BJ79" s="528"/>
      <c r="BK79" s="528"/>
      <c r="BL79" s="528"/>
      <c r="BM79" s="528"/>
      <c r="BN79" s="528"/>
      <c r="BO79" s="528"/>
      <c r="BP79" s="528"/>
      <c r="BQ79" s="528"/>
      <c r="BR79" s="528"/>
      <c r="BS79" s="528"/>
      <c r="BT79" s="528"/>
      <c r="BU79" s="528"/>
      <c r="BV79" s="528"/>
      <c r="BW79" s="528"/>
      <c r="BX79" s="528"/>
      <c r="BY79" s="528"/>
      <c r="BZ79" s="528"/>
      <c r="CA79" s="532"/>
      <c r="CB79" s="532"/>
      <c r="CC79" s="532"/>
      <c r="CD79" s="533"/>
      <c r="CE79" s="533"/>
    </row>
    <row r="80" spans="2:83" ht="11.25" customHeight="1">
      <c r="B80" s="531"/>
      <c r="C80" s="528"/>
      <c r="D80" s="528"/>
      <c r="E80" s="528"/>
      <c r="F80" s="528"/>
      <c r="G80" s="528"/>
      <c r="H80" s="528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28"/>
      <c r="U80" s="528"/>
      <c r="V80" s="528"/>
      <c r="W80" s="528"/>
      <c r="X80" s="528"/>
      <c r="Y80" s="528"/>
      <c r="Z80" s="528"/>
      <c r="AA80" s="528"/>
      <c r="AB80" s="528"/>
      <c r="AC80" s="528"/>
      <c r="AD80" s="528"/>
      <c r="AE80" s="528"/>
      <c r="AF80" s="528"/>
      <c r="AG80" s="528"/>
      <c r="AH80" s="528"/>
      <c r="AI80" s="528"/>
      <c r="AJ80" s="528"/>
      <c r="AK80" s="528"/>
      <c r="AL80" s="528"/>
      <c r="AM80" s="528"/>
      <c r="AN80" s="528"/>
      <c r="AO80" s="528"/>
      <c r="AP80" s="528"/>
      <c r="AQ80" s="528"/>
      <c r="AR80" s="528"/>
      <c r="AS80" s="528"/>
      <c r="AT80" s="528"/>
      <c r="AU80" s="528"/>
      <c r="AV80" s="528"/>
      <c r="AW80" s="528"/>
      <c r="AX80" s="528"/>
      <c r="AY80" s="528"/>
      <c r="AZ80" s="528"/>
      <c r="BA80" s="528"/>
      <c r="BB80" s="528"/>
      <c r="BC80" s="528"/>
      <c r="BD80" s="528"/>
      <c r="BE80" s="528"/>
      <c r="BF80" s="528"/>
      <c r="BG80" s="528"/>
      <c r="BH80" s="528"/>
      <c r="BI80" s="528"/>
      <c r="BJ80" s="528"/>
      <c r="BK80" s="528"/>
      <c r="BL80" s="528"/>
      <c r="BM80" s="528"/>
      <c r="BN80" s="528"/>
      <c r="BO80" s="528"/>
      <c r="BP80" s="528"/>
      <c r="BQ80" s="528"/>
      <c r="BR80" s="528"/>
      <c r="BS80" s="528"/>
      <c r="BT80" s="528"/>
      <c r="BU80" s="528"/>
      <c r="BV80" s="528"/>
      <c r="BW80" s="528"/>
      <c r="BX80" s="528"/>
      <c r="BY80" s="528"/>
      <c r="BZ80" s="528"/>
      <c r="CA80" s="532"/>
      <c r="CB80" s="532"/>
      <c r="CC80" s="532"/>
      <c r="CD80" s="533"/>
      <c r="CE80" s="533"/>
    </row>
    <row r="81" spans="2:83" ht="11.25" customHeight="1">
      <c r="B81" s="531"/>
      <c r="C81" s="528"/>
      <c r="D81" s="528"/>
      <c r="E81" s="528"/>
      <c r="F81" s="528"/>
      <c r="G81" s="528"/>
      <c r="H81" s="528"/>
      <c r="I81" s="528"/>
      <c r="J81" s="528"/>
      <c r="K81" s="528"/>
      <c r="L81" s="528"/>
      <c r="M81" s="528"/>
      <c r="N81" s="528"/>
      <c r="O81" s="528"/>
      <c r="P81" s="528"/>
      <c r="Q81" s="528"/>
      <c r="R81" s="528"/>
      <c r="S81" s="528"/>
      <c r="T81" s="528"/>
      <c r="U81" s="528"/>
      <c r="V81" s="528"/>
      <c r="W81" s="528"/>
      <c r="X81" s="528"/>
      <c r="Y81" s="528"/>
      <c r="Z81" s="528"/>
      <c r="AA81" s="528"/>
      <c r="AB81" s="528"/>
      <c r="AC81" s="528"/>
      <c r="AD81" s="528"/>
      <c r="AE81" s="528"/>
      <c r="AF81" s="528"/>
      <c r="AG81" s="528"/>
      <c r="AH81" s="528"/>
      <c r="AI81" s="528"/>
      <c r="AJ81" s="528"/>
      <c r="AK81" s="528"/>
      <c r="AL81" s="528"/>
      <c r="AM81" s="528"/>
      <c r="AN81" s="528"/>
      <c r="AO81" s="528"/>
      <c r="AP81" s="528"/>
      <c r="AQ81" s="528"/>
      <c r="AR81" s="528"/>
      <c r="AS81" s="528"/>
      <c r="AT81" s="528"/>
      <c r="AU81" s="528"/>
      <c r="AV81" s="528"/>
      <c r="AW81" s="528"/>
      <c r="AX81" s="528"/>
      <c r="AY81" s="528"/>
      <c r="AZ81" s="528"/>
      <c r="BA81" s="528"/>
      <c r="BB81" s="528"/>
      <c r="BC81" s="528"/>
      <c r="BD81" s="528"/>
      <c r="BE81" s="528"/>
      <c r="BF81" s="528"/>
      <c r="BG81" s="528"/>
      <c r="BH81" s="528"/>
      <c r="BI81" s="528"/>
      <c r="BJ81" s="528"/>
      <c r="BK81" s="528"/>
      <c r="BL81" s="528"/>
      <c r="BM81" s="528"/>
      <c r="BN81" s="528"/>
      <c r="BO81" s="528"/>
      <c r="BP81" s="528"/>
      <c r="BQ81" s="528"/>
      <c r="BR81" s="528"/>
      <c r="BS81" s="528"/>
      <c r="BT81" s="528"/>
      <c r="BU81" s="528"/>
      <c r="BV81" s="528"/>
      <c r="BW81" s="528"/>
      <c r="BX81" s="528"/>
      <c r="BY81" s="528"/>
      <c r="BZ81" s="528"/>
      <c r="CA81" s="532"/>
      <c r="CB81" s="532"/>
      <c r="CC81" s="532"/>
      <c r="CD81" s="533"/>
      <c r="CE81" s="533"/>
    </row>
    <row r="82" spans="2:83" ht="11.25" customHeight="1">
      <c r="B82" s="531"/>
      <c r="C82" s="528"/>
      <c r="D82" s="528"/>
      <c r="E82" s="528"/>
      <c r="F82" s="528"/>
      <c r="G82" s="528"/>
      <c r="H82" s="528"/>
      <c r="I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  <c r="U82" s="528"/>
      <c r="V82" s="528"/>
      <c r="W82" s="528"/>
      <c r="X82" s="528"/>
      <c r="Y82" s="528"/>
      <c r="Z82" s="528"/>
      <c r="AA82" s="528"/>
      <c r="AB82" s="528"/>
      <c r="AC82" s="528"/>
      <c r="AD82" s="528"/>
      <c r="AE82" s="528"/>
      <c r="AF82" s="528"/>
      <c r="AG82" s="528"/>
      <c r="AH82" s="528"/>
      <c r="AI82" s="528"/>
      <c r="AJ82" s="528"/>
      <c r="AK82" s="528"/>
      <c r="AL82" s="528"/>
      <c r="AM82" s="528"/>
      <c r="AN82" s="528"/>
      <c r="AO82" s="528"/>
      <c r="AP82" s="528"/>
      <c r="AQ82" s="528"/>
      <c r="AR82" s="528"/>
      <c r="AS82" s="528"/>
      <c r="AT82" s="528"/>
      <c r="AU82" s="528"/>
      <c r="AV82" s="528"/>
      <c r="AW82" s="528"/>
      <c r="AX82" s="528"/>
      <c r="AY82" s="528"/>
      <c r="AZ82" s="528"/>
      <c r="BA82" s="528"/>
      <c r="BB82" s="528"/>
      <c r="BC82" s="528"/>
      <c r="BD82" s="528"/>
      <c r="BE82" s="528"/>
      <c r="BF82" s="528"/>
      <c r="BG82" s="528"/>
      <c r="BH82" s="528"/>
      <c r="BI82" s="528"/>
      <c r="BJ82" s="528"/>
      <c r="BK82" s="528"/>
      <c r="BL82" s="528"/>
      <c r="BM82" s="528"/>
      <c r="BN82" s="528"/>
      <c r="BO82" s="528"/>
      <c r="BP82" s="528"/>
      <c r="BQ82" s="528"/>
      <c r="BR82" s="528"/>
      <c r="BS82" s="528"/>
      <c r="BT82" s="528"/>
      <c r="BU82" s="528"/>
      <c r="BV82" s="528"/>
      <c r="BW82" s="528"/>
      <c r="BX82" s="528"/>
      <c r="BY82" s="528"/>
      <c r="BZ82" s="528"/>
      <c r="CA82" s="532"/>
      <c r="CB82" s="532"/>
      <c r="CC82" s="532"/>
      <c r="CD82" s="533"/>
      <c r="CE82" s="533"/>
    </row>
    <row r="83" spans="2:83" ht="11.25" customHeight="1">
      <c r="B83" s="531"/>
      <c r="C83" s="528"/>
      <c r="D83" s="528"/>
      <c r="E83" s="528"/>
      <c r="F83" s="528"/>
      <c r="G83" s="528"/>
      <c r="H83" s="528"/>
      <c r="I83" s="528"/>
      <c r="J83" s="528"/>
      <c r="K83" s="528"/>
      <c r="L83" s="528"/>
      <c r="M83" s="528"/>
      <c r="N83" s="528"/>
      <c r="O83" s="528"/>
      <c r="P83" s="528"/>
      <c r="Q83" s="528"/>
      <c r="R83" s="528"/>
      <c r="S83" s="528"/>
      <c r="T83" s="528"/>
      <c r="U83" s="528"/>
      <c r="V83" s="528"/>
      <c r="W83" s="528"/>
      <c r="X83" s="528"/>
      <c r="Y83" s="528"/>
      <c r="Z83" s="528"/>
      <c r="AA83" s="528"/>
      <c r="AB83" s="528"/>
      <c r="AC83" s="528"/>
      <c r="AD83" s="528"/>
      <c r="AE83" s="528"/>
      <c r="AF83" s="528"/>
      <c r="AG83" s="528"/>
      <c r="AH83" s="528"/>
      <c r="AI83" s="528"/>
      <c r="AJ83" s="528"/>
      <c r="AK83" s="528"/>
      <c r="AL83" s="528"/>
      <c r="AM83" s="528"/>
      <c r="AN83" s="528"/>
      <c r="AO83" s="528"/>
      <c r="AP83" s="528"/>
      <c r="AQ83" s="528"/>
      <c r="AR83" s="528"/>
      <c r="AS83" s="528"/>
      <c r="AT83" s="528"/>
      <c r="AU83" s="528"/>
      <c r="AV83" s="528"/>
      <c r="AW83" s="528"/>
      <c r="AX83" s="528"/>
      <c r="AY83" s="528"/>
      <c r="AZ83" s="528"/>
      <c r="BA83" s="528"/>
      <c r="BB83" s="528"/>
      <c r="BC83" s="528"/>
      <c r="BD83" s="528"/>
      <c r="BE83" s="528"/>
      <c r="BF83" s="528"/>
      <c r="BG83" s="528"/>
      <c r="BH83" s="528"/>
      <c r="BI83" s="528"/>
      <c r="BJ83" s="528"/>
      <c r="BK83" s="528"/>
      <c r="BL83" s="528"/>
      <c r="BM83" s="528"/>
      <c r="BN83" s="528"/>
      <c r="BO83" s="528"/>
      <c r="BP83" s="528"/>
      <c r="BQ83" s="528"/>
      <c r="BR83" s="528"/>
      <c r="BS83" s="528"/>
      <c r="BT83" s="528"/>
      <c r="BU83" s="528"/>
      <c r="BV83" s="528"/>
      <c r="BW83" s="528"/>
      <c r="BX83" s="528"/>
      <c r="BY83" s="528"/>
      <c r="BZ83" s="528"/>
      <c r="CA83" s="532"/>
      <c r="CB83" s="532"/>
      <c r="CC83" s="532"/>
      <c r="CD83" s="533"/>
      <c r="CE83" s="533"/>
    </row>
    <row r="84" spans="2:83" ht="11.25" customHeight="1">
      <c r="B84" s="531"/>
      <c r="C84" s="528"/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8"/>
      <c r="P84" s="528"/>
      <c r="Q84" s="528"/>
      <c r="R84" s="528"/>
      <c r="S84" s="528"/>
      <c r="T84" s="528"/>
      <c r="U84" s="528"/>
      <c r="V84" s="528"/>
      <c r="W84" s="528"/>
      <c r="X84" s="528"/>
      <c r="Y84" s="528"/>
      <c r="Z84" s="528"/>
      <c r="AA84" s="528"/>
      <c r="AB84" s="528"/>
      <c r="AC84" s="528"/>
      <c r="AD84" s="528"/>
      <c r="AE84" s="528"/>
      <c r="AF84" s="528"/>
      <c r="AG84" s="528"/>
      <c r="AH84" s="528"/>
      <c r="AI84" s="528"/>
      <c r="AJ84" s="528"/>
      <c r="AK84" s="528"/>
      <c r="AL84" s="528"/>
      <c r="AM84" s="528"/>
      <c r="AN84" s="528"/>
      <c r="AO84" s="528"/>
      <c r="AP84" s="528"/>
      <c r="AQ84" s="528"/>
      <c r="AR84" s="528"/>
      <c r="AS84" s="528"/>
      <c r="AT84" s="528"/>
      <c r="AU84" s="528"/>
      <c r="AV84" s="528"/>
      <c r="AW84" s="528"/>
      <c r="AX84" s="528"/>
      <c r="AY84" s="528"/>
      <c r="AZ84" s="528"/>
      <c r="BA84" s="528"/>
      <c r="BB84" s="528"/>
      <c r="BC84" s="528"/>
      <c r="BD84" s="528"/>
      <c r="BE84" s="528"/>
      <c r="BF84" s="528"/>
      <c r="BG84" s="528"/>
      <c r="BH84" s="528"/>
      <c r="BI84" s="528"/>
      <c r="BJ84" s="528"/>
      <c r="BK84" s="528"/>
      <c r="BL84" s="528"/>
      <c r="BM84" s="528"/>
      <c r="BN84" s="528"/>
      <c r="BO84" s="528"/>
      <c r="BP84" s="528"/>
      <c r="BQ84" s="528"/>
      <c r="BR84" s="528"/>
      <c r="BS84" s="528"/>
      <c r="BT84" s="528"/>
      <c r="BU84" s="528"/>
      <c r="BV84" s="528"/>
      <c r="BW84" s="528"/>
      <c r="BX84" s="528"/>
      <c r="BY84" s="528"/>
      <c r="BZ84" s="528"/>
      <c r="CA84" s="532"/>
      <c r="CB84" s="532"/>
      <c r="CC84" s="532"/>
      <c r="CD84" s="533"/>
      <c r="CE84" s="533"/>
    </row>
    <row r="85" spans="2:83" ht="11.25" customHeight="1">
      <c r="B85" s="531"/>
      <c r="C85" s="528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8"/>
      <c r="P85" s="528"/>
      <c r="Q85" s="528"/>
      <c r="R85" s="528"/>
      <c r="S85" s="528"/>
      <c r="T85" s="528"/>
      <c r="U85" s="528"/>
      <c r="V85" s="528"/>
      <c r="W85" s="528"/>
      <c r="X85" s="528"/>
      <c r="Y85" s="528"/>
      <c r="Z85" s="528"/>
      <c r="AA85" s="528"/>
      <c r="AB85" s="528"/>
      <c r="AC85" s="528"/>
      <c r="AD85" s="528"/>
      <c r="AE85" s="528"/>
      <c r="AF85" s="528"/>
      <c r="AG85" s="528"/>
      <c r="AH85" s="528"/>
      <c r="AI85" s="528"/>
      <c r="AJ85" s="528"/>
      <c r="AK85" s="528"/>
      <c r="AL85" s="528"/>
      <c r="AM85" s="528"/>
      <c r="AN85" s="528"/>
      <c r="AO85" s="528"/>
      <c r="AP85" s="528"/>
      <c r="AQ85" s="528"/>
      <c r="AR85" s="528"/>
      <c r="AS85" s="528"/>
      <c r="AT85" s="528"/>
      <c r="AU85" s="528"/>
      <c r="AV85" s="528"/>
      <c r="AW85" s="528"/>
      <c r="AX85" s="528"/>
      <c r="AY85" s="528"/>
      <c r="AZ85" s="528"/>
      <c r="BA85" s="528"/>
      <c r="BB85" s="528"/>
      <c r="BC85" s="528"/>
      <c r="BD85" s="528"/>
      <c r="BE85" s="528"/>
      <c r="BF85" s="528"/>
      <c r="BG85" s="528"/>
      <c r="BH85" s="528"/>
      <c r="BI85" s="528"/>
      <c r="BJ85" s="528"/>
      <c r="BK85" s="528"/>
      <c r="BL85" s="528"/>
      <c r="BM85" s="528"/>
      <c r="BN85" s="528"/>
      <c r="BO85" s="528"/>
      <c r="BP85" s="528"/>
      <c r="BQ85" s="528"/>
      <c r="BR85" s="528"/>
      <c r="BS85" s="528"/>
      <c r="BT85" s="528"/>
      <c r="BU85" s="528"/>
      <c r="BV85" s="528"/>
      <c r="BW85" s="528"/>
      <c r="BX85" s="528"/>
      <c r="BY85" s="528"/>
      <c r="BZ85" s="528"/>
      <c r="CA85" s="532"/>
      <c r="CB85" s="532"/>
      <c r="CC85" s="532"/>
      <c r="CD85" s="533"/>
      <c r="CE85" s="533"/>
    </row>
    <row r="86" spans="2:83" ht="11.25" customHeight="1">
      <c r="B86" s="531"/>
      <c r="C86" s="528"/>
      <c r="D86" s="528"/>
      <c r="E86" s="528"/>
      <c r="F86" s="528"/>
      <c r="G86" s="528"/>
      <c r="H86" s="528"/>
      <c r="I86" s="528"/>
      <c r="J86" s="528"/>
      <c r="K86" s="528"/>
      <c r="L86" s="528"/>
      <c r="M86" s="528"/>
      <c r="N86" s="528"/>
      <c r="O86" s="528"/>
      <c r="P86" s="528"/>
      <c r="Q86" s="528"/>
      <c r="R86" s="528"/>
      <c r="S86" s="528"/>
      <c r="T86" s="528"/>
      <c r="U86" s="528"/>
      <c r="V86" s="528"/>
      <c r="W86" s="528"/>
      <c r="X86" s="528"/>
      <c r="Y86" s="528"/>
      <c r="Z86" s="528"/>
      <c r="AA86" s="528"/>
      <c r="AB86" s="528"/>
      <c r="AC86" s="528"/>
      <c r="AD86" s="528"/>
      <c r="AE86" s="528"/>
      <c r="AF86" s="528"/>
      <c r="AG86" s="528"/>
      <c r="AH86" s="528"/>
      <c r="AI86" s="528"/>
      <c r="AJ86" s="528"/>
      <c r="AK86" s="528"/>
      <c r="AL86" s="528"/>
      <c r="AM86" s="528"/>
      <c r="AN86" s="528"/>
      <c r="AO86" s="528"/>
      <c r="AP86" s="528"/>
      <c r="AQ86" s="528"/>
      <c r="AR86" s="528"/>
      <c r="AS86" s="528"/>
      <c r="AT86" s="528"/>
      <c r="AU86" s="528"/>
      <c r="AV86" s="528"/>
      <c r="AW86" s="528"/>
      <c r="AX86" s="528"/>
      <c r="AY86" s="528"/>
      <c r="AZ86" s="528"/>
      <c r="BA86" s="528"/>
      <c r="BB86" s="528"/>
      <c r="BC86" s="528"/>
      <c r="BD86" s="528"/>
      <c r="BE86" s="528"/>
      <c r="BF86" s="528"/>
      <c r="BG86" s="528"/>
      <c r="BH86" s="528"/>
      <c r="BI86" s="528"/>
      <c r="BJ86" s="528"/>
      <c r="BK86" s="528"/>
      <c r="BL86" s="528"/>
      <c r="BM86" s="528"/>
      <c r="BN86" s="528"/>
      <c r="BO86" s="528"/>
      <c r="BP86" s="528"/>
      <c r="BQ86" s="528"/>
      <c r="BR86" s="528"/>
      <c r="BS86" s="528"/>
      <c r="BT86" s="528"/>
      <c r="BU86" s="528"/>
      <c r="BV86" s="528"/>
      <c r="BW86" s="528"/>
      <c r="BX86" s="528"/>
      <c r="BY86" s="528"/>
      <c r="BZ86" s="528"/>
      <c r="CA86" s="532"/>
      <c r="CB86" s="532"/>
      <c r="CC86" s="532"/>
      <c r="CD86" s="533"/>
      <c r="CE86" s="533"/>
    </row>
    <row r="87" spans="2:83" ht="11.25" customHeight="1">
      <c r="B87" s="531"/>
      <c r="C87" s="528"/>
      <c r="D87" s="528"/>
      <c r="E87" s="528"/>
      <c r="F87" s="528"/>
      <c r="G87" s="528"/>
      <c r="H87" s="528"/>
      <c r="I87" s="528"/>
      <c r="J87" s="528"/>
      <c r="K87" s="528"/>
      <c r="L87" s="528"/>
      <c r="M87" s="528"/>
      <c r="N87" s="528"/>
      <c r="O87" s="528"/>
      <c r="P87" s="528"/>
      <c r="Q87" s="528"/>
      <c r="R87" s="528"/>
      <c r="S87" s="528"/>
      <c r="T87" s="528"/>
      <c r="U87" s="528"/>
      <c r="V87" s="528"/>
      <c r="W87" s="528"/>
      <c r="X87" s="528"/>
      <c r="Y87" s="528"/>
      <c r="Z87" s="528"/>
      <c r="AA87" s="528"/>
      <c r="AB87" s="528"/>
      <c r="AC87" s="528"/>
      <c r="AD87" s="528"/>
      <c r="AE87" s="528"/>
      <c r="AF87" s="528"/>
      <c r="AG87" s="528"/>
      <c r="AH87" s="528"/>
      <c r="AI87" s="528"/>
      <c r="AJ87" s="528"/>
      <c r="AK87" s="528"/>
      <c r="AL87" s="528"/>
      <c r="AM87" s="528"/>
      <c r="AN87" s="528"/>
      <c r="AO87" s="528"/>
      <c r="AP87" s="528"/>
      <c r="AQ87" s="528"/>
      <c r="AR87" s="528"/>
      <c r="AS87" s="528"/>
      <c r="AT87" s="528"/>
      <c r="AU87" s="528"/>
      <c r="AV87" s="528"/>
      <c r="AW87" s="528"/>
      <c r="AX87" s="528"/>
      <c r="AY87" s="528"/>
      <c r="AZ87" s="528"/>
      <c r="BA87" s="528"/>
      <c r="BB87" s="528"/>
      <c r="BC87" s="528"/>
      <c r="BD87" s="528"/>
      <c r="BE87" s="528"/>
      <c r="BF87" s="528"/>
      <c r="BG87" s="528"/>
      <c r="BH87" s="528"/>
      <c r="BI87" s="528"/>
      <c r="BJ87" s="528"/>
      <c r="BK87" s="528"/>
      <c r="BL87" s="528"/>
      <c r="BM87" s="528"/>
      <c r="BN87" s="528"/>
      <c r="BO87" s="528"/>
      <c r="BP87" s="528"/>
      <c r="BQ87" s="528"/>
      <c r="BR87" s="528"/>
      <c r="BS87" s="528"/>
      <c r="BT87" s="528"/>
      <c r="BU87" s="528"/>
      <c r="BV87" s="528"/>
      <c r="BW87" s="528"/>
      <c r="BX87" s="528"/>
      <c r="BY87" s="528"/>
      <c r="BZ87" s="528"/>
      <c r="CA87" s="532"/>
      <c r="CB87" s="532"/>
      <c r="CC87" s="532"/>
      <c r="CD87" s="533"/>
      <c r="CE87" s="533"/>
    </row>
    <row r="88" spans="2:83" ht="11.25" customHeight="1">
      <c r="B88" s="531"/>
      <c r="C88" s="528"/>
      <c r="D88" s="528"/>
      <c r="E88" s="528"/>
      <c r="F88" s="528"/>
      <c r="G88" s="528"/>
      <c r="H88" s="528"/>
      <c r="I88" s="528"/>
      <c r="J88" s="528"/>
      <c r="K88" s="528"/>
      <c r="L88" s="528"/>
      <c r="M88" s="528"/>
      <c r="N88" s="528"/>
      <c r="O88" s="528"/>
      <c r="P88" s="528"/>
      <c r="Q88" s="528"/>
      <c r="R88" s="528"/>
      <c r="S88" s="528"/>
      <c r="T88" s="528"/>
      <c r="U88" s="528"/>
      <c r="V88" s="528"/>
      <c r="W88" s="528"/>
      <c r="X88" s="528"/>
      <c r="Y88" s="528"/>
      <c r="Z88" s="528"/>
      <c r="AA88" s="528"/>
      <c r="AB88" s="528"/>
      <c r="AC88" s="528"/>
      <c r="AD88" s="528"/>
      <c r="AE88" s="528"/>
      <c r="AF88" s="528"/>
      <c r="AG88" s="528"/>
      <c r="AH88" s="528"/>
      <c r="AI88" s="528"/>
      <c r="AJ88" s="528"/>
      <c r="AK88" s="528"/>
      <c r="AL88" s="528"/>
      <c r="AM88" s="528"/>
      <c r="AN88" s="528"/>
      <c r="AO88" s="528"/>
      <c r="AP88" s="528"/>
      <c r="AQ88" s="528"/>
      <c r="AR88" s="528"/>
      <c r="AS88" s="528"/>
      <c r="AT88" s="528"/>
      <c r="AU88" s="528"/>
      <c r="AV88" s="528"/>
      <c r="AW88" s="528"/>
      <c r="AX88" s="528"/>
      <c r="AY88" s="528"/>
      <c r="AZ88" s="528"/>
      <c r="BA88" s="528"/>
      <c r="BB88" s="528"/>
      <c r="BC88" s="528"/>
      <c r="BD88" s="528"/>
      <c r="BE88" s="528"/>
      <c r="BF88" s="528"/>
      <c r="BG88" s="528"/>
      <c r="BH88" s="528"/>
      <c r="BI88" s="528"/>
      <c r="BJ88" s="528"/>
      <c r="BK88" s="528"/>
      <c r="BL88" s="528"/>
      <c r="BM88" s="528"/>
      <c r="BN88" s="528"/>
      <c r="BO88" s="528"/>
      <c r="BP88" s="528"/>
      <c r="BQ88" s="528"/>
      <c r="BR88" s="528"/>
      <c r="BS88" s="528"/>
      <c r="BT88" s="528"/>
      <c r="BU88" s="528"/>
      <c r="BV88" s="528"/>
      <c r="BW88" s="528"/>
      <c r="BX88" s="528"/>
      <c r="BY88" s="528"/>
      <c r="BZ88" s="528"/>
      <c r="CA88" s="532"/>
      <c r="CB88" s="532"/>
      <c r="CC88" s="532"/>
      <c r="CD88" s="533"/>
      <c r="CE88" s="533"/>
    </row>
    <row r="89" spans="2:83" ht="11.25" customHeight="1">
      <c r="B89" s="531"/>
      <c r="C89" s="528"/>
      <c r="D89" s="528"/>
      <c r="E89" s="528"/>
      <c r="F89" s="528"/>
      <c r="G89" s="528"/>
      <c r="H89" s="528"/>
      <c r="I89" s="528"/>
      <c r="J89" s="528"/>
      <c r="K89" s="528"/>
      <c r="L89" s="528"/>
      <c r="M89" s="528"/>
      <c r="N89" s="528"/>
      <c r="O89" s="528"/>
      <c r="P89" s="528"/>
      <c r="Q89" s="528"/>
      <c r="R89" s="528"/>
      <c r="S89" s="528"/>
      <c r="T89" s="528"/>
      <c r="U89" s="528"/>
      <c r="V89" s="528"/>
      <c r="W89" s="528"/>
      <c r="X89" s="528"/>
      <c r="Y89" s="528"/>
      <c r="Z89" s="528"/>
      <c r="AA89" s="528"/>
      <c r="AB89" s="528"/>
      <c r="AC89" s="528"/>
      <c r="AD89" s="528"/>
      <c r="AE89" s="528"/>
      <c r="AF89" s="528"/>
      <c r="AG89" s="528"/>
      <c r="AH89" s="528"/>
      <c r="AI89" s="528"/>
      <c r="AJ89" s="528"/>
      <c r="AK89" s="528"/>
      <c r="AL89" s="528"/>
      <c r="AM89" s="528"/>
      <c r="AN89" s="528"/>
      <c r="AO89" s="528"/>
      <c r="AP89" s="528"/>
      <c r="AQ89" s="528"/>
      <c r="AR89" s="528"/>
      <c r="AS89" s="528"/>
      <c r="AT89" s="528"/>
      <c r="AU89" s="528"/>
      <c r="AV89" s="528"/>
      <c r="AW89" s="528"/>
      <c r="AX89" s="528"/>
      <c r="AY89" s="528"/>
      <c r="AZ89" s="528"/>
      <c r="BA89" s="528"/>
      <c r="BB89" s="528"/>
      <c r="BC89" s="528"/>
      <c r="BD89" s="528"/>
      <c r="BE89" s="528"/>
      <c r="BF89" s="528"/>
      <c r="BG89" s="528"/>
      <c r="BH89" s="528"/>
      <c r="BI89" s="528"/>
      <c r="BJ89" s="528"/>
      <c r="BK89" s="528"/>
      <c r="BL89" s="528"/>
      <c r="BM89" s="528"/>
      <c r="BN89" s="528"/>
      <c r="BO89" s="528"/>
      <c r="BP89" s="528"/>
      <c r="BQ89" s="528"/>
      <c r="BR89" s="528"/>
      <c r="BS89" s="528"/>
      <c r="BT89" s="528"/>
      <c r="BU89" s="528"/>
      <c r="BV89" s="528"/>
      <c r="BW89" s="528"/>
      <c r="BX89" s="528"/>
      <c r="BY89" s="528"/>
      <c r="BZ89" s="528"/>
      <c r="CA89" s="532"/>
      <c r="CB89" s="532"/>
      <c r="CC89" s="532"/>
      <c r="CD89" s="533"/>
      <c r="CE89" s="533"/>
    </row>
    <row r="90" spans="2:83" ht="11.25" customHeight="1">
      <c r="B90" s="531"/>
      <c r="C90" s="528"/>
      <c r="D90" s="528"/>
      <c r="E90" s="528"/>
      <c r="F90" s="528"/>
      <c r="G90" s="528"/>
      <c r="H90" s="528"/>
      <c r="I90" s="528"/>
      <c r="J90" s="528"/>
      <c r="K90" s="528"/>
      <c r="L90" s="528"/>
      <c r="M90" s="528"/>
      <c r="N90" s="528"/>
      <c r="O90" s="528"/>
      <c r="P90" s="528"/>
      <c r="Q90" s="528"/>
      <c r="R90" s="528"/>
      <c r="S90" s="528"/>
      <c r="T90" s="528"/>
      <c r="U90" s="528"/>
      <c r="V90" s="528"/>
      <c r="W90" s="528"/>
      <c r="X90" s="528"/>
      <c r="Y90" s="528"/>
      <c r="Z90" s="528"/>
      <c r="AA90" s="528"/>
      <c r="AB90" s="528"/>
      <c r="AC90" s="528"/>
      <c r="AD90" s="528"/>
      <c r="AE90" s="528"/>
      <c r="AF90" s="528"/>
      <c r="AG90" s="528"/>
      <c r="AH90" s="528"/>
      <c r="AI90" s="528"/>
      <c r="AJ90" s="528"/>
      <c r="AK90" s="528"/>
      <c r="AL90" s="528"/>
      <c r="AM90" s="528"/>
      <c r="AN90" s="528"/>
      <c r="AO90" s="528"/>
      <c r="AP90" s="528"/>
      <c r="AQ90" s="528"/>
      <c r="AR90" s="528"/>
      <c r="AS90" s="528"/>
      <c r="AT90" s="528"/>
      <c r="AU90" s="528"/>
      <c r="AV90" s="528"/>
      <c r="AW90" s="528"/>
      <c r="AX90" s="528"/>
      <c r="AY90" s="528"/>
      <c r="AZ90" s="528"/>
      <c r="BA90" s="528"/>
      <c r="BB90" s="528"/>
      <c r="BC90" s="528"/>
      <c r="BD90" s="528"/>
      <c r="BE90" s="528"/>
      <c r="BF90" s="528"/>
      <c r="BG90" s="528"/>
      <c r="BH90" s="528"/>
      <c r="BI90" s="528"/>
      <c r="BJ90" s="528"/>
      <c r="BK90" s="528"/>
      <c r="BL90" s="528"/>
      <c r="BM90" s="528"/>
      <c r="BN90" s="528"/>
      <c r="BO90" s="528"/>
      <c r="BP90" s="528"/>
      <c r="BQ90" s="528"/>
      <c r="BR90" s="528"/>
      <c r="BS90" s="528"/>
      <c r="BT90" s="528"/>
      <c r="BU90" s="528"/>
      <c r="BV90" s="528"/>
      <c r="BW90" s="528"/>
      <c r="BX90" s="528"/>
      <c r="BY90" s="528"/>
      <c r="BZ90" s="528"/>
      <c r="CA90" s="532"/>
      <c r="CB90" s="532"/>
      <c r="CC90" s="532"/>
      <c r="CD90" s="533"/>
      <c r="CE90" s="533"/>
    </row>
    <row r="91" spans="2:83" ht="11.25" customHeight="1">
      <c r="B91" s="531"/>
      <c r="C91" s="528"/>
      <c r="D91" s="528"/>
      <c r="E91" s="528"/>
      <c r="F91" s="528"/>
      <c r="G91" s="528"/>
      <c r="H91" s="528"/>
      <c r="I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  <c r="X91" s="528"/>
      <c r="Y91" s="528"/>
      <c r="Z91" s="528"/>
      <c r="AA91" s="528"/>
      <c r="AB91" s="528"/>
      <c r="AC91" s="528"/>
      <c r="AD91" s="528"/>
      <c r="AE91" s="528"/>
      <c r="AF91" s="528"/>
      <c r="AG91" s="528"/>
      <c r="AH91" s="528"/>
      <c r="AI91" s="528"/>
      <c r="AJ91" s="528"/>
      <c r="AK91" s="528"/>
      <c r="AL91" s="528"/>
      <c r="AM91" s="528"/>
      <c r="AN91" s="528"/>
      <c r="AO91" s="528"/>
      <c r="AP91" s="528"/>
      <c r="AQ91" s="528"/>
      <c r="AR91" s="528"/>
      <c r="AS91" s="528"/>
      <c r="AT91" s="528"/>
      <c r="AU91" s="528"/>
      <c r="AV91" s="528"/>
      <c r="AW91" s="528"/>
      <c r="AX91" s="528"/>
      <c r="AY91" s="528"/>
      <c r="AZ91" s="528"/>
      <c r="BA91" s="528"/>
      <c r="BB91" s="528"/>
      <c r="BC91" s="528"/>
      <c r="BD91" s="528"/>
      <c r="BE91" s="528"/>
      <c r="BF91" s="528"/>
      <c r="BG91" s="528"/>
      <c r="BH91" s="528"/>
      <c r="BI91" s="528"/>
      <c r="BJ91" s="528"/>
      <c r="BK91" s="528"/>
      <c r="BL91" s="528"/>
      <c r="BM91" s="528"/>
      <c r="BN91" s="528"/>
      <c r="BO91" s="528"/>
      <c r="BP91" s="528"/>
      <c r="BQ91" s="528"/>
      <c r="BR91" s="528"/>
      <c r="BS91" s="528"/>
      <c r="BT91" s="528"/>
      <c r="BU91" s="528"/>
      <c r="BV91" s="528"/>
      <c r="BW91" s="528"/>
      <c r="BX91" s="528"/>
      <c r="BY91" s="528"/>
      <c r="BZ91" s="528"/>
      <c r="CA91" s="532"/>
      <c r="CB91" s="532"/>
      <c r="CC91" s="532"/>
      <c r="CD91" s="533"/>
      <c r="CE91" s="533"/>
    </row>
    <row r="92" spans="2:83" ht="11.25" customHeight="1">
      <c r="B92" s="531"/>
      <c r="C92" s="528"/>
      <c r="D92" s="528"/>
      <c r="E92" s="528"/>
      <c r="F92" s="528"/>
      <c r="G92" s="528"/>
      <c r="H92" s="528"/>
      <c r="I92" s="528"/>
      <c r="J92" s="528"/>
      <c r="K92" s="528"/>
      <c r="L92" s="528"/>
      <c r="M92" s="528"/>
      <c r="N92" s="528"/>
      <c r="O92" s="528"/>
      <c r="P92" s="528"/>
      <c r="Q92" s="528"/>
      <c r="R92" s="528"/>
      <c r="S92" s="528"/>
      <c r="T92" s="528"/>
      <c r="U92" s="528"/>
      <c r="V92" s="528"/>
      <c r="W92" s="528"/>
      <c r="X92" s="528"/>
      <c r="Y92" s="528"/>
      <c r="Z92" s="528"/>
      <c r="AA92" s="528"/>
      <c r="AB92" s="528"/>
      <c r="AC92" s="528"/>
      <c r="AD92" s="528"/>
      <c r="AE92" s="528"/>
      <c r="AF92" s="528"/>
      <c r="AG92" s="528"/>
      <c r="AH92" s="528"/>
      <c r="AI92" s="528"/>
      <c r="AJ92" s="528"/>
      <c r="AK92" s="528"/>
      <c r="AL92" s="528"/>
      <c r="AM92" s="528"/>
      <c r="AN92" s="528"/>
      <c r="AO92" s="528"/>
      <c r="AP92" s="528"/>
      <c r="AQ92" s="528"/>
      <c r="AR92" s="528"/>
      <c r="AS92" s="528"/>
      <c r="AT92" s="528"/>
      <c r="AU92" s="528"/>
      <c r="AV92" s="528"/>
      <c r="AW92" s="528"/>
      <c r="AX92" s="528"/>
      <c r="AY92" s="528"/>
      <c r="AZ92" s="528"/>
      <c r="BA92" s="528"/>
      <c r="BB92" s="528"/>
      <c r="BC92" s="528"/>
      <c r="BD92" s="528"/>
      <c r="BE92" s="528"/>
      <c r="BF92" s="528"/>
      <c r="BG92" s="528"/>
      <c r="BH92" s="528"/>
      <c r="BI92" s="528"/>
      <c r="BJ92" s="528"/>
      <c r="BK92" s="528"/>
      <c r="BL92" s="528"/>
      <c r="BM92" s="528"/>
      <c r="BN92" s="528"/>
      <c r="BO92" s="528"/>
      <c r="BP92" s="528"/>
      <c r="BQ92" s="528"/>
      <c r="BR92" s="528"/>
      <c r="BS92" s="528"/>
      <c r="BT92" s="528"/>
      <c r="BU92" s="528"/>
      <c r="BV92" s="528"/>
      <c r="BW92" s="528"/>
      <c r="BX92" s="528"/>
      <c r="BY92" s="528"/>
      <c r="BZ92" s="528"/>
      <c r="CA92" s="532"/>
      <c r="CB92" s="532"/>
      <c r="CC92" s="532"/>
      <c r="CD92" s="533"/>
      <c r="CE92" s="533"/>
    </row>
    <row r="93" spans="2:83" ht="11.25" customHeight="1">
      <c r="B93" s="534"/>
      <c r="C93" s="535"/>
      <c r="D93" s="535"/>
      <c r="E93" s="535"/>
      <c r="F93" s="535"/>
      <c r="G93" s="535"/>
      <c r="H93" s="535"/>
      <c r="I93" s="535"/>
      <c r="J93" s="535"/>
      <c r="K93" s="535"/>
      <c r="L93" s="535"/>
      <c r="M93" s="535"/>
      <c r="N93" s="535"/>
      <c r="O93" s="535"/>
      <c r="P93" s="535"/>
      <c r="Q93" s="535"/>
      <c r="R93" s="535"/>
      <c r="S93" s="535"/>
      <c r="T93" s="535"/>
      <c r="U93" s="535"/>
      <c r="V93" s="535"/>
      <c r="W93" s="535"/>
      <c r="X93" s="535"/>
      <c r="Y93" s="535"/>
      <c r="Z93" s="535"/>
      <c r="AA93" s="535"/>
      <c r="AB93" s="535"/>
      <c r="AC93" s="535"/>
      <c r="AD93" s="535"/>
      <c r="AE93" s="535"/>
      <c r="AF93" s="535"/>
      <c r="AG93" s="535"/>
      <c r="AH93" s="535"/>
      <c r="AI93" s="535"/>
      <c r="AJ93" s="535"/>
      <c r="AK93" s="535"/>
      <c r="AL93" s="535"/>
      <c r="AM93" s="535"/>
      <c r="AN93" s="535"/>
      <c r="AO93" s="535"/>
      <c r="AP93" s="535"/>
      <c r="AQ93" s="535"/>
      <c r="AR93" s="535"/>
      <c r="AS93" s="535"/>
      <c r="AT93" s="535"/>
      <c r="AU93" s="535"/>
      <c r="AV93" s="535"/>
      <c r="AW93" s="535"/>
      <c r="AX93" s="535"/>
      <c r="AY93" s="535"/>
      <c r="AZ93" s="535"/>
      <c r="BA93" s="535"/>
      <c r="BB93" s="535"/>
      <c r="BC93" s="535"/>
      <c r="BD93" s="535"/>
      <c r="BE93" s="535"/>
      <c r="BF93" s="535"/>
      <c r="BG93" s="535"/>
      <c r="BH93" s="535"/>
      <c r="BI93" s="535"/>
      <c r="BJ93" s="535"/>
      <c r="BK93" s="535"/>
      <c r="BL93" s="535"/>
      <c r="BM93" s="535"/>
      <c r="BN93" s="535"/>
      <c r="BO93" s="535"/>
      <c r="BP93" s="535"/>
      <c r="BQ93" s="535"/>
      <c r="BR93" s="535"/>
      <c r="BS93" s="535"/>
      <c r="BT93" s="535"/>
      <c r="BU93" s="535"/>
      <c r="BV93" s="535"/>
      <c r="BW93" s="535"/>
      <c r="BX93" s="535"/>
      <c r="BY93" s="535"/>
      <c r="BZ93" s="535"/>
      <c r="CA93" s="536"/>
      <c r="CB93" s="536"/>
      <c r="CC93" s="536"/>
      <c r="CD93" s="537"/>
      <c r="CE93" s="537"/>
    </row>
    <row r="94" spans="2:83" ht="11.25" customHeight="1">
      <c r="B94" s="531"/>
      <c r="C94" s="528"/>
      <c r="D94" s="528"/>
      <c r="E94" s="528"/>
      <c r="F94" s="528"/>
      <c r="G94" s="528"/>
      <c r="H94" s="528"/>
      <c r="I94" s="528"/>
      <c r="J94" s="528"/>
      <c r="K94" s="528"/>
      <c r="L94" s="528"/>
      <c r="M94" s="528"/>
      <c r="N94" s="528"/>
      <c r="O94" s="528"/>
      <c r="P94" s="528"/>
      <c r="Q94" s="528"/>
      <c r="R94" s="528"/>
      <c r="S94" s="528"/>
      <c r="T94" s="528"/>
      <c r="U94" s="528"/>
      <c r="V94" s="528"/>
      <c r="W94" s="528"/>
      <c r="X94" s="528"/>
      <c r="Y94" s="528"/>
      <c r="Z94" s="528"/>
      <c r="AA94" s="528"/>
      <c r="AB94" s="528"/>
      <c r="AC94" s="528"/>
      <c r="AD94" s="528"/>
      <c r="AE94" s="528"/>
      <c r="AF94" s="528"/>
      <c r="AG94" s="528"/>
      <c r="AH94" s="528"/>
      <c r="AI94" s="528"/>
      <c r="AJ94" s="528"/>
      <c r="AK94" s="528"/>
      <c r="AL94" s="528"/>
      <c r="AM94" s="528"/>
      <c r="AN94" s="528"/>
      <c r="AO94" s="528"/>
      <c r="AP94" s="528"/>
      <c r="AQ94" s="528"/>
      <c r="AR94" s="528"/>
      <c r="AS94" s="528"/>
      <c r="AT94" s="528"/>
      <c r="AU94" s="528"/>
      <c r="AV94" s="528"/>
      <c r="AW94" s="528"/>
      <c r="AX94" s="528"/>
      <c r="AY94" s="528"/>
      <c r="AZ94" s="528"/>
      <c r="BA94" s="528"/>
      <c r="BB94" s="528"/>
      <c r="BC94" s="528"/>
      <c r="BD94" s="528"/>
      <c r="BE94" s="528"/>
      <c r="BF94" s="528"/>
      <c r="BG94" s="528"/>
      <c r="BH94" s="528"/>
      <c r="BI94" s="528"/>
      <c r="BJ94" s="528"/>
      <c r="BK94" s="528"/>
      <c r="BL94" s="528"/>
      <c r="BM94" s="528"/>
      <c r="BN94" s="528"/>
      <c r="BO94" s="528"/>
      <c r="BP94" s="528"/>
      <c r="BQ94" s="528"/>
      <c r="BR94" s="528"/>
      <c r="BS94" s="528"/>
      <c r="BT94" s="528"/>
      <c r="BU94" s="528"/>
      <c r="BV94" s="528"/>
      <c r="BW94" s="528"/>
      <c r="BX94" s="528"/>
      <c r="BY94" s="528"/>
      <c r="BZ94" s="528"/>
      <c r="CA94" s="532"/>
      <c r="CB94" s="532"/>
      <c r="CC94" s="532"/>
      <c r="CD94" s="533"/>
      <c r="CE94" s="533"/>
    </row>
    <row r="95" spans="2:83" ht="11.25" customHeight="1">
      <c r="B95" s="531"/>
      <c r="C95" s="528"/>
      <c r="D95" s="528"/>
      <c r="E95" s="528"/>
      <c r="F95" s="528"/>
      <c r="G95" s="528"/>
      <c r="H95" s="528"/>
      <c r="I95" s="528"/>
      <c r="J95" s="528"/>
      <c r="K95" s="528"/>
      <c r="L95" s="528"/>
      <c r="M95" s="528"/>
      <c r="N95" s="528"/>
      <c r="O95" s="528"/>
      <c r="P95" s="528"/>
      <c r="Q95" s="528"/>
      <c r="R95" s="528"/>
      <c r="S95" s="528"/>
      <c r="T95" s="528"/>
      <c r="U95" s="528"/>
      <c r="V95" s="528"/>
      <c r="W95" s="528"/>
      <c r="X95" s="528"/>
      <c r="Y95" s="528"/>
      <c r="Z95" s="528"/>
      <c r="AA95" s="528"/>
      <c r="AB95" s="528"/>
      <c r="AC95" s="528"/>
      <c r="AD95" s="528"/>
      <c r="AE95" s="528"/>
      <c r="AF95" s="528"/>
      <c r="AG95" s="528"/>
      <c r="AH95" s="528"/>
      <c r="AI95" s="528"/>
      <c r="AJ95" s="528"/>
      <c r="AK95" s="528"/>
      <c r="AL95" s="528"/>
      <c r="AM95" s="528"/>
      <c r="AN95" s="528"/>
      <c r="AO95" s="528"/>
      <c r="AP95" s="528"/>
      <c r="AQ95" s="528"/>
      <c r="AR95" s="528"/>
      <c r="AS95" s="528"/>
      <c r="AT95" s="528"/>
      <c r="AU95" s="528"/>
      <c r="AV95" s="528"/>
      <c r="AW95" s="528"/>
      <c r="AX95" s="528"/>
      <c r="AY95" s="528"/>
      <c r="AZ95" s="528"/>
      <c r="BA95" s="528"/>
      <c r="BB95" s="528"/>
      <c r="BC95" s="528"/>
      <c r="BD95" s="528"/>
      <c r="BE95" s="528"/>
      <c r="BF95" s="528"/>
      <c r="BG95" s="528"/>
      <c r="BH95" s="528"/>
      <c r="BI95" s="528"/>
      <c r="BJ95" s="528"/>
      <c r="BK95" s="528"/>
      <c r="BL95" s="528"/>
      <c r="BM95" s="528"/>
      <c r="BN95" s="528"/>
      <c r="BO95" s="528"/>
      <c r="BP95" s="528"/>
      <c r="BQ95" s="528"/>
      <c r="BR95" s="528"/>
      <c r="BS95" s="528"/>
      <c r="BT95" s="528"/>
      <c r="BU95" s="528"/>
      <c r="BV95" s="528"/>
      <c r="BW95" s="528"/>
      <c r="BX95" s="528"/>
      <c r="BY95" s="528"/>
      <c r="BZ95" s="528"/>
      <c r="CA95" s="532"/>
      <c r="CB95" s="532"/>
      <c r="CC95" s="532"/>
      <c r="CD95" s="533"/>
      <c r="CE95" s="533"/>
    </row>
    <row r="96" spans="2:83" ht="11.25" customHeight="1">
      <c r="B96" s="531"/>
      <c r="C96" s="528"/>
      <c r="D96" s="528"/>
      <c r="E96" s="528"/>
      <c r="F96" s="528"/>
      <c r="G96" s="528"/>
      <c r="H96" s="528"/>
      <c r="I96" s="528"/>
      <c r="J96" s="528"/>
      <c r="K96" s="528"/>
      <c r="L96" s="528"/>
      <c r="M96" s="528"/>
      <c r="N96" s="528"/>
      <c r="O96" s="528"/>
      <c r="P96" s="528"/>
      <c r="Q96" s="528"/>
      <c r="R96" s="528"/>
      <c r="S96" s="528"/>
      <c r="T96" s="528"/>
      <c r="U96" s="528"/>
      <c r="V96" s="528"/>
      <c r="W96" s="528"/>
      <c r="X96" s="528"/>
      <c r="Y96" s="528"/>
      <c r="Z96" s="528"/>
      <c r="AA96" s="528"/>
      <c r="AB96" s="528"/>
      <c r="AC96" s="528"/>
      <c r="AD96" s="528"/>
      <c r="AE96" s="528"/>
      <c r="AF96" s="528"/>
      <c r="AG96" s="528"/>
      <c r="AH96" s="528"/>
      <c r="AI96" s="528"/>
      <c r="AJ96" s="528"/>
      <c r="AK96" s="528"/>
      <c r="AL96" s="528"/>
      <c r="AM96" s="528"/>
      <c r="AN96" s="528"/>
      <c r="AO96" s="528"/>
      <c r="AP96" s="528"/>
      <c r="AQ96" s="528"/>
      <c r="AR96" s="528"/>
      <c r="AS96" s="528"/>
      <c r="AT96" s="528"/>
      <c r="AU96" s="528"/>
      <c r="AV96" s="528"/>
      <c r="AW96" s="528"/>
      <c r="AX96" s="528"/>
      <c r="AY96" s="528"/>
      <c r="AZ96" s="528"/>
      <c r="BA96" s="528"/>
      <c r="BB96" s="528"/>
      <c r="BC96" s="528"/>
      <c r="BD96" s="528"/>
      <c r="BE96" s="528"/>
      <c r="BF96" s="528"/>
      <c r="BG96" s="528"/>
      <c r="BH96" s="528"/>
      <c r="BI96" s="528"/>
      <c r="BJ96" s="528"/>
      <c r="BK96" s="528"/>
      <c r="BL96" s="528"/>
      <c r="BM96" s="528"/>
      <c r="BN96" s="528"/>
      <c r="BO96" s="528"/>
      <c r="BP96" s="528"/>
      <c r="BQ96" s="528"/>
      <c r="BR96" s="528"/>
      <c r="BS96" s="528"/>
      <c r="BT96" s="528"/>
      <c r="BU96" s="528"/>
      <c r="BV96" s="528"/>
      <c r="BW96" s="528"/>
      <c r="BX96" s="528"/>
      <c r="BY96" s="528"/>
      <c r="BZ96" s="528"/>
      <c r="CA96" s="532"/>
      <c r="CB96" s="532"/>
      <c r="CC96" s="532"/>
      <c r="CD96" s="533"/>
      <c r="CE96" s="533"/>
    </row>
    <row r="97" spans="2:83" ht="11.25" customHeight="1">
      <c r="B97" s="531"/>
      <c r="C97" s="528"/>
      <c r="D97" s="528"/>
      <c r="E97" s="528"/>
      <c r="F97" s="528"/>
      <c r="G97" s="528"/>
      <c r="H97" s="528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28"/>
      <c r="U97" s="528"/>
      <c r="V97" s="528"/>
      <c r="W97" s="528"/>
      <c r="X97" s="528"/>
      <c r="Y97" s="528"/>
      <c r="Z97" s="528"/>
      <c r="AA97" s="528"/>
      <c r="AB97" s="528"/>
      <c r="AC97" s="528"/>
      <c r="AD97" s="528"/>
      <c r="AE97" s="528"/>
      <c r="AF97" s="528"/>
      <c r="AG97" s="528"/>
      <c r="AH97" s="528"/>
      <c r="AI97" s="528"/>
      <c r="AJ97" s="528"/>
      <c r="AK97" s="528"/>
      <c r="AL97" s="528"/>
      <c r="AM97" s="528"/>
      <c r="AN97" s="528"/>
      <c r="AO97" s="528"/>
      <c r="AP97" s="528"/>
      <c r="AQ97" s="528"/>
      <c r="AR97" s="528"/>
      <c r="AS97" s="528"/>
      <c r="AT97" s="528"/>
      <c r="AU97" s="528"/>
      <c r="AV97" s="528"/>
      <c r="AW97" s="528"/>
      <c r="AX97" s="528"/>
      <c r="AY97" s="528"/>
      <c r="AZ97" s="528"/>
      <c r="BA97" s="528"/>
      <c r="BB97" s="528"/>
      <c r="BC97" s="528"/>
      <c r="BD97" s="528"/>
      <c r="BE97" s="528"/>
      <c r="BF97" s="528"/>
      <c r="BG97" s="528"/>
      <c r="BH97" s="528"/>
      <c r="BI97" s="528"/>
      <c r="BJ97" s="528"/>
      <c r="BK97" s="528"/>
      <c r="BL97" s="528"/>
      <c r="BM97" s="528"/>
      <c r="BN97" s="528"/>
      <c r="BO97" s="528"/>
      <c r="BP97" s="528"/>
      <c r="BQ97" s="528"/>
      <c r="BR97" s="528"/>
      <c r="BS97" s="528"/>
      <c r="BT97" s="528"/>
      <c r="BU97" s="528"/>
      <c r="BV97" s="528"/>
      <c r="BW97" s="528"/>
      <c r="BX97" s="528"/>
      <c r="BY97" s="528"/>
      <c r="BZ97" s="528"/>
      <c r="CA97" s="532"/>
      <c r="CB97" s="532"/>
      <c r="CC97" s="532"/>
      <c r="CD97" s="533"/>
      <c r="CE97" s="533"/>
    </row>
    <row r="98" spans="2:83" ht="11.25" customHeight="1">
      <c r="B98" s="531"/>
      <c r="C98" s="528"/>
      <c r="D98" s="528"/>
      <c r="E98" s="528"/>
      <c r="F98" s="528"/>
      <c r="G98" s="528"/>
      <c r="H98" s="528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28"/>
      <c r="U98" s="528"/>
      <c r="V98" s="528"/>
      <c r="W98" s="528"/>
      <c r="X98" s="528"/>
      <c r="Y98" s="528"/>
      <c r="Z98" s="528"/>
      <c r="AA98" s="528"/>
      <c r="AB98" s="528"/>
      <c r="AC98" s="528"/>
      <c r="AD98" s="528"/>
      <c r="AE98" s="528"/>
      <c r="AF98" s="528"/>
      <c r="AG98" s="528"/>
      <c r="AH98" s="528"/>
      <c r="AI98" s="528"/>
      <c r="AJ98" s="528"/>
      <c r="AK98" s="528"/>
      <c r="AL98" s="528"/>
      <c r="AM98" s="528"/>
      <c r="AN98" s="528"/>
      <c r="AO98" s="528"/>
      <c r="AP98" s="528"/>
      <c r="AQ98" s="528"/>
      <c r="AR98" s="528"/>
      <c r="AS98" s="528"/>
      <c r="AT98" s="528"/>
      <c r="AU98" s="528"/>
      <c r="AV98" s="528"/>
      <c r="AW98" s="528"/>
      <c r="AX98" s="528"/>
      <c r="AY98" s="528"/>
      <c r="AZ98" s="528"/>
      <c r="BA98" s="528"/>
      <c r="BB98" s="528"/>
      <c r="BC98" s="528"/>
      <c r="BD98" s="528"/>
      <c r="BE98" s="528"/>
      <c r="BF98" s="528"/>
      <c r="BG98" s="528"/>
      <c r="BH98" s="528"/>
      <c r="BI98" s="528"/>
      <c r="BJ98" s="528"/>
      <c r="BK98" s="528"/>
      <c r="BL98" s="528"/>
      <c r="BM98" s="528"/>
      <c r="BN98" s="528"/>
      <c r="BO98" s="528"/>
      <c r="BP98" s="528"/>
      <c r="BQ98" s="528"/>
      <c r="BR98" s="528"/>
      <c r="BS98" s="528"/>
      <c r="BT98" s="528"/>
      <c r="BU98" s="528"/>
      <c r="BV98" s="528"/>
      <c r="BW98" s="528"/>
      <c r="BX98" s="528"/>
      <c r="BY98" s="528"/>
      <c r="BZ98" s="528"/>
      <c r="CA98" s="532"/>
      <c r="CB98" s="532"/>
      <c r="CC98" s="532"/>
      <c r="CD98" s="533"/>
      <c r="CE98" s="533"/>
    </row>
    <row r="99" spans="2:83" ht="11.25" customHeight="1">
      <c r="B99" s="531"/>
      <c r="C99" s="528"/>
      <c r="D99" s="528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  <c r="AF99" s="528"/>
      <c r="AG99" s="528"/>
      <c r="AH99" s="528"/>
      <c r="AI99" s="528"/>
      <c r="AJ99" s="528"/>
      <c r="AK99" s="528"/>
      <c r="AL99" s="528"/>
      <c r="AM99" s="528"/>
      <c r="AN99" s="528"/>
      <c r="AO99" s="528"/>
      <c r="AP99" s="528"/>
      <c r="AQ99" s="528"/>
      <c r="AR99" s="528"/>
      <c r="AS99" s="528"/>
      <c r="AT99" s="528"/>
      <c r="AU99" s="528"/>
      <c r="AV99" s="528"/>
      <c r="AW99" s="528"/>
      <c r="AX99" s="528"/>
      <c r="AY99" s="528"/>
      <c r="AZ99" s="528"/>
      <c r="BA99" s="528"/>
      <c r="BB99" s="528"/>
      <c r="BC99" s="528"/>
      <c r="BD99" s="528"/>
      <c r="BE99" s="528"/>
      <c r="BF99" s="528"/>
      <c r="BG99" s="528"/>
      <c r="BH99" s="528"/>
      <c r="BI99" s="528"/>
      <c r="BJ99" s="528"/>
      <c r="BK99" s="528"/>
      <c r="BL99" s="528"/>
      <c r="BM99" s="528"/>
      <c r="BN99" s="528"/>
      <c r="BO99" s="528"/>
      <c r="BP99" s="528"/>
      <c r="BQ99" s="528"/>
      <c r="BR99" s="528"/>
      <c r="BS99" s="528"/>
      <c r="BT99" s="528"/>
      <c r="BU99" s="528"/>
      <c r="BV99" s="528"/>
      <c r="BW99" s="528"/>
      <c r="BX99" s="528"/>
      <c r="BY99" s="528"/>
      <c r="BZ99" s="528"/>
      <c r="CA99" s="532"/>
      <c r="CB99" s="532"/>
      <c r="CC99" s="532"/>
      <c r="CD99" s="533"/>
      <c r="CE99" s="533"/>
    </row>
    <row r="100" spans="2:83" ht="11.25" customHeight="1">
      <c r="B100" s="531"/>
      <c r="C100" s="528"/>
      <c r="D100" s="528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528"/>
      <c r="P100" s="528"/>
      <c r="Q100" s="528"/>
      <c r="R100" s="528"/>
      <c r="S100" s="528"/>
      <c r="T100" s="528"/>
      <c r="U100" s="528"/>
      <c r="V100" s="528"/>
      <c r="W100" s="528"/>
      <c r="X100" s="528"/>
      <c r="Y100" s="528"/>
      <c r="Z100" s="528"/>
      <c r="AA100" s="528"/>
      <c r="AB100" s="528"/>
      <c r="AC100" s="528"/>
      <c r="AD100" s="528"/>
      <c r="AE100" s="528"/>
      <c r="AF100" s="528"/>
      <c r="AG100" s="528"/>
      <c r="AH100" s="528"/>
      <c r="AI100" s="528"/>
      <c r="AJ100" s="528"/>
      <c r="AK100" s="528"/>
      <c r="AL100" s="528"/>
      <c r="AM100" s="528"/>
      <c r="AN100" s="528"/>
      <c r="AO100" s="528"/>
      <c r="AP100" s="528"/>
      <c r="AQ100" s="528"/>
      <c r="AR100" s="528"/>
      <c r="AS100" s="528"/>
      <c r="AT100" s="528"/>
      <c r="AU100" s="528"/>
      <c r="AV100" s="528"/>
      <c r="AW100" s="528"/>
      <c r="AX100" s="528"/>
      <c r="AY100" s="528"/>
      <c r="AZ100" s="528"/>
      <c r="BA100" s="528"/>
      <c r="BB100" s="528"/>
      <c r="BC100" s="528"/>
      <c r="BD100" s="528"/>
      <c r="BE100" s="528"/>
      <c r="BF100" s="528"/>
      <c r="BG100" s="528"/>
      <c r="BH100" s="528"/>
      <c r="BI100" s="528"/>
      <c r="BJ100" s="528"/>
      <c r="BK100" s="528"/>
      <c r="BL100" s="528"/>
      <c r="BM100" s="528"/>
      <c r="BN100" s="528"/>
      <c r="BO100" s="528"/>
      <c r="BP100" s="528"/>
      <c r="BQ100" s="528"/>
      <c r="BR100" s="528"/>
      <c r="BS100" s="528"/>
      <c r="BT100" s="528"/>
      <c r="BU100" s="528"/>
      <c r="BV100" s="528"/>
      <c r="BW100" s="528"/>
      <c r="BX100" s="528"/>
      <c r="BY100" s="528"/>
      <c r="BZ100" s="528"/>
      <c r="CA100" s="532"/>
      <c r="CB100" s="532"/>
      <c r="CC100" s="532"/>
      <c r="CD100" s="533"/>
      <c r="CE100" s="533"/>
    </row>
    <row r="101" spans="2:83" ht="11.25" customHeight="1">
      <c r="B101" s="531"/>
      <c r="C101" s="528"/>
      <c r="D101" s="528"/>
      <c r="E101" s="528"/>
      <c r="F101" s="528"/>
      <c r="G101" s="528"/>
      <c r="H101" s="528"/>
      <c r="I101" s="528"/>
      <c r="J101" s="528"/>
      <c r="K101" s="528"/>
      <c r="L101" s="528"/>
      <c r="M101" s="528"/>
      <c r="N101" s="528"/>
      <c r="O101" s="528"/>
      <c r="P101" s="528"/>
      <c r="Q101" s="528"/>
      <c r="R101" s="528"/>
      <c r="S101" s="528"/>
      <c r="T101" s="528"/>
      <c r="U101" s="528"/>
      <c r="V101" s="528"/>
      <c r="W101" s="528"/>
      <c r="X101" s="528"/>
      <c r="Y101" s="528"/>
      <c r="Z101" s="528"/>
      <c r="AA101" s="528"/>
      <c r="AB101" s="528"/>
      <c r="AC101" s="528"/>
      <c r="AD101" s="528"/>
      <c r="AE101" s="528"/>
      <c r="AF101" s="528"/>
      <c r="AG101" s="528"/>
      <c r="AH101" s="528"/>
      <c r="AI101" s="528"/>
      <c r="AJ101" s="528"/>
      <c r="AK101" s="528"/>
      <c r="AL101" s="528"/>
      <c r="AM101" s="528"/>
      <c r="AN101" s="528"/>
      <c r="AO101" s="528"/>
      <c r="AP101" s="528"/>
      <c r="AQ101" s="528"/>
      <c r="AR101" s="528"/>
      <c r="AS101" s="528"/>
      <c r="AT101" s="528"/>
      <c r="AU101" s="528"/>
      <c r="AV101" s="528"/>
      <c r="AW101" s="528"/>
      <c r="AX101" s="528"/>
      <c r="AY101" s="528"/>
      <c r="AZ101" s="528"/>
      <c r="BA101" s="528"/>
      <c r="BB101" s="528"/>
      <c r="BC101" s="528"/>
      <c r="BD101" s="528"/>
      <c r="BE101" s="528"/>
      <c r="BF101" s="528"/>
      <c r="BG101" s="528"/>
      <c r="BH101" s="528"/>
      <c r="BI101" s="528"/>
      <c r="BJ101" s="528"/>
      <c r="BK101" s="528"/>
      <c r="BL101" s="528"/>
      <c r="BM101" s="528"/>
      <c r="BN101" s="528"/>
      <c r="BO101" s="528"/>
      <c r="BP101" s="528"/>
      <c r="BQ101" s="528"/>
      <c r="BR101" s="528"/>
      <c r="BS101" s="528"/>
      <c r="BT101" s="528"/>
      <c r="BU101" s="528"/>
      <c r="BV101" s="528"/>
      <c r="BW101" s="528"/>
      <c r="BX101" s="528"/>
      <c r="BY101" s="528"/>
      <c r="BZ101" s="528"/>
      <c r="CA101" s="532"/>
      <c r="CB101" s="532"/>
      <c r="CC101" s="532"/>
      <c r="CD101" s="533"/>
      <c r="CE101" s="533"/>
    </row>
    <row r="102" spans="2:83" ht="11.25" customHeight="1">
      <c r="B102" s="531"/>
      <c r="C102" s="528"/>
      <c r="D102" s="528"/>
      <c r="E102" s="528"/>
      <c r="F102" s="528"/>
      <c r="G102" s="528"/>
      <c r="H102" s="528"/>
      <c r="I102" s="528"/>
      <c r="J102" s="528"/>
      <c r="K102" s="528"/>
      <c r="L102" s="528"/>
      <c r="M102" s="528"/>
      <c r="N102" s="528"/>
      <c r="O102" s="528"/>
      <c r="P102" s="528"/>
      <c r="Q102" s="528"/>
      <c r="R102" s="528"/>
      <c r="S102" s="528"/>
      <c r="T102" s="528"/>
      <c r="U102" s="528"/>
      <c r="V102" s="528"/>
      <c r="W102" s="528"/>
      <c r="X102" s="528"/>
      <c r="Y102" s="528"/>
      <c r="Z102" s="528"/>
      <c r="AA102" s="528"/>
      <c r="AB102" s="528"/>
      <c r="AC102" s="528"/>
      <c r="AD102" s="528"/>
      <c r="AE102" s="528"/>
      <c r="AF102" s="528"/>
      <c r="AG102" s="528"/>
      <c r="AH102" s="528"/>
      <c r="AI102" s="528"/>
      <c r="AJ102" s="528"/>
      <c r="AK102" s="528"/>
      <c r="AL102" s="528"/>
      <c r="AM102" s="528"/>
      <c r="AN102" s="528"/>
      <c r="AO102" s="528"/>
      <c r="AP102" s="528"/>
      <c r="AQ102" s="528"/>
      <c r="AR102" s="528"/>
      <c r="AS102" s="528"/>
      <c r="AT102" s="528"/>
      <c r="AU102" s="528"/>
      <c r="AV102" s="528"/>
      <c r="AW102" s="528"/>
      <c r="AX102" s="528"/>
      <c r="AY102" s="528"/>
      <c r="AZ102" s="528"/>
      <c r="BA102" s="528"/>
      <c r="BB102" s="528"/>
      <c r="BC102" s="528"/>
      <c r="BD102" s="528"/>
      <c r="BE102" s="528"/>
      <c r="BF102" s="528"/>
      <c r="BG102" s="528"/>
      <c r="BH102" s="528"/>
      <c r="BI102" s="528"/>
      <c r="BJ102" s="528"/>
      <c r="BK102" s="528"/>
      <c r="BL102" s="528"/>
      <c r="BM102" s="528"/>
      <c r="BN102" s="528"/>
      <c r="BO102" s="528"/>
      <c r="BP102" s="528"/>
      <c r="BQ102" s="528"/>
      <c r="BR102" s="528"/>
      <c r="BS102" s="528"/>
      <c r="BT102" s="528"/>
      <c r="BU102" s="528"/>
      <c r="BV102" s="528"/>
      <c r="BW102" s="528"/>
      <c r="BX102" s="528"/>
      <c r="BY102" s="528"/>
      <c r="BZ102" s="528"/>
      <c r="CA102" s="532"/>
      <c r="CB102" s="532"/>
      <c r="CC102" s="532"/>
      <c r="CD102" s="533"/>
      <c r="CE102" s="533"/>
    </row>
    <row r="103" spans="2:83" ht="11.25" customHeight="1">
      <c r="B103" s="531"/>
      <c r="C103" s="528"/>
      <c r="D103" s="528"/>
      <c r="E103" s="528"/>
      <c r="F103" s="528"/>
      <c r="G103" s="528"/>
      <c r="H103" s="528"/>
      <c r="I103" s="528"/>
      <c r="J103" s="528"/>
      <c r="K103" s="528"/>
      <c r="L103" s="528"/>
      <c r="M103" s="528"/>
      <c r="N103" s="528"/>
      <c r="O103" s="528"/>
      <c r="P103" s="528"/>
      <c r="Q103" s="528"/>
      <c r="R103" s="528"/>
      <c r="S103" s="528"/>
      <c r="T103" s="528"/>
      <c r="U103" s="528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  <c r="AF103" s="528"/>
      <c r="AG103" s="528"/>
      <c r="AH103" s="528"/>
      <c r="AI103" s="528"/>
      <c r="AJ103" s="528"/>
      <c r="AK103" s="528"/>
      <c r="AL103" s="528"/>
      <c r="AM103" s="528"/>
      <c r="AN103" s="528"/>
      <c r="AO103" s="528"/>
      <c r="AP103" s="528"/>
      <c r="AQ103" s="528"/>
      <c r="AR103" s="528"/>
      <c r="AS103" s="528"/>
      <c r="AT103" s="528"/>
      <c r="AU103" s="528"/>
      <c r="AV103" s="528"/>
      <c r="AW103" s="528"/>
      <c r="AX103" s="528"/>
      <c r="AY103" s="528"/>
      <c r="AZ103" s="528"/>
      <c r="BA103" s="528"/>
      <c r="BB103" s="528"/>
      <c r="BC103" s="528"/>
      <c r="BD103" s="528"/>
      <c r="BE103" s="528"/>
      <c r="BF103" s="528"/>
      <c r="BG103" s="528"/>
      <c r="BH103" s="528"/>
      <c r="BI103" s="528"/>
      <c r="BJ103" s="528"/>
      <c r="BK103" s="528"/>
      <c r="BL103" s="528"/>
      <c r="BM103" s="528"/>
      <c r="BN103" s="528"/>
      <c r="BO103" s="528"/>
      <c r="BP103" s="528"/>
      <c r="BQ103" s="528"/>
      <c r="BR103" s="528"/>
      <c r="BS103" s="528"/>
      <c r="BT103" s="528"/>
      <c r="BU103" s="528"/>
      <c r="BV103" s="528"/>
      <c r="BW103" s="528"/>
      <c r="BX103" s="528"/>
      <c r="BY103" s="528"/>
      <c r="BZ103" s="528"/>
      <c r="CA103" s="532"/>
      <c r="CB103" s="532"/>
      <c r="CC103" s="532"/>
      <c r="CD103" s="533"/>
      <c r="CE103" s="533"/>
    </row>
    <row r="104" spans="2:83" ht="11.25" customHeight="1">
      <c r="B104" s="531"/>
      <c r="C104" s="528"/>
      <c r="D104" s="528"/>
      <c r="E104" s="528"/>
      <c r="F104" s="528"/>
      <c r="G104" s="528"/>
      <c r="H104" s="528"/>
      <c r="I104" s="528"/>
      <c r="J104" s="528"/>
      <c r="K104" s="528"/>
      <c r="L104" s="528"/>
      <c r="M104" s="528"/>
      <c r="N104" s="528"/>
      <c r="O104" s="528"/>
      <c r="P104" s="528"/>
      <c r="Q104" s="528"/>
      <c r="R104" s="528"/>
      <c r="S104" s="528"/>
      <c r="T104" s="528"/>
      <c r="U104" s="528"/>
      <c r="V104" s="528"/>
      <c r="W104" s="528"/>
      <c r="X104" s="528"/>
      <c r="Y104" s="528"/>
      <c r="Z104" s="528"/>
      <c r="AA104" s="528"/>
      <c r="AB104" s="528"/>
      <c r="AC104" s="528"/>
      <c r="AD104" s="528"/>
      <c r="AE104" s="528"/>
      <c r="AF104" s="528"/>
      <c r="AG104" s="528"/>
      <c r="AH104" s="528"/>
      <c r="AI104" s="528"/>
      <c r="AJ104" s="528"/>
      <c r="AK104" s="528"/>
      <c r="AL104" s="528"/>
      <c r="AM104" s="528"/>
      <c r="AN104" s="528"/>
      <c r="AO104" s="528"/>
      <c r="AP104" s="528"/>
      <c r="AQ104" s="528"/>
      <c r="AR104" s="528"/>
      <c r="AS104" s="528"/>
      <c r="AT104" s="528"/>
      <c r="AU104" s="528"/>
      <c r="AV104" s="528"/>
      <c r="AW104" s="528"/>
      <c r="AX104" s="528"/>
      <c r="AY104" s="528"/>
      <c r="AZ104" s="528"/>
      <c r="BA104" s="528"/>
      <c r="BB104" s="528"/>
      <c r="BC104" s="528"/>
      <c r="BD104" s="528"/>
      <c r="BE104" s="528"/>
      <c r="BF104" s="528"/>
      <c r="BG104" s="528"/>
      <c r="BH104" s="528"/>
      <c r="BI104" s="528"/>
      <c r="BJ104" s="528"/>
      <c r="BK104" s="528"/>
      <c r="BL104" s="528"/>
      <c r="BM104" s="528"/>
      <c r="BN104" s="528"/>
      <c r="BO104" s="528"/>
      <c r="BP104" s="528"/>
      <c r="BQ104" s="528"/>
      <c r="BR104" s="528"/>
      <c r="BS104" s="528"/>
      <c r="BT104" s="528"/>
      <c r="BU104" s="528"/>
      <c r="BV104" s="528"/>
      <c r="BW104" s="528"/>
      <c r="BX104" s="528"/>
      <c r="BY104" s="528"/>
      <c r="BZ104" s="528"/>
      <c r="CA104" s="532"/>
      <c r="CB104" s="532"/>
      <c r="CC104" s="532"/>
      <c r="CD104" s="533"/>
      <c r="CE104" s="533"/>
    </row>
    <row r="105" spans="2:83" ht="11.25" customHeight="1">
      <c r="B105" s="531"/>
      <c r="C105" s="528"/>
      <c r="D105" s="528"/>
      <c r="E105" s="528"/>
      <c r="F105" s="528"/>
      <c r="G105" s="528"/>
      <c r="H105" s="528"/>
      <c r="I105" s="528"/>
      <c r="J105" s="528"/>
      <c r="K105" s="528"/>
      <c r="L105" s="528"/>
      <c r="M105" s="528"/>
      <c r="N105" s="528"/>
      <c r="O105" s="528"/>
      <c r="P105" s="528"/>
      <c r="Q105" s="528"/>
      <c r="R105" s="528"/>
      <c r="S105" s="528"/>
      <c r="T105" s="528"/>
      <c r="U105" s="528"/>
      <c r="V105" s="528"/>
      <c r="W105" s="528"/>
      <c r="X105" s="528"/>
      <c r="Y105" s="528"/>
      <c r="Z105" s="528"/>
      <c r="AA105" s="528"/>
      <c r="AB105" s="528"/>
      <c r="AC105" s="528"/>
      <c r="AD105" s="528"/>
      <c r="AE105" s="528"/>
      <c r="AF105" s="528"/>
      <c r="AG105" s="528"/>
      <c r="AH105" s="528"/>
      <c r="AI105" s="528"/>
      <c r="AJ105" s="528"/>
      <c r="AK105" s="528"/>
      <c r="AL105" s="528"/>
      <c r="AM105" s="528"/>
      <c r="AN105" s="528"/>
      <c r="AO105" s="528"/>
      <c r="AP105" s="528"/>
      <c r="AQ105" s="528"/>
      <c r="AR105" s="528"/>
      <c r="AS105" s="528"/>
      <c r="AT105" s="528"/>
      <c r="AU105" s="528"/>
      <c r="AV105" s="528"/>
      <c r="AW105" s="528"/>
      <c r="AX105" s="528"/>
      <c r="AY105" s="528"/>
      <c r="AZ105" s="528"/>
      <c r="BA105" s="528"/>
      <c r="BB105" s="528"/>
      <c r="BC105" s="528"/>
      <c r="BD105" s="528"/>
      <c r="BE105" s="528"/>
      <c r="BF105" s="528"/>
      <c r="BG105" s="528"/>
      <c r="BH105" s="528"/>
      <c r="BI105" s="528"/>
      <c r="BJ105" s="528"/>
      <c r="BK105" s="528"/>
      <c r="BL105" s="528"/>
      <c r="BM105" s="528"/>
      <c r="BN105" s="528"/>
      <c r="BO105" s="528"/>
      <c r="BP105" s="528"/>
      <c r="BQ105" s="528"/>
      <c r="BR105" s="528"/>
      <c r="BS105" s="528"/>
      <c r="BT105" s="528"/>
      <c r="BU105" s="528"/>
      <c r="BV105" s="528"/>
      <c r="BW105" s="528"/>
      <c r="BX105" s="528"/>
      <c r="BY105" s="528"/>
      <c r="BZ105" s="528"/>
      <c r="CA105" s="532"/>
      <c r="CB105" s="532"/>
      <c r="CC105" s="532"/>
      <c r="CD105" s="533"/>
      <c r="CE105" s="533"/>
    </row>
    <row r="106" spans="2:83" ht="11.25" customHeight="1">
      <c r="B106" s="531"/>
      <c r="C106" s="528"/>
      <c r="D106" s="528"/>
      <c r="E106" s="528"/>
      <c r="F106" s="528"/>
      <c r="G106" s="528"/>
      <c r="H106" s="528"/>
      <c r="I106" s="528"/>
      <c r="J106" s="528"/>
      <c r="K106" s="528"/>
      <c r="L106" s="528"/>
      <c r="M106" s="528"/>
      <c r="N106" s="528"/>
      <c r="O106" s="528"/>
      <c r="P106" s="528"/>
      <c r="Q106" s="528"/>
      <c r="R106" s="528"/>
      <c r="S106" s="528"/>
      <c r="T106" s="528"/>
      <c r="U106" s="528"/>
      <c r="V106" s="528"/>
      <c r="W106" s="528"/>
      <c r="X106" s="528"/>
      <c r="Y106" s="528"/>
      <c r="Z106" s="528"/>
      <c r="AA106" s="528"/>
      <c r="AB106" s="528"/>
      <c r="AC106" s="528"/>
      <c r="AD106" s="528"/>
      <c r="AE106" s="528"/>
      <c r="AF106" s="528"/>
      <c r="AG106" s="528"/>
      <c r="AH106" s="528"/>
      <c r="AI106" s="528"/>
      <c r="AJ106" s="528"/>
      <c r="AK106" s="528"/>
      <c r="AL106" s="528"/>
      <c r="AM106" s="528"/>
      <c r="AN106" s="528"/>
      <c r="AO106" s="528"/>
      <c r="AP106" s="528"/>
      <c r="AQ106" s="528"/>
      <c r="AR106" s="528"/>
      <c r="AS106" s="528"/>
      <c r="AT106" s="528"/>
      <c r="AU106" s="528"/>
      <c r="AV106" s="528"/>
      <c r="AW106" s="528"/>
      <c r="AX106" s="528"/>
      <c r="AY106" s="528"/>
      <c r="AZ106" s="528"/>
      <c r="BA106" s="528"/>
      <c r="BB106" s="528"/>
      <c r="BC106" s="528"/>
      <c r="BD106" s="528"/>
      <c r="BE106" s="528"/>
      <c r="BF106" s="528"/>
      <c r="BG106" s="528"/>
      <c r="BH106" s="528"/>
      <c r="BI106" s="528"/>
      <c r="BJ106" s="528"/>
      <c r="BK106" s="528"/>
      <c r="BL106" s="528"/>
      <c r="BM106" s="528"/>
      <c r="BN106" s="528"/>
      <c r="BO106" s="528"/>
      <c r="BP106" s="528"/>
      <c r="BQ106" s="528"/>
      <c r="BR106" s="528"/>
      <c r="BS106" s="528"/>
      <c r="BT106" s="528"/>
      <c r="BU106" s="528"/>
      <c r="BV106" s="528"/>
      <c r="BW106" s="528"/>
      <c r="BX106" s="528"/>
      <c r="BY106" s="528"/>
      <c r="BZ106" s="528"/>
      <c r="CA106" s="532"/>
      <c r="CB106" s="532"/>
      <c r="CC106" s="532"/>
      <c r="CD106" s="533"/>
      <c r="CE106" s="533"/>
    </row>
    <row r="107" spans="2:83" ht="11.25" customHeight="1">
      <c r="B107" s="531"/>
      <c r="C107" s="528"/>
      <c r="D107" s="528"/>
      <c r="E107" s="528"/>
      <c r="F107" s="528"/>
      <c r="G107" s="528"/>
      <c r="H107" s="528"/>
      <c r="I107" s="528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28"/>
      <c r="U107" s="528"/>
      <c r="V107" s="528"/>
      <c r="W107" s="528"/>
      <c r="X107" s="528"/>
      <c r="Y107" s="528"/>
      <c r="Z107" s="528"/>
      <c r="AA107" s="528"/>
      <c r="AB107" s="528"/>
      <c r="AC107" s="528"/>
      <c r="AD107" s="528"/>
      <c r="AE107" s="528"/>
      <c r="AF107" s="528"/>
      <c r="AG107" s="528"/>
      <c r="AH107" s="528"/>
      <c r="AI107" s="528"/>
      <c r="AJ107" s="528"/>
      <c r="AK107" s="528"/>
      <c r="AL107" s="528"/>
      <c r="AM107" s="528"/>
      <c r="AN107" s="528"/>
      <c r="AO107" s="528"/>
      <c r="AP107" s="528"/>
      <c r="AQ107" s="528"/>
      <c r="AR107" s="528"/>
      <c r="AS107" s="528"/>
      <c r="AT107" s="528"/>
      <c r="AU107" s="528"/>
      <c r="AV107" s="528"/>
      <c r="AW107" s="528"/>
      <c r="AX107" s="528"/>
      <c r="AY107" s="528"/>
      <c r="AZ107" s="528"/>
      <c r="BA107" s="528"/>
      <c r="BB107" s="528"/>
      <c r="BC107" s="528"/>
      <c r="BD107" s="528"/>
      <c r="BE107" s="528"/>
      <c r="BF107" s="528"/>
      <c r="BG107" s="528"/>
      <c r="BH107" s="528"/>
      <c r="BI107" s="528"/>
      <c r="BJ107" s="528"/>
      <c r="BK107" s="528"/>
      <c r="BL107" s="528"/>
      <c r="BM107" s="528"/>
      <c r="BN107" s="528"/>
      <c r="BO107" s="528"/>
      <c r="BP107" s="528"/>
      <c r="BQ107" s="528"/>
      <c r="BR107" s="528"/>
      <c r="BS107" s="528"/>
      <c r="BT107" s="528"/>
      <c r="BU107" s="528"/>
      <c r="BV107" s="528"/>
      <c r="BW107" s="528"/>
      <c r="BX107" s="528"/>
      <c r="BY107" s="528"/>
      <c r="BZ107" s="528"/>
      <c r="CA107" s="532"/>
      <c r="CB107" s="532"/>
      <c r="CC107" s="532"/>
      <c r="CD107" s="533"/>
      <c r="CE107" s="533"/>
    </row>
    <row r="108" spans="2:83" ht="11.25" customHeight="1">
      <c r="B108" s="531"/>
      <c r="C108" s="528"/>
      <c r="D108" s="528"/>
      <c r="E108" s="528"/>
      <c r="F108" s="528"/>
      <c r="G108" s="528"/>
      <c r="H108" s="528"/>
      <c r="I108" s="528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28"/>
      <c r="U108" s="528"/>
      <c r="V108" s="528"/>
      <c r="W108" s="528"/>
      <c r="X108" s="528"/>
      <c r="Y108" s="528"/>
      <c r="Z108" s="528"/>
      <c r="AA108" s="528"/>
      <c r="AB108" s="528"/>
      <c r="AC108" s="528"/>
      <c r="AD108" s="528"/>
      <c r="AE108" s="528"/>
      <c r="AF108" s="528"/>
      <c r="AG108" s="528"/>
      <c r="AH108" s="528"/>
      <c r="AI108" s="528"/>
      <c r="AJ108" s="528"/>
      <c r="AK108" s="528"/>
      <c r="AL108" s="528"/>
      <c r="AM108" s="528"/>
      <c r="AN108" s="528"/>
      <c r="AO108" s="528"/>
      <c r="AP108" s="528"/>
      <c r="AQ108" s="528"/>
      <c r="AR108" s="528"/>
      <c r="AS108" s="528"/>
      <c r="AT108" s="528"/>
      <c r="AU108" s="528"/>
      <c r="AV108" s="528"/>
      <c r="AW108" s="528"/>
      <c r="AX108" s="528"/>
      <c r="AY108" s="528"/>
      <c r="AZ108" s="528"/>
      <c r="BA108" s="528"/>
      <c r="BB108" s="528"/>
      <c r="BC108" s="528"/>
      <c r="BD108" s="528"/>
      <c r="BE108" s="528"/>
      <c r="BF108" s="528"/>
      <c r="BG108" s="528"/>
      <c r="BH108" s="528"/>
      <c r="BI108" s="528"/>
      <c r="BJ108" s="528"/>
      <c r="BK108" s="528"/>
      <c r="BL108" s="528"/>
      <c r="BM108" s="528"/>
      <c r="BN108" s="528"/>
      <c r="BO108" s="528"/>
      <c r="BP108" s="528"/>
      <c r="BQ108" s="528"/>
      <c r="BR108" s="528"/>
      <c r="BS108" s="528"/>
      <c r="BT108" s="528"/>
      <c r="BU108" s="528"/>
      <c r="BV108" s="528"/>
      <c r="BW108" s="528"/>
      <c r="BX108" s="528"/>
      <c r="BY108" s="528"/>
      <c r="BZ108" s="528"/>
      <c r="CA108" s="532"/>
      <c r="CB108" s="532"/>
      <c r="CC108" s="532"/>
      <c r="CD108" s="533"/>
      <c r="CE108" s="533"/>
    </row>
    <row r="109" spans="2:83" ht="11.25" customHeight="1">
      <c r="B109" s="531"/>
      <c r="C109" s="528"/>
      <c r="D109" s="528"/>
      <c r="E109" s="528"/>
      <c r="F109" s="528"/>
      <c r="G109" s="528"/>
      <c r="H109" s="528"/>
      <c r="I109" s="528"/>
      <c r="J109" s="528"/>
      <c r="K109" s="528"/>
      <c r="L109" s="528"/>
      <c r="M109" s="528"/>
      <c r="N109" s="528"/>
      <c r="O109" s="528"/>
      <c r="P109" s="528"/>
      <c r="Q109" s="528"/>
      <c r="R109" s="528"/>
      <c r="S109" s="528"/>
      <c r="T109" s="528"/>
      <c r="U109" s="528"/>
      <c r="V109" s="528"/>
      <c r="W109" s="528"/>
      <c r="X109" s="528"/>
      <c r="Y109" s="528"/>
      <c r="Z109" s="528"/>
      <c r="AA109" s="528"/>
      <c r="AB109" s="528"/>
      <c r="AC109" s="528"/>
      <c r="AD109" s="528"/>
      <c r="AE109" s="528"/>
      <c r="AF109" s="528"/>
      <c r="AG109" s="528"/>
      <c r="AH109" s="528"/>
      <c r="AI109" s="528"/>
      <c r="AJ109" s="528"/>
      <c r="AK109" s="528"/>
      <c r="AL109" s="528"/>
      <c r="AM109" s="528"/>
      <c r="AN109" s="528"/>
      <c r="AO109" s="528"/>
      <c r="AP109" s="528"/>
      <c r="AQ109" s="528"/>
      <c r="AR109" s="528"/>
      <c r="AS109" s="528"/>
      <c r="AT109" s="528"/>
      <c r="AU109" s="528"/>
      <c r="AV109" s="528"/>
      <c r="AW109" s="528"/>
      <c r="AX109" s="528"/>
      <c r="AY109" s="528"/>
      <c r="AZ109" s="528"/>
      <c r="BA109" s="528"/>
      <c r="BB109" s="528"/>
      <c r="BC109" s="528"/>
      <c r="BD109" s="528"/>
      <c r="BE109" s="528"/>
      <c r="BF109" s="528"/>
      <c r="BG109" s="528"/>
      <c r="BH109" s="528"/>
      <c r="BI109" s="528"/>
      <c r="BJ109" s="528"/>
      <c r="BK109" s="528"/>
      <c r="BL109" s="528"/>
      <c r="BM109" s="528"/>
      <c r="BN109" s="528"/>
      <c r="BO109" s="528"/>
      <c r="BP109" s="528"/>
      <c r="BQ109" s="528"/>
      <c r="BR109" s="528"/>
      <c r="BS109" s="528"/>
      <c r="BT109" s="528"/>
      <c r="BU109" s="528"/>
      <c r="BV109" s="528"/>
      <c r="BW109" s="528"/>
      <c r="BX109" s="528"/>
      <c r="BY109" s="528"/>
      <c r="BZ109" s="528"/>
      <c r="CA109" s="532"/>
      <c r="CB109" s="532"/>
      <c r="CC109" s="532"/>
      <c r="CD109" s="533"/>
      <c r="CE109" s="533"/>
    </row>
    <row r="110" spans="2:83" ht="11.25" customHeight="1">
      <c r="B110" s="531"/>
      <c r="C110" s="528"/>
      <c r="D110" s="528"/>
      <c r="E110" s="528"/>
      <c r="F110" s="528"/>
      <c r="G110" s="528"/>
      <c r="H110" s="528"/>
      <c r="I110" s="528"/>
      <c r="J110" s="528"/>
      <c r="K110" s="528"/>
      <c r="L110" s="528"/>
      <c r="M110" s="528"/>
      <c r="N110" s="528"/>
      <c r="O110" s="528"/>
      <c r="P110" s="528"/>
      <c r="Q110" s="528"/>
      <c r="R110" s="528"/>
      <c r="S110" s="528"/>
      <c r="T110" s="528"/>
      <c r="U110" s="528"/>
      <c r="V110" s="528"/>
      <c r="W110" s="528"/>
      <c r="X110" s="528"/>
      <c r="Y110" s="528"/>
      <c r="Z110" s="528"/>
      <c r="AA110" s="528"/>
      <c r="AB110" s="528"/>
      <c r="AC110" s="528"/>
      <c r="AD110" s="528"/>
      <c r="AE110" s="528"/>
      <c r="AF110" s="528"/>
      <c r="AG110" s="528"/>
      <c r="AH110" s="528"/>
      <c r="AI110" s="528"/>
      <c r="AJ110" s="528"/>
      <c r="AK110" s="528"/>
      <c r="AL110" s="528"/>
      <c r="AM110" s="528"/>
      <c r="AN110" s="528"/>
      <c r="AO110" s="528"/>
      <c r="AP110" s="528"/>
      <c r="AQ110" s="528"/>
      <c r="AR110" s="528"/>
      <c r="AS110" s="528"/>
      <c r="AT110" s="528"/>
      <c r="AU110" s="528"/>
      <c r="AV110" s="528"/>
      <c r="AW110" s="528"/>
      <c r="AX110" s="528"/>
      <c r="AY110" s="528"/>
      <c r="AZ110" s="528"/>
      <c r="BA110" s="528"/>
      <c r="BB110" s="528"/>
      <c r="BC110" s="528"/>
      <c r="BD110" s="528"/>
      <c r="BE110" s="528"/>
      <c r="BF110" s="528"/>
      <c r="BG110" s="528"/>
      <c r="BH110" s="528"/>
      <c r="BI110" s="528"/>
      <c r="BJ110" s="528"/>
      <c r="BK110" s="528"/>
      <c r="BL110" s="528"/>
      <c r="BM110" s="528"/>
      <c r="BN110" s="528"/>
      <c r="BO110" s="528"/>
      <c r="BP110" s="528"/>
      <c r="BQ110" s="528"/>
      <c r="BR110" s="528"/>
      <c r="BS110" s="528"/>
      <c r="BT110" s="528"/>
      <c r="BU110" s="528"/>
      <c r="BV110" s="528"/>
      <c r="BW110" s="528"/>
      <c r="BX110" s="528"/>
      <c r="BY110" s="528"/>
      <c r="BZ110" s="528"/>
      <c r="CA110" s="532"/>
      <c r="CB110" s="532"/>
      <c r="CC110" s="532"/>
      <c r="CD110" s="533"/>
      <c r="CE110" s="533"/>
    </row>
    <row r="111" spans="2:83" ht="11.25" customHeight="1">
      <c r="B111" s="531"/>
      <c r="C111" s="528"/>
      <c r="D111" s="528"/>
      <c r="E111" s="528"/>
      <c r="F111" s="528"/>
      <c r="G111" s="528"/>
      <c r="H111" s="528"/>
      <c r="I111" s="528"/>
      <c r="J111" s="528"/>
      <c r="K111" s="528"/>
      <c r="L111" s="528"/>
      <c r="M111" s="528"/>
      <c r="N111" s="528"/>
      <c r="O111" s="528"/>
      <c r="P111" s="528"/>
      <c r="Q111" s="528"/>
      <c r="R111" s="528"/>
      <c r="S111" s="528"/>
      <c r="T111" s="528"/>
      <c r="U111" s="528"/>
      <c r="V111" s="528"/>
      <c r="W111" s="528"/>
      <c r="X111" s="528"/>
      <c r="Y111" s="528"/>
      <c r="Z111" s="528"/>
      <c r="AA111" s="528"/>
      <c r="AB111" s="528"/>
      <c r="AC111" s="528"/>
      <c r="AD111" s="528"/>
      <c r="AE111" s="528"/>
      <c r="AF111" s="528"/>
      <c r="AG111" s="528"/>
      <c r="AH111" s="528"/>
      <c r="AI111" s="528"/>
      <c r="AJ111" s="528"/>
      <c r="AK111" s="528"/>
      <c r="AL111" s="528"/>
      <c r="AM111" s="528"/>
      <c r="AN111" s="528"/>
      <c r="AO111" s="528"/>
      <c r="AP111" s="528"/>
      <c r="AQ111" s="528"/>
      <c r="AR111" s="528"/>
      <c r="AS111" s="528"/>
      <c r="AT111" s="528"/>
      <c r="AU111" s="528"/>
      <c r="AV111" s="528"/>
      <c r="AW111" s="528"/>
      <c r="AX111" s="528"/>
      <c r="AY111" s="528"/>
      <c r="AZ111" s="528"/>
      <c r="BA111" s="528"/>
      <c r="BB111" s="528"/>
      <c r="BC111" s="528"/>
      <c r="BD111" s="528"/>
      <c r="BE111" s="528"/>
      <c r="BF111" s="528"/>
      <c r="BG111" s="528"/>
      <c r="BH111" s="528"/>
      <c r="BI111" s="528"/>
      <c r="BJ111" s="528"/>
      <c r="BK111" s="528"/>
      <c r="BL111" s="528"/>
      <c r="BM111" s="528"/>
      <c r="BN111" s="528"/>
      <c r="BO111" s="528"/>
      <c r="BP111" s="528"/>
      <c r="BQ111" s="528"/>
      <c r="BR111" s="528"/>
      <c r="BS111" s="528"/>
      <c r="BT111" s="528"/>
      <c r="BU111" s="528"/>
      <c r="BV111" s="528"/>
      <c r="BW111" s="528"/>
      <c r="BX111" s="528"/>
      <c r="BY111" s="528"/>
      <c r="BZ111" s="528"/>
      <c r="CA111" s="532"/>
      <c r="CB111" s="532"/>
      <c r="CC111" s="532"/>
      <c r="CD111" s="533"/>
      <c r="CE111" s="533"/>
    </row>
    <row r="112" spans="2:83" ht="11.25" customHeight="1">
      <c r="B112" s="531"/>
      <c r="C112" s="528"/>
      <c r="D112" s="528"/>
      <c r="E112" s="528"/>
      <c r="F112" s="528"/>
      <c r="G112" s="528"/>
      <c r="H112" s="528"/>
      <c r="I112" s="528"/>
      <c r="J112" s="528"/>
      <c r="K112" s="528"/>
      <c r="L112" s="528"/>
      <c r="M112" s="528"/>
      <c r="N112" s="528"/>
      <c r="O112" s="528"/>
      <c r="P112" s="528"/>
      <c r="Q112" s="528"/>
      <c r="R112" s="528"/>
      <c r="S112" s="528"/>
      <c r="T112" s="528"/>
      <c r="U112" s="528"/>
      <c r="V112" s="528"/>
      <c r="W112" s="528"/>
      <c r="X112" s="528"/>
      <c r="Y112" s="528"/>
      <c r="Z112" s="528"/>
      <c r="AA112" s="528"/>
      <c r="AB112" s="528"/>
      <c r="AC112" s="528"/>
      <c r="AD112" s="528"/>
      <c r="AE112" s="528"/>
      <c r="AF112" s="528"/>
      <c r="AG112" s="528"/>
      <c r="AH112" s="528"/>
      <c r="AI112" s="528"/>
      <c r="AJ112" s="528"/>
      <c r="AK112" s="528"/>
      <c r="AL112" s="528"/>
      <c r="AM112" s="528"/>
      <c r="AN112" s="528"/>
      <c r="AO112" s="528"/>
      <c r="AP112" s="528"/>
      <c r="AQ112" s="528"/>
      <c r="AR112" s="528"/>
      <c r="AS112" s="528"/>
      <c r="AT112" s="528"/>
      <c r="AU112" s="528"/>
      <c r="AV112" s="528"/>
      <c r="AW112" s="528"/>
      <c r="AX112" s="528"/>
      <c r="AY112" s="528"/>
      <c r="AZ112" s="528"/>
      <c r="BA112" s="528"/>
      <c r="BB112" s="528"/>
      <c r="BC112" s="528"/>
      <c r="BD112" s="528"/>
      <c r="BE112" s="528"/>
      <c r="BF112" s="528"/>
      <c r="BG112" s="528"/>
      <c r="BH112" s="528"/>
      <c r="BI112" s="528"/>
      <c r="BJ112" s="528"/>
      <c r="BK112" s="528"/>
      <c r="BL112" s="528"/>
      <c r="BM112" s="528"/>
      <c r="BN112" s="528"/>
      <c r="BO112" s="528"/>
      <c r="BP112" s="528"/>
      <c r="BQ112" s="528"/>
      <c r="BR112" s="528"/>
      <c r="BS112" s="528"/>
      <c r="BT112" s="528"/>
      <c r="BU112" s="528"/>
      <c r="BV112" s="528"/>
      <c r="BW112" s="528"/>
      <c r="BX112" s="528"/>
      <c r="BY112" s="528"/>
      <c r="BZ112" s="528"/>
      <c r="CA112" s="532"/>
      <c r="CB112" s="532"/>
      <c r="CC112" s="532"/>
      <c r="CD112" s="533"/>
      <c r="CE112" s="533"/>
    </row>
    <row r="113" spans="2:83" ht="11.25" customHeight="1">
      <c r="B113" s="531"/>
      <c r="C113" s="528"/>
      <c r="D113" s="528"/>
      <c r="E113" s="528"/>
      <c r="F113" s="528"/>
      <c r="G113" s="528"/>
      <c r="H113" s="528"/>
      <c r="I113" s="528"/>
      <c r="J113" s="528"/>
      <c r="K113" s="528"/>
      <c r="L113" s="528"/>
      <c r="M113" s="528"/>
      <c r="N113" s="528"/>
      <c r="O113" s="528"/>
      <c r="P113" s="528"/>
      <c r="Q113" s="528"/>
      <c r="R113" s="528"/>
      <c r="S113" s="528"/>
      <c r="T113" s="528"/>
      <c r="U113" s="528"/>
      <c r="V113" s="528"/>
      <c r="W113" s="528"/>
      <c r="X113" s="528"/>
      <c r="Y113" s="528"/>
      <c r="Z113" s="528"/>
      <c r="AA113" s="528"/>
      <c r="AB113" s="528"/>
      <c r="AC113" s="528"/>
      <c r="AD113" s="528"/>
      <c r="AE113" s="528"/>
      <c r="AF113" s="528"/>
      <c r="AG113" s="528"/>
      <c r="AH113" s="528"/>
      <c r="AI113" s="528"/>
      <c r="AJ113" s="528"/>
      <c r="AK113" s="528"/>
      <c r="AL113" s="528"/>
      <c r="AM113" s="528"/>
      <c r="AN113" s="528"/>
      <c r="AO113" s="528"/>
      <c r="AP113" s="528"/>
      <c r="AQ113" s="528"/>
      <c r="AR113" s="528"/>
      <c r="AS113" s="528"/>
      <c r="AT113" s="528"/>
      <c r="AU113" s="528"/>
      <c r="AV113" s="528"/>
      <c r="AW113" s="528"/>
      <c r="AX113" s="528"/>
      <c r="AY113" s="528"/>
      <c r="AZ113" s="528"/>
      <c r="BA113" s="528"/>
      <c r="BB113" s="528"/>
      <c r="BC113" s="528"/>
      <c r="BD113" s="528"/>
      <c r="BE113" s="528"/>
      <c r="BF113" s="528"/>
      <c r="BG113" s="528"/>
      <c r="BH113" s="528"/>
      <c r="BI113" s="528"/>
      <c r="BJ113" s="528"/>
      <c r="BK113" s="528"/>
      <c r="BL113" s="528"/>
      <c r="BM113" s="528"/>
      <c r="BN113" s="528"/>
      <c r="BO113" s="528"/>
      <c r="BP113" s="528"/>
      <c r="BQ113" s="528"/>
      <c r="BR113" s="528"/>
      <c r="BS113" s="528"/>
      <c r="BT113" s="528"/>
      <c r="BU113" s="528"/>
      <c r="BV113" s="528"/>
      <c r="BW113" s="528"/>
      <c r="BX113" s="528"/>
      <c r="BY113" s="528"/>
      <c r="BZ113" s="528"/>
      <c r="CA113" s="532"/>
      <c r="CB113" s="532"/>
      <c r="CC113" s="532"/>
      <c r="CD113" s="533"/>
      <c r="CE113" s="533"/>
    </row>
    <row r="114" spans="2:83" ht="11.25" customHeight="1">
      <c r="B114" s="531"/>
      <c r="C114" s="528"/>
      <c r="D114" s="528"/>
      <c r="E114" s="528"/>
      <c r="F114" s="528"/>
      <c r="G114" s="528"/>
      <c r="H114" s="528"/>
      <c r="I114" s="528"/>
      <c r="J114" s="528"/>
      <c r="K114" s="528"/>
      <c r="L114" s="528"/>
      <c r="M114" s="528"/>
      <c r="N114" s="528"/>
      <c r="O114" s="528"/>
      <c r="P114" s="528"/>
      <c r="Q114" s="528"/>
      <c r="R114" s="528"/>
      <c r="S114" s="528"/>
      <c r="T114" s="528"/>
      <c r="U114" s="528"/>
      <c r="V114" s="528"/>
      <c r="W114" s="528"/>
      <c r="X114" s="528"/>
      <c r="Y114" s="528"/>
      <c r="Z114" s="528"/>
      <c r="AA114" s="528"/>
      <c r="AB114" s="528"/>
      <c r="AC114" s="528"/>
      <c r="AD114" s="528"/>
      <c r="AE114" s="528"/>
      <c r="AF114" s="528"/>
      <c r="AG114" s="528"/>
      <c r="AH114" s="528"/>
      <c r="AI114" s="528"/>
      <c r="AJ114" s="528"/>
      <c r="AK114" s="528"/>
      <c r="AL114" s="528"/>
      <c r="AM114" s="528"/>
      <c r="AN114" s="528"/>
      <c r="AO114" s="528"/>
      <c r="AP114" s="528"/>
      <c r="AQ114" s="528"/>
      <c r="AR114" s="528"/>
      <c r="AS114" s="528"/>
      <c r="AT114" s="528"/>
      <c r="AU114" s="528"/>
      <c r="AV114" s="528"/>
      <c r="AW114" s="528"/>
      <c r="AX114" s="528"/>
      <c r="AY114" s="528"/>
      <c r="AZ114" s="528"/>
      <c r="BA114" s="528"/>
      <c r="BB114" s="528"/>
      <c r="BC114" s="528"/>
      <c r="BD114" s="528"/>
      <c r="BE114" s="528"/>
      <c r="BF114" s="528"/>
      <c r="BG114" s="528"/>
      <c r="BH114" s="528"/>
      <c r="BI114" s="528"/>
      <c r="BJ114" s="528"/>
      <c r="BK114" s="528"/>
      <c r="BL114" s="528"/>
      <c r="BM114" s="528"/>
      <c r="BN114" s="528"/>
      <c r="BO114" s="528"/>
      <c r="BP114" s="528"/>
      <c r="BQ114" s="528"/>
      <c r="BR114" s="528"/>
      <c r="BS114" s="528"/>
      <c r="BT114" s="528"/>
      <c r="BU114" s="528"/>
      <c r="BV114" s="528"/>
      <c r="BW114" s="528"/>
      <c r="BX114" s="528"/>
      <c r="BY114" s="528"/>
      <c r="BZ114" s="528"/>
      <c r="CA114" s="532"/>
      <c r="CB114" s="532"/>
      <c r="CC114" s="532"/>
      <c r="CD114" s="533"/>
      <c r="CE114" s="533"/>
    </row>
    <row r="115" spans="2:83" ht="11.25" customHeight="1">
      <c r="B115" s="531"/>
      <c r="C115" s="528"/>
      <c r="D115" s="528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528"/>
      <c r="P115" s="528"/>
      <c r="Q115" s="528"/>
      <c r="R115" s="528"/>
      <c r="S115" s="528"/>
      <c r="T115" s="528"/>
      <c r="U115" s="528"/>
      <c r="V115" s="528"/>
      <c r="W115" s="528"/>
      <c r="X115" s="528"/>
      <c r="Y115" s="528"/>
      <c r="Z115" s="528"/>
      <c r="AA115" s="528"/>
      <c r="AB115" s="528"/>
      <c r="AC115" s="528"/>
      <c r="AD115" s="528"/>
      <c r="AE115" s="528"/>
      <c r="AF115" s="528"/>
      <c r="AG115" s="528"/>
      <c r="AH115" s="528"/>
      <c r="AI115" s="528"/>
      <c r="AJ115" s="528"/>
      <c r="AK115" s="528"/>
      <c r="AL115" s="528"/>
      <c r="AM115" s="528"/>
      <c r="AN115" s="528"/>
      <c r="AO115" s="528"/>
      <c r="AP115" s="528"/>
      <c r="AQ115" s="528"/>
      <c r="AR115" s="528"/>
      <c r="AS115" s="528"/>
      <c r="AT115" s="528"/>
      <c r="AU115" s="528"/>
      <c r="AV115" s="528"/>
      <c r="AW115" s="528"/>
      <c r="AX115" s="528"/>
      <c r="AY115" s="528"/>
      <c r="AZ115" s="528"/>
      <c r="BA115" s="528"/>
      <c r="BB115" s="528"/>
      <c r="BC115" s="528"/>
      <c r="BD115" s="528"/>
      <c r="BE115" s="528"/>
      <c r="BF115" s="528"/>
      <c r="BG115" s="528"/>
      <c r="BH115" s="528"/>
      <c r="BI115" s="528"/>
      <c r="BJ115" s="528"/>
      <c r="BK115" s="528"/>
      <c r="BL115" s="528"/>
      <c r="BM115" s="528"/>
      <c r="BN115" s="528"/>
      <c r="BO115" s="528"/>
      <c r="BP115" s="528"/>
      <c r="BQ115" s="528"/>
      <c r="BR115" s="528"/>
      <c r="BS115" s="528"/>
      <c r="BT115" s="528"/>
      <c r="BU115" s="528"/>
      <c r="BV115" s="528"/>
      <c r="BW115" s="528"/>
      <c r="BX115" s="528"/>
      <c r="BY115" s="528"/>
      <c r="BZ115" s="528"/>
      <c r="CA115" s="532"/>
      <c r="CB115" s="532"/>
      <c r="CC115" s="532"/>
      <c r="CD115" s="533"/>
      <c r="CE115" s="533"/>
    </row>
    <row r="116" spans="2:83" ht="11.25" customHeight="1">
      <c r="B116" s="531"/>
      <c r="C116" s="528"/>
      <c r="D116" s="528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528"/>
      <c r="P116" s="528"/>
      <c r="Q116" s="528"/>
      <c r="R116" s="528"/>
      <c r="S116" s="528"/>
      <c r="T116" s="528"/>
      <c r="U116" s="528"/>
      <c r="V116" s="528"/>
      <c r="W116" s="528"/>
      <c r="X116" s="528"/>
      <c r="Y116" s="528"/>
      <c r="Z116" s="528"/>
      <c r="AA116" s="528"/>
      <c r="AB116" s="528"/>
      <c r="AC116" s="528"/>
      <c r="AD116" s="528"/>
      <c r="AE116" s="528"/>
      <c r="AF116" s="528"/>
      <c r="AG116" s="528"/>
      <c r="AH116" s="528"/>
      <c r="AI116" s="528"/>
      <c r="AJ116" s="528"/>
      <c r="AK116" s="528"/>
      <c r="AL116" s="528"/>
      <c r="AM116" s="528"/>
      <c r="AN116" s="528"/>
      <c r="AO116" s="528"/>
      <c r="AP116" s="528"/>
      <c r="AQ116" s="528"/>
      <c r="AR116" s="528"/>
      <c r="AS116" s="528"/>
      <c r="AT116" s="528"/>
      <c r="AU116" s="528"/>
      <c r="AV116" s="528"/>
      <c r="AW116" s="528"/>
      <c r="AX116" s="528"/>
      <c r="AY116" s="528"/>
      <c r="AZ116" s="528"/>
      <c r="BA116" s="528"/>
      <c r="BB116" s="528"/>
      <c r="BC116" s="528"/>
      <c r="BD116" s="528"/>
      <c r="BE116" s="528"/>
      <c r="BF116" s="528"/>
      <c r="BG116" s="528"/>
      <c r="BH116" s="528"/>
      <c r="BI116" s="528"/>
      <c r="BJ116" s="528"/>
      <c r="BK116" s="528"/>
      <c r="BL116" s="528"/>
      <c r="BM116" s="528"/>
      <c r="BN116" s="528"/>
      <c r="BO116" s="528"/>
      <c r="BP116" s="528"/>
      <c r="BQ116" s="528"/>
      <c r="BR116" s="528"/>
      <c r="BS116" s="528"/>
      <c r="BT116" s="528"/>
      <c r="BU116" s="528"/>
      <c r="BV116" s="528"/>
      <c r="BW116" s="528"/>
      <c r="BX116" s="528"/>
      <c r="BY116" s="528"/>
      <c r="BZ116" s="528"/>
      <c r="CA116" s="532"/>
      <c r="CB116" s="532"/>
      <c r="CC116" s="532"/>
      <c r="CD116" s="533"/>
      <c r="CE116" s="533"/>
    </row>
    <row r="117" spans="2:83" ht="11.25" customHeight="1">
      <c r="B117" s="531"/>
      <c r="C117" s="528"/>
      <c r="D117" s="528"/>
      <c r="E117" s="528"/>
      <c r="F117" s="528"/>
      <c r="G117" s="528"/>
      <c r="H117" s="528"/>
      <c r="I117" s="528"/>
      <c r="J117" s="528"/>
      <c r="K117" s="528"/>
      <c r="L117" s="528"/>
      <c r="M117" s="528"/>
      <c r="N117" s="528"/>
      <c r="O117" s="528"/>
      <c r="P117" s="528"/>
      <c r="Q117" s="528"/>
      <c r="R117" s="528"/>
      <c r="S117" s="528"/>
      <c r="T117" s="528"/>
      <c r="U117" s="528"/>
      <c r="V117" s="528"/>
      <c r="W117" s="528"/>
      <c r="X117" s="528"/>
      <c r="Y117" s="528"/>
      <c r="Z117" s="528"/>
      <c r="AA117" s="528"/>
      <c r="AB117" s="528"/>
      <c r="AC117" s="528"/>
      <c r="AD117" s="528"/>
      <c r="AE117" s="528"/>
      <c r="AF117" s="528"/>
      <c r="AG117" s="528"/>
      <c r="AH117" s="528"/>
      <c r="AI117" s="528"/>
      <c r="AJ117" s="528"/>
      <c r="AK117" s="528"/>
      <c r="AL117" s="528"/>
      <c r="AM117" s="528"/>
      <c r="AN117" s="528"/>
      <c r="AO117" s="528"/>
      <c r="AP117" s="528"/>
      <c r="AQ117" s="528"/>
      <c r="AR117" s="528"/>
      <c r="AS117" s="528"/>
      <c r="AT117" s="528"/>
      <c r="AU117" s="528"/>
      <c r="AV117" s="528"/>
      <c r="AW117" s="528"/>
      <c r="AX117" s="528"/>
      <c r="AY117" s="528"/>
      <c r="AZ117" s="528"/>
      <c r="BA117" s="528"/>
      <c r="BB117" s="528"/>
      <c r="BC117" s="528"/>
      <c r="BD117" s="528"/>
      <c r="BE117" s="528"/>
      <c r="BF117" s="528"/>
      <c r="BG117" s="528"/>
      <c r="BH117" s="528"/>
      <c r="BI117" s="528"/>
      <c r="BJ117" s="528"/>
      <c r="BK117" s="528"/>
      <c r="BL117" s="528"/>
      <c r="BM117" s="528"/>
      <c r="BN117" s="528"/>
      <c r="BO117" s="528"/>
      <c r="BP117" s="528"/>
      <c r="BQ117" s="528"/>
      <c r="BR117" s="528"/>
      <c r="BS117" s="528"/>
      <c r="BT117" s="528"/>
      <c r="BU117" s="528"/>
      <c r="BV117" s="528"/>
      <c r="BW117" s="528"/>
      <c r="BX117" s="528"/>
      <c r="BY117" s="528"/>
      <c r="BZ117" s="528"/>
      <c r="CA117" s="532"/>
      <c r="CB117" s="532"/>
      <c r="CC117" s="532"/>
      <c r="CD117" s="533"/>
      <c r="CE117" s="533"/>
    </row>
    <row r="118" spans="2:83" ht="11.25" customHeight="1">
      <c r="B118" s="531"/>
      <c r="C118" s="528"/>
      <c r="D118" s="528"/>
      <c r="E118" s="528"/>
      <c r="F118" s="528"/>
      <c r="G118" s="528"/>
      <c r="H118" s="528"/>
      <c r="I118" s="528"/>
      <c r="J118" s="528"/>
      <c r="K118" s="528"/>
      <c r="L118" s="528"/>
      <c r="M118" s="528"/>
      <c r="N118" s="528"/>
      <c r="O118" s="528"/>
      <c r="P118" s="528"/>
      <c r="Q118" s="528"/>
      <c r="R118" s="528"/>
      <c r="S118" s="528"/>
      <c r="T118" s="528"/>
      <c r="U118" s="528"/>
      <c r="V118" s="528"/>
      <c r="W118" s="528"/>
      <c r="X118" s="528"/>
      <c r="Y118" s="528"/>
      <c r="Z118" s="528"/>
      <c r="AA118" s="528"/>
      <c r="AB118" s="528"/>
      <c r="AC118" s="528"/>
      <c r="AD118" s="528"/>
      <c r="AE118" s="528"/>
      <c r="AF118" s="528"/>
      <c r="AG118" s="528"/>
      <c r="AH118" s="528"/>
      <c r="AI118" s="528"/>
      <c r="AJ118" s="528"/>
      <c r="AK118" s="528"/>
      <c r="AL118" s="528"/>
      <c r="AM118" s="528"/>
      <c r="AN118" s="528"/>
      <c r="AO118" s="528"/>
      <c r="AP118" s="528"/>
      <c r="AQ118" s="528"/>
      <c r="AR118" s="528"/>
      <c r="AS118" s="528"/>
      <c r="AT118" s="528"/>
      <c r="AU118" s="528"/>
      <c r="AV118" s="528"/>
      <c r="AW118" s="528"/>
      <c r="AX118" s="528"/>
      <c r="AY118" s="528"/>
      <c r="AZ118" s="528"/>
      <c r="BA118" s="528"/>
      <c r="BB118" s="528"/>
      <c r="BC118" s="528"/>
      <c r="BD118" s="528"/>
      <c r="BE118" s="528"/>
      <c r="BF118" s="528"/>
      <c r="BG118" s="528"/>
      <c r="BH118" s="528"/>
      <c r="BI118" s="528"/>
      <c r="BJ118" s="528"/>
      <c r="BK118" s="528"/>
      <c r="BL118" s="528"/>
      <c r="BM118" s="528"/>
      <c r="BN118" s="528"/>
      <c r="BO118" s="528"/>
      <c r="BP118" s="528"/>
      <c r="BQ118" s="528"/>
      <c r="BR118" s="528"/>
      <c r="BS118" s="528"/>
      <c r="BT118" s="528"/>
      <c r="BU118" s="528"/>
      <c r="BV118" s="528"/>
      <c r="BW118" s="528"/>
      <c r="BX118" s="528"/>
      <c r="BY118" s="528"/>
      <c r="BZ118" s="528"/>
      <c r="CA118" s="538"/>
      <c r="CB118" s="532"/>
      <c r="CC118" s="532"/>
      <c r="CD118" s="533"/>
      <c r="CE118" s="533"/>
    </row>
    <row r="119" spans="2:83" ht="11.25" customHeight="1">
      <c r="B119" s="531"/>
      <c r="C119" s="528"/>
      <c r="D119" s="528"/>
      <c r="E119" s="528"/>
      <c r="F119" s="528"/>
      <c r="G119" s="528"/>
      <c r="H119" s="528"/>
      <c r="I119" s="528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28"/>
      <c r="U119" s="528"/>
      <c r="V119" s="528"/>
      <c r="W119" s="528"/>
      <c r="X119" s="528"/>
      <c r="Y119" s="528"/>
      <c r="Z119" s="528"/>
      <c r="AA119" s="528"/>
      <c r="AB119" s="528"/>
      <c r="AC119" s="528"/>
      <c r="AD119" s="528"/>
      <c r="AE119" s="528"/>
      <c r="AF119" s="528"/>
      <c r="AG119" s="528"/>
      <c r="AH119" s="528"/>
      <c r="AI119" s="528"/>
      <c r="AJ119" s="528"/>
      <c r="AK119" s="528"/>
      <c r="AL119" s="528"/>
      <c r="AM119" s="528"/>
      <c r="AN119" s="528"/>
      <c r="AO119" s="528"/>
      <c r="AP119" s="528"/>
      <c r="AQ119" s="528"/>
      <c r="AR119" s="528"/>
      <c r="AS119" s="528"/>
      <c r="AT119" s="528"/>
      <c r="AU119" s="528"/>
      <c r="AV119" s="528"/>
      <c r="AW119" s="528"/>
      <c r="AX119" s="528"/>
      <c r="AY119" s="528"/>
      <c r="AZ119" s="528"/>
      <c r="BA119" s="528"/>
      <c r="BB119" s="528"/>
      <c r="BC119" s="528"/>
      <c r="BD119" s="528"/>
      <c r="BE119" s="528"/>
      <c r="BF119" s="528"/>
      <c r="BG119" s="528"/>
      <c r="BH119" s="528"/>
      <c r="BI119" s="528"/>
      <c r="BJ119" s="528"/>
      <c r="BK119" s="528"/>
      <c r="BL119" s="528"/>
      <c r="BM119" s="528"/>
      <c r="BN119" s="528"/>
      <c r="BO119" s="528"/>
      <c r="BP119" s="528"/>
      <c r="BQ119" s="528"/>
      <c r="BR119" s="528"/>
      <c r="BS119" s="528"/>
      <c r="BT119" s="528"/>
      <c r="BU119" s="528"/>
      <c r="BV119" s="528"/>
      <c r="BW119" s="528"/>
      <c r="BX119" s="528"/>
      <c r="BY119" s="528"/>
      <c r="BZ119" s="528"/>
      <c r="CA119" s="532"/>
      <c r="CB119" s="532"/>
      <c r="CC119" s="532"/>
      <c r="CD119" s="533"/>
      <c r="CE119" s="533"/>
    </row>
    <row r="120" spans="2:83" ht="11.25" customHeight="1">
      <c r="B120" s="531"/>
      <c r="C120" s="528"/>
      <c r="D120" s="528"/>
      <c r="E120" s="528"/>
      <c r="F120" s="528"/>
      <c r="G120" s="528"/>
      <c r="H120" s="528"/>
      <c r="I120" s="528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28"/>
      <c r="U120" s="528"/>
      <c r="V120" s="528"/>
      <c r="W120" s="528"/>
      <c r="X120" s="528"/>
      <c r="Y120" s="528"/>
      <c r="Z120" s="528"/>
      <c r="AA120" s="528"/>
      <c r="AB120" s="528"/>
      <c r="AC120" s="528"/>
      <c r="AD120" s="528"/>
      <c r="AE120" s="528"/>
      <c r="AF120" s="528"/>
      <c r="AG120" s="528"/>
      <c r="AH120" s="528"/>
      <c r="AI120" s="528"/>
      <c r="AJ120" s="528"/>
      <c r="AK120" s="528"/>
      <c r="AL120" s="528"/>
      <c r="AM120" s="528"/>
      <c r="AN120" s="528"/>
      <c r="AO120" s="528"/>
      <c r="AP120" s="528"/>
      <c r="AQ120" s="528"/>
      <c r="AR120" s="528"/>
      <c r="AS120" s="528"/>
      <c r="AT120" s="528"/>
      <c r="AU120" s="528"/>
      <c r="AV120" s="528"/>
      <c r="AW120" s="528"/>
      <c r="AX120" s="528"/>
      <c r="AY120" s="528"/>
      <c r="AZ120" s="528"/>
      <c r="BA120" s="528"/>
      <c r="BB120" s="528"/>
      <c r="BC120" s="528"/>
      <c r="BD120" s="528"/>
      <c r="BE120" s="528"/>
      <c r="BF120" s="528"/>
      <c r="BG120" s="528"/>
      <c r="BH120" s="528"/>
      <c r="BI120" s="528"/>
      <c r="BJ120" s="528"/>
      <c r="BK120" s="528"/>
      <c r="BL120" s="528"/>
      <c r="BM120" s="528"/>
      <c r="BN120" s="528"/>
      <c r="BO120" s="528"/>
      <c r="BP120" s="528"/>
      <c r="BQ120" s="528"/>
      <c r="BR120" s="528"/>
      <c r="BS120" s="528"/>
      <c r="BT120" s="528"/>
      <c r="BU120" s="528"/>
      <c r="BV120" s="528"/>
      <c r="BW120" s="528"/>
      <c r="BX120" s="528"/>
      <c r="BY120" s="528"/>
      <c r="BZ120" s="528"/>
      <c r="CA120" s="532"/>
      <c r="CB120" s="532"/>
      <c r="CC120" s="532"/>
      <c r="CD120" s="533"/>
      <c r="CE120" s="533"/>
    </row>
    <row r="121" spans="2:83" ht="11.25" customHeight="1">
      <c r="B121" s="531"/>
      <c r="C121" s="528"/>
      <c r="D121" s="528"/>
      <c r="E121" s="528"/>
      <c r="F121" s="528"/>
      <c r="G121" s="528"/>
      <c r="H121" s="528"/>
      <c r="I121" s="528"/>
      <c r="J121" s="528"/>
      <c r="K121" s="528"/>
      <c r="L121" s="528"/>
      <c r="M121" s="528"/>
      <c r="N121" s="528"/>
      <c r="O121" s="528"/>
      <c r="P121" s="528"/>
      <c r="Q121" s="528"/>
      <c r="R121" s="528"/>
      <c r="S121" s="528"/>
      <c r="T121" s="528"/>
      <c r="U121" s="528"/>
      <c r="V121" s="528"/>
      <c r="W121" s="528"/>
      <c r="X121" s="528"/>
      <c r="Y121" s="528"/>
      <c r="Z121" s="528"/>
      <c r="AA121" s="528"/>
      <c r="AB121" s="528"/>
      <c r="AC121" s="528"/>
      <c r="AD121" s="528"/>
      <c r="AE121" s="528"/>
      <c r="AF121" s="528"/>
      <c r="AG121" s="528"/>
      <c r="AH121" s="528"/>
      <c r="AI121" s="528"/>
      <c r="AJ121" s="528"/>
      <c r="AK121" s="528"/>
      <c r="AL121" s="528"/>
      <c r="AM121" s="528"/>
      <c r="AN121" s="528"/>
      <c r="AO121" s="528"/>
      <c r="AP121" s="528"/>
      <c r="AQ121" s="528"/>
      <c r="AR121" s="528"/>
      <c r="AS121" s="528"/>
      <c r="AT121" s="528"/>
      <c r="AU121" s="528"/>
      <c r="AV121" s="528"/>
      <c r="AW121" s="528"/>
      <c r="AX121" s="528"/>
      <c r="AY121" s="528"/>
      <c r="AZ121" s="528"/>
      <c r="BA121" s="528"/>
      <c r="BB121" s="528"/>
      <c r="BC121" s="528"/>
      <c r="BD121" s="528"/>
      <c r="BE121" s="528"/>
      <c r="BF121" s="528"/>
      <c r="BG121" s="528"/>
      <c r="BH121" s="528"/>
      <c r="BI121" s="528"/>
      <c r="BJ121" s="528"/>
      <c r="BK121" s="528"/>
      <c r="BL121" s="528"/>
      <c r="BM121" s="528"/>
      <c r="BN121" s="528"/>
      <c r="BO121" s="528"/>
      <c r="BP121" s="528"/>
      <c r="BQ121" s="528"/>
      <c r="BR121" s="528"/>
      <c r="BS121" s="528"/>
      <c r="BT121" s="528"/>
      <c r="BU121" s="528"/>
      <c r="BV121" s="528"/>
      <c r="BW121" s="528"/>
      <c r="BX121" s="528"/>
      <c r="BY121" s="528"/>
      <c r="BZ121" s="528"/>
      <c r="CA121" s="532"/>
      <c r="CB121" s="532"/>
      <c r="CC121" s="532"/>
      <c r="CD121" s="533"/>
      <c r="CE121" s="533"/>
    </row>
    <row r="122" spans="2:83" ht="11.25" customHeight="1">
      <c r="B122" s="531"/>
      <c r="C122" s="528"/>
      <c r="D122" s="528"/>
      <c r="E122" s="528"/>
      <c r="F122" s="528"/>
      <c r="G122" s="528"/>
      <c r="H122" s="528"/>
      <c r="I122" s="528"/>
      <c r="J122" s="528"/>
      <c r="K122" s="528"/>
      <c r="L122" s="528"/>
      <c r="M122" s="528"/>
      <c r="N122" s="528"/>
      <c r="O122" s="528"/>
      <c r="P122" s="528"/>
      <c r="Q122" s="528"/>
      <c r="R122" s="528"/>
      <c r="S122" s="528"/>
      <c r="T122" s="528"/>
      <c r="U122" s="528"/>
      <c r="V122" s="528"/>
      <c r="W122" s="528"/>
      <c r="X122" s="528"/>
      <c r="Y122" s="528"/>
      <c r="Z122" s="528"/>
      <c r="AA122" s="528"/>
      <c r="AB122" s="528"/>
      <c r="AC122" s="528"/>
      <c r="AD122" s="528"/>
      <c r="AE122" s="528"/>
      <c r="AF122" s="528"/>
      <c r="AG122" s="528"/>
      <c r="AH122" s="528"/>
      <c r="AI122" s="528"/>
      <c r="AJ122" s="528"/>
      <c r="AK122" s="528"/>
      <c r="AL122" s="528"/>
      <c r="AM122" s="528"/>
      <c r="AN122" s="528"/>
      <c r="AO122" s="528"/>
      <c r="AP122" s="528"/>
      <c r="AQ122" s="528"/>
      <c r="AR122" s="528"/>
      <c r="AS122" s="528"/>
      <c r="AT122" s="528"/>
      <c r="AU122" s="528"/>
      <c r="AV122" s="528"/>
      <c r="AW122" s="528"/>
      <c r="AX122" s="528"/>
      <c r="AY122" s="528"/>
      <c r="AZ122" s="528"/>
      <c r="BA122" s="528"/>
      <c r="BB122" s="528"/>
      <c r="BC122" s="528"/>
      <c r="BD122" s="528"/>
      <c r="BE122" s="528"/>
      <c r="BF122" s="528"/>
      <c r="BG122" s="528"/>
      <c r="BH122" s="528"/>
      <c r="BI122" s="528"/>
      <c r="BJ122" s="528"/>
      <c r="BK122" s="528"/>
      <c r="BL122" s="528"/>
      <c r="BM122" s="528"/>
      <c r="BN122" s="528"/>
      <c r="BO122" s="528"/>
      <c r="BP122" s="528"/>
      <c r="BQ122" s="528"/>
      <c r="BR122" s="528"/>
      <c r="BS122" s="528"/>
      <c r="BT122" s="528"/>
      <c r="BU122" s="528"/>
      <c r="BV122" s="528"/>
      <c r="BW122" s="528"/>
      <c r="BX122" s="528"/>
      <c r="BY122" s="528"/>
      <c r="BZ122" s="528"/>
      <c r="CA122" s="532"/>
      <c r="CB122" s="532"/>
      <c r="CC122" s="532"/>
      <c r="CD122" s="533"/>
      <c r="CE122" s="533"/>
    </row>
    <row r="123" spans="2:83" ht="11.25" customHeight="1">
      <c r="B123" s="531"/>
      <c r="C123" s="528"/>
      <c r="D123" s="528"/>
      <c r="E123" s="528"/>
      <c r="F123" s="528"/>
      <c r="G123" s="528"/>
      <c r="H123" s="528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28"/>
      <c r="U123" s="528"/>
      <c r="V123" s="528"/>
      <c r="W123" s="528"/>
      <c r="X123" s="528"/>
      <c r="Y123" s="528"/>
      <c r="Z123" s="528"/>
      <c r="AA123" s="528"/>
      <c r="AB123" s="528"/>
      <c r="AC123" s="528"/>
      <c r="AD123" s="528"/>
      <c r="AE123" s="528"/>
      <c r="AF123" s="528"/>
      <c r="AG123" s="528"/>
      <c r="AH123" s="528"/>
      <c r="AI123" s="528"/>
      <c r="AJ123" s="528"/>
      <c r="AK123" s="528"/>
      <c r="AL123" s="528"/>
      <c r="AM123" s="528"/>
      <c r="AN123" s="528"/>
      <c r="AO123" s="528"/>
      <c r="AP123" s="528"/>
      <c r="AQ123" s="528"/>
      <c r="AR123" s="528"/>
      <c r="AS123" s="528"/>
      <c r="AT123" s="528"/>
      <c r="AU123" s="528"/>
      <c r="AV123" s="528"/>
      <c r="AW123" s="528"/>
      <c r="AX123" s="528"/>
      <c r="AY123" s="528"/>
      <c r="AZ123" s="528"/>
      <c r="BA123" s="528"/>
      <c r="BB123" s="528"/>
      <c r="BC123" s="528"/>
      <c r="BD123" s="528"/>
      <c r="BE123" s="528"/>
      <c r="BF123" s="528"/>
      <c r="BG123" s="528"/>
      <c r="BH123" s="528"/>
      <c r="BI123" s="528"/>
      <c r="BJ123" s="528"/>
      <c r="BK123" s="528"/>
      <c r="BL123" s="528"/>
      <c r="BM123" s="528"/>
      <c r="BN123" s="528"/>
      <c r="BO123" s="528"/>
      <c r="BP123" s="528"/>
      <c r="BQ123" s="528"/>
      <c r="BR123" s="528"/>
      <c r="BS123" s="528"/>
      <c r="BT123" s="528"/>
      <c r="BU123" s="528"/>
      <c r="BV123" s="528"/>
      <c r="BW123" s="528"/>
      <c r="BX123" s="528"/>
      <c r="BY123" s="528"/>
      <c r="BZ123" s="528"/>
      <c r="CA123" s="532"/>
      <c r="CB123" s="532"/>
      <c r="CC123" s="532"/>
      <c r="CD123" s="533"/>
      <c r="CE123" s="533"/>
    </row>
    <row r="124" spans="2:83" ht="11.25" customHeight="1">
      <c r="B124" s="531"/>
      <c r="C124" s="528"/>
      <c r="D124" s="528"/>
      <c r="E124" s="528"/>
      <c r="F124" s="528"/>
      <c r="G124" s="528"/>
      <c r="H124" s="528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28"/>
      <c r="U124" s="528"/>
      <c r="V124" s="528"/>
      <c r="W124" s="528"/>
      <c r="X124" s="528"/>
      <c r="Y124" s="528"/>
      <c r="Z124" s="528"/>
      <c r="AA124" s="528"/>
      <c r="AB124" s="528"/>
      <c r="AC124" s="528"/>
      <c r="AD124" s="528"/>
      <c r="AE124" s="528"/>
      <c r="AF124" s="528"/>
      <c r="AG124" s="528"/>
      <c r="AH124" s="528"/>
      <c r="AI124" s="528"/>
      <c r="AJ124" s="528"/>
      <c r="AK124" s="528"/>
      <c r="AL124" s="528"/>
      <c r="AM124" s="528"/>
      <c r="AN124" s="528"/>
      <c r="AO124" s="528"/>
      <c r="AP124" s="528"/>
      <c r="AQ124" s="528"/>
      <c r="AR124" s="528"/>
      <c r="AS124" s="528"/>
      <c r="AT124" s="528"/>
      <c r="AU124" s="528"/>
      <c r="AV124" s="528"/>
      <c r="AW124" s="528"/>
      <c r="AX124" s="528"/>
      <c r="AY124" s="528"/>
      <c r="AZ124" s="528"/>
      <c r="BA124" s="528"/>
      <c r="BB124" s="528"/>
      <c r="BC124" s="528"/>
      <c r="BD124" s="528"/>
      <c r="BE124" s="528"/>
      <c r="BF124" s="528"/>
      <c r="BG124" s="528"/>
      <c r="BH124" s="528"/>
      <c r="BI124" s="528"/>
      <c r="BJ124" s="528"/>
      <c r="BK124" s="528"/>
      <c r="BL124" s="528"/>
      <c r="BM124" s="528"/>
      <c r="BN124" s="528"/>
      <c r="BO124" s="528"/>
      <c r="BP124" s="528"/>
      <c r="BQ124" s="528"/>
      <c r="BR124" s="528"/>
      <c r="BS124" s="528"/>
      <c r="BT124" s="528"/>
      <c r="BU124" s="528"/>
      <c r="BV124" s="528"/>
      <c r="BW124" s="528"/>
      <c r="BX124" s="528"/>
      <c r="BY124" s="528"/>
      <c r="BZ124" s="528"/>
      <c r="CA124" s="532"/>
      <c r="CB124" s="532"/>
      <c r="CC124" s="532"/>
      <c r="CD124" s="533"/>
      <c r="CE124" s="533"/>
    </row>
    <row r="125" spans="2:83" ht="11.25" customHeight="1">
      <c r="B125" s="531"/>
      <c r="C125" s="528"/>
      <c r="D125" s="528"/>
      <c r="E125" s="528"/>
      <c r="F125" s="528"/>
      <c r="G125" s="528"/>
      <c r="H125" s="528"/>
      <c r="I125" s="528"/>
      <c r="J125" s="528"/>
      <c r="K125" s="528"/>
      <c r="L125" s="528"/>
      <c r="M125" s="528"/>
      <c r="N125" s="528"/>
      <c r="O125" s="528"/>
      <c r="P125" s="528"/>
      <c r="Q125" s="528"/>
      <c r="R125" s="528"/>
      <c r="S125" s="528"/>
      <c r="T125" s="528"/>
      <c r="U125" s="528"/>
      <c r="V125" s="528"/>
      <c r="W125" s="528"/>
      <c r="X125" s="528"/>
      <c r="Y125" s="528"/>
      <c r="Z125" s="528"/>
      <c r="AA125" s="528"/>
      <c r="AB125" s="528"/>
      <c r="AC125" s="528"/>
      <c r="AD125" s="528"/>
      <c r="AE125" s="528"/>
      <c r="AF125" s="528"/>
      <c r="AG125" s="528"/>
      <c r="AH125" s="528"/>
      <c r="AI125" s="528"/>
      <c r="AJ125" s="528"/>
      <c r="AK125" s="528"/>
      <c r="AL125" s="528"/>
      <c r="AM125" s="528"/>
      <c r="AN125" s="528"/>
      <c r="AO125" s="528"/>
      <c r="AP125" s="528"/>
      <c r="AQ125" s="528"/>
      <c r="AR125" s="528"/>
      <c r="AS125" s="528"/>
      <c r="AT125" s="528"/>
      <c r="AU125" s="528"/>
      <c r="AV125" s="528"/>
      <c r="AW125" s="528"/>
      <c r="AX125" s="528"/>
      <c r="AY125" s="528"/>
      <c r="AZ125" s="528"/>
      <c r="BA125" s="528"/>
      <c r="BB125" s="528"/>
      <c r="BC125" s="528"/>
      <c r="BD125" s="528"/>
      <c r="BE125" s="528"/>
      <c r="BF125" s="528"/>
      <c r="BG125" s="528"/>
      <c r="BH125" s="528"/>
      <c r="BI125" s="528"/>
      <c r="BJ125" s="528"/>
      <c r="BK125" s="528"/>
      <c r="BL125" s="528"/>
      <c r="BM125" s="528"/>
      <c r="BN125" s="528"/>
      <c r="BO125" s="528"/>
      <c r="BP125" s="528"/>
      <c r="BQ125" s="528"/>
      <c r="BR125" s="528"/>
      <c r="BS125" s="528"/>
      <c r="BT125" s="528"/>
      <c r="BU125" s="528"/>
      <c r="BV125" s="528"/>
      <c r="BW125" s="528"/>
      <c r="BX125" s="528"/>
      <c r="BY125" s="528"/>
      <c r="BZ125" s="528"/>
      <c r="CA125" s="532"/>
      <c r="CB125" s="532"/>
      <c r="CC125" s="532"/>
      <c r="CD125" s="533"/>
      <c r="CE125" s="533"/>
    </row>
    <row r="126" spans="2:83" ht="11.25" customHeight="1">
      <c r="B126" s="531"/>
      <c r="C126" s="528"/>
      <c r="D126" s="528"/>
      <c r="E126" s="528"/>
      <c r="F126" s="528"/>
      <c r="G126" s="528"/>
      <c r="H126" s="528"/>
      <c r="I126" s="528"/>
      <c r="J126" s="528"/>
      <c r="K126" s="528"/>
      <c r="L126" s="528"/>
      <c r="M126" s="528"/>
      <c r="N126" s="528"/>
      <c r="O126" s="528"/>
      <c r="P126" s="528"/>
      <c r="Q126" s="528"/>
      <c r="R126" s="528"/>
      <c r="S126" s="528"/>
      <c r="T126" s="528"/>
      <c r="U126" s="528"/>
      <c r="V126" s="528"/>
      <c r="W126" s="528"/>
      <c r="X126" s="528"/>
      <c r="Y126" s="528"/>
      <c r="Z126" s="528"/>
      <c r="AA126" s="528"/>
      <c r="AB126" s="528"/>
      <c r="AC126" s="528"/>
      <c r="AD126" s="528"/>
      <c r="AE126" s="528"/>
      <c r="AF126" s="528"/>
      <c r="AG126" s="528"/>
      <c r="AH126" s="528"/>
      <c r="AI126" s="528"/>
      <c r="AJ126" s="528"/>
      <c r="AK126" s="528"/>
      <c r="AL126" s="528"/>
      <c r="AM126" s="528"/>
      <c r="AN126" s="528"/>
      <c r="AO126" s="528"/>
      <c r="AP126" s="528"/>
      <c r="AQ126" s="528"/>
      <c r="AR126" s="528"/>
      <c r="AS126" s="528"/>
      <c r="AT126" s="528"/>
      <c r="AU126" s="528"/>
      <c r="AV126" s="528"/>
      <c r="AW126" s="528"/>
      <c r="AX126" s="528"/>
      <c r="AY126" s="528"/>
      <c r="AZ126" s="528"/>
      <c r="BA126" s="528"/>
      <c r="BB126" s="528"/>
      <c r="BC126" s="528"/>
      <c r="BD126" s="528"/>
      <c r="BE126" s="528"/>
      <c r="BF126" s="528"/>
      <c r="BG126" s="528"/>
      <c r="BH126" s="528"/>
      <c r="BI126" s="528"/>
      <c r="BJ126" s="528"/>
      <c r="BK126" s="528"/>
      <c r="BL126" s="528"/>
      <c r="BM126" s="528"/>
      <c r="BN126" s="528"/>
      <c r="BO126" s="528"/>
      <c r="BP126" s="528"/>
      <c r="BQ126" s="528"/>
      <c r="BR126" s="528"/>
      <c r="BS126" s="528"/>
      <c r="BT126" s="528"/>
      <c r="BU126" s="528"/>
      <c r="BV126" s="528"/>
      <c r="BW126" s="528"/>
      <c r="BX126" s="528"/>
      <c r="BY126" s="528"/>
      <c r="BZ126" s="528"/>
      <c r="CA126" s="532"/>
      <c r="CB126" s="532"/>
      <c r="CC126" s="532"/>
      <c r="CD126" s="533"/>
      <c r="CE126" s="533"/>
    </row>
    <row r="127" spans="2:83" ht="11.25" customHeight="1">
      <c r="B127" s="531"/>
      <c r="C127" s="528"/>
      <c r="D127" s="528"/>
      <c r="E127" s="528"/>
      <c r="F127" s="528"/>
      <c r="G127" s="528"/>
      <c r="H127" s="528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28"/>
      <c r="U127" s="528"/>
      <c r="V127" s="528"/>
      <c r="W127" s="528"/>
      <c r="X127" s="528"/>
      <c r="Y127" s="528"/>
      <c r="Z127" s="528"/>
      <c r="AA127" s="528"/>
      <c r="AB127" s="528"/>
      <c r="AC127" s="528"/>
      <c r="AD127" s="528"/>
      <c r="AE127" s="528"/>
      <c r="AF127" s="528"/>
      <c r="AG127" s="528"/>
      <c r="AH127" s="528"/>
      <c r="AI127" s="528"/>
      <c r="AJ127" s="528"/>
      <c r="AK127" s="528"/>
      <c r="AL127" s="528"/>
      <c r="AM127" s="528"/>
      <c r="AN127" s="528"/>
      <c r="AO127" s="528"/>
      <c r="AP127" s="528"/>
      <c r="AQ127" s="528"/>
      <c r="AR127" s="528"/>
      <c r="AS127" s="528"/>
      <c r="AT127" s="528"/>
      <c r="AU127" s="528"/>
      <c r="AV127" s="528"/>
      <c r="AW127" s="528"/>
      <c r="AX127" s="528"/>
      <c r="AY127" s="528"/>
      <c r="AZ127" s="528"/>
      <c r="BA127" s="528"/>
      <c r="BB127" s="528"/>
      <c r="BC127" s="528"/>
      <c r="BD127" s="528"/>
      <c r="BE127" s="528"/>
      <c r="BF127" s="528"/>
      <c r="BG127" s="528"/>
      <c r="BH127" s="528"/>
      <c r="BI127" s="528"/>
      <c r="BJ127" s="528"/>
      <c r="BK127" s="528"/>
      <c r="BL127" s="528"/>
      <c r="BM127" s="528"/>
      <c r="BN127" s="528"/>
      <c r="BO127" s="528"/>
      <c r="BP127" s="528"/>
      <c r="BQ127" s="528"/>
      <c r="BR127" s="528"/>
      <c r="BS127" s="528"/>
      <c r="BT127" s="528"/>
      <c r="BU127" s="528"/>
      <c r="BV127" s="528"/>
      <c r="BW127" s="528"/>
      <c r="BX127" s="528"/>
      <c r="BY127" s="528"/>
      <c r="BZ127" s="528"/>
      <c r="CA127" s="532"/>
      <c r="CB127" s="532"/>
      <c r="CC127" s="532"/>
      <c r="CD127" s="533"/>
      <c r="CE127" s="533"/>
    </row>
    <row r="128" spans="2:83" ht="11.25" customHeight="1">
      <c r="B128" s="531"/>
      <c r="C128" s="528"/>
      <c r="D128" s="528"/>
      <c r="E128" s="528"/>
      <c r="F128" s="528"/>
      <c r="G128" s="528"/>
      <c r="H128" s="528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28"/>
      <c r="U128" s="528"/>
      <c r="V128" s="528"/>
      <c r="W128" s="528"/>
      <c r="X128" s="528"/>
      <c r="Y128" s="528"/>
      <c r="Z128" s="528"/>
      <c r="AA128" s="528"/>
      <c r="AB128" s="528"/>
      <c r="AC128" s="528"/>
      <c r="AD128" s="528"/>
      <c r="AE128" s="528"/>
      <c r="AF128" s="528"/>
      <c r="AG128" s="528"/>
      <c r="AH128" s="528"/>
      <c r="AI128" s="528"/>
      <c r="AJ128" s="528"/>
      <c r="AK128" s="528"/>
      <c r="AL128" s="528"/>
      <c r="AM128" s="528"/>
      <c r="AN128" s="528"/>
      <c r="AO128" s="528"/>
      <c r="AP128" s="528"/>
      <c r="AQ128" s="528"/>
      <c r="AR128" s="528"/>
      <c r="AS128" s="528"/>
      <c r="AT128" s="528"/>
      <c r="AU128" s="528"/>
      <c r="AV128" s="528"/>
      <c r="AW128" s="528"/>
      <c r="AX128" s="528"/>
      <c r="AY128" s="528"/>
      <c r="AZ128" s="528"/>
      <c r="BA128" s="528"/>
      <c r="BB128" s="528"/>
      <c r="BC128" s="528"/>
      <c r="BD128" s="528"/>
      <c r="BE128" s="528"/>
      <c r="BF128" s="528"/>
      <c r="BG128" s="528"/>
      <c r="BH128" s="528"/>
      <c r="BI128" s="528"/>
      <c r="BJ128" s="528"/>
      <c r="BK128" s="528"/>
      <c r="BL128" s="528"/>
      <c r="BM128" s="528"/>
      <c r="BN128" s="528"/>
      <c r="BO128" s="528"/>
      <c r="BP128" s="528"/>
      <c r="BQ128" s="528"/>
      <c r="BR128" s="528"/>
      <c r="BS128" s="528"/>
      <c r="BT128" s="528"/>
      <c r="BU128" s="528"/>
      <c r="BV128" s="528"/>
      <c r="BW128" s="528"/>
      <c r="BX128" s="528"/>
      <c r="BY128" s="528"/>
      <c r="BZ128" s="528"/>
      <c r="CA128" s="532"/>
      <c r="CB128" s="532"/>
      <c r="CC128" s="532"/>
      <c r="CD128" s="533"/>
      <c r="CE128" s="533"/>
    </row>
    <row r="129" spans="2:83" ht="11.25" customHeight="1">
      <c r="B129" s="531"/>
      <c r="C129" s="528"/>
      <c r="D129" s="528"/>
      <c r="E129" s="528"/>
      <c r="F129" s="528"/>
      <c r="G129" s="528"/>
      <c r="H129" s="528"/>
      <c r="I129" s="528"/>
      <c r="J129" s="528"/>
      <c r="K129" s="528"/>
      <c r="L129" s="528"/>
      <c r="M129" s="528"/>
      <c r="N129" s="528"/>
      <c r="O129" s="528"/>
      <c r="P129" s="528"/>
      <c r="Q129" s="528"/>
      <c r="R129" s="528"/>
      <c r="S129" s="528"/>
      <c r="T129" s="528"/>
      <c r="U129" s="528"/>
      <c r="V129" s="528"/>
      <c r="W129" s="528"/>
      <c r="X129" s="528"/>
      <c r="Y129" s="528"/>
      <c r="Z129" s="528"/>
      <c r="AA129" s="528"/>
      <c r="AB129" s="528"/>
      <c r="AC129" s="528"/>
      <c r="AD129" s="528"/>
      <c r="AE129" s="528"/>
      <c r="AF129" s="528"/>
      <c r="AG129" s="528"/>
      <c r="AH129" s="528"/>
      <c r="AI129" s="528"/>
      <c r="AJ129" s="528"/>
      <c r="AK129" s="528"/>
      <c r="AL129" s="528"/>
      <c r="AM129" s="528"/>
      <c r="AN129" s="528"/>
      <c r="AO129" s="528"/>
      <c r="AP129" s="528"/>
      <c r="AQ129" s="528"/>
      <c r="AR129" s="528"/>
      <c r="AS129" s="528"/>
      <c r="AT129" s="528"/>
      <c r="AU129" s="528"/>
      <c r="AV129" s="528"/>
      <c r="AW129" s="528"/>
      <c r="AX129" s="528"/>
      <c r="AY129" s="528"/>
      <c r="AZ129" s="528"/>
      <c r="BA129" s="528"/>
      <c r="BB129" s="528"/>
      <c r="BC129" s="528"/>
      <c r="BD129" s="528"/>
      <c r="BE129" s="528"/>
      <c r="BF129" s="528"/>
      <c r="BG129" s="528"/>
      <c r="BH129" s="528"/>
      <c r="BI129" s="528"/>
      <c r="BJ129" s="528"/>
      <c r="BK129" s="528"/>
      <c r="BL129" s="528"/>
      <c r="BM129" s="528"/>
      <c r="BN129" s="528"/>
      <c r="BO129" s="528"/>
      <c r="BP129" s="528"/>
      <c r="BQ129" s="528"/>
      <c r="BR129" s="528"/>
      <c r="BS129" s="528"/>
      <c r="BT129" s="528"/>
      <c r="BU129" s="528"/>
      <c r="BV129" s="528"/>
      <c r="BW129" s="528"/>
      <c r="BX129" s="528"/>
      <c r="BY129" s="528"/>
      <c r="BZ129" s="528"/>
      <c r="CA129" s="532"/>
      <c r="CB129" s="532"/>
      <c r="CC129" s="532"/>
      <c r="CD129" s="533"/>
      <c r="CE129" s="533"/>
    </row>
    <row r="130" spans="2:83" ht="11.25" customHeight="1">
      <c r="B130" s="531"/>
      <c r="C130" s="528"/>
      <c r="D130" s="528"/>
      <c r="E130" s="528"/>
      <c r="F130" s="528"/>
      <c r="G130" s="528"/>
      <c r="H130" s="528"/>
      <c r="I130" s="528"/>
      <c r="J130" s="528"/>
      <c r="K130" s="528"/>
      <c r="L130" s="528"/>
      <c r="M130" s="528"/>
      <c r="N130" s="528"/>
      <c r="O130" s="528"/>
      <c r="P130" s="528"/>
      <c r="Q130" s="528"/>
      <c r="R130" s="528"/>
      <c r="S130" s="528"/>
      <c r="T130" s="528"/>
      <c r="U130" s="528"/>
      <c r="V130" s="528"/>
      <c r="W130" s="528"/>
      <c r="X130" s="528"/>
      <c r="Y130" s="528"/>
      <c r="Z130" s="528"/>
      <c r="AA130" s="528"/>
      <c r="AB130" s="528"/>
      <c r="AC130" s="528"/>
      <c r="AD130" s="528"/>
      <c r="AE130" s="528"/>
      <c r="AF130" s="528"/>
      <c r="AG130" s="528"/>
      <c r="AH130" s="528"/>
      <c r="AI130" s="528"/>
      <c r="AJ130" s="528"/>
      <c r="AK130" s="528"/>
      <c r="AL130" s="528"/>
      <c r="AM130" s="528"/>
      <c r="AN130" s="528"/>
      <c r="AO130" s="528"/>
      <c r="AP130" s="528"/>
      <c r="AQ130" s="528"/>
      <c r="AR130" s="528"/>
      <c r="AS130" s="528"/>
      <c r="AT130" s="528"/>
      <c r="AU130" s="528"/>
      <c r="AV130" s="528"/>
      <c r="AW130" s="528"/>
      <c r="AX130" s="528"/>
      <c r="AY130" s="528"/>
      <c r="AZ130" s="528"/>
      <c r="BA130" s="528"/>
      <c r="BB130" s="528"/>
      <c r="BC130" s="528"/>
      <c r="BD130" s="528"/>
      <c r="BE130" s="528"/>
      <c r="BF130" s="528"/>
      <c r="BG130" s="528"/>
      <c r="BH130" s="528"/>
      <c r="BI130" s="528"/>
      <c r="BJ130" s="528"/>
      <c r="BK130" s="528"/>
      <c r="BL130" s="528"/>
      <c r="BM130" s="528"/>
      <c r="BN130" s="528"/>
      <c r="BO130" s="528"/>
      <c r="BP130" s="528"/>
      <c r="BQ130" s="528"/>
      <c r="BR130" s="528"/>
      <c r="BS130" s="528"/>
      <c r="BT130" s="528"/>
      <c r="BU130" s="528"/>
      <c r="BV130" s="528"/>
      <c r="BW130" s="528"/>
      <c r="BX130" s="528"/>
      <c r="BY130" s="528"/>
      <c r="BZ130" s="528"/>
      <c r="CA130" s="532"/>
      <c r="CB130" s="532"/>
      <c r="CC130" s="532"/>
      <c r="CD130" s="533"/>
      <c r="CE130" s="533"/>
    </row>
    <row r="131" spans="2:83" ht="11.25" customHeight="1">
      <c r="B131" s="531"/>
      <c r="C131" s="528"/>
      <c r="D131" s="528"/>
      <c r="E131" s="528"/>
      <c r="F131" s="528"/>
      <c r="G131" s="528"/>
      <c r="H131" s="528"/>
      <c r="I131" s="528"/>
      <c r="J131" s="528"/>
      <c r="K131" s="528"/>
      <c r="L131" s="528"/>
      <c r="M131" s="528"/>
      <c r="N131" s="528"/>
      <c r="O131" s="528"/>
      <c r="P131" s="528"/>
      <c r="Q131" s="528"/>
      <c r="R131" s="528"/>
      <c r="S131" s="528"/>
      <c r="T131" s="528"/>
      <c r="U131" s="528"/>
      <c r="V131" s="528"/>
      <c r="W131" s="528"/>
      <c r="X131" s="528"/>
      <c r="Y131" s="528"/>
      <c r="Z131" s="528"/>
      <c r="AA131" s="528"/>
      <c r="AB131" s="528"/>
      <c r="AC131" s="528"/>
      <c r="AD131" s="528"/>
      <c r="AE131" s="528"/>
      <c r="AF131" s="528"/>
      <c r="AG131" s="528"/>
      <c r="AH131" s="528"/>
      <c r="AI131" s="528"/>
      <c r="AJ131" s="528"/>
      <c r="AK131" s="528"/>
      <c r="AL131" s="528"/>
      <c r="AM131" s="528"/>
      <c r="AN131" s="528"/>
      <c r="AO131" s="528"/>
      <c r="AP131" s="528"/>
      <c r="AQ131" s="528"/>
      <c r="AR131" s="528"/>
      <c r="AS131" s="528"/>
      <c r="AT131" s="528"/>
      <c r="AU131" s="528"/>
      <c r="AV131" s="528"/>
      <c r="AW131" s="528"/>
      <c r="AX131" s="528"/>
      <c r="AY131" s="528"/>
      <c r="AZ131" s="528"/>
      <c r="BA131" s="528"/>
      <c r="BB131" s="528"/>
      <c r="BC131" s="528"/>
      <c r="BD131" s="528"/>
      <c r="BE131" s="528"/>
      <c r="BF131" s="528"/>
      <c r="BG131" s="528"/>
      <c r="BH131" s="528"/>
      <c r="BI131" s="528"/>
      <c r="BJ131" s="528"/>
      <c r="BK131" s="528"/>
      <c r="BL131" s="528"/>
      <c r="BM131" s="528"/>
      <c r="BN131" s="528"/>
      <c r="BO131" s="528"/>
      <c r="BP131" s="528"/>
      <c r="BQ131" s="528"/>
      <c r="BR131" s="528"/>
      <c r="BS131" s="528"/>
      <c r="BT131" s="528"/>
      <c r="BU131" s="528"/>
      <c r="BV131" s="528"/>
      <c r="BW131" s="528"/>
      <c r="BX131" s="528"/>
      <c r="BY131" s="528"/>
      <c r="BZ131" s="528"/>
      <c r="CA131" s="532"/>
      <c r="CB131" s="532"/>
      <c r="CC131" s="532"/>
      <c r="CD131" s="533"/>
      <c r="CE131" s="533"/>
    </row>
    <row r="132" spans="2:83" ht="11.25" customHeight="1">
      <c r="B132" s="531"/>
      <c r="C132" s="528"/>
      <c r="D132" s="528"/>
      <c r="E132" s="528"/>
      <c r="F132" s="528"/>
      <c r="G132" s="528"/>
      <c r="H132" s="528"/>
      <c r="I132" s="528"/>
      <c r="J132" s="528"/>
      <c r="K132" s="528"/>
      <c r="L132" s="528"/>
      <c r="M132" s="528"/>
      <c r="N132" s="528"/>
      <c r="O132" s="528"/>
      <c r="P132" s="528"/>
      <c r="Q132" s="528"/>
      <c r="R132" s="528"/>
      <c r="S132" s="528"/>
      <c r="T132" s="528"/>
      <c r="U132" s="528"/>
      <c r="V132" s="528"/>
      <c r="W132" s="528"/>
      <c r="X132" s="528"/>
      <c r="Y132" s="528"/>
      <c r="Z132" s="528"/>
      <c r="AA132" s="528"/>
      <c r="AB132" s="528"/>
      <c r="AC132" s="528"/>
      <c r="AD132" s="528"/>
      <c r="AE132" s="528"/>
      <c r="AF132" s="528"/>
      <c r="AG132" s="528"/>
      <c r="AH132" s="528"/>
      <c r="AI132" s="528"/>
      <c r="AJ132" s="528"/>
      <c r="AK132" s="528"/>
      <c r="AL132" s="528"/>
      <c r="AM132" s="528"/>
      <c r="AN132" s="528"/>
      <c r="AO132" s="528"/>
      <c r="AP132" s="528"/>
      <c r="AQ132" s="528"/>
      <c r="AR132" s="528"/>
      <c r="AS132" s="528"/>
      <c r="AT132" s="528"/>
      <c r="AU132" s="528"/>
      <c r="AV132" s="528"/>
      <c r="AW132" s="528"/>
      <c r="AX132" s="528"/>
      <c r="AY132" s="528"/>
      <c r="AZ132" s="528"/>
      <c r="BA132" s="528"/>
      <c r="BB132" s="528"/>
      <c r="BC132" s="528"/>
      <c r="BD132" s="528"/>
      <c r="BE132" s="528"/>
      <c r="BF132" s="528"/>
      <c r="BG132" s="528"/>
      <c r="BH132" s="528"/>
      <c r="BI132" s="528"/>
      <c r="BJ132" s="528"/>
      <c r="BK132" s="528"/>
      <c r="BL132" s="528"/>
      <c r="BM132" s="528"/>
      <c r="BN132" s="528"/>
      <c r="BO132" s="528"/>
      <c r="BP132" s="528"/>
      <c r="BQ132" s="528"/>
      <c r="BR132" s="528"/>
      <c r="BS132" s="528"/>
      <c r="BT132" s="528"/>
      <c r="BU132" s="528"/>
      <c r="BV132" s="528"/>
      <c r="BW132" s="528"/>
      <c r="BX132" s="528"/>
      <c r="BY132" s="528"/>
      <c r="BZ132" s="528"/>
      <c r="CA132" s="532"/>
      <c r="CB132" s="532"/>
      <c r="CC132" s="532"/>
      <c r="CD132" s="533"/>
      <c r="CE132" s="533"/>
    </row>
    <row r="133" spans="2:83" ht="11.25" customHeight="1">
      <c r="B133" s="531"/>
      <c r="C133" s="528"/>
      <c r="D133" s="528"/>
      <c r="E133" s="528"/>
      <c r="F133" s="528"/>
      <c r="G133" s="528"/>
      <c r="H133" s="528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528"/>
      <c r="AE133" s="528"/>
      <c r="AF133" s="528"/>
      <c r="AG133" s="528"/>
      <c r="AH133" s="528"/>
      <c r="AI133" s="528"/>
      <c r="AJ133" s="528"/>
      <c r="AK133" s="528"/>
      <c r="AL133" s="528"/>
      <c r="AM133" s="528"/>
      <c r="AN133" s="528"/>
      <c r="AO133" s="528"/>
      <c r="AP133" s="528"/>
      <c r="AQ133" s="528"/>
      <c r="AR133" s="528"/>
      <c r="AS133" s="528"/>
      <c r="AT133" s="528"/>
      <c r="AU133" s="528"/>
      <c r="AV133" s="528"/>
      <c r="AW133" s="528"/>
      <c r="AX133" s="528"/>
      <c r="AY133" s="528"/>
      <c r="AZ133" s="528"/>
      <c r="BA133" s="528"/>
      <c r="BB133" s="528"/>
      <c r="BC133" s="528"/>
      <c r="BD133" s="528"/>
      <c r="BE133" s="528"/>
      <c r="BF133" s="528"/>
      <c r="BG133" s="528"/>
      <c r="BH133" s="528"/>
      <c r="BI133" s="528"/>
      <c r="BJ133" s="528"/>
      <c r="BK133" s="528"/>
      <c r="BL133" s="528"/>
      <c r="BM133" s="528"/>
      <c r="BN133" s="528"/>
      <c r="BO133" s="528"/>
      <c r="BP133" s="528"/>
      <c r="BQ133" s="528"/>
      <c r="BR133" s="528"/>
      <c r="BS133" s="528"/>
      <c r="BT133" s="528"/>
      <c r="BU133" s="528"/>
      <c r="BV133" s="528"/>
      <c r="BW133" s="528"/>
      <c r="BX133" s="528"/>
      <c r="BY133" s="528"/>
      <c r="BZ133" s="528"/>
      <c r="CA133" s="532"/>
      <c r="CB133" s="532"/>
      <c r="CC133" s="532"/>
      <c r="CD133" s="533"/>
      <c r="CE133" s="533"/>
    </row>
    <row r="134" spans="2:83" ht="11.25" customHeight="1">
      <c r="B134" s="531"/>
      <c r="C134" s="528"/>
      <c r="D134" s="528"/>
      <c r="E134" s="528"/>
      <c r="F134" s="528"/>
      <c r="G134" s="528"/>
      <c r="H134" s="528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28"/>
      <c r="U134" s="528"/>
      <c r="V134" s="528"/>
      <c r="W134" s="528"/>
      <c r="X134" s="528"/>
      <c r="Y134" s="528"/>
      <c r="Z134" s="528"/>
      <c r="AA134" s="528"/>
      <c r="AB134" s="528"/>
      <c r="AC134" s="528"/>
      <c r="AD134" s="528"/>
      <c r="AE134" s="528"/>
      <c r="AF134" s="528"/>
      <c r="AG134" s="528"/>
      <c r="AH134" s="528"/>
      <c r="AI134" s="528"/>
      <c r="AJ134" s="528"/>
      <c r="AK134" s="528"/>
      <c r="AL134" s="528"/>
      <c r="AM134" s="528"/>
      <c r="AN134" s="528"/>
      <c r="AO134" s="528"/>
      <c r="AP134" s="528"/>
      <c r="AQ134" s="528"/>
      <c r="AR134" s="528"/>
      <c r="AS134" s="528"/>
      <c r="AT134" s="528"/>
      <c r="AU134" s="528"/>
      <c r="AV134" s="528"/>
      <c r="AW134" s="528"/>
      <c r="AX134" s="528"/>
      <c r="AY134" s="528"/>
      <c r="AZ134" s="528"/>
      <c r="BA134" s="528"/>
      <c r="BB134" s="528"/>
      <c r="BC134" s="528"/>
      <c r="BD134" s="528"/>
      <c r="BE134" s="528"/>
      <c r="BF134" s="528"/>
      <c r="BG134" s="528"/>
      <c r="BH134" s="528"/>
      <c r="BI134" s="528"/>
      <c r="BJ134" s="528"/>
      <c r="BK134" s="528"/>
      <c r="BL134" s="528"/>
      <c r="BM134" s="528"/>
      <c r="BN134" s="528"/>
      <c r="BO134" s="528"/>
      <c r="BP134" s="528"/>
      <c r="BQ134" s="528"/>
      <c r="BR134" s="528"/>
      <c r="BS134" s="528"/>
      <c r="BT134" s="528"/>
      <c r="BU134" s="528"/>
      <c r="BV134" s="528"/>
      <c r="BW134" s="528"/>
      <c r="BX134" s="528"/>
      <c r="BY134" s="528"/>
      <c r="BZ134" s="528"/>
      <c r="CA134" s="532"/>
      <c r="CB134" s="532"/>
      <c r="CC134" s="532"/>
      <c r="CD134" s="533"/>
      <c r="CE134" s="533"/>
    </row>
    <row r="135" spans="2:83" ht="11.25" customHeight="1">
      <c r="B135" s="531"/>
      <c r="C135" s="528"/>
      <c r="D135" s="528"/>
      <c r="E135" s="528"/>
      <c r="F135" s="528"/>
      <c r="G135" s="528"/>
      <c r="H135" s="528"/>
      <c r="I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28"/>
      <c r="U135" s="528"/>
      <c r="V135" s="528"/>
      <c r="W135" s="528"/>
      <c r="X135" s="528"/>
      <c r="Y135" s="528"/>
      <c r="Z135" s="528"/>
      <c r="AA135" s="528"/>
      <c r="AB135" s="528"/>
      <c r="AC135" s="528"/>
      <c r="AD135" s="528"/>
      <c r="AE135" s="528"/>
      <c r="AF135" s="528"/>
      <c r="AG135" s="528"/>
      <c r="AH135" s="528"/>
      <c r="AI135" s="528"/>
      <c r="AJ135" s="528"/>
      <c r="AK135" s="528"/>
      <c r="AL135" s="528"/>
      <c r="AM135" s="528"/>
      <c r="AN135" s="528"/>
      <c r="AO135" s="528"/>
      <c r="AP135" s="528"/>
      <c r="AQ135" s="528"/>
      <c r="AR135" s="528"/>
      <c r="AS135" s="528"/>
      <c r="AT135" s="528"/>
      <c r="AU135" s="528"/>
      <c r="AV135" s="528"/>
      <c r="AW135" s="528"/>
      <c r="AX135" s="528"/>
      <c r="AY135" s="528"/>
      <c r="AZ135" s="528"/>
      <c r="BA135" s="528"/>
      <c r="BB135" s="528"/>
      <c r="BC135" s="528"/>
      <c r="BD135" s="528"/>
      <c r="BE135" s="528"/>
      <c r="BF135" s="528"/>
      <c r="BG135" s="528"/>
      <c r="BH135" s="528"/>
      <c r="BI135" s="528"/>
      <c r="BJ135" s="528"/>
      <c r="BK135" s="528"/>
      <c r="BL135" s="528"/>
      <c r="BM135" s="528"/>
      <c r="BN135" s="528"/>
      <c r="BO135" s="528"/>
      <c r="BP135" s="528"/>
      <c r="BQ135" s="528"/>
      <c r="BR135" s="528"/>
      <c r="BS135" s="528"/>
      <c r="BT135" s="528"/>
      <c r="BU135" s="528"/>
      <c r="BV135" s="528"/>
      <c r="BW135" s="528"/>
      <c r="BX135" s="528"/>
      <c r="BY135" s="528"/>
      <c r="BZ135" s="528"/>
      <c r="CA135" s="532"/>
      <c r="CB135" s="532"/>
      <c r="CC135" s="532"/>
      <c r="CD135" s="533"/>
      <c r="CE135" s="533"/>
    </row>
    <row r="136" spans="2:83" ht="11.25" customHeight="1">
      <c r="B136" s="531"/>
      <c r="C136" s="528"/>
      <c r="D136" s="528"/>
      <c r="E136" s="528"/>
      <c r="F136" s="528"/>
      <c r="G136" s="528"/>
      <c r="H136" s="528"/>
      <c r="I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28"/>
      <c r="U136" s="528"/>
      <c r="V136" s="528"/>
      <c r="W136" s="528"/>
      <c r="X136" s="528"/>
      <c r="Y136" s="528"/>
      <c r="Z136" s="528"/>
      <c r="AA136" s="528"/>
      <c r="AB136" s="528"/>
      <c r="AC136" s="528"/>
      <c r="AD136" s="528"/>
      <c r="AE136" s="528"/>
      <c r="AF136" s="528"/>
      <c r="AG136" s="528"/>
      <c r="AH136" s="528"/>
      <c r="AI136" s="528"/>
      <c r="AJ136" s="528"/>
      <c r="AK136" s="528"/>
      <c r="AL136" s="528"/>
      <c r="AM136" s="528"/>
      <c r="AN136" s="528"/>
      <c r="AO136" s="528"/>
      <c r="AP136" s="528"/>
      <c r="AQ136" s="528"/>
      <c r="AR136" s="528"/>
      <c r="AS136" s="528"/>
      <c r="AT136" s="528"/>
      <c r="AU136" s="528"/>
      <c r="AV136" s="528"/>
      <c r="AW136" s="528"/>
      <c r="AX136" s="528"/>
      <c r="AY136" s="528"/>
      <c r="AZ136" s="528"/>
      <c r="BA136" s="528"/>
      <c r="BB136" s="528"/>
      <c r="BC136" s="528"/>
      <c r="BD136" s="528"/>
      <c r="BE136" s="528"/>
      <c r="BF136" s="528"/>
      <c r="BG136" s="528"/>
      <c r="BH136" s="528"/>
      <c r="BI136" s="528"/>
      <c r="BJ136" s="528"/>
      <c r="BK136" s="528"/>
      <c r="BL136" s="528"/>
      <c r="BM136" s="528"/>
      <c r="BN136" s="528"/>
      <c r="BO136" s="528"/>
      <c r="BP136" s="528"/>
      <c r="BQ136" s="528"/>
      <c r="BR136" s="528"/>
      <c r="BS136" s="528"/>
      <c r="BT136" s="528"/>
      <c r="BU136" s="528"/>
      <c r="BV136" s="528"/>
      <c r="BW136" s="528"/>
      <c r="BX136" s="528"/>
      <c r="BY136" s="528"/>
      <c r="BZ136" s="528"/>
      <c r="CA136" s="532"/>
      <c r="CB136" s="532"/>
      <c r="CC136" s="532"/>
      <c r="CD136" s="533"/>
      <c r="CE136" s="533"/>
    </row>
    <row r="137" spans="2:83" ht="11.25" customHeight="1">
      <c r="B137" s="531"/>
      <c r="C137" s="528"/>
      <c r="D137" s="528"/>
      <c r="E137" s="528"/>
      <c r="F137" s="528"/>
      <c r="G137" s="528"/>
      <c r="H137" s="528"/>
      <c r="I137" s="528"/>
      <c r="J137" s="528"/>
      <c r="K137" s="528"/>
      <c r="L137" s="528"/>
      <c r="M137" s="528"/>
      <c r="N137" s="528"/>
      <c r="O137" s="528"/>
      <c r="P137" s="528"/>
      <c r="Q137" s="528"/>
      <c r="R137" s="528"/>
      <c r="S137" s="528"/>
      <c r="T137" s="528"/>
      <c r="U137" s="528"/>
      <c r="V137" s="528"/>
      <c r="W137" s="528"/>
      <c r="X137" s="528"/>
      <c r="Y137" s="528"/>
      <c r="Z137" s="528"/>
      <c r="AA137" s="528"/>
      <c r="AB137" s="528"/>
      <c r="AC137" s="528"/>
      <c r="AD137" s="528"/>
      <c r="AE137" s="528"/>
      <c r="AF137" s="528"/>
      <c r="AG137" s="528"/>
      <c r="AH137" s="528"/>
      <c r="AI137" s="528"/>
      <c r="AJ137" s="528"/>
      <c r="AK137" s="528"/>
      <c r="AL137" s="528"/>
      <c r="AM137" s="528"/>
      <c r="AN137" s="528"/>
      <c r="AO137" s="528"/>
      <c r="AP137" s="528"/>
      <c r="AQ137" s="528"/>
      <c r="AR137" s="528"/>
      <c r="AS137" s="528"/>
      <c r="AT137" s="528"/>
      <c r="AU137" s="528"/>
      <c r="AV137" s="528"/>
      <c r="AW137" s="528"/>
      <c r="AX137" s="528"/>
      <c r="AY137" s="528"/>
      <c r="AZ137" s="528"/>
      <c r="BA137" s="528"/>
      <c r="BB137" s="528"/>
      <c r="BC137" s="528"/>
      <c r="BD137" s="528"/>
      <c r="BE137" s="528"/>
      <c r="BF137" s="528"/>
      <c r="BG137" s="528"/>
      <c r="BH137" s="528"/>
      <c r="BI137" s="528"/>
      <c r="BJ137" s="528"/>
      <c r="BK137" s="528"/>
      <c r="BL137" s="528"/>
      <c r="BM137" s="528"/>
      <c r="BN137" s="528"/>
      <c r="BO137" s="528"/>
      <c r="BP137" s="528"/>
      <c r="BQ137" s="528"/>
      <c r="BR137" s="528"/>
      <c r="BS137" s="528"/>
      <c r="BT137" s="528"/>
      <c r="BU137" s="528"/>
      <c r="BV137" s="528"/>
      <c r="BW137" s="528"/>
      <c r="BX137" s="528"/>
      <c r="BY137" s="528"/>
      <c r="BZ137" s="528"/>
      <c r="CA137" s="532"/>
      <c r="CB137" s="532"/>
      <c r="CC137" s="532"/>
      <c r="CD137" s="533"/>
      <c r="CE137" s="533"/>
    </row>
    <row r="138" spans="2:83" ht="11.25" customHeight="1">
      <c r="B138" s="531"/>
      <c r="C138" s="528"/>
      <c r="D138" s="528"/>
      <c r="E138" s="528"/>
      <c r="F138" s="528"/>
      <c r="G138" s="528"/>
      <c r="H138" s="528"/>
      <c r="I138" s="528"/>
      <c r="J138" s="528"/>
      <c r="K138" s="528"/>
      <c r="L138" s="528"/>
      <c r="M138" s="528"/>
      <c r="N138" s="528"/>
      <c r="O138" s="528"/>
      <c r="P138" s="528"/>
      <c r="Q138" s="528"/>
      <c r="R138" s="528"/>
      <c r="S138" s="528"/>
      <c r="T138" s="528"/>
      <c r="U138" s="528"/>
      <c r="V138" s="528"/>
      <c r="W138" s="528"/>
      <c r="X138" s="528"/>
      <c r="Y138" s="528"/>
      <c r="Z138" s="528"/>
      <c r="AA138" s="528"/>
      <c r="AB138" s="528"/>
      <c r="AC138" s="528"/>
      <c r="AD138" s="528"/>
      <c r="AE138" s="528"/>
      <c r="AF138" s="528"/>
      <c r="AG138" s="528"/>
      <c r="AH138" s="528"/>
      <c r="AI138" s="528"/>
      <c r="AJ138" s="528"/>
      <c r="AK138" s="528"/>
      <c r="AL138" s="528"/>
      <c r="AM138" s="528"/>
      <c r="AN138" s="528"/>
      <c r="AO138" s="528"/>
      <c r="AP138" s="528"/>
      <c r="AQ138" s="528"/>
      <c r="AR138" s="528"/>
      <c r="AS138" s="528"/>
      <c r="AT138" s="528"/>
      <c r="AU138" s="528"/>
      <c r="AV138" s="528"/>
      <c r="AW138" s="528"/>
      <c r="AX138" s="528"/>
      <c r="AY138" s="528"/>
      <c r="AZ138" s="528"/>
      <c r="BA138" s="528"/>
      <c r="BB138" s="528"/>
      <c r="BC138" s="528"/>
      <c r="BD138" s="528"/>
      <c r="BE138" s="528"/>
      <c r="BF138" s="528"/>
      <c r="BG138" s="528"/>
      <c r="BH138" s="528"/>
      <c r="BI138" s="528"/>
      <c r="BJ138" s="528"/>
      <c r="BK138" s="528"/>
      <c r="BL138" s="528"/>
      <c r="BM138" s="528"/>
      <c r="BN138" s="528"/>
      <c r="BO138" s="528"/>
      <c r="BP138" s="528"/>
      <c r="BQ138" s="528"/>
      <c r="BR138" s="528"/>
      <c r="BS138" s="528"/>
      <c r="BT138" s="528"/>
      <c r="BU138" s="528"/>
      <c r="BV138" s="528"/>
      <c r="BW138" s="528"/>
      <c r="BX138" s="528"/>
      <c r="BY138" s="528"/>
      <c r="BZ138" s="528"/>
      <c r="CA138" s="532"/>
      <c r="CB138" s="532"/>
      <c r="CC138" s="532"/>
      <c r="CD138" s="533"/>
      <c r="CE138" s="533"/>
    </row>
    <row r="139" spans="2:83" ht="11.25" customHeight="1">
      <c r="B139" s="531"/>
      <c r="C139" s="528"/>
      <c r="D139" s="528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528"/>
      <c r="P139" s="528"/>
      <c r="Q139" s="528"/>
      <c r="R139" s="528"/>
      <c r="S139" s="528"/>
      <c r="T139" s="528"/>
      <c r="U139" s="528"/>
      <c r="V139" s="528"/>
      <c r="W139" s="528"/>
      <c r="X139" s="528"/>
      <c r="Y139" s="528"/>
      <c r="Z139" s="528"/>
      <c r="AA139" s="528"/>
      <c r="AB139" s="528"/>
      <c r="AC139" s="528"/>
      <c r="AD139" s="528"/>
      <c r="AE139" s="528"/>
      <c r="AF139" s="528"/>
      <c r="AG139" s="528"/>
      <c r="AH139" s="528"/>
      <c r="AI139" s="528"/>
      <c r="AJ139" s="528"/>
      <c r="AK139" s="528"/>
      <c r="AL139" s="528"/>
      <c r="AM139" s="528"/>
      <c r="AN139" s="528"/>
      <c r="AO139" s="528"/>
      <c r="AP139" s="528"/>
      <c r="AQ139" s="528"/>
      <c r="AR139" s="528"/>
      <c r="AS139" s="528"/>
      <c r="AT139" s="528"/>
      <c r="AU139" s="528"/>
      <c r="AV139" s="528"/>
      <c r="AW139" s="528"/>
      <c r="AX139" s="528"/>
      <c r="AY139" s="528"/>
      <c r="AZ139" s="528"/>
      <c r="BA139" s="528"/>
      <c r="BB139" s="528"/>
      <c r="BC139" s="528"/>
      <c r="BD139" s="528"/>
      <c r="BE139" s="528"/>
      <c r="BF139" s="528"/>
      <c r="BG139" s="528"/>
      <c r="BH139" s="528"/>
      <c r="BI139" s="528"/>
      <c r="BJ139" s="528"/>
      <c r="BK139" s="528"/>
      <c r="BL139" s="528"/>
      <c r="BM139" s="528"/>
      <c r="BN139" s="528"/>
      <c r="BO139" s="528"/>
      <c r="BP139" s="528"/>
      <c r="BQ139" s="528"/>
      <c r="BR139" s="528"/>
      <c r="BS139" s="528"/>
      <c r="BT139" s="528"/>
      <c r="BU139" s="528"/>
      <c r="BV139" s="528"/>
      <c r="BW139" s="528"/>
      <c r="BX139" s="528"/>
      <c r="BY139" s="528"/>
      <c r="BZ139" s="528"/>
      <c r="CA139" s="532"/>
      <c r="CB139" s="532"/>
      <c r="CC139" s="532"/>
      <c r="CD139" s="533"/>
      <c r="CE139" s="533"/>
    </row>
    <row r="140" spans="2:83" ht="11.25" customHeight="1">
      <c r="B140" s="531"/>
      <c r="C140" s="528"/>
      <c r="D140" s="528"/>
      <c r="E140" s="528"/>
      <c r="F140" s="528"/>
      <c r="G140" s="528"/>
      <c r="H140" s="528"/>
      <c r="I140" s="528"/>
      <c r="J140" s="528"/>
      <c r="K140" s="528"/>
      <c r="L140" s="528"/>
      <c r="M140" s="528"/>
      <c r="N140" s="528"/>
      <c r="O140" s="528"/>
      <c r="P140" s="528"/>
      <c r="Q140" s="528"/>
      <c r="R140" s="528"/>
      <c r="S140" s="528"/>
      <c r="T140" s="528"/>
      <c r="U140" s="528"/>
      <c r="V140" s="528"/>
      <c r="W140" s="528"/>
      <c r="X140" s="528"/>
      <c r="Y140" s="528"/>
      <c r="Z140" s="528"/>
      <c r="AA140" s="528"/>
      <c r="AB140" s="528"/>
      <c r="AC140" s="528"/>
      <c r="AD140" s="528"/>
      <c r="AE140" s="528"/>
      <c r="AF140" s="528"/>
      <c r="AG140" s="528"/>
      <c r="AH140" s="528"/>
      <c r="AI140" s="528"/>
      <c r="AJ140" s="528"/>
      <c r="AK140" s="528"/>
      <c r="AL140" s="528"/>
      <c r="AM140" s="528"/>
      <c r="AN140" s="528"/>
      <c r="AO140" s="528"/>
      <c r="AP140" s="528"/>
      <c r="AQ140" s="528"/>
      <c r="AR140" s="528"/>
      <c r="AS140" s="528"/>
      <c r="AT140" s="528"/>
      <c r="AU140" s="528"/>
      <c r="AV140" s="528"/>
      <c r="AW140" s="528"/>
      <c r="AX140" s="528"/>
      <c r="AY140" s="528"/>
      <c r="AZ140" s="528"/>
      <c r="BA140" s="528"/>
      <c r="BB140" s="528"/>
      <c r="BC140" s="528"/>
      <c r="BD140" s="528"/>
      <c r="BE140" s="528"/>
      <c r="BF140" s="528"/>
      <c r="BG140" s="528"/>
      <c r="BH140" s="528"/>
      <c r="BI140" s="528"/>
      <c r="BJ140" s="528"/>
      <c r="BK140" s="528"/>
      <c r="BL140" s="528"/>
      <c r="BM140" s="528"/>
      <c r="BN140" s="528"/>
      <c r="BO140" s="528"/>
      <c r="BP140" s="528"/>
      <c r="BQ140" s="528"/>
      <c r="BR140" s="528"/>
      <c r="BS140" s="528"/>
      <c r="BT140" s="528"/>
      <c r="BU140" s="528"/>
      <c r="BV140" s="528"/>
      <c r="BW140" s="528"/>
      <c r="BX140" s="528"/>
      <c r="BY140" s="528"/>
      <c r="BZ140" s="528"/>
      <c r="CA140" s="532"/>
      <c r="CB140" s="532"/>
      <c r="CC140" s="532"/>
      <c r="CD140" s="533"/>
      <c r="CE140" s="533"/>
    </row>
    <row r="141" spans="2:83" ht="11.25" customHeight="1">
      <c r="B141" s="531"/>
      <c r="C141" s="528"/>
      <c r="D141" s="528"/>
      <c r="E141" s="528"/>
      <c r="F141" s="528"/>
      <c r="G141" s="528"/>
      <c r="H141" s="528"/>
      <c r="I141" s="528"/>
      <c r="J141" s="528"/>
      <c r="K141" s="528"/>
      <c r="L141" s="528"/>
      <c r="M141" s="528"/>
      <c r="N141" s="528"/>
      <c r="O141" s="528"/>
      <c r="P141" s="528"/>
      <c r="Q141" s="528"/>
      <c r="R141" s="528"/>
      <c r="S141" s="528"/>
      <c r="T141" s="528"/>
      <c r="U141" s="528"/>
      <c r="V141" s="528"/>
      <c r="W141" s="528"/>
      <c r="X141" s="528"/>
      <c r="Y141" s="528"/>
      <c r="Z141" s="528"/>
      <c r="AA141" s="528"/>
      <c r="AB141" s="528"/>
      <c r="AC141" s="528"/>
      <c r="AD141" s="528"/>
      <c r="AE141" s="528"/>
      <c r="AF141" s="528"/>
      <c r="AG141" s="528"/>
      <c r="AH141" s="528"/>
      <c r="AI141" s="528"/>
      <c r="AJ141" s="528"/>
      <c r="AK141" s="528"/>
      <c r="AL141" s="528"/>
      <c r="AM141" s="528"/>
      <c r="AN141" s="528"/>
      <c r="AO141" s="528"/>
      <c r="AP141" s="528"/>
      <c r="AQ141" s="528"/>
      <c r="AR141" s="528"/>
      <c r="AS141" s="528"/>
      <c r="AT141" s="528"/>
      <c r="AU141" s="528"/>
      <c r="AV141" s="528"/>
      <c r="AW141" s="528"/>
      <c r="AX141" s="528"/>
      <c r="AY141" s="528"/>
      <c r="AZ141" s="528"/>
      <c r="BA141" s="528"/>
      <c r="BB141" s="528"/>
      <c r="BC141" s="528"/>
      <c r="BD141" s="528"/>
      <c r="BE141" s="528"/>
      <c r="BF141" s="528"/>
      <c r="BG141" s="528"/>
      <c r="BH141" s="528"/>
      <c r="BI141" s="528"/>
      <c r="BJ141" s="528"/>
      <c r="BK141" s="528"/>
      <c r="BL141" s="528"/>
      <c r="BM141" s="528"/>
      <c r="BN141" s="528"/>
      <c r="BO141" s="528"/>
      <c r="BP141" s="528"/>
      <c r="BQ141" s="528"/>
      <c r="BR141" s="528"/>
      <c r="BS141" s="528"/>
      <c r="BT141" s="528"/>
      <c r="BU141" s="528"/>
      <c r="BV141" s="528"/>
      <c r="BW141" s="528"/>
      <c r="BX141" s="528"/>
      <c r="BY141" s="528"/>
      <c r="BZ141" s="528"/>
      <c r="CA141" s="532"/>
      <c r="CB141" s="532"/>
      <c r="CC141" s="532"/>
      <c r="CD141" s="533"/>
      <c r="CE141" s="533"/>
    </row>
    <row r="142" spans="2:83" ht="11.25" customHeight="1">
      <c r="B142" s="531"/>
      <c r="C142" s="528"/>
      <c r="D142" s="528"/>
      <c r="E142" s="528"/>
      <c r="F142" s="528"/>
      <c r="G142" s="528"/>
      <c r="H142" s="528"/>
      <c r="I142" s="528"/>
      <c r="J142" s="528"/>
      <c r="K142" s="528"/>
      <c r="L142" s="528"/>
      <c r="M142" s="528"/>
      <c r="N142" s="528"/>
      <c r="O142" s="528"/>
      <c r="P142" s="528"/>
      <c r="Q142" s="528"/>
      <c r="R142" s="528"/>
      <c r="S142" s="528"/>
      <c r="T142" s="528"/>
      <c r="U142" s="528"/>
      <c r="V142" s="528"/>
      <c r="W142" s="528"/>
      <c r="X142" s="528"/>
      <c r="Y142" s="528"/>
      <c r="Z142" s="528"/>
      <c r="AA142" s="528"/>
      <c r="AB142" s="528"/>
      <c r="AC142" s="528"/>
      <c r="AD142" s="528"/>
      <c r="AE142" s="528"/>
      <c r="AF142" s="528"/>
      <c r="AG142" s="528"/>
      <c r="AH142" s="528"/>
      <c r="AI142" s="528"/>
      <c r="AJ142" s="528"/>
      <c r="AK142" s="528"/>
      <c r="AL142" s="528"/>
      <c r="AM142" s="528"/>
      <c r="AN142" s="528"/>
      <c r="AO142" s="528"/>
      <c r="AP142" s="528"/>
      <c r="AQ142" s="528"/>
      <c r="AR142" s="528"/>
      <c r="AS142" s="528"/>
      <c r="AT142" s="528"/>
      <c r="AU142" s="528"/>
      <c r="AV142" s="528"/>
      <c r="AW142" s="528"/>
      <c r="AX142" s="528"/>
      <c r="AY142" s="528"/>
      <c r="AZ142" s="528"/>
      <c r="BA142" s="528"/>
      <c r="BB142" s="528"/>
      <c r="BC142" s="528"/>
      <c r="BD142" s="528"/>
      <c r="BE142" s="528"/>
      <c r="BF142" s="528"/>
      <c r="BG142" s="528"/>
      <c r="BH142" s="528"/>
      <c r="BI142" s="528"/>
      <c r="BJ142" s="528"/>
      <c r="BK142" s="528"/>
      <c r="BL142" s="528"/>
      <c r="BM142" s="528"/>
      <c r="BN142" s="528"/>
      <c r="BO142" s="528"/>
      <c r="BP142" s="528"/>
      <c r="BQ142" s="528"/>
      <c r="BR142" s="528"/>
      <c r="BS142" s="528"/>
      <c r="BT142" s="528"/>
      <c r="BU142" s="528"/>
      <c r="BV142" s="528"/>
      <c r="BW142" s="528"/>
      <c r="BX142" s="528"/>
      <c r="BY142" s="528"/>
      <c r="BZ142" s="528"/>
      <c r="CA142" s="532"/>
      <c r="CB142" s="532"/>
      <c r="CC142" s="532"/>
      <c r="CD142" s="533"/>
      <c r="CE142" s="533"/>
    </row>
    <row r="143" spans="2:83" ht="11.25" customHeight="1">
      <c r="B143" s="531"/>
      <c r="C143" s="528"/>
      <c r="D143" s="528"/>
      <c r="E143" s="528"/>
      <c r="F143" s="528"/>
      <c r="G143" s="528"/>
      <c r="H143" s="528"/>
      <c r="I143" s="528"/>
      <c r="J143" s="528"/>
      <c r="K143" s="528"/>
      <c r="L143" s="528"/>
      <c r="M143" s="528"/>
      <c r="N143" s="528"/>
      <c r="O143" s="528"/>
      <c r="P143" s="528"/>
      <c r="Q143" s="528"/>
      <c r="R143" s="528"/>
      <c r="S143" s="528"/>
      <c r="T143" s="528"/>
      <c r="U143" s="528"/>
      <c r="V143" s="528"/>
      <c r="W143" s="528"/>
      <c r="X143" s="528"/>
      <c r="Y143" s="528"/>
      <c r="Z143" s="528"/>
      <c r="AA143" s="528"/>
      <c r="AB143" s="528"/>
      <c r="AC143" s="528"/>
      <c r="AD143" s="528"/>
      <c r="AE143" s="528"/>
      <c r="AF143" s="528"/>
      <c r="AG143" s="528"/>
      <c r="AH143" s="528"/>
      <c r="AI143" s="528"/>
      <c r="AJ143" s="528"/>
      <c r="AK143" s="528"/>
      <c r="AL143" s="528"/>
      <c r="AM143" s="528"/>
      <c r="AN143" s="528"/>
      <c r="AO143" s="528"/>
      <c r="AP143" s="528"/>
      <c r="AQ143" s="528"/>
      <c r="AR143" s="528"/>
      <c r="AS143" s="528"/>
      <c r="AT143" s="528"/>
      <c r="AU143" s="528"/>
      <c r="AV143" s="528"/>
      <c r="AW143" s="528"/>
      <c r="AX143" s="528"/>
      <c r="AY143" s="528"/>
      <c r="AZ143" s="528"/>
      <c r="BA143" s="528"/>
      <c r="BB143" s="528"/>
      <c r="BC143" s="528"/>
      <c r="BD143" s="528"/>
      <c r="BE143" s="528"/>
      <c r="BF143" s="528"/>
      <c r="BG143" s="528"/>
      <c r="BH143" s="528"/>
      <c r="BI143" s="528"/>
      <c r="BJ143" s="528"/>
      <c r="BK143" s="528"/>
      <c r="BL143" s="528"/>
      <c r="BM143" s="528"/>
      <c r="BN143" s="528"/>
      <c r="BO143" s="528"/>
      <c r="BP143" s="528"/>
      <c r="BQ143" s="528"/>
      <c r="BR143" s="528"/>
      <c r="BS143" s="528"/>
      <c r="BT143" s="528"/>
      <c r="BU143" s="528"/>
      <c r="BV143" s="528"/>
      <c r="BW143" s="528"/>
      <c r="BX143" s="528"/>
      <c r="BY143" s="528"/>
      <c r="BZ143" s="528"/>
      <c r="CA143" s="532"/>
      <c r="CB143" s="532"/>
      <c r="CC143" s="532"/>
      <c r="CD143" s="533"/>
      <c r="CE143" s="533"/>
    </row>
    <row r="144" spans="2:83" ht="11.25" customHeight="1">
      <c r="B144" s="531"/>
      <c r="C144" s="528"/>
      <c r="D144" s="528"/>
      <c r="E144" s="528"/>
      <c r="F144" s="528"/>
      <c r="G144" s="528"/>
      <c r="H144" s="528"/>
      <c r="I144" s="528"/>
      <c r="J144" s="528"/>
      <c r="K144" s="528"/>
      <c r="L144" s="528"/>
      <c r="M144" s="528"/>
      <c r="N144" s="528"/>
      <c r="O144" s="528"/>
      <c r="P144" s="528"/>
      <c r="Q144" s="528"/>
      <c r="R144" s="528"/>
      <c r="S144" s="528"/>
      <c r="T144" s="528"/>
      <c r="U144" s="528"/>
      <c r="V144" s="528"/>
      <c r="W144" s="528"/>
      <c r="X144" s="528"/>
      <c r="Y144" s="528"/>
      <c r="Z144" s="528"/>
      <c r="AA144" s="528"/>
      <c r="AB144" s="528"/>
      <c r="AC144" s="528"/>
      <c r="AD144" s="528"/>
      <c r="AE144" s="528"/>
      <c r="AF144" s="528"/>
      <c r="AG144" s="528"/>
      <c r="AH144" s="528"/>
      <c r="AI144" s="528"/>
      <c r="AJ144" s="528"/>
      <c r="AK144" s="528"/>
      <c r="AL144" s="528"/>
      <c r="AM144" s="528"/>
      <c r="AN144" s="528"/>
      <c r="AO144" s="528"/>
      <c r="AP144" s="528"/>
      <c r="AQ144" s="528"/>
      <c r="AR144" s="528"/>
      <c r="AS144" s="528"/>
      <c r="AT144" s="528"/>
      <c r="AU144" s="528"/>
      <c r="AV144" s="528"/>
      <c r="AW144" s="528"/>
      <c r="AX144" s="528"/>
      <c r="AY144" s="528"/>
      <c r="AZ144" s="528"/>
      <c r="BA144" s="528"/>
      <c r="BB144" s="528"/>
      <c r="BC144" s="528"/>
      <c r="BD144" s="528"/>
      <c r="BE144" s="528"/>
      <c r="BF144" s="528"/>
      <c r="BG144" s="528"/>
      <c r="BH144" s="528"/>
      <c r="BI144" s="528"/>
      <c r="BJ144" s="528"/>
      <c r="BK144" s="528"/>
      <c r="BL144" s="528"/>
      <c r="BM144" s="528"/>
      <c r="BN144" s="528"/>
      <c r="BO144" s="528"/>
      <c r="BP144" s="528"/>
      <c r="BQ144" s="528"/>
      <c r="BR144" s="528"/>
      <c r="BS144" s="528"/>
      <c r="BT144" s="528"/>
      <c r="BU144" s="528"/>
      <c r="BV144" s="528"/>
      <c r="BW144" s="528"/>
      <c r="BX144" s="528"/>
      <c r="BY144" s="528"/>
      <c r="BZ144" s="528"/>
      <c r="CA144" s="532"/>
      <c r="CB144" s="532"/>
      <c r="CC144" s="532"/>
      <c r="CD144" s="533"/>
      <c r="CE144" s="533"/>
    </row>
    <row r="145" spans="2:83" ht="11.25" customHeight="1">
      <c r="B145" s="531"/>
      <c r="C145" s="528"/>
      <c r="D145" s="528"/>
      <c r="E145" s="528"/>
      <c r="F145" s="528"/>
      <c r="G145" s="528"/>
      <c r="H145" s="528"/>
      <c r="I145" s="528"/>
      <c r="J145" s="528"/>
      <c r="K145" s="528"/>
      <c r="L145" s="528"/>
      <c r="M145" s="528"/>
      <c r="N145" s="528"/>
      <c r="O145" s="528"/>
      <c r="P145" s="528"/>
      <c r="Q145" s="528"/>
      <c r="R145" s="528"/>
      <c r="S145" s="528"/>
      <c r="T145" s="528"/>
      <c r="U145" s="528"/>
      <c r="V145" s="528"/>
      <c r="W145" s="528"/>
      <c r="X145" s="528"/>
      <c r="Y145" s="528"/>
      <c r="Z145" s="528"/>
      <c r="AA145" s="528"/>
      <c r="AB145" s="528"/>
      <c r="AC145" s="528"/>
      <c r="AD145" s="528"/>
      <c r="AE145" s="528"/>
      <c r="AF145" s="528"/>
      <c r="AG145" s="528"/>
      <c r="AH145" s="528"/>
      <c r="AI145" s="528"/>
      <c r="AJ145" s="528"/>
      <c r="AK145" s="528"/>
      <c r="AL145" s="528"/>
      <c r="AM145" s="528"/>
      <c r="AN145" s="528"/>
      <c r="AO145" s="528"/>
      <c r="AP145" s="528"/>
      <c r="AQ145" s="528"/>
      <c r="AR145" s="528"/>
      <c r="AS145" s="528"/>
      <c r="AT145" s="528"/>
      <c r="AU145" s="528"/>
      <c r="AV145" s="528"/>
      <c r="AW145" s="528"/>
      <c r="AX145" s="528"/>
      <c r="AY145" s="528"/>
      <c r="AZ145" s="528"/>
      <c r="BA145" s="528"/>
      <c r="BB145" s="528"/>
      <c r="BC145" s="528"/>
      <c r="BD145" s="528"/>
      <c r="BE145" s="528"/>
      <c r="BF145" s="528"/>
      <c r="BG145" s="528"/>
      <c r="BH145" s="528"/>
      <c r="BI145" s="528"/>
      <c r="BJ145" s="528"/>
      <c r="BK145" s="528"/>
      <c r="BL145" s="528"/>
      <c r="BM145" s="528"/>
      <c r="BN145" s="528"/>
      <c r="BO145" s="528"/>
      <c r="BP145" s="528"/>
      <c r="BQ145" s="528"/>
      <c r="BR145" s="528"/>
      <c r="BS145" s="528"/>
      <c r="BT145" s="528"/>
      <c r="BU145" s="528"/>
      <c r="BV145" s="528"/>
      <c r="BW145" s="528"/>
      <c r="BX145" s="528"/>
      <c r="BY145" s="528"/>
      <c r="BZ145" s="528"/>
      <c r="CA145" s="532"/>
      <c r="CB145" s="532"/>
      <c r="CC145" s="532"/>
      <c r="CD145" s="533"/>
      <c r="CE145" s="533"/>
    </row>
    <row r="146" spans="2:83" ht="11.25" customHeight="1">
      <c r="B146" s="531"/>
      <c r="C146" s="528"/>
      <c r="D146" s="528"/>
      <c r="E146" s="528"/>
      <c r="F146" s="528"/>
      <c r="G146" s="528"/>
      <c r="H146" s="528"/>
      <c r="I146" s="528"/>
      <c r="J146" s="528"/>
      <c r="K146" s="528"/>
      <c r="L146" s="528"/>
      <c r="M146" s="528"/>
      <c r="N146" s="528"/>
      <c r="O146" s="528"/>
      <c r="P146" s="528"/>
      <c r="Q146" s="528"/>
      <c r="R146" s="528"/>
      <c r="S146" s="528"/>
      <c r="T146" s="528"/>
      <c r="U146" s="528"/>
      <c r="V146" s="528"/>
      <c r="W146" s="528"/>
      <c r="X146" s="528"/>
      <c r="Y146" s="528"/>
      <c r="Z146" s="528"/>
      <c r="AA146" s="528"/>
      <c r="AB146" s="528"/>
      <c r="AC146" s="528"/>
      <c r="AD146" s="528"/>
      <c r="AE146" s="528"/>
      <c r="AF146" s="528"/>
      <c r="AG146" s="528"/>
      <c r="AH146" s="528"/>
      <c r="AI146" s="528"/>
      <c r="AJ146" s="528"/>
      <c r="AK146" s="528"/>
      <c r="AL146" s="528"/>
      <c r="AM146" s="528"/>
      <c r="AN146" s="528"/>
      <c r="AO146" s="528"/>
      <c r="AP146" s="528"/>
      <c r="AQ146" s="528"/>
      <c r="AR146" s="528"/>
      <c r="AS146" s="528"/>
      <c r="AT146" s="528"/>
      <c r="AU146" s="528"/>
      <c r="AV146" s="528"/>
      <c r="AW146" s="528"/>
      <c r="AX146" s="528"/>
      <c r="AY146" s="528"/>
      <c r="AZ146" s="528"/>
      <c r="BA146" s="528"/>
      <c r="BB146" s="528"/>
      <c r="BC146" s="528"/>
      <c r="BD146" s="528"/>
      <c r="BE146" s="528"/>
      <c r="BF146" s="528"/>
      <c r="BG146" s="528"/>
      <c r="BH146" s="528"/>
      <c r="BI146" s="528"/>
      <c r="BJ146" s="528"/>
      <c r="BK146" s="528"/>
      <c r="BL146" s="528"/>
      <c r="BM146" s="528"/>
      <c r="BN146" s="528"/>
      <c r="BO146" s="528"/>
      <c r="BP146" s="528"/>
      <c r="BQ146" s="528"/>
      <c r="BR146" s="528"/>
      <c r="BS146" s="528"/>
      <c r="BT146" s="528"/>
      <c r="BU146" s="528"/>
      <c r="BV146" s="528"/>
      <c r="BW146" s="528"/>
      <c r="BX146" s="528"/>
      <c r="BY146" s="528"/>
      <c r="BZ146" s="528"/>
      <c r="CA146" s="532"/>
      <c r="CB146" s="532"/>
      <c r="CC146" s="532"/>
      <c r="CD146" s="533"/>
      <c r="CE146" s="533"/>
    </row>
    <row r="147" spans="2:83" ht="11.25" customHeight="1">
      <c r="B147" s="531"/>
      <c r="C147" s="528"/>
      <c r="D147" s="528"/>
      <c r="E147" s="528"/>
      <c r="F147" s="528"/>
      <c r="G147" s="528"/>
      <c r="H147" s="528"/>
      <c r="I147" s="528"/>
      <c r="J147" s="528"/>
      <c r="K147" s="528"/>
      <c r="L147" s="528"/>
      <c r="M147" s="528"/>
      <c r="N147" s="528"/>
      <c r="O147" s="528"/>
      <c r="P147" s="528"/>
      <c r="Q147" s="528"/>
      <c r="R147" s="528"/>
      <c r="S147" s="528"/>
      <c r="T147" s="528"/>
      <c r="U147" s="528"/>
      <c r="V147" s="528"/>
      <c r="W147" s="528"/>
      <c r="X147" s="528"/>
      <c r="Y147" s="528"/>
      <c r="Z147" s="528"/>
      <c r="AA147" s="528"/>
      <c r="AB147" s="528"/>
      <c r="AC147" s="528"/>
      <c r="AD147" s="528"/>
      <c r="AE147" s="528"/>
      <c r="AF147" s="528"/>
      <c r="AG147" s="528"/>
      <c r="AH147" s="528"/>
      <c r="AI147" s="528"/>
      <c r="AJ147" s="528"/>
      <c r="AK147" s="528"/>
      <c r="AL147" s="528"/>
      <c r="AM147" s="528"/>
      <c r="AN147" s="528"/>
      <c r="AO147" s="528"/>
      <c r="AP147" s="528"/>
      <c r="AQ147" s="528"/>
      <c r="AR147" s="528"/>
      <c r="AS147" s="528"/>
      <c r="AT147" s="528"/>
      <c r="AU147" s="528"/>
      <c r="AV147" s="528"/>
      <c r="AW147" s="528"/>
      <c r="AX147" s="528"/>
      <c r="AY147" s="528"/>
      <c r="AZ147" s="528"/>
      <c r="BA147" s="528"/>
      <c r="BB147" s="528"/>
      <c r="BC147" s="528"/>
      <c r="BD147" s="528"/>
      <c r="BE147" s="528"/>
      <c r="BF147" s="528"/>
      <c r="BG147" s="528"/>
      <c r="BH147" s="528"/>
      <c r="BI147" s="528"/>
      <c r="BJ147" s="528"/>
      <c r="BK147" s="528"/>
      <c r="BL147" s="528"/>
      <c r="BM147" s="528"/>
      <c r="BN147" s="528"/>
      <c r="BO147" s="528"/>
      <c r="BP147" s="528"/>
      <c r="BQ147" s="528"/>
      <c r="BR147" s="528"/>
      <c r="BS147" s="528"/>
      <c r="BT147" s="528"/>
      <c r="BU147" s="528"/>
      <c r="BV147" s="528"/>
      <c r="BW147" s="528"/>
      <c r="BX147" s="528"/>
      <c r="BY147" s="528"/>
      <c r="BZ147" s="528"/>
      <c r="CA147" s="532"/>
      <c r="CB147" s="532"/>
      <c r="CC147" s="532"/>
      <c r="CD147" s="533"/>
      <c r="CE147" s="533"/>
    </row>
    <row r="148" spans="2:83" ht="11.25" customHeight="1">
      <c r="B148" s="531"/>
      <c r="C148" s="528"/>
      <c r="D148" s="528"/>
      <c r="E148" s="528"/>
      <c r="F148" s="528"/>
      <c r="G148" s="528"/>
      <c r="H148" s="528"/>
      <c r="I148" s="528"/>
      <c r="J148" s="528"/>
      <c r="K148" s="528"/>
      <c r="L148" s="528"/>
      <c r="M148" s="528"/>
      <c r="N148" s="528"/>
      <c r="O148" s="528"/>
      <c r="P148" s="528"/>
      <c r="Q148" s="528"/>
      <c r="R148" s="528"/>
      <c r="S148" s="528"/>
      <c r="T148" s="528"/>
      <c r="U148" s="528"/>
      <c r="V148" s="528"/>
      <c r="W148" s="528"/>
      <c r="X148" s="528"/>
      <c r="Y148" s="528"/>
      <c r="Z148" s="528"/>
      <c r="AA148" s="528"/>
      <c r="AB148" s="528"/>
      <c r="AC148" s="528"/>
      <c r="AD148" s="528"/>
      <c r="AE148" s="528"/>
      <c r="AF148" s="528"/>
      <c r="AG148" s="528"/>
      <c r="AH148" s="528"/>
      <c r="AI148" s="528"/>
      <c r="AJ148" s="528"/>
      <c r="AK148" s="528"/>
      <c r="AL148" s="528"/>
      <c r="AM148" s="528"/>
      <c r="AN148" s="528"/>
      <c r="AO148" s="528"/>
      <c r="AP148" s="528"/>
      <c r="AQ148" s="528"/>
      <c r="AR148" s="528"/>
      <c r="AS148" s="528"/>
      <c r="AT148" s="528"/>
      <c r="AU148" s="528"/>
      <c r="AV148" s="528"/>
      <c r="AW148" s="528"/>
      <c r="AX148" s="528"/>
      <c r="AY148" s="528"/>
      <c r="AZ148" s="528"/>
      <c r="BA148" s="528"/>
      <c r="BB148" s="528"/>
      <c r="BC148" s="528"/>
      <c r="BD148" s="528"/>
      <c r="BE148" s="528"/>
      <c r="BF148" s="528"/>
      <c r="BG148" s="528"/>
      <c r="BH148" s="528"/>
      <c r="BI148" s="528"/>
      <c r="BJ148" s="528"/>
      <c r="BK148" s="528"/>
      <c r="BL148" s="528"/>
      <c r="BM148" s="528"/>
      <c r="BN148" s="528"/>
      <c r="BO148" s="528"/>
      <c r="BP148" s="528"/>
      <c r="BQ148" s="528"/>
      <c r="BR148" s="528"/>
      <c r="BS148" s="528"/>
      <c r="BT148" s="528"/>
      <c r="BU148" s="528"/>
      <c r="BV148" s="528"/>
      <c r="BW148" s="528"/>
      <c r="BX148" s="528"/>
      <c r="BY148" s="528"/>
      <c r="BZ148" s="528"/>
      <c r="CA148" s="532"/>
      <c r="CB148" s="532"/>
      <c r="CC148" s="532"/>
      <c r="CD148" s="533"/>
      <c r="CE148" s="533"/>
    </row>
    <row r="149" spans="2:83" ht="11.25" customHeight="1">
      <c r="B149" s="531"/>
      <c r="C149" s="528"/>
      <c r="D149" s="528"/>
      <c r="E149" s="528"/>
      <c r="F149" s="528"/>
      <c r="G149" s="528"/>
      <c r="H149" s="528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28"/>
      <c r="U149" s="528"/>
      <c r="V149" s="528"/>
      <c r="W149" s="528"/>
      <c r="X149" s="528"/>
      <c r="Y149" s="528"/>
      <c r="Z149" s="528"/>
      <c r="AA149" s="528"/>
      <c r="AB149" s="528"/>
      <c r="AC149" s="528"/>
      <c r="AD149" s="528"/>
      <c r="AE149" s="528"/>
      <c r="AF149" s="528"/>
      <c r="AG149" s="528"/>
      <c r="AH149" s="528"/>
      <c r="AI149" s="528"/>
      <c r="AJ149" s="528"/>
      <c r="AK149" s="528"/>
      <c r="AL149" s="528"/>
      <c r="AM149" s="528"/>
      <c r="AN149" s="528"/>
      <c r="AO149" s="528"/>
      <c r="AP149" s="528"/>
      <c r="AQ149" s="528"/>
      <c r="AR149" s="528"/>
      <c r="AS149" s="528"/>
      <c r="AT149" s="528"/>
      <c r="AU149" s="528"/>
      <c r="AV149" s="528"/>
      <c r="AW149" s="528"/>
      <c r="AX149" s="528"/>
      <c r="AY149" s="528"/>
      <c r="AZ149" s="528"/>
      <c r="BA149" s="528"/>
      <c r="BB149" s="528"/>
      <c r="BC149" s="528"/>
      <c r="BD149" s="528"/>
      <c r="BE149" s="528"/>
      <c r="BF149" s="528"/>
      <c r="BG149" s="528"/>
      <c r="BH149" s="528"/>
      <c r="BI149" s="528"/>
      <c r="BJ149" s="528"/>
      <c r="BK149" s="528"/>
      <c r="BL149" s="528"/>
      <c r="BM149" s="528"/>
      <c r="BN149" s="528"/>
      <c r="BO149" s="528"/>
      <c r="BP149" s="528"/>
      <c r="BQ149" s="528"/>
      <c r="BR149" s="528"/>
      <c r="BS149" s="528"/>
      <c r="BT149" s="528"/>
      <c r="BU149" s="528"/>
      <c r="BV149" s="528"/>
      <c r="BW149" s="528"/>
      <c r="BX149" s="528"/>
      <c r="BY149" s="528"/>
      <c r="BZ149" s="528"/>
      <c r="CA149" s="532"/>
      <c r="CB149" s="532"/>
      <c r="CC149" s="532"/>
      <c r="CD149" s="533"/>
      <c r="CE149" s="533"/>
    </row>
    <row r="150" spans="2:83" ht="11.25" customHeight="1">
      <c r="B150" s="531"/>
      <c r="C150" s="528"/>
      <c r="D150" s="528"/>
      <c r="E150" s="528"/>
      <c r="F150" s="528"/>
      <c r="G150" s="528"/>
      <c r="H150" s="528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28"/>
      <c r="U150" s="528"/>
      <c r="V150" s="528"/>
      <c r="W150" s="528"/>
      <c r="X150" s="528"/>
      <c r="Y150" s="528"/>
      <c r="Z150" s="528"/>
      <c r="AA150" s="528"/>
      <c r="AB150" s="528"/>
      <c r="AC150" s="528"/>
      <c r="AD150" s="528"/>
      <c r="AE150" s="528"/>
      <c r="AF150" s="528"/>
      <c r="AG150" s="528"/>
      <c r="AH150" s="528"/>
      <c r="AI150" s="528"/>
      <c r="AJ150" s="528"/>
      <c r="AK150" s="528"/>
      <c r="AL150" s="528"/>
      <c r="AM150" s="528"/>
      <c r="AN150" s="528"/>
      <c r="AO150" s="528"/>
      <c r="AP150" s="528"/>
      <c r="AQ150" s="528"/>
      <c r="AR150" s="528"/>
      <c r="AS150" s="528"/>
      <c r="AT150" s="528"/>
      <c r="AU150" s="528"/>
      <c r="AV150" s="528"/>
      <c r="AW150" s="528"/>
      <c r="AX150" s="528"/>
      <c r="AY150" s="528"/>
      <c r="AZ150" s="528"/>
      <c r="BA150" s="528"/>
      <c r="BB150" s="528"/>
      <c r="BC150" s="528"/>
      <c r="BD150" s="528"/>
      <c r="BE150" s="528"/>
      <c r="BF150" s="528"/>
      <c r="BG150" s="528"/>
      <c r="BH150" s="528"/>
      <c r="BI150" s="528"/>
      <c r="BJ150" s="528"/>
      <c r="BK150" s="528"/>
      <c r="BL150" s="528"/>
      <c r="BM150" s="528"/>
      <c r="BN150" s="528"/>
      <c r="BO150" s="528"/>
      <c r="BP150" s="528"/>
      <c r="BQ150" s="528"/>
      <c r="BR150" s="528"/>
      <c r="BS150" s="528"/>
      <c r="BT150" s="528"/>
      <c r="BU150" s="528"/>
      <c r="BV150" s="528"/>
      <c r="BW150" s="528"/>
      <c r="BX150" s="528"/>
      <c r="BY150" s="528"/>
      <c r="BZ150" s="528"/>
      <c r="CA150" s="532"/>
      <c r="CB150" s="532"/>
      <c r="CC150" s="532"/>
      <c r="CD150" s="533"/>
      <c r="CE150" s="533"/>
    </row>
    <row r="151" spans="2:83" ht="11.25" customHeight="1">
      <c r="B151" s="531"/>
      <c r="C151" s="528"/>
      <c r="D151" s="528"/>
      <c r="E151" s="528"/>
      <c r="F151" s="528"/>
      <c r="G151" s="528"/>
      <c r="H151" s="528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28"/>
      <c r="U151" s="528"/>
      <c r="V151" s="528"/>
      <c r="W151" s="528"/>
      <c r="X151" s="528"/>
      <c r="Y151" s="528"/>
      <c r="Z151" s="528"/>
      <c r="AA151" s="528"/>
      <c r="AB151" s="528"/>
      <c r="AC151" s="528"/>
      <c r="AD151" s="528"/>
      <c r="AE151" s="528"/>
      <c r="AF151" s="528"/>
      <c r="AG151" s="528"/>
      <c r="AH151" s="528"/>
      <c r="AI151" s="528"/>
      <c r="AJ151" s="528"/>
      <c r="AK151" s="528"/>
      <c r="AL151" s="528"/>
      <c r="AM151" s="528"/>
      <c r="AN151" s="528"/>
      <c r="AO151" s="528"/>
      <c r="AP151" s="528"/>
      <c r="AQ151" s="528"/>
      <c r="AR151" s="528"/>
      <c r="AS151" s="528"/>
      <c r="AT151" s="528"/>
      <c r="AU151" s="528"/>
      <c r="AV151" s="528"/>
      <c r="AW151" s="528"/>
      <c r="AX151" s="528"/>
      <c r="AY151" s="528"/>
      <c r="AZ151" s="528"/>
      <c r="BA151" s="528"/>
      <c r="BB151" s="528"/>
      <c r="BC151" s="528"/>
      <c r="BD151" s="528"/>
      <c r="BE151" s="528"/>
      <c r="BF151" s="528"/>
      <c r="BG151" s="528"/>
      <c r="BH151" s="528"/>
      <c r="BI151" s="528"/>
      <c r="BJ151" s="528"/>
      <c r="BK151" s="528"/>
      <c r="BL151" s="528"/>
      <c r="BM151" s="528"/>
      <c r="BN151" s="528"/>
      <c r="BO151" s="528"/>
      <c r="BP151" s="528"/>
      <c r="BQ151" s="528"/>
      <c r="BR151" s="528"/>
      <c r="BS151" s="528"/>
      <c r="BT151" s="528"/>
      <c r="BU151" s="528"/>
      <c r="BV151" s="528"/>
      <c r="BW151" s="528"/>
      <c r="BX151" s="528"/>
      <c r="BY151" s="528"/>
      <c r="BZ151" s="528"/>
      <c r="CA151" s="532"/>
      <c r="CB151" s="532"/>
      <c r="CC151" s="532"/>
      <c r="CD151" s="533"/>
      <c r="CE151" s="533"/>
    </row>
    <row r="152" spans="2:83" ht="11.25" customHeight="1">
      <c r="B152" s="531"/>
      <c r="C152" s="528"/>
      <c r="D152" s="528"/>
      <c r="E152" s="528"/>
      <c r="F152" s="528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28"/>
      <c r="U152" s="528"/>
      <c r="V152" s="528"/>
      <c r="W152" s="528"/>
      <c r="X152" s="528"/>
      <c r="Y152" s="528"/>
      <c r="Z152" s="528"/>
      <c r="AA152" s="528"/>
      <c r="AB152" s="528"/>
      <c r="AC152" s="528"/>
      <c r="AD152" s="528"/>
      <c r="AE152" s="528"/>
      <c r="AF152" s="528"/>
      <c r="AG152" s="528"/>
      <c r="AH152" s="528"/>
      <c r="AI152" s="528"/>
      <c r="AJ152" s="528"/>
      <c r="AK152" s="528"/>
      <c r="AL152" s="528"/>
      <c r="AM152" s="528"/>
      <c r="AN152" s="528"/>
      <c r="AO152" s="528"/>
      <c r="AP152" s="528"/>
      <c r="AQ152" s="528"/>
      <c r="AR152" s="528"/>
      <c r="AS152" s="528"/>
      <c r="AT152" s="528"/>
      <c r="AU152" s="528"/>
      <c r="AV152" s="528"/>
      <c r="AW152" s="528"/>
      <c r="AX152" s="528"/>
      <c r="AY152" s="528"/>
      <c r="AZ152" s="528"/>
      <c r="BA152" s="528"/>
      <c r="BB152" s="528"/>
      <c r="BC152" s="528"/>
      <c r="BD152" s="528"/>
      <c r="BE152" s="528"/>
      <c r="BF152" s="528"/>
      <c r="BG152" s="528"/>
      <c r="BH152" s="528"/>
      <c r="BI152" s="528"/>
      <c r="BJ152" s="528"/>
      <c r="BK152" s="528"/>
      <c r="BL152" s="528"/>
      <c r="BM152" s="528"/>
      <c r="BN152" s="528"/>
      <c r="BO152" s="528"/>
      <c r="BP152" s="528"/>
      <c r="BQ152" s="528"/>
      <c r="BR152" s="528"/>
      <c r="BS152" s="528"/>
      <c r="BT152" s="528"/>
      <c r="BU152" s="528"/>
      <c r="BV152" s="528"/>
      <c r="BW152" s="528"/>
      <c r="BX152" s="528"/>
      <c r="BY152" s="528"/>
      <c r="BZ152" s="528"/>
      <c r="CA152" s="532"/>
      <c r="CB152" s="532"/>
      <c r="CC152" s="532"/>
      <c r="CD152" s="533"/>
      <c r="CE152" s="533"/>
    </row>
    <row r="153" spans="2:83" ht="11.25" customHeight="1">
      <c r="B153" s="531"/>
      <c r="C153" s="528"/>
      <c r="D153" s="528"/>
      <c r="E153" s="528"/>
      <c r="F153" s="528"/>
      <c r="G153" s="528"/>
      <c r="H153" s="528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28"/>
      <c r="U153" s="528"/>
      <c r="V153" s="528"/>
      <c r="W153" s="528"/>
      <c r="X153" s="528"/>
      <c r="Y153" s="528"/>
      <c r="Z153" s="528"/>
      <c r="AA153" s="528"/>
      <c r="AB153" s="528"/>
      <c r="AC153" s="528"/>
      <c r="AD153" s="528"/>
      <c r="AE153" s="528"/>
      <c r="AF153" s="528"/>
      <c r="AG153" s="528"/>
      <c r="AH153" s="528"/>
      <c r="AI153" s="528"/>
      <c r="AJ153" s="528"/>
      <c r="AK153" s="528"/>
      <c r="AL153" s="528"/>
      <c r="AM153" s="528"/>
      <c r="AN153" s="528"/>
      <c r="AO153" s="528"/>
      <c r="AP153" s="528"/>
      <c r="AQ153" s="528"/>
      <c r="AR153" s="528"/>
      <c r="AS153" s="528"/>
      <c r="AT153" s="528"/>
      <c r="AU153" s="528"/>
      <c r="AV153" s="528"/>
      <c r="AW153" s="528"/>
      <c r="AX153" s="528"/>
      <c r="AY153" s="528"/>
      <c r="AZ153" s="528"/>
      <c r="BA153" s="528"/>
      <c r="BB153" s="528"/>
      <c r="BC153" s="528"/>
      <c r="BD153" s="528"/>
      <c r="BE153" s="528"/>
      <c r="BF153" s="528"/>
      <c r="BG153" s="528"/>
      <c r="BH153" s="528"/>
      <c r="BI153" s="528"/>
      <c r="BJ153" s="528"/>
      <c r="BK153" s="528"/>
      <c r="BL153" s="528"/>
      <c r="BM153" s="528"/>
      <c r="BN153" s="528"/>
      <c r="BO153" s="528"/>
      <c r="BP153" s="528"/>
      <c r="BQ153" s="528"/>
      <c r="BR153" s="528"/>
      <c r="BS153" s="528"/>
      <c r="BT153" s="528"/>
      <c r="BU153" s="528"/>
      <c r="BV153" s="528"/>
      <c r="BW153" s="528"/>
      <c r="BX153" s="528"/>
      <c r="BY153" s="528"/>
      <c r="BZ153" s="528"/>
      <c r="CA153" s="532"/>
      <c r="CB153" s="532"/>
      <c r="CC153" s="532"/>
      <c r="CD153" s="533"/>
      <c r="CE153" s="533"/>
    </row>
    <row r="154" spans="2:83" ht="11.25" customHeight="1">
      <c r="B154" s="531"/>
      <c r="C154" s="528"/>
      <c r="D154" s="528"/>
      <c r="E154" s="528"/>
      <c r="F154" s="528"/>
      <c r="G154" s="528"/>
      <c r="H154" s="528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28"/>
      <c r="U154" s="528"/>
      <c r="V154" s="528"/>
      <c r="W154" s="528"/>
      <c r="X154" s="528"/>
      <c r="Y154" s="528"/>
      <c r="Z154" s="528"/>
      <c r="AA154" s="528"/>
      <c r="AB154" s="528"/>
      <c r="AC154" s="528"/>
      <c r="AD154" s="528"/>
      <c r="AE154" s="528"/>
      <c r="AF154" s="528"/>
      <c r="AG154" s="528"/>
      <c r="AH154" s="528"/>
      <c r="AI154" s="528"/>
      <c r="AJ154" s="528"/>
      <c r="AK154" s="528"/>
      <c r="AL154" s="528"/>
      <c r="AM154" s="528"/>
      <c r="AN154" s="528"/>
      <c r="AO154" s="528"/>
      <c r="AP154" s="528"/>
      <c r="AQ154" s="528"/>
      <c r="AR154" s="528"/>
      <c r="AS154" s="528"/>
      <c r="AT154" s="528"/>
      <c r="AU154" s="528"/>
      <c r="AV154" s="528"/>
      <c r="AW154" s="528"/>
      <c r="AX154" s="528"/>
      <c r="AY154" s="528"/>
      <c r="AZ154" s="528"/>
      <c r="BA154" s="528"/>
      <c r="BB154" s="528"/>
      <c r="BC154" s="528"/>
      <c r="BD154" s="528"/>
      <c r="BE154" s="528"/>
      <c r="BF154" s="528"/>
      <c r="BG154" s="528"/>
      <c r="BH154" s="528"/>
      <c r="BI154" s="528"/>
      <c r="BJ154" s="528"/>
      <c r="BK154" s="528"/>
      <c r="BL154" s="528"/>
      <c r="BM154" s="528"/>
      <c r="BN154" s="528"/>
      <c r="BO154" s="528"/>
      <c r="BP154" s="528"/>
      <c r="BQ154" s="528"/>
      <c r="BR154" s="528"/>
      <c r="BS154" s="528"/>
      <c r="BT154" s="528"/>
      <c r="BU154" s="528"/>
      <c r="BV154" s="528"/>
      <c r="BW154" s="528"/>
      <c r="BX154" s="528"/>
      <c r="BY154" s="528"/>
      <c r="BZ154" s="528"/>
      <c r="CA154" s="532"/>
      <c r="CB154" s="532"/>
      <c r="CC154" s="532"/>
      <c r="CD154" s="533"/>
      <c r="CE154" s="533"/>
    </row>
    <row r="155" spans="2:83" ht="11.25" customHeight="1">
      <c r="B155" s="531"/>
      <c r="C155" s="528"/>
      <c r="D155" s="528"/>
      <c r="E155" s="528"/>
      <c r="F155" s="528"/>
      <c r="G155" s="528"/>
      <c r="H155" s="528"/>
      <c r="I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28"/>
      <c r="U155" s="528"/>
      <c r="V155" s="528"/>
      <c r="W155" s="528"/>
      <c r="X155" s="528"/>
      <c r="Y155" s="528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28"/>
      <c r="AJ155" s="528"/>
      <c r="AK155" s="528"/>
      <c r="AL155" s="528"/>
      <c r="AM155" s="528"/>
      <c r="AN155" s="528"/>
      <c r="AO155" s="528"/>
      <c r="AP155" s="528"/>
      <c r="AQ155" s="528"/>
      <c r="AR155" s="528"/>
      <c r="AS155" s="528"/>
      <c r="AT155" s="528"/>
      <c r="AU155" s="528"/>
      <c r="AV155" s="528"/>
      <c r="AW155" s="528"/>
      <c r="AX155" s="528"/>
      <c r="AY155" s="528"/>
      <c r="AZ155" s="528"/>
      <c r="BA155" s="528"/>
      <c r="BB155" s="528"/>
      <c r="BC155" s="528"/>
      <c r="BD155" s="528"/>
      <c r="BE155" s="528"/>
      <c r="BF155" s="528"/>
      <c r="BG155" s="528"/>
      <c r="BH155" s="528"/>
      <c r="BI155" s="528"/>
      <c r="BJ155" s="528"/>
      <c r="BK155" s="528"/>
      <c r="BL155" s="528"/>
      <c r="BM155" s="528"/>
      <c r="BN155" s="528"/>
      <c r="BO155" s="528"/>
      <c r="BP155" s="528"/>
      <c r="BQ155" s="528"/>
      <c r="BR155" s="528"/>
      <c r="BS155" s="528"/>
      <c r="BT155" s="528"/>
      <c r="BU155" s="528"/>
      <c r="BV155" s="528"/>
      <c r="BW155" s="528"/>
      <c r="BX155" s="528"/>
      <c r="BY155" s="528"/>
      <c r="BZ155" s="528"/>
      <c r="CA155" s="532"/>
      <c r="CB155" s="532"/>
      <c r="CC155" s="532"/>
      <c r="CD155" s="533"/>
      <c r="CE155" s="533"/>
    </row>
    <row r="156" spans="2:83" ht="11.25" customHeight="1">
      <c r="B156" s="531"/>
      <c r="C156" s="528"/>
      <c r="D156" s="528"/>
      <c r="E156" s="528"/>
      <c r="F156" s="528"/>
      <c r="G156" s="528"/>
      <c r="H156" s="528"/>
      <c r="I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28"/>
      <c r="U156" s="528"/>
      <c r="V156" s="528"/>
      <c r="W156" s="528"/>
      <c r="X156" s="528"/>
      <c r="Y156" s="528"/>
      <c r="Z156" s="528"/>
      <c r="AA156" s="528"/>
      <c r="AB156" s="528"/>
      <c r="AC156" s="528"/>
      <c r="AD156" s="528"/>
      <c r="AE156" s="528"/>
      <c r="AF156" s="528"/>
      <c r="AG156" s="528"/>
      <c r="AH156" s="528"/>
      <c r="AI156" s="528"/>
      <c r="AJ156" s="528"/>
      <c r="AK156" s="528"/>
      <c r="AL156" s="528"/>
      <c r="AM156" s="528"/>
      <c r="AN156" s="528"/>
      <c r="AO156" s="528"/>
      <c r="AP156" s="528"/>
      <c r="AQ156" s="528"/>
      <c r="AR156" s="528"/>
      <c r="AS156" s="528"/>
      <c r="AT156" s="528"/>
      <c r="AU156" s="528"/>
      <c r="AV156" s="528"/>
      <c r="AW156" s="528"/>
      <c r="AX156" s="528"/>
      <c r="AY156" s="528"/>
      <c r="AZ156" s="528"/>
      <c r="BA156" s="528"/>
      <c r="BB156" s="528"/>
      <c r="BC156" s="528"/>
      <c r="BD156" s="528"/>
      <c r="BE156" s="528"/>
      <c r="BF156" s="528"/>
      <c r="BG156" s="528"/>
      <c r="BH156" s="528"/>
      <c r="BI156" s="528"/>
      <c r="BJ156" s="528"/>
      <c r="BK156" s="528"/>
      <c r="BL156" s="528"/>
      <c r="BM156" s="528"/>
      <c r="BN156" s="528"/>
      <c r="BO156" s="528"/>
      <c r="BP156" s="528"/>
      <c r="BQ156" s="528"/>
      <c r="BR156" s="528"/>
      <c r="BS156" s="528"/>
      <c r="BT156" s="528"/>
      <c r="BU156" s="528"/>
      <c r="BV156" s="528"/>
      <c r="BW156" s="528"/>
      <c r="BX156" s="528"/>
      <c r="BY156" s="528"/>
      <c r="BZ156" s="528"/>
      <c r="CA156" s="532"/>
      <c r="CB156" s="532"/>
      <c r="CC156" s="532"/>
      <c r="CD156" s="533"/>
      <c r="CE156" s="533"/>
    </row>
    <row r="157" spans="2:83" ht="11.25" customHeight="1">
      <c r="B157" s="531"/>
      <c r="C157" s="528"/>
      <c r="D157" s="528"/>
      <c r="E157" s="528"/>
      <c r="F157" s="528"/>
      <c r="G157" s="528"/>
      <c r="H157" s="528"/>
      <c r="I157" s="528"/>
      <c r="J157" s="528"/>
      <c r="K157" s="528"/>
      <c r="L157" s="528"/>
      <c r="M157" s="528"/>
      <c r="N157" s="528"/>
      <c r="O157" s="528"/>
      <c r="P157" s="528"/>
      <c r="Q157" s="528"/>
      <c r="R157" s="528"/>
      <c r="S157" s="528"/>
      <c r="T157" s="528"/>
      <c r="U157" s="528"/>
      <c r="V157" s="528"/>
      <c r="W157" s="528"/>
      <c r="X157" s="528"/>
      <c r="Y157" s="528"/>
      <c r="Z157" s="528"/>
      <c r="AA157" s="528"/>
      <c r="AB157" s="528"/>
      <c r="AC157" s="528"/>
      <c r="AD157" s="528"/>
      <c r="AE157" s="528"/>
      <c r="AF157" s="528"/>
      <c r="AG157" s="528"/>
      <c r="AH157" s="528"/>
      <c r="AI157" s="528"/>
      <c r="AJ157" s="528"/>
      <c r="AK157" s="528"/>
      <c r="AL157" s="528"/>
      <c r="AM157" s="528"/>
      <c r="AN157" s="528"/>
      <c r="AO157" s="528"/>
      <c r="AP157" s="528"/>
      <c r="AQ157" s="528"/>
      <c r="AR157" s="528"/>
      <c r="AS157" s="528"/>
      <c r="AT157" s="528"/>
      <c r="AU157" s="528"/>
      <c r="AV157" s="528"/>
      <c r="AW157" s="528"/>
      <c r="AX157" s="528"/>
      <c r="AY157" s="528"/>
      <c r="AZ157" s="528"/>
      <c r="BA157" s="528"/>
      <c r="BB157" s="528"/>
      <c r="BC157" s="528"/>
      <c r="BD157" s="528"/>
      <c r="BE157" s="528"/>
      <c r="BF157" s="528"/>
      <c r="BG157" s="528"/>
      <c r="BH157" s="528"/>
      <c r="BI157" s="528"/>
      <c r="BJ157" s="528"/>
      <c r="BK157" s="528"/>
      <c r="BL157" s="528"/>
      <c r="BM157" s="528"/>
      <c r="BN157" s="528"/>
      <c r="BO157" s="528"/>
      <c r="BP157" s="528"/>
      <c r="BQ157" s="528"/>
      <c r="BR157" s="528"/>
      <c r="BS157" s="528"/>
      <c r="BT157" s="528"/>
      <c r="BU157" s="528"/>
      <c r="BV157" s="528"/>
      <c r="BW157" s="528"/>
      <c r="BX157" s="528"/>
      <c r="BY157" s="528"/>
      <c r="BZ157" s="528"/>
      <c r="CA157" s="532"/>
      <c r="CB157" s="532"/>
      <c r="CC157" s="532"/>
      <c r="CD157" s="533"/>
      <c r="CE157" s="533"/>
    </row>
    <row r="158" spans="2:83" ht="11.25" customHeight="1">
      <c r="B158" s="531"/>
      <c r="C158" s="528"/>
      <c r="D158" s="528"/>
      <c r="E158" s="528"/>
      <c r="F158" s="528"/>
      <c r="G158" s="528"/>
      <c r="H158" s="528"/>
      <c r="I158" s="528"/>
      <c r="J158" s="528"/>
      <c r="K158" s="528"/>
      <c r="L158" s="528"/>
      <c r="M158" s="528"/>
      <c r="N158" s="528"/>
      <c r="O158" s="528"/>
      <c r="P158" s="528"/>
      <c r="Q158" s="528"/>
      <c r="R158" s="528"/>
      <c r="S158" s="528"/>
      <c r="T158" s="528"/>
      <c r="U158" s="528"/>
      <c r="V158" s="528"/>
      <c r="W158" s="528"/>
      <c r="X158" s="528"/>
      <c r="Y158" s="528"/>
      <c r="Z158" s="528"/>
      <c r="AA158" s="528"/>
      <c r="AB158" s="528"/>
      <c r="AC158" s="528"/>
      <c r="AD158" s="528"/>
      <c r="AE158" s="528"/>
      <c r="AF158" s="528"/>
      <c r="AG158" s="528"/>
      <c r="AH158" s="528"/>
      <c r="AI158" s="528"/>
      <c r="AJ158" s="528"/>
      <c r="AK158" s="528"/>
      <c r="AL158" s="528"/>
      <c r="AM158" s="528"/>
      <c r="AN158" s="528"/>
      <c r="AO158" s="528"/>
      <c r="AP158" s="528"/>
      <c r="AQ158" s="528"/>
      <c r="AR158" s="528"/>
      <c r="AS158" s="528"/>
      <c r="AT158" s="528"/>
      <c r="AU158" s="528"/>
      <c r="AV158" s="528"/>
      <c r="AW158" s="528"/>
      <c r="AX158" s="528"/>
      <c r="AY158" s="528"/>
      <c r="AZ158" s="528"/>
      <c r="BA158" s="528"/>
      <c r="BB158" s="528"/>
      <c r="BC158" s="528"/>
      <c r="BD158" s="528"/>
      <c r="BE158" s="528"/>
      <c r="BF158" s="528"/>
      <c r="BG158" s="528"/>
      <c r="BH158" s="528"/>
      <c r="BI158" s="528"/>
      <c r="BJ158" s="528"/>
      <c r="BK158" s="528"/>
      <c r="BL158" s="528"/>
      <c r="BM158" s="528"/>
      <c r="BN158" s="528"/>
      <c r="BO158" s="528"/>
      <c r="BP158" s="528"/>
      <c r="BQ158" s="528"/>
      <c r="BR158" s="528"/>
      <c r="BS158" s="528"/>
      <c r="BT158" s="528"/>
      <c r="BU158" s="528"/>
      <c r="BV158" s="528"/>
      <c r="BW158" s="528"/>
      <c r="BX158" s="528"/>
      <c r="BY158" s="528"/>
      <c r="BZ158" s="528"/>
      <c r="CA158" s="532"/>
      <c r="CB158" s="532"/>
      <c r="CC158" s="532"/>
      <c r="CD158" s="533"/>
      <c r="CE158" s="533"/>
    </row>
    <row r="159" spans="2:83" ht="11.25" customHeight="1">
      <c r="B159" s="531"/>
      <c r="C159" s="528"/>
      <c r="D159" s="528"/>
      <c r="E159" s="528"/>
      <c r="F159" s="528"/>
      <c r="G159" s="528"/>
      <c r="H159" s="528"/>
      <c r="I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28"/>
      <c r="U159" s="528"/>
      <c r="V159" s="528"/>
      <c r="W159" s="528"/>
      <c r="X159" s="528"/>
      <c r="Y159" s="528"/>
      <c r="Z159" s="528"/>
      <c r="AA159" s="528"/>
      <c r="AB159" s="528"/>
      <c r="AC159" s="528"/>
      <c r="AD159" s="528"/>
      <c r="AE159" s="528"/>
      <c r="AF159" s="528"/>
      <c r="AG159" s="528"/>
      <c r="AH159" s="528"/>
      <c r="AI159" s="528"/>
      <c r="AJ159" s="528"/>
      <c r="AK159" s="528"/>
      <c r="AL159" s="528"/>
      <c r="AM159" s="528"/>
      <c r="AN159" s="528"/>
      <c r="AO159" s="528"/>
      <c r="AP159" s="528"/>
      <c r="AQ159" s="528"/>
      <c r="AR159" s="528"/>
      <c r="AS159" s="528"/>
      <c r="AT159" s="528"/>
      <c r="AU159" s="528"/>
      <c r="AV159" s="528"/>
      <c r="AW159" s="528"/>
      <c r="AX159" s="528"/>
      <c r="AY159" s="528"/>
      <c r="AZ159" s="528"/>
      <c r="BA159" s="528"/>
      <c r="BB159" s="528"/>
      <c r="BC159" s="528"/>
      <c r="BD159" s="528"/>
      <c r="BE159" s="528"/>
      <c r="BF159" s="528"/>
      <c r="BG159" s="528"/>
      <c r="BH159" s="528"/>
      <c r="BI159" s="528"/>
      <c r="BJ159" s="528"/>
      <c r="BK159" s="528"/>
      <c r="BL159" s="528"/>
      <c r="BM159" s="528"/>
      <c r="BN159" s="528"/>
      <c r="BO159" s="528"/>
      <c r="BP159" s="528"/>
      <c r="BQ159" s="528"/>
      <c r="BR159" s="528"/>
      <c r="BS159" s="528"/>
      <c r="BT159" s="528"/>
      <c r="BU159" s="528"/>
      <c r="BV159" s="528"/>
      <c r="BW159" s="528"/>
      <c r="BX159" s="528"/>
      <c r="BY159" s="528"/>
      <c r="BZ159" s="528"/>
      <c r="CA159" s="532"/>
      <c r="CB159" s="532"/>
      <c r="CC159" s="532"/>
      <c r="CD159" s="533"/>
      <c r="CE159" s="533"/>
    </row>
    <row r="160" spans="2:83" ht="11.25" customHeight="1">
      <c r="B160" s="531"/>
      <c r="C160" s="528"/>
      <c r="D160" s="528"/>
      <c r="E160" s="528"/>
      <c r="F160" s="528"/>
      <c r="G160" s="528"/>
      <c r="H160" s="528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28"/>
      <c r="U160" s="528"/>
      <c r="V160" s="528"/>
      <c r="W160" s="528"/>
      <c r="X160" s="528"/>
      <c r="Y160" s="528"/>
      <c r="Z160" s="528"/>
      <c r="AA160" s="528"/>
      <c r="AB160" s="528"/>
      <c r="AC160" s="528"/>
      <c r="AD160" s="528"/>
      <c r="AE160" s="528"/>
      <c r="AF160" s="528"/>
      <c r="AG160" s="528"/>
      <c r="AH160" s="528"/>
      <c r="AI160" s="528"/>
      <c r="AJ160" s="528"/>
      <c r="AK160" s="528"/>
      <c r="AL160" s="528"/>
      <c r="AM160" s="528"/>
      <c r="AN160" s="528"/>
      <c r="AO160" s="528"/>
      <c r="AP160" s="528"/>
      <c r="AQ160" s="528"/>
      <c r="AR160" s="528"/>
      <c r="AS160" s="528"/>
      <c r="AT160" s="528"/>
      <c r="AU160" s="528"/>
      <c r="AV160" s="528"/>
      <c r="AW160" s="528"/>
      <c r="AX160" s="528"/>
      <c r="AY160" s="528"/>
      <c r="AZ160" s="528"/>
      <c r="BA160" s="528"/>
      <c r="BB160" s="528"/>
      <c r="BC160" s="528"/>
      <c r="BD160" s="528"/>
      <c r="BE160" s="528"/>
      <c r="BF160" s="528"/>
      <c r="BG160" s="528"/>
      <c r="BH160" s="528"/>
      <c r="BI160" s="528"/>
      <c r="BJ160" s="528"/>
      <c r="BK160" s="528"/>
      <c r="BL160" s="528"/>
      <c r="BM160" s="528"/>
      <c r="BN160" s="528"/>
      <c r="BO160" s="528"/>
      <c r="BP160" s="528"/>
      <c r="BQ160" s="528"/>
      <c r="BR160" s="528"/>
      <c r="BS160" s="528"/>
      <c r="BT160" s="528"/>
      <c r="BU160" s="528"/>
      <c r="BV160" s="528"/>
      <c r="BW160" s="528"/>
      <c r="BX160" s="528"/>
      <c r="BY160" s="528"/>
      <c r="BZ160" s="528"/>
      <c r="CA160" s="532"/>
      <c r="CB160" s="532"/>
      <c r="CC160" s="532"/>
      <c r="CD160" s="533"/>
      <c r="CE160" s="533"/>
    </row>
    <row r="161" spans="2:83" ht="11.25" customHeight="1">
      <c r="B161" s="531"/>
      <c r="C161" s="528"/>
      <c r="D161" s="528"/>
      <c r="E161" s="528"/>
      <c r="F161" s="528"/>
      <c r="G161" s="528"/>
      <c r="H161" s="528"/>
      <c r="I161" s="528"/>
      <c r="J161" s="528"/>
      <c r="K161" s="528"/>
      <c r="L161" s="528"/>
      <c r="M161" s="528"/>
      <c r="N161" s="528"/>
      <c r="O161" s="528"/>
      <c r="P161" s="528"/>
      <c r="Q161" s="528"/>
      <c r="R161" s="528"/>
      <c r="S161" s="528"/>
      <c r="T161" s="528"/>
      <c r="U161" s="528"/>
      <c r="V161" s="528"/>
      <c r="W161" s="528"/>
      <c r="X161" s="528"/>
      <c r="Y161" s="528"/>
      <c r="Z161" s="528"/>
      <c r="AA161" s="528"/>
      <c r="AB161" s="528"/>
      <c r="AC161" s="528"/>
      <c r="AD161" s="528"/>
      <c r="AE161" s="528"/>
      <c r="AF161" s="528"/>
      <c r="AG161" s="528"/>
      <c r="AH161" s="528"/>
      <c r="AI161" s="528"/>
      <c r="AJ161" s="528"/>
      <c r="AK161" s="528"/>
      <c r="AL161" s="528"/>
      <c r="AM161" s="528"/>
      <c r="AN161" s="528"/>
      <c r="AO161" s="528"/>
      <c r="AP161" s="528"/>
      <c r="AQ161" s="528"/>
      <c r="AR161" s="528"/>
      <c r="AS161" s="528"/>
      <c r="AT161" s="528"/>
      <c r="AU161" s="528"/>
      <c r="AV161" s="528"/>
      <c r="AW161" s="528"/>
      <c r="AX161" s="528"/>
      <c r="AY161" s="528"/>
      <c r="AZ161" s="528"/>
      <c r="BA161" s="528"/>
      <c r="BB161" s="528"/>
      <c r="BC161" s="528"/>
      <c r="BD161" s="528"/>
      <c r="BE161" s="528"/>
      <c r="BF161" s="528"/>
      <c r="BG161" s="528"/>
      <c r="BH161" s="528"/>
      <c r="BI161" s="528"/>
      <c r="BJ161" s="528"/>
      <c r="BK161" s="528"/>
      <c r="BL161" s="528"/>
      <c r="BM161" s="528"/>
      <c r="BN161" s="528"/>
      <c r="BO161" s="528"/>
      <c r="BP161" s="528"/>
      <c r="BQ161" s="528"/>
      <c r="BR161" s="528"/>
      <c r="BS161" s="528"/>
      <c r="BT161" s="528"/>
      <c r="BU161" s="528"/>
      <c r="BV161" s="528"/>
      <c r="BW161" s="528"/>
      <c r="BX161" s="528"/>
      <c r="BY161" s="528"/>
      <c r="BZ161" s="528"/>
      <c r="CA161" s="532"/>
      <c r="CB161" s="532"/>
      <c r="CC161" s="532"/>
      <c r="CD161" s="533"/>
      <c r="CE161" s="533"/>
    </row>
    <row r="162" spans="2:83" ht="11.25" customHeight="1">
      <c r="B162" s="531"/>
      <c r="C162" s="528"/>
      <c r="D162" s="528"/>
      <c r="E162" s="528"/>
      <c r="F162" s="528"/>
      <c r="G162" s="528"/>
      <c r="H162" s="528"/>
      <c r="I162" s="528"/>
      <c r="J162" s="528"/>
      <c r="K162" s="528"/>
      <c r="L162" s="528"/>
      <c r="M162" s="528"/>
      <c r="N162" s="528"/>
      <c r="O162" s="528"/>
      <c r="P162" s="528"/>
      <c r="Q162" s="528"/>
      <c r="R162" s="528"/>
      <c r="S162" s="528"/>
      <c r="T162" s="528"/>
      <c r="U162" s="528"/>
      <c r="V162" s="528"/>
      <c r="W162" s="528"/>
      <c r="X162" s="528"/>
      <c r="Y162" s="528"/>
      <c r="Z162" s="528"/>
      <c r="AA162" s="528"/>
      <c r="AB162" s="528"/>
      <c r="AC162" s="528"/>
      <c r="AD162" s="528"/>
      <c r="AE162" s="528"/>
      <c r="AF162" s="528"/>
      <c r="AG162" s="528"/>
      <c r="AH162" s="528"/>
      <c r="AI162" s="528"/>
      <c r="AJ162" s="528"/>
      <c r="AK162" s="528"/>
      <c r="AL162" s="528"/>
      <c r="AM162" s="528"/>
      <c r="AN162" s="528"/>
      <c r="AO162" s="528"/>
      <c r="AP162" s="528"/>
      <c r="AQ162" s="528"/>
      <c r="AR162" s="528"/>
      <c r="AS162" s="528"/>
      <c r="AT162" s="528"/>
      <c r="AU162" s="528"/>
      <c r="AV162" s="528"/>
      <c r="AW162" s="528"/>
      <c r="AX162" s="528"/>
      <c r="AY162" s="528"/>
      <c r="AZ162" s="528"/>
      <c r="BA162" s="528"/>
      <c r="BB162" s="528"/>
      <c r="BC162" s="528"/>
      <c r="BD162" s="528"/>
      <c r="BE162" s="528"/>
      <c r="BF162" s="528"/>
      <c r="BG162" s="528"/>
      <c r="BH162" s="528"/>
      <c r="BI162" s="528"/>
      <c r="BJ162" s="528"/>
      <c r="BK162" s="528"/>
      <c r="BL162" s="528"/>
      <c r="BM162" s="528"/>
      <c r="BN162" s="528"/>
      <c r="BO162" s="528"/>
      <c r="BP162" s="528"/>
      <c r="BQ162" s="528"/>
      <c r="BR162" s="528"/>
      <c r="BS162" s="528"/>
      <c r="BT162" s="528"/>
      <c r="BU162" s="528"/>
      <c r="BV162" s="528"/>
      <c r="BW162" s="528"/>
      <c r="BX162" s="528"/>
      <c r="BY162" s="528"/>
      <c r="BZ162" s="528"/>
      <c r="CA162" s="532"/>
      <c r="CB162" s="532"/>
      <c r="CC162" s="532"/>
      <c r="CD162" s="533"/>
      <c r="CE162" s="533"/>
    </row>
    <row r="163" spans="2:83" ht="11.25" customHeight="1">
      <c r="B163" s="531"/>
      <c r="C163" s="528"/>
      <c r="D163" s="528"/>
      <c r="E163" s="528"/>
      <c r="F163" s="528"/>
      <c r="G163" s="528"/>
      <c r="H163" s="528"/>
      <c r="I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28"/>
      <c r="U163" s="528"/>
      <c r="V163" s="528"/>
      <c r="W163" s="528"/>
      <c r="X163" s="528"/>
      <c r="Y163" s="528"/>
      <c r="Z163" s="528"/>
      <c r="AA163" s="528"/>
      <c r="AB163" s="528"/>
      <c r="AC163" s="528"/>
      <c r="AD163" s="528"/>
      <c r="AE163" s="528"/>
      <c r="AF163" s="528"/>
      <c r="AG163" s="528"/>
      <c r="AH163" s="528"/>
      <c r="AI163" s="528"/>
      <c r="AJ163" s="528"/>
      <c r="AK163" s="528"/>
      <c r="AL163" s="528"/>
      <c r="AM163" s="528"/>
      <c r="AN163" s="528"/>
      <c r="AO163" s="528"/>
      <c r="AP163" s="528"/>
      <c r="AQ163" s="528"/>
      <c r="AR163" s="528"/>
      <c r="AS163" s="528"/>
      <c r="AT163" s="528"/>
      <c r="AU163" s="528"/>
      <c r="AV163" s="528"/>
      <c r="AW163" s="528"/>
      <c r="AX163" s="528"/>
      <c r="AY163" s="528"/>
      <c r="AZ163" s="528"/>
      <c r="BA163" s="528"/>
      <c r="BB163" s="528"/>
      <c r="BC163" s="528"/>
      <c r="BD163" s="528"/>
      <c r="BE163" s="528"/>
      <c r="BF163" s="528"/>
      <c r="BG163" s="528"/>
      <c r="BH163" s="528"/>
      <c r="BI163" s="528"/>
      <c r="BJ163" s="528"/>
      <c r="BK163" s="528"/>
      <c r="BL163" s="528"/>
      <c r="BM163" s="528"/>
      <c r="BN163" s="528"/>
      <c r="BO163" s="528"/>
      <c r="BP163" s="528"/>
      <c r="BQ163" s="528"/>
      <c r="BR163" s="528"/>
      <c r="BS163" s="528"/>
      <c r="BT163" s="528"/>
      <c r="BU163" s="528"/>
      <c r="BV163" s="528"/>
      <c r="BW163" s="528"/>
      <c r="BX163" s="528"/>
      <c r="BY163" s="528"/>
      <c r="BZ163" s="528"/>
      <c r="CA163" s="532"/>
      <c r="CB163" s="532"/>
      <c r="CC163" s="532"/>
      <c r="CD163" s="533"/>
      <c r="CE163" s="533"/>
    </row>
    <row r="164" spans="2:83" ht="11.25" customHeight="1">
      <c r="B164" s="531"/>
      <c r="C164" s="528"/>
      <c r="D164" s="528"/>
      <c r="E164" s="528"/>
      <c r="F164" s="528"/>
      <c r="G164" s="528"/>
      <c r="H164" s="528"/>
      <c r="I164" s="528"/>
      <c r="J164" s="528"/>
      <c r="K164" s="528"/>
      <c r="L164" s="528"/>
      <c r="M164" s="528"/>
      <c r="N164" s="528"/>
      <c r="O164" s="528"/>
      <c r="P164" s="528"/>
      <c r="Q164" s="528"/>
      <c r="R164" s="528"/>
      <c r="S164" s="528"/>
      <c r="T164" s="528"/>
      <c r="U164" s="528"/>
      <c r="V164" s="528"/>
      <c r="W164" s="528"/>
      <c r="X164" s="528"/>
      <c r="Y164" s="528"/>
      <c r="Z164" s="528"/>
      <c r="AA164" s="528"/>
      <c r="AB164" s="528"/>
      <c r="AC164" s="528"/>
      <c r="AD164" s="528"/>
      <c r="AE164" s="528"/>
      <c r="AF164" s="528"/>
      <c r="AG164" s="528"/>
      <c r="AH164" s="528"/>
      <c r="AI164" s="528"/>
      <c r="AJ164" s="528"/>
      <c r="AK164" s="528"/>
      <c r="AL164" s="528"/>
      <c r="AM164" s="528"/>
      <c r="AN164" s="528"/>
      <c r="AO164" s="528"/>
      <c r="AP164" s="528"/>
      <c r="AQ164" s="528"/>
      <c r="AR164" s="528"/>
      <c r="AS164" s="528"/>
      <c r="AT164" s="528"/>
      <c r="AU164" s="528"/>
      <c r="AV164" s="528"/>
      <c r="AW164" s="528"/>
      <c r="AX164" s="528"/>
      <c r="AY164" s="528"/>
      <c r="AZ164" s="528"/>
      <c r="BA164" s="528"/>
      <c r="BB164" s="528"/>
      <c r="BC164" s="528"/>
      <c r="BD164" s="528"/>
      <c r="BE164" s="528"/>
      <c r="BF164" s="528"/>
      <c r="BG164" s="528"/>
      <c r="BH164" s="528"/>
      <c r="BI164" s="528"/>
      <c r="BJ164" s="528"/>
      <c r="BK164" s="528"/>
      <c r="BL164" s="528"/>
      <c r="BM164" s="528"/>
      <c r="BN164" s="528"/>
      <c r="BO164" s="528"/>
      <c r="BP164" s="528"/>
      <c r="BQ164" s="528"/>
      <c r="BR164" s="528"/>
      <c r="BS164" s="528"/>
      <c r="BT164" s="528"/>
      <c r="BU164" s="528"/>
      <c r="BV164" s="528"/>
      <c r="BW164" s="528"/>
      <c r="BX164" s="528"/>
      <c r="BY164" s="528"/>
      <c r="BZ164" s="528"/>
      <c r="CA164" s="532"/>
      <c r="CB164" s="532"/>
      <c r="CC164" s="532"/>
      <c r="CD164" s="533"/>
      <c r="CE164" s="533"/>
    </row>
    <row r="165" spans="2:83" ht="11.25" customHeight="1">
      <c r="B165" s="531"/>
      <c r="C165" s="528"/>
      <c r="D165" s="528"/>
      <c r="E165" s="528"/>
      <c r="F165" s="528"/>
      <c r="G165" s="528"/>
      <c r="H165" s="528"/>
      <c r="I165" s="528"/>
      <c r="J165" s="528"/>
      <c r="K165" s="528"/>
      <c r="L165" s="528"/>
      <c r="M165" s="528"/>
      <c r="N165" s="528"/>
      <c r="O165" s="528"/>
      <c r="P165" s="528"/>
      <c r="Q165" s="528"/>
      <c r="R165" s="528"/>
      <c r="S165" s="528"/>
      <c r="T165" s="528"/>
      <c r="U165" s="528"/>
      <c r="V165" s="528"/>
      <c r="W165" s="528"/>
      <c r="X165" s="528"/>
      <c r="Y165" s="528"/>
      <c r="Z165" s="528"/>
      <c r="AA165" s="528"/>
      <c r="AB165" s="528"/>
      <c r="AC165" s="528"/>
      <c r="AD165" s="528"/>
      <c r="AE165" s="528"/>
      <c r="AF165" s="528"/>
      <c r="AG165" s="528"/>
      <c r="AH165" s="528"/>
      <c r="AI165" s="528"/>
      <c r="AJ165" s="528"/>
      <c r="AK165" s="528"/>
      <c r="AL165" s="528"/>
      <c r="AM165" s="528"/>
      <c r="AN165" s="528"/>
      <c r="AO165" s="528"/>
      <c r="AP165" s="528"/>
      <c r="AQ165" s="528"/>
      <c r="AR165" s="528"/>
      <c r="AS165" s="528"/>
      <c r="AT165" s="528"/>
      <c r="AU165" s="528"/>
      <c r="AV165" s="528"/>
      <c r="AW165" s="528"/>
      <c r="AX165" s="528"/>
      <c r="AY165" s="528"/>
      <c r="AZ165" s="528"/>
      <c r="BA165" s="528"/>
      <c r="BB165" s="528"/>
      <c r="BC165" s="528"/>
      <c r="BD165" s="528"/>
      <c r="BE165" s="528"/>
      <c r="BF165" s="528"/>
      <c r="BG165" s="528"/>
      <c r="BH165" s="528"/>
      <c r="BI165" s="528"/>
      <c r="BJ165" s="528"/>
      <c r="BK165" s="528"/>
      <c r="BL165" s="528"/>
      <c r="BM165" s="528"/>
      <c r="BN165" s="528"/>
      <c r="BO165" s="528"/>
      <c r="BP165" s="528"/>
      <c r="BQ165" s="528"/>
      <c r="BR165" s="528"/>
      <c r="BS165" s="528"/>
      <c r="BT165" s="528"/>
      <c r="BU165" s="528"/>
      <c r="BV165" s="528"/>
      <c r="BW165" s="528"/>
      <c r="BX165" s="528"/>
      <c r="BY165" s="528"/>
      <c r="BZ165" s="528"/>
      <c r="CA165" s="532"/>
      <c r="CB165" s="532"/>
      <c r="CC165" s="532"/>
      <c r="CD165" s="533"/>
      <c r="CE165" s="533"/>
    </row>
    <row r="166" spans="2:83" ht="11.25" customHeight="1">
      <c r="B166" s="531"/>
      <c r="C166" s="528"/>
      <c r="D166" s="528"/>
      <c r="E166" s="528"/>
      <c r="F166" s="528"/>
      <c r="G166" s="528"/>
      <c r="H166" s="528"/>
      <c r="I166" s="528"/>
      <c r="J166" s="528"/>
      <c r="K166" s="528"/>
      <c r="L166" s="528"/>
      <c r="M166" s="528"/>
      <c r="N166" s="528"/>
      <c r="O166" s="528"/>
      <c r="P166" s="528"/>
      <c r="Q166" s="528"/>
      <c r="R166" s="528"/>
      <c r="S166" s="528"/>
      <c r="T166" s="528"/>
      <c r="U166" s="528"/>
      <c r="V166" s="528"/>
      <c r="W166" s="528"/>
      <c r="X166" s="528"/>
      <c r="Y166" s="528"/>
      <c r="Z166" s="528"/>
      <c r="AA166" s="528"/>
      <c r="AB166" s="528"/>
      <c r="AC166" s="528"/>
      <c r="AD166" s="528"/>
      <c r="AE166" s="528"/>
      <c r="AF166" s="528"/>
      <c r="AG166" s="528"/>
      <c r="AH166" s="528"/>
      <c r="AI166" s="528"/>
      <c r="AJ166" s="528"/>
      <c r="AK166" s="528"/>
      <c r="AL166" s="528"/>
      <c r="AM166" s="528"/>
      <c r="AN166" s="528"/>
      <c r="AO166" s="528"/>
      <c r="AP166" s="528"/>
      <c r="AQ166" s="528"/>
      <c r="AR166" s="528"/>
      <c r="AS166" s="528"/>
      <c r="AT166" s="528"/>
      <c r="AU166" s="528"/>
      <c r="AV166" s="528"/>
      <c r="AW166" s="528"/>
      <c r="AX166" s="528"/>
      <c r="AY166" s="528"/>
      <c r="AZ166" s="528"/>
      <c r="BA166" s="528"/>
      <c r="BB166" s="528"/>
      <c r="BC166" s="528"/>
      <c r="BD166" s="528"/>
      <c r="BE166" s="528"/>
      <c r="BF166" s="528"/>
      <c r="BG166" s="528"/>
      <c r="BH166" s="528"/>
      <c r="BI166" s="528"/>
      <c r="BJ166" s="528"/>
      <c r="BK166" s="528"/>
      <c r="BL166" s="528"/>
      <c r="BM166" s="528"/>
      <c r="BN166" s="528"/>
      <c r="BO166" s="528"/>
      <c r="BP166" s="528"/>
      <c r="BQ166" s="528"/>
      <c r="BR166" s="528"/>
      <c r="BS166" s="528"/>
      <c r="BT166" s="528"/>
      <c r="BU166" s="528"/>
      <c r="BV166" s="528"/>
      <c r="BW166" s="528"/>
      <c r="BX166" s="528"/>
      <c r="BY166" s="528"/>
      <c r="BZ166" s="528"/>
      <c r="CA166" s="532"/>
      <c r="CB166" s="532"/>
      <c r="CC166" s="532"/>
      <c r="CD166" s="533"/>
      <c r="CE166" s="533"/>
    </row>
    <row r="167" spans="2:83" ht="11.25" customHeight="1">
      <c r="B167" s="531"/>
      <c r="C167" s="528"/>
      <c r="D167" s="528"/>
      <c r="E167" s="528"/>
      <c r="F167" s="528"/>
      <c r="G167" s="528"/>
      <c r="H167" s="528"/>
      <c r="I167" s="528"/>
      <c r="J167" s="528"/>
      <c r="K167" s="528"/>
      <c r="L167" s="528"/>
      <c r="M167" s="528"/>
      <c r="N167" s="528"/>
      <c r="O167" s="528"/>
      <c r="P167" s="528"/>
      <c r="Q167" s="528"/>
      <c r="R167" s="528"/>
      <c r="S167" s="528"/>
      <c r="T167" s="528"/>
      <c r="U167" s="528"/>
      <c r="V167" s="528"/>
      <c r="W167" s="528"/>
      <c r="X167" s="528"/>
      <c r="Y167" s="528"/>
      <c r="Z167" s="528"/>
      <c r="AA167" s="528"/>
      <c r="AB167" s="528"/>
      <c r="AC167" s="528"/>
      <c r="AD167" s="528"/>
      <c r="AE167" s="528"/>
      <c r="AF167" s="528"/>
      <c r="AG167" s="528"/>
      <c r="AH167" s="528"/>
      <c r="AI167" s="528"/>
      <c r="AJ167" s="528"/>
      <c r="AK167" s="528"/>
      <c r="AL167" s="528"/>
      <c r="AM167" s="528"/>
      <c r="AN167" s="528"/>
      <c r="AO167" s="528"/>
      <c r="AP167" s="528"/>
      <c r="AQ167" s="528"/>
      <c r="AR167" s="528"/>
      <c r="AS167" s="528"/>
      <c r="AT167" s="528"/>
      <c r="AU167" s="528"/>
      <c r="AV167" s="528"/>
      <c r="AW167" s="528"/>
      <c r="AX167" s="528"/>
      <c r="AY167" s="528"/>
      <c r="AZ167" s="528"/>
      <c r="BA167" s="528"/>
      <c r="BB167" s="528"/>
      <c r="BC167" s="528"/>
      <c r="BD167" s="528"/>
      <c r="BE167" s="528"/>
      <c r="BF167" s="528"/>
      <c r="BG167" s="528"/>
      <c r="BH167" s="528"/>
      <c r="BI167" s="528"/>
      <c r="BJ167" s="528"/>
      <c r="BK167" s="528"/>
      <c r="BL167" s="528"/>
      <c r="BM167" s="528"/>
      <c r="BN167" s="528"/>
      <c r="BO167" s="528"/>
      <c r="BP167" s="528"/>
      <c r="BQ167" s="528"/>
      <c r="BR167" s="528"/>
      <c r="BS167" s="528"/>
      <c r="BT167" s="528"/>
      <c r="BU167" s="528"/>
      <c r="BV167" s="528"/>
      <c r="BW167" s="528"/>
      <c r="BX167" s="528"/>
      <c r="BY167" s="528"/>
      <c r="BZ167" s="528"/>
      <c r="CA167" s="532"/>
      <c r="CB167" s="532"/>
      <c r="CC167" s="532"/>
      <c r="CD167" s="533"/>
      <c r="CE167" s="533"/>
    </row>
    <row r="168" spans="2:83" ht="11.25" customHeight="1">
      <c r="B168" s="531"/>
      <c r="C168" s="528"/>
      <c r="D168" s="528"/>
      <c r="E168" s="528"/>
      <c r="F168" s="528"/>
      <c r="G168" s="528"/>
      <c r="H168" s="528"/>
      <c r="I168" s="528"/>
      <c r="J168" s="528"/>
      <c r="K168" s="528"/>
      <c r="L168" s="528"/>
      <c r="M168" s="528"/>
      <c r="N168" s="528"/>
      <c r="O168" s="528"/>
      <c r="P168" s="528"/>
      <c r="Q168" s="528"/>
      <c r="R168" s="528"/>
      <c r="S168" s="528"/>
      <c r="T168" s="528"/>
      <c r="U168" s="528"/>
      <c r="V168" s="528"/>
      <c r="W168" s="528"/>
      <c r="X168" s="528"/>
      <c r="Y168" s="528"/>
      <c r="Z168" s="528"/>
      <c r="AA168" s="528"/>
      <c r="AB168" s="528"/>
      <c r="AC168" s="528"/>
      <c r="AD168" s="528"/>
      <c r="AE168" s="528"/>
      <c r="AF168" s="528"/>
      <c r="AG168" s="528"/>
      <c r="AH168" s="528"/>
      <c r="AI168" s="528"/>
      <c r="AJ168" s="528"/>
      <c r="AK168" s="528"/>
      <c r="AL168" s="528"/>
      <c r="AM168" s="528"/>
      <c r="AN168" s="528"/>
      <c r="AO168" s="528"/>
      <c r="AP168" s="528"/>
      <c r="AQ168" s="528"/>
      <c r="AR168" s="528"/>
      <c r="AS168" s="528"/>
      <c r="AT168" s="528"/>
      <c r="AU168" s="528"/>
      <c r="AV168" s="528"/>
      <c r="AW168" s="528"/>
      <c r="AX168" s="528"/>
      <c r="AY168" s="528"/>
      <c r="AZ168" s="528"/>
      <c r="BA168" s="528"/>
      <c r="BB168" s="528"/>
      <c r="BC168" s="528"/>
      <c r="BD168" s="528"/>
      <c r="BE168" s="528"/>
      <c r="BF168" s="528"/>
      <c r="BG168" s="528"/>
      <c r="BH168" s="528"/>
      <c r="BI168" s="528"/>
      <c r="BJ168" s="528"/>
      <c r="BK168" s="528"/>
      <c r="BL168" s="528"/>
      <c r="BM168" s="528"/>
      <c r="BN168" s="528"/>
      <c r="BO168" s="528"/>
      <c r="BP168" s="528"/>
      <c r="BQ168" s="528"/>
      <c r="BR168" s="528"/>
      <c r="BS168" s="528"/>
      <c r="BT168" s="528"/>
      <c r="BU168" s="528"/>
      <c r="BV168" s="528"/>
      <c r="BW168" s="528"/>
      <c r="BX168" s="528"/>
      <c r="BY168" s="528"/>
      <c r="BZ168" s="528"/>
      <c r="CA168" s="532"/>
      <c r="CB168" s="532"/>
      <c r="CC168" s="532"/>
      <c r="CD168" s="533"/>
      <c r="CE168" s="533"/>
    </row>
    <row r="169" spans="2:83" ht="11.25" customHeight="1">
      <c r="B169" s="531"/>
      <c r="C169" s="528"/>
      <c r="D169" s="528"/>
      <c r="E169" s="528"/>
      <c r="F169" s="528"/>
      <c r="G169" s="528"/>
      <c r="H169" s="528"/>
      <c r="I169" s="528"/>
      <c r="J169" s="528"/>
      <c r="K169" s="528"/>
      <c r="L169" s="528"/>
      <c r="M169" s="528"/>
      <c r="N169" s="528"/>
      <c r="O169" s="528"/>
      <c r="P169" s="528"/>
      <c r="Q169" s="528"/>
      <c r="R169" s="528"/>
      <c r="S169" s="528"/>
      <c r="T169" s="528"/>
      <c r="U169" s="528"/>
      <c r="V169" s="528"/>
      <c r="W169" s="528"/>
      <c r="X169" s="528"/>
      <c r="Y169" s="528"/>
      <c r="Z169" s="528"/>
      <c r="AA169" s="528"/>
      <c r="AB169" s="528"/>
      <c r="AC169" s="528"/>
      <c r="AD169" s="528"/>
      <c r="AE169" s="528"/>
      <c r="AF169" s="528"/>
      <c r="AG169" s="528"/>
      <c r="AH169" s="528"/>
      <c r="AI169" s="528"/>
      <c r="AJ169" s="528"/>
      <c r="AK169" s="528"/>
      <c r="AL169" s="528"/>
      <c r="AM169" s="528"/>
      <c r="AN169" s="528"/>
      <c r="AO169" s="528"/>
      <c r="AP169" s="528"/>
      <c r="AQ169" s="528"/>
      <c r="AR169" s="528"/>
      <c r="AS169" s="528"/>
      <c r="AT169" s="528"/>
      <c r="AU169" s="528"/>
      <c r="AV169" s="528"/>
      <c r="AW169" s="528"/>
      <c r="AX169" s="528"/>
      <c r="AY169" s="528"/>
      <c r="AZ169" s="528"/>
      <c r="BA169" s="528"/>
      <c r="BB169" s="528"/>
      <c r="BC169" s="528"/>
      <c r="BD169" s="528"/>
      <c r="BE169" s="528"/>
      <c r="BF169" s="528"/>
      <c r="BG169" s="528"/>
      <c r="BH169" s="528"/>
      <c r="BI169" s="528"/>
      <c r="BJ169" s="528"/>
      <c r="BK169" s="528"/>
      <c r="BL169" s="528"/>
      <c r="BM169" s="528"/>
      <c r="BN169" s="528"/>
      <c r="BO169" s="528"/>
      <c r="BP169" s="528"/>
      <c r="BQ169" s="528"/>
      <c r="BR169" s="528"/>
      <c r="BS169" s="528"/>
      <c r="BT169" s="528"/>
      <c r="BU169" s="528"/>
      <c r="BV169" s="528"/>
      <c r="BW169" s="528"/>
      <c r="BX169" s="528"/>
      <c r="BY169" s="528"/>
      <c r="BZ169" s="528"/>
      <c r="CA169" s="532"/>
      <c r="CB169" s="532"/>
      <c r="CC169" s="532"/>
      <c r="CD169" s="533"/>
      <c r="CE169" s="533"/>
    </row>
    <row r="170" spans="2:83" ht="11.25" customHeight="1">
      <c r="B170" s="531"/>
      <c r="C170" s="528"/>
      <c r="D170" s="528"/>
      <c r="E170" s="528"/>
      <c r="F170" s="528"/>
      <c r="G170" s="528"/>
      <c r="H170" s="528"/>
      <c r="I170" s="528"/>
      <c r="J170" s="528"/>
      <c r="K170" s="528"/>
      <c r="L170" s="528"/>
      <c r="M170" s="528"/>
      <c r="N170" s="528"/>
      <c r="O170" s="528"/>
      <c r="P170" s="528"/>
      <c r="Q170" s="528"/>
      <c r="R170" s="528"/>
      <c r="S170" s="528"/>
      <c r="T170" s="528"/>
      <c r="U170" s="528"/>
      <c r="V170" s="528"/>
      <c r="W170" s="528"/>
      <c r="X170" s="528"/>
      <c r="Y170" s="528"/>
      <c r="Z170" s="528"/>
      <c r="AA170" s="528"/>
      <c r="AB170" s="528"/>
      <c r="AC170" s="528"/>
      <c r="AD170" s="528"/>
      <c r="AE170" s="528"/>
      <c r="AF170" s="528"/>
      <c r="AG170" s="528"/>
      <c r="AH170" s="528"/>
      <c r="AI170" s="528"/>
      <c r="AJ170" s="528"/>
      <c r="AK170" s="528"/>
      <c r="AL170" s="528"/>
      <c r="AM170" s="528"/>
      <c r="AN170" s="528"/>
      <c r="AO170" s="528"/>
      <c r="AP170" s="528"/>
      <c r="AQ170" s="528"/>
      <c r="AR170" s="528"/>
      <c r="AS170" s="528"/>
      <c r="AT170" s="528"/>
      <c r="AU170" s="528"/>
      <c r="AV170" s="528"/>
      <c r="AW170" s="528"/>
      <c r="AX170" s="528"/>
      <c r="AY170" s="528"/>
      <c r="AZ170" s="528"/>
      <c r="BA170" s="528"/>
      <c r="BB170" s="528"/>
      <c r="BC170" s="528"/>
      <c r="BD170" s="528"/>
      <c r="BE170" s="528"/>
      <c r="BF170" s="528"/>
      <c r="BG170" s="528"/>
      <c r="BH170" s="528"/>
      <c r="BI170" s="528"/>
      <c r="BJ170" s="528"/>
      <c r="BK170" s="528"/>
      <c r="BL170" s="528"/>
      <c r="BM170" s="528"/>
      <c r="BN170" s="528"/>
      <c r="BO170" s="528"/>
      <c r="BP170" s="528"/>
      <c r="BQ170" s="528"/>
      <c r="BR170" s="528"/>
      <c r="BS170" s="528"/>
      <c r="BT170" s="528"/>
      <c r="BU170" s="528"/>
      <c r="BV170" s="528"/>
      <c r="BW170" s="528"/>
      <c r="BX170" s="528"/>
      <c r="BY170" s="528"/>
      <c r="BZ170" s="528"/>
      <c r="CA170" s="532"/>
      <c r="CB170" s="532"/>
      <c r="CC170" s="532"/>
      <c r="CD170" s="533"/>
      <c r="CE170" s="533"/>
    </row>
    <row r="171" spans="2:83" ht="11.25" customHeight="1">
      <c r="B171" s="531"/>
      <c r="C171" s="528"/>
      <c r="D171" s="528"/>
      <c r="E171" s="528"/>
      <c r="F171" s="528"/>
      <c r="G171" s="528"/>
      <c r="H171" s="528"/>
      <c r="I171" s="528"/>
      <c r="J171" s="528"/>
      <c r="K171" s="528"/>
      <c r="L171" s="528"/>
      <c r="M171" s="528"/>
      <c r="N171" s="528"/>
      <c r="O171" s="528"/>
      <c r="P171" s="528"/>
      <c r="Q171" s="528"/>
      <c r="R171" s="528"/>
      <c r="S171" s="528"/>
      <c r="T171" s="528"/>
      <c r="U171" s="528"/>
      <c r="V171" s="528"/>
      <c r="W171" s="528"/>
      <c r="X171" s="528"/>
      <c r="Y171" s="528"/>
      <c r="Z171" s="528"/>
      <c r="AA171" s="528"/>
      <c r="AB171" s="528"/>
      <c r="AC171" s="528"/>
      <c r="AD171" s="528"/>
      <c r="AE171" s="528"/>
      <c r="AF171" s="528"/>
      <c r="AG171" s="528"/>
      <c r="AH171" s="528"/>
      <c r="AI171" s="528"/>
      <c r="AJ171" s="528"/>
      <c r="AK171" s="528"/>
      <c r="AL171" s="528"/>
      <c r="AM171" s="528"/>
      <c r="AN171" s="528"/>
      <c r="AO171" s="528"/>
      <c r="AP171" s="528"/>
      <c r="AQ171" s="528"/>
      <c r="AR171" s="528"/>
      <c r="AS171" s="528"/>
      <c r="AT171" s="528"/>
      <c r="AU171" s="528"/>
      <c r="AV171" s="528"/>
      <c r="AW171" s="528"/>
      <c r="AX171" s="528"/>
      <c r="AY171" s="528"/>
      <c r="AZ171" s="528"/>
      <c r="BA171" s="528"/>
      <c r="BB171" s="528"/>
      <c r="BC171" s="528"/>
      <c r="BD171" s="528"/>
      <c r="BE171" s="528"/>
      <c r="BF171" s="528"/>
      <c r="BG171" s="528"/>
      <c r="BH171" s="528"/>
      <c r="BI171" s="528"/>
      <c r="BJ171" s="528"/>
      <c r="BK171" s="528"/>
      <c r="BL171" s="528"/>
      <c r="BM171" s="528"/>
      <c r="BN171" s="528"/>
      <c r="BO171" s="528"/>
      <c r="BP171" s="528"/>
      <c r="BQ171" s="528"/>
      <c r="BR171" s="528"/>
      <c r="BS171" s="528"/>
      <c r="BT171" s="528"/>
      <c r="BU171" s="528"/>
      <c r="BV171" s="528"/>
      <c r="BW171" s="528"/>
      <c r="BX171" s="528"/>
      <c r="BY171" s="528"/>
      <c r="BZ171" s="528"/>
      <c r="CA171" s="532"/>
      <c r="CB171" s="532"/>
      <c r="CC171" s="532"/>
      <c r="CD171" s="533"/>
      <c r="CE171" s="533"/>
    </row>
    <row r="172" spans="2:83" ht="11.25" customHeight="1">
      <c r="B172" s="531"/>
      <c r="C172" s="528"/>
      <c r="D172" s="528"/>
      <c r="E172" s="528"/>
      <c r="F172" s="528"/>
      <c r="G172" s="528"/>
      <c r="H172" s="528"/>
      <c r="I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28"/>
      <c r="U172" s="528"/>
      <c r="V172" s="528"/>
      <c r="W172" s="528"/>
      <c r="X172" s="528"/>
      <c r="Y172" s="528"/>
      <c r="Z172" s="528"/>
      <c r="AA172" s="528"/>
      <c r="AB172" s="528"/>
      <c r="AC172" s="528"/>
      <c r="AD172" s="528"/>
      <c r="AE172" s="528"/>
      <c r="AF172" s="528"/>
      <c r="AG172" s="528"/>
      <c r="AH172" s="528"/>
      <c r="AI172" s="528"/>
      <c r="AJ172" s="528"/>
      <c r="AK172" s="528"/>
      <c r="AL172" s="528"/>
      <c r="AM172" s="528"/>
      <c r="AN172" s="528"/>
      <c r="AO172" s="528"/>
      <c r="AP172" s="528"/>
      <c r="AQ172" s="528"/>
      <c r="AR172" s="528"/>
      <c r="AS172" s="528"/>
      <c r="AT172" s="528"/>
      <c r="AU172" s="528"/>
      <c r="AV172" s="528"/>
      <c r="AW172" s="528"/>
      <c r="AX172" s="528"/>
      <c r="AY172" s="528"/>
      <c r="AZ172" s="528"/>
      <c r="BA172" s="528"/>
      <c r="BB172" s="528"/>
      <c r="BC172" s="528"/>
      <c r="BD172" s="528"/>
      <c r="BE172" s="528"/>
      <c r="BF172" s="528"/>
      <c r="BG172" s="528"/>
      <c r="BH172" s="528"/>
      <c r="BI172" s="528"/>
      <c r="BJ172" s="528"/>
      <c r="BK172" s="528"/>
      <c r="BL172" s="528"/>
      <c r="BM172" s="528"/>
      <c r="BN172" s="528"/>
      <c r="BO172" s="528"/>
      <c r="BP172" s="528"/>
      <c r="BQ172" s="528"/>
      <c r="BR172" s="528"/>
      <c r="BS172" s="528"/>
      <c r="BT172" s="528"/>
      <c r="BU172" s="528"/>
      <c r="BV172" s="528"/>
      <c r="BW172" s="528"/>
      <c r="BX172" s="528"/>
      <c r="BY172" s="528"/>
      <c r="BZ172" s="528"/>
      <c r="CA172" s="532"/>
      <c r="CB172" s="532"/>
      <c r="CC172" s="532"/>
      <c r="CD172" s="533"/>
      <c r="CE172" s="533"/>
    </row>
    <row r="173" spans="2:83" ht="11.25" customHeight="1">
      <c r="B173" s="531"/>
      <c r="C173" s="528"/>
      <c r="D173" s="528"/>
      <c r="E173" s="528"/>
      <c r="F173" s="528"/>
      <c r="G173" s="528"/>
      <c r="H173" s="528"/>
      <c r="I173" s="528"/>
      <c r="J173" s="528"/>
      <c r="K173" s="528"/>
      <c r="L173" s="528"/>
      <c r="M173" s="528"/>
      <c r="N173" s="528"/>
      <c r="O173" s="528"/>
      <c r="P173" s="528"/>
      <c r="Q173" s="528"/>
      <c r="R173" s="528"/>
      <c r="S173" s="528"/>
      <c r="T173" s="528"/>
      <c r="U173" s="528"/>
      <c r="V173" s="528"/>
      <c r="W173" s="528"/>
      <c r="X173" s="528"/>
      <c r="Y173" s="528"/>
      <c r="Z173" s="528"/>
      <c r="AA173" s="528"/>
      <c r="AB173" s="528"/>
      <c r="AC173" s="528"/>
      <c r="AD173" s="528"/>
      <c r="AE173" s="528"/>
      <c r="AF173" s="528"/>
      <c r="AG173" s="528"/>
      <c r="AH173" s="528"/>
      <c r="AI173" s="528"/>
      <c r="AJ173" s="528"/>
      <c r="AK173" s="528"/>
      <c r="AL173" s="528"/>
      <c r="AM173" s="528"/>
      <c r="AN173" s="528"/>
      <c r="AO173" s="528"/>
      <c r="AP173" s="528"/>
      <c r="AQ173" s="528"/>
      <c r="AR173" s="528"/>
      <c r="AS173" s="528"/>
      <c r="AT173" s="528"/>
      <c r="AU173" s="528"/>
      <c r="AV173" s="528"/>
      <c r="AW173" s="528"/>
      <c r="AX173" s="528"/>
      <c r="AY173" s="528"/>
      <c r="AZ173" s="528"/>
      <c r="BA173" s="528"/>
      <c r="BB173" s="528"/>
      <c r="BC173" s="528"/>
      <c r="BD173" s="528"/>
      <c r="BE173" s="528"/>
      <c r="BF173" s="528"/>
      <c r="BG173" s="528"/>
      <c r="BH173" s="528"/>
      <c r="BI173" s="528"/>
      <c r="BJ173" s="528"/>
      <c r="BK173" s="528"/>
      <c r="BL173" s="528"/>
      <c r="BM173" s="528"/>
      <c r="BN173" s="528"/>
      <c r="BO173" s="528"/>
      <c r="BP173" s="528"/>
      <c r="BQ173" s="528"/>
      <c r="BR173" s="528"/>
      <c r="BS173" s="528"/>
      <c r="BT173" s="528"/>
      <c r="BU173" s="528"/>
      <c r="BV173" s="528"/>
      <c r="BW173" s="528"/>
      <c r="BX173" s="528"/>
      <c r="BY173" s="528"/>
      <c r="BZ173" s="528"/>
      <c r="CA173" s="532"/>
      <c r="CB173" s="532"/>
      <c r="CC173" s="532"/>
      <c r="CD173" s="533"/>
      <c r="CE173" s="533"/>
    </row>
    <row r="174" spans="2:83" ht="11.25" customHeight="1">
      <c r="B174" s="531"/>
      <c r="C174" s="528"/>
      <c r="D174" s="528"/>
      <c r="E174" s="528"/>
      <c r="F174" s="528"/>
      <c r="G174" s="528"/>
      <c r="H174" s="528"/>
      <c r="I174" s="528"/>
      <c r="J174" s="528"/>
      <c r="K174" s="528"/>
      <c r="L174" s="528"/>
      <c r="M174" s="528"/>
      <c r="N174" s="528"/>
      <c r="O174" s="528"/>
      <c r="P174" s="528"/>
      <c r="Q174" s="528"/>
      <c r="R174" s="528"/>
      <c r="S174" s="528"/>
      <c r="T174" s="528"/>
      <c r="U174" s="528"/>
      <c r="V174" s="528"/>
      <c r="W174" s="528"/>
      <c r="X174" s="528"/>
      <c r="Y174" s="528"/>
      <c r="Z174" s="528"/>
      <c r="AA174" s="528"/>
      <c r="AB174" s="528"/>
      <c r="AC174" s="528"/>
      <c r="AD174" s="528"/>
      <c r="AE174" s="528"/>
      <c r="AF174" s="528"/>
      <c r="AG174" s="528"/>
      <c r="AH174" s="528"/>
      <c r="AI174" s="528"/>
      <c r="AJ174" s="528"/>
      <c r="AK174" s="528"/>
      <c r="AL174" s="528"/>
      <c r="AM174" s="528"/>
      <c r="AN174" s="528"/>
      <c r="AO174" s="528"/>
      <c r="AP174" s="528"/>
      <c r="AQ174" s="528"/>
      <c r="AR174" s="528"/>
      <c r="AS174" s="528"/>
      <c r="AT174" s="528"/>
      <c r="AU174" s="528"/>
      <c r="AV174" s="528"/>
      <c r="AW174" s="528"/>
      <c r="AX174" s="528"/>
      <c r="AY174" s="528"/>
      <c r="AZ174" s="528"/>
      <c r="BA174" s="528"/>
      <c r="BB174" s="528"/>
      <c r="BC174" s="528"/>
      <c r="BD174" s="528"/>
      <c r="BE174" s="528"/>
      <c r="BF174" s="528"/>
      <c r="BG174" s="528"/>
      <c r="BH174" s="528"/>
      <c r="BI174" s="528"/>
      <c r="BJ174" s="528"/>
      <c r="BK174" s="528"/>
      <c r="BL174" s="528"/>
      <c r="BM174" s="528"/>
      <c r="BN174" s="528"/>
      <c r="BO174" s="528"/>
      <c r="BP174" s="528"/>
      <c r="BQ174" s="528"/>
      <c r="BR174" s="528"/>
      <c r="BS174" s="528"/>
      <c r="BT174" s="528"/>
      <c r="BU174" s="528"/>
      <c r="BV174" s="528"/>
      <c r="BW174" s="528"/>
      <c r="BX174" s="528"/>
      <c r="BY174" s="528"/>
      <c r="BZ174" s="528"/>
      <c r="CA174" s="532"/>
      <c r="CB174" s="532"/>
      <c r="CC174" s="532"/>
      <c r="CD174" s="533"/>
      <c r="CE174" s="533"/>
    </row>
    <row r="175" spans="2:83" ht="11.25" customHeight="1">
      <c r="B175" s="531"/>
      <c r="C175" s="528"/>
      <c r="D175" s="528"/>
      <c r="E175" s="528"/>
      <c r="F175" s="528"/>
      <c r="G175" s="528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28"/>
      <c r="U175" s="528"/>
      <c r="V175" s="528"/>
      <c r="W175" s="528"/>
      <c r="X175" s="528"/>
      <c r="Y175" s="528"/>
      <c r="Z175" s="528"/>
      <c r="AA175" s="528"/>
      <c r="AB175" s="528"/>
      <c r="AC175" s="528"/>
      <c r="AD175" s="528"/>
      <c r="AE175" s="528"/>
      <c r="AF175" s="528"/>
      <c r="AG175" s="528"/>
      <c r="AH175" s="528"/>
      <c r="AI175" s="528"/>
      <c r="AJ175" s="528"/>
      <c r="AK175" s="528"/>
      <c r="AL175" s="528"/>
      <c r="AM175" s="528"/>
      <c r="AN175" s="528"/>
      <c r="AO175" s="528"/>
      <c r="AP175" s="528"/>
      <c r="AQ175" s="528"/>
      <c r="AR175" s="528"/>
      <c r="AS175" s="528"/>
      <c r="AT175" s="528"/>
      <c r="AU175" s="528"/>
      <c r="AV175" s="528"/>
      <c r="AW175" s="528"/>
      <c r="AX175" s="528"/>
      <c r="AY175" s="528"/>
      <c r="AZ175" s="528"/>
      <c r="BA175" s="528"/>
      <c r="BB175" s="528"/>
      <c r="BC175" s="528"/>
      <c r="BD175" s="528"/>
      <c r="BE175" s="528"/>
      <c r="BF175" s="528"/>
      <c r="BG175" s="528"/>
      <c r="BH175" s="528"/>
      <c r="BI175" s="528"/>
      <c r="BJ175" s="528"/>
      <c r="BK175" s="528"/>
      <c r="BL175" s="528"/>
      <c r="BM175" s="528"/>
      <c r="BN175" s="528"/>
      <c r="BO175" s="528"/>
      <c r="BP175" s="528"/>
      <c r="BQ175" s="528"/>
      <c r="BR175" s="528"/>
      <c r="BS175" s="528"/>
      <c r="BT175" s="528"/>
      <c r="BU175" s="528"/>
      <c r="BV175" s="528"/>
      <c r="BW175" s="528"/>
      <c r="BX175" s="528"/>
      <c r="BY175" s="528"/>
      <c r="BZ175" s="528"/>
      <c r="CA175" s="532"/>
      <c r="CB175" s="532"/>
      <c r="CC175" s="532"/>
      <c r="CD175" s="533"/>
      <c r="CE175" s="533"/>
    </row>
    <row r="176" spans="2:83" ht="11.25" customHeight="1">
      <c r="B176" s="531"/>
      <c r="C176" s="528"/>
      <c r="D176" s="528"/>
      <c r="E176" s="528"/>
      <c r="F176" s="528"/>
      <c r="G176" s="528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28"/>
      <c r="U176" s="528"/>
      <c r="V176" s="528"/>
      <c r="W176" s="528"/>
      <c r="X176" s="528"/>
      <c r="Y176" s="528"/>
      <c r="Z176" s="528"/>
      <c r="AA176" s="528"/>
      <c r="AB176" s="528"/>
      <c r="AC176" s="528"/>
      <c r="AD176" s="528"/>
      <c r="AE176" s="528"/>
      <c r="AF176" s="528"/>
      <c r="AG176" s="528"/>
      <c r="AH176" s="528"/>
      <c r="AI176" s="528"/>
      <c r="AJ176" s="528"/>
      <c r="AK176" s="528"/>
      <c r="AL176" s="528"/>
      <c r="AM176" s="528"/>
      <c r="AN176" s="528"/>
      <c r="AO176" s="528"/>
      <c r="AP176" s="528"/>
      <c r="AQ176" s="528"/>
      <c r="AR176" s="528"/>
      <c r="AS176" s="528"/>
      <c r="AT176" s="528"/>
      <c r="AU176" s="528"/>
      <c r="AV176" s="528"/>
      <c r="AW176" s="528"/>
      <c r="AX176" s="528"/>
      <c r="AY176" s="528"/>
      <c r="AZ176" s="528"/>
      <c r="BA176" s="528"/>
      <c r="BB176" s="528"/>
      <c r="BC176" s="528"/>
      <c r="BD176" s="528"/>
      <c r="BE176" s="528"/>
      <c r="BF176" s="528"/>
      <c r="BG176" s="528"/>
      <c r="BH176" s="528"/>
      <c r="BI176" s="528"/>
      <c r="BJ176" s="528"/>
      <c r="BK176" s="528"/>
      <c r="BL176" s="528"/>
      <c r="BM176" s="528"/>
      <c r="BN176" s="528"/>
      <c r="BO176" s="528"/>
      <c r="BP176" s="528"/>
      <c r="BQ176" s="528"/>
      <c r="BR176" s="528"/>
      <c r="BS176" s="528"/>
      <c r="BT176" s="528"/>
      <c r="BU176" s="528"/>
      <c r="BV176" s="528"/>
      <c r="BW176" s="528"/>
      <c r="BX176" s="528"/>
      <c r="BY176" s="528"/>
      <c r="BZ176" s="528"/>
      <c r="CA176" s="532"/>
      <c r="CB176" s="532"/>
      <c r="CC176" s="532"/>
      <c r="CD176" s="533"/>
      <c r="CE176" s="533"/>
    </row>
    <row r="177" spans="2:83" ht="11.25" customHeight="1">
      <c r="B177" s="531"/>
      <c r="C177" s="528"/>
      <c r="D177" s="528"/>
      <c r="E177" s="528"/>
      <c r="F177" s="528"/>
      <c r="G177" s="528"/>
      <c r="H177" s="528"/>
      <c r="I177" s="528"/>
      <c r="J177" s="528"/>
      <c r="K177" s="528"/>
      <c r="L177" s="528"/>
      <c r="M177" s="528"/>
      <c r="N177" s="528"/>
      <c r="O177" s="528"/>
      <c r="P177" s="528"/>
      <c r="Q177" s="528"/>
      <c r="R177" s="528"/>
      <c r="S177" s="528"/>
      <c r="T177" s="528"/>
      <c r="U177" s="528"/>
      <c r="V177" s="528"/>
      <c r="W177" s="528"/>
      <c r="X177" s="528"/>
      <c r="Y177" s="528"/>
      <c r="Z177" s="528"/>
      <c r="AA177" s="528"/>
      <c r="AB177" s="528"/>
      <c r="AC177" s="528"/>
      <c r="AD177" s="528"/>
      <c r="AE177" s="528"/>
      <c r="AF177" s="528"/>
      <c r="AG177" s="528"/>
      <c r="AH177" s="528"/>
      <c r="AI177" s="528"/>
      <c r="AJ177" s="528"/>
      <c r="AK177" s="528"/>
      <c r="AL177" s="528"/>
      <c r="AM177" s="528"/>
      <c r="AN177" s="528"/>
      <c r="AO177" s="528"/>
      <c r="AP177" s="528"/>
      <c r="AQ177" s="528"/>
      <c r="AR177" s="528"/>
      <c r="AS177" s="528"/>
      <c r="AT177" s="528"/>
      <c r="AU177" s="528"/>
      <c r="AV177" s="528"/>
      <c r="AW177" s="528"/>
      <c r="AX177" s="528"/>
      <c r="AY177" s="528"/>
      <c r="AZ177" s="528"/>
      <c r="BA177" s="528"/>
      <c r="BB177" s="528"/>
      <c r="BC177" s="528"/>
      <c r="BD177" s="528"/>
      <c r="BE177" s="528"/>
      <c r="BF177" s="528"/>
      <c r="BG177" s="528"/>
      <c r="BH177" s="528"/>
      <c r="BI177" s="528"/>
      <c r="BJ177" s="528"/>
      <c r="BK177" s="528"/>
      <c r="BL177" s="528"/>
      <c r="BM177" s="528"/>
      <c r="BN177" s="528"/>
      <c r="BO177" s="528"/>
      <c r="BP177" s="528"/>
      <c r="BQ177" s="528"/>
      <c r="BR177" s="528"/>
      <c r="BS177" s="528"/>
      <c r="BT177" s="528"/>
      <c r="BU177" s="528"/>
      <c r="BV177" s="528"/>
      <c r="BW177" s="528"/>
      <c r="BX177" s="528"/>
      <c r="BY177" s="528"/>
      <c r="BZ177" s="528"/>
      <c r="CA177" s="532"/>
      <c r="CB177" s="532"/>
      <c r="CC177" s="532"/>
      <c r="CD177" s="533"/>
      <c r="CE177" s="533"/>
    </row>
    <row r="178" spans="2:83" ht="11.25" customHeight="1">
      <c r="B178" s="531"/>
      <c r="C178" s="528"/>
      <c r="D178" s="528"/>
      <c r="E178" s="528"/>
      <c r="F178" s="528"/>
      <c r="G178" s="528"/>
      <c r="H178" s="528"/>
      <c r="I178" s="528"/>
      <c r="J178" s="528"/>
      <c r="K178" s="528"/>
      <c r="L178" s="528"/>
      <c r="M178" s="528"/>
      <c r="N178" s="528"/>
      <c r="O178" s="528"/>
      <c r="P178" s="528"/>
      <c r="Q178" s="528"/>
      <c r="R178" s="528"/>
      <c r="S178" s="528"/>
      <c r="T178" s="528"/>
      <c r="U178" s="528"/>
      <c r="V178" s="528"/>
      <c r="W178" s="528"/>
      <c r="X178" s="528"/>
      <c r="Y178" s="528"/>
      <c r="Z178" s="528"/>
      <c r="AA178" s="528"/>
      <c r="AB178" s="528"/>
      <c r="AC178" s="528"/>
      <c r="AD178" s="528"/>
      <c r="AE178" s="528"/>
      <c r="AF178" s="528"/>
      <c r="AG178" s="528"/>
      <c r="AH178" s="528"/>
      <c r="AI178" s="528"/>
      <c r="AJ178" s="528"/>
      <c r="AK178" s="528"/>
      <c r="AL178" s="528"/>
      <c r="AM178" s="528"/>
      <c r="AN178" s="528"/>
      <c r="AO178" s="528"/>
      <c r="AP178" s="528"/>
      <c r="AQ178" s="528"/>
      <c r="AR178" s="528"/>
      <c r="AS178" s="528"/>
      <c r="AT178" s="528"/>
      <c r="AU178" s="528"/>
      <c r="AV178" s="528"/>
      <c r="AW178" s="528"/>
      <c r="AX178" s="528"/>
      <c r="AY178" s="528"/>
      <c r="AZ178" s="528"/>
      <c r="BA178" s="528"/>
      <c r="BB178" s="528"/>
      <c r="BC178" s="528"/>
      <c r="BD178" s="528"/>
      <c r="BE178" s="528"/>
      <c r="BF178" s="528"/>
      <c r="BG178" s="528"/>
      <c r="BH178" s="528"/>
      <c r="BI178" s="528"/>
      <c r="BJ178" s="528"/>
      <c r="BK178" s="528"/>
      <c r="BL178" s="528"/>
      <c r="BM178" s="528"/>
      <c r="BN178" s="528"/>
      <c r="BO178" s="528"/>
      <c r="BP178" s="528"/>
      <c r="BQ178" s="528"/>
      <c r="BR178" s="528"/>
      <c r="BS178" s="528"/>
      <c r="BT178" s="528"/>
      <c r="BU178" s="528"/>
      <c r="BV178" s="528"/>
      <c r="BW178" s="528"/>
      <c r="BX178" s="528"/>
      <c r="BY178" s="528"/>
      <c r="BZ178" s="528"/>
      <c r="CA178" s="532"/>
      <c r="CB178" s="532"/>
      <c r="CC178" s="532"/>
      <c r="CD178" s="533"/>
      <c r="CE178" s="533"/>
    </row>
    <row r="179" spans="2:83" ht="11.25" customHeight="1">
      <c r="B179" s="534"/>
      <c r="C179" s="535"/>
      <c r="D179" s="535"/>
      <c r="E179" s="535"/>
      <c r="F179" s="535"/>
      <c r="G179" s="535"/>
      <c r="H179" s="535"/>
      <c r="I179" s="535"/>
      <c r="J179" s="535"/>
      <c r="K179" s="535"/>
      <c r="L179" s="535"/>
      <c r="M179" s="535"/>
      <c r="N179" s="535"/>
      <c r="O179" s="535"/>
      <c r="P179" s="535"/>
      <c r="Q179" s="535"/>
      <c r="R179" s="535"/>
      <c r="S179" s="535"/>
      <c r="T179" s="535"/>
      <c r="U179" s="535"/>
      <c r="V179" s="535"/>
      <c r="W179" s="535"/>
      <c r="X179" s="535"/>
      <c r="Y179" s="535"/>
      <c r="Z179" s="535"/>
      <c r="AA179" s="535"/>
      <c r="AB179" s="535"/>
      <c r="AC179" s="535"/>
      <c r="AD179" s="535"/>
      <c r="AE179" s="535"/>
      <c r="AF179" s="535"/>
      <c r="AG179" s="535"/>
      <c r="AH179" s="535"/>
      <c r="AI179" s="535"/>
      <c r="AJ179" s="535"/>
      <c r="AK179" s="535"/>
      <c r="AL179" s="535"/>
      <c r="AM179" s="535"/>
      <c r="AN179" s="535"/>
      <c r="AO179" s="535"/>
      <c r="AP179" s="535"/>
      <c r="AQ179" s="535"/>
      <c r="AR179" s="535"/>
      <c r="AS179" s="535"/>
      <c r="AT179" s="535"/>
      <c r="AU179" s="535"/>
      <c r="AV179" s="535"/>
      <c r="AW179" s="535"/>
      <c r="AX179" s="535"/>
      <c r="AY179" s="535"/>
      <c r="AZ179" s="535"/>
      <c r="BA179" s="535"/>
      <c r="BB179" s="535"/>
      <c r="BC179" s="535"/>
      <c r="BD179" s="535"/>
      <c r="BE179" s="535"/>
      <c r="BF179" s="535"/>
      <c r="BG179" s="535"/>
      <c r="BH179" s="535"/>
      <c r="BI179" s="535"/>
      <c r="BJ179" s="535"/>
      <c r="BK179" s="535"/>
      <c r="BL179" s="535"/>
      <c r="BM179" s="535"/>
      <c r="BN179" s="535"/>
      <c r="BO179" s="535"/>
      <c r="BP179" s="535"/>
      <c r="BQ179" s="535"/>
      <c r="BR179" s="535"/>
      <c r="BS179" s="535"/>
      <c r="BT179" s="535"/>
      <c r="BU179" s="535"/>
      <c r="BV179" s="535"/>
      <c r="BW179" s="535"/>
      <c r="BX179" s="535"/>
      <c r="BY179" s="535"/>
      <c r="BZ179" s="535"/>
      <c r="CA179" s="536"/>
      <c r="CB179" s="536"/>
      <c r="CC179" s="536"/>
      <c r="CD179" s="537"/>
      <c r="CE179" s="537"/>
    </row>
    <row r="180" spans="2:83" ht="11.25" customHeight="1">
      <c r="B180" s="531"/>
      <c r="C180" s="528"/>
      <c r="D180" s="528"/>
      <c r="E180" s="528"/>
      <c r="F180" s="528"/>
      <c r="G180" s="528"/>
      <c r="H180" s="528"/>
      <c r="I180" s="528"/>
      <c r="J180" s="528"/>
      <c r="K180" s="528"/>
      <c r="L180" s="528"/>
      <c r="M180" s="528"/>
      <c r="N180" s="528"/>
      <c r="O180" s="528"/>
      <c r="P180" s="528"/>
      <c r="Q180" s="528"/>
      <c r="R180" s="528"/>
      <c r="S180" s="528"/>
      <c r="T180" s="528"/>
      <c r="U180" s="528"/>
      <c r="V180" s="528"/>
      <c r="W180" s="528"/>
      <c r="X180" s="528"/>
      <c r="Y180" s="528"/>
      <c r="Z180" s="528"/>
      <c r="AA180" s="528"/>
      <c r="AB180" s="528"/>
      <c r="AC180" s="528"/>
      <c r="AD180" s="528"/>
      <c r="AE180" s="528"/>
      <c r="AF180" s="528"/>
      <c r="AG180" s="528"/>
      <c r="AH180" s="528"/>
      <c r="AI180" s="528"/>
      <c r="AJ180" s="528"/>
      <c r="AK180" s="528"/>
      <c r="AL180" s="528"/>
      <c r="AM180" s="528"/>
      <c r="AN180" s="528"/>
      <c r="AO180" s="528"/>
      <c r="AP180" s="528"/>
      <c r="AQ180" s="528"/>
      <c r="AR180" s="528"/>
      <c r="AS180" s="528"/>
      <c r="AT180" s="528"/>
      <c r="AU180" s="528"/>
      <c r="AV180" s="528"/>
      <c r="AW180" s="528"/>
      <c r="AX180" s="528"/>
      <c r="AY180" s="528"/>
      <c r="AZ180" s="528"/>
      <c r="BA180" s="528"/>
      <c r="BB180" s="528"/>
      <c r="BC180" s="528"/>
      <c r="BD180" s="528"/>
      <c r="BE180" s="528"/>
      <c r="BF180" s="528"/>
      <c r="BG180" s="528"/>
      <c r="BH180" s="528"/>
      <c r="BI180" s="528"/>
      <c r="BJ180" s="528"/>
      <c r="BK180" s="528"/>
      <c r="BL180" s="528"/>
      <c r="BM180" s="528"/>
      <c r="BN180" s="528"/>
      <c r="BO180" s="528"/>
      <c r="BP180" s="528"/>
      <c r="BQ180" s="528"/>
      <c r="BR180" s="528"/>
      <c r="BS180" s="528"/>
      <c r="BT180" s="528"/>
      <c r="BU180" s="528"/>
      <c r="BV180" s="528"/>
      <c r="BW180" s="528"/>
      <c r="BX180" s="528"/>
      <c r="BY180" s="528"/>
      <c r="BZ180" s="528"/>
      <c r="CA180" s="532"/>
      <c r="CB180" s="532"/>
      <c r="CC180" s="532"/>
      <c r="CD180" s="533"/>
      <c r="CE180" s="533"/>
    </row>
    <row r="181" spans="2:83" ht="11.25" customHeight="1">
      <c r="B181" s="534"/>
      <c r="C181" s="535"/>
      <c r="D181" s="535"/>
      <c r="E181" s="535"/>
      <c r="F181" s="535"/>
      <c r="G181" s="535"/>
      <c r="H181" s="535"/>
      <c r="I181" s="535"/>
      <c r="J181" s="535"/>
      <c r="K181" s="535"/>
      <c r="L181" s="535"/>
      <c r="M181" s="535"/>
      <c r="N181" s="535"/>
      <c r="O181" s="535"/>
      <c r="P181" s="535"/>
      <c r="Q181" s="535"/>
      <c r="R181" s="535"/>
      <c r="S181" s="535"/>
      <c r="T181" s="535"/>
      <c r="U181" s="535"/>
      <c r="V181" s="535"/>
      <c r="W181" s="535"/>
      <c r="X181" s="535"/>
      <c r="Y181" s="535"/>
      <c r="Z181" s="535"/>
      <c r="AA181" s="535"/>
      <c r="AB181" s="535"/>
      <c r="AC181" s="535"/>
      <c r="AD181" s="535"/>
      <c r="AE181" s="535"/>
      <c r="AF181" s="535"/>
      <c r="AG181" s="535"/>
      <c r="AH181" s="535"/>
      <c r="AI181" s="535"/>
      <c r="AJ181" s="535"/>
      <c r="AK181" s="535"/>
      <c r="AL181" s="535"/>
      <c r="AM181" s="535"/>
      <c r="AN181" s="535"/>
      <c r="AO181" s="535"/>
      <c r="AP181" s="535"/>
      <c r="AQ181" s="535"/>
      <c r="AR181" s="535"/>
      <c r="AS181" s="535"/>
      <c r="AT181" s="535"/>
      <c r="AU181" s="535"/>
      <c r="AV181" s="535"/>
      <c r="AW181" s="535"/>
      <c r="AX181" s="535"/>
      <c r="AY181" s="535"/>
      <c r="AZ181" s="535"/>
      <c r="BA181" s="535"/>
      <c r="BB181" s="535"/>
      <c r="BC181" s="535"/>
      <c r="BD181" s="535"/>
      <c r="BE181" s="535"/>
      <c r="BF181" s="535"/>
      <c r="BG181" s="535"/>
      <c r="BH181" s="535"/>
      <c r="BI181" s="535"/>
      <c r="BJ181" s="535"/>
      <c r="BK181" s="535"/>
      <c r="BL181" s="535"/>
      <c r="BM181" s="535"/>
      <c r="BN181" s="535"/>
      <c r="BO181" s="535"/>
      <c r="BP181" s="535"/>
      <c r="BQ181" s="535"/>
      <c r="BR181" s="535"/>
      <c r="BS181" s="535"/>
      <c r="BT181" s="535"/>
      <c r="BU181" s="535"/>
      <c r="BV181" s="535"/>
      <c r="BW181" s="535"/>
      <c r="BX181" s="535"/>
      <c r="BY181" s="535"/>
      <c r="BZ181" s="535"/>
      <c r="CA181" s="536"/>
      <c r="CB181" s="536"/>
      <c r="CC181" s="536"/>
      <c r="CD181" s="537"/>
      <c r="CE181" s="537"/>
    </row>
    <row r="182" spans="2:83">
      <c r="B182" s="539"/>
      <c r="C182" s="539"/>
      <c r="D182" s="539"/>
      <c r="E182" s="539"/>
      <c r="F182" s="539"/>
    </row>
  </sheetData>
  <mergeCells count="14">
    <mergeCell ref="AG8:AH8"/>
    <mergeCell ref="AK8:AN8"/>
    <mergeCell ref="S26:U26"/>
    <mergeCell ref="AQ26:AS26"/>
    <mergeCell ref="B1:CE2"/>
    <mergeCell ref="B3:BZ3"/>
    <mergeCell ref="L8:N8"/>
    <mergeCell ref="O8:P8"/>
    <mergeCell ref="Q8:S8"/>
    <mergeCell ref="T8:U8"/>
    <mergeCell ref="V8:Y8"/>
    <mergeCell ref="Z8:AA8"/>
    <mergeCell ref="AB8:AD8"/>
    <mergeCell ref="AE8:AF8"/>
  </mergeCells>
  <phoneticPr fontId="4" type="noConversion"/>
  <printOptions horizontalCentered="1"/>
  <pageMargins left="0.51181102362204722" right="3.937007874015748E-2" top="0.39370078740157483" bottom="0.39370078740157483" header="0.39370078740157483" footer="0.51181102362204722"/>
  <pageSetup paperSize="9" orientation="landscape" r:id="rId1"/>
  <headerFooter alignWithMargins="0"/>
  <rowBreaks count="2" manualBreakCount="2">
    <brk id="93" min="2" max="105" man="1"/>
    <brk id="179" min="2" max="105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2E15-40EC-4FFA-B3D8-54A869585847}">
  <sheetPr>
    <tabColor rgb="FF92D050"/>
  </sheetPr>
  <dimension ref="B1:CK180"/>
  <sheetViews>
    <sheetView view="pageBreakPreview" zoomScale="130" zoomScaleNormal="130" zoomScaleSheetLayoutView="130" workbookViewId="0">
      <pane ySplit="3" topLeftCell="A4" activePane="bottomLeft" state="frozen"/>
      <selection activeCell="D45" sqref="D45:J47"/>
      <selection pane="bottomLeft" activeCell="AR66" sqref="AR66"/>
    </sheetView>
  </sheetViews>
  <sheetFormatPr defaultColWidth="8.88671875" defaultRowHeight="13.5"/>
  <cols>
    <col min="1" max="1" width="0.6640625" style="501" customWidth="1"/>
    <col min="2" max="83" width="0.88671875" style="501" customWidth="1"/>
    <col min="84" max="84" width="9.33203125" style="501" customWidth="1"/>
    <col min="85" max="85" width="8.21875" style="501" customWidth="1"/>
    <col min="86" max="88" width="7.88671875" style="501" customWidth="1"/>
    <col min="89" max="16384" width="8.88671875" style="501"/>
  </cols>
  <sheetData>
    <row r="1" spans="2:89" ht="20.25" customHeight="1">
      <c r="B1" s="1418" t="s">
        <v>963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  <c r="AE1" s="1418"/>
      <c r="AF1" s="1418"/>
      <c r="AG1" s="1418"/>
      <c r="AH1" s="1418"/>
      <c r="AI1" s="1418"/>
      <c r="AJ1" s="1418"/>
      <c r="AK1" s="1418"/>
      <c r="AL1" s="1418"/>
      <c r="AM1" s="1418"/>
      <c r="AN1" s="1418"/>
      <c r="AO1" s="1418"/>
      <c r="AP1" s="1418"/>
      <c r="AQ1" s="1418"/>
      <c r="AR1" s="1418"/>
      <c r="AS1" s="1418"/>
      <c r="AT1" s="1418"/>
      <c r="AU1" s="1418"/>
      <c r="AV1" s="1418"/>
      <c r="AW1" s="1418"/>
      <c r="AX1" s="1418"/>
      <c r="AY1" s="1418"/>
      <c r="AZ1" s="1418"/>
      <c r="BA1" s="1418"/>
      <c r="BB1" s="1418"/>
      <c r="BC1" s="1418"/>
      <c r="BD1" s="1418"/>
      <c r="BE1" s="1418"/>
      <c r="BF1" s="1418"/>
      <c r="BG1" s="1418"/>
      <c r="BH1" s="1418"/>
      <c r="BI1" s="1418"/>
      <c r="BJ1" s="1418"/>
      <c r="BK1" s="1418"/>
      <c r="BL1" s="1418"/>
      <c r="BM1" s="1418"/>
      <c r="BN1" s="1418"/>
      <c r="BO1" s="1418"/>
      <c r="BP1" s="1418"/>
      <c r="BQ1" s="1418"/>
      <c r="BR1" s="1418"/>
      <c r="BS1" s="1418"/>
      <c r="BT1" s="1418"/>
      <c r="BU1" s="1418"/>
      <c r="BV1" s="1418"/>
      <c r="BW1" s="1418"/>
      <c r="BX1" s="1418"/>
      <c r="BY1" s="1418"/>
      <c r="BZ1" s="1418"/>
      <c r="CA1" s="1418"/>
      <c r="CB1" s="1418"/>
      <c r="CC1" s="1418"/>
      <c r="CD1" s="1418"/>
      <c r="CE1" s="1418"/>
      <c r="CF1" s="1418"/>
      <c r="CG1" s="1418"/>
      <c r="CH1" s="1418"/>
      <c r="CI1" s="1418"/>
      <c r="CJ1" s="1418"/>
    </row>
    <row r="2" spans="2:89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  <c r="K2" s="1423"/>
      <c r="L2" s="1423"/>
      <c r="M2" s="1423"/>
      <c r="N2" s="1423"/>
      <c r="O2" s="1423"/>
      <c r="P2" s="1423"/>
      <c r="Q2" s="1423"/>
      <c r="R2" s="1423"/>
      <c r="S2" s="1423"/>
      <c r="T2" s="1423"/>
      <c r="U2" s="1423"/>
      <c r="V2" s="1423"/>
      <c r="W2" s="1423"/>
      <c r="X2" s="1423"/>
      <c r="Y2" s="1423"/>
      <c r="Z2" s="1423"/>
      <c r="AA2" s="1423"/>
      <c r="AB2" s="1423"/>
      <c r="AC2" s="1423"/>
      <c r="AD2" s="1423"/>
      <c r="AE2" s="1423"/>
      <c r="AF2" s="1423"/>
      <c r="AG2" s="1423"/>
      <c r="AH2" s="1423"/>
      <c r="AI2" s="1423"/>
      <c r="AJ2" s="1423"/>
      <c r="AK2" s="1423"/>
      <c r="AL2" s="1423"/>
      <c r="AM2" s="1423"/>
      <c r="AN2" s="1423"/>
      <c r="AO2" s="1423"/>
      <c r="AP2" s="1423"/>
      <c r="AQ2" s="1423"/>
      <c r="AR2" s="1423"/>
      <c r="AS2" s="1423"/>
      <c r="AT2" s="1423"/>
      <c r="AU2" s="1423"/>
      <c r="AV2" s="1423"/>
      <c r="AW2" s="1423"/>
      <c r="AX2" s="1423"/>
      <c r="AY2" s="1423"/>
      <c r="AZ2" s="1423"/>
      <c r="BA2" s="1423"/>
      <c r="BB2" s="1423"/>
      <c r="BC2" s="1423"/>
      <c r="BD2" s="1423"/>
      <c r="BE2" s="1423"/>
      <c r="BF2" s="1423"/>
      <c r="BG2" s="1423"/>
      <c r="BH2" s="1423"/>
      <c r="BI2" s="1423"/>
      <c r="BJ2" s="1423"/>
      <c r="BK2" s="1423"/>
      <c r="BL2" s="1423"/>
      <c r="BM2" s="1423"/>
      <c r="BN2" s="1423"/>
      <c r="BO2" s="1423"/>
      <c r="BP2" s="1423"/>
      <c r="BQ2" s="1423"/>
      <c r="BR2" s="1423"/>
      <c r="BS2" s="1423"/>
      <c r="BT2" s="1423"/>
      <c r="BU2" s="1423"/>
      <c r="BV2" s="1423"/>
      <c r="BW2" s="1423"/>
      <c r="BX2" s="1423"/>
      <c r="BY2" s="1423"/>
      <c r="BZ2" s="1423"/>
      <c r="CA2" s="1423"/>
      <c r="CB2" s="1423"/>
      <c r="CC2" s="1423"/>
      <c r="CD2" s="1423"/>
      <c r="CE2" s="1423"/>
      <c r="CF2" s="1423"/>
      <c r="CG2" s="1423"/>
      <c r="CH2" s="1423"/>
      <c r="CI2" s="1423"/>
      <c r="CJ2" s="1423"/>
    </row>
    <row r="3" spans="2:89" ht="24" customHeight="1">
      <c r="B3" s="1424" t="s">
        <v>451</v>
      </c>
      <c r="C3" s="1425" t="s">
        <v>452</v>
      </c>
      <c r="D3" s="1425" t="s">
        <v>437</v>
      </c>
      <c r="E3" s="1425" t="s">
        <v>248</v>
      </c>
      <c r="F3" s="1425" t="s">
        <v>453</v>
      </c>
      <c r="G3" s="1425"/>
      <c r="H3" s="1425"/>
      <c r="I3" s="1425"/>
      <c r="J3" s="1425"/>
      <c r="K3" s="1425"/>
      <c r="L3" s="1425"/>
      <c r="M3" s="1425"/>
      <c r="N3" s="1425"/>
      <c r="O3" s="1425"/>
      <c r="P3" s="1425"/>
      <c r="Q3" s="1425"/>
      <c r="R3" s="1425"/>
      <c r="S3" s="1425"/>
      <c r="T3" s="1425"/>
      <c r="U3" s="1425"/>
      <c r="V3" s="1425"/>
      <c r="W3" s="1425"/>
      <c r="X3" s="1425"/>
      <c r="Y3" s="1425"/>
      <c r="Z3" s="1425"/>
      <c r="AA3" s="1425"/>
      <c r="AB3" s="1425"/>
      <c r="AC3" s="1425"/>
      <c r="AD3" s="1425"/>
      <c r="AE3" s="1425"/>
      <c r="AF3" s="1425"/>
      <c r="AG3" s="1425"/>
      <c r="AH3" s="1425"/>
      <c r="AI3" s="1425"/>
      <c r="AJ3" s="1425"/>
      <c r="AK3" s="1425"/>
      <c r="AL3" s="1425"/>
      <c r="AM3" s="1425"/>
      <c r="AN3" s="1425"/>
      <c r="AO3" s="1425"/>
      <c r="AP3" s="1425"/>
      <c r="AQ3" s="1425"/>
      <c r="AR3" s="1425"/>
      <c r="AS3" s="1425"/>
      <c r="AT3" s="1425"/>
      <c r="AU3" s="1425"/>
      <c r="AV3" s="1425"/>
      <c r="AW3" s="1425"/>
      <c r="AX3" s="1425"/>
      <c r="AY3" s="1425"/>
      <c r="AZ3" s="1425"/>
      <c r="BA3" s="1425"/>
      <c r="BB3" s="1425"/>
      <c r="BC3" s="1425"/>
      <c r="BD3" s="1425"/>
      <c r="BE3" s="1425"/>
      <c r="BF3" s="1425"/>
      <c r="BG3" s="1425"/>
      <c r="BH3" s="1425"/>
      <c r="BI3" s="1425"/>
      <c r="BJ3" s="1425"/>
      <c r="BK3" s="1425"/>
      <c r="BL3" s="1425"/>
      <c r="BM3" s="1425"/>
      <c r="BN3" s="1425"/>
      <c r="BO3" s="1425"/>
      <c r="BP3" s="1425"/>
      <c r="BQ3" s="1425"/>
      <c r="BR3" s="1425"/>
      <c r="BS3" s="1425"/>
      <c r="BT3" s="1425"/>
      <c r="BU3" s="1425"/>
      <c r="BV3" s="1425"/>
      <c r="BW3" s="1425"/>
      <c r="BX3" s="1425"/>
      <c r="BY3" s="1425"/>
      <c r="BZ3" s="1425"/>
      <c r="CA3" s="1425"/>
      <c r="CB3" s="1425"/>
      <c r="CC3" s="1425"/>
      <c r="CD3" s="1425"/>
      <c r="CE3" s="1425"/>
      <c r="CF3" s="506" t="s">
        <v>452</v>
      </c>
      <c r="CG3" s="506" t="s">
        <v>437</v>
      </c>
      <c r="CH3" s="506" t="s">
        <v>248</v>
      </c>
      <c r="CI3" s="507" t="s">
        <v>453</v>
      </c>
      <c r="CJ3" s="507" t="s">
        <v>241</v>
      </c>
      <c r="CK3" s="501" t="s">
        <v>966</v>
      </c>
    </row>
    <row r="4" spans="2:89" ht="11.25" customHeight="1">
      <c r="B4" s="508" t="s">
        <v>524</v>
      </c>
      <c r="C4" s="528"/>
      <c r="D4" s="528"/>
      <c r="E4" s="528"/>
      <c r="F4" s="528"/>
      <c r="G4" s="528"/>
      <c r="H4" s="528"/>
      <c r="I4" s="528"/>
      <c r="J4" s="528"/>
      <c r="K4" s="528"/>
      <c r="L4" s="528"/>
      <c r="M4" s="528"/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8"/>
      <c r="Y4" s="528"/>
      <c r="Z4" s="528"/>
      <c r="AA4" s="528"/>
      <c r="AB4" s="528"/>
      <c r="AC4" s="528"/>
      <c r="AD4" s="528"/>
      <c r="AE4" s="528"/>
      <c r="AF4" s="528"/>
      <c r="AG4" s="528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  <c r="AT4" s="528"/>
      <c r="AU4" s="528"/>
      <c r="AV4" s="528"/>
      <c r="AW4" s="528"/>
      <c r="AX4" s="528"/>
      <c r="AY4" s="528"/>
      <c r="AZ4" s="528"/>
      <c r="BA4" s="528"/>
      <c r="BB4" s="528"/>
      <c r="BC4" s="528"/>
      <c r="BD4" s="528"/>
      <c r="BE4" s="528"/>
      <c r="BF4" s="528"/>
      <c r="BG4" s="528"/>
      <c r="BH4" s="528"/>
      <c r="BI4" s="528"/>
      <c r="BJ4" s="528"/>
      <c r="BK4" s="528"/>
      <c r="BL4" s="528"/>
      <c r="BM4" s="528"/>
      <c r="BN4" s="528"/>
      <c r="BO4" s="528"/>
      <c r="BP4" s="528"/>
      <c r="BQ4" s="528"/>
      <c r="BR4" s="528"/>
      <c r="BS4" s="528"/>
      <c r="BT4" s="528"/>
      <c r="BU4" s="528"/>
      <c r="BV4" s="528"/>
      <c r="BW4" s="528"/>
      <c r="BX4" s="528"/>
      <c r="BY4" s="528"/>
      <c r="BZ4" s="528"/>
      <c r="CA4" s="528"/>
      <c r="CB4" s="528"/>
      <c r="CC4" s="528"/>
      <c r="CD4" s="528"/>
      <c r="CE4" s="528"/>
      <c r="CF4" s="529">
        <f>CF61</f>
        <v>19791</v>
      </c>
      <c r="CG4" s="529" t="str">
        <f>CG61</f>
        <v>13,894</v>
      </c>
      <c r="CH4" s="529" t="str">
        <f>CH61</f>
        <v>3,155</v>
      </c>
      <c r="CI4" s="530" t="str">
        <f>CI61</f>
        <v>2,742</v>
      </c>
      <c r="CJ4" s="530"/>
    </row>
    <row r="5" spans="2:89" s="540" customFormat="1" ht="8.1" customHeight="1">
      <c r="B5" s="513"/>
      <c r="C5" s="509"/>
      <c r="D5" s="509"/>
      <c r="E5" s="509"/>
      <c r="F5" s="509"/>
      <c r="G5" s="509"/>
      <c r="H5" s="509"/>
      <c r="I5" s="509"/>
      <c r="J5" s="509"/>
      <c r="K5" s="509"/>
      <c r="L5" s="509"/>
      <c r="M5" s="509"/>
      <c r="N5" s="509"/>
      <c r="O5" s="509"/>
      <c r="P5" s="509"/>
      <c r="Q5" s="509"/>
      <c r="R5" s="509"/>
      <c r="S5" s="509"/>
      <c r="T5" s="509"/>
      <c r="U5" s="509"/>
      <c r="V5" s="509"/>
      <c r="W5" s="509"/>
      <c r="X5" s="509"/>
      <c r="Y5" s="509"/>
      <c r="Z5" s="509"/>
      <c r="AA5" s="509"/>
      <c r="AB5" s="509"/>
      <c r="AC5" s="509"/>
      <c r="AD5" s="509"/>
      <c r="AE5" s="509"/>
      <c r="AF5" s="509"/>
      <c r="AG5" s="509"/>
      <c r="AH5" s="509"/>
      <c r="AI5" s="509"/>
      <c r="AJ5" s="509"/>
      <c r="AK5" s="509"/>
      <c r="AL5" s="509"/>
      <c r="AM5" s="509"/>
      <c r="AN5" s="509"/>
      <c r="AO5" s="509"/>
      <c r="AP5" s="509"/>
      <c r="AQ5" s="509"/>
      <c r="AR5" s="509"/>
      <c r="AS5" s="509"/>
      <c r="AT5" s="509"/>
      <c r="AU5" s="509"/>
      <c r="AV5" s="509"/>
      <c r="AW5" s="509"/>
      <c r="AX5" s="509"/>
      <c r="AY5" s="509"/>
      <c r="AZ5" s="509"/>
      <c r="BA5" s="509"/>
      <c r="BB5" s="509"/>
      <c r="BC5" s="509"/>
      <c r="BD5" s="509"/>
      <c r="BE5" s="509"/>
      <c r="BF5" s="509"/>
      <c r="BG5" s="509"/>
      <c r="BH5" s="509"/>
      <c r="BI5" s="509"/>
      <c r="BJ5" s="509"/>
      <c r="BK5" s="509"/>
      <c r="BL5" s="509"/>
      <c r="BM5" s="509"/>
      <c r="BN5" s="509"/>
      <c r="BO5" s="509"/>
      <c r="BP5" s="509"/>
      <c r="BQ5" s="509"/>
      <c r="BR5" s="509"/>
      <c r="BS5" s="509"/>
      <c r="BT5" s="509"/>
      <c r="BU5" s="509"/>
      <c r="BV5" s="509"/>
      <c r="BW5" s="509"/>
      <c r="BX5" s="509"/>
      <c r="BY5" s="509"/>
      <c r="BZ5" s="509"/>
      <c r="CA5" s="509"/>
      <c r="CB5" s="509"/>
      <c r="CC5" s="509"/>
      <c r="CD5" s="509"/>
      <c r="CE5" s="509"/>
      <c r="CF5" s="514"/>
      <c r="CG5" s="514"/>
      <c r="CH5" s="514"/>
      <c r="CI5" s="515"/>
      <c r="CJ5" s="515"/>
    </row>
    <row r="6" spans="2:89" s="518" customFormat="1" ht="8.1" customHeight="1">
      <c r="B6" s="516"/>
      <c r="C6" s="517"/>
      <c r="D6" s="517" t="s">
        <v>525</v>
      </c>
      <c r="E6" s="517"/>
      <c r="F6" s="517"/>
      <c r="G6" s="517" t="s">
        <v>526</v>
      </c>
      <c r="H6" s="517"/>
      <c r="I6" s="517"/>
      <c r="J6" s="517"/>
      <c r="K6" s="517"/>
      <c r="L6" s="517" t="s">
        <v>527</v>
      </c>
      <c r="M6" s="517"/>
      <c r="N6" s="517"/>
      <c r="O6" s="517" t="s">
        <v>455</v>
      </c>
      <c r="P6" s="517"/>
      <c r="Q6" s="517"/>
      <c r="R6" s="517"/>
      <c r="S6" s="517"/>
      <c r="T6" s="517" t="s">
        <v>456</v>
      </c>
      <c r="U6" s="517"/>
      <c r="V6" s="517" t="s">
        <v>457</v>
      </c>
      <c r="W6" s="517"/>
      <c r="X6" s="517"/>
      <c r="Y6" s="517"/>
      <c r="Z6" s="517"/>
      <c r="AA6" s="517"/>
      <c r="AB6" s="517"/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7"/>
      <c r="AN6" s="517" t="s">
        <v>458</v>
      </c>
      <c r="AO6" s="517"/>
      <c r="AP6" s="517"/>
      <c r="AQ6" s="517"/>
      <c r="AR6" s="517"/>
      <c r="AS6" s="517"/>
      <c r="AT6" s="517"/>
      <c r="AU6" s="517"/>
      <c r="AV6" s="517"/>
      <c r="AW6" s="517"/>
      <c r="AX6" s="517"/>
      <c r="AY6" s="517"/>
      <c r="AZ6" s="517"/>
      <c r="BA6" s="517"/>
      <c r="BB6" s="517"/>
      <c r="BC6" s="517"/>
      <c r="BD6" s="517"/>
      <c r="BE6" s="517"/>
      <c r="BF6" s="517"/>
      <c r="BG6" s="517"/>
      <c r="BH6" s="517"/>
      <c r="BI6" s="517"/>
      <c r="BJ6" s="517"/>
      <c r="BK6" s="517"/>
      <c r="BL6" s="517"/>
      <c r="BM6" s="517"/>
      <c r="BN6" s="517"/>
      <c r="BO6" s="517"/>
      <c r="BP6" s="517"/>
      <c r="BQ6" s="517"/>
      <c r="BR6" s="517"/>
      <c r="BS6" s="517"/>
      <c r="BT6" s="517"/>
      <c r="BU6" s="517"/>
      <c r="BV6" s="517"/>
      <c r="BW6" s="517"/>
      <c r="BX6" s="517"/>
      <c r="BY6" s="517"/>
      <c r="BZ6" s="517"/>
      <c r="CA6" s="517"/>
      <c r="CB6" s="517"/>
      <c r="CC6" s="517"/>
      <c r="CD6" s="517"/>
      <c r="CE6" s="517"/>
      <c r="CF6" s="519"/>
      <c r="CG6" s="519"/>
      <c r="CH6" s="519"/>
      <c r="CI6" s="520"/>
      <c r="CJ6" s="520"/>
    </row>
    <row r="7" spans="2:89" s="518" customFormat="1" ht="8.1" customHeight="1">
      <c r="B7" s="516"/>
      <c r="C7" s="517"/>
      <c r="D7" s="517"/>
      <c r="E7" s="517"/>
      <c r="F7" s="517"/>
      <c r="G7" s="517"/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/>
      <c r="Z7" s="517"/>
      <c r="AA7" s="517"/>
      <c r="AB7" s="517"/>
      <c r="AC7" s="517"/>
      <c r="AD7" s="517"/>
      <c r="AE7" s="517"/>
      <c r="AF7" s="517"/>
      <c r="AG7" s="517"/>
      <c r="AH7" s="517"/>
      <c r="AI7" s="517"/>
      <c r="AJ7" s="517"/>
      <c r="AK7" s="517"/>
      <c r="AL7" s="517"/>
      <c r="AM7" s="517"/>
      <c r="AN7" s="517"/>
      <c r="AO7" s="517"/>
      <c r="AP7" s="517"/>
      <c r="AQ7" s="517"/>
      <c r="AR7" s="517"/>
      <c r="AS7" s="517"/>
      <c r="AT7" s="517"/>
      <c r="AU7" s="517"/>
      <c r="AV7" s="517"/>
      <c r="AW7" s="517"/>
      <c r="AX7" s="517"/>
      <c r="AY7" s="517"/>
      <c r="AZ7" s="517"/>
      <c r="BA7" s="517"/>
      <c r="BB7" s="517"/>
      <c r="BC7" s="517"/>
      <c r="BD7" s="517"/>
      <c r="BE7" s="517"/>
      <c r="BF7" s="517"/>
      <c r="BG7" s="517"/>
      <c r="BH7" s="517"/>
      <c r="BI7" s="517"/>
      <c r="BJ7" s="517"/>
      <c r="BK7" s="517"/>
      <c r="BL7" s="517"/>
      <c r="BM7" s="517"/>
      <c r="BN7" s="517"/>
      <c r="BO7" s="517"/>
      <c r="BP7" s="517"/>
      <c r="BQ7" s="517"/>
      <c r="BR7" s="517"/>
      <c r="BS7" s="517"/>
      <c r="BT7" s="517"/>
      <c r="BU7" s="517"/>
      <c r="BV7" s="517"/>
      <c r="BW7" s="517"/>
      <c r="BX7" s="517"/>
      <c r="BY7" s="517"/>
      <c r="BZ7" s="517"/>
      <c r="CA7" s="517"/>
      <c r="CB7" s="517"/>
      <c r="CC7" s="517"/>
      <c r="CD7" s="517"/>
      <c r="CE7" s="517"/>
      <c r="CF7" s="519"/>
      <c r="CG7" s="519"/>
      <c r="CH7" s="519"/>
      <c r="CI7" s="520"/>
      <c r="CJ7" s="520"/>
    </row>
    <row r="8" spans="2:89" s="518" customFormat="1" ht="8.1" customHeight="1">
      <c r="B8" s="516"/>
      <c r="C8" s="517"/>
      <c r="D8" s="517"/>
      <c r="E8" s="517"/>
      <c r="F8" s="517"/>
      <c r="G8" s="517" t="s">
        <v>459</v>
      </c>
      <c r="H8" s="517"/>
      <c r="I8" s="517"/>
      <c r="J8" s="517" t="s">
        <v>460</v>
      </c>
      <c r="K8" s="517"/>
      <c r="L8" s="1426" t="str">
        <f>TEXT('가.1-0-1 단가산출서(소구역모두베기)'!C102/2/100,"#,##0.#######")</f>
        <v>0.17</v>
      </c>
      <c r="M8" s="1426"/>
      <c r="N8" s="1426"/>
      <c r="O8" s="1420" t="s">
        <v>461</v>
      </c>
      <c r="P8" s="1420"/>
      <c r="Q8" s="1426" t="str">
        <f>TEXT('가.1-0-1 단가산출서(소구역모두베기)'!C102/2/100,"#,##0.#######")</f>
        <v>0.17</v>
      </c>
      <c r="R8" s="1426"/>
      <c r="S8" s="1426"/>
      <c r="T8" s="1420" t="s">
        <v>461</v>
      </c>
      <c r="U8" s="1420"/>
      <c r="V8" s="1420" t="str">
        <f>TEXT(3.14,"#,##0.#######")</f>
        <v>3.14</v>
      </c>
      <c r="W8" s="1420"/>
      <c r="X8" s="1420"/>
      <c r="Y8" s="1420"/>
      <c r="Z8" s="1420" t="s">
        <v>462</v>
      </c>
      <c r="AA8" s="1420"/>
      <c r="AB8" s="1420" t="str">
        <f>TEXT(1.8,"#,##0.#######")</f>
        <v>1.8</v>
      </c>
      <c r="AC8" s="1420"/>
      <c r="AD8" s="1420"/>
      <c r="AE8" s="1420" t="s">
        <v>462</v>
      </c>
      <c r="AF8" s="1420"/>
      <c r="AG8" s="1420" t="str">
        <f>TEXT(1,"#,##0.#######")</f>
        <v>1.</v>
      </c>
      <c r="AH8" s="1420"/>
      <c r="AI8" s="517" t="s">
        <v>460</v>
      </c>
      <c r="AJ8" s="517"/>
      <c r="AK8" s="1421" t="str">
        <f>TEXT(ROUND((L8*Q8*V8*AB8*AG8),2),"#,##0.#######")</f>
        <v>0.16</v>
      </c>
      <c r="AL8" s="1421"/>
      <c r="AM8" s="1421"/>
      <c r="AN8" s="1421"/>
      <c r="AO8" s="518" t="s">
        <v>964</v>
      </c>
      <c r="AP8" s="517"/>
      <c r="AQ8" s="517"/>
      <c r="AR8" s="517"/>
      <c r="AS8" s="517"/>
      <c r="AT8" s="517"/>
      <c r="AU8" s="517"/>
      <c r="AV8" s="517"/>
      <c r="AW8" s="517"/>
      <c r="AX8" s="517"/>
      <c r="AY8" s="517"/>
      <c r="AZ8" s="517"/>
      <c r="BA8" s="517"/>
      <c r="BB8" s="517"/>
      <c r="BC8" s="517"/>
      <c r="BF8" s="517"/>
      <c r="BG8" s="517"/>
      <c r="BH8" s="517"/>
      <c r="BI8" s="517"/>
      <c r="BJ8" s="517"/>
      <c r="BK8" s="517"/>
      <c r="BL8" s="517"/>
      <c r="BM8" s="517"/>
      <c r="BN8" s="517"/>
      <c r="BO8" s="517"/>
      <c r="BP8" s="517"/>
      <c r="BQ8" s="517"/>
      <c r="BR8" s="517"/>
      <c r="BS8" s="517"/>
      <c r="BT8" s="517"/>
      <c r="BU8" s="517"/>
      <c r="BV8" s="517"/>
      <c r="BW8" s="517"/>
      <c r="BX8" s="517"/>
      <c r="BY8" s="517"/>
      <c r="BZ8" s="517"/>
      <c r="CA8" s="517"/>
      <c r="CB8" s="517"/>
      <c r="CC8" s="517"/>
      <c r="CD8" s="517"/>
      <c r="CE8" s="517"/>
      <c r="CF8" s="519"/>
      <c r="CG8" s="519"/>
      <c r="CH8" s="519"/>
      <c r="CI8" s="520"/>
      <c r="CJ8" s="520"/>
    </row>
    <row r="9" spans="2:89" s="518" customFormat="1" ht="8.1" customHeight="1">
      <c r="B9" s="516"/>
      <c r="C9" s="517"/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517"/>
      <c r="AJ9" s="517"/>
      <c r="AK9" s="517"/>
      <c r="AL9" s="517"/>
      <c r="AM9" s="517"/>
      <c r="AN9" s="517"/>
      <c r="AO9" s="517"/>
      <c r="AP9" s="517"/>
      <c r="AQ9" s="517"/>
      <c r="AR9" s="517"/>
      <c r="AS9" s="517"/>
      <c r="AT9" s="517"/>
      <c r="AU9" s="517"/>
      <c r="AV9" s="517"/>
      <c r="AW9" s="517"/>
      <c r="AX9" s="517"/>
      <c r="AY9" s="517"/>
      <c r="AZ9" s="517"/>
      <c r="BA9" s="517"/>
      <c r="BB9" s="517"/>
      <c r="BC9" s="517"/>
      <c r="BD9" s="517"/>
      <c r="BE9" s="517"/>
      <c r="BF9" s="517"/>
      <c r="BG9" s="517"/>
      <c r="BH9" s="517"/>
      <c r="BI9" s="517"/>
      <c r="BJ9" s="517"/>
      <c r="BK9" s="517"/>
      <c r="BL9" s="517"/>
      <c r="BM9" s="517"/>
      <c r="BN9" s="517"/>
      <c r="BO9" s="517"/>
      <c r="BP9" s="517"/>
      <c r="BQ9" s="517"/>
      <c r="BR9" s="517"/>
      <c r="BS9" s="517"/>
      <c r="BT9" s="517"/>
      <c r="BU9" s="517"/>
      <c r="BV9" s="517"/>
      <c r="BW9" s="517"/>
      <c r="BX9" s="517"/>
      <c r="BY9" s="517"/>
      <c r="BZ9" s="517"/>
      <c r="CA9" s="517"/>
      <c r="CB9" s="517"/>
      <c r="CC9" s="517"/>
      <c r="CD9" s="517"/>
      <c r="CE9" s="517"/>
      <c r="CF9" s="519"/>
      <c r="CG9" s="519"/>
      <c r="CH9" s="519"/>
      <c r="CI9" s="520"/>
      <c r="CJ9" s="520"/>
    </row>
    <row r="10" spans="2:89" s="518" customFormat="1" ht="8.1" customHeight="1">
      <c r="B10" s="516"/>
      <c r="C10" s="517"/>
      <c r="D10" s="517"/>
      <c r="E10" s="517"/>
      <c r="F10" s="517"/>
      <c r="G10" s="517" t="s">
        <v>463</v>
      </c>
      <c r="H10" s="517"/>
      <c r="I10" s="517"/>
      <c r="J10" s="517" t="s">
        <v>460</v>
      </c>
      <c r="K10" s="517"/>
      <c r="L10" s="517" t="str">
        <f>TEXT(AK8,"#,##0.#######")</f>
        <v>0.16</v>
      </c>
      <c r="M10" s="517"/>
      <c r="N10" s="517"/>
      <c r="O10" s="517"/>
      <c r="P10" s="517"/>
      <c r="Q10" s="517"/>
      <c r="R10" s="517"/>
      <c r="S10" s="517" t="s">
        <v>464</v>
      </c>
      <c r="T10" s="517"/>
      <c r="U10" s="517" t="s">
        <v>460</v>
      </c>
      <c r="V10" s="517"/>
      <c r="W10" s="517" t="str">
        <f>TEXT(0.9,"#,##0.#######")</f>
        <v>0.9</v>
      </c>
      <c r="X10" s="517"/>
      <c r="Y10" s="517"/>
      <c r="Z10" s="517"/>
      <c r="AA10" s="517"/>
      <c r="AB10" s="517"/>
      <c r="AC10" s="517"/>
      <c r="AD10" s="517" t="s">
        <v>465</v>
      </c>
      <c r="AE10" s="517"/>
      <c r="AF10" s="517" t="s">
        <v>460</v>
      </c>
      <c r="AG10" s="517"/>
      <c r="AH10" s="517" t="str">
        <f>TEXT(0.9,"#,##0.#######")</f>
        <v>0.9</v>
      </c>
      <c r="AI10" s="517"/>
      <c r="AJ10" s="517"/>
      <c r="AK10" s="517"/>
      <c r="AL10" s="517" t="s">
        <v>466</v>
      </c>
      <c r="AM10" s="517"/>
      <c r="AN10" s="517" t="str">
        <f>TEXT(1.3,"#,##0.#######")</f>
        <v>1.3</v>
      </c>
      <c r="AO10" s="517"/>
      <c r="AP10" s="517"/>
      <c r="AQ10" s="517"/>
      <c r="AR10" s="517"/>
      <c r="AS10" s="517" t="s">
        <v>460</v>
      </c>
      <c r="AT10" s="517"/>
      <c r="AU10" s="517" t="str">
        <f>TEXT(ROUND(AH10/AN10,2),"#,##0.#######")</f>
        <v>0.69</v>
      </c>
      <c r="AV10" s="517"/>
      <c r="AW10" s="517"/>
      <c r="AX10" s="517"/>
      <c r="AY10" s="517"/>
      <c r="AZ10" s="517"/>
      <c r="BA10" s="517"/>
      <c r="BB10" s="517"/>
      <c r="BC10" s="517"/>
      <c r="BD10" s="517"/>
      <c r="BE10" s="517"/>
      <c r="BF10" s="517"/>
      <c r="BG10" s="517"/>
      <c r="BH10" s="517"/>
      <c r="BI10" s="517"/>
      <c r="BJ10" s="517"/>
      <c r="BK10" s="517"/>
      <c r="BL10" s="517"/>
      <c r="BM10" s="517"/>
      <c r="BN10" s="517"/>
      <c r="BO10" s="517"/>
      <c r="BP10" s="517"/>
      <c r="BQ10" s="517"/>
      <c r="BR10" s="517"/>
      <c r="BS10" s="517"/>
      <c r="BT10" s="517"/>
      <c r="BU10" s="517"/>
      <c r="BV10" s="517"/>
      <c r="BW10" s="517"/>
      <c r="BX10" s="517"/>
      <c r="BY10" s="517"/>
      <c r="BZ10" s="517"/>
      <c r="CA10" s="517"/>
      <c r="CB10" s="517"/>
      <c r="CC10" s="517"/>
      <c r="CD10" s="517"/>
      <c r="CE10" s="517"/>
      <c r="CF10" s="519"/>
      <c r="CG10" s="519"/>
      <c r="CH10" s="519"/>
      <c r="CI10" s="520"/>
      <c r="CJ10" s="520"/>
    </row>
    <row r="11" spans="2:89" s="518" customFormat="1" ht="8.1" customHeight="1">
      <c r="B11" s="516"/>
      <c r="C11" s="517"/>
      <c r="D11" s="517"/>
      <c r="E11" s="517"/>
      <c r="F11" s="517"/>
      <c r="G11" s="517"/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517"/>
      <c r="AJ11" s="517"/>
      <c r="AK11" s="517"/>
      <c r="AL11" s="517"/>
      <c r="AM11" s="517"/>
      <c r="AN11" s="517"/>
      <c r="AO11" s="517"/>
      <c r="AP11" s="517"/>
      <c r="AQ11" s="517"/>
      <c r="AR11" s="517"/>
      <c r="AS11" s="517"/>
      <c r="AT11" s="517"/>
      <c r="AU11" s="517"/>
      <c r="AV11" s="517"/>
      <c r="AW11" s="517"/>
      <c r="AX11" s="517"/>
      <c r="AY11" s="517"/>
      <c r="AZ11" s="517"/>
      <c r="BA11" s="517"/>
      <c r="BB11" s="517"/>
      <c r="BC11" s="517"/>
      <c r="BD11" s="517"/>
      <c r="BE11" s="517"/>
      <c r="BF11" s="517"/>
      <c r="BG11" s="517"/>
      <c r="BH11" s="517"/>
      <c r="BI11" s="517"/>
      <c r="BJ11" s="517"/>
      <c r="BK11" s="517"/>
      <c r="BL11" s="517"/>
      <c r="BM11" s="517"/>
      <c r="BN11" s="517"/>
      <c r="BO11" s="517"/>
      <c r="BP11" s="517"/>
      <c r="BQ11" s="517"/>
      <c r="BR11" s="517"/>
      <c r="BS11" s="517"/>
      <c r="BT11" s="517"/>
      <c r="BU11" s="517"/>
      <c r="BV11" s="517"/>
      <c r="BW11" s="517"/>
      <c r="BX11" s="517"/>
      <c r="BY11" s="517"/>
      <c r="BZ11" s="517"/>
      <c r="CA11" s="517"/>
      <c r="CB11" s="517"/>
      <c r="CC11" s="517"/>
      <c r="CD11" s="517"/>
      <c r="CE11" s="517"/>
      <c r="CF11" s="519"/>
      <c r="CG11" s="519"/>
      <c r="CH11" s="519"/>
      <c r="CI11" s="520"/>
      <c r="CJ11" s="520"/>
    </row>
    <row r="12" spans="2:89" s="518" customFormat="1" ht="8.1" customHeight="1">
      <c r="B12" s="516"/>
      <c r="C12" s="517"/>
      <c r="D12" s="517"/>
      <c r="E12" s="517"/>
      <c r="F12" s="517"/>
      <c r="G12" s="517" t="s">
        <v>467</v>
      </c>
      <c r="H12" s="517"/>
      <c r="I12" s="517"/>
      <c r="J12" s="517" t="s">
        <v>460</v>
      </c>
      <c r="K12" s="517"/>
      <c r="L12" s="517" t="str">
        <f>TEXT(0.55,"#,##0.#######")</f>
        <v>0.55</v>
      </c>
      <c r="M12" s="517"/>
      <c r="N12" s="517"/>
      <c r="O12" s="517"/>
      <c r="P12" s="517"/>
      <c r="Q12" s="517"/>
      <c r="R12" s="517"/>
      <c r="S12" s="517"/>
      <c r="T12" s="517" t="s">
        <v>468</v>
      </c>
      <c r="U12" s="517"/>
      <c r="V12" s="517"/>
      <c r="W12" s="517"/>
      <c r="X12" s="517" t="s">
        <v>460</v>
      </c>
      <c r="Y12" s="517"/>
      <c r="Z12" s="517" t="str">
        <f>TEXT(18,"#,##0.#######")</f>
        <v>18.</v>
      </c>
      <c r="AA12" s="517"/>
      <c r="AB12" s="517" t="s">
        <v>469</v>
      </c>
      <c r="AC12" s="517"/>
      <c r="AD12" s="517" t="s">
        <v>470</v>
      </c>
      <c r="AE12" s="517" t="str">
        <f>TEXT(135,"#,##0.#######")</f>
        <v>135.</v>
      </c>
      <c r="AF12" s="517"/>
      <c r="AG12" s="517"/>
      <c r="AH12" s="517" t="s">
        <v>471</v>
      </c>
      <c r="AI12" s="517"/>
      <c r="AJ12" s="517" t="s">
        <v>472</v>
      </c>
      <c r="AK12" s="517"/>
      <c r="AL12" s="517"/>
      <c r="AM12" s="517"/>
      <c r="AN12" s="517"/>
      <c r="AO12" s="517"/>
      <c r="AP12" s="517"/>
      <c r="AQ12" s="517"/>
      <c r="AR12" s="517"/>
      <c r="AS12" s="517"/>
      <c r="AT12" s="517"/>
      <c r="AU12" s="517"/>
      <c r="AV12" s="517"/>
      <c r="AW12" s="517"/>
      <c r="AX12" s="517"/>
      <c r="AY12" s="517"/>
      <c r="AZ12" s="517"/>
      <c r="BA12" s="517"/>
      <c r="BB12" s="517"/>
      <c r="BC12" s="517"/>
      <c r="BD12" s="517"/>
      <c r="BE12" s="517"/>
      <c r="BF12" s="517"/>
      <c r="BG12" s="517"/>
      <c r="BH12" s="517"/>
      <c r="BI12" s="517"/>
      <c r="BJ12" s="517"/>
      <c r="BK12" s="517"/>
      <c r="BL12" s="517"/>
      <c r="BM12" s="517"/>
      <c r="BN12" s="517"/>
      <c r="BO12" s="517"/>
      <c r="BP12" s="517"/>
      <c r="BQ12" s="517"/>
      <c r="BR12" s="517"/>
      <c r="BS12" s="517"/>
      <c r="BT12" s="517"/>
      <c r="BU12" s="517"/>
      <c r="BV12" s="517"/>
      <c r="BW12" s="517"/>
      <c r="BX12" s="517"/>
      <c r="BY12" s="517"/>
      <c r="BZ12" s="517"/>
      <c r="CA12" s="517"/>
      <c r="CB12" s="517"/>
      <c r="CC12" s="517"/>
      <c r="CD12" s="517"/>
      <c r="CE12" s="517"/>
      <c r="CF12" s="519"/>
      <c r="CG12" s="519"/>
      <c r="CH12" s="519"/>
      <c r="CI12" s="520"/>
      <c r="CJ12" s="520"/>
    </row>
    <row r="13" spans="2:89" s="518" customFormat="1" ht="8.1" customHeight="1">
      <c r="B13" s="516"/>
      <c r="C13" s="517"/>
      <c r="D13" s="517"/>
      <c r="E13" s="517"/>
      <c r="F13" s="517"/>
      <c r="G13" s="517"/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/>
      <c r="Z13" s="517"/>
      <c r="AA13" s="517"/>
      <c r="AB13" s="517"/>
      <c r="AC13" s="517"/>
      <c r="AD13" s="517"/>
      <c r="AE13" s="517"/>
      <c r="AF13" s="517"/>
      <c r="AG13" s="517"/>
      <c r="AH13" s="517"/>
      <c r="AI13" s="517"/>
      <c r="AJ13" s="517"/>
      <c r="AK13" s="517"/>
      <c r="AL13" s="517"/>
      <c r="AM13" s="517"/>
      <c r="AN13" s="517"/>
      <c r="AO13" s="517"/>
      <c r="AP13" s="517"/>
      <c r="AQ13" s="517"/>
      <c r="AR13" s="517"/>
      <c r="AS13" s="517"/>
      <c r="AT13" s="517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517"/>
      <c r="BI13" s="517"/>
      <c r="BJ13" s="517"/>
      <c r="BK13" s="517"/>
      <c r="BL13" s="517"/>
      <c r="BM13" s="517"/>
      <c r="BN13" s="517"/>
      <c r="BO13" s="517"/>
      <c r="BP13" s="517"/>
      <c r="BQ13" s="517"/>
      <c r="BR13" s="517"/>
      <c r="BS13" s="517"/>
      <c r="BT13" s="517"/>
      <c r="BU13" s="517"/>
      <c r="BV13" s="517"/>
      <c r="BW13" s="517"/>
      <c r="BX13" s="517"/>
      <c r="BY13" s="517"/>
      <c r="BZ13" s="517"/>
      <c r="CA13" s="517"/>
      <c r="CB13" s="517"/>
      <c r="CC13" s="517"/>
      <c r="CD13" s="517"/>
      <c r="CE13" s="517"/>
      <c r="CF13" s="519"/>
      <c r="CG13" s="519"/>
      <c r="CH13" s="519"/>
      <c r="CI13" s="520"/>
      <c r="CJ13" s="520"/>
    </row>
    <row r="14" spans="2:89" s="518" customFormat="1" ht="8.1" customHeight="1">
      <c r="B14" s="516"/>
      <c r="C14" s="517"/>
      <c r="D14" s="517"/>
      <c r="E14" s="517"/>
      <c r="F14" s="517"/>
      <c r="G14" s="517"/>
      <c r="H14" s="517"/>
      <c r="I14" s="517"/>
      <c r="J14" s="517"/>
      <c r="K14" s="517" t="str">
        <f>TEXT(3600,"#,##0.#######")</f>
        <v>3,600.</v>
      </c>
      <c r="L14" s="517"/>
      <c r="M14" s="517"/>
      <c r="N14" s="517"/>
      <c r="O14" s="517"/>
      <c r="P14" s="517" t="s">
        <v>473</v>
      </c>
      <c r="Q14" s="517"/>
      <c r="R14" s="517" t="s">
        <v>463</v>
      </c>
      <c r="S14" s="517"/>
      <c r="T14" s="517" t="s">
        <v>473</v>
      </c>
      <c r="U14" s="517"/>
      <c r="V14" s="517" t="s">
        <v>464</v>
      </c>
      <c r="W14" s="517" t="s">
        <v>473</v>
      </c>
      <c r="X14" s="517"/>
      <c r="Y14" s="517" t="s">
        <v>465</v>
      </c>
      <c r="Z14" s="517" t="s">
        <v>473</v>
      </c>
      <c r="AA14" s="517"/>
      <c r="AB14" s="517" t="s">
        <v>467</v>
      </c>
      <c r="AC14" s="517"/>
      <c r="AD14" s="517"/>
      <c r="AE14" s="517"/>
      <c r="AF14" s="517"/>
      <c r="AG14" s="517"/>
      <c r="AH14" s="517" t="str">
        <f>TEXT(K14,"#,##0.#######")</f>
        <v>3,600.</v>
      </c>
      <c r="AI14" s="517"/>
      <c r="AJ14" s="517"/>
      <c r="AK14" s="517"/>
      <c r="AL14" s="517"/>
      <c r="AM14" s="517" t="s">
        <v>473</v>
      </c>
      <c r="AN14" s="517"/>
      <c r="AO14" s="517" t="str">
        <f>TEXT(L10,"#,##0.#######")</f>
        <v>0.16</v>
      </c>
      <c r="AP14" s="517"/>
      <c r="AQ14" s="517"/>
      <c r="AR14" s="517" t="s">
        <v>473</v>
      </c>
      <c r="AS14" s="517"/>
      <c r="AT14" s="517" t="str">
        <f>TEXT(W10,"#,##0.#######")</f>
        <v>0.9</v>
      </c>
      <c r="AU14" s="517"/>
      <c r="AV14" s="517"/>
      <c r="AW14" s="517" t="s">
        <v>473</v>
      </c>
      <c r="AX14" s="517"/>
      <c r="AY14" s="517" t="str">
        <f>TEXT(AU10,"#,##0.#######")</f>
        <v>0.69</v>
      </c>
      <c r="AZ14" s="517"/>
      <c r="BA14" s="517"/>
      <c r="BB14" s="517"/>
      <c r="BC14" s="517" t="s">
        <v>473</v>
      </c>
      <c r="BD14" s="517"/>
      <c r="BE14" s="517" t="str">
        <f>TEXT(L12,"#,##0.#######")</f>
        <v>0.55</v>
      </c>
      <c r="BF14" s="517"/>
      <c r="BG14" s="517"/>
      <c r="BH14" s="517"/>
      <c r="BI14" s="517"/>
      <c r="BJ14" s="517"/>
      <c r="BK14" s="517"/>
      <c r="BL14" s="517"/>
      <c r="BM14" s="517"/>
      <c r="BN14" s="517"/>
      <c r="BO14" s="517"/>
      <c r="BP14" s="517"/>
      <c r="BQ14" s="517"/>
      <c r="BR14" s="517"/>
      <c r="BS14" s="517"/>
      <c r="BT14" s="517"/>
      <c r="BU14" s="517"/>
      <c r="BV14" s="517"/>
      <c r="BW14" s="517"/>
      <c r="BX14" s="517"/>
      <c r="BY14" s="517"/>
      <c r="BZ14" s="517"/>
      <c r="CA14" s="517"/>
      <c r="CB14" s="517"/>
      <c r="CC14" s="517"/>
      <c r="CD14" s="517"/>
      <c r="CE14" s="517"/>
      <c r="CF14" s="519"/>
      <c r="CG14" s="519"/>
      <c r="CH14" s="519"/>
      <c r="CI14" s="520"/>
      <c r="CJ14" s="520"/>
    </row>
    <row r="15" spans="2:89" s="518" customFormat="1" ht="8.1" customHeight="1">
      <c r="B15" s="516"/>
      <c r="C15" s="517"/>
      <c r="D15" s="517"/>
      <c r="E15" s="517"/>
      <c r="F15" s="517"/>
      <c r="G15" s="517" t="s">
        <v>474</v>
      </c>
      <c r="H15" s="517"/>
      <c r="I15" s="517" t="s">
        <v>460</v>
      </c>
      <c r="J15" s="517"/>
      <c r="K15" s="517" t="s">
        <v>475</v>
      </c>
      <c r="L15" s="517"/>
      <c r="M15" s="517" t="s">
        <v>475</v>
      </c>
      <c r="N15" s="517"/>
      <c r="O15" s="517" t="s">
        <v>475</v>
      </c>
      <c r="P15" s="517"/>
      <c r="Q15" s="517" t="s">
        <v>475</v>
      </c>
      <c r="R15" s="517"/>
      <c r="S15" s="517" t="s">
        <v>475</v>
      </c>
      <c r="T15" s="517"/>
      <c r="U15" s="517" t="s">
        <v>475</v>
      </c>
      <c r="V15" s="517"/>
      <c r="W15" s="517" t="s">
        <v>475</v>
      </c>
      <c r="X15" s="517"/>
      <c r="Y15" s="517" t="s">
        <v>475</v>
      </c>
      <c r="Z15" s="517"/>
      <c r="AA15" s="517" t="s">
        <v>475</v>
      </c>
      <c r="AB15" s="517"/>
      <c r="AC15" s="517" t="s">
        <v>475</v>
      </c>
      <c r="AD15" s="517"/>
      <c r="AE15" s="517"/>
      <c r="AF15" s="517" t="s">
        <v>460</v>
      </c>
      <c r="AG15" s="517"/>
      <c r="AH15" s="517" t="s">
        <v>475</v>
      </c>
      <c r="AI15" s="517"/>
      <c r="AJ15" s="517" t="s">
        <v>475</v>
      </c>
      <c r="AK15" s="517"/>
      <c r="AL15" s="517" t="s">
        <v>475</v>
      </c>
      <c r="AM15" s="517"/>
      <c r="AN15" s="517" t="s">
        <v>475</v>
      </c>
      <c r="AO15" s="517"/>
      <c r="AP15" s="517" t="s">
        <v>475</v>
      </c>
      <c r="AQ15" s="517"/>
      <c r="AR15" s="517" t="s">
        <v>475</v>
      </c>
      <c r="AS15" s="517"/>
      <c r="AT15" s="517" t="s">
        <v>475</v>
      </c>
      <c r="AU15" s="517"/>
      <c r="AV15" s="517" t="s">
        <v>475</v>
      </c>
      <c r="AW15" s="517"/>
      <c r="AX15" s="517" t="s">
        <v>475</v>
      </c>
      <c r="AY15" s="517"/>
      <c r="AZ15" s="517" t="s">
        <v>475</v>
      </c>
      <c r="BA15" s="517"/>
      <c r="BB15" s="517" t="s">
        <v>475</v>
      </c>
      <c r="BC15" s="517"/>
      <c r="BD15" s="517" t="s">
        <v>475</v>
      </c>
      <c r="BE15" s="517"/>
      <c r="BF15" s="517" t="s">
        <v>475</v>
      </c>
      <c r="BG15" s="517"/>
      <c r="BH15" s="517" t="s">
        <v>475</v>
      </c>
      <c r="BI15" s="517"/>
      <c r="BJ15" s="517"/>
      <c r="BK15" s="517" t="s">
        <v>460</v>
      </c>
      <c r="BL15" s="517"/>
      <c r="BM15" s="517" t="str">
        <f>TEXT(ROUND((3600*L10*W10*AU10*L12)/(Z12),2),"#,##0.#######")</f>
        <v>10.93</v>
      </c>
      <c r="BN15" s="517"/>
      <c r="BO15" s="517"/>
      <c r="BP15" s="517"/>
      <c r="BQ15" s="517"/>
      <c r="BR15" s="517" t="s">
        <v>446</v>
      </c>
      <c r="BS15" s="517"/>
      <c r="BT15" s="517" t="s">
        <v>466</v>
      </c>
      <c r="BU15" s="517" t="s">
        <v>476</v>
      </c>
      <c r="BV15" s="517"/>
      <c r="BZ15" s="517"/>
      <c r="CA15" s="517"/>
      <c r="CB15" s="517"/>
      <c r="CC15" s="517"/>
      <c r="CD15" s="517"/>
      <c r="CE15" s="517"/>
      <c r="CF15" s="519"/>
      <c r="CG15" s="519"/>
      <c r="CH15" s="519"/>
      <c r="CI15" s="520"/>
      <c r="CJ15" s="520"/>
    </row>
    <row r="16" spans="2:89" s="518" customFormat="1" ht="8.1" customHeight="1">
      <c r="B16" s="516"/>
      <c r="C16" s="517"/>
      <c r="D16" s="517"/>
      <c r="E16" s="517"/>
      <c r="F16" s="517"/>
      <c r="G16" s="517"/>
      <c r="H16" s="517"/>
      <c r="I16" s="517"/>
      <c r="J16" s="517"/>
      <c r="K16" s="517"/>
      <c r="L16" s="517"/>
      <c r="M16" s="517"/>
      <c r="N16" s="517"/>
      <c r="O16" s="517"/>
      <c r="P16" s="517"/>
      <c r="Q16" s="517"/>
      <c r="R16" s="517"/>
      <c r="S16" s="517" t="s">
        <v>468</v>
      </c>
      <c r="T16" s="517"/>
      <c r="U16" s="517"/>
      <c r="V16" s="517"/>
      <c r="W16" s="517"/>
      <c r="X16" s="517"/>
      <c r="Y16" s="517"/>
      <c r="Z16" s="517"/>
      <c r="AA16" s="517"/>
      <c r="AB16" s="517"/>
      <c r="AC16" s="517"/>
      <c r="AD16" s="517"/>
      <c r="AE16" s="517"/>
      <c r="AF16" s="517"/>
      <c r="AG16" s="517"/>
      <c r="AH16" s="517"/>
      <c r="AI16" s="517"/>
      <c r="AJ16" s="517"/>
      <c r="AK16" s="517"/>
      <c r="AL16" s="517"/>
      <c r="AM16" s="517"/>
      <c r="AN16" s="517"/>
      <c r="AO16" s="517"/>
      <c r="AP16" s="517"/>
      <c r="AQ16" s="517"/>
      <c r="AR16" s="517"/>
      <c r="AS16" s="517"/>
      <c r="AT16" s="517"/>
      <c r="AU16" s="517" t="str">
        <f>TEXT(Z12,"#,##0.#######")</f>
        <v>18.</v>
      </c>
      <c r="AV16" s="517"/>
      <c r="AW16" s="517"/>
      <c r="AX16" s="517"/>
      <c r="AY16" s="517"/>
      <c r="AZ16" s="517"/>
      <c r="BA16" s="517"/>
      <c r="BB16" s="517"/>
      <c r="BC16" s="517"/>
      <c r="BD16" s="517"/>
      <c r="BE16" s="517"/>
      <c r="BF16" s="517"/>
      <c r="BG16" s="517"/>
      <c r="BH16" s="517"/>
      <c r="BI16" s="517"/>
      <c r="BJ16" s="517"/>
      <c r="BK16" s="517"/>
      <c r="BL16" s="517"/>
      <c r="BM16" s="517"/>
      <c r="BN16" s="517"/>
      <c r="BO16" s="517"/>
      <c r="BP16" s="517"/>
      <c r="BQ16" s="517"/>
      <c r="BR16" s="517"/>
      <c r="BS16" s="517"/>
      <c r="BT16" s="517"/>
      <c r="BU16" s="517"/>
      <c r="BV16" s="517"/>
      <c r="BW16" s="517"/>
      <c r="BX16" s="517"/>
      <c r="BY16" s="517"/>
      <c r="BZ16" s="517"/>
      <c r="CA16" s="517"/>
      <c r="CB16" s="517"/>
      <c r="CC16" s="517"/>
      <c r="CD16" s="517"/>
      <c r="CE16" s="517"/>
      <c r="CF16" s="519"/>
      <c r="CG16" s="519"/>
      <c r="CH16" s="519"/>
      <c r="CI16" s="520"/>
      <c r="CJ16" s="520"/>
    </row>
    <row r="17" spans="2:88" s="518" customFormat="1" ht="8.1" customHeight="1">
      <c r="B17" s="516"/>
      <c r="C17" s="517"/>
      <c r="D17" s="517"/>
      <c r="E17" s="517"/>
      <c r="F17" s="517"/>
      <c r="G17" s="517"/>
      <c r="H17" s="517"/>
      <c r="I17" s="517"/>
      <c r="J17" s="517"/>
      <c r="K17" s="517"/>
      <c r="L17" s="517"/>
      <c r="M17" s="517"/>
      <c r="N17" s="517"/>
      <c r="O17" s="517"/>
      <c r="P17" s="517"/>
      <c r="Q17" s="517"/>
      <c r="R17" s="517"/>
      <c r="S17" s="517"/>
      <c r="T17" s="517"/>
      <c r="U17" s="517"/>
      <c r="V17" s="517"/>
      <c r="W17" s="517"/>
      <c r="X17" s="517"/>
      <c r="Y17" s="517"/>
      <c r="Z17" s="517"/>
      <c r="AA17" s="517"/>
      <c r="AB17" s="517"/>
      <c r="AC17" s="517"/>
      <c r="AD17" s="517"/>
      <c r="AE17" s="517"/>
      <c r="AF17" s="517"/>
      <c r="AG17" s="517"/>
      <c r="AH17" s="517"/>
      <c r="AI17" s="517"/>
      <c r="AJ17" s="517"/>
      <c r="AK17" s="517"/>
      <c r="AL17" s="517"/>
      <c r="AM17" s="517"/>
      <c r="AN17" s="517"/>
      <c r="AO17" s="517"/>
      <c r="AP17" s="517"/>
      <c r="AQ17" s="517"/>
      <c r="AR17" s="517"/>
      <c r="AS17" s="517"/>
      <c r="AT17" s="517"/>
      <c r="AU17" s="517"/>
      <c r="AV17" s="517"/>
      <c r="AW17" s="517"/>
      <c r="AX17" s="517"/>
      <c r="AY17" s="517"/>
      <c r="AZ17" s="517"/>
      <c r="BA17" s="517"/>
      <c r="BB17" s="517"/>
      <c r="BC17" s="517"/>
      <c r="BD17" s="517"/>
      <c r="BE17" s="517"/>
      <c r="BF17" s="517"/>
      <c r="BG17" s="517"/>
      <c r="BH17" s="517"/>
      <c r="BI17" s="517"/>
      <c r="BJ17" s="517"/>
      <c r="BK17" s="517"/>
      <c r="BL17" s="517"/>
      <c r="BM17" s="517"/>
      <c r="BN17" s="517"/>
      <c r="BO17" s="517"/>
      <c r="BP17" s="517"/>
      <c r="BQ17" s="517"/>
      <c r="BR17" s="517"/>
      <c r="BS17" s="517"/>
      <c r="BT17" s="517"/>
      <c r="BU17" s="517"/>
      <c r="BV17" s="517"/>
      <c r="BW17" s="517"/>
      <c r="BX17" s="517"/>
      <c r="BY17" s="517"/>
      <c r="BZ17" s="517"/>
      <c r="CA17" s="517"/>
      <c r="CB17" s="517"/>
      <c r="CC17" s="517"/>
      <c r="CD17" s="517"/>
      <c r="CE17" s="517"/>
      <c r="CF17" s="519"/>
      <c r="CG17" s="519"/>
      <c r="CH17" s="519"/>
      <c r="CI17" s="520"/>
      <c r="CJ17" s="520"/>
    </row>
    <row r="18" spans="2:88" s="518" customFormat="1" ht="8.1" customHeight="1">
      <c r="B18" s="516"/>
      <c r="C18" s="517"/>
      <c r="D18" s="517"/>
      <c r="E18" s="517"/>
      <c r="F18" s="517"/>
      <c r="G18" s="517" t="s">
        <v>437</v>
      </c>
      <c r="H18" s="517"/>
      <c r="I18" s="517"/>
      <c r="J18" s="517"/>
      <c r="K18" s="517"/>
      <c r="L18" s="517"/>
      <c r="M18" s="517"/>
      <c r="N18" s="517" t="s">
        <v>456</v>
      </c>
      <c r="O18" s="517"/>
      <c r="P18" s="517" t="str">
        <f>TEXT(기계경비총괄표!G6,"#,##0")</f>
        <v>59,020</v>
      </c>
      <c r="Q18" s="517"/>
      <c r="R18" s="517"/>
      <c r="S18" s="517"/>
      <c r="T18" s="517"/>
      <c r="U18" s="517"/>
      <c r="V18" s="517"/>
      <c r="W18" s="517"/>
      <c r="X18" s="517"/>
      <c r="Y18" s="517" t="s">
        <v>477</v>
      </c>
      <c r="Z18" s="517"/>
      <c r="AA18" s="517"/>
      <c r="AB18" s="517" t="str">
        <f>TEXT(BM15,"#,##0.#######")</f>
        <v>10.93</v>
      </c>
      <c r="AC18" s="517"/>
      <c r="AD18" s="517"/>
      <c r="AE18" s="517"/>
      <c r="AF18" s="517"/>
      <c r="AG18" s="517"/>
      <c r="AH18" s="517"/>
      <c r="AI18" s="517"/>
      <c r="AJ18" s="517" t="s">
        <v>460</v>
      </c>
      <c r="AK18" s="517"/>
      <c r="AL18" s="517"/>
      <c r="AM18" s="517" t="str">
        <f>TEXT(TRUNC(P18/BM15,1),"#,##0.#")</f>
        <v>5,399.8</v>
      </c>
      <c r="AN18" s="517"/>
      <c r="AO18" s="517"/>
      <c r="AP18" s="517"/>
      <c r="AQ18" s="517"/>
      <c r="AR18" s="517"/>
      <c r="AS18" s="517"/>
      <c r="AT18" s="517"/>
      <c r="AU18" s="517"/>
      <c r="AV18" s="517"/>
      <c r="AW18" s="517"/>
      <c r="AX18" s="517"/>
      <c r="AY18" s="517"/>
      <c r="AZ18" s="517"/>
      <c r="BA18" s="517"/>
      <c r="BB18" s="517"/>
      <c r="BC18" s="517"/>
      <c r="BD18" s="517"/>
      <c r="BE18" s="517"/>
      <c r="BF18" s="517"/>
      <c r="BG18" s="517"/>
      <c r="BH18" s="517"/>
      <c r="BI18" s="517"/>
      <c r="BJ18" s="517"/>
      <c r="BK18" s="517"/>
      <c r="BL18" s="517"/>
      <c r="BM18" s="517"/>
      <c r="BN18" s="517"/>
      <c r="BO18" s="517"/>
      <c r="BP18" s="517"/>
      <c r="BQ18" s="517"/>
      <c r="BR18" s="517"/>
      <c r="BS18" s="517"/>
      <c r="BT18" s="517"/>
      <c r="BU18" s="517"/>
      <c r="BV18" s="517"/>
      <c r="BW18" s="517"/>
      <c r="BX18" s="517"/>
      <c r="BY18" s="517"/>
      <c r="BZ18" s="517"/>
      <c r="CA18" s="517"/>
      <c r="CB18" s="517"/>
      <c r="CC18" s="517"/>
      <c r="CD18" s="517"/>
      <c r="CE18" s="517"/>
      <c r="CF18" s="519"/>
      <c r="CG18" s="519"/>
      <c r="CH18" s="519"/>
      <c r="CI18" s="520"/>
      <c r="CJ18" s="520"/>
    </row>
    <row r="19" spans="2:88" s="518" customFormat="1" ht="8.1" customHeight="1">
      <c r="B19" s="516"/>
      <c r="C19" s="517"/>
      <c r="D19" s="517"/>
      <c r="E19" s="517"/>
      <c r="F19" s="517"/>
      <c r="G19" s="517" t="s">
        <v>248</v>
      </c>
      <c r="H19" s="517"/>
      <c r="I19" s="517"/>
      <c r="J19" s="517"/>
      <c r="K19" s="517"/>
      <c r="L19" s="517"/>
      <c r="M19" s="517"/>
      <c r="N19" s="517" t="s">
        <v>456</v>
      </c>
      <c r="O19" s="517"/>
      <c r="P19" s="517" t="str">
        <f>TEXT(기계경비총괄표!H6,"#,##0")</f>
        <v>11,029</v>
      </c>
      <c r="Q19" s="517"/>
      <c r="R19" s="517"/>
      <c r="S19" s="517"/>
      <c r="T19" s="517"/>
      <c r="U19" s="517"/>
      <c r="V19" s="517"/>
      <c r="W19" s="517"/>
      <c r="X19" s="517"/>
      <c r="Y19" s="517" t="s">
        <v>477</v>
      </c>
      <c r="Z19" s="517"/>
      <c r="AA19" s="517"/>
      <c r="AB19" s="517" t="str">
        <f>TEXT(BM15,"#,##0.#######")</f>
        <v>10.93</v>
      </c>
      <c r="AC19" s="517"/>
      <c r="AD19" s="517"/>
      <c r="AE19" s="517"/>
      <c r="AF19" s="517"/>
      <c r="AG19" s="517"/>
      <c r="AH19" s="517"/>
      <c r="AI19" s="517"/>
      <c r="AJ19" s="517" t="s">
        <v>460</v>
      </c>
      <c r="AK19" s="517"/>
      <c r="AL19" s="517"/>
      <c r="AM19" s="517" t="str">
        <f>TEXT(TRUNC(P19/BM15,1),"#,##0.#")</f>
        <v>1,009.</v>
      </c>
      <c r="AN19" s="517"/>
      <c r="AO19" s="517"/>
      <c r="AP19" s="517"/>
      <c r="AQ19" s="517"/>
      <c r="AR19" s="517"/>
      <c r="AS19" s="517"/>
      <c r="AT19" s="517"/>
      <c r="AU19" s="517"/>
      <c r="AV19" s="517"/>
      <c r="AW19" s="517"/>
      <c r="AX19" s="517"/>
      <c r="AY19" s="517"/>
      <c r="AZ19" s="517"/>
      <c r="BA19" s="517"/>
      <c r="BB19" s="517"/>
      <c r="BC19" s="517"/>
      <c r="BD19" s="517"/>
      <c r="BE19" s="517"/>
      <c r="BF19" s="517"/>
      <c r="BG19" s="517"/>
      <c r="BH19" s="517"/>
      <c r="BI19" s="517"/>
      <c r="BJ19" s="517"/>
      <c r="BK19" s="517"/>
      <c r="BL19" s="517"/>
      <c r="BM19" s="517"/>
      <c r="BN19" s="517"/>
      <c r="BO19" s="517"/>
      <c r="BP19" s="517"/>
      <c r="BQ19" s="517"/>
      <c r="BR19" s="517"/>
      <c r="BS19" s="517"/>
      <c r="BT19" s="517"/>
      <c r="BU19" s="517"/>
      <c r="BV19" s="517"/>
      <c r="BW19" s="517"/>
      <c r="BX19" s="517"/>
      <c r="BY19" s="517"/>
      <c r="BZ19" s="517"/>
      <c r="CA19" s="517"/>
      <c r="CB19" s="517"/>
      <c r="CC19" s="517"/>
      <c r="CD19" s="517"/>
      <c r="CE19" s="517"/>
      <c r="CF19" s="519"/>
      <c r="CG19" s="519"/>
      <c r="CH19" s="519"/>
      <c r="CI19" s="520"/>
      <c r="CJ19" s="520"/>
    </row>
    <row r="20" spans="2:88" s="518" customFormat="1" ht="8.1" customHeight="1">
      <c r="B20" s="516"/>
      <c r="C20" s="517"/>
      <c r="D20" s="517"/>
      <c r="E20" s="517"/>
      <c r="F20" s="517"/>
      <c r="G20" s="517" t="s">
        <v>478</v>
      </c>
      <c r="H20" s="517"/>
      <c r="I20" s="517"/>
      <c r="J20" s="517"/>
      <c r="K20" s="517" t="s">
        <v>479</v>
      </c>
      <c r="L20" s="517"/>
      <c r="M20" s="517"/>
      <c r="N20" s="517" t="s">
        <v>456</v>
      </c>
      <c r="O20" s="517"/>
      <c r="P20" s="517" t="str">
        <f>TEXT(기계경비총괄표!I6,"#,##0")</f>
        <v>16,992</v>
      </c>
      <c r="Q20" s="517"/>
      <c r="R20" s="517"/>
      <c r="S20" s="517"/>
      <c r="T20" s="517"/>
      <c r="U20" s="517"/>
      <c r="V20" s="517"/>
      <c r="W20" s="517"/>
      <c r="X20" s="517"/>
      <c r="Y20" s="517" t="s">
        <v>477</v>
      </c>
      <c r="Z20" s="517"/>
      <c r="AA20" s="517"/>
      <c r="AB20" s="517" t="str">
        <f>TEXT(BM15,"#,##0.#######")</f>
        <v>10.93</v>
      </c>
      <c r="AC20" s="517"/>
      <c r="AD20" s="517"/>
      <c r="AE20" s="517"/>
      <c r="AF20" s="517"/>
      <c r="AG20" s="517"/>
      <c r="AH20" s="517"/>
      <c r="AI20" s="517"/>
      <c r="AJ20" s="517" t="s">
        <v>460</v>
      </c>
      <c r="AK20" s="517"/>
      <c r="AL20" s="517"/>
      <c r="AM20" s="517" t="str">
        <f>TEXT(TRUNC(P20/BM15,1),"#,##0.#")</f>
        <v>1,554.6</v>
      </c>
      <c r="AN20" s="517"/>
      <c r="AO20" s="517"/>
      <c r="AP20" s="517"/>
      <c r="AQ20" s="517"/>
      <c r="AR20" s="517"/>
      <c r="AS20" s="517"/>
      <c r="AT20" s="517"/>
      <c r="AU20" s="517"/>
      <c r="AV20" s="517"/>
      <c r="AW20" s="517"/>
      <c r="AX20" s="517"/>
      <c r="AY20" s="517"/>
      <c r="AZ20" s="517"/>
      <c r="BA20" s="517"/>
      <c r="BB20" s="517"/>
      <c r="BC20" s="517"/>
      <c r="BD20" s="517"/>
      <c r="BE20" s="517"/>
      <c r="BF20" s="517"/>
      <c r="BG20" s="517"/>
      <c r="BH20" s="517"/>
      <c r="BI20" s="517"/>
      <c r="BJ20" s="517"/>
      <c r="BK20" s="517"/>
      <c r="BL20" s="517"/>
      <c r="BM20" s="517"/>
      <c r="BN20" s="517"/>
      <c r="BO20" s="517"/>
      <c r="BP20" s="517"/>
      <c r="BQ20" s="517"/>
      <c r="BR20" s="517"/>
      <c r="BS20" s="517"/>
      <c r="BT20" s="517"/>
      <c r="BU20" s="517"/>
      <c r="BV20" s="517"/>
      <c r="BW20" s="517"/>
      <c r="BX20" s="517"/>
      <c r="BY20" s="517"/>
      <c r="BZ20" s="517"/>
      <c r="CA20" s="517"/>
      <c r="CB20" s="517"/>
      <c r="CC20" s="517"/>
      <c r="CD20" s="517"/>
      <c r="CE20" s="517"/>
      <c r="CF20" s="519"/>
      <c r="CG20" s="519"/>
      <c r="CH20" s="519"/>
      <c r="CI20" s="520"/>
      <c r="CJ20" s="520"/>
    </row>
    <row r="21" spans="2:88" s="518" customFormat="1" ht="8.1" customHeight="1">
      <c r="B21" s="516"/>
      <c r="C21" s="517"/>
      <c r="D21" s="517"/>
      <c r="E21" s="517"/>
      <c r="F21" s="517"/>
      <c r="G21" s="517" t="s">
        <v>480</v>
      </c>
      <c r="H21" s="517"/>
      <c r="I21" s="517"/>
      <c r="J21" s="517"/>
      <c r="K21" s="517" t="s">
        <v>481</v>
      </c>
      <c r="L21" s="517"/>
      <c r="M21" s="517"/>
      <c r="N21" s="517" t="s">
        <v>456</v>
      </c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  <c r="AG21" s="517"/>
      <c r="AH21" s="517" t="str">
        <f>TEXT(AM18+AM19+AM20,"#,##0.#######")</f>
        <v>7,963.4</v>
      </c>
      <c r="AI21" s="517"/>
      <c r="AJ21" s="517"/>
      <c r="AK21" s="517"/>
      <c r="AL21" s="517"/>
      <c r="AM21" s="517"/>
      <c r="AN21" s="517"/>
      <c r="AO21" s="517"/>
      <c r="AP21" s="517"/>
      <c r="AQ21" s="517"/>
      <c r="AR21" s="517"/>
      <c r="AS21" s="517"/>
      <c r="AT21" s="517"/>
      <c r="AU21" s="517"/>
      <c r="AV21" s="517"/>
      <c r="AW21" s="517"/>
      <c r="AX21" s="517"/>
      <c r="AY21" s="517"/>
      <c r="AZ21" s="517"/>
      <c r="BA21" s="517"/>
      <c r="BB21" s="517"/>
      <c r="BC21" s="517"/>
      <c r="BD21" s="517"/>
      <c r="BE21" s="517"/>
      <c r="BF21" s="517"/>
      <c r="BG21" s="517"/>
      <c r="BH21" s="517"/>
      <c r="BI21" s="517"/>
      <c r="BJ21" s="517"/>
      <c r="BK21" s="517"/>
      <c r="BL21" s="517"/>
      <c r="BM21" s="517"/>
      <c r="BN21" s="517"/>
      <c r="BO21" s="517"/>
      <c r="BP21" s="517"/>
      <c r="BQ21" s="517"/>
      <c r="BR21" s="517"/>
      <c r="BS21" s="517"/>
      <c r="BT21" s="517"/>
      <c r="BU21" s="517"/>
      <c r="BV21" s="517"/>
      <c r="BW21" s="517"/>
      <c r="BX21" s="517"/>
      <c r="BY21" s="517"/>
      <c r="BZ21" s="517"/>
      <c r="CA21" s="517"/>
      <c r="CB21" s="517"/>
      <c r="CC21" s="517"/>
      <c r="CD21" s="517"/>
      <c r="CE21" s="517"/>
      <c r="CF21" s="519">
        <f>CG21+CH21+CI21</f>
        <v>7963.4</v>
      </c>
      <c r="CG21" s="519" t="str">
        <f>TEXT(AM18,"#,###.0")</f>
        <v>5,399.8</v>
      </c>
      <c r="CH21" s="519" t="str">
        <f>TEXT(AM19,"#,###.0")</f>
        <v>1,009.0</v>
      </c>
      <c r="CI21" s="520" t="str">
        <f>TEXT(AM20,"#,###.0")</f>
        <v>1,554.6</v>
      </c>
      <c r="CJ21" s="520"/>
    </row>
    <row r="22" spans="2:88" s="518" customFormat="1" ht="8.1" customHeight="1">
      <c r="B22" s="516"/>
      <c r="C22" s="517"/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  <c r="AG22" s="517"/>
      <c r="AH22" s="517"/>
      <c r="AI22" s="517"/>
      <c r="AJ22" s="517"/>
      <c r="AK22" s="517"/>
      <c r="AL22" s="517"/>
      <c r="AM22" s="517"/>
      <c r="AN22" s="517"/>
      <c r="AO22" s="517"/>
      <c r="AP22" s="517"/>
      <c r="AQ22" s="517"/>
      <c r="AR22" s="517"/>
      <c r="AS22" s="517"/>
      <c r="AT22" s="517"/>
      <c r="AU22" s="517"/>
      <c r="AV22" s="517"/>
      <c r="AW22" s="517"/>
      <c r="AX22" s="517"/>
      <c r="AY22" s="517"/>
      <c r="AZ22" s="517"/>
      <c r="BA22" s="517"/>
      <c r="BB22" s="517"/>
      <c r="BC22" s="517"/>
      <c r="BD22" s="517"/>
      <c r="BE22" s="517"/>
      <c r="BF22" s="517"/>
      <c r="BG22" s="517"/>
      <c r="BH22" s="517"/>
      <c r="BI22" s="517"/>
      <c r="BJ22" s="517"/>
      <c r="BK22" s="517"/>
      <c r="BL22" s="517"/>
      <c r="BM22" s="517"/>
      <c r="BN22" s="517"/>
      <c r="BO22" s="517"/>
      <c r="BP22" s="517"/>
      <c r="BQ22" s="517"/>
      <c r="BR22" s="517"/>
      <c r="BS22" s="517"/>
      <c r="BT22" s="517"/>
      <c r="BU22" s="517"/>
      <c r="BV22" s="517"/>
      <c r="BW22" s="517"/>
      <c r="BX22" s="517"/>
      <c r="BY22" s="517"/>
      <c r="BZ22" s="517"/>
      <c r="CA22" s="517"/>
      <c r="CB22" s="517"/>
      <c r="CC22" s="517"/>
      <c r="CD22" s="517"/>
      <c r="CE22" s="517"/>
      <c r="CF22" s="519"/>
      <c r="CG22" s="519"/>
      <c r="CH22" s="519"/>
      <c r="CI22" s="520"/>
      <c r="CJ22" s="520"/>
    </row>
    <row r="23" spans="2:88" s="518" customFormat="1" ht="8.1" customHeight="1">
      <c r="B23" s="516"/>
      <c r="C23" s="517"/>
      <c r="D23" s="517" t="s">
        <v>67</v>
      </c>
      <c r="E23" s="517"/>
      <c r="F23" s="517"/>
      <c r="G23" s="517" t="s">
        <v>482</v>
      </c>
      <c r="H23" s="517"/>
      <c r="I23" s="517"/>
      <c r="J23" s="517" t="s">
        <v>483</v>
      </c>
      <c r="K23" s="517"/>
      <c r="L23" s="517"/>
      <c r="M23" s="517" t="s">
        <v>456</v>
      </c>
      <c r="N23" s="517"/>
      <c r="O23" s="517" t="s">
        <v>484</v>
      </c>
      <c r="P23" s="517"/>
      <c r="Q23" s="517"/>
      <c r="R23" s="517"/>
      <c r="S23" s="517"/>
      <c r="T23" s="517"/>
      <c r="U23" s="517"/>
      <c r="V23" s="517"/>
      <c r="W23" s="517"/>
      <c r="X23" s="517"/>
      <c r="Y23" s="517" t="s">
        <v>528</v>
      </c>
      <c r="Z23" s="517"/>
      <c r="AA23" s="517"/>
      <c r="AB23" s="517"/>
      <c r="AC23" s="517"/>
      <c r="AD23" s="517"/>
      <c r="AE23" s="517"/>
      <c r="AF23" s="517"/>
      <c r="AG23" s="517"/>
      <c r="AH23" s="517"/>
      <c r="AI23" s="517"/>
      <c r="AJ23" s="517"/>
      <c r="AK23" s="517"/>
      <c r="AL23" s="517"/>
      <c r="AM23" s="517"/>
      <c r="AN23" s="517"/>
      <c r="AO23" s="517"/>
      <c r="AP23" s="517"/>
      <c r="AQ23" s="517"/>
      <c r="AR23" s="517"/>
      <c r="AS23" s="517"/>
      <c r="AT23" s="517"/>
      <c r="AU23" s="517"/>
      <c r="AV23" s="517"/>
      <c r="AW23" s="517"/>
      <c r="AX23" s="517"/>
      <c r="AY23" s="517"/>
      <c r="AZ23" s="517"/>
      <c r="BA23" s="517"/>
      <c r="BB23" s="517"/>
      <c r="BC23" s="517"/>
      <c r="BD23" s="517"/>
      <c r="BE23" s="517"/>
      <c r="BF23" s="517"/>
      <c r="BG23" s="517"/>
      <c r="BH23" s="517"/>
      <c r="BI23" s="517"/>
      <c r="BJ23" s="517"/>
      <c r="BK23" s="517"/>
      <c r="BL23" s="517"/>
      <c r="BM23" s="517"/>
      <c r="BN23" s="517"/>
      <c r="BO23" s="517"/>
      <c r="BP23" s="517"/>
      <c r="BQ23" s="517"/>
      <c r="BR23" s="517"/>
      <c r="BS23" s="517"/>
      <c r="BT23" s="517"/>
      <c r="BU23" s="517"/>
      <c r="BV23" s="517"/>
      <c r="BW23" s="517"/>
      <c r="BX23" s="517"/>
      <c r="BY23" s="517"/>
      <c r="BZ23" s="517"/>
      <c r="CA23" s="517"/>
      <c r="CB23" s="517"/>
      <c r="CC23" s="517"/>
      <c r="CD23" s="517"/>
      <c r="CE23" s="517"/>
      <c r="CF23" s="519"/>
      <c r="CG23" s="519"/>
      <c r="CH23" s="519"/>
      <c r="CI23" s="520"/>
      <c r="CJ23" s="520"/>
    </row>
    <row r="24" spans="2:88" s="518" customFormat="1" ht="8.1" customHeight="1">
      <c r="B24" s="516"/>
      <c r="C24" s="517"/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  <c r="AG24" s="517"/>
      <c r="AH24" s="517"/>
      <c r="AI24" s="517"/>
      <c r="AJ24" s="517"/>
      <c r="AK24" s="517"/>
      <c r="AL24" s="517"/>
      <c r="AM24" s="517"/>
      <c r="AN24" s="517"/>
      <c r="AO24" s="517"/>
      <c r="AP24" s="517"/>
      <c r="AQ24" s="517"/>
      <c r="AR24" s="517"/>
      <c r="AS24" s="517"/>
      <c r="AT24" s="517"/>
      <c r="AU24" s="517"/>
      <c r="AV24" s="517"/>
      <c r="AW24" s="517"/>
      <c r="AX24" s="517"/>
      <c r="AY24" s="517"/>
      <c r="AZ24" s="517"/>
      <c r="BA24" s="517"/>
      <c r="BB24" s="517"/>
      <c r="BC24" s="517"/>
      <c r="BD24" s="517"/>
      <c r="BE24" s="517"/>
      <c r="BF24" s="517"/>
      <c r="BG24" s="517"/>
      <c r="BH24" s="517"/>
      <c r="BI24" s="517"/>
      <c r="BJ24" s="517"/>
      <c r="BK24" s="517"/>
      <c r="BL24" s="517"/>
      <c r="BM24" s="517"/>
      <c r="BN24" s="517"/>
      <c r="BO24" s="517"/>
      <c r="BP24" s="517"/>
      <c r="BQ24" s="517"/>
      <c r="BR24" s="517"/>
      <c r="BS24" s="517"/>
      <c r="BT24" s="517"/>
      <c r="BU24" s="517"/>
      <c r="BV24" s="517"/>
      <c r="BW24" s="517"/>
      <c r="BX24" s="517"/>
      <c r="BY24" s="517"/>
      <c r="BZ24" s="517"/>
      <c r="CA24" s="517"/>
      <c r="CB24" s="517"/>
      <c r="CC24" s="517"/>
      <c r="CD24" s="517"/>
      <c r="CE24" s="517"/>
      <c r="CF24" s="519"/>
      <c r="CG24" s="519"/>
      <c r="CH24" s="519"/>
      <c r="CI24" s="520"/>
      <c r="CJ24" s="520"/>
    </row>
    <row r="25" spans="2:88" s="518" customFormat="1" ht="8.1" customHeight="1">
      <c r="B25" s="516"/>
      <c r="C25" s="517"/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U25" s="517" t="s">
        <v>470</v>
      </c>
      <c r="V25" s="517" t="s">
        <v>486</v>
      </c>
      <c r="W25" s="517"/>
      <c r="X25" s="517"/>
      <c r="Y25" s="517"/>
      <c r="Z25" s="517"/>
      <c r="AA25" s="517"/>
      <c r="AB25" s="517" t="s">
        <v>472</v>
      </c>
      <c r="AC25" s="517"/>
      <c r="AD25" s="517"/>
      <c r="AE25" s="517"/>
      <c r="AF25" s="517"/>
      <c r="AG25" s="517"/>
      <c r="AH25" s="517"/>
      <c r="AI25" s="517"/>
      <c r="AJ25" s="517"/>
      <c r="AK25" s="517"/>
      <c r="AL25" s="517"/>
      <c r="AM25" s="517"/>
      <c r="AN25" s="517"/>
      <c r="AO25" s="517"/>
      <c r="AP25" s="517"/>
      <c r="AQ25" s="517"/>
      <c r="AR25" s="517"/>
      <c r="AS25" s="517"/>
      <c r="AT25" s="517"/>
      <c r="AU25" s="517"/>
      <c r="AV25" s="517"/>
      <c r="AW25" s="517"/>
      <c r="AX25" s="517"/>
      <c r="AY25" s="517"/>
      <c r="AZ25" s="517"/>
      <c r="BA25" s="517"/>
      <c r="BB25" s="517"/>
      <c r="BC25" s="517"/>
      <c r="BD25" s="517"/>
      <c r="BE25" s="517"/>
      <c r="BF25" s="517"/>
      <c r="BG25" s="517"/>
      <c r="BH25" s="517"/>
      <c r="BI25" s="517"/>
      <c r="BJ25" s="517"/>
      <c r="BK25" s="517"/>
      <c r="BL25" s="517"/>
      <c r="BM25" s="517"/>
      <c r="BN25" s="517"/>
      <c r="BO25" s="517"/>
      <c r="BP25" s="517"/>
      <c r="BQ25" s="517"/>
      <c r="BR25" s="517"/>
      <c r="BS25" s="517"/>
      <c r="BT25" s="517"/>
      <c r="BU25" s="517"/>
      <c r="BV25" s="517"/>
      <c r="BW25" s="517"/>
      <c r="BX25" s="517"/>
      <c r="BY25" s="517"/>
      <c r="BZ25" s="517"/>
      <c r="CA25" s="517"/>
      <c r="CB25" s="517"/>
      <c r="CC25" s="517"/>
      <c r="CD25" s="517"/>
      <c r="CE25" s="517"/>
      <c r="CF25" s="519"/>
      <c r="CG25" s="519"/>
      <c r="CH25" s="519"/>
      <c r="CI25" s="520"/>
      <c r="CJ25" s="520"/>
    </row>
    <row r="26" spans="2:88" s="518" customFormat="1" ht="8.1" customHeight="1">
      <c r="B26" s="516"/>
      <c r="C26" s="517"/>
      <c r="D26" s="517"/>
      <c r="E26" s="517"/>
      <c r="F26" s="517" t="s">
        <v>529</v>
      </c>
      <c r="G26" s="517"/>
      <c r="H26" s="517"/>
      <c r="I26" s="517"/>
      <c r="J26" s="517"/>
      <c r="K26" s="517"/>
      <c r="L26" s="517"/>
      <c r="M26" s="517"/>
      <c r="N26" s="517"/>
      <c r="O26" s="517"/>
      <c r="U26" s="517" t="s">
        <v>490</v>
      </c>
      <c r="V26" s="517"/>
      <c r="W26" s="517" t="s">
        <v>460</v>
      </c>
      <c r="X26" s="541" t="str">
        <f>TEXT(5,"#,##0.#######")</f>
        <v>5.</v>
      </c>
      <c r="Y26" s="541"/>
      <c r="Z26" s="541"/>
      <c r="AA26" s="517"/>
      <c r="AB26" s="517"/>
      <c r="AC26" s="517" t="s">
        <v>285</v>
      </c>
      <c r="AK26" s="517"/>
      <c r="AL26" s="517"/>
      <c r="AM26" s="542" t="s">
        <v>2038</v>
      </c>
      <c r="AN26" s="517"/>
      <c r="AO26" s="517"/>
      <c r="AP26" s="517"/>
      <c r="AQ26" s="517"/>
      <c r="AR26" s="517"/>
      <c r="AS26" s="517"/>
      <c r="AT26" s="517"/>
      <c r="AU26" s="517"/>
      <c r="AV26" s="517"/>
      <c r="AW26" s="517"/>
      <c r="AX26" s="517"/>
      <c r="AY26" s="517"/>
      <c r="AZ26" s="517"/>
      <c r="BA26" s="517"/>
      <c r="BB26" s="517"/>
      <c r="BC26" s="517"/>
      <c r="BD26" s="517"/>
      <c r="BE26" s="517"/>
      <c r="BF26" s="517"/>
      <c r="BG26" s="517"/>
      <c r="BH26" s="517"/>
      <c r="BI26" s="517"/>
      <c r="BJ26" s="517"/>
      <c r="BK26" s="517"/>
      <c r="BL26" s="517"/>
      <c r="BM26" s="517"/>
      <c r="BN26" s="517"/>
      <c r="BO26" s="517"/>
      <c r="BP26" s="517"/>
      <c r="BQ26" s="517"/>
      <c r="BR26" s="517"/>
      <c r="BS26" s="517"/>
      <c r="BT26" s="517"/>
      <c r="BU26" s="517"/>
      <c r="BV26" s="517"/>
      <c r="BW26" s="517"/>
      <c r="BX26" s="517"/>
      <c r="BY26" s="517"/>
      <c r="BZ26" s="517"/>
      <c r="CA26" s="517"/>
      <c r="CB26" s="517"/>
      <c r="CC26" s="517"/>
      <c r="CD26" s="517"/>
      <c r="CE26" s="517"/>
      <c r="CF26" s="519"/>
      <c r="CG26" s="519"/>
      <c r="CH26" s="519"/>
      <c r="CI26" s="520"/>
      <c r="CJ26" s="520"/>
    </row>
    <row r="27" spans="2:88" s="518" customFormat="1" ht="8.1" customHeight="1">
      <c r="B27" s="516"/>
      <c r="C27" s="517"/>
      <c r="D27" s="517"/>
      <c r="E27" s="517"/>
      <c r="F27" s="517"/>
      <c r="G27" s="517"/>
      <c r="H27" s="517" t="s">
        <v>494</v>
      </c>
      <c r="I27" s="517"/>
      <c r="J27" s="517"/>
      <c r="K27" s="517" t="s">
        <v>495</v>
      </c>
      <c r="L27" s="517" t="s">
        <v>495</v>
      </c>
      <c r="M27" s="517" t="s">
        <v>495</v>
      </c>
      <c r="N27" s="517" t="s">
        <v>495</v>
      </c>
      <c r="O27" s="517" t="s">
        <v>495</v>
      </c>
      <c r="P27" s="517" t="s">
        <v>495</v>
      </c>
      <c r="Q27" s="517" t="s">
        <v>495</v>
      </c>
      <c r="R27" s="517" t="s">
        <v>495</v>
      </c>
      <c r="S27" s="517" t="s">
        <v>495</v>
      </c>
      <c r="T27" s="517" t="s">
        <v>495</v>
      </c>
      <c r="U27" s="517" t="s">
        <v>495</v>
      </c>
      <c r="V27" s="517" t="s">
        <v>495</v>
      </c>
      <c r="W27" s="517" t="s">
        <v>495</v>
      </c>
      <c r="X27" s="517" t="s">
        <v>495</v>
      </c>
      <c r="Y27" s="517" t="s">
        <v>495</v>
      </c>
      <c r="Z27" s="517" t="s">
        <v>495</v>
      </c>
      <c r="AA27" s="517" t="s">
        <v>495</v>
      </c>
      <c r="AB27" s="517" t="s">
        <v>495</v>
      </c>
      <c r="AC27" s="517" t="s">
        <v>495</v>
      </c>
      <c r="AD27" s="517" t="s">
        <v>495</v>
      </c>
      <c r="AE27" s="517" t="s">
        <v>495</v>
      </c>
      <c r="AF27" s="517" t="s">
        <v>495</v>
      </c>
      <c r="AG27" s="517" t="s">
        <v>495</v>
      </c>
      <c r="AH27" s="517" t="s">
        <v>495</v>
      </c>
      <c r="AI27" s="517" t="s">
        <v>495</v>
      </c>
      <c r="AJ27" s="517" t="s">
        <v>495</v>
      </c>
      <c r="AK27" s="517" t="s">
        <v>495</v>
      </c>
      <c r="AL27" s="517" t="s">
        <v>495</v>
      </c>
      <c r="AM27" s="517" t="s">
        <v>495</v>
      </c>
      <c r="AN27" s="517"/>
      <c r="AO27" s="517" t="s">
        <v>494</v>
      </c>
      <c r="AP27" s="517"/>
      <c r="AQ27" s="517"/>
      <c r="AR27" s="517"/>
      <c r="AS27" s="517"/>
      <c r="AT27" s="517"/>
      <c r="AU27" s="517"/>
      <c r="AV27" s="517"/>
      <c r="AW27" s="517"/>
      <c r="AX27" s="517"/>
      <c r="AY27" s="517"/>
      <c r="AZ27" s="517"/>
      <c r="BA27" s="517"/>
      <c r="BB27" s="517"/>
      <c r="BC27" s="517"/>
      <c r="BD27" s="517"/>
      <c r="BE27" s="517"/>
      <c r="BF27" s="517"/>
      <c r="BG27" s="517"/>
      <c r="BH27" s="517"/>
      <c r="BI27" s="517"/>
      <c r="BJ27" s="517"/>
      <c r="BK27" s="517"/>
      <c r="BL27" s="517"/>
      <c r="BM27" s="517"/>
      <c r="BN27" s="517"/>
      <c r="BO27" s="517"/>
      <c r="BP27" s="517"/>
      <c r="BQ27" s="517"/>
      <c r="BR27" s="517"/>
      <c r="BS27" s="517"/>
      <c r="BT27" s="517"/>
      <c r="BU27" s="517"/>
      <c r="BV27" s="517"/>
      <c r="BW27" s="517"/>
      <c r="BX27" s="517"/>
      <c r="BY27" s="517"/>
      <c r="BZ27" s="517"/>
      <c r="CA27" s="517"/>
      <c r="CB27" s="517"/>
      <c r="CC27" s="517"/>
      <c r="CD27" s="517"/>
      <c r="CE27" s="517"/>
      <c r="CF27" s="519"/>
      <c r="CG27" s="519"/>
      <c r="CH27" s="519"/>
      <c r="CI27" s="520"/>
      <c r="CJ27" s="520"/>
    </row>
    <row r="28" spans="2:88" s="518" customFormat="1" ht="8.1" customHeight="1">
      <c r="B28" s="516"/>
      <c r="C28" s="517"/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T28" s="517" t="s">
        <v>496</v>
      </c>
      <c r="U28" s="517"/>
      <c r="V28" s="517" t="s">
        <v>460</v>
      </c>
      <c r="W28" s="517" t="str">
        <f>TEXT(30,"#,##0.#######")</f>
        <v>30.</v>
      </c>
      <c r="X28" s="517"/>
      <c r="Y28" s="517" t="s">
        <v>285</v>
      </c>
      <c r="Z28" s="517"/>
      <c r="AA28" s="517" t="s">
        <v>466</v>
      </c>
      <c r="AB28" s="517" t="s">
        <v>476</v>
      </c>
      <c r="AC28" s="517"/>
      <c r="AD28" s="517"/>
      <c r="AE28" s="517"/>
      <c r="AF28" s="517"/>
      <c r="AG28" s="517"/>
      <c r="AH28" s="517"/>
      <c r="AI28" s="517"/>
      <c r="AJ28" s="517"/>
      <c r="AK28" s="517"/>
      <c r="AL28" s="517"/>
      <c r="AM28" s="517"/>
      <c r="AN28" s="517"/>
      <c r="AO28" s="517"/>
      <c r="AP28" s="517"/>
      <c r="AQ28" s="517"/>
      <c r="AR28" s="517"/>
      <c r="AS28" s="517"/>
      <c r="AT28" s="517"/>
      <c r="AU28" s="517"/>
      <c r="AV28" s="517"/>
      <c r="AW28" s="517"/>
      <c r="AX28" s="517"/>
      <c r="AY28" s="517"/>
      <c r="AZ28" s="517"/>
      <c r="BA28" s="517"/>
      <c r="BB28" s="517"/>
      <c r="BC28" s="517"/>
      <c r="BD28" s="517"/>
      <c r="BE28" s="517"/>
      <c r="BF28" s="517"/>
      <c r="BG28" s="517"/>
      <c r="BH28" s="517"/>
      <c r="BI28" s="517"/>
      <c r="BJ28" s="517"/>
      <c r="BK28" s="517"/>
      <c r="BL28" s="517"/>
      <c r="BM28" s="517"/>
      <c r="BN28" s="517"/>
      <c r="BO28" s="517"/>
      <c r="BP28" s="517"/>
      <c r="BQ28" s="517"/>
      <c r="BR28" s="517"/>
      <c r="BS28" s="517"/>
      <c r="BT28" s="517"/>
      <c r="BU28" s="517"/>
      <c r="BV28" s="517"/>
      <c r="BW28" s="517"/>
      <c r="BX28" s="517"/>
      <c r="BY28" s="517"/>
      <c r="BZ28" s="517"/>
      <c r="CA28" s="517"/>
      <c r="CB28" s="517"/>
      <c r="CC28" s="517"/>
      <c r="CD28" s="517"/>
      <c r="CE28" s="517"/>
      <c r="CF28" s="519"/>
      <c r="CG28" s="519"/>
      <c r="CH28" s="519"/>
      <c r="CI28" s="520"/>
      <c r="CJ28" s="520"/>
    </row>
    <row r="29" spans="2:88" s="518" customFormat="1" ht="8.1" customHeight="1">
      <c r="B29" s="516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T29" s="517" t="s">
        <v>498</v>
      </c>
      <c r="U29" s="517"/>
      <c r="V29" s="517" t="s">
        <v>460</v>
      </c>
      <c r="W29" s="517" t="str">
        <f>TEXT(35,"#,##0.#######")</f>
        <v>35.</v>
      </c>
      <c r="X29" s="517"/>
      <c r="Y29" s="517" t="s">
        <v>285</v>
      </c>
      <c r="Z29" s="517"/>
      <c r="AA29" s="517" t="s">
        <v>466</v>
      </c>
      <c r="AB29" s="517" t="s">
        <v>476</v>
      </c>
      <c r="AC29" s="517"/>
      <c r="AD29" s="517"/>
      <c r="AE29" s="517"/>
      <c r="AF29" s="517"/>
      <c r="AG29" s="517"/>
      <c r="AH29" s="517"/>
      <c r="AI29" s="517"/>
      <c r="AJ29" s="517"/>
      <c r="AK29" s="517"/>
      <c r="AL29" s="517"/>
      <c r="AM29" s="517"/>
      <c r="AN29" s="517"/>
      <c r="AO29" s="517"/>
      <c r="AP29" s="517"/>
      <c r="AQ29" s="517"/>
      <c r="AR29" s="517"/>
      <c r="AS29" s="517"/>
      <c r="AT29" s="517"/>
      <c r="AU29" s="517"/>
      <c r="AV29" s="517"/>
      <c r="AW29" s="517"/>
      <c r="AX29" s="517"/>
      <c r="AY29" s="517"/>
      <c r="AZ29" s="517"/>
      <c r="BA29" s="517"/>
      <c r="BB29" s="517"/>
      <c r="BC29" s="517"/>
      <c r="BD29" s="517"/>
      <c r="BE29" s="517"/>
      <c r="BF29" s="517"/>
      <c r="BG29" s="517"/>
      <c r="BH29" s="517"/>
      <c r="BI29" s="517"/>
      <c r="BJ29" s="517"/>
      <c r="BK29" s="517"/>
      <c r="BL29" s="517"/>
      <c r="BM29" s="517"/>
      <c r="BN29" s="517"/>
      <c r="BO29" s="517"/>
      <c r="BP29" s="517"/>
      <c r="BQ29" s="517"/>
      <c r="BR29" s="517"/>
      <c r="BS29" s="517"/>
      <c r="BT29" s="517"/>
      <c r="BU29" s="517"/>
      <c r="BV29" s="517"/>
      <c r="BW29" s="517"/>
      <c r="BX29" s="517"/>
      <c r="BY29" s="517"/>
      <c r="BZ29" s="517"/>
      <c r="CA29" s="517"/>
      <c r="CB29" s="517"/>
      <c r="CC29" s="517"/>
      <c r="CD29" s="517"/>
      <c r="CE29" s="517"/>
      <c r="CF29" s="519"/>
      <c r="CG29" s="519"/>
      <c r="CH29" s="519"/>
      <c r="CI29" s="520"/>
      <c r="CJ29" s="520"/>
    </row>
    <row r="30" spans="2:88" s="518" customFormat="1" ht="8.1" customHeight="1">
      <c r="B30" s="516"/>
      <c r="C30" s="517"/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G30" s="517"/>
      <c r="AH30" s="517"/>
      <c r="AI30" s="517"/>
      <c r="AJ30" s="517"/>
      <c r="AK30" s="517"/>
      <c r="AL30" s="517"/>
      <c r="AM30" s="517"/>
      <c r="AN30" s="517"/>
      <c r="AO30" s="517"/>
      <c r="AP30" s="517"/>
      <c r="AQ30" s="517"/>
      <c r="AR30" s="517"/>
      <c r="AS30" s="517"/>
      <c r="AT30" s="517"/>
      <c r="AU30" s="517"/>
      <c r="AV30" s="517"/>
      <c r="AW30" s="517"/>
      <c r="AX30" s="517"/>
      <c r="AY30" s="517"/>
      <c r="AZ30" s="517"/>
      <c r="BA30" s="517"/>
      <c r="BB30" s="517"/>
      <c r="BC30" s="517"/>
      <c r="BD30" s="517"/>
      <c r="BE30" s="517"/>
      <c r="BF30" s="517"/>
      <c r="BG30" s="517"/>
      <c r="BH30" s="517"/>
      <c r="BI30" s="517"/>
      <c r="BJ30" s="517"/>
      <c r="BK30" s="517"/>
      <c r="BL30" s="517"/>
      <c r="BM30" s="517"/>
      <c r="BN30" s="517"/>
      <c r="BO30" s="517"/>
      <c r="BP30" s="517"/>
      <c r="BQ30" s="517"/>
      <c r="BR30" s="517"/>
      <c r="BS30" s="517"/>
      <c r="BT30" s="517"/>
      <c r="BU30" s="517"/>
      <c r="BV30" s="517"/>
      <c r="BW30" s="517"/>
      <c r="BX30" s="517"/>
      <c r="BY30" s="517"/>
      <c r="BZ30" s="517"/>
      <c r="CA30" s="517"/>
      <c r="CB30" s="517"/>
      <c r="CC30" s="517"/>
      <c r="CD30" s="517"/>
      <c r="CE30" s="517"/>
      <c r="CF30" s="519"/>
      <c r="CG30" s="519"/>
      <c r="CH30" s="519"/>
      <c r="CI30" s="520"/>
      <c r="CJ30" s="520"/>
    </row>
    <row r="31" spans="2:88" s="518" customFormat="1" ht="8.1" customHeight="1">
      <c r="B31" s="516"/>
      <c r="C31" s="517"/>
      <c r="D31" s="517"/>
      <c r="E31" s="517"/>
      <c r="F31" s="517"/>
      <c r="G31" s="517" t="s">
        <v>500</v>
      </c>
      <c r="H31" s="517"/>
      <c r="I31" s="517" t="s">
        <v>460</v>
      </c>
      <c r="J31" s="517"/>
      <c r="K31" s="517" t="str">
        <f>TEXT(4.5,"#,##0.#######")</f>
        <v>4.5</v>
      </c>
      <c r="L31" s="517"/>
      <c r="M31" s="517"/>
      <c r="N31" s="517" t="s">
        <v>501</v>
      </c>
      <c r="O31" s="517"/>
      <c r="P31" s="517"/>
      <c r="Q31" s="517"/>
      <c r="R31" s="517"/>
      <c r="S31" s="517"/>
      <c r="T31" s="517"/>
      <c r="U31" s="517"/>
      <c r="V31" s="517" t="s">
        <v>502</v>
      </c>
      <c r="W31" s="517"/>
      <c r="X31" s="517"/>
      <c r="Y31" s="517" t="s">
        <v>460</v>
      </c>
      <c r="Z31" s="517"/>
      <c r="AA31" s="517" t="str">
        <f>TEXT(0.8,"#,##0.#######")</f>
        <v>0.8</v>
      </c>
      <c r="AB31" s="517"/>
      <c r="AC31" s="517"/>
      <c r="AD31" s="517" t="s">
        <v>501</v>
      </c>
      <c r="AE31" s="517"/>
      <c r="AF31" s="517"/>
      <c r="AG31" s="517" t="s">
        <v>466</v>
      </c>
      <c r="AH31" s="517" t="s">
        <v>446</v>
      </c>
      <c r="AI31" s="517"/>
      <c r="AJ31" s="517"/>
      <c r="AK31" s="517"/>
      <c r="AL31" s="517"/>
      <c r="AM31" s="517"/>
      <c r="AN31" s="517" t="s">
        <v>503</v>
      </c>
      <c r="AO31" s="517"/>
      <c r="AP31" s="517"/>
      <c r="AQ31" s="517" t="s">
        <v>460</v>
      </c>
      <c r="AR31" s="517"/>
      <c r="AS31" s="517" t="str">
        <f>TEXT(1.42,"#,##0.#######")</f>
        <v>1.42</v>
      </c>
      <c r="AT31" s="517"/>
      <c r="AU31" s="517"/>
      <c r="AV31" s="517"/>
      <c r="AW31" s="517"/>
      <c r="AX31" s="517"/>
      <c r="AY31" s="517"/>
      <c r="AZ31" s="517"/>
      <c r="BA31" s="517"/>
      <c r="BB31" s="517" t="s">
        <v>504</v>
      </c>
      <c r="BC31" s="517"/>
      <c r="BD31" s="517" t="s">
        <v>460</v>
      </c>
      <c r="BE31" s="517"/>
      <c r="BF31" s="517" t="str">
        <f>TEXT(0.9,"#,##0.#######")</f>
        <v>0.9</v>
      </c>
      <c r="BG31" s="517"/>
      <c r="BH31" s="517"/>
      <c r="BI31" s="517"/>
      <c r="BJ31" s="517"/>
      <c r="BK31" s="517"/>
      <c r="BL31" s="517"/>
      <c r="BM31" s="517"/>
      <c r="BN31" s="517"/>
      <c r="BO31" s="517"/>
      <c r="BP31" s="517"/>
      <c r="BQ31" s="517"/>
      <c r="BR31" s="517"/>
      <c r="BS31" s="517"/>
      <c r="BT31" s="517"/>
      <c r="BU31" s="517"/>
      <c r="BV31" s="517"/>
      <c r="BW31" s="517"/>
      <c r="BX31" s="517"/>
      <c r="BY31" s="517"/>
      <c r="BZ31" s="517"/>
      <c r="CA31" s="517"/>
      <c r="CB31" s="517"/>
      <c r="CC31" s="517"/>
      <c r="CD31" s="517"/>
      <c r="CE31" s="517"/>
      <c r="CF31" s="519"/>
      <c r="CG31" s="519"/>
      <c r="CH31" s="519"/>
      <c r="CI31" s="520"/>
      <c r="CJ31" s="520"/>
    </row>
    <row r="32" spans="2:88" s="518" customFormat="1" ht="8.1" customHeight="1">
      <c r="B32" s="516"/>
      <c r="C32" s="517"/>
      <c r="D32" s="517"/>
      <c r="E32" s="517"/>
      <c r="F32" s="517"/>
      <c r="G32" s="517"/>
      <c r="H32" s="517"/>
      <c r="I32" s="517"/>
      <c r="J32" s="517"/>
      <c r="K32" s="517"/>
      <c r="L32" s="517"/>
      <c r="M32" s="517"/>
      <c r="N32" s="517"/>
      <c r="O32" s="517"/>
      <c r="P32" s="517"/>
      <c r="Q32" s="517"/>
      <c r="R32" s="517"/>
      <c r="S32" s="517"/>
      <c r="T32" s="517"/>
      <c r="U32" s="517"/>
      <c r="V32" s="517"/>
      <c r="W32" s="517"/>
      <c r="X32" s="517"/>
      <c r="Y32" s="517"/>
      <c r="Z32" s="517"/>
      <c r="AA32" s="517"/>
      <c r="AB32" s="517"/>
      <c r="AC32" s="517"/>
      <c r="AD32" s="517"/>
      <c r="AE32" s="517"/>
      <c r="AF32" s="517"/>
      <c r="AG32" s="517"/>
      <c r="AH32" s="517"/>
      <c r="AI32" s="517"/>
      <c r="AJ32" s="517"/>
      <c r="AK32" s="517"/>
      <c r="AL32" s="517"/>
      <c r="AM32" s="517"/>
      <c r="AN32" s="517"/>
      <c r="AO32" s="517"/>
      <c r="AP32" s="517"/>
      <c r="AQ32" s="517"/>
      <c r="AR32" s="517"/>
      <c r="AS32" s="517"/>
      <c r="AT32" s="517"/>
      <c r="AU32" s="517"/>
      <c r="AV32" s="517"/>
      <c r="AW32" s="517"/>
      <c r="AX32" s="517"/>
      <c r="AY32" s="517"/>
      <c r="AZ32" s="517"/>
      <c r="BA32" s="517"/>
      <c r="BB32" s="517"/>
      <c r="BC32" s="517"/>
      <c r="BD32" s="517"/>
      <c r="BE32" s="517"/>
      <c r="BF32" s="517"/>
      <c r="BG32" s="517"/>
      <c r="BH32" s="517"/>
      <c r="BI32" s="517"/>
      <c r="BJ32" s="517"/>
      <c r="BK32" s="517"/>
      <c r="BL32" s="517"/>
      <c r="BM32" s="517"/>
      <c r="BN32" s="517"/>
      <c r="BO32" s="517"/>
      <c r="BP32" s="517"/>
      <c r="BQ32" s="517"/>
      <c r="BR32" s="517"/>
      <c r="BS32" s="517"/>
      <c r="BT32" s="517"/>
      <c r="BU32" s="517"/>
      <c r="BV32" s="517"/>
      <c r="BW32" s="517"/>
      <c r="BX32" s="517"/>
      <c r="BY32" s="517"/>
      <c r="BZ32" s="517"/>
      <c r="CA32" s="517"/>
      <c r="CB32" s="517"/>
      <c r="CC32" s="517"/>
      <c r="CD32" s="517"/>
      <c r="CE32" s="517"/>
      <c r="CF32" s="519"/>
      <c r="CG32" s="519"/>
      <c r="CH32" s="519"/>
      <c r="CI32" s="520"/>
      <c r="CJ32" s="520"/>
    </row>
    <row r="33" spans="2:88" s="518" customFormat="1" ht="8.1" customHeight="1">
      <c r="B33" s="516"/>
      <c r="C33" s="517"/>
      <c r="D33" s="517"/>
      <c r="E33" s="517"/>
      <c r="F33" s="517"/>
      <c r="G33" s="517" t="s">
        <v>505</v>
      </c>
      <c r="H33" s="517"/>
      <c r="I33" s="517" t="s">
        <v>460</v>
      </c>
      <c r="J33" s="517"/>
      <c r="K33" s="517" t="s">
        <v>500</v>
      </c>
      <c r="L33" s="517" t="s">
        <v>466</v>
      </c>
      <c r="M33" s="517" t="s">
        <v>502</v>
      </c>
      <c r="N33" s="517"/>
      <c r="O33" s="517" t="s">
        <v>473</v>
      </c>
      <c r="P33" s="517"/>
      <c r="Q33" s="517" t="s">
        <v>503</v>
      </c>
      <c r="R33" s="517"/>
      <c r="S33" s="517"/>
      <c r="T33" s="517" t="s">
        <v>460</v>
      </c>
      <c r="U33" s="517"/>
      <c r="V33" s="517" t="str">
        <f>TEXT(K31,"#,##0.#######")</f>
        <v>4.5</v>
      </c>
      <c r="W33" s="517"/>
      <c r="X33" s="517"/>
      <c r="Y33" s="517" t="s">
        <v>466</v>
      </c>
      <c r="Z33" s="517" t="str">
        <f>TEXT(AA31,"#,##0.#######")</f>
        <v>0.8</v>
      </c>
      <c r="AA33" s="517"/>
      <c r="AB33" s="517"/>
      <c r="AC33" s="517" t="s">
        <v>473</v>
      </c>
      <c r="AD33" s="517"/>
      <c r="AE33" s="517" t="str">
        <f>TEXT(AS31,"#,##0.#######")</f>
        <v>1.42</v>
      </c>
      <c r="AF33" s="517"/>
      <c r="AG33" s="517"/>
      <c r="AH33" s="517"/>
      <c r="AI33" s="517"/>
      <c r="AJ33" s="517" t="s">
        <v>460</v>
      </c>
      <c r="AK33" s="517"/>
      <c r="AL33" s="517" t="str">
        <f>TEXT(ROUND(K31/AA31*AS31,2),"#,##0.#######")</f>
        <v>7.99</v>
      </c>
      <c r="AM33" s="517"/>
      <c r="AN33" s="517"/>
      <c r="AO33" s="517"/>
      <c r="AP33" s="517"/>
      <c r="AQ33" s="517"/>
      <c r="AR33" s="517" t="s">
        <v>446</v>
      </c>
      <c r="AS33" s="517"/>
      <c r="AT33" s="517"/>
      <c r="AU33" s="517"/>
      <c r="AV33" s="517"/>
      <c r="AW33" s="517"/>
      <c r="AX33" s="517"/>
      <c r="AY33" s="517"/>
      <c r="AZ33" s="517"/>
      <c r="BA33" s="517"/>
      <c r="BB33" s="517"/>
      <c r="BC33" s="517"/>
      <c r="BD33" s="517"/>
      <c r="BE33" s="517"/>
      <c r="BF33" s="517"/>
      <c r="BG33" s="517"/>
      <c r="BH33" s="517"/>
      <c r="BI33" s="517"/>
      <c r="BJ33" s="517"/>
      <c r="BK33" s="517"/>
      <c r="BL33" s="517"/>
      <c r="BM33" s="517"/>
      <c r="BN33" s="517"/>
      <c r="BO33" s="517"/>
      <c r="BP33" s="517"/>
      <c r="BQ33" s="517"/>
      <c r="BR33" s="517"/>
      <c r="BS33" s="517"/>
      <c r="BT33" s="517"/>
      <c r="BU33" s="517"/>
      <c r="BV33" s="517"/>
      <c r="BW33" s="517"/>
      <c r="BX33" s="517"/>
      <c r="BY33" s="517"/>
      <c r="BZ33" s="517"/>
      <c r="CA33" s="517"/>
      <c r="CB33" s="517"/>
      <c r="CC33" s="517"/>
      <c r="CD33" s="517"/>
      <c r="CE33" s="517"/>
      <c r="CF33" s="519"/>
      <c r="CG33" s="519"/>
      <c r="CH33" s="519"/>
      <c r="CI33" s="520"/>
      <c r="CJ33" s="520"/>
    </row>
    <row r="34" spans="2:88" s="518" customFormat="1" ht="8.1" customHeight="1">
      <c r="B34" s="516"/>
      <c r="C34" s="517"/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  <c r="AG34" s="517"/>
      <c r="AH34" s="517"/>
      <c r="AI34" s="517"/>
      <c r="AJ34" s="517"/>
      <c r="AK34" s="517"/>
      <c r="AL34" s="517"/>
      <c r="AM34" s="517"/>
      <c r="AN34" s="517"/>
      <c r="AO34" s="517"/>
      <c r="AP34" s="517"/>
      <c r="AQ34" s="517"/>
      <c r="AR34" s="517"/>
      <c r="AS34" s="517"/>
      <c r="AT34" s="517"/>
      <c r="AU34" s="517"/>
      <c r="AV34" s="517"/>
      <c r="AW34" s="517"/>
      <c r="AX34" s="517"/>
      <c r="AY34" s="517"/>
      <c r="AZ34" s="517"/>
      <c r="BA34" s="517"/>
      <c r="BB34" s="517"/>
      <c r="BC34" s="517"/>
      <c r="BD34" s="517"/>
      <c r="BE34" s="517"/>
      <c r="BF34" s="517"/>
      <c r="BG34" s="517"/>
      <c r="BH34" s="517"/>
      <c r="BI34" s="517"/>
      <c r="BJ34" s="517"/>
      <c r="BK34" s="517"/>
      <c r="BL34" s="517"/>
      <c r="BM34" s="517"/>
      <c r="BN34" s="517"/>
      <c r="BO34" s="517"/>
      <c r="BP34" s="517"/>
      <c r="BQ34" s="517"/>
      <c r="BR34" s="517"/>
      <c r="BS34" s="517"/>
      <c r="BT34" s="517"/>
      <c r="BU34" s="517"/>
      <c r="BV34" s="517"/>
      <c r="BW34" s="517"/>
      <c r="BX34" s="517"/>
      <c r="BY34" s="517"/>
      <c r="BZ34" s="517"/>
      <c r="CA34" s="517"/>
      <c r="CB34" s="517"/>
      <c r="CC34" s="517"/>
      <c r="CD34" s="517"/>
      <c r="CE34" s="517"/>
      <c r="CF34" s="519"/>
      <c r="CG34" s="519"/>
      <c r="CH34" s="519"/>
      <c r="CI34" s="520"/>
      <c r="CJ34" s="520"/>
    </row>
    <row r="35" spans="2:88" s="518" customFormat="1" ht="8.1" customHeight="1">
      <c r="B35" s="516"/>
      <c r="C35" s="517"/>
      <c r="D35" s="517"/>
      <c r="E35" s="517"/>
      <c r="F35" s="517"/>
      <c r="G35" s="517" t="s">
        <v>506</v>
      </c>
      <c r="H35" s="517"/>
      <c r="I35" s="517" t="s">
        <v>460</v>
      </c>
      <c r="J35" s="517"/>
      <c r="K35" s="517" t="s">
        <v>505</v>
      </c>
      <c r="L35" s="517"/>
      <c r="M35" s="517" t="s">
        <v>466</v>
      </c>
      <c r="N35" s="517"/>
      <c r="O35" s="517" t="s">
        <v>470</v>
      </c>
      <c r="P35" s="517"/>
      <c r="Q35" s="517" t="s">
        <v>463</v>
      </c>
      <c r="R35" s="517"/>
      <c r="S35" s="517"/>
      <c r="T35" s="517" t="s">
        <v>473</v>
      </c>
      <c r="U35" s="517"/>
      <c r="V35" s="517"/>
      <c r="W35" s="517" t="s">
        <v>464</v>
      </c>
      <c r="X35" s="517"/>
      <c r="Y35" s="517" t="s">
        <v>472</v>
      </c>
      <c r="Z35" s="517"/>
      <c r="AA35" s="517" t="s">
        <v>460</v>
      </c>
      <c r="AB35" s="517"/>
      <c r="AC35" s="517" t="str">
        <f>TEXT(AL33,"#,##0.#######")</f>
        <v>7.99</v>
      </c>
      <c r="AD35" s="517"/>
      <c r="AE35" s="517"/>
      <c r="AF35" s="517"/>
      <c r="AG35" s="517"/>
      <c r="AH35" s="517" t="s">
        <v>466</v>
      </c>
      <c r="AI35" s="517"/>
      <c r="AJ35" s="517" t="s">
        <v>470</v>
      </c>
      <c r="AK35" s="517"/>
      <c r="AL35" s="517" t="str">
        <f>TEXT(L10,"#,##0.#######")</f>
        <v>0.16</v>
      </c>
      <c r="AM35" s="517"/>
      <c r="AN35" s="517"/>
      <c r="AO35" s="517"/>
      <c r="AP35" s="517" t="s">
        <v>473</v>
      </c>
      <c r="AQ35" s="517"/>
      <c r="AR35" s="517"/>
      <c r="AS35" s="517" t="str">
        <f>TEXT(W10,"#,##0.#######")</f>
        <v>0.9</v>
      </c>
      <c r="AT35" s="517"/>
      <c r="AU35" s="517"/>
      <c r="AV35" s="517"/>
      <c r="AW35" s="517" t="s">
        <v>472</v>
      </c>
      <c r="AX35" s="517"/>
      <c r="AY35" s="517" t="s">
        <v>460</v>
      </c>
      <c r="AZ35" s="517"/>
      <c r="BA35" s="517" t="str">
        <f>TEXT(ROUND(AL33/(L10*W10),2),"#,##0.#######")</f>
        <v>55.49</v>
      </c>
      <c r="BB35" s="517"/>
      <c r="BC35" s="517"/>
      <c r="BD35" s="517"/>
      <c r="BE35" s="517"/>
      <c r="BF35" s="517"/>
      <c r="BG35" s="517" t="s">
        <v>507</v>
      </c>
      <c r="BH35" s="517"/>
      <c r="BI35" s="517"/>
      <c r="BJ35" s="517"/>
      <c r="BK35" s="517"/>
      <c r="BL35" s="517"/>
      <c r="BM35" s="517"/>
      <c r="BN35" s="517"/>
      <c r="BO35" s="517"/>
      <c r="BP35" s="517"/>
      <c r="BQ35" s="517"/>
      <c r="BR35" s="517"/>
      <c r="BS35" s="517"/>
      <c r="BT35" s="517"/>
      <c r="BU35" s="517"/>
      <c r="BV35" s="517"/>
      <c r="BW35" s="517"/>
      <c r="BX35" s="517"/>
      <c r="BY35" s="517"/>
      <c r="BZ35" s="517"/>
      <c r="CA35" s="517"/>
      <c r="CB35" s="517"/>
      <c r="CC35" s="517"/>
      <c r="CD35" s="517"/>
      <c r="CE35" s="517"/>
      <c r="CF35" s="519"/>
      <c r="CG35" s="519"/>
      <c r="CH35" s="519"/>
      <c r="CI35" s="520"/>
      <c r="CJ35" s="520"/>
    </row>
    <row r="36" spans="2:88" s="518" customFormat="1" ht="8.1" customHeight="1">
      <c r="B36" s="516"/>
      <c r="C36" s="517"/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  <c r="AG36" s="517"/>
      <c r="AH36" s="517"/>
      <c r="AI36" s="517"/>
      <c r="AJ36" s="517"/>
      <c r="AK36" s="517"/>
      <c r="AL36" s="517"/>
      <c r="AM36" s="517"/>
      <c r="AN36" s="517"/>
      <c r="AO36" s="517"/>
      <c r="AP36" s="517"/>
      <c r="AQ36" s="517"/>
      <c r="AR36" s="517"/>
      <c r="AS36" s="517"/>
      <c r="AT36" s="517"/>
      <c r="AU36" s="517"/>
      <c r="AV36" s="517"/>
      <c r="AW36" s="517"/>
      <c r="AX36" s="517"/>
      <c r="AY36" s="517"/>
      <c r="AZ36" s="517"/>
      <c r="BA36" s="517"/>
      <c r="BB36" s="517"/>
      <c r="BC36" s="517"/>
      <c r="BD36" s="517"/>
      <c r="BE36" s="517"/>
      <c r="BF36" s="517"/>
      <c r="BG36" s="517"/>
      <c r="BH36" s="517"/>
      <c r="BI36" s="517"/>
      <c r="BJ36" s="517"/>
      <c r="BK36" s="517"/>
      <c r="BL36" s="517"/>
      <c r="BM36" s="517"/>
      <c r="BN36" s="517"/>
      <c r="BO36" s="517"/>
      <c r="BP36" s="517"/>
      <c r="BQ36" s="517"/>
      <c r="BR36" s="517"/>
      <c r="BS36" s="517"/>
      <c r="BT36" s="517"/>
      <c r="BU36" s="517"/>
      <c r="BV36" s="517"/>
      <c r="BW36" s="517"/>
      <c r="BX36" s="517"/>
      <c r="BY36" s="517"/>
      <c r="BZ36" s="517"/>
      <c r="CA36" s="517"/>
      <c r="CB36" s="517"/>
      <c r="CC36" s="517"/>
      <c r="CD36" s="517"/>
      <c r="CE36" s="517"/>
      <c r="CF36" s="519"/>
      <c r="CG36" s="519"/>
      <c r="CH36" s="519"/>
      <c r="CI36" s="520"/>
      <c r="CJ36" s="520"/>
    </row>
    <row r="37" spans="2:88" s="518" customFormat="1" ht="8.1" customHeight="1">
      <c r="B37" s="516"/>
      <c r="C37" s="517"/>
      <c r="D37" s="517"/>
      <c r="E37" s="517"/>
      <c r="F37" s="517"/>
      <c r="G37" s="517" t="s">
        <v>508</v>
      </c>
      <c r="H37" s="517"/>
      <c r="I37" s="517"/>
      <c r="J37" s="517" t="s">
        <v>460</v>
      </c>
      <c r="K37" s="517"/>
      <c r="L37" s="517" t="s">
        <v>468</v>
      </c>
      <c r="M37" s="517"/>
      <c r="N37" s="517"/>
      <c r="O37" s="517"/>
      <c r="P37" s="517" t="s">
        <v>473</v>
      </c>
      <c r="Q37" s="517"/>
      <c r="R37" s="517"/>
      <c r="S37" s="517" t="s">
        <v>506</v>
      </c>
      <c r="T37" s="517"/>
      <c r="U37" s="517" t="s">
        <v>466</v>
      </c>
      <c r="V37" s="517"/>
      <c r="W37" s="517" t="s">
        <v>470</v>
      </c>
      <c r="X37" s="517"/>
      <c r="Y37" s="517" t="str">
        <f>TEXT(60,"#,##0.#######")</f>
        <v>60.</v>
      </c>
      <c r="Z37" s="517"/>
      <c r="AA37" s="517"/>
      <c r="AB37" s="517" t="s">
        <v>473</v>
      </c>
      <c r="AC37" s="517"/>
      <c r="AD37" s="517"/>
      <c r="AE37" s="517" t="s">
        <v>467</v>
      </c>
      <c r="AF37" s="517"/>
      <c r="AG37" s="517"/>
      <c r="AH37" s="517" t="s">
        <v>472</v>
      </c>
      <c r="AI37" s="517"/>
      <c r="AJ37" s="517" t="s">
        <v>460</v>
      </c>
      <c r="AK37" s="517"/>
      <c r="AL37" s="517" t="str">
        <f>TEXT(Z12,"#,##0.#######")</f>
        <v>18.</v>
      </c>
      <c r="AM37" s="517"/>
      <c r="AN37" s="517"/>
      <c r="AO37" s="517" t="s">
        <v>473</v>
      </c>
      <c r="AP37" s="517"/>
      <c r="AQ37" s="517"/>
      <c r="AR37" s="517" t="str">
        <f>TEXT(BA35,"#,##0.#######")</f>
        <v>55.49</v>
      </c>
      <c r="AS37" s="517"/>
      <c r="AT37" s="517"/>
      <c r="AU37" s="517"/>
      <c r="AV37" s="517"/>
      <c r="AW37" s="517" t="s">
        <v>466</v>
      </c>
      <c r="AX37" s="517"/>
      <c r="AY37" s="517" t="s">
        <v>470</v>
      </c>
      <c r="AZ37" s="517"/>
      <c r="BA37" s="517" t="str">
        <f>TEXT(Y37,"#,##0.#######")</f>
        <v>60.</v>
      </c>
      <c r="BB37" s="517"/>
      <c r="BC37" s="517"/>
      <c r="BD37" s="517" t="s">
        <v>473</v>
      </c>
      <c r="BE37" s="517"/>
      <c r="BF37" s="517"/>
      <c r="BG37" s="517" t="str">
        <f>TEXT(L12,"#,##0.#######")</f>
        <v>0.55</v>
      </c>
      <c r="BH37" s="517"/>
      <c r="BI37" s="517"/>
      <c r="BJ37" s="517"/>
      <c r="BK37" s="517"/>
      <c r="BL37" s="517" t="s">
        <v>472</v>
      </c>
      <c r="BM37" s="517"/>
      <c r="BN37" s="517" t="s">
        <v>460</v>
      </c>
      <c r="BO37" s="517"/>
      <c r="BP37" s="517" t="str">
        <f>TEXT(ROUND(Z12*BA35/(Y37*L12),2),"#,##0.#######")</f>
        <v>30.27</v>
      </c>
      <c r="BQ37" s="517"/>
      <c r="BR37" s="517"/>
      <c r="BS37" s="517"/>
      <c r="BT37" s="517"/>
      <c r="BU37" s="517"/>
      <c r="BV37" s="517"/>
      <c r="BW37" s="517"/>
      <c r="BX37" s="517"/>
      <c r="BY37" s="517"/>
      <c r="BZ37" s="517"/>
      <c r="CA37" s="517"/>
      <c r="CB37" s="517"/>
      <c r="CC37" s="517"/>
      <c r="CD37" s="517"/>
      <c r="CE37" s="517"/>
      <c r="CF37" s="519"/>
      <c r="CG37" s="519"/>
      <c r="CH37" s="519"/>
      <c r="CI37" s="520"/>
      <c r="CJ37" s="520"/>
    </row>
    <row r="38" spans="2:88" s="518" customFormat="1" ht="8.1" customHeight="1">
      <c r="B38" s="516"/>
      <c r="C38" s="517"/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  <c r="AG38" s="517"/>
      <c r="AH38" s="517"/>
      <c r="AI38" s="517"/>
      <c r="AJ38" s="517"/>
      <c r="AK38" s="517"/>
      <c r="AL38" s="517"/>
      <c r="AM38" s="517"/>
      <c r="AN38" s="517"/>
      <c r="AO38" s="517"/>
      <c r="AP38" s="517"/>
      <c r="AQ38" s="517"/>
      <c r="AR38" s="517"/>
      <c r="AS38" s="517"/>
      <c r="AT38" s="517"/>
      <c r="AU38" s="517"/>
      <c r="AV38" s="517"/>
      <c r="AW38" s="517"/>
      <c r="AX38" s="517"/>
      <c r="AY38" s="517"/>
      <c r="AZ38" s="517"/>
      <c r="BA38" s="517"/>
      <c r="BB38" s="517"/>
      <c r="BC38" s="517"/>
      <c r="BD38" s="517"/>
      <c r="BE38" s="517"/>
      <c r="BF38" s="517"/>
      <c r="BG38" s="517"/>
      <c r="BH38" s="517"/>
      <c r="BI38" s="517"/>
      <c r="BJ38" s="517"/>
      <c r="BK38" s="517"/>
      <c r="BL38" s="517"/>
      <c r="BM38" s="517"/>
      <c r="BN38" s="517"/>
      <c r="BO38" s="517"/>
      <c r="BP38" s="517"/>
      <c r="BQ38" s="517"/>
      <c r="BR38" s="517"/>
      <c r="BS38" s="517"/>
      <c r="BT38" s="517"/>
      <c r="BU38" s="517"/>
      <c r="BV38" s="517"/>
      <c r="BW38" s="517"/>
      <c r="BX38" s="517"/>
      <c r="BY38" s="517"/>
      <c r="BZ38" s="517"/>
      <c r="CA38" s="517"/>
      <c r="CB38" s="517"/>
      <c r="CC38" s="517"/>
      <c r="CD38" s="517"/>
      <c r="CE38" s="517"/>
      <c r="CF38" s="519"/>
      <c r="CG38" s="519"/>
      <c r="CH38" s="519"/>
      <c r="CI38" s="520"/>
      <c r="CJ38" s="520"/>
    </row>
    <row r="39" spans="2:88" s="518" customFormat="1" ht="8.1" customHeight="1">
      <c r="B39" s="516"/>
      <c r="C39" s="517"/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 t="s">
        <v>490</v>
      </c>
      <c r="O39" s="517"/>
      <c r="P39" s="517"/>
      <c r="Q39" s="517"/>
      <c r="R39" s="517"/>
      <c r="S39" s="517" t="s">
        <v>490</v>
      </c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 t="str">
        <f>TEXT(X26,"#,##0.#######")</f>
        <v>5.</v>
      </c>
      <c r="AF39" s="517"/>
      <c r="AG39" s="517"/>
      <c r="AH39" s="517"/>
      <c r="AI39" s="517"/>
      <c r="AJ39" s="517" t="str">
        <f>TEXT(X26,"#,##0.#######")</f>
        <v>5.</v>
      </c>
      <c r="AK39" s="517"/>
      <c r="AL39" s="517"/>
      <c r="AM39" s="517"/>
      <c r="AN39" s="517"/>
      <c r="AO39" s="517"/>
      <c r="AP39" s="517"/>
      <c r="AQ39" s="517"/>
      <c r="AR39" s="517"/>
      <c r="AS39" s="517"/>
      <c r="AT39" s="517"/>
      <c r="AU39" s="517"/>
      <c r="AV39" s="517"/>
      <c r="AW39" s="517"/>
      <c r="AX39" s="517"/>
      <c r="AY39" s="517"/>
      <c r="AZ39" s="517"/>
      <c r="BA39" s="517"/>
      <c r="BB39" s="517"/>
      <c r="BC39" s="517"/>
      <c r="CB39" s="517"/>
      <c r="CC39" s="517"/>
      <c r="CD39" s="517"/>
      <c r="CE39" s="517"/>
      <c r="CF39" s="519"/>
      <c r="CG39" s="519"/>
      <c r="CH39" s="519"/>
      <c r="CI39" s="520"/>
      <c r="CJ39" s="520"/>
    </row>
    <row r="40" spans="2:88" s="518" customFormat="1" ht="8.1" customHeight="1">
      <c r="B40" s="516"/>
      <c r="C40" s="517"/>
      <c r="D40" s="517"/>
      <c r="E40" s="517"/>
      <c r="F40" s="517"/>
      <c r="G40" s="517" t="s">
        <v>509</v>
      </c>
      <c r="H40" s="517"/>
      <c r="I40" s="517"/>
      <c r="J40" s="517" t="s">
        <v>460</v>
      </c>
      <c r="K40" s="517"/>
      <c r="L40" s="517" t="s">
        <v>470</v>
      </c>
      <c r="M40" s="517" t="s">
        <v>475</v>
      </c>
      <c r="N40" s="517"/>
      <c r="O40" s="517" t="s">
        <v>475</v>
      </c>
      <c r="P40" s="517"/>
      <c r="Q40" s="517" t="s">
        <v>510</v>
      </c>
      <c r="R40" s="517" t="s">
        <v>475</v>
      </c>
      <c r="S40" s="517"/>
      <c r="T40" s="517" t="s">
        <v>475</v>
      </c>
      <c r="U40" s="517"/>
      <c r="V40" s="517" t="s">
        <v>472</v>
      </c>
      <c r="W40" s="517" t="s">
        <v>473</v>
      </c>
      <c r="X40" s="517"/>
      <c r="Y40" s="517" t="str">
        <f>TEXT(60,"#,##0.#######")</f>
        <v>60.</v>
      </c>
      <c r="Z40" s="517"/>
      <c r="AA40" s="517"/>
      <c r="AB40" s="517" t="s">
        <v>460</v>
      </c>
      <c r="AC40" s="517"/>
      <c r="AD40" s="517" t="s">
        <v>470</v>
      </c>
      <c r="AE40" s="517" t="s">
        <v>475</v>
      </c>
      <c r="AF40" s="517"/>
      <c r="AG40" s="517" t="s">
        <v>475</v>
      </c>
      <c r="AH40" s="517"/>
      <c r="AI40" s="517" t="s">
        <v>510</v>
      </c>
      <c r="AJ40" s="517" t="s">
        <v>475</v>
      </c>
      <c r="AK40" s="517"/>
      <c r="AL40" s="517" t="s">
        <v>475</v>
      </c>
      <c r="AM40" s="517"/>
      <c r="AN40" s="517" t="s">
        <v>472</v>
      </c>
      <c r="AO40" s="517" t="s">
        <v>473</v>
      </c>
      <c r="AP40" s="517"/>
      <c r="AQ40" s="517" t="str">
        <f>TEXT(60,"#,##0.#######")</f>
        <v>60.</v>
      </c>
      <c r="AR40" s="517"/>
      <c r="AS40" s="517"/>
      <c r="AT40" s="517" t="s">
        <v>460</v>
      </c>
      <c r="AU40" s="517"/>
      <c r="AV40" s="517" t="str">
        <f>TEXT(ROUND(((X26)/(W28)+(X26)/(W29))*Y40,2),"#,##0.#######")</f>
        <v>18.57</v>
      </c>
      <c r="AW40" s="517"/>
      <c r="AX40" s="517"/>
      <c r="AY40" s="517"/>
      <c r="AZ40" s="517"/>
      <c r="BA40" s="517"/>
      <c r="BB40" s="517"/>
      <c r="BC40" s="517"/>
      <c r="CB40" s="517"/>
      <c r="CC40" s="517"/>
      <c r="CD40" s="517"/>
      <c r="CE40" s="517"/>
      <c r="CF40" s="519"/>
      <c r="CG40" s="519"/>
      <c r="CH40" s="519"/>
      <c r="CI40" s="520"/>
      <c r="CJ40" s="520"/>
    </row>
    <row r="41" spans="2:88" s="518" customFormat="1" ht="8.1" customHeight="1">
      <c r="B41" s="516"/>
      <c r="C41" s="517"/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 t="s">
        <v>496</v>
      </c>
      <c r="O41" s="517"/>
      <c r="P41" s="517"/>
      <c r="Q41" s="517"/>
      <c r="R41" s="517"/>
      <c r="S41" s="517" t="s">
        <v>498</v>
      </c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 t="str">
        <f>TEXT(W28,"#,##0.#######")</f>
        <v>30.</v>
      </c>
      <c r="AG41" s="517"/>
      <c r="AH41" s="517"/>
      <c r="AI41" s="517"/>
      <c r="AJ41" s="517"/>
      <c r="AK41" s="517" t="str">
        <f>TEXT(W29,"#,##0.#######")</f>
        <v>35.</v>
      </c>
      <c r="AL41" s="517"/>
      <c r="AM41" s="517"/>
      <c r="AN41" s="517"/>
      <c r="AO41" s="517"/>
      <c r="AP41" s="517"/>
      <c r="AQ41" s="517"/>
      <c r="AR41" s="517"/>
      <c r="AS41" s="517"/>
      <c r="AT41" s="517"/>
      <c r="AU41" s="517"/>
      <c r="AV41" s="517"/>
      <c r="AW41" s="517"/>
      <c r="AX41" s="517"/>
      <c r="AY41" s="517"/>
      <c r="AZ41" s="517"/>
      <c r="BA41" s="517"/>
      <c r="BB41" s="517"/>
      <c r="BC41" s="517"/>
      <c r="CB41" s="517"/>
      <c r="CC41" s="517"/>
      <c r="CD41" s="517"/>
      <c r="CE41" s="517"/>
      <c r="CF41" s="519"/>
      <c r="CG41" s="519"/>
      <c r="CH41" s="519"/>
      <c r="CI41" s="520"/>
      <c r="CJ41" s="520"/>
    </row>
    <row r="42" spans="2:88" s="518" customFormat="1" ht="8.1" customHeight="1">
      <c r="B42" s="516"/>
      <c r="C42" s="517"/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  <c r="AG42" s="517"/>
      <c r="AH42" s="517"/>
      <c r="AI42" s="517"/>
      <c r="AJ42" s="517"/>
      <c r="AK42" s="517"/>
      <c r="AL42" s="517"/>
      <c r="AM42" s="517"/>
      <c r="AN42" s="517"/>
      <c r="AO42" s="517"/>
      <c r="AP42" s="517"/>
      <c r="AQ42" s="517"/>
      <c r="AR42" s="517"/>
      <c r="AS42" s="517"/>
      <c r="AT42" s="517"/>
      <c r="AU42" s="517"/>
      <c r="AV42" s="517"/>
      <c r="AW42" s="517"/>
      <c r="AX42" s="517"/>
      <c r="AY42" s="517"/>
      <c r="AZ42" s="517"/>
      <c r="BA42" s="517"/>
      <c r="BB42" s="517"/>
      <c r="BC42" s="517"/>
      <c r="BD42" s="517"/>
      <c r="BE42" s="517"/>
      <c r="BF42" s="517"/>
      <c r="BG42" s="517"/>
      <c r="BH42" s="517"/>
      <c r="BI42" s="517"/>
      <c r="BJ42" s="517"/>
      <c r="BK42" s="517"/>
      <c r="BL42" s="517"/>
      <c r="BM42" s="517"/>
      <c r="BN42" s="517"/>
      <c r="BO42" s="517"/>
      <c r="BP42" s="517"/>
      <c r="BQ42" s="517"/>
      <c r="BR42" s="517"/>
      <c r="BS42" s="517"/>
      <c r="BT42" s="517"/>
      <c r="BU42" s="517"/>
      <c r="BV42" s="517"/>
      <c r="BW42" s="517"/>
      <c r="BX42" s="517"/>
      <c r="BY42" s="517"/>
      <c r="BZ42" s="517"/>
      <c r="CA42" s="517"/>
      <c r="CB42" s="517"/>
      <c r="CC42" s="517"/>
      <c r="CD42" s="517"/>
      <c r="CE42" s="517"/>
      <c r="CF42" s="519"/>
      <c r="CG42" s="519"/>
      <c r="CH42" s="519"/>
      <c r="CI42" s="520"/>
      <c r="CJ42" s="520"/>
    </row>
    <row r="43" spans="2:88" s="518" customFormat="1" ht="8.1" customHeight="1">
      <c r="B43" s="516"/>
      <c r="C43" s="517"/>
      <c r="D43" s="517"/>
      <c r="E43" s="517"/>
      <c r="F43" s="517"/>
      <c r="G43" s="517" t="s">
        <v>511</v>
      </c>
      <c r="H43" s="517"/>
      <c r="I43" s="517"/>
      <c r="J43" s="517" t="s">
        <v>460</v>
      </c>
      <c r="K43" s="517"/>
      <c r="L43" s="517" t="str">
        <f>TEXT(1.05,"#,##0.#######")</f>
        <v>1.05</v>
      </c>
      <c r="M43" s="517"/>
      <c r="N43" s="517"/>
      <c r="O43" s="517"/>
      <c r="P43" s="517"/>
      <c r="Q43" s="517"/>
      <c r="R43" s="517"/>
      <c r="S43" s="517"/>
      <c r="T43" s="517" t="s">
        <v>512</v>
      </c>
      <c r="U43" s="517"/>
      <c r="V43" s="517"/>
      <c r="W43" s="517" t="s">
        <v>460</v>
      </c>
      <c r="X43" s="517"/>
      <c r="Y43" s="517" t="str">
        <f>TEXT(0.42,"#,##0.#######")</f>
        <v>0.42</v>
      </c>
      <c r="Z43" s="517"/>
      <c r="AA43" s="517"/>
      <c r="AB43" s="517"/>
      <c r="AC43" s="517"/>
      <c r="AD43" s="517"/>
      <c r="AE43" s="517"/>
      <c r="AF43" s="517"/>
      <c r="AG43" s="517" t="s">
        <v>513</v>
      </c>
      <c r="AH43" s="517"/>
      <c r="AI43" s="517"/>
      <c r="AJ43" s="517" t="s">
        <v>460</v>
      </c>
      <c r="AK43" s="517"/>
      <c r="AL43" s="517" t="str">
        <f>TEXT(0.5,"#,##0.#######")</f>
        <v>0.5</v>
      </c>
      <c r="AM43" s="517"/>
      <c r="AN43" s="517"/>
      <c r="AO43" s="517"/>
      <c r="AP43" s="517"/>
      <c r="AQ43" s="517"/>
      <c r="AR43" s="517"/>
      <c r="AS43" s="517"/>
      <c r="AT43" s="517"/>
      <c r="AU43" s="517"/>
      <c r="AV43" s="517"/>
      <c r="AW43" s="517"/>
      <c r="AX43" s="517"/>
      <c r="AY43" s="517"/>
      <c r="AZ43" s="517"/>
      <c r="BA43" s="517"/>
      <c r="BB43" s="517"/>
      <c r="BC43" s="517"/>
      <c r="BD43" s="517"/>
      <c r="BE43" s="517"/>
      <c r="BF43" s="517"/>
      <c r="BG43" s="517"/>
      <c r="BH43" s="517"/>
      <c r="BI43" s="517"/>
      <c r="BJ43" s="517"/>
      <c r="BK43" s="517"/>
      <c r="BL43" s="517"/>
      <c r="BM43" s="517"/>
      <c r="BN43" s="517"/>
      <c r="BO43" s="517"/>
      <c r="BP43" s="517"/>
      <c r="BQ43" s="517"/>
      <c r="BR43" s="517"/>
      <c r="BS43" s="517"/>
      <c r="BT43" s="517"/>
      <c r="BU43" s="517"/>
      <c r="BV43" s="517"/>
      <c r="BW43" s="517"/>
      <c r="BX43" s="517"/>
      <c r="BY43" s="517"/>
      <c r="BZ43" s="517"/>
      <c r="CA43" s="517"/>
      <c r="CB43" s="517"/>
      <c r="CC43" s="517"/>
      <c r="CD43" s="517"/>
      <c r="CE43" s="517"/>
      <c r="CF43" s="519"/>
      <c r="CG43" s="519"/>
      <c r="CH43" s="519"/>
      <c r="CI43" s="520"/>
      <c r="CJ43" s="520"/>
    </row>
    <row r="44" spans="2:88" s="518" customFormat="1" ht="8.1" customHeight="1">
      <c r="B44" s="516"/>
      <c r="C44" s="517"/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  <c r="AG44" s="517"/>
      <c r="AH44" s="517"/>
      <c r="AI44" s="517"/>
      <c r="AJ44" s="517"/>
      <c r="AK44" s="517"/>
      <c r="AL44" s="517"/>
      <c r="AM44" s="517"/>
      <c r="AN44" s="517"/>
      <c r="AO44" s="517"/>
      <c r="AP44" s="517"/>
      <c r="AQ44" s="517"/>
      <c r="AR44" s="517"/>
      <c r="AS44" s="517"/>
      <c r="AT44" s="517"/>
      <c r="AU44" s="517"/>
      <c r="AV44" s="517"/>
      <c r="AW44" s="517"/>
      <c r="AX44" s="517"/>
      <c r="AY44" s="517"/>
      <c r="AZ44" s="517"/>
      <c r="BA44" s="517"/>
      <c r="BB44" s="517"/>
      <c r="BC44" s="517"/>
      <c r="BD44" s="517"/>
      <c r="BE44" s="517"/>
      <c r="BF44" s="517"/>
      <c r="BG44" s="517"/>
      <c r="BH44" s="517"/>
      <c r="BI44" s="517"/>
      <c r="BJ44" s="517"/>
      <c r="BK44" s="517"/>
      <c r="BL44" s="517"/>
      <c r="BM44" s="517"/>
      <c r="BN44" s="517"/>
      <c r="BO44" s="517"/>
      <c r="BP44" s="517"/>
      <c r="BQ44" s="517"/>
      <c r="BR44" s="517"/>
      <c r="BS44" s="517"/>
      <c r="BT44" s="517"/>
      <c r="BU44" s="517"/>
      <c r="BV44" s="517"/>
      <c r="BW44" s="517"/>
      <c r="BX44" s="517"/>
      <c r="BY44" s="517"/>
      <c r="BZ44" s="517"/>
      <c r="CA44" s="517"/>
      <c r="CB44" s="517"/>
      <c r="CC44" s="517"/>
      <c r="CD44" s="517"/>
      <c r="CE44" s="517"/>
      <c r="CF44" s="519"/>
      <c r="CG44" s="519"/>
      <c r="CH44" s="519"/>
      <c r="CI44" s="520"/>
      <c r="CJ44" s="520"/>
    </row>
    <row r="45" spans="2:88" s="518" customFormat="1" ht="8.1" customHeight="1">
      <c r="B45" s="516"/>
      <c r="C45" s="517"/>
      <c r="D45" s="517"/>
      <c r="E45" s="517"/>
      <c r="F45" s="517"/>
      <c r="G45" s="517" t="s">
        <v>514</v>
      </c>
      <c r="H45" s="517"/>
      <c r="I45" s="517"/>
      <c r="J45" s="517" t="s">
        <v>460</v>
      </c>
      <c r="K45" s="517"/>
      <c r="L45" s="517" t="s">
        <v>508</v>
      </c>
      <c r="M45" s="517"/>
      <c r="N45" s="517"/>
      <c r="O45" s="517" t="s">
        <v>510</v>
      </c>
      <c r="P45" s="517"/>
      <c r="Q45" s="517" t="s">
        <v>509</v>
      </c>
      <c r="R45" s="517"/>
      <c r="S45" s="517"/>
      <c r="T45" s="517" t="s">
        <v>510</v>
      </c>
      <c r="U45" s="517"/>
      <c r="V45" s="517" t="s">
        <v>511</v>
      </c>
      <c r="W45" s="517"/>
      <c r="X45" s="517"/>
      <c r="Y45" s="517" t="s">
        <v>510</v>
      </c>
      <c r="Z45" s="517"/>
      <c r="AA45" s="517" t="s">
        <v>512</v>
      </c>
      <c r="AB45" s="517"/>
      <c r="AC45" s="517"/>
      <c r="AD45" s="517" t="s">
        <v>510</v>
      </c>
      <c r="AE45" s="517"/>
      <c r="AF45" s="517" t="s">
        <v>513</v>
      </c>
      <c r="AG45" s="517"/>
      <c r="AH45" s="517"/>
      <c r="AI45" s="517" t="s">
        <v>510</v>
      </c>
      <c r="AJ45" s="517"/>
      <c r="AK45" s="517" t="s">
        <v>530</v>
      </c>
      <c r="AL45" s="517"/>
      <c r="AM45" s="517"/>
      <c r="AN45" s="517" t="s">
        <v>460</v>
      </c>
      <c r="AO45" s="517"/>
      <c r="AP45" s="517" t="str">
        <f>TEXT(BP37,"#,##0.#######")</f>
        <v>30.27</v>
      </c>
      <c r="AQ45" s="517"/>
      <c r="AR45" s="517"/>
      <c r="AS45" s="517"/>
      <c r="AT45" s="517"/>
      <c r="AU45" s="517" t="s">
        <v>510</v>
      </c>
      <c r="AV45" s="517"/>
      <c r="AW45" s="517" t="str">
        <f>TEXT(AV40,"#,##0.#######")</f>
        <v>18.57</v>
      </c>
      <c r="AX45" s="517"/>
      <c r="AY45" s="517"/>
      <c r="AZ45" s="517"/>
      <c r="BA45" s="517"/>
      <c r="BB45" s="517"/>
      <c r="BC45" s="517" t="s">
        <v>510</v>
      </c>
      <c r="BD45" s="517"/>
      <c r="BE45" s="517" t="str">
        <f>TEXT(L43,"#,##0.#######")</f>
        <v>1.05</v>
      </c>
      <c r="BF45" s="517"/>
      <c r="BG45" s="517"/>
      <c r="BH45" s="517"/>
      <c r="BI45" s="517"/>
      <c r="BJ45" s="517" t="s">
        <v>510</v>
      </c>
      <c r="BK45" s="517"/>
      <c r="BL45" s="517" t="str">
        <f>TEXT(Y43,"#,##0.#######")</f>
        <v>0.42</v>
      </c>
      <c r="BM45" s="517"/>
      <c r="BN45" s="517"/>
      <c r="BO45" s="517"/>
      <c r="BP45" s="517"/>
      <c r="BQ45" s="517" t="s">
        <v>510</v>
      </c>
      <c r="BR45" s="517"/>
      <c r="BS45" s="517" t="str">
        <f>TEXT(AL43,"#,##0.#######")</f>
        <v>0.5</v>
      </c>
      <c r="BT45" s="517"/>
      <c r="BU45" s="517"/>
      <c r="BV45" s="517" t="s">
        <v>460</v>
      </c>
      <c r="BW45" s="517"/>
      <c r="BX45" s="517" t="str">
        <f>TEXT(ROUND(BP37+AV40+L43+Y43+AL43,2),"#,##0.#######")</f>
        <v>50.81</v>
      </c>
      <c r="BY45" s="517"/>
      <c r="BZ45" s="517"/>
      <c r="CA45" s="517"/>
      <c r="CB45" s="517"/>
      <c r="CE45" s="517"/>
      <c r="CF45" s="519"/>
      <c r="CG45" s="519"/>
      <c r="CH45" s="519"/>
      <c r="CI45" s="520"/>
      <c r="CJ45" s="520"/>
    </row>
    <row r="46" spans="2:88" s="518" customFormat="1" ht="8.1" customHeight="1">
      <c r="B46" s="516"/>
      <c r="C46" s="517"/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  <c r="AG46" s="517"/>
      <c r="AH46" s="517"/>
      <c r="AI46" s="517"/>
      <c r="AJ46" s="517"/>
      <c r="AK46" s="517"/>
      <c r="AL46" s="517"/>
      <c r="AM46" s="517"/>
      <c r="AN46" s="517"/>
      <c r="AO46" s="517"/>
      <c r="AP46" s="517"/>
      <c r="AQ46" s="517"/>
      <c r="AR46" s="517"/>
      <c r="AS46" s="517"/>
      <c r="AT46" s="517"/>
      <c r="AU46" s="517"/>
      <c r="AV46" s="517"/>
      <c r="AW46" s="517"/>
      <c r="AX46" s="517"/>
      <c r="AY46" s="517"/>
      <c r="AZ46" s="517"/>
      <c r="BA46" s="517"/>
      <c r="BB46" s="517"/>
      <c r="BC46" s="517"/>
      <c r="BD46" s="517"/>
      <c r="BE46" s="517"/>
      <c r="BF46" s="517"/>
      <c r="BG46" s="517"/>
      <c r="BH46" s="517"/>
      <c r="BI46" s="517"/>
      <c r="BJ46" s="517"/>
      <c r="BK46" s="517"/>
      <c r="BL46" s="517"/>
      <c r="BM46" s="517"/>
      <c r="BN46" s="517"/>
      <c r="BO46" s="517"/>
      <c r="BP46" s="517"/>
      <c r="BQ46" s="517"/>
      <c r="BR46" s="517"/>
      <c r="BS46" s="517"/>
      <c r="BT46" s="517"/>
      <c r="BU46" s="517"/>
      <c r="BV46" s="517"/>
      <c r="BW46" s="517"/>
      <c r="BX46" s="517"/>
      <c r="BY46" s="517"/>
      <c r="BZ46" s="517"/>
      <c r="CA46" s="517"/>
      <c r="CB46" s="517"/>
      <c r="CC46" s="517"/>
      <c r="CD46" s="517"/>
      <c r="CE46" s="517"/>
      <c r="CF46" s="519"/>
      <c r="CG46" s="519"/>
      <c r="CH46" s="519"/>
      <c r="CI46" s="520"/>
      <c r="CJ46" s="520"/>
    </row>
    <row r="47" spans="2:88" s="518" customFormat="1" ht="8.1" customHeight="1">
      <c r="B47" s="516"/>
      <c r="C47" s="517"/>
      <c r="D47" s="517"/>
      <c r="E47" s="517"/>
      <c r="F47" s="517"/>
      <c r="G47" s="517"/>
      <c r="H47" s="517"/>
      <c r="I47" s="517"/>
      <c r="J47" s="517"/>
      <c r="K47" s="517"/>
      <c r="L47" s="517" t="str">
        <f>TEXT(60,"#,##0.#######")</f>
        <v>60.</v>
      </c>
      <c r="M47" s="517"/>
      <c r="N47" s="517" t="s">
        <v>473</v>
      </c>
      <c r="O47" s="517"/>
      <c r="P47" s="517" t="s">
        <v>505</v>
      </c>
      <c r="Q47" s="517" t="s">
        <v>473</v>
      </c>
      <c r="R47" s="517"/>
      <c r="S47" s="517" t="s">
        <v>465</v>
      </c>
      <c r="T47" s="517" t="s">
        <v>473</v>
      </c>
      <c r="U47" s="517"/>
      <c r="V47" s="517" t="s">
        <v>504</v>
      </c>
      <c r="W47" s="517"/>
      <c r="X47" s="517"/>
      <c r="Y47" s="517"/>
      <c r="Z47" s="517"/>
      <c r="AA47" s="517"/>
      <c r="AB47" s="517"/>
      <c r="AC47" s="517" t="str">
        <f>TEXT(L47,"#,##0.#######")</f>
        <v>60.</v>
      </c>
      <c r="AD47" s="517"/>
      <c r="AE47" s="517" t="s">
        <v>473</v>
      </c>
      <c r="AF47" s="517"/>
      <c r="AG47" s="517" t="str">
        <f>TEXT(AL33,"#,##0.#######")</f>
        <v>7.99</v>
      </c>
      <c r="AH47" s="517"/>
      <c r="AI47" s="517"/>
      <c r="AJ47" s="517"/>
      <c r="AK47" s="517" t="s">
        <v>473</v>
      </c>
      <c r="AL47" s="517"/>
      <c r="AM47" s="517" t="str">
        <f>TEXT(AU10,"#,##0.#######")</f>
        <v>0.69</v>
      </c>
      <c r="AN47" s="517"/>
      <c r="AO47" s="517"/>
      <c r="AP47" s="517"/>
      <c r="AQ47" s="517" t="s">
        <v>473</v>
      </c>
      <c r="AR47" s="517"/>
      <c r="AS47" s="517" t="str">
        <f>TEXT(BF31,"#,##0.#######")</f>
        <v>0.9</v>
      </c>
      <c r="AT47" s="517"/>
      <c r="AU47" s="517"/>
      <c r="AV47" s="517"/>
      <c r="AW47" s="517"/>
      <c r="AX47" s="517"/>
      <c r="AY47" s="517"/>
      <c r="AZ47" s="517"/>
      <c r="BA47" s="517"/>
      <c r="BB47" s="517"/>
      <c r="BC47" s="517"/>
      <c r="BD47" s="517"/>
      <c r="BE47" s="517"/>
      <c r="BF47" s="517"/>
      <c r="BG47" s="517"/>
      <c r="BH47" s="517"/>
      <c r="BI47" s="517"/>
      <c r="BJ47" s="517"/>
      <c r="BK47" s="517"/>
      <c r="BL47" s="517"/>
      <c r="BM47" s="517"/>
      <c r="BN47" s="517"/>
      <c r="BO47" s="517"/>
      <c r="BP47" s="517"/>
      <c r="BQ47" s="517"/>
      <c r="BR47" s="517"/>
      <c r="BS47" s="517"/>
      <c r="BT47" s="517"/>
      <c r="BU47" s="517"/>
      <c r="BV47" s="517"/>
      <c r="BW47" s="517"/>
      <c r="BX47" s="517"/>
      <c r="BY47" s="517"/>
      <c r="BZ47" s="517"/>
      <c r="CA47" s="517"/>
      <c r="CB47" s="517"/>
      <c r="CC47" s="517"/>
      <c r="CD47" s="517"/>
      <c r="CE47" s="517"/>
      <c r="CF47" s="519"/>
      <c r="CG47" s="519"/>
      <c r="CH47" s="519"/>
      <c r="CI47" s="520"/>
      <c r="CJ47" s="520"/>
    </row>
    <row r="48" spans="2:88" s="518" customFormat="1" ht="8.1" customHeight="1">
      <c r="B48" s="516"/>
      <c r="C48" s="517"/>
      <c r="D48" s="517"/>
      <c r="E48" s="517"/>
      <c r="F48" s="517"/>
      <c r="G48" s="517" t="s">
        <v>474</v>
      </c>
      <c r="H48" s="517"/>
      <c r="I48" s="517" t="s">
        <v>460</v>
      </c>
      <c r="J48" s="517"/>
      <c r="K48" s="517" t="s">
        <v>475</v>
      </c>
      <c r="L48" s="517"/>
      <c r="M48" s="517" t="s">
        <v>475</v>
      </c>
      <c r="N48" s="517"/>
      <c r="O48" s="517" t="s">
        <v>475</v>
      </c>
      <c r="P48" s="517"/>
      <c r="Q48" s="517" t="s">
        <v>475</v>
      </c>
      <c r="R48" s="517"/>
      <c r="S48" s="517" t="s">
        <v>475</v>
      </c>
      <c r="T48" s="517"/>
      <c r="U48" s="517" t="s">
        <v>475</v>
      </c>
      <c r="V48" s="517"/>
      <c r="W48" s="517" t="s">
        <v>475</v>
      </c>
      <c r="X48" s="517"/>
      <c r="Y48" s="517"/>
      <c r="Z48" s="517"/>
      <c r="AA48" s="517" t="s">
        <v>460</v>
      </c>
      <c r="AB48" s="517"/>
      <c r="AC48" s="517" t="s">
        <v>475</v>
      </c>
      <c r="AD48" s="517"/>
      <c r="AE48" s="517" t="s">
        <v>475</v>
      </c>
      <c r="AF48" s="517"/>
      <c r="AG48" s="517" t="s">
        <v>475</v>
      </c>
      <c r="AH48" s="517"/>
      <c r="AI48" s="517" t="s">
        <v>475</v>
      </c>
      <c r="AJ48" s="517"/>
      <c r="AK48" s="517" t="s">
        <v>475</v>
      </c>
      <c r="AL48" s="517"/>
      <c r="AM48" s="517" t="s">
        <v>475</v>
      </c>
      <c r="AN48" s="517"/>
      <c r="AO48" s="517" t="s">
        <v>475</v>
      </c>
      <c r="AP48" s="517"/>
      <c r="AQ48" s="517" t="s">
        <v>475</v>
      </c>
      <c r="AR48" s="517"/>
      <c r="AS48" s="517" t="s">
        <v>475</v>
      </c>
      <c r="AT48" s="517"/>
      <c r="AU48" s="517" t="s">
        <v>475</v>
      </c>
      <c r="AV48" s="517"/>
      <c r="AW48" s="517"/>
      <c r="AX48" s="517" t="s">
        <v>460</v>
      </c>
      <c r="AY48" s="517"/>
      <c r="AZ48" s="517" t="str">
        <f>TEXT(ROUND((60*AL33*AU10*BF31)/(BX45),2),"#,##0.#######")</f>
        <v>5.86</v>
      </c>
      <c r="BA48" s="517"/>
      <c r="BB48" s="517"/>
      <c r="BC48" s="517"/>
      <c r="BD48" s="517"/>
      <c r="BE48" s="517"/>
      <c r="BF48" s="517" t="s">
        <v>446</v>
      </c>
      <c r="BG48" s="517"/>
      <c r="BH48" s="517" t="s">
        <v>466</v>
      </c>
      <c r="BI48" s="517" t="s">
        <v>476</v>
      </c>
      <c r="BJ48" s="517"/>
      <c r="BK48" s="517"/>
      <c r="BL48" s="517"/>
      <c r="BM48" s="517"/>
      <c r="BN48" s="517"/>
      <c r="BO48" s="517"/>
      <c r="BP48" s="517"/>
      <c r="BQ48" s="517"/>
      <c r="BR48" s="517"/>
      <c r="BS48" s="517"/>
      <c r="BT48" s="517"/>
      <c r="BU48" s="517"/>
      <c r="BV48" s="517"/>
      <c r="BW48" s="517"/>
      <c r="BX48" s="517"/>
      <c r="BY48" s="517"/>
      <c r="BZ48" s="517"/>
      <c r="CA48" s="517"/>
      <c r="CB48" s="517"/>
      <c r="CC48" s="517"/>
      <c r="CD48" s="517"/>
      <c r="CE48" s="517"/>
      <c r="CF48" s="519"/>
      <c r="CG48" s="519"/>
      <c r="CH48" s="519"/>
      <c r="CI48" s="520"/>
      <c r="CJ48" s="520"/>
    </row>
    <row r="49" spans="2:88" s="518" customFormat="1" ht="8.1" customHeight="1">
      <c r="B49" s="516"/>
      <c r="C49" s="517"/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 t="s">
        <v>514</v>
      </c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  <c r="AG49" s="517"/>
      <c r="AH49" s="517"/>
      <c r="AI49" s="517"/>
      <c r="AJ49" s="517" t="str">
        <f>TEXT(BX45,"#,##0.#######")</f>
        <v>50.81</v>
      </c>
      <c r="AK49" s="517"/>
      <c r="AL49" s="517"/>
      <c r="AM49" s="517"/>
      <c r="AN49" s="517"/>
      <c r="AO49" s="517"/>
      <c r="AP49" s="517"/>
      <c r="AQ49" s="517"/>
      <c r="AR49" s="517"/>
      <c r="AS49" s="517"/>
      <c r="AT49" s="517"/>
      <c r="AU49" s="517"/>
      <c r="AV49" s="517"/>
      <c r="AW49" s="517"/>
      <c r="AX49" s="517"/>
      <c r="AY49" s="517"/>
      <c r="AZ49" s="517"/>
      <c r="BA49" s="517"/>
      <c r="BB49" s="517"/>
      <c r="BC49" s="517"/>
      <c r="BD49" s="517"/>
      <c r="BE49" s="517"/>
      <c r="BF49" s="517"/>
      <c r="BG49" s="517"/>
      <c r="BH49" s="517"/>
      <c r="BI49" s="517"/>
      <c r="BJ49" s="517"/>
      <c r="BK49" s="517"/>
      <c r="BL49" s="517"/>
      <c r="BM49" s="517"/>
      <c r="BN49" s="517"/>
      <c r="BO49" s="517"/>
      <c r="BP49" s="517"/>
      <c r="BQ49" s="517"/>
      <c r="BR49" s="517"/>
      <c r="BS49" s="517"/>
      <c r="BT49" s="517"/>
      <c r="BU49" s="517"/>
      <c r="BV49" s="517"/>
      <c r="BW49" s="517"/>
      <c r="BX49" s="517"/>
      <c r="BY49" s="517"/>
      <c r="BZ49" s="517"/>
      <c r="CA49" s="517"/>
      <c r="CB49" s="517"/>
      <c r="CC49" s="517"/>
      <c r="CD49" s="517"/>
      <c r="CE49" s="517"/>
      <c r="CF49" s="519"/>
      <c r="CG49" s="519"/>
      <c r="CH49" s="519"/>
      <c r="CI49" s="520"/>
      <c r="CJ49" s="520"/>
    </row>
    <row r="50" spans="2:88" s="518" customFormat="1" ht="8.1" customHeight="1">
      <c r="B50" s="516"/>
      <c r="C50" s="517"/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  <c r="AG50" s="517"/>
      <c r="AH50" s="517"/>
      <c r="AI50" s="517"/>
      <c r="AJ50" s="517"/>
      <c r="AK50" s="517"/>
      <c r="AL50" s="517"/>
      <c r="AM50" s="517"/>
      <c r="AN50" s="517"/>
      <c r="AO50" s="517"/>
      <c r="AP50" s="517"/>
      <c r="AQ50" s="517"/>
      <c r="AR50" s="517"/>
      <c r="AS50" s="517"/>
      <c r="AT50" s="517"/>
      <c r="AU50" s="517"/>
      <c r="AV50" s="517"/>
      <c r="AW50" s="517"/>
      <c r="AX50" s="517"/>
      <c r="AY50" s="517"/>
      <c r="AZ50" s="517"/>
      <c r="BA50" s="517"/>
      <c r="BB50" s="517"/>
      <c r="BC50" s="517"/>
      <c r="BD50" s="517"/>
      <c r="BE50" s="517"/>
      <c r="BF50" s="517"/>
      <c r="BG50" s="517"/>
      <c r="BH50" s="517"/>
      <c r="BI50" s="517"/>
      <c r="BJ50" s="517"/>
      <c r="BK50" s="517"/>
      <c r="BL50" s="517"/>
      <c r="BM50" s="517"/>
      <c r="BN50" s="517"/>
      <c r="BO50" s="517"/>
      <c r="BP50" s="517"/>
      <c r="BQ50" s="517"/>
      <c r="BR50" s="517"/>
      <c r="BS50" s="517"/>
      <c r="BT50" s="517"/>
      <c r="BU50" s="517"/>
      <c r="BV50" s="517"/>
      <c r="BW50" s="517"/>
      <c r="BX50" s="517"/>
      <c r="BY50" s="517"/>
      <c r="BZ50" s="517"/>
      <c r="CA50" s="517"/>
      <c r="CB50" s="517"/>
      <c r="CC50" s="517"/>
      <c r="CD50" s="517"/>
      <c r="CE50" s="517"/>
      <c r="CF50" s="519"/>
      <c r="CG50" s="519"/>
      <c r="CH50" s="519"/>
      <c r="CI50" s="520"/>
      <c r="CJ50" s="520"/>
    </row>
    <row r="51" spans="2:88" s="518" customFormat="1" ht="8.1" customHeight="1">
      <c r="B51" s="516"/>
      <c r="C51" s="517"/>
      <c r="D51" s="517"/>
      <c r="E51" s="517"/>
      <c r="F51" s="517"/>
      <c r="G51" s="517" t="s">
        <v>437</v>
      </c>
      <c r="H51" s="517"/>
      <c r="I51" s="517"/>
      <c r="J51" s="517"/>
      <c r="K51" s="517"/>
      <c r="L51" s="517"/>
      <c r="M51" s="517"/>
      <c r="N51" s="517" t="s">
        <v>456</v>
      </c>
      <c r="O51" s="517"/>
      <c r="P51" s="517" t="str">
        <f>TEXT(기계경비총괄표!G9,"#,##0")</f>
        <v>49,778</v>
      </c>
      <c r="Q51" s="517"/>
      <c r="R51" s="517"/>
      <c r="S51" s="517"/>
      <c r="T51" s="517"/>
      <c r="U51" s="517"/>
      <c r="V51" s="517"/>
      <c r="W51" s="517"/>
      <c r="X51" s="517"/>
      <c r="Y51" s="517" t="s">
        <v>477</v>
      </c>
      <c r="Z51" s="517"/>
      <c r="AA51" s="517"/>
      <c r="AB51" s="517" t="str">
        <f>TEXT(AZ48,"#,##0.#######")</f>
        <v>5.86</v>
      </c>
      <c r="AC51" s="517"/>
      <c r="AD51" s="517"/>
      <c r="AE51" s="517"/>
      <c r="AF51" s="517"/>
      <c r="AG51" s="517"/>
      <c r="AH51" s="517" t="s">
        <v>460</v>
      </c>
      <c r="AI51" s="517"/>
      <c r="AJ51" s="517" t="str">
        <f>TEXT(TRUNC(P51/AZ48,1),"#,##0.#")</f>
        <v>8,494.5</v>
      </c>
      <c r="AK51" s="517"/>
      <c r="AL51" s="517"/>
      <c r="AM51" s="517"/>
      <c r="AN51" s="517"/>
      <c r="AO51" s="517"/>
      <c r="AP51" s="517"/>
      <c r="AQ51" s="517"/>
      <c r="AR51" s="517"/>
      <c r="AS51" s="517"/>
      <c r="AT51" s="517"/>
      <c r="AU51" s="517"/>
      <c r="AV51" s="517"/>
      <c r="AW51" s="517"/>
      <c r="AX51" s="517"/>
      <c r="AY51" s="517"/>
      <c r="AZ51" s="517"/>
      <c r="BA51" s="517"/>
      <c r="BB51" s="517"/>
      <c r="BC51" s="517"/>
      <c r="BD51" s="517"/>
      <c r="BE51" s="517"/>
      <c r="BF51" s="517"/>
      <c r="BG51" s="517"/>
      <c r="BH51" s="517"/>
      <c r="BI51" s="517"/>
      <c r="BJ51" s="517"/>
      <c r="BK51" s="517"/>
      <c r="BL51" s="517"/>
      <c r="BM51" s="517"/>
      <c r="BN51" s="517"/>
      <c r="BO51" s="517"/>
      <c r="BP51" s="517"/>
      <c r="BQ51" s="517"/>
      <c r="BR51" s="517"/>
      <c r="BS51" s="517"/>
      <c r="BT51" s="517"/>
      <c r="BU51" s="517"/>
      <c r="BV51" s="517"/>
      <c r="BW51" s="517"/>
      <c r="BX51" s="517"/>
      <c r="BY51" s="517"/>
      <c r="BZ51" s="517"/>
      <c r="CA51" s="517"/>
      <c r="CB51" s="517"/>
      <c r="CC51" s="517"/>
      <c r="CD51" s="517"/>
      <c r="CE51" s="517"/>
      <c r="CF51" s="519"/>
      <c r="CG51" s="519"/>
      <c r="CH51" s="519"/>
      <c r="CI51" s="520"/>
      <c r="CJ51" s="520"/>
    </row>
    <row r="52" spans="2:88" s="518" customFormat="1" ht="8.1" customHeight="1">
      <c r="B52" s="516"/>
      <c r="C52" s="517"/>
      <c r="D52" s="517"/>
      <c r="E52" s="517"/>
      <c r="F52" s="517"/>
      <c r="G52" s="517" t="s">
        <v>248</v>
      </c>
      <c r="H52" s="517"/>
      <c r="I52" s="517"/>
      <c r="J52" s="517"/>
      <c r="K52" s="517"/>
      <c r="L52" s="517"/>
      <c r="M52" s="517"/>
      <c r="N52" s="517" t="s">
        <v>456</v>
      </c>
      <c r="O52" s="517"/>
      <c r="P52" s="517" t="str">
        <f>TEXT(기계경비총괄표!H9,"#,##0")</f>
        <v>12,578</v>
      </c>
      <c r="Q52" s="517"/>
      <c r="R52" s="517"/>
      <c r="S52" s="517"/>
      <c r="T52" s="517"/>
      <c r="U52" s="517"/>
      <c r="V52" s="517"/>
      <c r="W52" s="517"/>
      <c r="X52" s="517" t="s">
        <v>477</v>
      </c>
      <c r="Y52" s="517"/>
      <c r="Z52" s="517"/>
      <c r="AA52" s="517" t="str">
        <f>TEXT(AZ48,"#,##0.#######")</f>
        <v>5.86</v>
      </c>
      <c r="AB52" s="517"/>
      <c r="AC52" s="517"/>
      <c r="AD52" s="517"/>
      <c r="AE52" s="517"/>
      <c r="AF52" s="517"/>
      <c r="AG52" s="517" t="s">
        <v>460</v>
      </c>
      <c r="AH52" s="517"/>
      <c r="AI52" s="517" t="str">
        <f>TEXT(TRUNC(P52/AZ48,1),"#,##0.#")</f>
        <v>2,146.4</v>
      </c>
      <c r="AJ52" s="517"/>
      <c r="AK52" s="517"/>
      <c r="AL52" s="517"/>
      <c r="AM52" s="517"/>
      <c r="AN52" s="517"/>
      <c r="AO52" s="517"/>
      <c r="AP52" s="517"/>
      <c r="AQ52" s="517"/>
      <c r="AR52" s="517"/>
      <c r="AS52" s="517"/>
      <c r="AT52" s="517"/>
      <c r="AU52" s="517"/>
      <c r="AV52" s="517"/>
      <c r="AW52" s="517"/>
      <c r="AX52" s="517"/>
      <c r="AY52" s="517"/>
      <c r="AZ52" s="517"/>
      <c r="BA52" s="517"/>
      <c r="BB52" s="517"/>
      <c r="BC52" s="517"/>
      <c r="BD52" s="517"/>
      <c r="BE52" s="517"/>
      <c r="BF52" s="517"/>
      <c r="BG52" s="517"/>
      <c r="BH52" s="517"/>
      <c r="BI52" s="517"/>
      <c r="BJ52" s="517"/>
      <c r="BK52" s="517"/>
      <c r="BL52" s="517"/>
      <c r="BM52" s="517"/>
      <c r="BN52" s="517"/>
      <c r="BO52" s="517"/>
      <c r="BP52" s="517"/>
      <c r="BQ52" s="517"/>
      <c r="BR52" s="517"/>
      <c r="BS52" s="517"/>
      <c r="BT52" s="517"/>
      <c r="BU52" s="517"/>
      <c r="BV52" s="517"/>
      <c r="BW52" s="517"/>
      <c r="BX52" s="517"/>
      <c r="BY52" s="517"/>
      <c r="BZ52" s="517"/>
      <c r="CA52" s="517"/>
      <c r="CB52" s="517"/>
      <c r="CC52" s="517"/>
      <c r="CD52" s="517"/>
      <c r="CE52" s="517"/>
      <c r="CF52" s="519"/>
      <c r="CG52" s="519"/>
      <c r="CH52" s="519"/>
      <c r="CI52" s="520"/>
      <c r="CJ52" s="520"/>
    </row>
    <row r="53" spans="2:88" s="518" customFormat="1" ht="8.1" customHeight="1">
      <c r="B53" s="516"/>
      <c r="C53" s="517"/>
      <c r="D53" s="517"/>
      <c r="E53" s="517"/>
      <c r="F53" s="517"/>
      <c r="G53" s="517" t="s">
        <v>478</v>
      </c>
      <c r="H53" s="517"/>
      <c r="I53" s="517"/>
      <c r="J53" s="517"/>
      <c r="K53" s="517" t="s">
        <v>479</v>
      </c>
      <c r="L53" s="517"/>
      <c r="M53" s="517"/>
      <c r="N53" s="517" t="s">
        <v>456</v>
      </c>
      <c r="O53" s="517"/>
      <c r="P53" s="517"/>
      <c r="Q53" s="517" t="str">
        <f>TEXT(기계경비총괄표!I9,"#,##0")</f>
        <v>6,963</v>
      </c>
      <c r="R53" s="517"/>
      <c r="S53" s="517"/>
      <c r="T53" s="517"/>
      <c r="U53" s="517"/>
      <c r="V53" s="517"/>
      <c r="W53" s="517"/>
      <c r="X53" s="517"/>
      <c r="Y53" s="517" t="s">
        <v>477</v>
      </c>
      <c r="Z53" s="517"/>
      <c r="AA53" s="517"/>
      <c r="AB53" s="517" t="str">
        <f>TEXT(AZ48,"#,##0.#######")</f>
        <v>5.86</v>
      </c>
      <c r="AC53" s="517"/>
      <c r="AD53" s="517"/>
      <c r="AE53" s="517"/>
      <c r="AF53" s="517"/>
      <c r="AG53" s="517"/>
      <c r="AH53" s="517" t="s">
        <v>460</v>
      </c>
      <c r="AI53" s="517"/>
      <c r="AJ53" s="517"/>
      <c r="AK53" s="517"/>
      <c r="AL53" s="517" t="str">
        <f>TEXT(TRUNC(Q53/AZ48,1),"#,##0.#")</f>
        <v>1,188.2</v>
      </c>
      <c r="AM53" s="517"/>
      <c r="AN53" s="517"/>
      <c r="AO53" s="517"/>
      <c r="AP53" s="517"/>
      <c r="AQ53" s="517"/>
      <c r="AR53" s="517"/>
      <c r="AS53" s="517"/>
      <c r="AT53" s="517"/>
      <c r="AU53" s="517"/>
      <c r="AV53" s="517"/>
      <c r="AW53" s="517"/>
      <c r="AX53" s="517"/>
      <c r="AY53" s="517"/>
      <c r="AZ53" s="517"/>
      <c r="BA53" s="517"/>
      <c r="BB53" s="517"/>
      <c r="BC53" s="517"/>
      <c r="BD53" s="517"/>
      <c r="BE53" s="517"/>
      <c r="BF53" s="517"/>
      <c r="BG53" s="517"/>
      <c r="BH53" s="517"/>
      <c r="BI53" s="517"/>
      <c r="BJ53" s="517"/>
      <c r="BK53" s="517"/>
      <c r="BL53" s="517"/>
      <c r="BM53" s="517"/>
      <c r="BN53" s="517"/>
      <c r="BO53" s="517"/>
      <c r="BP53" s="517"/>
      <c r="BQ53" s="517"/>
      <c r="BR53" s="517"/>
      <c r="BS53" s="517"/>
      <c r="BT53" s="517"/>
      <c r="BU53" s="517"/>
      <c r="BV53" s="517"/>
      <c r="BW53" s="517"/>
      <c r="BX53" s="517"/>
      <c r="BY53" s="517"/>
      <c r="BZ53" s="517"/>
      <c r="CA53" s="517"/>
      <c r="CB53" s="517"/>
      <c r="CC53" s="517"/>
      <c r="CD53" s="517"/>
      <c r="CE53" s="517"/>
      <c r="CF53" s="519"/>
      <c r="CG53" s="519"/>
      <c r="CH53" s="519"/>
      <c r="CI53" s="520"/>
      <c r="CJ53" s="520"/>
    </row>
    <row r="54" spans="2:88" s="518" customFormat="1" ht="8.1" customHeight="1">
      <c r="B54" s="516"/>
      <c r="C54" s="517"/>
      <c r="D54" s="517"/>
      <c r="E54" s="517"/>
      <c r="F54" s="517"/>
      <c r="G54" s="517" t="s">
        <v>480</v>
      </c>
      <c r="H54" s="517"/>
      <c r="I54" s="517"/>
      <c r="J54" s="517"/>
      <c r="K54" s="517" t="s">
        <v>481</v>
      </c>
      <c r="L54" s="517"/>
      <c r="M54" s="517"/>
      <c r="N54" s="517" t="s">
        <v>456</v>
      </c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G54" s="517" t="str">
        <f>TEXT(AJ51+AI52+AL53,"#,##0.#######")</f>
        <v>11,829.1</v>
      </c>
      <c r="AH54" s="517"/>
      <c r="AI54" s="517"/>
      <c r="AJ54" s="517"/>
      <c r="AK54" s="517"/>
      <c r="AL54" s="517"/>
      <c r="AM54" s="517"/>
      <c r="AN54" s="517"/>
      <c r="AO54" s="517"/>
      <c r="AP54" s="517"/>
      <c r="AQ54" s="517"/>
      <c r="AR54" s="517"/>
      <c r="AS54" s="517"/>
      <c r="AT54" s="517"/>
      <c r="AU54" s="517"/>
      <c r="AV54" s="517"/>
      <c r="AW54" s="517"/>
      <c r="AX54" s="517"/>
      <c r="AY54" s="517"/>
      <c r="AZ54" s="517"/>
      <c r="BA54" s="517"/>
      <c r="BB54" s="517"/>
      <c r="BC54" s="517"/>
      <c r="BD54" s="517"/>
      <c r="BE54" s="517"/>
      <c r="BF54" s="517"/>
      <c r="BG54" s="517"/>
      <c r="BH54" s="517"/>
      <c r="BI54" s="517"/>
      <c r="BJ54" s="517"/>
      <c r="BK54" s="517"/>
      <c r="BL54" s="517"/>
      <c r="BM54" s="517"/>
      <c r="BN54" s="517"/>
      <c r="BO54" s="517"/>
      <c r="BP54" s="517"/>
      <c r="BQ54" s="517"/>
      <c r="BR54" s="517"/>
      <c r="BS54" s="517"/>
      <c r="BT54" s="517"/>
      <c r="BU54" s="517"/>
      <c r="BV54" s="517"/>
      <c r="BW54" s="517"/>
      <c r="BX54" s="517"/>
      <c r="BY54" s="517"/>
      <c r="BZ54" s="517"/>
      <c r="CA54" s="517"/>
      <c r="CB54" s="517"/>
      <c r="CC54" s="517"/>
      <c r="CD54" s="517"/>
      <c r="CE54" s="517"/>
      <c r="CF54" s="519">
        <f>CG54+CH54+CI54</f>
        <v>11829.1</v>
      </c>
      <c r="CG54" s="519" t="str">
        <f>TEXT(AJ51,"#,###.0")</f>
        <v>8,494.5</v>
      </c>
      <c r="CH54" s="519" t="str">
        <f>TEXT(AI52,"#,###.0")</f>
        <v>2,146.4</v>
      </c>
      <c r="CI54" s="520" t="str">
        <f>TEXT(AL53,"#,###.0")</f>
        <v>1,188.2</v>
      </c>
      <c r="CJ54" s="520"/>
    </row>
    <row r="55" spans="2:88" s="518" customFormat="1" ht="8.1" customHeight="1">
      <c r="B55" s="516"/>
      <c r="C55" s="517"/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G55" s="517"/>
      <c r="AH55" s="517"/>
      <c r="AI55" s="517"/>
      <c r="AJ55" s="517"/>
      <c r="AK55" s="517"/>
      <c r="AL55" s="517"/>
      <c r="AM55" s="517"/>
      <c r="AN55" s="517"/>
      <c r="AO55" s="517"/>
      <c r="AP55" s="517"/>
      <c r="AQ55" s="517"/>
      <c r="AR55" s="517"/>
      <c r="AS55" s="517"/>
      <c r="AT55" s="517"/>
      <c r="AU55" s="517"/>
      <c r="AV55" s="517"/>
      <c r="AW55" s="517"/>
      <c r="AX55" s="517"/>
      <c r="AY55" s="517"/>
      <c r="AZ55" s="517"/>
      <c r="BA55" s="517"/>
      <c r="BB55" s="517"/>
      <c r="BC55" s="517"/>
      <c r="BD55" s="517"/>
      <c r="BE55" s="517"/>
      <c r="BF55" s="517"/>
      <c r="BG55" s="517"/>
      <c r="BH55" s="517"/>
      <c r="BI55" s="517"/>
      <c r="BJ55" s="517"/>
      <c r="BK55" s="517"/>
      <c r="BL55" s="517"/>
      <c r="BM55" s="517"/>
      <c r="BN55" s="517"/>
      <c r="BO55" s="517"/>
      <c r="BP55" s="517"/>
      <c r="BQ55" s="517"/>
      <c r="BR55" s="517"/>
      <c r="BS55" s="517"/>
      <c r="BT55" s="517"/>
      <c r="BU55" s="517"/>
      <c r="BV55" s="517"/>
      <c r="BW55" s="517"/>
      <c r="BX55" s="517"/>
      <c r="BY55" s="517"/>
      <c r="BZ55" s="517"/>
      <c r="CA55" s="517"/>
      <c r="CB55" s="517"/>
      <c r="CC55" s="517"/>
      <c r="CD55" s="517"/>
      <c r="CE55" s="517"/>
      <c r="CF55" s="519"/>
      <c r="CG55" s="519"/>
      <c r="CH55" s="519"/>
      <c r="CI55" s="520"/>
      <c r="CJ55" s="520"/>
    </row>
    <row r="56" spans="2:88" s="518" customFormat="1" ht="8.1" customHeight="1">
      <c r="B56" s="516"/>
      <c r="C56" s="517"/>
      <c r="D56" s="517" t="s">
        <v>531</v>
      </c>
      <c r="E56" s="517"/>
      <c r="F56" s="517"/>
      <c r="G56" s="517" t="s">
        <v>523</v>
      </c>
      <c r="H56" s="517"/>
      <c r="I56" s="517"/>
      <c r="J56" s="517"/>
      <c r="K56" s="517" t="s">
        <v>481</v>
      </c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G56" s="517"/>
      <c r="AH56" s="517"/>
      <c r="AI56" s="517"/>
      <c r="AJ56" s="517"/>
      <c r="AK56" s="517"/>
      <c r="AL56" s="517"/>
      <c r="AM56" s="517"/>
      <c r="AN56" s="517"/>
      <c r="AO56" s="517"/>
      <c r="AP56" s="517"/>
      <c r="AQ56" s="517"/>
      <c r="AR56" s="517"/>
      <c r="AS56" s="517"/>
      <c r="AT56" s="517"/>
      <c r="AU56" s="517"/>
      <c r="AV56" s="517"/>
      <c r="AW56" s="517"/>
      <c r="AX56" s="517"/>
      <c r="AY56" s="517"/>
      <c r="AZ56" s="517"/>
      <c r="BA56" s="517"/>
      <c r="BB56" s="517"/>
      <c r="BC56" s="517"/>
      <c r="BD56" s="517"/>
      <c r="BE56" s="517"/>
      <c r="BF56" s="517"/>
      <c r="BG56" s="517"/>
      <c r="BH56" s="517"/>
      <c r="BI56" s="517"/>
      <c r="BJ56" s="517"/>
      <c r="BK56" s="517"/>
      <c r="BL56" s="517"/>
      <c r="BM56" s="517"/>
      <c r="BN56" s="517"/>
      <c r="BO56" s="517"/>
      <c r="BP56" s="517"/>
      <c r="BQ56" s="517"/>
      <c r="BR56" s="517"/>
      <c r="BS56" s="517"/>
      <c r="BT56" s="517"/>
      <c r="BU56" s="517"/>
      <c r="BV56" s="517"/>
      <c r="BW56" s="517"/>
      <c r="BX56" s="517"/>
      <c r="BY56" s="517"/>
      <c r="BZ56" s="517"/>
      <c r="CA56" s="517"/>
      <c r="CB56" s="517"/>
      <c r="CC56" s="517"/>
      <c r="CD56" s="517"/>
      <c r="CE56" s="517"/>
      <c r="CF56" s="519"/>
      <c r="CG56" s="519"/>
      <c r="CH56" s="519"/>
      <c r="CI56" s="520"/>
      <c r="CJ56" s="520"/>
    </row>
    <row r="57" spans="2:88" s="518" customFormat="1" ht="8.1" customHeight="1">
      <c r="B57" s="516"/>
      <c r="C57" s="517"/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G57" s="517"/>
      <c r="AH57" s="517"/>
      <c r="AI57" s="517"/>
      <c r="AJ57" s="517"/>
      <c r="AK57" s="517"/>
      <c r="AL57" s="517"/>
      <c r="AM57" s="517"/>
      <c r="AN57" s="517"/>
      <c r="AO57" s="517"/>
      <c r="AP57" s="517"/>
      <c r="AQ57" s="517"/>
      <c r="AR57" s="517"/>
      <c r="AS57" s="517"/>
      <c r="AT57" s="517"/>
      <c r="AU57" s="517"/>
      <c r="AV57" s="517"/>
      <c r="AW57" s="517"/>
      <c r="AX57" s="517"/>
      <c r="AY57" s="517"/>
      <c r="AZ57" s="517"/>
      <c r="BA57" s="517"/>
      <c r="BB57" s="517"/>
      <c r="BC57" s="517"/>
      <c r="BD57" s="517"/>
      <c r="BE57" s="517"/>
      <c r="BF57" s="517"/>
      <c r="BG57" s="517"/>
      <c r="BH57" s="517"/>
      <c r="BI57" s="517"/>
      <c r="BJ57" s="517"/>
      <c r="BK57" s="517"/>
      <c r="BL57" s="517"/>
      <c r="BM57" s="517"/>
      <c r="BN57" s="517"/>
      <c r="BO57" s="517"/>
      <c r="BP57" s="517"/>
      <c r="BQ57" s="517"/>
      <c r="BR57" s="517"/>
      <c r="BS57" s="517"/>
      <c r="BT57" s="517"/>
      <c r="BU57" s="517"/>
      <c r="BV57" s="517"/>
      <c r="BW57" s="517"/>
      <c r="BX57" s="517"/>
      <c r="BY57" s="517"/>
      <c r="BZ57" s="517"/>
      <c r="CA57" s="517"/>
      <c r="CB57" s="517"/>
      <c r="CC57" s="517"/>
      <c r="CD57" s="517"/>
      <c r="CE57" s="517"/>
      <c r="CF57" s="519"/>
      <c r="CG57" s="519"/>
      <c r="CH57" s="519"/>
      <c r="CI57" s="520"/>
      <c r="CJ57" s="520"/>
    </row>
    <row r="58" spans="2:88" s="518" customFormat="1" ht="8.1" customHeight="1">
      <c r="B58" s="516"/>
      <c r="C58" s="517"/>
      <c r="D58" s="517"/>
      <c r="E58" s="517"/>
      <c r="F58" s="517"/>
      <c r="G58" s="517"/>
      <c r="H58" s="517" t="s">
        <v>437</v>
      </c>
      <c r="I58" s="517"/>
      <c r="J58" s="517"/>
      <c r="K58" s="517"/>
      <c r="L58" s="517"/>
      <c r="M58" s="517"/>
      <c r="N58" s="517"/>
      <c r="O58" s="517" t="s">
        <v>456</v>
      </c>
      <c r="P58" s="517"/>
      <c r="Q58" s="517" t="str">
        <f>TEXT(CG21,"#,###.##")</f>
        <v>5,399.8</v>
      </c>
      <c r="R58" s="517"/>
      <c r="S58" s="517"/>
      <c r="T58" s="517"/>
      <c r="U58" s="517"/>
      <c r="V58" s="517"/>
      <c r="W58" s="517" t="s">
        <v>510</v>
      </c>
      <c r="X58" s="517"/>
      <c r="Y58" s="517" t="str">
        <f>TEXT(CG54,"#,###.##")</f>
        <v>8,494.5</v>
      </c>
      <c r="Z58" s="517"/>
      <c r="AA58" s="517"/>
      <c r="AB58" s="517"/>
      <c r="AC58" s="517"/>
      <c r="AD58" s="517"/>
      <c r="AE58" s="517"/>
      <c r="AF58" s="517"/>
      <c r="AG58" s="517" t="s">
        <v>460</v>
      </c>
      <c r="AH58" s="517"/>
      <c r="AI58" s="517"/>
      <c r="AJ58" s="517" t="str">
        <f>TEXT(TRUNC(CG21+CG54,0),"#,##0")</f>
        <v>13,894</v>
      </c>
      <c r="AK58" s="517"/>
      <c r="AL58" s="517"/>
      <c r="AM58" s="517"/>
      <c r="AN58" s="517"/>
      <c r="AO58" s="517"/>
      <c r="AP58" s="517"/>
      <c r="AQ58" s="517"/>
      <c r="AR58" s="517"/>
      <c r="AS58" s="517"/>
      <c r="AT58" s="517"/>
      <c r="AU58" s="517"/>
      <c r="AV58" s="517"/>
      <c r="AW58" s="517"/>
      <c r="AX58" s="517"/>
      <c r="AY58" s="517"/>
      <c r="AZ58" s="517"/>
      <c r="BA58" s="517"/>
      <c r="BB58" s="517"/>
      <c r="BC58" s="517"/>
      <c r="BD58" s="517"/>
      <c r="BE58" s="517"/>
      <c r="BF58" s="517"/>
      <c r="BG58" s="517"/>
      <c r="BH58" s="517"/>
      <c r="BI58" s="517"/>
      <c r="BJ58" s="517"/>
      <c r="BK58" s="517"/>
      <c r="BL58" s="517"/>
      <c r="BM58" s="517"/>
      <c r="BN58" s="517"/>
      <c r="BO58" s="517"/>
      <c r="BP58" s="517"/>
      <c r="BQ58" s="517"/>
      <c r="BR58" s="517"/>
      <c r="BS58" s="517"/>
      <c r="BT58" s="517"/>
      <c r="BU58" s="517"/>
      <c r="BV58" s="517"/>
      <c r="BW58" s="517"/>
      <c r="BX58" s="517"/>
      <c r="BY58" s="517"/>
      <c r="BZ58" s="517"/>
      <c r="CA58" s="517"/>
      <c r="CB58" s="517"/>
      <c r="CC58" s="517"/>
      <c r="CD58" s="517"/>
      <c r="CE58" s="517"/>
      <c r="CF58" s="519"/>
      <c r="CG58" s="519"/>
      <c r="CH58" s="519"/>
      <c r="CI58" s="520"/>
      <c r="CJ58" s="520"/>
    </row>
    <row r="59" spans="2:88" s="518" customFormat="1" ht="8.1" customHeight="1">
      <c r="B59" s="516"/>
      <c r="C59" s="517"/>
      <c r="D59" s="517"/>
      <c r="E59" s="517"/>
      <c r="F59" s="517"/>
      <c r="G59" s="517"/>
      <c r="H59" s="517" t="s">
        <v>248</v>
      </c>
      <c r="I59" s="517"/>
      <c r="J59" s="517"/>
      <c r="K59" s="517"/>
      <c r="L59" s="517"/>
      <c r="M59" s="517"/>
      <c r="N59" s="517"/>
      <c r="O59" s="517" t="s">
        <v>456</v>
      </c>
      <c r="P59" s="517"/>
      <c r="Q59" s="517" t="str">
        <f>TEXT(CH21,"#,###.##")</f>
        <v>1,009.</v>
      </c>
      <c r="R59" s="517"/>
      <c r="S59" s="517"/>
      <c r="T59" s="517"/>
      <c r="U59" s="517" t="s">
        <v>510</v>
      </c>
      <c r="V59" s="517"/>
      <c r="W59" s="517" t="str">
        <f>TEXT(CH54,"#,###.##")</f>
        <v>2,146.4</v>
      </c>
      <c r="X59" s="517"/>
      <c r="Y59" s="517"/>
      <c r="Z59" s="517"/>
      <c r="AA59" s="517"/>
      <c r="AB59" s="517"/>
      <c r="AC59" s="517"/>
      <c r="AD59" s="517"/>
      <c r="AE59" s="517" t="s">
        <v>460</v>
      </c>
      <c r="AF59" s="517"/>
      <c r="AG59" s="517"/>
      <c r="AH59" s="517" t="str">
        <f>TEXT(TRUNC(CH21+CH54,0),"#,##0")</f>
        <v>3,155</v>
      </c>
      <c r="AI59" s="517"/>
      <c r="AJ59" s="517"/>
      <c r="AK59" s="517"/>
      <c r="AL59" s="517"/>
      <c r="AM59" s="517"/>
      <c r="AN59" s="517"/>
      <c r="AO59" s="517"/>
      <c r="AP59" s="517"/>
      <c r="AQ59" s="517"/>
      <c r="AR59" s="517"/>
      <c r="AS59" s="517"/>
      <c r="AT59" s="517"/>
      <c r="AU59" s="517"/>
      <c r="AV59" s="517"/>
      <c r="AW59" s="517"/>
      <c r="AX59" s="517"/>
      <c r="AY59" s="517"/>
      <c r="AZ59" s="517"/>
      <c r="BA59" s="517"/>
      <c r="BB59" s="517"/>
      <c r="BC59" s="517"/>
      <c r="BD59" s="517"/>
      <c r="BE59" s="517"/>
      <c r="BF59" s="517"/>
      <c r="BG59" s="517"/>
      <c r="BH59" s="517"/>
      <c r="BI59" s="517"/>
      <c r="BJ59" s="517"/>
      <c r="BK59" s="517"/>
      <c r="BL59" s="517"/>
      <c r="BM59" s="517"/>
      <c r="BN59" s="517"/>
      <c r="BO59" s="517"/>
      <c r="BP59" s="517"/>
      <c r="BQ59" s="517"/>
      <c r="BR59" s="517"/>
      <c r="BS59" s="517"/>
      <c r="BT59" s="517"/>
      <c r="BU59" s="517"/>
      <c r="BV59" s="517"/>
      <c r="BW59" s="517"/>
      <c r="BX59" s="517"/>
      <c r="BY59" s="517"/>
      <c r="BZ59" s="517"/>
      <c r="CA59" s="517"/>
      <c r="CB59" s="517"/>
      <c r="CC59" s="517"/>
      <c r="CD59" s="517"/>
      <c r="CE59" s="517"/>
      <c r="CF59" s="519"/>
      <c r="CG59" s="519"/>
      <c r="CH59" s="519"/>
      <c r="CI59" s="520"/>
      <c r="CJ59" s="520"/>
    </row>
    <row r="60" spans="2:88" s="518" customFormat="1" ht="8.1" customHeight="1">
      <c r="B60" s="516"/>
      <c r="C60" s="517"/>
      <c r="D60" s="517"/>
      <c r="E60" s="517"/>
      <c r="F60" s="517"/>
      <c r="G60" s="517"/>
      <c r="H60" s="517" t="s">
        <v>478</v>
      </c>
      <c r="I60" s="517"/>
      <c r="J60" s="517"/>
      <c r="K60" s="517"/>
      <c r="L60" s="517" t="s">
        <v>479</v>
      </c>
      <c r="M60" s="517"/>
      <c r="N60" s="517"/>
      <c r="O60" s="517" t="s">
        <v>456</v>
      </c>
      <c r="P60" s="517"/>
      <c r="Q60" s="517" t="str">
        <f>TEXT(CI21,"#,###.##")</f>
        <v>1,554.6</v>
      </c>
      <c r="R60" s="517"/>
      <c r="S60" s="517"/>
      <c r="T60" s="517"/>
      <c r="U60" s="517"/>
      <c r="V60" s="517"/>
      <c r="W60" s="517" t="s">
        <v>510</v>
      </c>
      <c r="X60" s="517"/>
      <c r="Y60" s="517" t="str">
        <f>TEXT(CI54,"#,###.##")</f>
        <v>1,188.2</v>
      </c>
      <c r="Z60" s="517"/>
      <c r="AA60" s="517"/>
      <c r="AB60" s="517"/>
      <c r="AC60" s="517"/>
      <c r="AD60" s="517"/>
      <c r="AE60" s="517" t="s">
        <v>460</v>
      </c>
      <c r="AF60" s="517"/>
      <c r="AG60" s="517"/>
      <c r="AH60" s="517" t="str">
        <f>TEXT(TRUNC(CI21+CI54,0),"#,##0")</f>
        <v>2,742</v>
      </c>
      <c r="AI60" s="517"/>
      <c r="AJ60" s="517"/>
      <c r="AK60" s="517"/>
      <c r="AL60" s="517"/>
      <c r="AM60" s="517"/>
      <c r="AN60" s="517"/>
      <c r="AO60" s="517"/>
      <c r="AP60" s="517"/>
      <c r="AQ60" s="517"/>
      <c r="AR60" s="517"/>
      <c r="AS60" s="517"/>
      <c r="AT60" s="517"/>
      <c r="AU60" s="517"/>
      <c r="AV60" s="517"/>
      <c r="AW60" s="517"/>
      <c r="AX60" s="517"/>
      <c r="AY60" s="517"/>
      <c r="AZ60" s="517"/>
      <c r="BA60" s="517"/>
      <c r="BB60" s="517"/>
      <c r="BC60" s="517"/>
      <c r="BD60" s="517"/>
      <c r="BE60" s="517"/>
      <c r="BF60" s="517"/>
      <c r="BG60" s="517"/>
      <c r="BH60" s="517"/>
      <c r="BI60" s="517"/>
      <c r="BJ60" s="517"/>
      <c r="BK60" s="517"/>
      <c r="BL60" s="517"/>
      <c r="BM60" s="517"/>
      <c r="BN60" s="517"/>
      <c r="BO60" s="517"/>
      <c r="BP60" s="517"/>
      <c r="BQ60" s="517"/>
      <c r="BR60" s="517"/>
      <c r="BS60" s="517"/>
      <c r="BT60" s="517"/>
      <c r="BU60" s="517"/>
      <c r="BV60" s="517"/>
      <c r="BW60" s="517"/>
      <c r="BX60" s="517"/>
      <c r="BY60" s="517"/>
      <c r="BZ60" s="517"/>
      <c r="CA60" s="517"/>
      <c r="CB60" s="517"/>
      <c r="CC60" s="517"/>
      <c r="CD60" s="517"/>
      <c r="CE60" s="517"/>
      <c r="CF60" s="519"/>
      <c r="CG60" s="519"/>
      <c r="CH60" s="519"/>
      <c r="CI60" s="520"/>
      <c r="CJ60" s="520"/>
    </row>
    <row r="61" spans="2:88" s="518" customFormat="1" ht="8.1" customHeight="1">
      <c r="B61" s="516"/>
      <c r="C61" s="517"/>
      <c r="D61" s="517"/>
      <c r="E61" s="517"/>
      <c r="F61" s="517"/>
      <c r="G61" s="517"/>
      <c r="H61" s="517"/>
      <c r="I61" s="517"/>
      <c r="J61" s="517" t="s">
        <v>481</v>
      </c>
      <c r="K61" s="517"/>
      <c r="L61" s="517"/>
      <c r="M61" s="517"/>
      <c r="N61" s="517"/>
      <c r="O61" s="517" t="s">
        <v>456</v>
      </c>
      <c r="P61" s="517"/>
      <c r="Q61" s="517"/>
      <c r="R61" s="517" t="str">
        <f>TEXT(AJ58+AH59+AH60,"#,##0")</f>
        <v>19,791</v>
      </c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  <c r="AG61" s="517"/>
      <c r="AH61" s="517"/>
      <c r="AI61" s="517"/>
      <c r="AJ61" s="517"/>
      <c r="AK61" s="517"/>
      <c r="AL61" s="517"/>
      <c r="AM61" s="517"/>
      <c r="AN61" s="517"/>
      <c r="AO61" s="517"/>
      <c r="AP61" s="517"/>
      <c r="AQ61" s="517"/>
      <c r="AR61" s="517"/>
      <c r="AS61" s="517"/>
      <c r="AT61" s="517"/>
      <c r="AU61" s="517"/>
      <c r="AV61" s="517"/>
      <c r="AW61" s="517"/>
      <c r="AX61" s="517"/>
      <c r="AY61" s="517"/>
      <c r="AZ61" s="517"/>
      <c r="BA61" s="517"/>
      <c r="BB61" s="517"/>
      <c r="BC61" s="517"/>
      <c r="BD61" s="517"/>
      <c r="BE61" s="517"/>
      <c r="BF61" s="517"/>
      <c r="BG61" s="517"/>
      <c r="BH61" s="517"/>
      <c r="BI61" s="517"/>
      <c r="BJ61" s="517"/>
      <c r="BK61" s="517"/>
      <c r="BL61" s="517"/>
      <c r="BM61" s="517"/>
      <c r="BN61" s="517"/>
      <c r="BO61" s="517"/>
      <c r="BP61" s="517"/>
      <c r="BQ61" s="517"/>
      <c r="BR61" s="517"/>
      <c r="BS61" s="517"/>
      <c r="BT61" s="517"/>
      <c r="BU61" s="517"/>
      <c r="BV61" s="517"/>
      <c r="BW61" s="517"/>
      <c r="BX61" s="517"/>
      <c r="BY61" s="517"/>
      <c r="BZ61" s="517"/>
      <c r="CA61" s="517"/>
      <c r="CB61" s="517"/>
      <c r="CC61" s="517"/>
      <c r="CD61" s="517"/>
      <c r="CE61" s="517"/>
      <c r="CF61" s="522">
        <f>CG61+CH61+CI61</f>
        <v>19791</v>
      </c>
      <c r="CG61" s="519" t="str">
        <f>TEXT(AJ58,"#,##0")</f>
        <v>13,894</v>
      </c>
      <c r="CH61" s="519" t="str">
        <f>TEXT(AH59,"#,##0")</f>
        <v>3,155</v>
      </c>
      <c r="CI61" s="520" t="str">
        <f>TEXT(AH60,"#,##0")</f>
        <v>2,742</v>
      </c>
      <c r="CJ61" s="520"/>
    </row>
    <row r="62" spans="2:88" s="518" customFormat="1" ht="8.1" customHeight="1">
      <c r="B62" s="523"/>
      <c r="C62" s="524"/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  <c r="AG62" s="524"/>
      <c r="AH62" s="524"/>
      <c r="AI62" s="524"/>
      <c r="AJ62" s="524"/>
      <c r="AK62" s="524"/>
      <c r="AL62" s="524"/>
      <c r="AM62" s="524"/>
      <c r="AN62" s="524"/>
      <c r="AO62" s="524"/>
      <c r="AP62" s="524"/>
      <c r="AQ62" s="524"/>
      <c r="AR62" s="524"/>
      <c r="AS62" s="524"/>
      <c r="AT62" s="524"/>
      <c r="AU62" s="524"/>
      <c r="AV62" s="524"/>
      <c r="AW62" s="524"/>
      <c r="AX62" s="524"/>
      <c r="AY62" s="524"/>
      <c r="AZ62" s="524"/>
      <c r="BA62" s="524"/>
      <c r="BB62" s="524"/>
      <c r="BC62" s="524"/>
      <c r="BD62" s="524"/>
      <c r="BE62" s="524"/>
      <c r="BF62" s="524"/>
      <c r="BG62" s="524"/>
      <c r="BH62" s="524"/>
      <c r="BI62" s="524"/>
      <c r="BJ62" s="524"/>
      <c r="BK62" s="524"/>
      <c r="BL62" s="524"/>
      <c r="BM62" s="524"/>
      <c r="BN62" s="524"/>
      <c r="BO62" s="524"/>
      <c r="BP62" s="524"/>
      <c r="BQ62" s="524"/>
      <c r="BR62" s="524"/>
      <c r="BS62" s="524"/>
      <c r="BT62" s="524"/>
      <c r="BU62" s="524"/>
      <c r="BV62" s="524"/>
      <c r="BW62" s="524"/>
      <c r="BX62" s="524"/>
      <c r="BY62" s="524"/>
      <c r="BZ62" s="524"/>
      <c r="CA62" s="524"/>
      <c r="CB62" s="524"/>
      <c r="CC62" s="524"/>
      <c r="CD62" s="524"/>
      <c r="CE62" s="524"/>
      <c r="CF62" s="525"/>
      <c r="CG62" s="525"/>
      <c r="CH62" s="525"/>
      <c r="CI62" s="526"/>
      <c r="CJ62" s="526"/>
    </row>
    <row r="63" spans="2:88" ht="11.25" customHeight="1">
      <c r="B63" s="527"/>
      <c r="C63" s="528"/>
      <c r="D63" s="528"/>
      <c r="E63" s="528"/>
      <c r="F63" s="528"/>
      <c r="G63" s="528"/>
      <c r="H63" s="528"/>
      <c r="I63" s="528"/>
      <c r="J63" s="528"/>
      <c r="K63" s="528"/>
      <c r="L63" s="528"/>
      <c r="M63" s="528"/>
      <c r="N63" s="528"/>
      <c r="O63" s="528"/>
      <c r="P63" s="528"/>
      <c r="Q63" s="528"/>
      <c r="R63" s="528"/>
      <c r="S63" s="528"/>
      <c r="T63" s="528"/>
      <c r="U63" s="528"/>
      <c r="V63" s="528"/>
      <c r="W63" s="528"/>
      <c r="X63" s="528"/>
      <c r="Y63" s="528"/>
      <c r="Z63" s="528"/>
      <c r="AA63" s="528"/>
      <c r="AB63" s="528"/>
      <c r="AC63" s="528"/>
      <c r="AD63" s="528"/>
      <c r="AE63" s="528"/>
      <c r="AF63" s="528"/>
      <c r="AG63" s="528"/>
      <c r="AH63" s="528"/>
      <c r="AI63" s="528"/>
      <c r="AJ63" s="528"/>
      <c r="AK63" s="528"/>
      <c r="AL63" s="528"/>
      <c r="AM63" s="528"/>
      <c r="AN63" s="528"/>
      <c r="AO63" s="528"/>
      <c r="AP63" s="528"/>
      <c r="AQ63" s="528"/>
      <c r="AR63" s="528"/>
      <c r="AS63" s="528"/>
      <c r="AT63" s="528"/>
      <c r="AU63" s="528"/>
      <c r="AV63" s="528"/>
      <c r="AW63" s="528"/>
      <c r="AX63" s="528"/>
      <c r="AY63" s="528"/>
      <c r="AZ63" s="528"/>
      <c r="BA63" s="528"/>
      <c r="BB63" s="528"/>
      <c r="BC63" s="528"/>
      <c r="BD63" s="528"/>
      <c r="BE63" s="528"/>
      <c r="BF63" s="528"/>
      <c r="BG63" s="528"/>
      <c r="BH63" s="528"/>
      <c r="BI63" s="528"/>
      <c r="BJ63" s="528"/>
      <c r="BK63" s="528"/>
      <c r="BL63" s="528"/>
      <c r="BM63" s="528"/>
      <c r="BN63" s="528"/>
      <c r="BO63" s="528"/>
      <c r="BP63" s="528"/>
      <c r="BQ63" s="528"/>
      <c r="BR63" s="528"/>
      <c r="BS63" s="528"/>
      <c r="BT63" s="528"/>
      <c r="BU63" s="528"/>
      <c r="BV63" s="528"/>
      <c r="BW63" s="528"/>
      <c r="BX63" s="528"/>
      <c r="BY63" s="528"/>
      <c r="BZ63" s="528"/>
      <c r="CA63" s="528"/>
      <c r="CB63" s="528"/>
      <c r="CC63" s="528"/>
      <c r="CD63" s="528"/>
      <c r="CE63" s="528"/>
      <c r="CF63" s="529"/>
      <c r="CG63" s="529"/>
      <c r="CH63" s="529"/>
      <c r="CI63" s="530"/>
      <c r="CJ63" s="530"/>
    </row>
    <row r="64" spans="2:88" ht="11.25" customHeight="1">
      <c r="B64" s="531"/>
      <c r="C64" s="528"/>
      <c r="D64" s="528"/>
      <c r="E64" s="528"/>
      <c r="F64" s="528"/>
      <c r="G64" s="528"/>
      <c r="H64" s="528"/>
      <c r="I64" s="528"/>
      <c r="J64" s="528"/>
      <c r="K64" s="528"/>
      <c r="L64" s="528"/>
      <c r="M64" s="528"/>
      <c r="N64" s="528"/>
      <c r="O64" s="528"/>
      <c r="P64" s="528"/>
      <c r="Q64" s="528"/>
      <c r="R64" s="528"/>
      <c r="S64" s="528"/>
      <c r="T64" s="528"/>
      <c r="U64" s="528"/>
      <c r="V64" s="528"/>
      <c r="W64" s="528"/>
      <c r="X64" s="528"/>
      <c r="Y64" s="528"/>
      <c r="Z64" s="528"/>
      <c r="AA64" s="528"/>
      <c r="AB64" s="528"/>
      <c r="AC64" s="528"/>
      <c r="AD64" s="528"/>
      <c r="AE64" s="528"/>
      <c r="AF64" s="528"/>
      <c r="AG64" s="528"/>
      <c r="AH64" s="528"/>
      <c r="AI64" s="528"/>
      <c r="AJ64" s="528"/>
      <c r="AK64" s="528"/>
      <c r="AL64" s="528"/>
      <c r="AM64" s="528"/>
      <c r="AN64" s="528"/>
      <c r="AO64" s="528"/>
      <c r="AP64" s="528"/>
      <c r="AQ64" s="528"/>
      <c r="AR64" s="528"/>
      <c r="AS64" s="528"/>
      <c r="AT64" s="528"/>
      <c r="AU64" s="528"/>
      <c r="AV64" s="528"/>
      <c r="AW64" s="528"/>
      <c r="AX64" s="528"/>
      <c r="AY64" s="528"/>
      <c r="AZ64" s="528"/>
      <c r="BA64" s="528"/>
      <c r="BB64" s="528"/>
      <c r="BC64" s="528"/>
      <c r="BD64" s="528"/>
      <c r="BE64" s="528"/>
      <c r="BF64" s="528"/>
      <c r="BG64" s="528"/>
      <c r="BH64" s="528"/>
      <c r="BI64" s="528"/>
      <c r="BJ64" s="528"/>
      <c r="BK64" s="528"/>
      <c r="BL64" s="528"/>
      <c r="BM64" s="528"/>
      <c r="BN64" s="528"/>
      <c r="BO64" s="528"/>
      <c r="BP64" s="528"/>
      <c r="BQ64" s="528"/>
      <c r="BR64" s="528"/>
      <c r="BS64" s="528"/>
      <c r="BT64" s="528"/>
      <c r="BU64" s="528"/>
      <c r="BV64" s="528"/>
      <c r="BW64" s="528"/>
      <c r="BX64" s="528"/>
      <c r="BY64" s="528"/>
      <c r="BZ64" s="528"/>
      <c r="CA64" s="528"/>
      <c r="CB64" s="528"/>
      <c r="CC64" s="528"/>
      <c r="CD64" s="528"/>
      <c r="CE64" s="528"/>
      <c r="CF64" s="532"/>
      <c r="CG64" s="532"/>
      <c r="CH64" s="532"/>
      <c r="CI64" s="533"/>
      <c r="CJ64" s="533"/>
    </row>
    <row r="65" spans="2:88" ht="11.25" customHeight="1">
      <c r="B65" s="531"/>
      <c r="C65" s="528"/>
      <c r="D65" s="528"/>
      <c r="E65" s="528"/>
      <c r="F65" s="528"/>
      <c r="G65" s="528"/>
      <c r="H65" s="528"/>
      <c r="I65" s="528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28"/>
      <c r="U65" s="528"/>
      <c r="V65" s="528"/>
      <c r="W65" s="528"/>
      <c r="X65" s="528"/>
      <c r="Y65" s="528"/>
      <c r="Z65" s="528"/>
      <c r="AA65" s="528"/>
      <c r="AB65" s="528"/>
      <c r="AC65" s="528"/>
      <c r="AD65" s="528"/>
      <c r="AE65" s="528"/>
      <c r="AF65" s="528"/>
      <c r="AG65" s="528"/>
      <c r="AH65" s="528"/>
      <c r="AI65" s="528"/>
      <c r="AJ65" s="528"/>
      <c r="AK65" s="528"/>
      <c r="AL65" s="528"/>
      <c r="AM65" s="528"/>
      <c r="AN65" s="528"/>
      <c r="AO65" s="528"/>
      <c r="AP65" s="528"/>
      <c r="AQ65" s="528"/>
      <c r="AR65" s="528"/>
      <c r="AS65" s="528"/>
      <c r="AT65" s="528"/>
      <c r="AU65" s="528"/>
      <c r="AV65" s="528"/>
      <c r="AW65" s="528"/>
      <c r="AX65" s="528"/>
      <c r="AY65" s="528"/>
      <c r="AZ65" s="528"/>
      <c r="BA65" s="528"/>
      <c r="BB65" s="528"/>
      <c r="BC65" s="528"/>
      <c r="BD65" s="528"/>
      <c r="BE65" s="528"/>
      <c r="BF65" s="528"/>
      <c r="BG65" s="528"/>
      <c r="BH65" s="528"/>
      <c r="BI65" s="528"/>
      <c r="BJ65" s="528"/>
      <c r="BK65" s="528"/>
      <c r="BL65" s="528"/>
      <c r="BM65" s="528"/>
      <c r="BN65" s="528"/>
      <c r="BO65" s="528"/>
      <c r="BP65" s="528"/>
      <c r="BQ65" s="528"/>
      <c r="BR65" s="528"/>
      <c r="BS65" s="528"/>
      <c r="BT65" s="528"/>
      <c r="BU65" s="528"/>
      <c r="BV65" s="528"/>
      <c r="BW65" s="528"/>
      <c r="BX65" s="528"/>
      <c r="BY65" s="528"/>
      <c r="BZ65" s="528"/>
      <c r="CA65" s="528"/>
      <c r="CB65" s="528"/>
      <c r="CC65" s="528"/>
      <c r="CD65" s="528"/>
      <c r="CE65" s="528"/>
      <c r="CF65" s="532"/>
      <c r="CG65" s="532"/>
      <c r="CH65" s="532"/>
      <c r="CI65" s="533"/>
      <c r="CJ65" s="533"/>
    </row>
    <row r="66" spans="2:88" ht="11.25" customHeight="1">
      <c r="B66" s="531"/>
      <c r="C66" s="528"/>
      <c r="D66" s="528"/>
      <c r="E66" s="528"/>
      <c r="F66" s="528"/>
      <c r="G66" s="528"/>
      <c r="H66" s="528"/>
      <c r="I66" s="528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28"/>
      <c r="U66" s="528"/>
      <c r="V66" s="528"/>
      <c r="W66" s="528"/>
      <c r="X66" s="528"/>
      <c r="Y66" s="528"/>
      <c r="Z66" s="528"/>
      <c r="AA66" s="528"/>
      <c r="AB66" s="528"/>
      <c r="AC66" s="528"/>
      <c r="AD66" s="528"/>
      <c r="AE66" s="528"/>
      <c r="AF66" s="528"/>
      <c r="AG66" s="528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8"/>
      <c r="AT66" s="528"/>
      <c r="AU66" s="528"/>
      <c r="AV66" s="528"/>
      <c r="AW66" s="528"/>
      <c r="AX66" s="528"/>
      <c r="AY66" s="528"/>
      <c r="AZ66" s="528"/>
      <c r="BA66" s="528"/>
      <c r="BB66" s="528"/>
      <c r="BC66" s="528"/>
      <c r="BD66" s="528"/>
      <c r="BE66" s="528"/>
      <c r="BF66" s="528"/>
      <c r="BG66" s="528"/>
      <c r="BH66" s="528"/>
      <c r="BI66" s="528"/>
      <c r="BJ66" s="528"/>
      <c r="BK66" s="528"/>
      <c r="BL66" s="528"/>
      <c r="BM66" s="528"/>
      <c r="BN66" s="528"/>
      <c r="BO66" s="528"/>
      <c r="BP66" s="528"/>
      <c r="BQ66" s="528"/>
      <c r="BR66" s="528"/>
      <c r="BS66" s="528"/>
      <c r="BT66" s="528"/>
      <c r="BU66" s="528"/>
      <c r="BV66" s="528"/>
      <c r="BW66" s="528"/>
      <c r="BX66" s="528"/>
      <c r="BY66" s="528"/>
      <c r="BZ66" s="528"/>
      <c r="CA66" s="528"/>
      <c r="CB66" s="528"/>
      <c r="CC66" s="528"/>
      <c r="CD66" s="528"/>
      <c r="CE66" s="528"/>
      <c r="CF66" s="532"/>
      <c r="CG66" s="532"/>
      <c r="CH66" s="532"/>
      <c r="CI66" s="533"/>
      <c r="CJ66" s="533"/>
    </row>
    <row r="67" spans="2:88" ht="11.25" customHeight="1">
      <c r="B67" s="531"/>
      <c r="C67" s="528"/>
      <c r="D67" s="528"/>
      <c r="E67" s="528"/>
      <c r="F67" s="528"/>
      <c r="G67" s="528"/>
      <c r="H67" s="528"/>
      <c r="I67" s="528"/>
      <c r="J67" s="528"/>
      <c r="K67" s="528"/>
      <c r="L67" s="528"/>
      <c r="M67" s="528"/>
      <c r="N67" s="528"/>
      <c r="O67" s="528"/>
      <c r="P67" s="528"/>
      <c r="Q67" s="528"/>
      <c r="R67" s="528"/>
      <c r="S67" s="528"/>
      <c r="T67" s="528"/>
      <c r="U67" s="528"/>
      <c r="V67" s="528"/>
      <c r="W67" s="528"/>
      <c r="X67" s="528"/>
      <c r="Y67" s="528"/>
      <c r="Z67" s="528"/>
      <c r="AA67" s="528"/>
      <c r="AB67" s="528"/>
      <c r="AC67" s="528"/>
      <c r="AD67" s="528"/>
      <c r="AE67" s="528"/>
      <c r="AF67" s="528"/>
      <c r="AG67" s="528"/>
      <c r="AH67" s="528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28"/>
      <c r="AT67" s="528"/>
      <c r="AU67" s="528"/>
      <c r="AV67" s="528"/>
      <c r="AW67" s="528"/>
      <c r="AX67" s="528"/>
      <c r="AY67" s="528"/>
      <c r="AZ67" s="528"/>
      <c r="BA67" s="528"/>
      <c r="BB67" s="528"/>
      <c r="BC67" s="528"/>
      <c r="BD67" s="528"/>
      <c r="BE67" s="528"/>
      <c r="BF67" s="528"/>
      <c r="BG67" s="528"/>
      <c r="BH67" s="528"/>
      <c r="BI67" s="528"/>
      <c r="BJ67" s="528"/>
      <c r="BK67" s="528"/>
      <c r="BL67" s="528"/>
      <c r="BM67" s="528"/>
      <c r="BN67" s="528"/>
      <c r="BO67" s="528"/>
      <c r="BP67" s="528"/>
      <c r="BQ67" s="528"/>
      <c r="BR67" s="528"/>
      <c r="BS67" s="528"/>
      <c r="BT67" s="528"/>
      <c r="BU67" s="528"/>
      <c r="BV67" s="528"/>
      <c r="BW67" s="528"/>
      <c r="BX67" s="528"/>
      <c r="BY67" s="528"/>
      <c r="BZ67" s="528"/>
      <c r="CA67" s="528"/>
      <c r="CB67" s="528"/>
      <c r="CC67" s="528"/>
      <c r="CD67" s="528"/>
      <c r="CE67" s="528"/>
      <c r="CF67" s="532"/>
      <c r="CG67" s="532"/>
      <c r="CH67" s="532"/>
      <c r="CI67" s="533"/>
      <c r="CJ67" s="533"/>
    </row>
    <row r="68" spans="2:88" ht="11.25" customHeight="1">
      <c r="B68" s="531"/>
      <c r="C68" s="528"/>
      <c r="D68" s="528"/>
      <c r="E68" s="528"/>
      <c r="F68" s="528"/>
      <c r="G68" s="528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528"/>
      <c r="AE68" s="528"/>
      <c r="AF68" s="528"/>
      <c r="AG68" s="528"/>
      <c r="AH68" s="528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28"/>
      <c r="AT68" s="528"/>
      <c r="AU68" s="528"/>
      <c r="AV68" s="528"/>
      <c r="AW68" s="528"/>
      <c r="AX68" s="528"/>
      <c r="AY68" s="528"/>
      <c r="AZ68" s="528"/>
      <c r="BA68" s="528"/>
      <c r="BB68" s="528"/>
      <c r="BC68" s="528"/>
      <c r="BD68" s="528"/>
      <c r="BE68" s="528"/>
      <c r="BF68" s="528"/>
      <c r="BG68" s="528"/>
      <c r="BH68" s="528"/>
      <c r="BI68" s="528"/>
      <c r="BJ68" s="528"/>
      <c r="BK68" s="528"/>
      <c r="BL68" s="528"/>
      <c r="BM68" s="528"/>
      <c r="BN68" s="528"/>
      <c r="BO68" s="528"/>
      <c r="BP68" s="528"/>
      <c r="BQ68" s="528"/>
      <c r="BR68" s="528"/>
      <c r="BS68" s="528"/>
      <c r="BT68" s="528"/>
      <c r="BU68" s="528"/>
      <c r="BV68" s="528"/>
      <c r="BW68" s="528"/>
      <c r="BX68" s="528"/>
      <c r="BY68" s="528"/>
      <c r="BZ68" s="528"/>
      <c r="CA68" s="528"/>
      <c r="CB68" s="528"/>
      <c r="CC68" s="528"/>
      <c r="CD68" s="528"/>
      <c r="CE68" s="528"/>
      <c r="CF68" s="532"/>
      <c r="CG68" s="532"/>
      <c r="CH68" s="532"/>
      <c r="CI68" s="533"/>
      <c r="CJ68" s="533"/>
    </row>
    <row r="69" spans="2:88" ht="11.25" customHeight="1">
      <c r="B69" s="531"/>
      <c r="C69" s="528"/>
      <c r="D69" s="528"/>
      <c r="E69" s="528"/>
      <c r="F69" s="528"/>
      <c r="G69" s="528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528"/>
      <c r="AE69" s="528"/>
      <c r="AF69" s="528"/>
      <c r="AG69" s="528"/>
      <c r="AH69" s="528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  <c r="AY69" s="528"/>
      <c r="AZ69" s="528"/>
      <c r="BA69" s="528"/>
      <c r="BB69" s="528"/>
      <c r="BC69" s="528"/>
      <c r="BD69" s="528"/>
      <c r="BE69" s="528"/>
      <c r="BF69" s="528"/>
      <c r="BG69" s="528"/>
      <c r="BH69" s="528"/>
      <c r="BI69" s="528"/>
      <c r="BJ69" s="528"/>
      <c r="BK69" s="528"/>
      <c r="BL69" s="528"/>
      <c r="BM69" s="528"/>
      <c r="BN69" s="528"/>
      <c r="BO69" s="528"/>
      <c r="BP69" s="528"/>
      <c r="BQ69" s="528"/>
      <c r="BR69" s="528"/>
      <c r="BS69" s="528"/>
      <c r="BT69" s="528"/>
      <c r="BU69" s="528"/>
      <c r="BV69" s="528"/>
      <c r="BW69" s="528"/>
      <c r="BX69" s="528"/>
      <c r="BY69" s="528"/>
      <c r="BZ69" s="528"/>
      <c r="CA69" s="528"/>
      <c r="CB69" s="528"/>
      <c r="CC69" s="528"/>
      <c r="CD69" s="528"/>
      <c r="CE69" s="528"/>
      <c r="CF69" s="532"/>
      <c r="CG69" s="532"/>
      <c r="CH69" s="532"/>
      <c r="CI69" s="533"/>
      <c r="CJ69" s="533"/>
    </row>
    <row r="70" spans="2:88" ht="11.25" customHeight="1">
      <c r="B70" s="531"/>
      <c r="C70" s="528"/>
      <c r="D70" s="528"/>
      <c r="E70" s="528"/>
      <c r="F70" s="528"/>
      <c r="G70" s="528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8"/>
      <c r="S70" s="528"/>
      <c r="T70" s="528"/>
      <c r="U70" s="528"/>
      <c r="V70" s="528"/>
      <c r="W70" s="528"/>
      <c r="X70" s="528"/>
      <c r="Y70" s="528"/>
      <c r="Z70" s="528"/>
      <c r="AA70" s="528"/>
      <c r="AB70" s="528"/>
      <c r="AC70" s="528"/>
      <c r="AD70" s="528"/>
      <c r="AE70" s="528"/>
      <c r="AF70" s="528"/>
      <c r="AG70" s="528"/>
      <c r="AH70" s="528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528"/>
      <c r="AX70" s="528"/>
      <c r="AY70" s="528"/>
      <c r="AZ70" s="528"/>
      <c r="BA70" s="528"/>
      <c r="BB70" s="528"/>
      <c r="BC70" s="528"/>
      <c r="BD70" s="528"/>
      <c r="BE70" s="528"/>
      <c r="BF70" s="528"/>
      <c r="BG70" s="528"/>
      <c r="BH70" s="528"/>
      <c r="BI70" s="528"/>
      <c r="BJ70" s="528"/>
      <c r="BK70" s="528"/>
      <c r="BL70" s="528"/>
      <c r="BM70" s="528"/>
      <c r="BN70" s="528"/>
      <c r="BO70" s="528"/>
      <c r="BP70" s="528"/>
      <c r="BQ70" s="528"/>
      <c r="BR70" s="528"/>
      <c r="BS70" s="528"/>
      <c r="BT70" s="528"/>
      <c r="BU70" s="528"/>
      <c r="BV70" s="528"/>
      <c r="BW70" s="528"/>
      <c r="BX70" s="528"/>
      <c r="BY70" s="528"/>
      <c r="BZ70" s="528"/>
      <c r="CA70" s="528"/>
      <c r="CB70" s="528"/>
      <c r="CC70" s="528"/>
      <c r="CD70" s="528"/>
      <c r="CE70" s="528"/>
      <c r="CF70" s="532"/>
      <c r="CG70" s="532"/>
      <c r="CH70" s="532"/>
      <c r="CI70" s="533"/>
      <c r="CJ70" s="533"/>
    </row>
    <row r="71" spans="2:88" ht="11.25" customHeight="1">
      <c r="B71" s="531"/>
      <c r="C71" s="528"/>
      <c r="D71" s="528"/>
      <c r="E71" s="528"/>
      <c r="F71" s="528"/>
      <c r="G71" s="528"/>
      <c r="H71" s="528"/>
      <c r="I71" s="528"/>
      <c r="J71" s="528"/>
      <c r="K71" s="528"/>
      <c r="L71" s="528"/>
      <c r="M71" s="528"/>
      <c r="N71" s="528"/>
      <c r="O71" s="528"/>
      <c r="P71" s="528"/>
      <c r="Q71" s="528"/>
      <c r="R71" s="528"/>
      <c r="S71" s="528"/>
      <c r="T71" s="528"/>
      <c r="U71" s="528"/>
      <c r="V71" s="528"/>
      <c r="W71" s="528"/>
      <c r="X71" s="528"/>
      <c r="Y71" s="528"/>
      <c r="Z71" s="528"/>
      <c r="AA71" s="528"/>
      <c r="AB71" s="528"/>
      <c r="AC71" s="528"/>
      <c r="AD71" s="528"/>
      <c r="AE71" s="528"/>
      <c r="AF71" s="528"/>
      <c r="AG71" s="528"/>
      <c r="AH71" s="528"/>
      <c r="AI71" s="528"/>
      <c r="AJ71" s="528"/>
      <c r="AK71" s="528"/>
      <c r="AL71" s="528"/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528"/>
      <c r="AX71" s="528"/>
      <c r="AY71" s="528"/>
      <c r="AZ71" s="528"/>
      <c r="BA71" s="528"/>
      <c r="BB71" s="528"/>
      <c r="BC71" s="528"/>
      <c r="BD71" s="528"/>
      <c r="BE71" s="528"/>
      <c r="BF71" s="528"/>
      <c r="BG71" s="528"/>
      <c r="BH71" s="528"/>
      <c r="BI71" s="528"/>
      <c r="BJ71" s="528"/>
      <c r="BK71" s="528"/>
      <c r="BL71" s="528"/>
      <c r="BM71" s="528"/>
      <c r="BN71" s="528"/>
      <c r="BO71" s="528"/>
      <c r="BP71" s="528"/>
      <c r="BQ71" s="528"/>
      <c r="BR71" s="528"/>
      <c r="BS71" s="528"/>
      <c r="BT71" s="528"/>
      <c r="BU71" s="528"/>
      <c r="BV71" s="528"/>
      <c r="BW71" s="528"/>
      <c r="BX71" s="528"/>
      <c r="BY71" s="528"/>
      <c r="BZ71" s="528"/>
      <c r="CA71" s="528"/>
      <c r="CB71" s="528"/>
      <c r="CC71" s="528"/>
      <c r="CD71" s="528"/>
      <c r="CE71" s="528"/>
      <c r="CF71" s="532"/>
      <c r="CG71" s="532"/>
      <c r="CH71" s="532"/>
      <c r="CI71" s="533"/>
      <c r="CJ71" s="533"/>
    </row>
    <row r="72" spans="2:88" ht="11.25" customHeight="1">
      <c r="B72" s="531"/>
      <c r="C72" s="528"/>
      <c r="D72" s="528"/>
      <c r="E72" s="528"/>
      <c r="F72" s="528"/>
      <c r="G72" s="528"/>
      <c r="H72" s="528"/>
      <c r="I72" s="528"/>
      <c r="J72" s="528"/>
      <c r="K72" s="528"/>
      <c r="L72" s="528"/>
      <c r="M72" s="528"/>
      <c r="N72" s="528"/>
      <c r="O72" s="528"/>
      <c r="P72" s="528"/>
      <c r="Q72" s="528"/>
      <c r="R72" s="528"/>
      <c r="S72" s="528"/>
      <c r="T72" s="528"/>
      <c r="U72" s="528"/>
      <c r="V72" s="528"/>
      <c r="W72" s="528"/>
      <c r="X72" s="528"/>
      <c r="Y72" s="528"/>
      <c r="Z72" s="528"/>
      <c r="AA72" s="528"/>
      <c r="AB72" s="528"/>
      <c r="AC72" s="528"/>
      <c r="AD72" s="528"/>
      <c r="AE72" s="528"/>
      <c r="AF72" s="528"/>
      <c r="AG72" s="528"/>
      <c r="AH72" s="528"/>
      <c r="AI72" s="528"/>
      <c r="AJ72" s="528"/>
      <c r="AK72" s="528"/>
      <c r="AL72" s="528"/>
      <c r="AM72" s="528"/>
      <c r="AN72" s="528"/>
      <c r="AO72" s="528"/>
      <c r="AP72" s="528"/>
      <c r="AQ72" s="528"/>
      <c r="AR72" s="528"/>
      <c r="AS72" s="528"/>
      <c r="AT72" s="528"/>
      <c r="AU72" s="528"/>
      <c r="AV72" s="528"/>
      <c r="AW72" s="528"/>
      <c r="AX72" s="528"/>
      <c r="AY72" s="528"/>
      <c r="AZ72" s="528"/>
      <c r="BA72" s="528"/>
      <c r="BB72" s="528"/>
      <c r="BC72" s="528"/>
      <c r="BD72" s="528"/>
      <c r="BE72" s="528"/>
      <c r="BF72" s="528"/>
      <c r="BG72" s="528"/>
      <c r="BH72" s="528"/>
      <c r="BI72" s="528"/>
      <c r="BJ72" s="528"/>
      <c r="BK72" s="528"/>
      <c r="BL72" s="528"/>
      <c r="BM72" s="528"/>
      <c r="BN72" s="528"/>
      <c r="BO72" s="528"/>
      <c r="BP72" s="528"/>
      <c r="BQ72" s="528"/>
      <c r="BR72" s="528"/>
      <c r="BS72" s="528"/>
      <c r="BT72" s="528"/>
      <c r="BU72" s="528"/>
      <c r="BV72" s="528"/>
      <c r="BW72" s="528"/>
      <c r="BX72" s="528"/>
      <c r="BY72" s="528"/>
      <c r="BZ72" s="528"/>
      <c r="CA72" s="528"/>
      <c r="CB72" s="528"/>
      <c r="CC72" s="528"/>
      <c r="CD72" s="528"/>
      <c r="CE72" s="528"/>
      <c r="CF72" s="532"/>
      <c r="CG72" s="532"/>
      <c r="CH72" s="532"/>
      <c r="CI72" s="533"/>
      <c r="CJ72" s="533"/>
    </row>
    <row r="73" spans="2:88" ht="11.25" customHeight="1">
      <c r="B73" s="531"/>
      <c r="C73" s="528"/>
      <c r="D73" s="528"/>
      <c r="E73" s="528"/>
      <c r="F73" s="528"/>
      <c r="G73" s="528"/>
      <c r="H73" s="528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28"/>
      <c r="U73" s="528"/>
      <c r="V73" s="528"/>
      <c r="W73" s="528"/>
      <c r="X73" s="528"/>
      <c r="Y73" s="528"/>
      <c r="Z73" s="528"/>
      <c r="AA73" s="528"/>
      <c r="AB73" s="528"/>
      <c r="AC73" s="528"/>
      <c r="AD73" s="528"/>
      <c r="AE73" s="528"/>
      <c r="AF73" s="528"/>
      <c r="AG73" s="528"/>
      <c r="AH73" s="528"/>
      <c r="AI73" s="528"/>
      <c r="AJ73" s="528"/>
      <c r="AK73" s="528"/>
      <c r="AL73" s="528"/>
      <c r="AM73" s="528"/>
      <c r="AN73" s="528"/>
      <c r="AO73" s="528"/>
      <c r="AP73" s="528"/>
      <c r="AQ73" s="528"/>
      <c r="AR73" s="528"/>
      <c r="AS73" s="528"/>
      <c r="AT73" s="528"/>
      <c r="AU73" s="528"/>
      <c r="AV73" s="528"/>
      <c r="AW73" s="528"/>
      <c r="AX73" s="528"/>
      <c r="AY73" s="528"/>
      <c r="AZ73" s="528"/>
      <c r="BA73" s="528"/>
      <c r="BB73" s="528"/>
      <c r="BC73" s="528"/>
      <c r="BD73" s="528"/>
      <c r="BE73" s="528"/>
      <c r="BF73" s="528"/>
      <c r="BG73" s="528"/>
      <c r="BH73" s="528"/>
      <c r="BI73" s="528"/>
      <c r="BJ73" s="528"/>
      <c r="BK73" s="528"/>
      <c r="BL73" s="528"/>
      <c r="BM73" s="528"/>
      <c r="BN73" s="528"/>
      <c r="BO73" s="528"/>
      <c r="BP73" s="528"/>
      <c r="BQ73" s="528"/>
      <c r="BR73" s="528"/>
      <c r="BS73" s="528"/>
      <c r="BT73" s="528"/>
      <c r="BU73" s="528"/>
      <c r="BV73" s="528"/>
      <c r="BW73" s="528"/>
      <c r="BX73" s="528"/>
      <c r="BY73" s="528"/>
      <c r="BZ73" s="528"/>
      <c r="CA73" s="528"/>
      <c r="CB73" s="528"/>
      <c r="CC73" s="528"/>
      <c r="CD73" s="528"/>
      <c r="CE73" s="528"/>
      <c r="CF73" s="532"/>
      <c r="CG73" s="532"/>
      <c r="CH73" s="532"/>
      <c r="CI73" s="533"/>
      <c r="CJ73" s="533"/>
    </row>
    <row r="74" spans="2:88" ht="11.25" customHeight="1">
      <c r="B74" s="531"/>
      <c r="C74" s="528"/>
      <c r="D74" s="528"/>
      <c r="E74" s="528"/>
      <c r="F74" s="528"/>
      <c r="G74" s="528"/>
      <c r="H74" s="528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28"/>
      <c r="U74" s="528"/>
      <c r="V74" s="528"/>
      <c r="W74" s="528"/>
      <c r="X74" s="528"/>
      <c r="Y74" s="528"/>
      <c r="Z74" s="528"/>
      <c r="AA74" s="528"/>
      <c r="AB74" s="528"/>
      <c r="AC74" s="528"/>
      <c r="AD74" s="528"/>
      <c r="AE74" s="528"/>
      <c r="AF74" s="528"/>
      <c r="AG74" s="528"/>
      <c r="AH74" s="528"/>
      <c r="AI74" s="528"/>
      <c r="AJ74" s="528"/>
      <c r="AK74" s="528"/>
      <c r="AL74" s="528"/>
      <c r="AM74" s="528"/>
      <c r="AN74" s="528"/>
      <c r="AO74" s="528"/>
      <c r="AP74" s="528"/>
      <c r="AQ74" s="528"/>
      <c r="AR74" s="528"/>
      <c r="AS74" s="528"/>
      <c r="AT74" s="528"/>
      <c r="AU74" s="528"/>
      <c r="AV74" s="528"/>
      <c r="AW74" s="528"/>
      <c r="AX74" s="528"/>
      <c r="AY74" s="528"/>
      <c r="AZ74" s="528"/>
      <c r="BA74" s="528"/>
      <c r="BB74" s="528"/>
      <c r="BC74" s="528"/>
      <c r="BD74" s="528"/>
      <c r="BE74" s="528"/>
      <c r="BF74" s="528"/>
      <c r="BG74" s="528"/>
      <c r="BH74" s="528"/>
      <c r="BI74" s="528"/>
      <c r="BJ74" s="528"/>
      <c r="BK74" s="528"/>
      <c r="BL74" s="528"/>
      <c r="BM74" s="528"/>
      <c r="BN74" s="528"/>
      <c r="BO74" s="528"/>
      <c r="BP74" s="528"/>
      <c r="BQ74" s="528"/>
      <c r="BR74" s="528"/>
      <c r="BS74" s="528"/>
      <c r="BT74" s="528"/>
      <c r="BU74" s="528"/>
      <c r="BV74" s="528"/>
      <c r="BW74" s="528"/>
      <c r="BX74" s="528"/>
      <c r="BY74" s="528"/>
      <c r="BZ74" s="528"/>
      <c r="CA74" s="528"/>
      <c r="CB74" s="528"/>
      <c r="CC74" s="528"/>
      <c r="CD74" s="528"/>
      <c r="CE74" s="528"/>
      <c r="CF74" s="532"/>
      <c r="CG74" s="532"/>
      <c r="CH74" s="532"/>
      <c r="CI74" s="533"/>
      <c r="CJ74" s="533"/>
    </row>
    <row r="75" spans="2:88" ht="11.25" customHeight="1">
      <c r="B75" s="531"/>
      <c r="C75" s="528"/>
      <c r="D75" s="528"/>
      <c r="E75" s="528"/>
      <c r="F75" s="528"/>
      <c r="G75" s="528"/>
      <c r="H75" s="528"/>
      <c r="I75" s="528"/>
      <c r="J75" s="528"/>
      <c r="K75" s="528"/>
      <c r="L75" s="528"/>
      <c r="M75" s="528"/>
      <c r="N75" s="528"/>
      <c r="O75" s="528"/>
      <c r="P75" s="528"/>
      <c r="Q75" s="528"/>
      <c r="R75" s="528"/>
      <c r="S75" s="528"/>
      <c r="T75" s="528"/>
      <c r="U75" s="528"/>
      <c r="V75" s="528"/>
      <c r="W75" s="528"/>
      <c r="X75" s="528"/>
      <c r="Y75" s="528"/>
      <c r="Z75" s="528"/>
      <c r="AA75" s="528"/>
      <c r="AB75" s="528"/>
      <c r="AC75" s="528"/>
      <c r="AD75" s="528"/>
      <c r="AE75" s="528"/>
      <c r="AF75" s="528"/>
      <c r="AG75" s="528"/>
      <c r="AH75" s="528"/>
      <c r="AI75" s="528"/>
      <c r="AJ75" s="528"/>
      <c r="AK75" s="528"/>
      <c r="AL75" s="528"/>
      <c r="AM75" s="528"/>
      <c r="AN75" s="528"/>
      <c r="AO75" s="528"/>
      <c r="AP75" s="528"/>
      <c r="AQ75" s="528"/>
      <c r="AR75" s="528"/>
      <c r="AS75" s="528"/>
      <c r="AT75" s="528"/>
      <c r="AU75" s="528"/>
      <c r="AV75" s="528"/>
      <c r="AW75" s="528"/>
      <c r="AX75" s="528"/>
      <c r="AY75" s="528"/>
      <c r="AZ75" s="528"/>
      <c r="BA75" s="528"/>
      <c r="BB75" s="528"/>
      <c r="BC75" s="528"/>
      <c r="BD75" s="528"/>
      <c r="BE75" s="528"/>
      <c r="BF75" s="528"/>
      <c r="BG75" s="528"/>
      <c r="BH75" s="528"/>
      <c r="BI75" s="528"/>
      <c r="BJ75" s="528"/>
      <c r="BK75" s="528"/>
      <c r="BL75" s="528"/>
      <c r="BM75" s="528"/>
      <c r="BN75" s="528"/>
      <c r="BO75" s="528"/>
      <c r="BP75" s="528"/>
      <c r="BQ75" s="528"/>
      <c r="BR75" s="528"/>
      <c r="BS75" s="528"/>
      <c r="BT75" s="528"/>
      <c r="BU75" s="528"/>
      <c r="BV75" s="528"/>
      <c r="BW75" s="528"/>
      <c r="BX75" s="528"/>
      <c r="BY75" s="528"/>
      <c r="BZ75" s="528"/>
      <c r="CA75" s="528"/>
      <c r="CB75" s="528"/>
      <c r="CC75" s="528"/>
      <c r="CD75" s="528"/>
      <c r="CE75" s="528"/>
      <c r="CF75" s="532"/>
      <c r="CG75" s="532"/>
      <c r="CH75" s="532"/>
      <c r="CI75" s="533"/>
      <c r="CJ75" s="533"/>
    </row>
    <row r="76" spans="2:88" ht="11.25" customHeight="1">
      <c r="B76" s="531"/>
      <c r="C76" s="528"/>
      <c r="D76" s="528"/>
      <c r="E76" s="528"/>
      <c r="F76" s="528"/>
      <c r="G76" s="528"/>
      <c r="H76" s="528"/>
      <c r="I76" s="528"/>
      <c r="J76" s="528"/>
      <c r="K76" s="528"/>
      <c r="L76" s="528"/>
      <c r="M76" s="528"/>
      <c r="N76" s="528"/>
      <c r="O76" s="528"/>
      <c r="P76" s="528"/>
      <c r="Q76" s="528"/>
      <c r="R76" s="528"/>
      <c r="S76" s="528"/>
      <c r="T76" s="528"/>
      <c r="U76" s="528"/>
      <c r="V76" s="528"/>
      <c r="W76" s="528"/>
      <c r="X76" s="528"/>
      <c r="Y76" s="528"/>
      <c r="Z76" s="528"/>
      <c r="AA76" s="528"/>
      <c r="AB76" s="528"/>
      <c r="AC76" s="528"/>
      <c r="AD76" s="528"/>
      <c r="AE76" s="528"/>
      <c r="AF76" s="528"/>
      <c r="AG76" s="528"/>
      <c r="AH76" s="528"/>
      <c r="AI76" s="528"/>
      <c r="AJ76" s="528"/>
      <c r="AK76" s="528"/>
      <c r="AL76" s="528"/>
      <c r="AM76" s="528"/>
      <c r="AN76" s="528"/>
      <c r="AO76" s="528"/>
      <c r="AP76" s="528"/>
      <c r="AQ76" s="528"/>
      <c r="AR76" s="528"/>
      <c r="AS76" s="528"/>
      <c r="AT76" s="528"/>
      <c r="AU76" s="528"/>
      <c r="AV76" s="528"/>
      <c r="AW76" s="528"/>
      <c r="AX76" s="528"/>
      <c r="AY76" s="528"/>
      <c r="AZ76" s="528"/>
      <c r="BA76" s="528"/>
      <c r="BB76" s="528"/>
      <c r="BC76" s="528"/>
      <c r="BD76" s="528"/>
      <c r="BE76" s="528"/>
      <c r="BF76" s="528"/>
      <c r="BG76" s="528"/>
      <c r="BH76" s="528"/>
      <c r="BI76" s="528"/>
      <c r="BJ76" s="528"/>
      <c r="BK76" s="528"/>
      <c r="BL76" s="528"/>
      <c r="BM76" s="528"/>
      <c r="BN76" s="528"/>
      <c r="BO76" s="528"/>
      <c r="BP76" s="528"/>
      <c r="BQ76" s="528"/>
      <c r="BR76" s="528"/>
      <c r="BS76" s="528"/>
      <c r="BT76" s="528"/>
      <c r="BU76" s="528"/>
      <c r="BV76" s="528"/>
      <c r="BW76" s="528"/>
      <c r="BX76" s="528"/>
      <c r="BY76" s="528"/>
      <c r="BZ76" s="528"/>
      <c r="CA76" s="528"/>
      <c r="CB76" s="528"/>
      <c r="CC76" s="528"/>
      <c r="CD76" s="528"/>
      <c r="CE76" s="528"/>
      <c r="CF76" s="532"/>
      <c r="CG76" s="532"/>
      <c r="CH76" s="532"/>
      <c r="CI76" s="533"/>
      <c r="CJ76" s="533"/>
    </row>
    <row r="77" spans="2:88" ht="11.25" customHeight="1">
      <c r="B77" s="531"/>
      <c r="C77" s="528"/>
      <c r="D77" s="528"/>
      <c r="E77" s="528"/>
      <c r="F77" s="528"/>
      <c r="G77" s="528"/>
      <c r="H77" s="528"/>
      <c r="I77" s="528"/>
      <c r="J77" s="528"/>
      <c r="K77" s="528"/>
      <c r="L77" s="528"/>
      <c r="M77" s="528"/>
      <c r="N77" s="528"/>
      <c r="O77" s="528"/>
      <c r="P77" s="528"/>
      <c r="Q77" s="528"/>
      <c r="R77" s="528"/>
      <c r="S77" s="528"/>
      <c r="T77" s="528"/>
      <c r="U77" s="528"/>
      <c r="V77" s="528"/>
      <c r="W77" s="528"/>
      <c r="X77" s="528"/>
      <c r="Y77" s="528"/>
      <c r="Z77" s="528"/>
      <c r="AA77" s="528"/>
      <c r="AB77" s="528"/>
      <c r="AC77" s="528"/>
      <c r="AD77" s="528"/>
      <c r="AE77" s="528"/>
      <c r="AF77" s="528"/>
      <c r="AG77" s="528"/>
      <c r="AH77" s="528"/>
      <c r="AI77" s="528"/>
      <c r="AJ77" s="528"/>
      <c r="AK77" s="528"/>
      <c r="AL77" s="528"/>
      <c r="AM77" s="528"/>
      <c r="AN77" s="528"/>
      <c r="AO77" s="528"/>
      <c r="AP77" s="528"/>
      <c r="AQ77" s="528"/>
      <c r="AR77" s="528"/>
      <c r="AS77" s="528"/>
      <c r="AT77" s="528"/>
      <c r="AU77" s="528"/>
      <c r="AV77" s="528"/>
      <c r="AW77" s="528"/>
      <c r="AX77" s="528"/>
      <c r="AY77" s="528"/>
      <c r="AZ77" s="528"/>
      <c r="BA77" s="528"/>
      <c r="BB77" s="528"/>
      <c r="BC77" s="528"/>
      <c r="BD77" s="528"/>
      <c r="BE77" s="528"/>
      <c r="BF77" s="528"/>
      <c r="BG77" s="528"/>
      <c r="BH77" s="528"/>
      <c r="BI77" s="528"/>
      <c r="BJ77" s="528"/>
      <c r="BK77" s="528"/>
      <c r="BL77" s="528"/>
      <c r="BM77" s="528"/>
      <c r="BN77" s="528"/>
      <c r="BO77" s="528"/>
      <c r="BP77" s="528"/>
      <c r="BQ77" s="528"/>
      <c r="BR77" s="528"/>
      <c r="BS77" s="528"/>
      <c r="BT77" s="528"/>
      <c r="BU77" s="528"/>
      <c r="BV77" s="528"/>
      <c r="BW77" s="528"/>
      <c r="BX77" s="528"/>
      <c r="BY77" s="528"/>
      <c r="BZ77" s="528"/>
      <c r="CA77" s="528"/>
      <c r="CB77" s="528"/>
      <c r="CC77" s="528"/>
      <c r="CD77" s="528"/>
      <c r="CE77" s="528"/>
      <c r="CF77" s="532"/>
      <c r="CG77" s="532"/>
      <c r="CH77" s="532"/>
      <c r="CI77" s="533"/>
      <c r="CJ77" s="533"/>
    </row>
    <row r="78" spans="2:88" ht="11.25" customHeight="1">
      <c r="B78" s="531"/>
      <c r="C78" s="528"/>
      <c r="D78" s="528"/>
      <c r="E78" s="528"/>
      <c r="F78" s="528"/>
      <c r="G78" s="528"/>
      <c r="H78" s="528"/>
      <c r="I78" s="528"/>
      <c r="J78" s="528"/>
      <c r="K78" s="528"/>
      <c r="L78" s="528"/>
      <c r="M78" s="528"/>
      <c r="N78" s="528"/>
      <c r="O78" s="528"/>
      <c r="P78" s="528"/>
      <c r="Q78" s="528"/>
      <c r="R78" s="528"/>
      <c r="S78" s="528"/>
      <c r="T78" s="528"/>
      <c r="U78" s="528"/>
      <c r="V78" s="528"/>
      <c r="W78" s="528"/>
      <c r="X78" s="528"/>
      <c r="Y78" s="528"/>
      <c r="Z78" s="528"/>
      <c r="AA78" s="528"/>
      <c r="AB78" s="528"/>
      <c r="AC78" s="528"/>
      <c r="AD78" s="528"/>
      <c r="AE78" s="528"/>
      <c r="AF78" s="528"/>
      <c r="AG78" s="528"/>
      <c r="AH78" s="528"/>
      <c r="AI78" s="528"/>
      <c r="AJ78" s="528"/>
      <c r="AK78" s="528"/>
      <c r="AL78" s="528"/>
      <c r="AM78" s="528"/>
      <c r="AN78" s="528"/>
      <c r="AO78" s="528"/>
      <c r="AP78" s="528"/>
      <c r="AQ78" s="528"/>
      <c r="AR78" s="528"/>
      <c r="AS78" s="528"/>
      <c r="AT78" s="528"/>
      <c r="AU78" s="528"/>
      <c r="AV78" s="528"/>
      <c r="AW78" s="528"/>
      <c r="AX78" s="528"/>
      <c r="AY78" s="528"/>
      <c r="AZ78" s="528"/>
      <c r="BA78" s="528"/>
      <c r="BB78" s="528"/>
      <c r="BC78" s="528"/>
      <c r="BD78" s="528"/>
      <c r="BE78" s="528"/>
      <c r="BF78" s="528"/>
      <c r="BG78" s="528"/>
      <c r="BH78" s="528"/>
      <c r="BI78" s="528"/>
      <c r="BJ78" s="528"/>
      <c r="BK78" s="528"/>
      <c r="BL78" s="528"/>
      <c r="BM78" s="528"/>
      <c r="BN78" s="528"/>
      <c r="BO78" s="528"/>
      <c r="BP78" s="528"/>
      <c r="BQ78" s="528"/>
      <c r="BR78" s="528"/>
      <c r="BS78" s="528"/>
      <c r="BT78" s="528"/>
      <c r="BU78" s="528"/>
      <c r="BV78" s="528"/>
      <c r="BW78" s="528"/>
      <c r="BX78" s="528"/>
      <c r="BY78" s="528"/>
      <c r="BZ78" s="528"/>
      <c r="CA78" s="528"/>
      <c r="CB78" s="528"/>
      <c r="CC78" s="528"/>
      <c r="CD78" s="528"/>
      <c r="CE78" s="528"/>
      <c r="CF78" s="532"/>
      <c r="CG78" s="532"/>
      <c r="CH78" s="532"/>
      <c r="CI78" s="533"/>
      <c r="CJ78" s="533"/>
    </row>
    <row r="79" spans="2:88" ht="11.25" customHeight="1">
      <c r="B79" s="531"/>
      <c r="C79" s="528"/>
      <c r="D79" s="528"/>
      <c r="E79" s="528"/>
      <c r="F79" s="528"/>
      <c r="G79" s="528"/>
      <c r="H79" s="528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28"/>
      <c r="U79" s="528"/>
      <c r="V79" s="528"/>
      <c r="W79" s="528"/>
      <c r="X79" s="528"/>
      <c r="Y79" s="528"/>
      <c r="Z79" s="528"/>
      <c r="AA79" s="528"/>
      <c r="AB79" s="528"/>
      <c r="AC79" s="528"/>
      <c r="AD79" s="528"/>
      <c r="AE79" s="528"/>
      <c r="AF79" s="528"/>
      <c r="AG79" s="528"/>
      <c r="AH79" s="528"/>
      <c r="AI79" s="528"/>
      <c r="AJ79" s="528"/>
      <c r="AK79" s="528"/>
      <c r="AL79" s="528"/>
      <c r="AM79" s="528"/>
      <c r="AN79" s="528"/>
      <c r="AO79" s="528"/>
      <c r="AP79" s="528"/>
      <c r="AQ79" s="528"/>
      <c r="AR79" s="528"/>
      <c r="AS79" s="528"/>
      <c r="AT79" s="528"/>
      <c r="AU79" s="528"/>
      <c r="AV79" s="528"/>
      <c r="AW79" s="528"/>
      <c r="AX79" s="528"/>
      <c r="AY79" s="528"/>
      <c r="AZ79" s="528"/>
      <c r="BA79" s="528"/>
      <c r="BB79" s="528"/>
      <c r="BC79" s="528"/>
      <c r="BD79" s="528"/>
      <c r="BE79" s="528"/>
      <c r="BF79" s="528"/>
      <c r="BG79" s="528"/>
      <c r="BH79" s="528"/>
      <c r="BI79" s="528"/>
      <c r="BJ79" s="528"/>
      <c r="BK79" s="528"/>
      <c r="BL79" s="528"/>
      <c r="BM79" s="528"/>
      <c r="BN79" s="528"/>
      <c r="BO79" s="528"/>
      <c r="BP79" s="528"/>
      <c r="BQ79" s="528"/>
      <c r="BR79" s="528"/>
      <c r="BS79" s="528"/>
      <c r="BT79" s="528"/>
      <c r="BU79" s="528"/>
      <c r="BV79" s="528"/>
      <c r="BW79" s="528"/>
      <c r="BX79" s="528"/>
      <c r="BY79" s="528"/>
      <c r="BZ79" s="528"/>
      <c r="CA79" s="528"/>
      <c r="CB79" s="528"/>
      <c r="CC79" s="528"/>
      <c r="CD79" s="528"/>
      <c r="CE79" s="528"/>
      <c r="CF79" s="532"/>
      <c r="CG79" s="532"/>
      <c r="CH79" s="532"/>
      <c r="CI79" s="533"/>
      <c r="CJ79" s="533"/>
    </row>
    <row r="80" spans="2:88" ht="11.25" customHeight="1">
      <c r="B80" s="531"/>
      <c r="C80" s="528"/>
      <c r="D80" s="528"/>
      <c r="E80" s="528"/>
      <c r="F80" s="528"/>
      <c r="G80" s="528"/>
      <c r="H80" s="528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28"/>
      <c r="U80" s="528"/>
      <c r="V80" s="528"/>
      <c r="W80" s="528"/>
      <c r="X80" s="528"/>
      <c r="Y80" s="528"/>
      <c r="Z80" s="528"/>
      <c r="AA80" s="528"/>
      <c r="AB80" s="528"/>
      <c r="AC80" s="528"/>
      <c r="AD80" s="528"/>
      <c r="AE80" s="528"/>
      <c r="AF80" s="528"/>
      <c r="AG80" s="528"/>
      <c r="AH80" s="528"/>
      <c r="AI80" s="528"/>
      <c r="AJ80" s="528"/>
      <c r="AK80" s="528"/>
      <c r="AL80" s="528"/>
      <c r="AM80" s="528"/>
      <c r="AN80" s="528"/>
      <c r="AO80" s="528"/>
      <c r="AP80" s="528"/>
      <c r="AQ80" s="528"/>
      <c r="AR80" s="528"/>
      <c r="AS80" s="528"/>
      <c r="AT80" s="528"/>
      <c r="AU80" s="528"/>
      <c r="AV80" s="528"/>
      <c r="AW80" s="528"/>
      <c r="AX80" s="528"/>
      <c r="AY80" s="528"/>
      <c r="AZ80" s="528"/>
      <c r="BA80" s="528"/>
      <c r="BB80" s="528"/>
      <c r="BC80" s="528"/>
      <c r="BD80" s="528"/>
      <c r="BE80" s="528"/>
      <c r="BF80" s="528"/>
      <c r="BG80" s="528"/>
      <c r="BH80" s="528"/>
      <c r="BI80" s="528"/>
      <c r="BJ80" s="528"/>
      <c r="BK80" s="528"/>
      <c r="BL80" s="528"/>
      <c r="BM80" s="528"/>
      <c r="BN80" s="528"/>
      <c r="BO80" s="528"/>
      <c r="BP80" s="528"/>
      <c r="BQ80" s="528"/>
      <c r="BR80" s="528"/>
      <c r="BS80" s="528"/>
      <c r="BT80" s="528"/>
      <c r="BU80" s="528"/>
      <c r="BV80" s="528"/>
      <c r="BW80" s="528"/>
      <c r="BX80" s="528"/>
      <c r="BY80" s="528"/>
      <c r="BZ80" s="528"/>
      <c r="CA80" s="528"/>
      <c r="CB80" s="528"/>
      <c r="CC80" s="528"/>
      <c r="CD80" s="528"/>
      <c r="CE80" s="528"/>
      <c r="CF80" s="532"/>
      <c r="CG80" s="532"/>
      <c r="CH80" s="532"/>
      <c r="CI80" s="533"/>
      <c r="CJ80" s="533"/>
    </row>
    <row r="81" spans="2:88" ht="11.25" customHeight="1">
      <c r="B81" s="531"/>
      <c r="C81" s="528"/>
      <c r="D81" s="528"/>
      <c r="E81" s="528"/>
      <c r="F81" s="528"/>
      <c r="G81" s="528"/>
      <c r="H81" s="528"/>
      <c r="I81" s="528"/>
      <c r="J81" s="528"/>
      <c r="K81" s="528"/>
      <c r="L81" s="528"/>
      <c r="M81" s="528"/>
      <c r="N81" s="528"/>
      <c r="O81" s="528"/>
      <c r="P81" s="528"/>
      <c r="Q81" s="528"/>
      <c r="R81" s="528"/>
      <c r="S81" s="528"/>
      <c r="T81" s="528"/>
      <c r="U81" s="528"/>
      <c r="V81" s="528"/>
      <c r="W81" s="528"/>
      <c r="X81" s="528"/>
      <c r="Y81" s="528"/>
      <c r="Z81" s="528"/>
      <c r="AA81" s="528"/>
      <c r="AB81" s="528"/>
      <c r="AC81" s="528"/>
      <c r="AD81" s="528"/>
      <c r="AE81" s="528"/>
      <c r="AF81" s="528"/>
      <c r="AG81" s="528"/>
      <c r="AH81" s="528"/>
      <c r="AI81" s="528"/>
      <c r="AJ81" s="528"/>
      <c r="AK81" s="528"/>
      <c r="AL81" s="528"/>
      <c r="AM81" s="528"/>
      <c r="AN81" s="528"/>
      <c r="AO81" s="528"/>
      <c r="AP81" s="528"/>
      <c r="AQ81" s="528"/>
      <c r="AR81" s="528"/>
      <c r="AS81" s="528"/>
      <c r="AT81" s="528"/>
      <c r="AU81" s="528"/>
      <c r="AV81" s="528"/>
      <c r="AW81" s="528"/>
      <c r="AX81" s="528"/>
      <c r="AY81" s="528"/>
      <c r="AZ81" s="528"/>
      <c r="BA81" s="528"/>
      <c r="BB81" s="528"/>
      <c r="BC81" s="528"/>
      <c r="BD81" s="528"/>
      <c r="BE81" s="528"/>
      <c r="BF81" s="528"/>
      <c r="BG81" s="528"/>
      <c r="BH81" s="528"/>
      <c r="BI81" s="528"/>
      <c r="BJ81" s="528"/>
      <c r="BK81" s="528"/>
      <c r="BL81" s="528"/>
      <c r="BM81" s="528"/>
      <c r="BN81" s="528"/>
      <c r="BO81" s="528"/>
      <c r="BP81" s="528"/>
      <c r="BQ81" s="528"/>
      <c r="BR81" s="528"/>
      <c r="BS81" s="528"/>
      <c r="BT81" s="528"/>
      <c r="BU81" s="528"/>
      <c r="BV81" s="528"/>
      <c r="BW81" s="528"/>
      <c r="BX81" s="528"/>
      <c r="BY81" s="528"/>
      <c r="BZ81" s="528"/>
      <c r="CA81" s="528"/>
      <c r="CB81" s="528"/>
      <c r="CC81" s="528"/>
      <c r="CD81" s="528"/>
      <c r="CE81" s="528"/>
      <c r="CF81" s="532"/>
      <c r="CG81" s="532"/>
      <c r="CH81" s="532"/>
      <c r="CI81" s="533"/>
      <c r="CJ81" s="533"/>
    </row>
    <row r="82" spans="2:88" ht="11.25" customHeight="1">
      <c r="B82" s="531"/>
      <c r="C82" s="528"/>
      <c r="D82" s="528"/>
      <c r="E82" s="528"/>
      <c r="F82" s="528"/>
      <c r="G82" s="528"/>
      <c r="H82" s="528"/>
      <c r="I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  <c r="U82" s="528"/>
      <c r="V82" s="528"/>
      <c r="W82" s="528"/>
      <c r="X82" s="528"/>
      <c r="Y82" s="528"/>
      <c r="Z82" s="528"/>
      <c r="AA82" s="528"/>
      <c r="AB82" s="528"/>
      <c r="AC82" s="528"/>
      <c r="AD82" s="528"/>
      <c r="AE82" s="528"/>
      <c r="AF82" s="528"/>
      <c r="AG82" s="528"/>
      <c r="AH82" s="528"/>
      <c r="AI82" s="528"/>
      <c r="AJ82" s="528"/>
      <c r="AK82" s="528"/>
      <c r="AL82" s="528"/>
      <c r="AM82" s="528"/>
      <c r="AN82" s="528"/>
      <c r="AO82" s="528"/>
      <c r="AP82" s="528"/>
      <c r="AQ82" s="528"/>
      <c r="AR82" s="528"/>
      <c r="AS82" s="528"/>
      <c r="AT82" s="528"/>
      <c r="AU82" s="528"/>
      <c r="AV82" s="528"/>
      <c r="AW82" s="528"/>
      <c r="AX82" s="528"/>
      <c r="AY82" s="528"/>
      <c r="AZ82" s="528"/>
      <c r="BA82" s="528"/>
      <c r="BB82" s="528"/>
      <c r="BC82" s="528"/>
      <c r="BD82" s="528"/>
      <c r="BE82" s="528"/>
      <c r="BF82" s="528"/>
      <c r="BG82" s="528"/>
      <c r="BH82" s="528"/>
      <c r="BI82" s="528"/>
      <c r="BJ82" s="528"/>
      <c r="BK82" s="528"/>
      <c r="BL82" s="528"/>
      <c r="BM82" s="528"/>
      <c r="BN82" s="528"/>
      <c r="BO82" s="528"/>
      <c r="BP82" s="528"/>
      <c r="BQ82" s="528"/>
      <c r="BR82" s="528"/>
      <c r="BS82" s="528"/>
      <c r="BT82" s="528"/>
      <c r="BU82" s="528"/>
      <c r="BV82" s="528"/>
      <c r="BW82" s="528"/>
      <c r="BX82" s="528"/>
      <c r="BY82" s="528"/>
      <c r="BZ82" s="528"/>
      <c r="CA82" s="528"/>
      <c r="CB82" s="528"/>
      <c r="CC82" s="528"/>
      <c r="CD82" s="528"/>
      <c r="CE82" s="528"/>
      <c r="CF82" s="532"/>
      <c r="CG82" s="532"/>
      <c r="CH82" s="532"/>
      <c r="CI82" s="533"/>
      <c r="CJ82" s="533"/>
    </row>
    <row r="83" spans="2:88" ht="11.25" customHeight="1">
      <c r="B83" s="531"/>
      <c r="C83" s="528"/>
      <c r="D83" s="528"/>
      <c r="E83" s="528"/>
      <c r="F83" s="528"/>
      <c r="G83" s="528"/>
      <c r="H83" s="528"/>
      <c r="I83" s="528"/>
      <c r="J83" s="528"/>
      <c r="K83" s="528"/>
      <c r="L83" s="528"/>
      <c r="M83" s="528"/>
      <c r="N83" s="528"/>
      <c r="O83" s="528"/>
      <c r="P83" s="528"/>
      <c r="Q83" s="528"/>
      <c r="R83" s="528"/>
      <c r="S83" s="528"/>
      <c r="T83" s="528"/>
      <c r="U83" s="528"/>
      <c r="V83" s="528"/>
      <c r="W83" s="528"/>
      <c r="X83" s="528"/>
      <c r="Y83" s="528"/>
      <c r="Z83" s="528"/>
      <c r="AA83" s="528"/>
      <c r="AB83" s="528"/>
      <c r="AC83" s="528"/>
      <c r="AD83" s="528"/>
      <c r="AE83" s="528"/>
      <c r="AF83" s="528"/>
      <c r="AG83" s="528"/>
      <c r="AH83" s="528"/>
      <c r="AI83" s="528"/>
      <c r="AJ83" s="528"/>
      <c r="AK83" s="528"/>
      <c r="AL83" s="528"/>
      <c r="AM83" s="528"/>
      <c r="AN83" s="528"/>
      <c r="AO83" s="528"/>
      <c r="AP83" s="528"/>
      <c r="AQ83" s="528"/>
      <c r="AR83" s="528"/>
      <c r="AS83" s="528"/>
      <c r="AT83" s="528"/>
      <c r="AU83" s="528"/>
      <c r="AV83" s="528"/>
      <c r="AW83" s="528"/>
      <c r="AX83" s="528"/>
      <c r="AY83" s="528"/>
      <c r="AZ83" s="528"/>
      <c r="BA83" s="528"/>
      <c r="BB83" s="528"/>
      <c r="BC83" s="528"/>
      <c r="BD83" s="528"/>
      <c r="BE83" s="528"/>
      <c r="BF83" s="528"/>
      <c r="BG83" s="528"/>
      <c r="BH83" s="528"/>
      <c r="BI83" s="528"/>
      <c r="BJ83" s="528"/>
      <c r="BK83" s="528"/>
      <c r="BL83" s="528"/>
      <c r="BM83" s="528"/>
      <c r="BN83" s="528"/>
      <c r="BO83" s="528"/>
      <c r="BP83" s="528"/>
      <c r="BQ83" s="528"/>
      <c r="BR83" s="528"/>
      <c r="BS83" s="528"/>
      <c r="BT83" s="528"/>
      <c r="BU83" s="528"/>
      <c r="BV83" s="528"/>
      <c r="BW83" s="528"/>
      <c r="BX83" s="528"/>
      <c r="BY83" s="528"/>
      <c r="BZ83" s="528"/>
      <c r="CA83" s="528"/>
      <c r="CB83" s="528"/>
      <c r="CC83" s="528"/>
      <c r="CD83" s="528"/>
      <c r="CE83" s="528"/>
      <c r="CF83" s="532"/>
      <c r="CG83" s="532"/>
      <c r="CH83" s="532"/>
      <c r="CI83" s="533"/>
      <c r="CJ83" s="533"/>
    </row>
    <row r="84" spans="2:88" ht="11.25" customHeight="1">
      <c r="B84" s="531"/>
      <c r="C84" s="528"/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8"/>
      <c r="P84" s="528"/>
      <c r="Q84" s="528"/>
      <c r="R84" s="528"/>
      <c r="S84" s="528"/>
      <c r="T84" s="528"/>
      <c r="U84" s="528"/>
      <c r="V84" s="528"/>
      <c r="W84" s="528"/>
      <c r="X84" s="528"/>
      <c r="Y84" s="528"/>
      <c r="Z84" s="528"/>
      <c r="AA84" s="528"/>
      <c r="AB84" s="528"/>
      <c r="AC84" s="528"/>
      <c r="AD84" s="528"/>
      <c r="AE84" s="528"/>
      <c r="AF84" s="528"/>
      <c r="AG84" s="528"/>
      <c r="AH84" s="528"/>
      <c r="AI84" s="528"/>
      <c r="AJ84" s="528"/>
      <c r="AK84" s="528"/>
      <c r="AL84" s="528"/>
      <c r="AM84" s="528"/>
      <c r="AN84" s="528"/>
      <c r="AO84" s="528"/>
      <c r="AP84" s="528"/>
      <c r="AQ84" s="528"/>
      <c r="AR84" s="528"/>
      <c r="AS84" s="528"/>
      <c r="AT84" s="528"/>
      <c r="AU84" s="528"/>
      <c r="AV84" s="528"/>
      <c r="AW84" s="528"/>
      <c r="AX84" s="528"/>
      <c r="AY84" s="528"/>
      <c r="AZ84" s="528"/>
      <c r="BA84" s="528"/>
      <c r="BB84" s="528"/>
      <c r="BC84" s="528"/>
      <c r="BD84" s="528"/>
      <c r="BE84" s="528"/>
      <c r="BF84" s="528"/>
      <c r="BG84" s="528"/>
      <c r="BH84" s="528"/>
      <c r="BI84" s="528"/>
      <c r="BJ84" s="528"/>
      <c r="BK84" s="528"/>
      <c r="BL84" s="528"/>
      <c r="BM84" s="528"/>
      <c r="BN84" s="528"/>
      <c r="BO84" s="528"/>
      <c r="BP84" s="528"/>
      <c r="BQ84" s="528"/>
      <c r="BR84" s="528"/>
      <c r="BS84" s="528"/>
      <c r="BT84" s="528"/>
      <c r="BU84" s="528"/>
      <c r="BV84" s="528"/>
      <c r="BW84" s="528"/>
      <c r="BX84" s="528"/>
      <c r="BY84" s="528"/>
      <c r="BZ84" s="528"/>
      <c r="CA84" s="528"/>
      <c r="CB84" s="528"/>
      <c r="CC84" s="528"/>
      <c r="CD84" s="528"/>
      <c r="CE84" s="528"/>
      <c r="CF84" s="532"/>
      <c r="CG84" s="532"/>
      <c r="CH84" s="532"/>
      <c r="CI84" s="533"/>
      <c r="CJ84" s="533"/>
    </row>
    <row r="85" spans="2:88" ht="11.25" customHeight="1">
      <c r="B85" s="531"/>
      <c r="C85" s="528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8"/>
      <c r="P85" s="528"/>
      <c r="Q85" s="528"/>
      <c r="R85" s="528"/>
      <c r="S85" s="528"/>
      <c r="T85" s="528"/>
      <c r="U85" s="528"/>
      <c r="V85" s="528"/>
      <c r="W85" s="528"/>
      <c r="X85" s="528"/>
      <c r="Y85" s="528"/>
      <c r="Z85" s="528"/>
      <c r="AA85" s="528"/>
      <c r="AB85" s="528"/>
      <c r="AC85" s="528"/>
      <c r="AD85" s="528"/>
      <c r="AE85" s="528"/>
      <c r="AF85" s="528"/>
      <c r="AG85" s="528"/>
      <c r="AH85" s="528"/>
      <c r="AI85" s="528"/>
      <c r="AJ85" s="528"/>
      <c r="AK85" s="528"/>
      <c r="AL85" s="528"/>
      <c r="AM85" s="528"/>
      <c r="AN85" s="528"/>
      <c r="AO85" s="528"/>
      <c r="AP85" s="528"/>
      <c r="AQ85" s="528"/>
      <c r="AR85" s="528"/>
      <c r="AS85" s="528"/>
      <c r="AT85" s="528"/>
      <c r="AU85" s="528"/>
      <c r="AV85" s="528"/>
      <c r="AW85" s="528"/>
      <c r="AX85" s="528"/>
      <c r="AY85" s="528"/>
      <c r="AZ85" s="528"/>
      <c r="BA85" s="528"/>
      <c r="BB85" s="528"/>
      <c r="BC85" s="528"/>
      <c r="BD85" s="528"/>
      <c r="BE85" s="528"/>
      <c r="BF85" s="528"/>
      <c r="BG85" s="528"/>
      <c r="BH85" s="528"/>
      <c r="BI85" s="528"/>
      <c r="BJ85" s="528"/>
      <c r="BK85" s="528"/>
      <c r="BL85" s="528"/>
      <c r="BM85" s="528"/>
      <c r="BN85" s="528"/>
      <c r="BO85" s="528"/>
      <c r="BP85" s="528"/>
      <c r="BQ85" s="528"/>
      <c r="BR85" s="528"/>
      <c r="BS85" s="528"/>
      <c r="BT85" s="528"/>
      <c r="BU85" s="528"/>
      <c r="BV85" s="528"/>
      <c r="BW85" s="528"/>
      <c r="BX85" s="528"/>
      <c r="BY85" s="528"/>
      <c r="BZ85" s="528"/>
      <c r="CA85" s="528"/>
      <c r="CB85" s="528"/>
      <c r="CC85" s="528"/>
      <c r="CD85" s="528"/>
      <c r="CE85" s="528"/>
      <c r="CF85" s="532"/>
      <c r="CG85" s="532"/>
      <c r="CH85" s="532"/>
      <c r="CI85" s="533"/>
      <c r="CJ85" s="533"/>
    </row>
    <row r="86" spans="2:88" ht="11.25" customHeight="1">
      <c r="B86" s="531"/>
      <c r="C86" s="528"/>
      <c r="D86" s="528"/>
      <c r="E86" s="528"/>
      <c r="F86" s="528"/>
      <c r="G86" s="528"/>
      <c r="H86" s="528"/>
      <c r="I86" s="528"/>
      <c r="J86" s="528"/>
      <c r="K86" s="528"/>
      <c r="L86" s="528"/>
      <c r="M86" s="528"/>
      <c r="N86" s="528"/>
      <c r="O86" s="528"/>
      <c r="P86" s="528"/>
      <c r="Q86" s="528"/>
      <c r="R86" s="528"/>
      <c r="S86" s="528"/>
      <c r="T86" s="528"/>
      <c r="U86" s="528"/>
      <c r="V86" s="528"/>
      <c r="W86" s="528"/>
      <c r="X86" s="528"/>
      <c r="Y86" s="528"/>
      <c r="Z86" s="528"/>
      <c r="AA86" s="528"/>
      <c r="AB86" s="528"/>
      <c r="AC86" s="528"/>
      <c r="AD86" s="528"/>
      <c r="AE86" s="528"/>
      <c r="AF86" s="528"/>
      <c r="AG86" s="528"/>
      <c r="AH86" s="528"/>
      <c r="AI86" s="528"/>
      <c r="AJ86" s="528"/>
      <c r="AK86" s="528"/>
      <c r="AL86" s="528"/>
      <c r="AM86" s="528"/>
      <c r="AN86" s="528"/>
      <c r="AO86" s="528"/>
      <c r="AP86" s="528"/>
      <c r="AQ86" s="528"/>
      <c r="AR86" s="528"/>
      <c r="AS86" s="528"/>
      <c r="AT86" s="528"/>
      <c r="AU86" s="528"/>
      <c r="AV86" s="528"/>
      <c r="AW86" s="528"/>
      <c r="AX86" s="528"/>
      <c r="AY86" s="528"/>
      <c r="AZ86" s="528"/>
      <c r="BA86" s="528"/>
      <c r="BB86" s="528"/>
      <c r="BC86" s="528"/>
      <c r="BD86" s="528"/>
      <c r="BE86" s="528"/>
      <c r="BF86" s="528"/>
      <c r="BG86" s="528"/>
      <c r="BH86" s="528"/>
      <c r="BI86" s="528"/>
      <c r="BJ86" s="528"/>
      <c r="BK86" s="528"/>
      <c r="BL86" s="528"/>
      <c r="BM86" s="528"/>
      <c r="BN86" s="528"/>
      <c r="BO86" s="528"/>
      <c r="BP86" s="528"/>
      <c r="BQ86" s="528"/>
      <c r="BR86" s="528"/>
      <c r="BS86" s="528"/>
      <c r="BT86" s="528"/>
      <c r="BU86" s="528"/>
      <c r="BV86" s="528"/>
      <c r="BW86" s="528"/>
      <c r="BX86" s="528"/>
      <c r="BY86" s="528"/>
      <c r="BZ86" s="528"/>
      <c r="CA86" s="528"/>
      <c r="CB86" s="528"/>
      <c r="CC86" s="528"/>
      <c r="CD86" s="528"/>
      <c r="CE86" s="528"/>
      <c r="CF86" s="532"/>
      <c r="CG86" s="532"/>
      <c r="CH86" s="532"/>
      <c r="CI86" s="533"/>
      <c r="CJ86" s="533"/>
    </row>
    <row r="87" spans="2:88" ht="11.25" customHeight="1">
      <c r="B87" s="531"/>
      <c r="C87" s="528"/>
      <c r="D87" s="528"/>
      <c r="E87" s="528"/>
      <c r="F87" s="528"/>
      <c r="G87" s="528"/>
      <c r="H87" s="528"/>
      <c r="I87" s="528"/>
      <c r="J87" s="528"/>
      <c r="K87" s="528"/>
      <c r="L87" s="528"/>
      <c r="M87" s="528"/>
      <c r="N87" s="528"/>
      <c r="O87" s="528"/>
      <c r="P87" s="528"/>
      <c r="Q87" s="528"/>
      <c r="R87" s="528"/>
      <c r="S87" s="528"/>
      <c r="T87" s="528"/>
      <c r="U87" s="528"/>
      <c r="V87" s="528"/>
      <c r="W87" s="528"/>
      <c r="X87" s="528"/>
      <c r="Y87" s="528"/>
      <c r="Z87" s="528"/>
      <c r="AA87" s="528"/>
      <c r="AB87" s="528"/>
      <c r="AC87" s="528"/>
      <c r="AD87" s="528"/>
      <c r="AE87" s="528"/>
      <c r="AF87" s="528"/>
      <c r="AG87" s="528"/>
      <c r="AH87" s="528"/>
      <c r="AI87" s="528"/>
      <c r="AJ87" s="528"/>
      <c r="AK87" s="528"/>
      <c r="AL87" s="528"/>
      <c r="AM87" s="528"/>
      <c r="AN87" s="528"/>
      <c r="AO87" s="528"/>
      <c r="AP87" s="528"/>
      <c r="AQ87" s="528"/>
      <c r="AR87" s="528"/>
      <c r="AS87" s="528"/>
      <c r="AT87" s="528"/>
      <c r="AU87" s="528"/>
      <c r="AV87" s="528"/>
      <c r="AW87" s="528"/>
      <c r="AX87" s="528"/>
      <c r="AY87" s="528"/>
      <c r="AZ87" s="528"/>
      <c r="BA87" s="528"/>
      <c r="BB87" s="528"/>
      <c r="BC87" s="528"/>
      <c r="BD87" s="528"/>
      <c r="BE87" s="528"/>
      <c r="BF87" s="528"/>
      <c r="BG87" s="528"/>
      <c r="BH87" s="528"/>
      <c r="BI87" s="528"/>
      <c r="BJ87" s="528"/>
      <c r="BK87" s="528"/>
      <c r="BL87" s="528"/>
      <c r="BM87" s="528"/>
      <c r="BN87" s="528"/>
      <c r="BO87" s="528"/>
      <c r="BP87" s="528"/>
      <c r="BQ87" s="528"/>
      <c r="BR87" s="528"/>
      <c r="BS87" s="528"/>
      <c r="BT87" s="528"/>
      <c r="BU87" s="528"/>
      <c r="BV87" s="528"/>
      <c r="BW87" s="528"/>
      <c r="BX87" s="528"/>
      <c r="BY87" s="528"/>
      <c r="BZ87" s="528"/>
      <c r="CA87" s="528"/>
      <c r="CB87" s="528"/>
      <c r="CC87" s="528"/>
      <c r="CD87" s="528"/>
      <c r="CE87" s="528"/>
      <c r="CF87" s="532"/>
      <c r="CG87" s="532"/>
      <c r="CH87" s="532"/>
      <c r="CI87" s="533"/>
      <c r="CJ87" s="533"/>
    </row>
    <row r="88" spans="2:88" ht="11.25" customHeight="1">
      <c r="B88" s="531"/>
      <c r="C88" s="528"/>
      <c r="D88" s="528"/>
      <c r="E88" s="528"/>
      <c r="F88" s="528"/>
      <c r="G88" s="528"/>
      <c r="H88" s="528"/>
      <c r="I88" s="528"/>
      <c r="J88" s="528"/>
      <c r="K88" s="528"/>
      <c r="L88" s="528"/>
      <c r="M88" s="528"/>
      <c r="N88" s="528"/>
      <c r="O88" s="528"/>
      <c r="P88" s="528"/>
      <c r="Q88" s="528"/>
      <c r="R88" s="528"/>
      <c r="S88" s="528"/>
      <c r="T88" s="528"/>
      <c r="U88" s="528"/>
      <c r="V88" s="528"/>
      <c r="W88" s="528"/>
      <c r="X88" s="528"/>
      <c r="Y88" s="528"/>
      <c r="Z88" s="528"/>
      <c r="AA88" s="528"/>
      <c r="AB88" s="528"/>
      <c r="AC88" s="528"/>
      <c r="AD88" s="528"/>
      <c r="AE88" s="528"/>
      <c r="AF88" s="528"/>
      <c r="AG88" s="528"/>
      <c r="AH88" s="528"/>
      <c r="AI88" s="528"/>
      <c r="AJ88" s="528"/>
      <c r="AK88" s="528"/>
      <c r="AL88" s="528"/>
      <c r="AM88" s="528"/>
      <c r="AN88" s="528"/>
      <c r="AO88" s="528"/>
      <c r="AP88" s="528"/>
      <c r="AQ88" s="528"/>
      <c r="AR88" s="528"/>
      <c r="AS88" s="528"/>
      <c r="AT88" s="528"/>
      <c r="AU88" s="528"/>
      <c r="AV88" s="528"/>
      <c r="AW88" s="528"/>
      <c r="AX88" s="528"/>
      <c r="AY88" s="528"/>
      <c r="AZ88" s="528"/>
      <c r="BA88" s="528"/>
      <c r="BB88" s="528"/>
      <c r="BC88" s="528"/>
      <c r="BD88" s="528"/>
      <c r="BE88" s="528"/>
      <c r="BF88" s="528"/>
      <c r="BG88" s="528"/>
      <c r="BH88" s="528"/>
      <c r="BI88" s="528"/>
      <c r="BJ88" s="528"/>
      <c r="BK88" s="528"/>
      <c r="BL88" s="528"/>
      <c r="BM88" s="528"/>
      <c r="BN88" s="528"/>
      <c r="BO88" s="528"/>
      <c r="BP88" s="528"/>
      <c r="BQ88" s="528"/>
      <c r="BR88" s="528"/>
      <c r="BS88" s="528"/>
      <c r="BT88" s="528"/>
      <c r="BU88" s="528"/>
      <c r="BV88" s="528"/>
      <c r="BW88" s="528"/>
      <c r="BX88" s="528"/>
      <c r="BY88" s="528"/>
      <c r="BZ88" s="528"/>
      <c r="CA88" s="528"/>
      <c r="CB88" s="528"/>
      <c r="CC88" s="528"/>
      <c r="CD88" s="528"/>
      <c r="CE88" s="528"/>
      <c r="CF88" s="532"/>
      <c r="CG88" s="532"/>
      <c r="CH88" s="532"/>
      <c r="CI88" s="533"/>
      <c r="CJ88" s="533"/>
    </row>
    <row r="89" spans="2:88" ht="11.25" customHeight="1">
      <c r="B89" s="531"/>
      <c r="C89" s="528"/>
      <c r="D89" s="528"/>
      <c r="E89" s="528"/>
      <c r="F89" s="528"/>
      <c r="G89" s="528"/>
      <c r="H89" s="528"/>
      <c r="I89" s="528"/>
      <c r="J89" s="528"/>
      <c r="K89" s="528"/>
      <c r="L89" s="528"/>
      <c r="M89" s="528"/>
      <c r="N89" s="528"/>
      <c r="O89" s="528"/>
      <c r="P89" s="528"/>
      <c r="Q89" s="528"/>
      <c r="R89" s="528"/>
      <c r="S89" s="528"/>
      <c r="T89" s="528"/>
      <c r="U89" s="528"/>
      <c r="V89" s="528"/>
      <c r="W89" s="528"/>
      <c r="X89" s="528"/>
      <c r="Y89" s="528"/>
      <c r="Z89" s="528"/>
      <c r="AA89" s="528"/>
      <c r="AB89" s="528"/>
      <c r="AC89" s="528"/>
      <c r="AD89" s="528"/>
      <c r="AE89" s="528"/>
      <c r="AF89" s="528"/>
      <c r="AG89" s="528"/>
      <c r="AH89" s="528"/>
      <c r="AI89" s="528"/>
      <c r="AJ89" s="528"/>
      <c r="AK89" s="528"/>
      <c r="AL89" s="528"/>
      <c r="AM89" s="528"/>
      <c r="AN89" s="528"/>
      <c r="AO89" s="528"/>
      <c r="AP89" s="528"/>
      <c r="AQ89" s="528"/>
      <c r="AR89" s="528"/>
      <c r="AS89" s="528"/>
      <c r="AT89" s="528"/>
      <c r="AU89" s="528"/>
      <c r="AV89" s="528"/>
      <c r="AW89" s="528"/>
      <c r="AX89" s="528"/>
      <c r="AY89" s="528"/>
      <c r="AZ89" s="528"/>
      <c r="BA89" s="528"/>
      <c r="BB89" s="528"/>
      <c r="BC89" s="528"/>
      <c r="BD89" s="528"/>
      <c r="BE89" s="528"/>
      <c r="BF89" s="528"/>
      <c r="BG89" s="528"/>
      <c r="BH89" s="528"/>
      <c r="BI89" s="528"/>
      <c r="BJ89" s="528"/>
      <c r="BK89" s="528"/>
      <c r="BL89" s="528"/>
      <c r="BM89" s="528"/>
      <c r="BN89" s="528"/>
      <c r="BO89" s="528"/>
      <c r="BP89" s="528"/>
      <c r="BQ89" s="528"/>
      <c r="BR89" s="528"/>
      <c r="BS89" s="528"/>
      <c r="BT89" s="528"/>
      <c r="BU89" s="528"/>
      <c r="BV89" s="528"/>
      <c r="BW89" s="528"/>
      <c r="BX89" s="528"/>
      <c r="BY89" s="528"/>
      <c r="BZ89" s="528"/>
      <c r="CA89" s="528"/>
      <c r="CB89" s="528"/>
      <c r="CC89" s="528"/>
      <c r="CD89" s="528"/>
      <c r="CE89" s="528"/>
      <c r="CF89" s="532"/>
      <c r="CG89" s="532"/>
      <c r="CH89" s="532"/>
      <c r="CI89" s="533"/>
      <c r="CJ89" s="533"/>
    </row>
    <row r="90" spans="2:88" ht="11.25" customHeight="1">
      <c r="B90" s="531"/>
      <c r="C90" s="528"/>
      <c r="D90" s="528"/>
      <c r="E90" s="528"/>
      <c r="F90" s="528"/>
      <c r="G90" s="528"/>
      <c r="H90" s="528"/>
      <c r="I90" s="528"/>
      <c r="J90" s="528"/>
      <c r="K90" s="528"/>
      <c r="L90" s="528"/>
      <c r="M90" s="528"/>
      <c r="N90" s="528"/>
      <c r="O90" s="528"/>
      <c r="P90" s="528"/>
      <c r="Q90" s="528"/>
      <c r="R90" s="528"/>
      <c r="S90" s="528"/>
      <c r="T90" s="528"/>
      <c r="U90" s="528"/>
      <c r="V90" s="528"/>
      <c r="W90" s="528"/>
      <c r="X90" s="528"/>
      <c r="Y90" s="528"/>
      <c r="Z90" s="528"/>
      <c r="AA90" s="528"/>
      <c r="AB90" s="528"/>
      <c r="AC90" s="528"/>
      <c r="AD90" s="528"/>
      <c r="AE90" s="528"/>
      <c r="AF90" s="528"/>
      <c r="AG90" s="528"/>
      <c r="AH90" s="528"/>
      <c r="AI90" s="528"/>
      <c r="AJ90" s="528"/>
      <c r="AK90" s="528"/>
      <c r="AL90" s="528"/>
      <c r="AM90" s="528"/>
      <c r="AN90" s="528"/>
      <c r="AO90" s="528"/>
      <c r="AP90" s="528"/>
      <c r="AQ90" s="528"/>
      <c r="AR90" s="528"/>
      <c r="AS90" s="528"/>
      <c r="AT90" s="528"/>
      <c r="AU90" s="528"/>
      <c r="AV90" s="528"/>
      <c r="AW90" s="528"/>
      <c r="AX90" s="528"/>
      <c r="AY90" s="528"/>
      <c r="AZ90" s="528"/>
      <c r="BA90" s="528"/>
      <c r="BB90" s="528"/>
      <c r="BC90" s="528"/>
      <c r="BD90" s="528"/>
      <c r="BE90" s="528"/>
      <c r="BF90" s="528"/>
      <c r="BG90" s="528"/>
      <c r="BH90" s="528"/>
      <c r="BI90" s="528"/>
      <c r="BJ90" s="528"/>
      <c r="BK90" s="528"/>
      <c r="BL90" s="528"/>
      <c r="BM90" s="528"/>
      <c r="BN90" s="528"/>
      <c r="BO90" s="528"/>
      <c r="BP90" s="528"/>
      <c r="BQ90" s="528"/>
      <c r="BR90" s="528"/>
      <c r="BS90" s="528"/>
      <c r="BT90" s="528"/>
      <c r="BU90" s="528"/>
      <c r="BV90" s="528"/>
      <c r="BW90" s="528"/>
      <c r="BX90" s="528"/>
      <c r="BY90" s="528"/>
      <c r="BZ90" s="528"/>
      <c r="CA90" s="528"/>
      <c r="CB90" s="528"/>
      <c r="CC90" s="528"/>
      <c r="CD90" s="528"/>
      <c r="CE90" s="528"/>
      <c r="CF90" s="532"/>
      <c r="CG90" s="532"/>
      <c r="CH90" s="532"/>
      <c r="CI90" s="533"/>
      <c r="CJ90" s="533"/>
    </row>
    <row r="91" spans="2:88" ht="11.25" customHeight="1">
      <c r="B91" s="534"/>
      <c r="C91" s="535"/>
      <c r="D91" s="535"/>
      <c r="E91" s="535"/>
      <c r="F91" s="535"/>
      <c r="G91" s="535"/>
      <c r="H91" s="535"/>
      <c r="I91" s="535"/>
      <c r="J91" s="535"/>
      <c r="K91" s="535"/>
      <c r="L91" s="535"/>
      <c r="M91" s="535"/>
      <c r="N91" s="535"/>
      <c r="O91" s="535"/>
      <c r="P91" s="535"/>
      <c r="Q91" s="535"/>
      <c r="R91" s="535"/>
      <c r="S91" s="535"/>
      <c r="T91" s="535"/>
      <c r="U91" s="535"/>
      <c r="V91" s="535"/>
      <c r="W91" s="535"/>
      <c r="X91" s="535"/>
      <c r="Y91" s="535"/>
      <c r="Z91" s="535"/>
      <c r="AA91" s="535"/>
      <c r="AB91" s="535"/>
      <c r="AC91" s="535"/>
      <c r="AD91" s="535"/>
      <c r="AE91" s="535"/>
      <c r="AF91" s="535"/>
      <c r="AG91" s="535"/>
      <c r="AH91" s="535"/>
      <c r="AI91" s="535"/>
      <c r="AJ91" s="535"/>
      <c r="AK91" s="535"/>
      <c r="AL91" s="535"/>
      <c r="AM91" s="535"/>
      <c r="AN91" s="535"/>
      <c r="AO91" s="535"/>
      <c r="AP91" s="535"/>
      <c r="AQ91" s="535"/>
      <c r="AR91" s="535"/>
      <c r="AS91" s="535"/>
      <c r="AT91" s="535"/>
      <c r="AU91" s="535"/>
      <c r="AV91" s="535"/>
      <c r="AW91" s="535"/>
      <c r="AX91" s="535"/>
      <c r="AY91" s="535"/>
      <c r="AZ91" s="535"/>
      <c r="BA91" s="535"/>
      <c r="BB91" s="535"/>
      <c r="BC91" s="535"/>
      <c r="BD91" s="535"/>
      <c r="BE91" s="535"/>
      <c r="BF91" s="535"/>
      <c r="BG91" s="535"/>
      <c r="BH91" s="535"/>
      <c r="BI91" s="535"/>
      <c r="BJ91" s="535"/>
      <c r="BK91" s="535"/>
      <c r="BL91" s="535"/>
      <c r="BM91" s="535"/>
      <c r="BN91" s="535"/>
      <c r="BO91" s="535"/>
      <c r="BP91" s="535"/>
      <c r="BQ91" s="535"/>
      <c r="BR91" s="535"/>
      <c r="BS91" s="535"/>
      <c r="BT91" s="535"/>
      <c r="BU91" s="535"/>
      <c r="BV91" s="535"/>
      <c r="BW91" s="535"/>
      <c r="BX91" s="535"/>
      <c r="BY91" s="535"/>
      <c r="BZ91" s="535"/>
      <c r="CA91" s="535"/>
      <c r="CB91" s="535"/>
      <c r="CC91" s="535"/>
      <c r="CD91" s="535"/>
      <c r="CE91" s="535"/>
      <c r="CF91" s="536"/>
      <c r="CG91" s="536"/>
      <c r="CH91" s="536"/>
      <c r="CI91" s="537"/>
      <c r="CJ91" s="537"/>
    </row>
    <row r="92" spans="2:88" ht="11.25" customHeight="1">
      <c r="B92" s="531"/>
      <c r="C92" s="528"/>
      <c r="D92" s="528"/>
      <c r="E92" s="528"/>
      <c r="F92" s="528"/>
      <c r="G92" s="528"/>
      <c r="H92" s="528"/>
      <c r="I92" s="528"/>
      <c r="J92" s="528"/>
      <c r="K92" s="528"/>
      <c r="L92" s="528"/>
      <c r="M92" s="528"/>
      <c r="N92" s="528"/>
      <c r="O92" s="528"/>
      <c r="P92" s="528"/>
      <c r="Q92" s="528"/>
      <c r="R92" s="528"/>
      <c r="S92" s="528"/>
      <c r="T92" s="528"/>
      <c r="U92" s="528"/>
      <c r="V92" s="528"/>
      <c r="W92" s="528"/>
      <c r="X92" s="528"/>
      <c r="Y92" s="528"/>
      <c r="Z92" s="528"/>
      <c r="AA92" s="528"/>
      <c r="AB92" s="528"/>
      <c r="AC92" s="528"/>
      <c r="AD92" s="528"/>
      <c r="AE92" s="528"/>
      <c r="AF92" s="528"/>
      <c r="AG92" s="528"/>
      <c r="AH92" s="528"/>
      <c r="AI92" s="528"/>
      <c r="AJ92" s="528"/>
      <c r="AK92" s="528"/>
      <c r="AL92" s="528"/>
      <c r="AM92" s="528"/>
      <c r="AN92" s="528"/>
      <c r="AO92" s="528"/>
      <c r="AP92" s="528"/>
      <c r="AQ92" s="528"/>
      <c r="AR92" s="528"/>
      <c r="AS92" s="528"/>
      <c r="AT92" s="528"/>
      <c r="AU92" s="528"/>
      <c r="AV92" s="528"/>
      <c r="AW92" s="528"/>
      <c r="AX92" s="528"/>
      <c r="AY92" s="528"/>
      <c r="AZ92" s="528"/>
      <c r="BA92" s="528"/>
      <c r="BB92" s="528"/>
      <c r="BC92" s="528"/>
      <c r="BD92" s="528"/>
      <c r="BE92" s="528"/>
      <c r="BF92" s="528"/>
      <c r="BG92" s="528"/>
      <c r="BH92" s="528"/>
      <c r="BI92" s="528"/>
      <c r="BJ92" s="528"/>
      <c r="BK92" s="528"/>
      <c r="BL92" s="528"/>
      <c r="BM92" s="528"/>
      <c r="BN92" s="528"/>
      <c r="BO92" s="528"/>
      <c r="BP92" s="528"/>
      <c r="BQ92" s="528"/>
      <c r="BR92" s="528"/>
      <c r="BS92" s="528"/>
      <c r="BT92" s="528"/>
      <c r="BU92" s="528"/>
      <c r="BV92" s="528"/>
      <c r="BW92" s="528"/>
      <c r="BX92" s="528"/>
      <c r="BY92" s="528"/>
      <c r="BZ92" s="528"/>
      <c r="CA92" s="528"/>
      <c r="CB92" s="528"/>
      <c r="CC92" s="528"/>
      <c r="CD92" s="528"/>
      <c r="CE92" s="528"/>
      <c r="CF92" s="532"/>
      <c r="CG92" s="532"/>
      <c r="CH92" s="532"/>
      <c r="CI92" s="533"/>
      <c r="CJ92" s="533"/>
    </row>
    <row r="93" spans="2:88" ht="11.25" customHeight="1">
      <c r="B93" s="531"/>
      <c r="C93" s="528"/>
      <c r="D93" s="528"/>
      <c r="E93" s="528"/>
      <c r="F93" s="528"/>
      <c r="G93" s="528"/>
      <c r="H93" s="528"/>
      <c r="I93" s="528"/>
      <c r="J93" s="528"/>
      <c r="K93" s="528"/>
      <c r="L93" s="528"/>
      <c r="M93" s="528"/>
      <c r="N93" s="528"/>
      <c r="O93" s="528"/>
      <c r="P93" s="528"/>
      <c r="Q93" s="528"/>
      <c r="R93" s="528"/>
      <c r="S93" s="528"/>
      <c r="T93" s="528"/>
      <c r="U93" s="528"/>
      <c r="V93" s="528"/>
      <c r="W93" s="528"/>
      <c r="X93" s="528"/>
      <c r="Y93" s="528"/>
      <c r="Z93" s="528"/>
      <c r="AA93" s="528"/>
      <c r="AB93" s="528"/>
      <c r="AC93" s="528"/>
      <c r="AD93" s="528"/>
      <c r="AE93" s="528"/>
      <c r="AF93" s="528"/>
      <c r="AG93" s="528"/>
      <c r="AH93" s="528"/>
      <c r="AI93" s="528"/>
      <c r="AJ93" s="528"/>
      <c r="AK93" s="528"/>
      <c r="AL93" s="528"/>
      <c r="AM93" s="528"/>
      <c r="AN93" s="528"/>
      <c r="AO93" s="528"/>
      <c r="AP93" s="528"/>
      <c r="AQ93" s="528"/>
      <c r="AR93" s="528"/>
      <c r="AS93" s="528"/>
      <c r="AT93" s="528"/>
      <c r="AU93" s="528"/>
      <c r="AV93" s="528"/>
      <c r="AW93" s="528"/>
      <c r="AX93" s="528"/>
      <c r="AY93" s="528"/>
      <c r="AZ93" s="528"/>
      <c r="BA93" s="528"/>
      <c r="BB93" s="528"/>
      <c r="BC93" s="528"/>
      <c r="BD93" s="528"/>
      <c r="BE93" s="528"/>
      <c r="BF93" s="528"/>
      <c r="BG93" s="528"/>
      <c r="BH93" s="528"/>
      <c r="BI93" s="528"/>
      <c r="BJ93" s="528"/>
      <c r="BK93" s="528"/>
      <c r="BL93" s="528"/>
      <c r="BM93" s="528"/>
      <c r="BN93" s="528"/>
      <c r="BO93" s="528"/>
      <c r="BP93" s="528"/>
      <c r="BQ93" s="528"/>
      <c r="BR93" s="528"/>
      <c r="BS93" s="528"/>
      <c r="BT93" s="528"/>
      <c r="BU93" s="528"/>
      <c r="BV93" s="528"/>
      <c r="BW93" s="528"/>
      <c r="BX93" s="528"/>
      <c r="BY93" s="528"/>
      <c r="BZ93" s="528"/>
      <c r="CA93" s="528"/>
      <c r="CB93" s="528"/>
      <c r="CC93" s="528"/>
      <c r="CD93" s="528"/>
      <c r="CE93" s="528"/>
      <c r="CF93" s="532"/>
      <c r="CG93" s="532"/>
      <c r="CH93" s="532"/>
      <c r="CI93" s="533"/>
      <c r="CJ93" s="533"/>
    </row>
    <row r="94" spans="2:88" ht="11.25" customHeight="1">
      <c r="B94" s="531"/>
      <c r="C94" s="528"/>
      <c r="D94" s="528"/>
      <c r="E94" s="528"/>
      <c r="F94" s="528"/>
      <c r="G94" s="528"/>
      <c r="H94" s="528"/>
      <c r="I94" s="528"/>
      <c r="J94" s="528"/>
      <c r="K94" s="528"/>
      <c r="L94" s="528"/>
      <c r="M94" s="528"/>
      <c r="N94" s="528"/>
      <c r="O94" s="528"/>
      <c r="P94" s="528"/>
      <c r="Q94" s="528"/>
      <c r="R94" s="528"/>
      <c r="S94" s="528"/>
      <c r="T94" s="528"/>
      <c r="U94" s="528"/>
      <c r="V94" s="528"/>
      <c r="W94" s="528"/>
      <c r="X94" s="528"/>
      <c r="Y94" s="528"/>
      <c r="Z94" s="528"/>
      <c r="AA94" s="528"/>
      <c r="AB94" s="528"/>
      <c r="AC94" s="528"/>
      <c r="AD94" s="528"/>
      <c r="AE94" s="528"/>
      <c r="AF94" s="528"/>
      <c r="AG94" s="528"/>
      <c r="AH94" s="528"/>
      <c r="AI94" s="528"/>
      <c r="AJ94" s="528"/>
      <c r="AK94" s="528"/>
      <c r="AL94" s="528"/>
      <c r="AM94" s="528"/>
      <c r="AN94" s="528"/>
      <c r="AO94" s="528"/>
      <c r="AP94" s="528"/>
      <c r="AQ94" s="528"/>
      <c r="AR94" s="528"/>
      <c r="AS94" s="528"/>
      <c r="AT94" s="528"/>
      <c r="AU94" s="528"/>
      <c r="AV94" s="528"/>
      <c r="AW94" s="528"/>
      <c r="AX94" s="528"/>
      <c r="AY94" s="528"/>
      <c r="AZ94" s="528"/>
      <c r="BA94" s="528"/>
      <c r="BB94" s="528"/>
      <c r="BC94" s="528"/>
      <c r="BD94" s="528"/>
      <c r="BE94" s="528"/>
      <c r="BF94" s="528"/>
      <c r="BG94" s="528"/>
      <c r="BH94" s="528"/>
      <c r="BI94" s="528"/>
      <c r="BJ94" s="528"/>
      <c r="BK94" s="528"/>
      <c r="BL94" s="528"/>
      <c r="BM94" s="528"/>
      <c r="BN94" s="528"/>
      <c r="BO94" s="528"/>
      <c r="BP94" s="528"/>
      <c r="BQ94" s="528"/>
      <c r="BR94" s="528"/>
      <c r="BS94" s="528"/>
      <c r="BT94" s="528"/>
      <c r="BU94" s="528"/>
      <c r="BV94" s="528"/>
      <c r="BW94" s="528"/>
      <c r="BX94" s="528"/>
      <c r="BY94" s="528"/>
      <c r="BZ94" s="528"/>
      <c r="CA94" s="528"/>
      <c r="CB94" s="528"/>
      <c r="CC94" s="528"/>
      <c r="CD94" s="528"/>
      <c r="CE94" s="528"/>
      <c r="CF94" s="532"/>
      <c r="CG94" s="532"/>
      <c r="CH94" s="532"/>
      <c r="CI94" s="533"/>
      <c r="CJ94" s="533"/>
    </row>
    <row r="95" spans="2:88" ht="11.25" customHeight="1">
      <c r="B95" s="531"/>
      <c r="C95" s="528"/>
      <c r="D95" s="528"/>
      <c r="E95" s="528"/>
      <c r="F95" s="528"/>
      <c r="G95" s="528"/>
      <c r="H95" s="528"/>
      <c r="I95" s="528"/>
      <c r="J95" s="528"/>
      <c r="K95" s="528"/>
      <c r="L95" s="528"/>
      <c r="M95" s="528"/>
      <c r="N95" s="528"/>
      <c r="O95" s="528"/>
      <c r="P95" s="528"/>
      <c r="Q95" s="528"/>
      <c r="R95" s="528"/>
      <c r="S95" s="528"/>
      <c r="T95" s="528"/>
      <c r="U95" s="528"/>
      <c r="V95" s="528"/>
      <c r="W95" s="528"/>
      <c r="X95" s="528"/>
      <c r="Y95" s="528"/>
      <c r="Z95" s="528"/>
      <c r="AA95" s="528"/>
      <c r="AB95" s="528"/>
      <c r="AC95" s="528"/>
      <c r="AD95" s="528"/>
      <c r="AE95" s="528"/>
      <c r="AF95" s="528"/>
      <c r="AG95" s="528"/>
      <c r="AH95" s="528"/>
      <c r="AI95" s="528"/>
      <c r="AJ95" s="528"/>
      <c r="AK95" s="528"/>
      <c r="AL95" s="528"/>
      <c r="AM95" s="528"/>
      <c r="AN95" s="528"/>
      <c r="AO95" s="528"/>
      <c r="AP95" s="528"/>
      <c r="AQ95" s="528"/>
      <c r="AR95" s="528"/>
      <c r="AS95" s="528"/>
      <c r="AT95" s="528"/>
      <c r="AU95" s="528"/>
      <c r="AV95" s="528"/>
      <c r="AW95" s="528"/>
      <c r="AX95" s="528"/>
      <c r="AY95" s="528"/>
      <c r="AZ95" s="528"/>
      <c r="BA95" s="528"/>
      <c r="BB95" s="528"/>
      <c r="BC95" s="528"/>
      <c r="BD95" s="528"/>
      <c r="BE95" s="528"/>
      <c r="BF95" s="528"/>
      <c r="BG95" s="528"/>
      <c r="BH95" s="528"/>
      <c r="BI95" s="528"/>
      <c r="BJ95" s="528"/>
      <c r="BK95" s="528"/>
      <c r="BL95" s="528"/>
      <c r="BM95" s="528"/>
      <c r="BN95" s="528"/>
      <c r="BO95" s="528"/>
      <c r="BP95" s="528"/>
      <c r="BQ95" s="528"/>
      <c r="BR95" s="528"/>
      <c r="BS95" s="528"/>
      <c r="BT95" s="528"/>
      <c r="BU95" s="528"/>
      <c r="BV95" s="528"/>
      <c r="BW95" s="528"/>
      <c r="BX95" s="528"/>
      <c r="BY95" s="528"/>
      <c r="BZ95" s="528"/>
      <c r="CA95" s="528"/>
      <c r="CB95" s="528"/>
      <c r="CC95" s="528"/>
      <c r="CD95" s="528"/>
      <c r="CE95" s="528"/>
      <c r="CF95" s="532"/>
      <c r="CG95" s="532"/>
      <c r="CH95" s="532"/>
      <c r="CI95" s="533"/>
      <c r="CJ95" s="533"/>
    </row>
    <row r="96" spans="2:88" ht="11.25" customHeight="1">
      <c r="B96" s="531"/>
      <c r="C96" s="528"/>
      <c r="D96" s="528"/>
      <c r="E96" s="528"/>
      <c r="F96" s="528"/>
      <c r="G96" s="528"/>
      <c r="H96" s="528"/>
      <c r="I96" s="528"/>
      <c r="J96" s="528"/>
      <c r="K96" s="528"/>
      <c r="L96" s="528"/>
      <c r="M96" s="528"/>
      <c r="N96" s="528"/>
      <c r="O96" s="528"/>
      <c r="P96" s="528"/>
      <c r="Q96" s="528"/>
      <c r="R96" s="528"/>
      <c r="S96" s="528"/>
      <c r="T96" s="528"/>
      <c r="U96" s="528"/>
      <c r="V96" s="528"/>
      <c r="W96" s="528"/>
      <c r="X96" s="528"/>
      <c r="Y96" s="528"/>
      <c r="Z96" s="528"/>
      <c r="AA96" s="528"/>
      <c r="AB96" s="528"/>
      <c r="AC96" s="528"/>
      <c r="AD96" s="528"/>
      <c r="AE96" s="528"/>
      <c r="AF96" s="528"/>
      <c r="AG96" s="528"/>
      <c r="AH96" s="528"/>
      <c r="AI96" s="528"/>
      <c r="AJ96" s="528"/>
      <c r="AK96" s="528"/>
      <c r="AL96" s="528"/>
      <c r="AM96" s="528"/>
      <c r="AN96" s="528"/>
      <c r="AO96" s="528"/>
      <c r="AP96" s="528"/>
      <c r="AQ96" s="528"/>
      <c r="AR96" s="528"/>
      <c r="AS96" s="528"/>
      <c r="AT96" s="528"/>
      <c r="AU96" s="528"/>
      <c r="AV96" s="528"/>
      <c r="AW96" s="528"/>
      <c r="AX96" s="528"/>
      <c r="AY96" s="528"/>
      <c r="AZ96" s="528"/>
      <c r="BA96" s="528"/>
      <c r="BB96" s="528"/>
      <c r="BC96" s="528"/>
      <c r="BD96" s="528"/>
      <c r="BE96" s="528"/>
      <c r="BF96" s="528"/>
      <c r="BG96" s="528"/>
      <c r="BH96" s="528"/>
      <c r="BI96" s="528"/>
      <c r="BJ96" s="528"/>
      <c r="BK96" s="528"/>
      <c r="BL96" s="528"/>
      <c r="BM96" s="528"/>
      <c r="BN96" s="528"/>
      <c r="BO96" s="528"/>
      <c r="BP96" s="528"/>
      <c r="BQ96" s="528"/>
      <c r="BR96" s="528"/>
      <c r="BS96" s="528"/>
      <c r="BT96" s="528"/>
      <c r="BU96" s="528"/>
      <c r="BV96" s="528"/>
      <c r="BW96" s="528"/>
      <c r="BX96" s="528"/>
      <c r="BY96" s="528"/>
      <c r="BZ96" s="528"/>
      <c r="CA96" s="528"/>
      <c r="CB96" s="528"/>
      <c r="CC96" s="528"/>
      <c r="CD96" s="528"/>
      <c r="CE96" s="528"/>
      <c r="CF96" s="532"/>
      <c r="CG96" s="532"/>
      <c r="CH96" s="532"/>
      <c r="CI96" s="533"/>
      <c r="CJ96" s="533"/>
    </row>
    <row r="97" spans="2:88" ht="11.25" customHeight="1">
      <c r="B97" s="531"/>
      <c r="C97" s="528"/>
      <c r="D97" s="528"/>
      <c r="E97" s="528"/>
      <c r="F97" s="528"/>
      <c r="G97" s="528"/>
      <c r="H97" s="528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28"/>
      <c r="U97" s="528"/>
      <c r="V97" s="528"/>
      <c r="W97" s="528"/>
      <c r="X97" s="528"/>
      <c r="Y97" s="528"/>
      <c r="Z97" s="528"/>
      <c r="AA97" s="528"/>
      <c r="AB97" s="528"/>
      <c r="AC97" s="528"/>
      <c r="AD97" s="528"/>
      <c r="AE97" s="528"/>
      <c r="AF97" s="528"/>
      <c r="AG97" s="528"/>
      <c r="AH97" s="528"/>
      <c r="AI97" s="528"/>
      <c r="AJ97" s="528"/>
      <c r="AK97" s="528"/>
      <c r="AL97" s="528"/>
      <c r="AM97" s="528"/>
      <c r="AN97" s="528"/>
      <c r="AO97" s="528"/>
      <c r="AP97" s="528"/>
      <c r="AQ97" s="528"/>
      <c r="AR97" s="528"/>
      <c r="AS97" s="528"/>
      <c r="AT97" s="528"/>
      <c r="AU97" s="528"/>
      <c r="AV97" s="528"/>
      <c r="AW97" s="528"/>
      <c r="AX97" s="528"/>
      <c r="AY97" s="528"/>
      <c r="AZ97" s="528"/>
      <c r="BA97" s="528"/>
      <c r="BB97" s="528"/>
      <c r="BC97" s="528"/>
      <c r="BD97" s="528"/>
      <c r="BE97" s="528"/>
      <c r="BF97" s="528"/>
      <c r="BG97" s="528"/>
      <c r="BH97" s="528"/>
      <c r="BI97" s="528"/>
      <c r="BJ97" s="528"/>
      <c r="BK97" s="528"/>
      <c r="BL97" s="528"/>
      <c r="BM97" s="528"/>
      <c r="BN97" s="528"/>
      <c r="BO97" s="528"/>
      <c r="BP97" s="528"/>
      <c r="BQ97" s="528"/>
      <c r="BR97" s="528"/>
      <c r="BS97" s="528"/>
      <c r="BT97" s="528"/>
      <c r="BU97" s="528"/>
      <c r="BV97" s="528"/>
      <c r="BW97" s="528"/>
      <c r="BX97" s="528"/>
      <c r="BY97" s="528"/>
      <c r="BZ97" s="528"/>
      <c r="CA97" s="528"/>
      <c r="CB97" s="528"/>
      <c r="CC97" s="528"/>
      <c r="CD97" s="528"/>
      <c r="CE97" s="528"/>
      <c r="CF97" s="532"/>
      <c r="CG97" s="532"/>
      <c r="CH97" s="532"/>
      <c r="CI97" s="533"/>
      <c r="CJ97" s="533"/>
    </row>
    <row r="98" spans="2:88" ht="11.25" customHeight="1">
      <c r="B98" s="531"/>
      <c r="C98" s="528"/>
      <c r="D98" s="528"/>
      <c r="E98" s="528"/>
      <c r="F98" s="528"/>
      <c r="G98" s="528"/>
      <c r="H98" s="528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28"/>
      <c r="U98" s="528"/>
      <c r="V98" s="528"/>
      <c r="W98" s="528"/>
      <c r="X98" s="528"/>
      <c r="Y98" s="528"/>
      <c r="Z98" s="528"/>
      <c r="AA98" s="528"/>
      <c r="AB98" s="528"/>
      <c r="AC98" s="528"/>
      <c r="AD98" s="528"/>
      <c r="AE98" s="528"/>
      <c r="AF98" s="528"/>
      <c r="AG98" s="528"/>
      <c r="AH98" s="528"/>
      <c r="AI98" s="528"/>
      <c r="AJ98" s="528"/>
      <c r="AK98" s="528"/>
      <c r="AL98" s="528"/>
      <c r="AM98" s="528"/>
      <c r="AN98" s="528"/>
      <c r="AO98" s="528"/>
      <c r="AP98" s="528"/>
      <c r="AQ98" s="528"/>
      <c r="AR98" s="528"/>
      <c r="AS98" s="528"/>
      <c r="AT98" s="528"/>
      <c r="AU98" s="528"/>
      <c r="AV98" s="528"/>
      <c r="AW98" s="528"/>
      <c r="AX98" s="528"/>
      <c r="AY98" s="528"/>
      <c r="AZ98" s="528"/>
      <c r="BA98" s="528"/>
      <c r="BB98" s="528"/>
      <c r="BC98" s="528"/>
      <c r="BD98" s="528"/>
      <c r="BE98" s="528"/>
      <c r="BF98" s="528"/>
      <c r="BG98" s="528"/>
      <c r="BH98" s="528"/>
      <c r="BI98" s="528"/>
      <c r="BJ98" s="528"/>
      <c r="BK98" s="528"/>
      <c r="BL98" s="528"/>
      <c r="BM98" s="528"/>
      <c r="BN98" s="528"/>
      <c r="BO98" s="528"/>
      <c r="BP98" s="528"/>
      <c r="BQ98" s="528"/>
      <c r="BR98" s="528"/>
      <c r="BS98" s="528"/>
      <c r="BT98" s="528"/>
      <c r="BU98" s="528"/>
      <c r="BV98" s="528"/>
      <c r="BW98" s="528"/>
      <c r="BX98" s="528"/>
      <c r="BY98" s="528"/>
      <c r="BZ98" s="528"/>
      <c r="CA98" s="528"/>
      <c r="CB98" s="528"/>
      <c r="CC98" s="528"/>
      <c r="CD98" s="528"/>
      <c r="CE98" s="528"/>
      <c r="CF98" s="532"/>
      <c r="CG98" s="532"/>
      <c r="CH98" s="532"/>
      <c r="CI98" s="533"/>
      <c r="CJ98" s="533"/>
    </row>
    <row r="99" spans="2:88" ht="11.25" customHeight="1">
      <c r="B99" s="531"/>
      <c r="C99" s="528"/>
      <c r="D99" s="528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  <c r="AF99" s="528"/>
      <c r="AG99" s="528"/>
      <c r="AH99" s="528"/>
      <c r="AI99" s="528"/>
      <c r="AJ99" s="528"/>
      <c r="AK99" s="528"/>
      <c r="AL99" s="528"/>
      <c r="AM99" s="528"/>
      <c r="AN99" s="528"/>
      <c r="AO99" s="528"/>
      <c r="AP99" s="528"/>
      <c r="AQ99" s="528"/>
      <c r="AR99" s="528"/>
      <c r="AS99" s="528"/>
      <c r="AT99" s="528"/>
      <c r="AU99" s="528"/>
      <c r="AV99" s="528"/>
      <c r="AW99" s="528"/>
      <c r="AX99" s="528"/>
      <c r="AY99" s="528"/>
      <c r="AZ99" s="528"/>
      <c r="BA99" s="528"/>
      <c r="BB99" s="528"/>
      <c r="BC99" s="528"/>
      <c r="BD99" s="528"/>
      <c r="BE99" s="528"/>
      <c r="BF99" s="528"/>
      <c r="BG99" s="528"/>
      <c r="BH99" s="528"/>
      <c r="BI99" s="528"/>
      <c r="BJ99" s="528"/>
      <c r="BK99" s="528"/>
      <c r="BL99" s="528"/>
      <c r="BM99" s="528"/>
      <c r="BN99" s="528"/>
      <c r="BO99" s="528"/>
      <c r="BP99" s="528"/>
      <c r="BQ99" s="528"/>
      <c r="BR99" s="528"/>
      <c r="BS99" s="528"/>
      <c r="BT99" s="528"/>
      <c r="BU99" s="528"/>
      <c r="BV99" s="528"/>
      <c r="BW99" s="528"/>
      <c r="BX99" s="528"/>
      <c r="BY99" s="528"/>
      <c r="BZ99" s="528"/>
      <c r="CA99" s="528"/>
      <c r="CB99" s="528"/>
      <c r="CC99" s="528"/>
      <c r="CD99" s="528"/>
      <c r="CE99" s="528"/>
      <c r="CF99" s="532"/>
      <c r="CG99" s="532"/>
      <c r="CH99" s="532"/>
      <c r="CI99" s="533"/>
      <c r="CJ99" s="533"/>
    </row>
    <row r="100" spans="2:88" ht="11.25" customHeight="1">
      <c r="B100" s="531"/>
      <c r="C100" s="528"/>
      <c r="D100" s="528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528"/>
      <c r="P100" s="528"/>
      <c r="Q100" s="528"/>
      <c r="R100" s="528"/>
      <c r="S100" s="528"/>
      <c r="T100" s="528"/>
      <c r="U100" s="528"/>
      <c r="V100" s="528"/>
      <c r="W100" s="528"/>
      <c r="X100" s="528"/>
      <c r="Y100" s="528"/>
      <c r="Z100" s="528"/>
      <c r="AA100" s="528"/>
      <c r="AB100" s="528"/>
      <c r="AC100" s="528"/>
      <c r="AD100" s="528"/>
      <c r="AE100" s="528"/>
      <c r="AF100" s="528"/>
      <c r="AG100" s="528"/>
      <c r="AH100" s="528"/>
      <c r="AI100" s="528"/>
      <c r="AJ100" s="528"/>
      <c r="AK100" s="528"/>
      <c r="AL100" s="528"/>
      <c r="AM100" s="528"/>
      <c r="AN100" s="528"/>
      <c r="AO100" s="528"/>
      <c r="AP100" s="528"/>
      <c r="AQ100" s="528"/>
      <c r="AR100" s="528"/>
      <c r="AS100" s="528"/>
      <c r="AT100" s="528"/>
      <c r="AU100" s="528"/>
      <c r="AV100" s="528"/>
      <c r="AW100" s="528"/>
      <c r="AX100" s="528"/>
      <c r="AY100" s="528"/>
      <c r="AZ100" s="528"/>
      <c r="BA100" s="528"/>
      <c r="BB100" s="528"/>
      <c r="BC100" s="528"/>
      <c r="BD100" s="528"/>
      <c r="BE100" s="528"/>
      <c r="BF100" s="528"/>
      <c r="BG100" s="528"/>
      <c r="BH100" s="528"/>
      <c r="BI100" s="528"/>
      <c r="BJ100" s="528"/>
      <c r="BK100" s="528"/>
      <c r="BL100" s="528"/>
      <c r="BM100" s="528"/>
      <c r="BN100" s="528"/>
      <c r="BO100" s="528"/>
      <c r="BP100" s="528"/>
      <c r="BQ100" s="528"/>
      <c r="BR100" s="528"/>
      <c r="BS100" s="528"/>
      <c r="BT100" s="528"/>
      <c r="BU100" s="528"/>
      <c r="BV100" s="528"/>
      <c r="BW100" s="528"/>
      <c r="BX100" s="528"/>
      <c r="BY100" s="528"/>
      <c r="BZ100" s="528"/>
      <c r="CA100" s="528"/>
      <c r="CB100" s="528"/>
      <c r="CC100" s="528"/>
      <c r="CD100" s="528"/>
      <c r="CE100" s="528"/>
      <c r="CF100" s="532"/>
      <c r="CG100" s="532"/>
      <c r="CH100" s="532"/>
      <c r="CI100" s="533"/>
      <c r="CJ100" s="533"/>
    </row>
    <row r="101" spans="2:88" ht="11.25" customHeight="1">
      <c r="B101" s="531"/>
      <c r="C101" s="528"/>
      <c r="D101" s="528"/>
      <c r="E101" s="528"/>
      <c r="F101" s="528"/>
      <c r="G101" s="528"/>
      <c r="H101" s="528"/>
      <c r="I101" s="528"/>
      <c r="J101" s="528"/>
      <c r="K101" s="528"/>
      <c r="L101" s="528"/>
      <c r="M101" s="528"/>
      <c r="N101" s="528"/>
      <c r="O101" s="528"/>
      <c r="P101" s="528"/>
      <c r="Q101" s="528"/>
      <c r="R101" s="528"/>
      <c r="S101" s="528"/>
      <c r="T101" s="528"/>
      <c r="U101" s="528"/>
      <c r="V101" s="528"/>
      <c r="W101" s="528"/>
      <c r="X101" s="528"/>
      <c r="Y101" s="528"/>
      <c r="Z101" s="528"/>
      <c r="AA101" s="528"/>
      <c r="AB101" s="528"/>
      <c r="AC101" s="528"/>
      <c r="AD101" s="528"/>
      <c r="AE101" s="528"/>
      <c r="AF101" s="528"/>
      <c r="AG101" s="528"/>
      <c r="AH101" s="528"/>
      <c r="AI101" s="528"/>
      <c r="AJ101" s="528"/>
      <c r="AK101" s="528"/>
      <c r="AL101" s="528"/>
      <c r="AM101" s="528"/>
      <c r="AN101" s="528"/>
      <c r="AO101" s="528"/>
      <c r="AP101" s="528"/>
      <c r="AQ101" s="528"/>
      <c r="AR101" s="528"/>
      <c r="AS101" s="528"/>
      <c r="AT101" s="528"/>
      <c r="AU101" s="528"/>
      <c r="AV101" s="528"/>
      <c r="AW101" s="528"/>
      <c r="AX101" s="528"/>
      <c r="AY101" s="528"/>
      <c r="AZ101" s="528"/>
      <c r="BA101" s="528"/>
      <c r="BB101" s="528"/>
      <c r="BC101" s="528"/>
      <c r="BD101" s="528"/>
      <c r="BE101" s="528"/>
      <c r="BF101" s="528"/>
      <c r="BG101" s="528"/>
      <c r="BH101" s="528"/>
      <c r="BI101" s="528"/>
      <c r="BJ101" s="528"/>
      <c r="BK101" s="528"/>
      <c r="BL101" s="528"/>
      <c r="BM101" s="528"/>
      <c r="BN101" s="528"/>
      <c r="BO101" s="528"/>
      <c r="BP101" s="528"/>
      <c r="BQ101" s="528"/>
      <c r="BR101" s="528"/>
      <c r="BS101" s="528"/>
      <c r="BT101" s="528"/>
      <c r="BU101" s="528"/>
      <c r="BV101" s="528"/>
      <c r="BW101" s="528"/>
      <c r="BX101" s="528"/>
      <c r="BY101" s="528"/>
      <c r="BZ101" s="528"/>
      <c r="CA101" s="528"/>
      <c r="CB101" s="528"/>
      <c r="CC101" s="528"/>
      <c r="CD101" s="528"/>
      <c r="CE101" s="528"/>
      <c r="CF101" s="532"/>
      <c r="CG101" s="532"/>
      <c r="CH101" s="532"/>
      <c r="CI101" s="533"/>
      <c r="CJ101" s="533"/>
    </row>
    <row r="102" spans="2:88" ht="11.25" customHeight="1">
      <c r="B102" s="531"/>
      <c r="C102" s="528"/>
      <c r="D102" s="528"/>
      <c r="E102" s="528"/>
      <c r="F102" s="528"/>
      <c r="G102" s="528"/>
      <c r="H102" s="528"/>
      <c r="I102" s="528"/>
      <c r="J102" s="528"/>
      <c r="K102" s="528"/>
      <c r="L102" s="528"/>
      <c r="M102" s="528"/>
      <c r="N102" s="528"/>
      <c r="O102" s="528"/>
      <c r="P102" s="528"/>
      <c r="Q102" s="528"/>
      <c r="R102" s="528"/>
      <c r="S102" s="528"/>
      <c r="T102" s="528"/>
      <c r="U102" s="528"/>
      <c r="V102" s="528"/>
      <c r="W102" s="528"/>
      <c r="X102" s="528"/>
      <c r="Y102" s="528"/>
      <c r="Z102" s="528"/>
      <c r="AA102" s="528"/>
      <c r="AB102" s="528"/>
      <c r="AC102" s="528"/>
      <c r="AD102" s="528"/>
      <c r="AE102" s="528"/>
      <c r="AF102" s="528"/>
      <c r="AG102" s="528"/>
      <c r="AH102" s="528"/>
      <c r="AI102" s="528"/>
      <c r="AJ102" s="528"/>
      <c r="AK102" s="528"/>
      <c r="AL102" s="528"/>
      <c r="AM102" s="528"/>
      <c r="AN102" s="528"/>
      <c r="AO102" s="528"/>
      <c r="AP102" s="528"/>
      <c r="AQ102" s="528"/>
      <c r="AR102" s="528"/>
      <c r="AS102" s="528"/>
      <c r="AT102" s="528"/>
      <c r="AU102" s="528"/>
      <c r="AV102" s="528"/>
      <c r="AW102" s="528"/>
      <c r="AX102" s="528"/>
      <c r="AY102" s="528"/>
      <c r="AZ102" s="528"/>
      <c r="BA102" s="528"/>
      <c r="BB102" s="528"/>
      <c r="BC102" s="528"/>
      <c r="BD102" s="528"/>
      <c r="BE102" s="528"/>
      <c r="BF102" s="528"/>
      <c r="BG102" s="528"/>
      <c r="BH102" s="528"/>
      <c r="BI102" s="528"/>
      <c r="BJ102" s="528"/>
      <c r="BK102" s="528"/>
      <c r="BL102" s="528"/>
      <c r="BM102" s="528"/>
      <c r="BN102" s="528"/>
      <c r="BO102" s="528"/>
      <c r="BP102" s="528"/>
      <c r="BQ102" s="528"/>
      <c r="BR102" s="528"/>
      <c r="BS102" s="528"/>
      <c r="BT102" s="528"/>
      <c r="BU102" s="528"/>
      <c r="BV102" s="528"/>
      <c r="BW102" s="528"/>
      <c r="BX102" s="528"/>
      <c r="BY102" s="528"/>
      <c r="BZ102" s="528"/>
      <c r="CA102" s="528"/>
      <c r="CB102" s="528"/>
      <c r="CC102" s="528"/>
      <c r="CD102" s="528"/>
      <c r="CE102" s="528"/>
      <c r="CF102" s="532"/>
      <c r="CG102" s="532"/>
      <c r="CH102" s="532"/>
      <c r="CI102" s="533"/>
      <c r="CJ102" s="533"/>
    </row>
    <row r="103" spans="2:88" ht="11.25" customHeight="1">
      <c r="B103" s="531"/>
      <c r="C103" s="528"/>
      <c r="D103" s="528"/>
      <c r="E103" s="528"/>
      <c r="F103" s="528"/>
      <c r="G103" s="528"/>
      <c r="H103" s="528"/>
      <c r="I103" s="528"/>
      <c r="J103" s="528"/>
      <c r="K103" s="528"/>
      <c r="L103" s="528"/>
      <c r="M103" s="528"/>
      <c r="N103" s="528"/>
      <c r="O103" s="528"/>
      <c r="P103" s="528"/>
      <c r="Q103" s="528"/>
      <c r="R103" s="528"/>
      <c r="S103" s="528"/>
      <c r="T103" s="528"/>
      <c r="U103" s="528"/>
      <c r="V103" s="528"/>
      <c r="W103" s="528"/>
      <c r="X103" s="528"/>
      <c r="Y103" s="528"/>
      <c r="Z103" s="528"/>
      <c r="AA103" s="528"/>
      <c r="AB103" s="528"/>
      <c r="AC103" s="528"/>
      <c r="AD103" s="528"/>
      <c r="AE103" s="528"/>
      <c r="AF103" s="528"/>
      <c r="AG103" s="528"/>
      <c r="AH103" s="528"/>
      <c r="AI103" s="528"/>
      <c r="AJ103" s="528"/>
      <c r="AK103" s="528"/>
      <c r="AL103" s="528"/>
      <c r="AM103" s="528"/>
      <c r="AN103" s="528"/>
      <c r="AO103" s="528"/>
      <c r="AP103" s="528"/>
      <c r="AQ103" s="528"/>
      <c r="AR103" s="528"/>
      <c r="AS103" s="528"/>
      <c r="AT103" s="528"/>
      <c r="AU103" s="528"/>
      <c r="AV103" s="528"/>
      <c r="AW103" s="528"/>
      <c r="AX103" s="528"/>
      <c r="AY103" s="528"/>
      <c r="AZ103" s="528"/>
      <c r="BA103" s="528"/>
      <c r="BB103" s="528"/>
      <c r="BC103" s="528"/>
      <c r="BD103" s="528"/>
      <c r="BE103" s="528"/>
      <c r="BF103" s="528"/>
      <c r="BG103" s="528"/>
      <c r="BH103" s="528"/>
      <c r="BI103" s="528"/>
      <c r="BJ103" s="528"/>
      <c r="BK103" s="528"/>
      <c r="BL103" s="528"/>
      <c r="BM103" s="528"/>
      <c r="BN103" s="528"/>
      <c r="BO103" s="528"/>
      <c r="BP103" s="528"/>
      <c r="BQ103" s="528"/>
      <c r="BR103" s="528"/>
      <c r="BS103" s="528"/>
      <c r="BT103" s="528"/>
      <c r="BU103" s="528"/>
      <c r="BV103" s="528"/>
      <c r="BW103" s="528"/>
      <c r="BX103" s="528"/>
      <c r="BY103" s="528"/>
      <c r="BZ103" s="528"/>
      <c r="CA103" s="528"/>
      <c r="CB103" s="528"/>
      <c r="CC103" s="528"/>
      <c r="CD103" s="528"/>
      <c r="CE103" s="528"/>
      <c r="CF103" s="532"/>
      <c r="CG103" s="532"/>
      <c r="CH103" s="532"/>
      <c r="CI103" s="533"/>
      <c r="CJ103" s="533"/>
    </row>
    <row r="104" spans="2:88" ht="11.25" customHeight="1">
      <c r="B104" s="531"/>
      <c r="C104" s="528"/>
      <c r="D104" s="528"/>
      <c r="E104" s="528"/>
      <c r="F104" s="528"/>
      <c r="G104" s="528"/>
      <c r="H104" s="528"/>
      <c r="I104" s="528"/>
      <c r="J104" s="528"/>
      <c r="K104" s="528"/>
      <c r="L104" s="528"/>
      <c r="M104" s="528"/>
      <c r="N104" s="528"/>
      <c r="O104" s="528"/>
      <c r="P104" s="528"/>
      <c r="Q104" s="528"/>
      <c r="R104" s="528"/>
      <c r="S104" s="528"/>
      <c r="T104" s="528"/>
      <c r="U104" s="528"/>
      <c r="V104" s="528"/>
      <c r="W104" s="528"/>
      <c r="X104" s="528"/>
      <c r="Y104" s="528"/>
      <c r="Z104" s="528"/>
      <c r="AA104" s="528"/>
      <c r="AB104" s="528"/>
      <c r="AC104" s="528"/>
      <c r="AD104" s="528"/>
      <c r="AE104" s="528"/>
      <c r="AF104" s="528"/>
      <c r="AG104" s="528"/>
      <c r="AH104" s="528"/>
      <c r="AI104" s="528"/>
      <c r="AJ104" s="528"/>
      <c r="AK104" s="528"/>
      <c r="AL104" s="528"/>
      <c r="AM104" s="528"/>
      <c r="AN104" s="528"/>
      <c r="AO104" s="528"/>
      <c r="AP104" s="528"/>
      <c r="AQ104" s="528"/>
      <c r="AR104" s="528"/>
      <c r="AS104" s="528"/>
      <c r="AT104" s="528"/>
      <c r="AU104" s="528"/>
      <c r="AV104" s="528"/>
      <c r="AW104" s="528"/>
      <c r="AX104" s="528"/>
      <c r="AY104" s="528"/>
      <c r="AZ104" s="528"/>
      <c r="BA104" s="528"/>
      <c r="BB104" s="528"/>
      <c r="BC104" s="528"/>
      <c r="BD104" s="528"/>
      <c r="BE104" s="528"/>
      <c r="BF104" s="528"/>
      <c r="BG104" s="528"/>
      <c r="BH104" s="528"/>
      <c r="BI104" s="528"/>
      <c r="BJ104" s="528"/>
      <c r="BK104" s="528"/>
      <c r="BL104" s="528"/>
      <c r="BM104" s="528"/>
      <c r="BN104" s="528"/>
      <c r="BO104" s="528"/>
      <c r="BP104" s="528"/>
      <c r="BQ104" s="528"/>
      <c r="BR104" s="528"/>
      <c r="BS104" s="528"/>
      <c r="BT104" s="528"/>
      <c r="BU104" s="528"/>
      <c r="BV104" s="528"/>
      <c r="BW104" s="528"/>
      <c r="BX104" s="528"/>
      <c r="BY104" s="528"/>
      <c r="BZ104" s="528"/>
      <c r="CA104" s="528"/>
      <c r="CB104" s="528"/>
      <c r="CC104" s="528"/>
      <c r="CD104" s="528"/>
      <c r="CE104" s="528"/>
      <c r="CF104" s="532"/>
      <c r="CG104" s="532"/>
      <c r="CH104" s="532"/>
      <c r="CI104" s="533"/>
      <c r="CJ104" s="533"/>
    </row>
    <row r="105" spans="2:88" ht="11.25" customHeight="1">
      <c r="B105" s="531"/>
      <c r="C105" s="528"/>
      <c r="D105" s="528"/>
      <c r="E105" s="528"/>
      <c r="F105" s="528"/>
      <c r="G105" s="528"/>
      <c r="H105" s="528"/>
      <c r="I105" s="528"/>
      <c r="J105" s="528"/>
      <c r="K105" s="528"/>
      <c r="L105" s="528"/>
      <c r="M105" s="528"/>
      <c r="N105" s="528"/>
      <c r="O105" s="528"/>
      <c r="P105" s="528"/>
      <c r="Q105" s="528"/>
      <c r="R105" s="528"/>
      <c r="S105" s="528"/>
      <c r="T105" s="528"/>
      <c r="U105" s="528"/>
      <c r="V105" s="528"/>
      <c r="W105" s="528"/>
      <c r="X105" s="528"/>
      <c r="Y105" s="528"/>
      <c r="Z105" s="528"/>
      <c r="AA105" s="528"/>
      <c r="AB105" s="528"/>
      <c r="AC105" s="528"/>
      <c r="AD105" s="528"/>
      <c r="AE105" s="528"/>
      <c r="AF105" s="528"/>
      <c r="AG105" s="528"/>
      <c r="AH105" s="528"/>
      <c r="AI105" s="528"/>
      <c r="AJ105" s="528"/>
      <c r="AK105" s="528"/>
      <c r="AL105" s="528"/>
      <c r="AM105" s="528"/>
      <c r="AN105" s="528"/>
      <c r="AO105" s="528"/>
      <c r="AP105" s="528"/>
      <c r="AQ105" s="528"/>
      <c r="AR105" s="528"/>
      <c r="AS105" s="528"/>
      <c r="AT105" s="528"/>
      <c r="AU105" s="528"/>
      <c r="AV105" s="528"/>
      <c r="AW105" s="528"/>
      <c r="AX105" s="528"/>
      <c r="AY105" s="528"/>
      <c r="AZ105" s="528"/>
      <c r="BA105" s="528"/>
      <c r="BB105" s="528"/>
      <c r="BC105" s="528"/>
      <c r="BD105" s="528"/>
      <c r="BE105" s="528"/>
      <c r="BF105" s="528"/>
      <c r="BG105" s="528"/>
      <c r="BH105" s="528"/>
      <c r="BI105" s="528"/>
      <c r="BJ105" s="528"/>
      <c r="BK105" s="528"/>
      <c r="BL105" s="528"/>
      <c r="BM105" s="528"/>
      <c r="BN105" s="528"/>
      <c r="BO105" s="528"/>
      <c r="BP105" s="528"/>
      <c r="BQ105" s="528"/>
      <c r="BR105" s="528"/>
      <c r="BS105" s="528"/>
      <c r="BT105" s="528"/>
      <c r="BU105" s="528"/>
      <c r="BV105" s="528"/>
      <c r="BW105" s="528"/>
      <c r="BX105" s="528"/>
      <c r="BY105" s="528"/>
      <c r="BZ105" s="528"/>
      <c r="CA105" s="528"/>
      <c r="CB105" s="528"/>
      <c r="CC105" s="528"/>
      <c r="CD105" s="528"/>
      <c r="CE105" s="528"/>
      <c r="CF105" s="532"/>
      <c r="CG105" s="532"/>
      <c r="CH105" s="532"/>
      <c r="CI105" s="533"/>
      <c r="CJ105" s="533"/>
    </row>
    <row r="106" spans="2:88" ht="11.25" customHeight="1">
      <c r="B106" s="531"/>
      <c r="C106" s="528"/>
      <c r="D106" s="528"/>
      <c r="E106" s="528"/>
      <c r="F106" s="528"/>
      <c r="G106" s="528"/>
      <c r="H106" s="528"/>
      <c r="I106" s="528"/>
      <c r="J106" s="528"/>
      <c r="K106" s="528"/>
      <c r="L106" s="528"/>
      <c r="M106" s="528"/>
      <c r="N106" s="528"/>
      <c r="O106" s="528"/>
      <c r="P106" s="528"/>
      <c r="Q106" s="528"/>
      <c r="R106" s="528"/>
      <c r="S106" s="528"/>
      <c r="T106" s="528"/>
      <c r="U106" s="528"/>
      <c r="V106" s="528"/>
      <c r="W106" s="528"/>
      <c r="X106" s="528"/>
      <c r="Y106" s="528"/>
      <c r="Z106" s="528"/>
      <c r="AA106" s="528"/>
      <c r="AB106" s="528"/>
      <c r="AC106" s="528"/>
      <c r="AD106" s="528"/>
      <c r="AE106" s="528"/>
      <c r="AF106" s="528"/>
      <c r="AG106" s="528"/>
      <c r="AH106" s="528"/>
      <c r="AI106" s="528"/>
      <c r="AJ106" s="528"/>
      <c r="AK106" s="528"/>
      <c r="AL106" s="528"/>
      <c r="AM106" s="528"/>
      <c r="AN106" s="528"/>
      <c r="AO106" s="528"/>
      <c r="AP106" s="528"/>
      <c r="AQ106" s="528"/>
      <c r="AR106" s="528"/>
      <c r="AS106" s="528"/>
      <c r="AT106" s="528"/>
      <c r="AU106" s="528"/>
      <c r="AV106" s="528"/>
      <c r="AW106" s="528"/>
      <c r="AX106" s="528"/>
      <c r="AY106" s="528"/>
      <c r="AZ106" s="528"/>
      <c r="BA106" s="528"/>
      <c r="BB106" s="528"/>
      <c r="BC106" s="528"/>
      <c r="BD106" s="528"/>
      <c r="BE106" s="528"/>
      <c r="BF106" s="528"/>
      <c r="BG106" s="528"/>
      <c r="BH106" s="528"/>
      <c r="BI106" s="528"/>
      <c r="BJ106" s="528"/>
      <c r="BK106" s="528"/>
      <c r="BL106" s="528"/>
      <c r="BM106" s="528"/>
      <c r="BN106" s="528"/>
      <c r="BO106" s="528"/>
      <c r="BP106" s="528"/>
      <c r="BQ106" s="528"/>
      <c r="BR106" s="528"/>
      <c r="BS106" s="528"/>
      <c r="BT106" s="528"/>
      <c r="BU106" s="528"/>
      <c r="BV106" s="528"/>
      <c r="BW106" s="528"/>
      <c r="BX106" s="528"/>
      <c r="BY106" s="528"/>
      <c r="BZ106" s="528"/>
      <c r="CA106" s="528"/>
      <c r="CB106" s="528"/>
      <c r="CC106" s="528"/>
      <c r="CD106" s="528"/>
      <c r="CE106" s="528"/>
      <c r="CF106" s="532"/>
      <c r="CG106" s="532"/>
      <c r="CH106" s="532"/>
      <c r="CI106" s="533"/>
      <c r="CJ106" s="533"/>
    </row>
    <row r="107" spans="2:88" ht="11.25" customHeight="1">
      <c r="B107" s="531"/>
      <c r="C107" s="528"/>
      <c r="D107" s="528"/>
      <c r="E107" s="528"/>
      <c r="F107" s="528"/>
      <c r="G107" s="528"/>
      <c r="H107" s="528"/>
      <c r="I107" s="528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28"/>
      <c r="U107" s="528"/>
      <c r="V107" s="528"/>
      <c r="W107" s="528"/>
      <c r="X107" s="528"/>
      <c r="Y107" s="528"/>
      <c r="Z107" s="528"/>
      <c r="AA107" s="528"/>
      <c r="AB107" s="528"/>
      <c r="AC107" s="528"/>
      <c r="AD107" s="528"/>
      <c r="AE107" s="528"/>
      <c r="AF107" s="528"/>
      <c r="AG107" s="528"/>
      <c r="AH107" s="528"/>
      <c r="AI107" s="528"/>
      <c r="AJ107" s="528"/>
      <c r="AK107" s="528"/>
      <c r="AL107" s="528"/>
      <c r="AM107" s="528"/>
      <c r="AN107" s="528"/>
      <c r="AO107" s="528"/>
      <c r="AP107" s="528"/>
      <c r="AQ107" s="528"/>
      <c r="AR107" s="528"/>
      <c r="AS107" s="528"/>
      <c r="AT107" s="528"/>
      <c r="AU107" s="528"/>
      <c r="AV107" s="528"/>
      <c r="AW107" s="528"/>
      <c r="AX107" s="528"/>
      <c r="AY107" s="528"/>
      <c r="AZ107" s="528"/>
      <c r="BA107" s="528"/>
      <c r="BB107" s="528"/>
      <c r="BC107" s="528"/>
      <c r="BD107" s="528"/>
      <c r="BE107" s="528"/>
      <c r="BF107" s="528"/>
      <c r="BG107" s="528"/>
      <c r="BH107" s="528"/>
      <c r="BI107" s="528"/>
      <c r="BJ107" s="528"/>
      <c r="BK107" s="528"/>
      <c r="BL107" s="528"/>
      <c r="BM107" s="528"/>
      <c r="BN107" s="528"/>
      <c r="BO107" s="528"/>
      <c r="BP107" s="528"/>
      <c r="BQ107" s="528"/>
      <c r="BR107" s="528"/>
      <c r="BS107" s="528"/>
      <c r="BT107" s="528"/>
      <c r="BU107" s="528"/>
      <c r="BV107" s="528"/>
      <c r="BW107" s="528"/>
      <c r="BX107" s="528"/>
      <c r="BY107" s="528"/>
      <c r="BZ107" s="528"/>
      <c r="CA107" s="528"/>
      <c r="CB107" s="528"/>
      <c r="CC107" s="528"/>
      <c r="CD107" s="528"/>
      <c r="CE107" s="528"/>
      <c r="CF107" s="532"/>
      <c r="CG107" s="532"/>
      <c r="CH107" s="532"/>
      <c r="CI107" s="533"/>
      <c r="CJ107" s="533"/>
    </row>
    <row r="108" spans="2:88" ht="11.25" customHeight="1">
      <c r="B108" s="531"/>
      <c r="C108" s="528"/>
      <c r="D108" s="528"/>
      <c r="E108" s="528"/>
      <c r="F108" s="528"/>
      <c r="G108" s="528"/>
      <c r="H108" s="528"/>
      <c r="I108" s="528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28"/>
      <c r="U108" s="528"/>
      <c r="V108" s="528"/>
      <c r="W108" s="528"/>
      <c r="X108" s="528"/>
      <c r="Y108" s="528"/>
      <c r="Z108" s="528"/>
      <c r="AA108" s="528"/>
      <c r="AB108" s="528"/>
      <c r="AC108" s="528"/>
      <c r="AD108" s="528"/>
      <c r="AE108" s="528"/>
      <c r="AF108" s="528"/>
      <c r="AG108" s="528"/>
      <c r="AH108" s="528"/>
      <c r="AI108" s="528"/>
      <c r="AJ108" s="528"/>
      <c r="AK108" s="528"/>
      <c r="AL108" s="528"/>
      <c r="AM108" s="528"/>
      <c r="AN108" s="528"/>
      <c r="AO108" s="528"/>
      <c r="AP108" s="528"/>
      <c r="AQ108" s="528"/>
      <c r="AR108" s="528"/>
      <c r="AS108" s="528"/>
      <c r="AT108" s="528"/>
      <c r="AU108" s="528"/>
      <c r="AV108" s="528"/>
      <c r="AW108" s="528"/>
      <c r="AX108" s="528"/>
      <c r="AY108" s="528"/>
      <c r="AZ108" s="528"/>
      <c r="BA108" s="528"/>
      <c r="BB108" s="528"/>
      <c r="BC108" s="528"/>
      <c r="BD108" s="528"/>
      <c r="BE108" s="528"/>
      <c r="BF108" s="528"/>
      <c r="BG108" s="528"/>
      <c r="BH108" s="528"/>
      <c r="BI108" s="528"/>
      <c r="BJ108" s="528"/>
      <c r="BK108" s="528"/>
      <c r="BL108" s="528"/>
      <c r="BM108" s="528"/>
      <c r="BN108" s="528"/>
      <c r="BO108" s="528"/>
      <c r="BP108" s="528"/>
      <c r="BQ108" s="528"/>
      <c r="BR108" s="528"/>
      <c r="BS108" s="528"/>
      <c r="BT108" s="528"/>
      <c r="BU108" s="528"/>
      <c r="BV108" s="528"/>
      <c r="BW108" s="528"/>
      <c r="BX108" s="528"/>
      <c r="BY108" s="528"/>
      <c r="BZ108" s="528"/>
      <c r="CA108" s="528"/>
      <c r="CB108" s="528"/>
      <c r="CC108" s="528"/>
      <c r="CD108" s="528"/>
      <c r="CE108" s="528"/>
      <c r="CF108" s="532"/>
      <c r="CG108" s="532"/>
      <c r="CH108" s="532"/>
      <c r="CI108" s="533"/>
      <c r="CJ108" s="533"/>
    </row>
    <row r="109" spans="2:88" ht="11.25" customHeight="1">
      <c r="B109" s="531"/>
      <c r="C109" s="528"/>
      <c r="D109" s="528"/>
      <c r="E109" s="528"/>
      <c r="F109" s="528"/>
      <c r="G109" s="528"/>
      <c r="H109" s="528"/>
      <c r="I109" s="528"/>
      <c r="J109" s="528"/>
      <c r="K109" s="528"/>
      <c r="L109" s="528"/>
      <c r="M109" s="528"/>
      <c r="N109" s="528"/>
      <c r="O109" s="528"/>
      <c r="P109" s="528"/>
      <c r="Q109" s="528"/>
      <c r="R109" s="528"/>
      <c r="S109" s="528"/>
      <c r="T109" s="528"/>
      <c r="U109" s="528"/>
      <c r="V109" s="528"/>
      <c r="W109" s="528"/>
      <c r="X109" s="528"/>
      <c r="Y109" s="528"/>
      <c r="Z109" s="528"/>
      <c r="AA109" s="528"/>
      <c r="AB109" s="528"/>
      <c r="AC109" s="528"/>
      <c r="AD109" s="528"/>
      <c r="AE109" s="528"/>
      <c r="AF109" s="528"/>
      <c r="AG109" s="528"/>
      <c r="AH109" s="528"/>
      <c r="AI109" s="528"/>
      <c r="AJ109" s="528"/>
      <c r="AK109" s="528"/>
      <c r="AL109" s="528"/>
      <c r="AM109" s="528"/>
      <c r="AN109" s="528"/>
      <c r="AO109" s="528"/>
      <c r="AP109" s="528"/>
      <c r="AQ109" s="528"/>
      <c r="AR109" s="528"/>
      <c r="AS109" s="528"/>
      <c r="AT109" s="528"/>
      <c r="AU109" s="528"/>
      <c r="AV109" s="528"/>
      <c r="AW109" s="528"/>
      <c r="AX109" s="528"/>
      <c r="AY109" s="528"/>
      <c r="AZ109" s="528"/>
      <c r="BA109" s="528"/>
      <c r="BB109" s="528"/>
      <c r="BC109" s="528"/>
      <c r="BD109" s="528"/>
      <c r="BE109" s="528"/>
      <c r="BF109" s="528"/>
      <c r="BG109" s="528"/>
      <c r="BH109" s="528"/>
      <c r="BI109" s="528"/>
      <c r="BJ109" s="528"/>
      <c r="BK109" s="528"/>
      <c r="BL109" s="528"/>
      <c r="BM109" s="528"/>
      <c r="BN109" s="528"/>
      <c r="BO109" s="528"/>
      <c r="BP109" s="528"/>
      <c r="BQ109" s="528"/>
      <c r="BR109" s="528"/>
      <c r="BS109" s="528"/>
      <c r="BT109" s="528"/>
      <c r="BU109" s="528"/>
      <c r="BV109" s="528"/>
      <c r="BW109" s="528"/>
      <c r="BX109" s="528"/>
      <c r="BY109" s="528"/>
      <c r="BZ109" s="528"/>
      <c r="CA109" s="528"/>
      <c r="CB109" s="528"/>
      <c r="CC109" s="528"/>
      <c r="CD109" s="528"/>
      <c r="CE109" s="528"/>
      <c r="CF109" s="532"/>
      <c r="CG109" s="532"/>
      <c r="CH109" s="532"/>
      <c r="CI109" s="533"/>
      <c r="CJ109" s="533"/>
    </row>
    <row r="110" spans="2:88" ht="11.25" customHeight="1">
      <c r="B110" s="531"/>
      <c r="C110" s="528"/>
      <c r="D110" s="528"/>
      <c r="E110" s="528"/>
      <c r="F110" s="528"/>
      <c r="G110" s="528"/>
      <c r="H110" s="528"/>
      <c r="I110" s="528"/>
      <c r="J110" s="528"/>
      <c r="K110" s="528"/>
      <c r="L110" s="528"/>
      <c r="M110" s="528"/>
      <c r="N110" s="528"/>
      <c r="O110" s="528"/>
      <c r="P110" s="528"/>
      <c r="Q110" s="528"/>
      <c r="R110" s="528"/>
      <c r="S110" s="528"/>
      <c r="T110" s="528"/>
      <c r="U110" s="528"/>
      <c r="V110" s="528"/>
      <c r="W110" s="528"/>
      <c r="X110" s="528"/>
      <c r="Y110" s="528"/>
      <c r="Z110" s="528"/>
      <c r="AA110" s="528"/>
      <c r="AB110" s="528"/>
      <c r="AC110" s="528"/>
      <c r="AD110" s="528"/>
      <c r="AE110" s="528"/>
      <c r="AF110" s="528"/>
      <c r="AG110" s="528"/>
      <c r="AH110" s="528"/>
      <c r="AI110" s="528"/>
      <c r="AJ110" s="528"/>
      <c r="AK110" s="528"/>
      <c r="AL110" s="528"/>
      <c r="AM110" s="528"/>
      <c r="AN110" s="528"/>
      <c r="AO110" s="528"/>
      <c r="AP110" s="528"/>
      <c r="AQ110" s="528"/>
      <c r="AR110" s="528"/>
      <c r="AS110" s="528"/>
      <c r="AT110" s="528"/>
      <c r="AU110" s="528"/>
      <c r="AV110" s="528"/>
      <c r="AW110" s="528"/>
      <c r="AX110" s="528"/>
      <c r="AY110" s="528"/>
      <c r="AZ110" s="528"/>
      <c r="BA110" s="528"/>
      <c r="BB110" s="528"/>
      <c r="BC110" s="528"/>
      <c r="BD110" s="528"/>
      <c r="BE110" s="528"/>
      <c r="BF110" s="528"/>
      <c r="BG110" s="528"/>
      <c r="BH110" s="528"/>
      <c r="BI110" s="528"/>
      <c r="BJ110" s="528"/>
      <c r="BK110" s="528"/>
      <c r="BL110" s="528"/>
      <c r="BM110" s="528"/>
      <c r="BN110" s="528"/>
      <c r="BO110" s="528"/>
      <c r="BP110" s="528"/>
      <c r="BQ110" s="528"/>
      <c r="BR110" s="528"/>
      <c r="BS110" s="528"/>
      <c r="BT110" s="528"/>
      <c r="BU110" s="528"/>
      <c r="BV110" s="528"/>
      <c r="BW110" s="528"/>
      <c r="BX110" s="528"/>
      <c r="BY110" s="528"/>
      <c r="BZ110" s="528"/>
      <c r="CA110" s="528"/>
      <c r="CB110" s="528"/>
      <c r="CC110" s="528"/>
      <c r="CD110" s="528"/>
      <c r="CE110" s="528"/>
      <c r="CF110" s="532"/>
      <c r="CG110" s="532"/>
      <c r="CH110" s="532"/>
      <c r="CI110" s="533"/>
      <c r="CJ110" s="533"/>
    </row>
    <row r="111" spans="2:88" ht="11.25" customHeight="1">
      <c r="B111" s="531"/>
      <c r="C111" s="528"/>
      <c r="D111" s="528"/>
      <c r="E111" s="528"/>
      <c r="F111" s="528"/>
      <c r="G111" s="528"/>
      <c r="H111" s="528"/>
      <c r="I111" s="528"/>
      <c r="J111" s="528"/>
      <c r="K111" s="528"/>
      <c r="L111" s="528"/>
      <c r="M111" s="528"/>
      <c r="N111" s="528"/>
      <c r="O111" s="528"/>
      <c r="P111" s="528"/>
      <c r="Q111" s="528"/>
      <c r="R111" s="528"/>
      <c r="S111" s="528"/>
      <c r="T111" s="528"/>
      <c r="U111" s="528"/>
      <c r="V111" s="528"/>
      <c r="W111" s="528"/>
      <c r="X111" s="528"/>
      <c r="Y111" s="528"/>
      <c r="Z111" s="528"/>
      <c r="AA111" s="528"/>
      <c r="AB111" s="528"/>
      <c r="AC111" s="528"/>
      <c r="AD111" s="528"/>
      <c r="AE111" s="528"/>
      <c r="AF111" s="528"/>
      <c r="AG111" s="528"/>
      <c r="AH111" s="528"/>
      <c r="AI111" s="528"/>
      <c r="AJ111" s="528"/>
      <c r="AK111" s="528"/>
      <c r="AL111" s="528"/>
      <c r="AM111" s="528"/>
      <c r="AN111" s="528"/>
      <c r="AO111" s="528"/>
      <c r="AP111" s="528"/>
      <c r="AQ111" s="528"/>
      <c r="AR111" s="528"/>
      <c r="AS111" s="528"/>
      <c r="AT111" s="528"/>
      <c r="AU111" s="528"/>
      <c r="AV111" s="528"/>
      <c r="AW111" s="528"/>
      <c r="AX111" s="528"/>
      <c r="AY111" s="528"/>
      <c r="AZ111" s="528"/>
      <c r="BA111" s="528"/>
      <c r="BB111" s="528"/>
      <c r="BC111" s="528"/>
      <c r="BD111" s="528"/>
      <c r="BE111" s="528"/>
      <c r="BF111" s="528"/>
      <c r="BG111" s="528"/>
      <c r="BH111" s="528"/>
      <c r="BI111" s="528"/>
      <c r="BJ111" s="528"/>
      <c r="BK111" s="528"/>
      <c r="BL111" s="528"/>
      <c r="BM111" s="528"/>
      <c r="BN111" s="528"/>
      <c r="BO111" s="528"/>
      <c r="BP111" s="528"/>
      <c r="BQ111" s="528"/>
      <c r="BR111" s="528"/>
      <c r="BS111" s="528"/>
      <c r="BT111" s="528"/>
      <c r="BU111" s="528"/>
      <c r="BV111" s="528"/>
      <c r="BW111" s="528"/>
      <c r="BX111" s="528"/>
      <c r="BY111" s="528"/>
      <c r="BZ111" s="528"/>
      <c r="CA111" s="528"/>
      <c r="CB111" s="528"/>
      <c r="CC111" s="528"/>
      <c r="CD111" s="528"/>
      <c r="CE111" s="528"/>
      <c r="CF111" s="532"/>
      <c r="CG111" s="532"/>
      <c r="CH111" s="532"/>
      <c r="CI111" s="533"/>
      <c r="CJ111" s="533"/>
    </row>
    <row r="112" spans="2:88" ht="11.25" customHeight="1">
      <c r="B112" s="531"/>
      <c r="C112" s="528"/>
      <c r="D112" s="528"/>
      <c r="E112" s="528"/>
      <c r="F112" s="528"/>
      <c r="G112" s="528"/>
      <c r="H112" s="528"/>
      <c r="I112" s="528"/>
      <c r="J112" s="528"/>
      <c r="K112" s="528"/>
      <c r="L112" s="528"/>
      <c r="M112" s="528"/>
      <c r="N112" s="528"/>
      <c r="O112" s="528"/>
      <c r="P112" s="528"/>
      <c r="Q112" s="528"/>
      <c r="R112" s="528"/>
      <c r="S112" s="528"/>
      <c r="T112" s="528"/>
      <c r="U112" s="528"/>
      <c r="V112" s="528"/>
      <c r="W112" s="528"/>
      <c r="X112" s="528"/>
      <c r="Y112" s="528"/>
      <c r="Z112" s="528"/>
      <c r="AA112" s="528"/>
      <c r="AB112" s="528"/>
      <c r="AC112" s="528"/>
      <c r="AD112" s="528"/>
      <c r="AE112" s="528"/>
      <c r="AF112" s="528"/>
      <c r="AG112" s="528"/>
      <c r="AH112" s="528"/>
      <c r="AI112" s="528"/>
      <c r="AJ112" s="528"/>
      <c r="AK112" s="528"/>
      <c r="AL112" s="528"/>
      <c r="AM112" s="528"/>
      <c r="AN112" s="528"/>
      <c r="AO112" s="528"/>
      <c r="AP112" s="528"/>
      <c r="AQ112" s="528"/>
      <c r="AR112" s="528"/>
      <c r="AS112" s="528"/>
      <c r="AT112" s="528"/>
      <c r="AU112" s="528"/>
      <c r="AV112" s="528"/>
      <c r="AW112" s="528"/>
      <c r="AX112" s="528"/>
      <c r="AY112" s="528"/>
      <c r="AZ112" s="528"/>
      <c r="BA112" s="528"/>
      <c r="BB112" s="528"/>
      <c r="BC112" s="528"/>
      <c r="BD112" s="528"/>
      <c r="BE112" s="528"/>
      <c r="BF112" s="528"/>
      <c r="BG112" s="528"/>
      <c r="BH112" s="528"/>
      <c r="BI112" s="528"/>
      <c r="BJ112" s="528"/>
      <c r="BK112" s="528"/>
      <c r="BL112" s="528"/>
      <c r="BM112" s="528"/>
      <c r="BN112" s="528"/>
      <c r="BO112" s="528"/>
      <c r="BP112" s="528"/>
      <c r="BQ112" s="528"/>
      <c r="BR112" s="528"/>
      <c r="BS112" s="528"/>
      <c r="BT112" s="528"/>
      <c r="BU112" s="528"/>
      <c r="BV112" s="528"/>
      <c r="BW112" s="528"/>
      <c r="BX112" s="528"/>
      <c r="BY112" s="528"/>
      <c r="BZ112" s="528"/>
      <c r="CA112" s="528"/>
      <c r="CB112" s="528"/>
      <c r="CC112" s="528"/>
      <c r="CD112" s="528"/>
      <c r="CE112" s="528"/>
      <c r="CF112" s="532"/>
      <c r="CG112" s="532"/>
      <c r="CH112" s="532"/>
      <c r="CI112" s="533"/>
      <c r="CJ112" s="533"/>
    </row>
    <row r="113" spans="2:88" ht="11.25" customHeight="1">
      <c r="B113" s="531"/>
      <c r="C113" s="528"/>
      <c r="D113" s="528"/>
      <c r="E113" s="528"/>
      <c r="F113" s="528"/>
      <c r="G113" s="528"/>
      <c r="H113" s="528"/>
      <c r="I113" s="528"/>
      <c r="J113" s="528"/>
      <c r="K113" s="528"/>
      <c r="L113" s="528"/>
      <c r="M113" s="528"/>
      <c r="N113" s="528"/>
      <c r="O113" s="528"/>
      <c r="P113" s="528"/>
      <c r="Q113" s="528"/>
      <c r="R113" s="528"/>
      <c r="S113" s="528"/>
      <c r="T113" s="528"/>
      <c r="U113" s="528"/>
      <c r="V113" s="528"/>
      <c r="W113" s="528"/>
      <c r="X113" s="528"/>
      <c r="Y113" s="528"/>
      <c r="Z113" s="528"/>
      <c r="AA113" s="528"/>
      <c r="AB113" s="528"/>
      <c r="AC113" s="528"/>
      <c r="AD113" s="528"/>
      <c r="AE113" s="528"/>
      <c r="AF113" s="528"/>
      <c r="AG113" s="528"/>
      <c r="AH113" s="528"/>
      <c r="AI113" s="528"/>
      <c r="AJ113" s="528"/>
      <c r="AK113" s="528"/>
      <c r="AL113" s="528"/>
      <c r="AM113" s="528"/>
      <c r="AN113" s="528"/>
      <c r="AO113" s="528"/>
      <c r="AP113" s="528"/>
      <c r="AQ113" s="528"/>
      <c r="AR113" s="528"/>
      <c r="AS113" s="528"/>
      <c r="AT113" s="528"/>
      <c r="AU113" s="528"/>
      <c r="AV113" s="528"/>
      <c r="AW113" s="528"/>
      <c r="AX113" s="528"/>
      <c r="AY113" s="528"/>
      <c r="AZ113" s="528"/>
      <c r="BA113" s="528"/>
      <c r="BB113" s="528"/>
      <c r="BC113" s="528"/>
      <c r="BD113" s="528"/>
      <c r="BE113" s="528"/>
      <c r="BF113" s="528"/>
      <c r="BG113" s="528"/>
      <c r="BH113" s="528"/>
      <c r="BI113" s="528"/>
      <c r="BJ113" s="528"/>
      <c r="BK113" s="528"/>
      <c r="BL113" s="528"/>
      <c r="BM113" s="528"/>
      <c r="BN113" s="528"/>
      <c r="BO113" s="528"/>
      <c r="BP113" s="528"/>
      <c r="BQ113" s="528"/>
      <c r="BR113" s="528"/>
      <c r="BS113" s="528"/>
      <c r="BT113" s="528"/>
      <c r="BU113" s="528"/>
      <c r="BV113" s="528"/>
      <c r="BW113" s="528"/>
      <c r="BX113" s="528"/>
      <c r="BY113" s="528"/>
      <c r="BZ113" s="528"/>
      <c r="CA113" s="528"/>
      <c r="CB113" s="528"/>
      <c r="CC113" s="528"/>
      <c r="CD113" s="528"/>
      <c r="CE113" s="528"/>
      <c r="CF113" s="532"/>
      <c r="CG113" s="532"/>
      <c r="CH113" s="532"/>
      <c r="CI113" s="533"/>
      <c r="CJ113" s="533"/>
    </row>
    <row r="114" spans="2:88" ht="11.25" customHeight="1">
      <c r="B114" s="531"/>
      <c r="C114" s="528"/>
      <c r="D114" s="528"/>
      <c r="E114" s="528"/>
      <c r="F114" s="528"/>
      <c r="G114" s="528"/>
      <c r="H114" s="528"/>
      <c r="I114" s="528"/>
      <c r="J114" s="528"/>
      <c r="K114" s="528"/>
      <c r="L114" s="528"/>
      <c r="M114" s="528"/>
      <c r="N114" s="528"/>
      <c r="O114" s="528"/>
      <c r="P114" s="528"/>
      <c r="Q114" s="528"/>
      <c r="R114" s="528"/>
      <c r="S114" s="528"/>
      <c r="T114" s="528"/>
      <c r="U114" s="528"/>
      <c r="V114" s="528"/>
      <c r="W114" s="528"/>
      <c r="X114" s="528"/>
      <c r="Y114" s="528"/>
      <c r="Z114" s="528"/>
      <c r="AA114" s="528"/>
      <c r="AB114" s="528"/>
      <c r="AC114" s="528"/>
      <c r="AD114" s="528"/>
      <c r="AE114" s="528"/>
      <c r="AF114" s="528"/>
      <c r="AG114" s="528"/>
      <c r="AH114" s="528"/>
      <c r="AI114" s="528"/>
      <c r="AJ114" s="528"/>
      <c r="AK114" s="528"/>
      <c r="AL114" s="528"/>
      <c r="AM114" s="528"/>
      <c r="AN114" s="528"/>
      <c r="AO114" s="528"/>
      <c r="AP114" s="528"/>
      <c r="AQ114" s="528"/>
      <c r="AR114" s="528"/>
      <c r="AS114" s="528"/>
      <c r="AT114" s="528"/>
      <c r="AU114" s="528"/>
      <c r="AV114" s="528"/>
      <c r="AW114" s="528"/>
      <c r="AX114" s="528"/>
      <c r="AY114" s="528"/>
      <c r="AZ114" s="528"/>
      <c r="BA114" s="528"/>
      <c r="BB114" s="528"/>
      <c r="BC114" s="528"/>
      <c r="BD114" s="528"/>
      <c r="BE114" s="528"/>
      <c r="BF114" s="528"/>
      <c r="BG114" s="528"/>
      <c r="BH114" s="528"/>
      <c r="BI114" s="528"/>
      <c r="BJ114" s="528"/>
      <c r="BK114" s="528"/>
      <c r="BL114" s="528"/>
      <c r="BM114" s="528"/>
      <c r="BN114" s="528"/>
      <c r="BO114" s="528"/>
      <c r="BP114" s="528"/>
      <c r="BQ114" s="528"/>
      <c r="BR114" s="528"/>
      <c r="BS114" s="528"/>
      <c r="BT114" s="528"/>
      <c r="BU114" s="528"/>
      <c r="BV114" s="528"/>
      <c r="BW114" s="528"/>
      <c r="BX114" s="528"/>
      <c r="BY114" s="528"/>
      <c r="BZ114" s="528"/>
      <c r="CA114" s="528"/>
      <c r="CB114" s="528"/>
      <c r="CC114" s="528"/>
      <c r="CD114" s="528"/>
      <c r="CE114" s="528"/>
      <c r="CF114" s="532"/>
      <c r="CG114" s="532"/>
      <c r="CH114" s="532"/>
      <c r="CI114" s="533"/>
      <c r="CJ114" s="533"/>
    </row>
    <row r="115" spans="2:88" ht="11.25" customHeight="1">
      <c r="B115" s="531"/>
      <c r="C115" s="528"/>
      <c r="D115" s="528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528"/>
      <c r="P115" s="528"/>
      <c r="Q115" s="528"/>
      <c r="R115" s="528"/>
      <c r="S115" s="528"/>
      <c r="T115" s="528"/>
      <c r="U115" s="528"/>
      <c r="V115" s="528"/>
      <c r="W115" s="528"/>
      <c r="X115" s="528"/>
      <c r="Y115" s="528"/>
      <c r="Z115" s="528"/>
      <c r="AA115" s="528"/>
      <c r="AB115" s="528"/>
      <c r="AC115" s="528"/>
      <c r="AD115" s="528"/>
      <c r="AE115" s="528"/>
      <c r="AF115" s="528"/>
      <c r="AG115" s="528"/>
      <c r="AH115" s="528"/>
      <c r="AI115" s="528"/>
      <c r="AJ115" s="528"/>
      <c r="AK115" s="528"/>
      <c r="AL115" s="528"/>
      <c r="AM115" s="528"/>
      <c r="AN115" s="528"/>
      <c r="AO115" s="528"/>
      <c r="AP115" s="528"/>
      <c r="AQ115" s="528"/>
      <c r="AR115" s="528"/>
      <c r="AS115" s="528"/>
      <c r="AT115" s="528"/>
      <c r="AU115" s="528"/>
      <c r="AV115" s="528"/>
      <c r="AW115" s="528"/>
      <c r="AX115" s="528"/>
      <c r="AY115" s="528"/>
      <c r="AZ115" s="528"/>
      <c r="BA115" s="528"/>
      <c r="BB115" s="528"/>
      <c r="BC115" s="528"/>
      <c r="BD115" s="528"/>
      <c r="BE115" s="528"/>
      <c r="BF115" s="528"/>
      <c r="BG115" s="528"/>
      <c r="BH115" s="528"/>
      <c r="BI115" s="528"/>
      <c r="BJ115" s="528"/>
      <c r="BK115" s="528"/>
      <c r="BL115" s="528"/>
      <c r="BM115" s="528"/>
      <c r="BN115" s="528"/>
      <c r="BO115" s="528"/>
      <c r="BP115" s="528"/>
      <c r="BQ115" s="528"/>
      <c r="BR115" s="528"/>
      <c r="BS115" s="528"/>
      <c r="BT115" s="528"/>
      <c r="BU115" s="528"/>
      <c r="BV115" s="528"/>
      <c r="BW115" s="528"/>
      <c r="BX115" s="528"/>
      <c r="BY115" s="528"/>
      <c r="BZ115" s="528"/>
      <c r="CA115" s="528"/>
      <c r="CB115" s="528"/>
      <c r="CC115" s="528"/>
      <c r="CD115" s="528"/>
      <c r="CE115" s="528"/>
      <c r="CF115" s="532"/>
      <c r="CG115" s="532"/>
      <c r="CH115" s="532"/>
      <c r="CI115" s="533"/>
      <c r="CJ115" s="533"/>
    </row>
    <row r="116" spans="2:88" ht="11.25" customHeight="1">
      <c r="B116" s="531"/>
      <c r="C116" s="528"/>
      <c r="D116" s="528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528"/>
      <c r="P116" s="528"/>
      <c r="Q116" s="528"/>
      <c r="R116" s="528"/>
      <c r="S116" s="528"/>
      <c r="T116" s="528"/>
      <c r="U116" s="528"/>
      <c r="V116" s="528"/>
      <c r="W116" s="528"/>
      <c r="X116" s="528"/>
      <c r="Y116" s="528"/>
      <c r="Z116" s="528"/>
      <c r="AA116" s="528"/>
      <c r="AB116" s="528"/>
      <c r="AC116" s="528"/>
      <c r="AD116" s="528"/>
      <c r="AE116" s="528"/>
      <c r="AF116" s="528"/>
      <c r="AG116" s="528"/>
      <c r="AH116" s="528"/>
      <c r="AI116" s="528"/>
      <c r="AJ116" s="528"/>
      <c r="AK116" s="528"/>
      <c r="AL116" s="528"/>
      <c r="AM116" s="528"/>
      <c r="AN116" s="528"/>
      <c r="AO116" s="528"/>
      <c r="AP116" s="528"/>
      <c r="AQ116" s="528"/>
      <c r="AR116" s="528"/>
      <c r="AS116" s="528"/>
      <c r="AT116" s="528"/>
      <c r="AU116" s="528"/>
      <c r="AV116" s="528"/>
      <c r="AW116" s="528"/>
      <c r="AX116" s="528"/>
      <c r="AY116" s="528"/>
      <c r="AZ116" s="528"/>
      <c r="BA116" s="528"/>
      <c r="BB116" s="528"/>
      <c r="BC116" s="528"/>
      <c r="BD116" s="528"/>
      <c r="BE116" s="528"/>
      <c r="BF116" s="528"/>
      <c r="BG116" s="528"/>
      <c r="BH116" s="528"/>
      <c r="BI116" s="528"/>
      <c r="BJ116" s="528"/>
      <c r="BK116" s="528"/>
      <c r="BL116" s="528"/>
      <c r="BM116" s="528"/>
      <c r="BN116" s="528"/>
      <c r="BO116" s="528"/>
      <c r="BP116" s="528"/>
      <c r="BQ116" s="528"/>
      <c r="BR116" s="528"/>
      <c r="BS116" s="528"/>
      <c r="BT116" s="528"/>
      <c r="BU116" s="528"/>
      <c r="BV116" s="528"/>
      <c r="BW116" s="528"/>
      <c r="BX116" s="528"/>
      <c r="BY116" s="528"/>
      <c r="BZ116" s="528"/>
      <c r="CA116" s="528"/>
      <c r="CB116" s="528"/>
      <c r="CC116" s="528"/>
      <c r="CD116" s="528"/>
      <c r="CE116" s="528"/>
      <c r="CF116" s="538"/>
      <c r="CG116" s="532"/>
      <c r="CH116" s="532"/>
      <c r="CI116" s="533"/>
      <c r="CJ116" s="533"/>
    </row>
    <row r="117" spans="2:88" ht="11.25" customHeight="1">
      <c r="B117" s="531"/>
      <c r="C117" s="528"/>
      <c r="D117" s="528"/>
      <c r="E117" s="528"/>
      <c r="F117" s="528"/>
      <c r="G117" s="528"/>
      <c r="H117" s="528"/>
      <c r="I117" s="528"/>
      <c r="J117" s="528"/>
      <c r="K117" s="528"/>
      <c r="L117" s="528"/>
      <c r="M117" s="528"/>
      <c r="N117" s="528"/>
      <c r="O117" s="528"/>
      <c r="P117" s="528"/>
      <c r="Q117" s="528"/>
      <c r="R117" s="528"/>
      <c r="S117" s="528"/>
      <c r="T117" s="528"/>
      <c r="U117" s="528"/>
      <c r="V117" s="528"/>
      <c r="W117" s="528"/>
      <c r="X117" s="528"/>
      <c r="Y117" s="528"/>
      <c r="Z117" s="528"/>
      <c r="AA117" s="528"/>
      <c r="AB117" s="528"/>
      <c r="AC117" s="528"/>
      <c r="AD117" s="528"/>
      <c r="AE117" s="528"/>
      <c r="AF117" s="528"/>
      <c r="AG117" s="528"/>
      <c r="AH117" s="528"/>
      <c r="AI117" s="528"/>
      <c r="AJ117" s="528"/>
      <c r="AK117" s="528"/>
      <c r="AL117" s="528"/>
      <c r="AM117" s="528"/>
      <c r="AN117" s="528"/>
      <c r="AO117" s="528"/>
      <c r="AP117" s="528"/>
      <c r="AQ117" s="528"/>
      <c r="AR117" s="528"/>
      <c r="AS117" s="528"/>
      <c r="AT117" s="528"/>
      <c r="AU117" s="528"/>
      <c r="AV117" s="528"/>
      <c r="AW117" s="528"/>
      <c r="AX117" s="528"/>
      <c r="AY117" s="528"/>
      <c r="AZ117" s="528"/>
      <c r="BA117" s="528"/>
      <c r="BB117" s="528"/>
      <c r="BC117" s="528"/>
      <c r="BD117" s="528"/>
      <c r="BE117" s="528"/>
      <c r="BF117" s="528"/>
      <c r="BG117" s="528"/>
      <c r="BH117" s="528"/>
      <c r="BI117" s="528"/>
      <c r="BJ117" s="528"/>
      <c r="BK117" s="528"/>
      <c r="BL117" s="528"/>
      <c r="BM117" s="528"/>
      <c r="BN117" s="528"/>
      <c r="BO117" s="528"/>
      <c r="BP117" s="528"/>
      <c r="BQ117" s="528"/>
      <c r="BR117" s="528"/>
      <c r="BS117" s="528"/>
      <c r="BT117" s="528"/>
      <c r="BU117" s="528"/>
      <c r="BV117" s="528"/>
      <c r="BW117" s="528"/>
      <c r="BX117" s="528"/>
      <c r="BY117" s="528"/>
      <c r="BZ117" s="528"/>
      <c r="CA117" s="528"/>
      <c r="CB117" s="528"/>
      <c r="CC117" s="528"/>
      <c r="CD117" s="528"/>
      <c r="CE117" s="528"/>
      <c r="CF117" s="532"/>
      <c r="CG117" s="532"/>
      <c r="CH117" s="532"/>
      <c r="CI117" s="533"/>
      <c r="CJ117" s="533"/>
    </row>
    <row r="118" spans="2:88" ht="11.25" customHeight="1">
      <c r="B118" s="531"/>
      <c r="C118" s="528"/>
      <c r="D118" s="528"/>
      <c r="E118" s="528"/>
      <c r="F118" s="528"/>
      <c r="G118" s="528"/>
      <c r="H118" s="528"/>
      <c r="I118" s="528"/>
      <c r="J118" s="528"/>
      <c r="K118" s="528"/>
      <c r="L118" s="528"/>
      <c r="M118" s="528"/>
      <c r="N118" s="528"/>
      <c r="O118" s="528"/>
      <c r="P118" s="528"/>
      <c r="Q118" s="528"/>
      <c r="R118" s="528"/>
      <c r="S118" s="528"/>
      <c r="T118" s="528"/>
      <c r="U118" s="528"/>
      <c r="V118" s="528"/>
      <c r="W118" s="528"/>
      <c r="X118" s="528"/>
      <c r="Y118" s="528"/>
      <c r="Z118" s="528"/>
      <c r="AA118" s="528"/>
      <c r="AB118" s="528"/>
      <c r="AC118" s="528"/>
      <c r="AD118" s="528"/>
      <c r="AE118" s="528"/>
      <c r="AF118" s="528"/>
      <c r="AG118" s="528"/>
      <c r="AH118" s="528"/>
      <c r="AI118" s="528"/>
      <c r="AJ118" s="528"/>
      <c r="AK118" s="528"/>
      <c r="AL118" s="528"/>
      <c r="AM118" s="528"/>
      <c r="AN118" s="528"/>
      <c r="AO118" s="528"/>
      <c r="AP118" s="528"/>
      <c r="AQ118" s="528"/>
      <c r="AR118" s="528"/>
      <c r="AS118" s="528"/>
      <c r="AT118" s="528"/>
      <c r="AU118" s="528"/>
      <c r="AV118" s="528"/>
      <c r="AW118" s="528"/>
      <c r="AX118" s="528"/>
      <c r="AY118" s="528"/>
      <c r="AZ118" s="528"/>
      <c r="BA118" s="528"/>
      <c r="BB118" s="528"/>
      <c r="BC118" s="528"/>
      <c r="BD118" s="528"/>
      <c r="BE118" s="528"/>
      <c r="BF118" s="528"/>
      <c r="BG118" s="528"/>
      <c r="BH118" s="528"/>
      <c r="BI118" s="528"/>
      <c r="BJ118" s="528"/>
      <c r="BK118" s="528"/>
      <c r="BL118" s="528"/>
      <c r="BM118" s="528"/>
      <c r="BN118" s="528"/>
      <c r="BO118" s="528"/>
      <c r="BP118" s="528"/>
      <c r="BQ118" s="528"/>
      <c r="BR118" s="528"/>
      <c r="BS118" s="528"/>
      <c r="BT118" s="528"/>
      <c r="BU118" s="528"/>
      <c r="BV118" s="528"/>
      <c r="BW118" s="528"/>
      <c r="BX118" s="528"/>
      <c r="BY118" s="528"/>
      <c r="BZ118" s="528"/>
      <c r="CA118" s="528"/>
      <c r="CB118" s="528"/>
      <c r="CC118" s="528"/>
      <c r="CD118" s="528"/>
      <c r="CE118" s="528"/>
      <c r="CF118" s="532"/>
      <c r="CG118" s="532"/>
      <c r="CH118" s="532"/>
      <c r="CI118" s="533"/>
      <c r="CJ118" s="533"/>
    </row>
    <row r="119" spans="2:88" ht="11.25" customHeight="1">
      <c r="B119" s="531"/>
      <c r="C119" s="528"/>
      <c r="D119" s="528"/>
      <c r="E119" s="528"/>
      <c r="F119" s="528"/>
      <c r="G119" s="528"/>
      <c r="H119" s="528"/>
      <c r="I119" s="528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28"/>
      <c r="U119" s="528"/>
      <c r="V119" s="528"/>
      <c r="W119" s="528"/>
      <c r="X119" s="528"/>
      <c r="Y119" s="528"/>
      <c r="Z119" s="528"/>
      <c r="AA119" s="528"/>
      <c r="AB119" s="528"/>
      <c r="AC119" s="528"/>
      <c r="AD119" s="528"/>
      <c r="AE119" s="528"/>
      <c r="AF119" s="528"/>
      <c r="AG119" s="528"/>
      <c r="AH119" s="528"/>
      <c r="AI119" s="528"/>
      <c r="AJ119" s="528"/>
      <c r="AK119" s="528"/>
      <c r="AL119" s="528"/>
      <c r="AM119" s="528"/>
      <c r="AN119" s="528"/>
      <c r="AO119" s="528"/>
      <c r="AP119" s="528"/>
      <c r="AQ119" s="528"/>
      <c r="AR119" s="528"/>
      <c r="AS119" s="528"/>
      <c r="AT119" s="528"/>
      <c r="AU119" s="528"/>
      <c r="AV119" s="528"/>
      <c r="AW119" s="528"/>
      <c r="AX119" s="528"/>
      <c r="AY119" s="528"/>
      <c r="AZ119" s="528"/>
      <c r="BA119" s="528"/>
      <c r="BB119" s="528"/>
      <c r="BC119" s="528"/>
      <c r="BD119" s="528"/>
      <c r="BE119" s="528"/>
      <c r="BF119" s="528"/>
      <c r="BG119" s="528"/>
      <c r="BH119" s="528"/>
      <c r="BI119" s="528"/>
      <c r="BJ119" s="528"/>
      <c r="BK119" s="528"/>
      <c r="BL119" s="528"/>
      <c r="BM119" s="528"/>
      <c r="BN119" s="528"/>
      <c r="BO119" s="528"/>
      <c r="BP119" s="528"/>
      <c r="BQ119" s="528"/>
      <c r="BR119" s="528"/>
      <c r="BS119" s="528"/>
      <c r="BT119" s="528"/>
      <c r="BU119" s="528"/>
      <c r="BV119" s="528"/>
      <c r="BW119" s="528"/>
      <c r="BX119" s="528"/>
      <c r="BY119" s="528"/>
      <c r="BZ119" s="528"/>
      <c r="CA119" s="528"/>
      <c r="CB119" s="528"/>
      <c r="CC119" s="528"/>
      <c r="CD119" s="528"/>
      <c r="CE119" s="528"/>
      <c r="CF119" s="532"/>
      <c r="CG119" s="532"/>
      <c r="CH119" s="532"/>
      <c r="CI119" s="533"/>
      <c r="CJ119" s="533"/>
    </row>
    <row r="120" spans="2:88" ht="11.25" customHeight="1">
      <c r="B120" s="531"/>
      <c r="C120" s="528"/>
      <c r="D120" s="528"/>
      <c r="E120" s="528"/>
      <c r="F120" s="528"/>
      <c r="G120" s="528"/>
      <c r="H120" s="528"/>
      <c r="I120" s="528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28"/>
      <c r="U120" s="528"/>
      <c r="V120" s="528"/>
      <c r="W120" s="528"/>
      <c r="X120" s="528"/>
      <c r="Y120" s="528"/>
      <c r="Z120" s="528"/>
      <c r="AA120" s="528"/>
      <c r="AB120" s="528"/>
      <c r="AC120" s="528"/>
      <c r="AD120" s="528"/>
      <c r="AE120" s="528"/>
      <c r="AF120" s="528"/>
      <c r="AG120" s="528"/>
      <c r="AH120" s="528"/>
      <c r="AI120" s="528"/>
      <c r="AJ120" s="528"/>
      <c r="AK120" s="528"/>
      <c r="AL120" s="528"/>
      <c r="AM120" s="528"/>
      <c r="AN120" s="528"/>
      <c r="AO120" s="528"/>
      <c r="AP120" s="528"/>
      <c r="AQ120" s="528"/>
      <c r="AR120" s="528"/>
      <c r="AS120" s="528"/>
      <c r="AT120" s="528"/>
      <c r="AU120" s="528"/>
      <c r="AV120" s="528"/>
      <c r="AW120" s="528"/>
      <c r="AX120" s="528"/>
      <c r="AY120" s="528"/>
      <c r="AZ120" s="528"/>
      <c r="BA120" s="528"/>
      <c r="BB120" s="528"/>
      <c r="BC120" s="528"/>
      <c r="BD120" s="528"/>
      <c r="BE120" s="528"/>
      <c r="BF120" s="528"/>
      <c r="BG120" s="528"/>
      <c r="BH120" s="528"/>
      <c r="BI120" s="528"/>
      <c r="BJ120" s="528"/>
      <c r="BK120" s="528"/>
      <c r="BL120" s="528"/>
      <c r="BM120" s="528"/>
      <c r="BN120" s="528"/>
      <c r="BO120" s="528"/>
      <c r="BP120" s="528"/>
      <c r="BQ120" s="528"/>
      <c r="BR120" s="528"/>
      <c r="BS120" s="528"/>
      <c r="BT120" s="528"/>
      <c r="BU120" s="528"/>
      <c r="BV120" s="528"/>
      <c r="BW120" s="528"/>
      <c r="BX120" s="528"/>
      <c r="BY120" s="528"/>
      <c r="BZ120" s="528"/>
      <c r="CA120" s="528"/>
      <c r="CB120" s="528"/>
      <c r="CC120" s="528"/>
      <c r="CD120" s="528"/>
      <c r="CE120" s="528"/>
      <c r="CF120" s="532"/>
      <c r="CG120" s="532"/>
      <c r="CH120" s="532"/>
      <c r="CI120" s="533"/>
      <c r="CJ120" s="533"/>
    </row>
    <row r="121" spans="2:88" ht="11.25" customHeight="1">
      <c r="B121" s="531"/>
      <c r="C121" s="528"/>
      <c r="D121" s="528"/>
      <c r="E121" s="528"/>
      <c r="F121" s="528"/>
      <c r="G121" s="528"/>
      <c r="H121" s="528"/>
      <c r="I121" s="528"/>
      <c r="J121" s="528"/>
      <c r="K121" s="528"/>
      <c r="L121" s="528"/>
      <c r="M121" s="528"/>
      <c r="N121" s="528"/>
      <c r="O121" s="528"/>
      <c r="P121" s="528"/>
      <c r="Q121" s="528"/>
      <c r="R121" s="528"/>
      <c r="S121" s="528"/>
      <c r="T121" s="528"/>
      <c r="U121" s="528"/>
      <c r="V121" s="528"/>
      <c r="W121" s="528"/>
      <c r="X121" s="528"/>
      <c r="Y121" s="528"/>
      <c r="Z121" s="528"/>
      <c r="AA121" s="528"/>
      <c r="AB121" s="528"/>
      <c r="AC121" s="528"/>
      <c r="AD121" s="528"/>
      <c r="AE121" s="528"/>
      <c r="AF121" s="528"/>
      <c r="AG121" s="528"/>
      <c r="AH121" s="528"/>
      <c r="AI121" s="528"/>
      <c r="AJ121" s="528"/>
      <c r="AK121" s="528"/>
      <c r="AL121" s="528"/>
      <c r="AM121" s="528"/>
      <c r="AN121" s="528"/>
      <c r="AO121" s="528"/>
      <c r="AP121" s="528"/>
      <c r="AQ121" s="528"/>
      <c r="AR121" s="528"/>
      <c r="AS121" s="528"/>
      <c r="AT121" s="528"/>
      <c r="AU121" s="528"/>
      <c r="AV121" s="528"/>
      <c r="AW121" s="528"/>
      <c r="AX121" s="528"/>
      <c r="AY121" s="528"/>
      <c r="AZ121" s="528"/>
      <c r="BA121" s="528"/>
      <c r="BB121" s="528"/>
      <c r="BC121" s="528"/>
      <c r="BD121" s="528"/>
      <c r="BE121" s="528"/>
      <c r="BF121" s="528"/>
      <c r="BG121" s="528"/>
      <c r="BH121" s="528"/>
      <c r="BI121" s="528"/>
      <c r="BJ121" s="528"/>
      <c r="BK121" s="528"/>
      <c r="BL121" s="528"/>
      <c r="BM121" s="528"/>
      <c r="BN121" s="528"/>
      <c r="BO121" s="528"/>
      <c r="BP121" s="528"/>
      <c r="BQ121" s="528"/>
      <c r="BR121" s="528"/>
      <c r="BS121" s="528"/>
      <c r="BT121" s="528"/>
      <c r="BU121" s="528"/>
      <c r="BV121" s="528"/>
      <c r="BW121" s="528"/>
      <c r="BX121" s="528"/>
      <c r="BY121" s="528"/>
      <c r="BZ121" s="528"/>
      <c r="CA121" s="528"/>
      <c r="CB121" s="528"/>
      <c r="CC121" s="528"/>
      <c r="CD121" s="528"/>
      <c r="CE121" s="528"/>
      <c r="CF121" s="532"/>
      <c r="CG121" s="532"/>
      <c r="CH121" s="532"/>
      <c r="CI121" s="533"/>
      <c r="CJ121" s="533"/>
    </row>
    <row r="122" spans="2:88" ht="11.25" customHeight="1">
      <c r="B122" s="531"/>
      <c r="C122" s="528"/>
      <c r="D122" s="528"/>
      <c r="E122" s="528"/>
      <c r="F122" s="528"/>
      <c r="G122" s="528"/>
      <c r="H122" s="528"/>
      <c r="I122" s="528"/>
      <c r="J122" s="528"/>
      <c r="K122" s="528"/>
      <c r="L122" s="528"/>
      <c r="M122" s="528"/>
      <c r="N122" s="528"/>
      <c r="O122" s="528"/>
      <c r="P122" s="528"/>
      <c r="Q122" s="528"/>
      <c r="R122" s="528"/>
      <c r="S122" s="528"/>
      <c r="T122" s="528"/>
      <c r="U122" s="528"/>
      <c r="V122" s="528"/>
      <c r="W122" s="528"/>
      <c r="X122" s="528"/>
      <c r="Y122" s="528"/>
      <c r="Z122" s="528"/>
      <c r="AA122" s="528"/>
      <c r="AB122" s="528"/>
      <c r="AC122" s="528"/>
      <c r="AD122" s="528"/>
      <c r="AE122" s="528"/>
      <c r="AF122" s="528"/>
      <c r="AG122" s="528"/>
      <c r="AH122" s="528"/>
      <c r="AI122" s="528"/>
      <c r="AJ122" s="528"/>
      <c r="AK122" s="528"/>
      <c r="AL122" s="528"/>
      <c r="AM122" s="528"/>
      <c r="AN122" s="528"/>
      <c r="AO122" s="528"/>
      <c r="AP122" s="528"/>
      <c r="AQ122" s="528"/>
      <c r="AR122" s="528"/>
      <c r="AS122" s="528"/>
      <c r="AT122" s="528"/>
      <c r="AU122" s="528"/>
      <c r="AV122" s="528"/>
      <c r="AW122" s="528"/>
      <c r="AX122" s="528"/>
      <c r="AY122" s="528"/>
      <c r="AZ122" s="528"/>
      <c r="BA122" s="528"/>
      <c r="BB122" s="528"/>
      <c r="BC122" s="528"/>
      <c r="BD122" s="528"/>
      <c r="BE122" s="528"/>
      <c r="BF122" s="528"/>
      <c r="BG122" s="528"/>
      <c r="BH122" s="528"/>
      <c r="BI122" s="528"/>
      <c r="BJ122" s="528"/>
      <c r="BK122" s="528"/>
      <c r="BL122" s="528"/>
      <c r="BM122" s="528"/>
      <c r="BN122" s="528"/>
      <c r="BO122" s="528"/>
      <c r="BP122" s="528"/>
      <c r="BQ122" s="528"/>
      <c r="BR122" s="528"/>
      <c r="BS122" s="528"/>
      <c r="BT122" s="528"/>
      <c r="BU122" s="528"/>
      <c r="BV122" s="528"/>
      <c r="BW122" s="528"/>
      <c r="BX122" s="528"/>
      <c r="BY122" s="528"/>
      <c r="BZ122" s="528"/>
      <c r="CA122" s="528"/>
      <c r="CB122" s="528"/>
      <c r="CC122" s="528"/>
      <c r="CD122" s="528"/>
      <c r="CE122" s="528"/>
      <c r="CF122" s="532"/>
      <c r="CG122" s="532"/>
      <c r="CH122" s="532"/>
      <c r="CI122" s="533"/>
      <c r="CJ122" s="533"/>
    </row>
    <row r="123" spans="2:88" ht="11.25" customHeight="1">
      <c r="B123" s="531"/>
      <c r="C123" s="528"/>
      <c r="D123" s="528"/>
      <c r="E123" s="528"/>
      <c r="F123" s="528"/>
      <c r="G123" s="528"/>
      <c r="H123" s="528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28"/>
      <c r="U123" s="528"/>
      <c r="V123" s="528"/>
      <c r="W123" s="528"/>
      <c r="X123" s="528"/>
      <c r="Y123" s="528"/>
      <c r="Z123" s="528"/>
      <c r="AA123" s="528"/>
      <c r="AB123" s="528"/>
      <c r="AC123" s="528"/>
      <c r="AD123" s="528"/>
      <c r="AE123" s="528"/>
      <c r="AF123" s="528"/>
      <c r="AG123" s="528"/>
      <c r="AH123" s="528"/>
      <c r="AI123" s="528"/>
      <c r="AJ123" s="528"/>
      <c r="AK123" s="528"/>
      <c r="AL123" s="528"/>
      <c r="AM123" s="528"/>
      <c r="AN123" s="528"/>
      <c r="AO123" s="528"/>
      <c r="AP123" s="528"/>
      <c r="AQ123" s="528"/>
      <c r="AR123" s="528"/>
      <c r="AS123" s="528"/>
      <c r="AT123" s="528"/>
      <c r="AU123" s="528"/>
      <c r="AV123" s="528"/>
      <c r="AW123" s="528"/>
      <c r="AX123" s="528"/>
      <c r="AY123" s="528"/>
      <c r="AZ123" s="528"/>
      <c r="BA123" s="528"/>
      <c r="BB123" s="528"/>
      <c r="BC123" s="528"/>
      <c r="BD123" s="528"/>
      <c r="BE123" s="528"/>
      <c r="BF123" s="528"/>
      <c r="BG123" s="528"/>
      <c r="BH123" s="528"/>
      <c r="BI123" s="528"/>
      <c r="BJ123" s="528"/>
      <c r="BK123" s="528"/>
      <c r="BL123" s="528"/>
      <c r="BM123" s="528"/>
      <c r="BN123" s="528"/>
      <c r="BO123" s="528"/>
      <c r="BP123" s="528"/>
      <c r="BQ123" s="528"/>
      <c r="BR123" s="528"/>
      <c r="BS123" s="528"/>
      <c r="BT123" s="528"/>
      <c r="BU123" s="528"/>
      <c r="BV123" s="528"/>
      <c r="BW123" s="528"/>
      <c r="BX123" s="528"/>
      <c r="BY123" s="528"/>
      <c r="BZ123" s="528"/>
      <c r="CA123" s="528"/>
      <c r="CB123" s="528"/>
      <c r="CC123" s="528"/>
      <c r="CD123" s="528"/>
      <c r="CE123" s="528"/>
      <c r="CF123" s="532"/>
      <c r="CG123" s="532"/>
      <c r="CH123" s="532"/>
      <c r="CI123" s="533"/>
      <c r="CJ123" s="533"/>
    </row>
    <row r="124" spans="2:88" ht="11.25" customHeight="1">
      <c r="B124" s="531"/>
      <c r="C124" s="528"/>
      <c r="D124" s="528"/>
      <c r="E124" s="528"/>
      <c r="F124" s="528"/>
      <c r="G124" s="528"/>
      <c r="H124" s="528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28"/>
      <c r="U124" s="528"/>
      <c r="V124" s="528"/>
      <c r="W124" s="528"/>
      <c r="X124" s="528"/>
      <c r="Y124" s="528"/>
      <c r="Z124" s="528"/>
      <c r="AA124" s="528"/>
      <c r="AB124" s="528"/>
      <c r="AC124" s="528"/>
      <c r="AD124" s="528"/>
      <c r="AE124" s="528"/>
      <c r="AF124" s="528"/>
      <c r="AG124" s="528"/>
      <c r="AH124" s="528"/>
      <c r="AI124" s="528"/>
      <c r="AJ124" s="528"/>
      <c r="AK124" s="528"/>
      <c r="AL124" s="528"/>
      <c r="AM124" s="528"/>
      <c r="AN124" s="528"/>
      <c r="AO124" s="528"/>
      <c r="AP124" s="528"/>
      <c r="AQ124" s="528"/>
      <c r="AR124" s="528"/>
      <c r="AS124" s="528"/>
      <c r="AT124" s="528"/>
      <c r="AU124" s="528"/>
      <c r="AV124" s="528"/>
      <c r="AW124" s="528"/>
      <c r="AX124" s="528"/>
      <c r="AY124" s="528"/>
      <c r="AZ124" s="528"/>
      <c r="BA124" s="528"/>
      <c r="BB124" s="528"/>
      <c r="BC124" s="528"/>
      <c r="BD124" s="528"/>
      <c r="BE124" s="528"/>
      <c r="BF124" s="528"/>
      <c r="BG124" s="528"/>
      <c r="BH124" s="528"/>
      <c r="BI124" s="528"/>
      <c r="BJ124" s="528"/>
      <c r="BK124" s="528"/>
      <c r="BL124" s="528"/>
      <c r="BM124" s="528"/>
      <c r="BN124" s="528"/>
      <c r="BO124" s="528"/>
      <c r="BP124" s="528"/>
      <c r="BQ124" s="528"/>
      <c r="BR124" s="528"/>
      <c r="BS124" s="528"/>
      <c r="BT124" s="528"/>
      <c r="BU124" s="528"/>
      <c r="BV124" s="528"/>
      <c r="BW124" s="528"/>
      <c r="BX124" s="528"/>
      <c r="BY124" s="528"/>
      <c r="BZ124" s="528"/>
      <c r="CA124" s="528"/>
      <c r="CB124" s="528"/>
      <c r="CC124" s="528"/>
      <c r="CD124" s="528"/>
      <c r="CE124" s="528"/>
      <c r="CF124" s="532"/>
      <c r="CG124" s="532"/>
      <c r="CH124" s="532"/>
      <c r="CI124" s="533"/>
      <c r="CJ124" s="533"/>
    </row>
    <row r="125" spans="2:88" ht="11.25" customHeight="1">
      <c r="B125" s="531"/>
      <c r="C125" s="528"/>
      <c r="D125" s="528"/>
      <c r="E125" s="528"/>
      <c r="F125" s="528"/>
      <c r="G125" s="528"/>
      <c r="H125" s="528"/>
      <c r="I125" s="528"/>
      <c r="J125" s="528"/>
      <c r="K125" s="528"/>
      <c r="L125" s="528"/>
      <c r="M125" s="528"/>
      <c r="N125" s="528"/>
      <c r="O125" s="528"/>
      <c r="P125" s="528"/>
      <c r="Q125" s="528"/>
      <c r="R125" s="528"/>
      <c r="S125" s="528"/>
      <c r="T125" s="528"/>
      <c r="U125" s="528"/>
      <c r="V125" s="528"/>
      <c r="W125" s="528"/>
      <c r="X125" s="528"/>
      <c r="Y125" s="528"/>
      <c r="Z125" s="528"/>
      <c r="AA125" s="528"/>
      <c r="AB125" s="528"/>
      <c r="AC125" s="528"/>
      <c r="AD125" s="528"/>
      <c r="AE125" s="528"/>
      <c r="AF125" s="528"/>
      <c r="AG125" s="528"/>
      <c r="AH125" s="528"/>
      <c r="AI125" s="528"/>
      <c r="AJ125" s="528"/>
      <c r="AK125" s="528"/>
      <c r="AL125" s="528"/>
      <c r="AM125" s="528"/>
      <c r="AN125" s="528"/>
      <c r="AO125" s="528"/>
      <c r="AP125" s="528"/>
      <c r="AQ125" s="528"/>
      <c r="AR125" s="528"/>
      <c r="AS125" s="528"/>
      <c r="AT125" s="528"/>
      <c r="AU125" s="528"/>
      <c r="AV125" s="528"/>
      <c r="AW125" s="528"/>
      <c r="AX125" s="528"/>
      <c r="AY125" s="528"/>
      <c r="AZ125" s="528"/>
      <c r="BA125" s="528"/>
      <c r="BB125" s="528"/>
      <c r="BC125" s="528"/>
      <c r="BD125" s="528"/>
      <c r="BE125" s="528"/>
      <c r="BF125" s="528"/>
      <c r="BG125" s="528"/>
      <c r="BH125" s="528"/>
      <c r="BI125" s="528"/>
      <c r="BJ125" s="528"/>
      <c r="BK125" s="528"/>
      <c r="BL125" s="528"/>
      <c r="BM125" s="528"/>
      <c r="BN125" s="528"/>
      <c r="BO125" s="528"/>
      <c r="BP125" s="528"/>
      <c r="BQ125" s="528"/>
      <c r="BR125" s="528"/>
      <c r="BS125" s="528"/>
      <c r="BT125" s="528"/>
      <c r="BU125" s="528"/>
      <c r="BV125" s="528"/>
      <c r="BW125" s="528"/>
      <c r="BX125" s="528"/>
      <c r="BY125" s="528"/>
      <c r="BZ125" s="528"/>
      <c r="CA125" s="528"/>
      <c r="CB125" s="528"/>
      <c r="CC125" s="528"/>
      <c r="CD125" s="528"/>
      <c r="CE125" s="528"/>
      <c r="CF125" s="532"/>
      <c r="CG125" s="532"/>
      <c r="CH125" s="532"/>
      <c r="CI125" s="533"/>
      <c r="CJ125" s="533"/>
    </row>
    <row r="126" spans="2:88" ht="11.25" customHeight="1">
      <c r="B126" s="531"/>
      <c r="C126" s="528"/>
      <c r="D126" s="528"/>
      <c r="E126" s="528"/>
      <c r="F126" s="528"/>
      <c r="G126" s="528"/>
      <c r="H126" s="528"/>
      <c r="I126" s="528"/>
      <c r="J126" s="528"/>
      <c r="K126" s="528"/>
      <c r="L126" s="528"/>
      <c r="M126" s="528"/>
      <c r="N126" s="528"/>
      <c r="O126" s="528"/>
      <c r="P126" s="528"/>
      <c r="Q126" s="528"/>
      <c r="R126" s="528"/>
      <c r="S126" s="528"/>
      <c r="T126" s="528"/>
      <c r="U126" s="528"/>
      <c r="V126" s="528"/>
      <c r="W126" s="528"/>
      <c r="X126" s="528"/>
      <c r="Y126" s="528"/>
      <c r="Z126" s="528"/>
      <c r="AA126" s="528"/>
      <c r="AB126" s="528"/>
      <c r="AC126" s="528"/>
      <c r="AD126" s="528"/>
      <c r="AE126" s="528"/>
      <c r="AF126" s="528"/>
      <c r="AG126" s="528"/>
      <c r="AH126" s="528"/>
      <c r="AI126" s="528"/>
      <c r="AJ126" s="528"/>
      <c r="AK126" s="528"/>
      <c r="AL126" s="528"/>
      <c r="AM126" s="528"/>
      <c r="AN126" s="528"/>
      <c r="AO126" s="528"/>
      <c r="AP126" s="528"/>
      <c r="AQ126" s="528"/>
      <c r="AR126" s="528"/>
      <c r="AS126" s="528"/>
      <c r="AT126" s="528"/>
      <c r="AU126" s="528"/>
      <c r="AV126" s="528"/>
      <c r="AW126" s="528"/>
      <c r="AX126" s="528"/>
      <c r="AY126" s="528"/>
      <c r="AZ126" s="528"/>
      <c r="BA126" s="528"/>
      <c r="BB126" s="528"/>
      <c r="BC126" s="528"/>
      <c r="BD126" s="528"/>
      <c r="BE126" s="528"/>
      <c r="BF126" s="528"/>
      <c r="BG126" s="528"/>
      <c r="BH126" s="528"/>
      <c r="BI126" s="528"/>
      <c r="BJ126" s="528"/>
      <c r="BK126" s="528"/>
      <c r="BL126" s="528"/>
      <c r="BM126" s="528"/>
      <c r="BN126" s="528"/>
      <c r="BO126" s="528"/>
      <c r="BP126" s="528"/>
      <c r="BQ126" s="528"/>
      <c r="BR126" s="528"/>
      <c r="BS126" s="528"/>
      <c r="BT126" s="528"/>
      <c r="BU126" s="528"/>
      <c r="BV126" s="528"/>
      <c r="BW126" s="528"/>
      <c r="BX126" s="528"/>
      <c r="BY126" s="528"/>
      <c r="BZ126" s="528"/>
      <c r="CA126" s="528"/>
      <c r="CB126" s="528"/>
      <c r="CC126" s="528"/>
      <c r="CD126" s="528"/>
      <c r="CE126" s="528"/>
      <c r="CF126" s="532"/>
      <c r="CG126" s="532"/>
      <c r="CH126" s="532"/>
      <c r="CI126" s="533"/>
      <c r="CJ126" s="533"/>
    </row>
    <row r="127" spans="2:88" ht="11.25" customHeight="1">
      <c r="B127" s="531"/>
      <c r="C127" s="528"/>
      <c r="D127" s="528"/>
      <c r="E127" s="528"/>
      <c r="F127" s="528"/>
      <c r="G127" s="528"/>
      <c r="H127" s="528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28"/>
      <c r="U127" s="528"/>
      <c r="V127" s="528"/>
      <c r="W127" s="528"/>
      <c r="X127" s="528"/>
      <c r="Y127" s="528"/>
      <c r="Z127" s="528"/>
      <c r="AA127" s="528"/>
      <c r="AB127" s="528"/>
      <c r="AC127" s="528"/>
      <c r="AD127" s="528"/>
      <c r="AE127" s="528"/>
      <c r="AF127" s="528"/>
      <c r="AG127" s="528"/>
      <c r="AH127" s="528"/>
      <c r="AI127" s="528"/>
      <c r="AJ127" s="528"/>
      <c r="AK127" s="528"/>
      <c r="AL127" s="528"/>
      <c r="AM127" s="528"/>
      <c r="AN127" s="528"/>
      <c r="AO127" s="528"/>
      <c r="AP127" s="528"/>
      <c r="AQ127" s="528"/>
      <c r="AR127" s="528"/>
      <c r="AS127" s="528"/>
      <c r="AT127" s="528"/>
      <c r="AU127" s="528"/>
      <c r="AV127" s="528"/>
      <c r="AW127" s="528"/>
      <c r="AX127" s="528"/>
      <c r="AY127" s="528"/>
      <c r="AZ127" s="528"/>
      <c r="BA127" s="528"/>
      <c r="BB127" s="528"/>
      <c r="BC127" s="528"/>
      <c r="BD127" s="528"/>
      <c r="BE127" s="528"/>
      <c r="BF127" s="528"/>
      <c r="BG127" s="528"/>
      <c r="BH127" s="528"/>
      <c r="BI127" s="528"/>
      <c r="BJ127" s="528"/>
      <c r="BK127" s="528"/>
      <c r="BL127" s="528"/>
      <c r="BM127" s="528"/>
      <c r="BN127" s="528"/>
      <c r="BO127" s="528"/>
      <c r="BP127" s="528"/>
      <c r="BQ127" s="528"/>
      <c r="BR127" s="528"/>
      <c r="BS127" s="528"/>
      <c r="BT127" s="528"/>
      <c r="BU127" s="528"/>
      <c r="BV127" s="528"/>
      <c r="BW127" s="528"/>
      <c r="BX127" s="528"/>
      <c r="BY127" s="528"/>
      <c r="BZ127" s="528"/>
      <c r="CA127" s="528"/>
      <c r="CB127" s="528"/>
      <c r="CC127" s="528"/>
      <c r="CD127" s="528"/>
      <c r="CE127" s="528"/>
      <c r="CF127" s="532"/>
      <c r="CG127" s="532"/>
      <c r="CH127" s="532"/>
      <c r="CI127" s="533"/>
      <c r="CJ127" s="533"/>
    </row>
    <row r="128" spans="2:88" ht="11.25" customHeight="1">
      <c r="B128" s="531"/>
      <c r="C128" s="528"/>
      <c r="D128" s="528"/>
      <c r="E128" s="528"/>
      <c r="F128" s="528"/>
      <c r="G128" s="528"/>
      <c r="H128" s="528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28"/>
      <c r="U128" s="528"/>
      <c r="V128" s="528"/>
      <c r="W128" s="528"/>
      <c r="X128" s="528"/>
      <c r="Y128" s="528"/>
      <c r="Z128" s="528"/>
      <c r="AA128" s="528"/>
      <c r="AB128" s="528"/>
      <c r="AC128" s="528"/>
      <c r="AD128" s="528"/>
      <c r="AE128" s="528"/>
      <c r="AF128" s="528"/>
      <c r="AG128" s="528"/>
      <c r="AH128" s="528"/>
      <c r="AI128" s="528"/>
      <c r="AJ128" s="528"/>
      <c r="AK128" s="528"/>
      <c r="AL128" s="528"/>
      <c r="AM128" s="528"/>
      <c r="AN128" s="528"/>
      <c r="AO128" s="528"/>
      <c r="AP128" s="528"/>
      <c r="AQ128" s="528"/>
      <c r="AR128" s="528"/>
      <c r="AS128" s="528"/>
      <c r="AT128" s="528"/>
      <c r="AU128" s="528"/>
      <c r="AV128" s="528"/>
      <c r="AW128" s="528"/>
      <c r="AX128" s="528"/>
      <c r="AY128" s="528"/>
      <c r="AZ128" s="528"/>
      <c r="BA128" s="528"/>
      <c r="BB128" s="528"/>
      <c r="BC128" s="528"/>
      <c r="BD128" s="528"/>
      <c r="BE128" s="528"/>
      <c r="BF128" s="528"/>
      <c r="BG128" s="528"/>
      <c r="BH128" s="528"/>
      <c r="BI128" s="528"/>
      <c r="BJ128" s="528"/>
      <c r="BK128" s="528"/>
      <c r="BL128" s="528"/>
      <c r="BM128" s="528"/>
      <c r="BN128" s="528"/>
      <c r="BO128" s="528"/>
      <c r="BP128" s="528"/>
      <c r="BQ128" s="528"/>
      <c r="BR128" s="528"/>
      <c r="BS128" s="528"/>
      <c r="BT128" s="528"/>
      <c r="BU128" s="528"/>
      <c r="BV128" s="528"/>
      <c r="BW128" s="528"/>
      <c r="BX128" s="528"/>
      <c r="BY128" s="528"/>
      <c r="BZ128" s="528"/>
      <c r="CA128" s="528"/>
      <c r="CB128" s="528"/>
      <c r="CC128" s="528"/>
      <c r="CD128" s="528"/>
      <c r="CE128" s="528"/>
      <c r="CF128" s="532"/>
      <c r="CG128" s="532"/>
      <c r="CH128" s="532"/>
      <c r="CI128" s="533"/>
      <c r="CJ128" s="533"/>
    </row>
    <row r="129" spans="2:88" ht="11.25" customHeight="1">
      <c r="B129" s="531"/>
      <c r="C129" s="528"/>
      <c r="D129" s="528"/>
      <c r="E129" s="528"/>
      <c r="F129" s="528"/>
      <c r="G129" s="528"/>
      <c r="H129" s="528"/>
      <c r="I129" s="528"/>
      <c r="J129" s="528"/>
      <c r="K129" s="528"/>
      <c r="L129" s="528"/>
      <c r="M129" s="528"/>
      <c r="N129" s="528"/>
      <c r="O129" s="528"/>
      <c r="P129" s="528"/>
      <c r="Q129" s="528"/>
      <c r="R129" s="528"/>
      <c r="S129" s="528"/>
      <c r="T129" s="528"/>
      <c r="U129" s="528"/>
      <c r="V129" s="528"/>
      <c r="W129" s="528"/>
      <c r="X129" s="528"/>
      <c r="Y129" s="528"/>
      <c r="Z129" s="528"/>
      <c r="AA129" s="528"/>
      <c r="AB129" s="528"/>
      <c r="AC129" s="528"/>
      <c r="AD129" s="528"/>
      <c r="AE129" s="528"/>
      <c r="AF129" s="528"/>
      <c r="AG129" s="528"/>
      <c r="AH129" s="528"/>
      <c r="AI129" s="528"/>
      <c r="AJ129" s="528"/>
      <c r="AK129" s="528"/>
      <c r="AL129" s="528"/>
      <c r="AM129" s="528"/>
      <c r="AN129" s="528"/>
      <c r="AO129" s="528"/>
      <c r="AP129" s="528"/>
      <c r="AQ129" s="528"/>
      <c r="AR129" s="528"/>
      <c r="AS129" s="528"/>
      <c r="AT129" s="528"/>
      <c r="AU129" s="528"/>
      <c r="AV129" s="528"/>
      <c r="AW129" s="528"/>
      <c r="AX129" s="528"/>
      <c r="AY129" s="528"/>
      <c r="AZ129" s="528"/>
      <c r="BA129" s="528"/>
      <c r="BB129" s="528"/>
      <c r="BC129" s="528"/>
      <c r="BD129" s="528"/>
      <c r="BE129" s="528"/>
      <c r="BF129" s="528"/>
      <c r="BG129" s="528"/>
      <c r="BH129" s="528"/>
      <c r="BI129" s="528"/>
      <c r="BJ129" s="528"/>
      <c r="BK129" s="528"/>
      <c r="BL129" s="528"/>
      <c r="BM129" s="528"/>
      <c r="BN129" s="528"/>
      <c r="BO129" s="528"/>
      <c r="BP129" s="528"/>
      <c r="BQ129" s="528"/>
      <c r="BR129" s="528"/>
      <c r="BS129" s="528"/>
      <c r="BT129" s="528"/>
      <c r="BU129" s="528"/>
      <c r="BV129" s="528"/>
      <c r="BW129" s="528"/>
      <c r="BX129" s="528"/>
      <c r="BY129" s="528"/>
      <c r="BZ129" s="528"/>
      <c r="CA129" s="528"/>
      <c r="CB129" s="528"/>
      <c r="CC129" s="528"/>
      <c r="CD129" s="528"/>
      <c r="CE129" s="528"/>
      <c r="CF129" s="532"/>
      <c r="CG129" s="532"/>
      <c r="CH129" s="532"/>
      <c r="CI129" s="533"/>
      <c r="CJ129" s="533"/>
    </row>
    <row r="130" spans="2:88" ht="11.25" customHeight="1">
      <c r="B130" s="531"/>
      <c r="C130" s="528"/>
      <c r="D130" s="528"/>
      <c r="E130" s="528"/>
      <c r="F130" s="528"/>
      <c r="G130" s="528"/>
      <c r="H130" s="528"/>
      <c r="I130" s="528"/>
      <c r="J130" s="528"/>
      <c r="K130" s="528"/>
      <c r="L130" s="528"/>
      <c r="M130" s="528"/>
      <c r="N130" s="528"/>
      <c r="O130" s="528"/>
      <c r="P130" s="528"/>
      <c r="Q130" s="528"/>
      <c r="R130" s="528"/>
      <c r="S130" s="528"/>
      <c r="T130" s="528"/>
      <c r="U130" s="528"/>
      <c r="V130" s="528"/>
      <c r="W130" s="528"/>
      <c r="X130" s="528"/>
      <c r="Y130" s="528"/>
      <c r="Z130" s="528"/>
      <c r="AA130" s="528"/>
      <c r="AB130" s="528"/>
      <c r="AC130" s="528"/>
      <c r="AD130" s="528"/>
      <c r="AE130" s="528"/>
      <c r="AF130" s="528"/>
      <c r="AG130" s="528"/>
      <c r="AH130" s="528"/>
      <c r="AI130" s="528"/>
      <c r="AJ130" s="528"/>
      <c r="AK130" s="528"/>
      <c r="AL130" s="528"/>
      <c r="AM130" s="528"/>
      <c r="AN130" s="528"/>
      <c r="AO130" s="528"/>
      <c r="AP130" s="528"/>
      <c r="AQ130" s="528"/>
      <c r="AR130" s="528"/>
      <c r="AS130" s="528"/>
      <c r="AT130" s="528"/>
      <c r="AU130" s="528"/>
      <c r="AV130" s="528"/>
      <c r="AW130" s="528"/>
      <c r="AX130" s="528"/>
      <c r="AY130" s="528"/>
      <c r="AZ130" s="528"/>
      <c r="BA130" s="528"/>
      <c r="BB130" s="528"/>
      <c r="BC130" s="528"/>
      <c r="BD130" s="528"/>
      <c r="BE130" s="528"/>
      <c r="BF130" s="528"/>
      <c r="BG130" s="528"/>
      <c r="BH130" s="528"/>
      <c r="BI130" s="528"/>
      <c r="BJ130" s="528"/>
      <c r="BK130" s="528"/>
      <c r="BL130" s="528"/>
      <c r="BM130" s="528"/>
      <c r="BN130" s="528"/>
      <c r="BO130" s="528"/>
      <c r="BP130" s="528"/>
      <c r="BQ130" s="528"/>
      <c r="BR130" s="528"/>
      <c r="BS130" s="528"/>
      <c r="BT130" s="528"/>
      <c r="BU130" s="528"/>
      <c r="BV130" s="528"/>
      <c r="BW130" s="528"/>
      <c r="BX130" s="528"/>
      <c r="BY130" s="528"/>
      <c r="BZ130" s="528"/>
      <c r="CA130" s="528"/>
      <c r="CB130" s="528"/>
      <c r="CC130" s="528"/>
      <c r="CD130" s="528"/>
      <c r="CE130" s="528"/>
      <c r="CF130" s="532"/>
      <c r="CG130" s="532"/>
      <c r="CH130" s="532"/>
      <c r="CI130" s="533"/>
      <c r="CJ130" s="533"/>
    </row>
    <row r="131" spans="2:88" ht="11.25" customHeight="1">
      <c r="B131" s="531"/>
      <c r="C131" s="528"/>
      <c r="D131" s="528"/>
      <c r="E131" s="528"/>
      <c r="F131" s="528"/>
      <c r="G131" s="528"/>
      <c r="H131" s="528"/>
      <c r="I131" s="528"/>
      <c r="J131" s="528"/>
      <c r="K131" s="528"/>
      <c r="L131" s="528"/>
      <c r="M131" s="528"/>
      <c r="N131" s="528"/>
      <c r="O131" s="528"/>
      <c r="P131" s="528"/>
      <c r="Q131" s="528"/>
      <c r="R131" s="528"/>
      <c r="S131" s="528"/>
      <c r="T131" s="528"/>
      <c r="U131" s="528"/>
      <c r="V131" s="528"/>
      <c r="W131" s="528"/>
      <c r="X131" s="528"/>
      <c r="Y131" s="528"/>
      <c r="Z131" s="528"/>
      <c r="AA131" s="528"/>
      <c r="AB131" s="528"/>
      <c r="AC131" s="528"/>
      <c r="AD131" s="528"/>
      <c r="AE131" s="528"/>
      <c r="AF131" s="528"/>
      <c r="AG131" s="528"/>
      <c r="AH131" s="528"/>
      <c r="AI131" s="528"/>
      <c r="AJ131" s="528"/>
      <c r="AK131" s="528"/>
      <c r="AL131" s="528"/>
      <c r="AM131" s="528"/>
      <c r="AN131" s="528"/>
      <c r="AO131" s="528"/>
      <c r="AP131" s="528"/>
      <c r="AQ131" s="528"/>
      <c r="AR131" s="528"/>
      <c r="AS131" s="528"/>
      <c r="AT131" s="528"/>
      <c r="AU131" s="528"/>
      <c r="AV131" s="528"/>
      <c r="AW131" s="528"/>
      <c r="AX131" s="528"/>
      <c r="AY131" s="528"/>
      <c r="AZ131" s="528"/>
      <c r="BA131" s="528"/>
      <c r="BB131" s="528"/>
      <c r="BC131" s="528"/>
      <c r="BD131" s="528"/>
      <c r="BE131" s="528"/>
      <c r="BF131" s="528"/>
      <c r="BG131" s="528"/>
      <c r="BH131" s="528"/>
      <c r="BI131" s="528"/>
      <c r="BJ131" s="528"/>
      <c r="BK131" s="528"/>
      <c r="BL131" s="528"/>
      <c r="BM131" s="528"/>
      <c r="BN131" s="528"/>
      <c r="BO131" s="528"/>
      <c r="BP131" s="528"/>
      <c r="BQ131" s="528"/>
      <c r="BR131" s="528"/>
      <c r="BS131" s="528"/>
      <c r="BT131" s="528"/>
      <c r="BU131" s="528"/>
      <c r="BV131" s="528"/>
      <c r="BW131" s="528"/>
      <c r="BX131" s="528"/>
      <c r="BY131" s="528"/>
      <c r="BZ131" s="528"/>
      <c r="CA131" s="528"/>
      <c r="CB131" s="528"/>
      <c r="CC131" s="528"/>
      <c r="CD131" s="528"/>
      <c r="CE131" s="528"/>
      <c r="CF131" s="532"/>
      <c r="CG131" s="532"/>
      <c r="CH131" s="532"/>
      <c r="CI131" s="533"/>
      <c r="CJ131" s="533"/>
    </row>
    <row r="132" spans="2:88" ht="11.25" customHeight="1">
      <c r="B132" s="531"/>
      <c r="C132" s="528"/>
      <c r="D132" s="528"/>
      <c r="E132" s="528"/>
      <c r="F132" s="528"/>
      <c r="G132" s="528"/>
      <c r="H132" s="528"/>
      <c r="I132" s="528"/>
      <c r="J132" s="528"/>
      <c r="K132" s="528"/>
      <c r="L132" s="528"/>
      <c r="M132" s="528"/>
      <c r="N132" s="528"/>
      <c r="O132" s="528"/>
      <c r="P132" s="528"/>
      <c r="Q132" s="528"/>
      <c r="R132" s="528"/>
      <c r="S132" s="528"/>
      <c r="T132" s="528"/>
      <c r="U132" s="528"/>
      <c r="V132" s="528"/>
      <c r="W132" s="528"/>
      <c r="X132" s="528"/>
      <c r="Y132" s="528"/>
      <c r="Z132" s="528"/>
      <c r="AA132" s="528"/>
      <c r="AB132" s="528"/>
      <c r="AC132" s="528"/>
      <c r="AD132" s="528"/>
      <c r="AE132" s="528"/>
      <c r="AF132" s="528"/>
      <c r="AG132" s="528"/>
      <c r="AH132" s="528"/>
      <c r="AI132" s="528"/>
      <c r="AJ132" s="528"/>
      <c r="AK132" s="528"/>
      <c r="AL132" s="528"/>
      <c r="AM132" s="528"/>
      <c r="AN132" s="528"/>
      <c r="AO132" s="528"/>
      <c r="AP132" s="528"/>
      <c r="AQ132" s="528"/>
      <c r="AR132" s="528"/>
      <c r="AS132" s="528"/>
      <c r="AT132" s="528"/>
      <c r="AU132" s="528"/>
      <c r="AV132" s="528"/>
      <c r="AW132" s="528"/>
      <c r="AX132" s="528"/>
      <c r="AY132" s="528"/>
      <c r="AZ132" s="528"/>
      <c r="BA132" s="528"/>
      <c r="BB132" s="528"/>
      <c r="BC132" s="528"/>
      <c r="BD132" s="528"/>
      <c r="BE132" s="528"/>
      <c r="BF132" s="528"/>
      <c r="BG132" s="528"/>
      <c r="BH132" s="528"/>
      <c r="BI132" s="528"/>
      <c r="BJ132" s="528"/>
      <c r="BK132" s="528"/>
      <c r="BL132" s="528"/>
      <c r="BM132" s="528"/>
      <c r="BN132" s="528"/>
      <c r="BO132" s="528"/>
      <c r="BP132" s="528"/>
      <c r="BQ132" s="528"/>
      <c r="BR132" s="528"/>
      <c r="BS132" s="528"/>
      <c r="BT132" s="528"/>
      <c r="BU132" s="528"/>
      <c r="BV132" s="528"/>
      <c r="BW132" s="528"/>
      <c r="BX132" s="528"/>
      <c r="BY132" s="528"/>
      <c r="BZ132" s="528"/>
      <c r="CA132" s="528"/>
      <c r="CB132" s="528"/>
      <c r="CC132" s="528"/>
      <c r="CD132" s="528"/>
      <c r="CE132" s="528"/>
      <c r="CF132" s="532"/>
      <c r="CG132" s="532"/>
      <c r="CH132" s="532"/>
      <c r="CI132" s="533"/>
      <c r="CJ132" s="533"/>
    </row>
    <row r="133" spans="2:88" ht="11.25" customHeight="1">
      <c r="B133" s="531"/>
      <c r="C133" s="528"/>
      <c r="D133" s="528"/>
      <c r="E133" s="528"/>
      <c r="F133" s="528"/>
      <c r="G133" s="528"/>
      <c r="H133" s="528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28"/>
      <c r="U133" s="528"/>
      <c r="V133" s="528"/>
      <c r="W133" s="528"/>
      <c r="X133" s="528"/>
      <c r="Y133" s="528"/>
      <c r="Z133" s="528"/>
      <c r="AA133" s="528"/>
      <c r="AB133" s="528"/>
      <c r="AC133" s="528"/>
      <c r="AD133" s="528"/>
      <c r="AE133" s="528"/>
      <c r="AF133" s="528"/>
      <c r="AG133" s="528"/>
      <c r="AH133" s="528"/>
      <c r="AI133" s="528"/>
      <c r="AJ133" s="528"/>
      <c r="AK133" s="528"/>
      <c r="AL133" s="528"/>
      <c r="AM133" s="528"/>
      <c r="AN133" s="528"/>
      <c r="AO133" s="528"/>
      <c r="AP133" s="528"/>
      <c r="AQ133" s="528"/>
      <c r="AR133" s="528"/>
      <c r="AS133" s="528"/>
      <c r="AT133" s="528"/>
      <c r="AU133" s="528"/>
      <c r="AV133" s="528"/>
      <c r="AW133" s="528"/>
      <c r="AX133" s="528"/>
      <c r="AY133" s="528"/>
      <c r="AZ133" s="528"/>
      <c r="BA133" s="528"/>
      <c r="BB133" s="528"/>
      <c r="BC133" s="528"/>
      <c r="BD133" s="528"/>
      <c r="BE133" s="528"/>
      <c r="BF133" s="528"/>
      <c r="BG133" s="528"/>
      <c r="BH133" s="528"/>
      <c r="BI133" s="528"/>
      <c r="BJ133" s="528"/>
      <c r="BK133" s="528"/>
      <c r="BL133" s="528"/>
      <c r="BM133" s="528"/>
      <c r="BN133" s="528"/>
      <c r="BO133" s="528"/>
      <c r="BP133" s="528"/>
      <c r="BQ133" s="528"/>
      <c r="BR133" s="528"/>
      <c r="BS133" s="528"/>
      <c r="BT133" s="528"/>
      <c r="BU133" s="528"/>
      <c r="BV133" s="528"/>
      <c r="BW133" s="528"/>
      <c r="BX133" s="528"/>
      <c r="BY133" s="528"/>
      <c r="BZ133" s="528"/>
      <c r="CA133" s="528"/>
      <c r="CB133" s="528"/>
      <c r="CC133" s="528"/>
      <c r="CD133" s="528"/>
      <c r="CE133" s="528"/>
      <c r="CF133" s="532"/>
      <c r="CG133" s="532"/>
      <c r="CH133" s="532"/>
      <c r="CI133" s="533"/>
      <c r="CJ133" s="533"/>
    </row>
    <row r="134" spans="2:88" ht="11.25" customHeight="1">
      <c r="B134" s="531"/>
      <c r="C134" s="528"/>
      <c r="D134" s="528"/>
      <c r="E134" s="528"/>
      <c r="F134" s="528"/>
      <c r="G134" s="528"/>
      <c r="H134" s="528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28"/>
      <c r="U134" s="528"/>
      <c r="V134" s="528"/>
      <c r="W134" s="528"/>
      <c r="X134" s="528"/>
      <c r="Y134" s="528"/>
      <c r="Z134" s="528"/>
      <c r="AA134" s="528"/>
      <c r="AB134" s="528"/>
      <c r="AC134" s="528"/>
      <c r="AD134" s="528"/>
      <c r="AE134" s="528"/>
      <c r="AF134" s="528"/>
      <c r="AG134" s="528"/>
      <c r="AH134" s="528"/>
      <c r="AI134" s="528"/>
      <c r="AJ134" s="528"/>
      <c r="AK134" s="528"/>
      <c r="AL134" s="528"/>
      <c r="AM134" s="528"/>
      <c r="AN134" s="528"/>
      <c r="AO134" s="528"/>
      <c r="AP134" s="528"/>
      <c r="AQ134" s="528"/>
      <c r="AR134" s="528"/>
      <c r="AS134" s="528"/>
      <c r="AT134" s="528"/>
      <c r="AU134" s="528"/>
      <c r="AV134" s="528"/>
      <c r="AW134" s="528"/>
      <c r="AX134" s="528"/>
      <c r="AY134" s="528"/>
      <c r="AZ134" s="528"/>
      <c r="BA134" s="528"/>
      <c r="BB134" s="528"/>
      <c r="BC134" s="528"/>
      <c r="BD134" s="528"/>
      <c r="BE134" s="528"/>
      <c r="BF134" s="528"/>
      <c r="BG134" s="528"/>
      <c r="BH134" s="528"/>
      <c r="BI134" s="528"/>
      <c r="BJ134" s="528"/>
      <c r="BK134" s="528"/>
      <c r="BL134" s="528"/>
      <c r="BM134" s="528"/>
      <c r="BN134" s="528"/>
      <c r="BO134" s="528"/>
      <c r="BP134" s="528"/>
      <c r="BQ134" s="528"/>
      <c r="BR134" s="528"/>
      <c r="BS134" s="528"/>
      <c r="BT134" s="528"/>
      <c r="BU134" s="528"/>
      <c r="BV134" s="528"/>
      <c r="BW134" s="528"/>
      <c r="BX134" s="528"/>
      <c r="BY134" s="528"/>
      <c r="BZ134" s="528"/>
      <c r="CA134" s="528"/>
      <c r="CB134" s="528"/>
      <c r="CC134" s="528"/>
      <c r="CD134" s="528"/>
      <c r="CE134" s="528"/>
      <c r="CF134" s="532"/>
      <c r="CG134" s="532"/>
      <c r="CH134" s="532"/>
      <c r="CI134" s="533"/>
      <c r="CJ134" s="533"/>
    </row>
    <row r="135" spans="2:88" ht="11.25" customHeight="1">
      <c r="B135" s="531"/>
      <c r="C135" s="528"/>
      <c r="D135" s="528"/>
      <c r="E135" s="528"/>
      <c r="F135" s="528"/>
      <c r="G135" s="528"/>
      <c r="H135" s="528"/>
      <c r="I135" s="528"/>
      <c r="J135" s="528"/>
      <c r="K135" s="528"/>
      <c r="L135" s="528"/>
      <c r="M135" s="528"/>
      <c r="N135" s="528"/>
      <c r="O135" s="528"/>
      <c r="P135" s="528"/>
      <c r="Q135" s="528"/>
      <c r="R135" s="528"/>
      <c r="S135" s="528"/>
      <c r="T135" s="528"/>
      <c r="U135" s="528"/>
      <c r="V135" s="528"/>
      <c r="W135" s="528"/>
      <c r="X135" s="528"/>
      <c r="Y135" s="528"/>
      <c r="Z135" s="528"/>
      <c r="AA135" s="528"/>
      <c r="AB135" s="528"/>
      <c r="AC135" s="528"/>
      <c r="AD135" s="528"/>
      <c r="AE135" s="528"/>
      <c r="AF135" s="528"/>
      <c r="AG135" s="528"/>
      <c r="AH135" s="528"/>
      <c r="AI135" s="528"/>
      <c r="AJ135" s="528"/>
      <c r="AK135" s="528"/>
      <c r="AL135" s="528"/>
      <c r="AM135" s="528"/>
      <c r="AN135" s="528"/>
      <c r="AO135" s="528"/>
      <c r="AP135" s="528"/>
      <c r="AQ135" s="528"/>
      <c r="AR135" s="528"/>
      <c r="AS135" s="528"/>
      <c r="AT135" s="528"/>
      <c r="AU135" s="528"/>
      <c r="AV135" s="528"/>
      <c r="AW135" s="528"/>
      <c r="AX135" s="528"/>
      <c r="AY135" s="528"/>
      <c r="AZ135" s="528"/>
      <c r="BA135" s="528"/>
      <c r="BB135" s="528"/>
      <c r="BC135" s="528"/>
      <c r="BD135" s="528"/>
      <c r="BE135" s="528"/>
      <c r="BF135" s="528"/>
      <c r="BG135" s="528"/>
      <c r="BH135" s="528"/>
      <c r="BI135" s="528"/>
      <c r="BJ135" s="528"/>
      <c r="BK135" s="528"/>
      <c r="BL135" s="528"/>
      <c r="BM135" s="528"/>
      <c r="BN135" s="528"/>
      <c r="BO135" s="528"/>
      <c r="BP135" s="528"/>
      <c r="BQ135" s="528"/>
      <c r="BR135" s="528"/>
      <c r="BS135" s="528"/>
      <c r="BT135" s="528"/>
      <c r="BU135" s="528"/>
      <c r="BV135" s="528"/>
      <c r="BW135" s="528"/>
      <c r="BX135" s="528"/>
      <c r="BY135" s="528"/>
      <c r="BZ135" s="528"/>
      <c r="CA135" s="528"/>
      <c r="CB135" s="528"/>
      <c r="CC135" s="528"/>
      <c r="CD135" s="528"/>
      <c r="CE135" s="528"/>
      <c r="CF135" s="532"/>
      <c r="CG135" s="532"/>
      <c r="CH135" s="532"/>
      <c r="CI135" s="533"/>
      <c r="CJ135" s="533"/>
    </row>
    <row r="136" spans="2:88" ht="11.25" customHeight="1">
      <c r="B136" s="531"/>
      <c r="C136" s="528"/>
      <c r="D136" s="528"/>
      <c r="E136" s="528"/>
      <c r="F136" s="528"/>
      <c r="G136" s="528"/>
      <c r="H136" s="528"/>
      <c r="I136" s="528"/>
      <c r="J136" s="528"/>
      <c r="K136" s="528"/>
      <c r="L136" s="528"/>
      <c r="M136" s="528"/>
      <c r="N136" s="528"/>
      <c r="O136" s="528"/>
      <c r="P136" s="528"/>
      <c r="Q136" s="528"/>
      <c r="R136" s="528"/>
      <c r="S136" s="528"/>
      <c r="T136" s="528"/>
      <c r="U136" s="528"/>
      <c r="V136" s="528"/>
      <c r="W136" s="528"/>
      <c r="X136" s="528"/>
      <c r="Y136" s="528"/>
      <c r="Z136" s="528"/>
      <c r="AA136" s="528"/>
      <c r="AB136" s="528"/>
      <c r="AC136" s="528"/>
      <c r="AD136" s="528"/>
      <c r="AE136" s="528"/>
      <c r="AF136" s="528"/>
      <c r="AG136" s="528"/>
      <c r="AH136" s="528"/>
      <c r="AI136" s="528"/>
      <c r="AJ136" s="528"/>
      <c r="AK136" s="528"/>
      <c r="AL136" s="528"/>
      <c r="AM136" s="528"/>
      <c r="AN136" s="528"/>
      <c r="AO136" s="528"/>
      <c r="AP136" s="528"/>
      <c r="AQ136" s="528"/>
      <c r="AR136" s="528"/>
      <c r="AS136" s="528"/>
      <c r="AT136" s="528"/>
      <c r="AU136" s="528"/>
      <c r="AV136" s="528"/>
      <c r="AW136" s="528"/>
      <c r="AX136" s="528"/>
      <c r="AY136" s="528"/>
      <c r="AZ136" s="528"/>
      <c r="BA136" s="528"/>
      <c r="BB136" s="528"/>
      <c r="BC136" s="528"/>
      <c r="BD136" s="528"/>
      <c r="BE136" s="528"/>
      <c r="BF136" s="528"/>
      <c r="BG136" s="528"/>
      <c r="BH136" s="528"/>
      <c r="BI136" s="528"/>
      <c r="BJ136" s="528"/>
      <c r="BK136" s="528"/>
      <c r="BL136" s="528"/>
      <c r="BM136" s="528"/>
      <c r="BN136" s="528"/>
      <c r="BO136" s="528"/>
      <c r="BP136" s="528"/>
      <c r="BQ136" s="528"/>
      <c r="BR136" s="528"/>
      <c r="BS136" s="528"/>
      <c r="BT136" s="528"/>
      <c r="BU136" s="528"/>
      <c r="BV136" s="528"/>
      <c r="BW136" s="528"/>
      <c r="BX136" s="528"/>
      <c r="BY136" s="528"/>
      <c r="BZ136" s="528"/>
      <c r="CA136" s="528"/>
      <c r="CB136" s="528"/>
      <c r="CC136" s="528"/>
      <c r="CD136" s="528"/>
      <c r="CE136" s="528"/>
      <c r="CF136" s="532"/>
      <c r="CG136" s="532"/>
      <c r="CH136" s="532"/>
      <c r="CI136" s="533"/>
      <c r="CJ136" s="533"/>
    </row>
    <row r="137" spans="2:88" ht="11.25" customHeight="1">
      <c r="B137" s="531"/>
      <c r="C137" s="528"/>
      <c r="D137" s="528"/>
      <c r="E137" s="528"/>
      <c r="F137" s="528"/>
      <c r="G137" s="528"/>
      <c r="H137" s="528"/>
      <c r="I137" s="528"/>
      <c r="J137" s="528"/>
      <c r="K137" s="528"/>
      <c r="L137" s="528"/>
      <c r="M137" s="528"/>
      <c r="N137" s="528"/>
      <c r="O137" s="528"/>
      <c r="P137" s="528"/>
      <c r="Q137" s="528"/>
      <c r="R137" s="528"/>
      <c r="S137" s="528"/>
      <c r="T137" s="528"/>
      <c r="U137" s="528"/>
      <c r="V137" s="528"/>
      <c r="W137" s="528"/>
      <c r="X137" s="528"/>
      <c r="Y137" s="528"/>
      <c r="Z137" s="528"/>
      <c r="AA137" s="528"/>
      <c r="AB137" s="528"/>
      <c r="AC137" s="528"/>
      <c r="AD137" s="528"/>
      <c r="AE137" s="528"/>
      <c r="AF137" s="528"/>
      <c r="AG137" s="528"/>
      <c r="AH137" s="528"/>
      <c r="AI137" s="528"/>
      <c r="AJ137" s="528"/>
      <c r="AK137" s="528"/>
      <c r="AL137" s="528"/>
      <c r="AM137" s="528"/>
      <c r="AN137" s="528"/>
      <c r="AO137" s="528"/>
      <c r="AP137" s="528"/>
      <c r="AQ137" s="528"/>
      <c r="AR137" s="528"/>
      <c r="AS137" s="528"/>
      <c r="AT137" s="528"/>
      <c r="AU137" s="528"/>
      <c r="AV137" s="528"/>
      <c r="AW137" s="528"/>
      <c r="AX137" s="528"/>
      <c r="AY137" s="528"/>
      <c r="AZ137" s="528"/>
      <c r="BA137" s="528"/>
      <c r="BB137" s="528"/>
      <c r="BC137" s="528"/>
      <c r="BD137" s="528"/>
      <c r="BE137" s="528"/>
      <c r="BF137" s="528"/>
      <c r="BG137" s="528"/>
      <c r="BH137" s="528"/>
      <c r="BI137" s="528"/>
      <c r="BJ137" s="528"/>
      <c r="BK137" s="528"/>
      <c r="BL137" s="528"/>
      <c r="BM137" s="528"/>
      <c r="BN137" s="528"/>
      <c r="BO137" s="528"/>
      <c r="BP137" s="528"/>
      <c r="BQ137" s="528"/>
      <c r="BR137" s="528"/>
      <c r="BS137" s="528"/>
      <c r="BT137" s="528"/>
      <c r="BU137" s="528"/>
      <c r="BV137" s="528"/>
      <c r="BW137" s="528"/>
      <c r="BX137" s="528"/>
      <c r="BY137" s="528"/>
      <c r="BZ137" s="528"/>
      <c r="CA137" s="528"/>
      <c r="CB137" s="528"/>
      <c r="CC137" s="528"/>
      <c r="CD137" s="528"/>
      <c r="CE137" s="528"/>
      <c r="CF137" s="532"/>
      <c r="CG137" s="532"/>
      <c r="CH137" s="532"/>
      <c r="CI137" s="533"/>
      <c r="CJ137" s="533"/>
    </row>
    <row r="138" spans="2:88" ht="11.25" customHeight="1">
      <c r="B138" s="531"/>
      <c r="C138" s="528"/>
      <c r="D138" s="528"/>
      <c r="E138" s="528"/>
      <c r="F138" s="528"/>
      <c r="G138" s="528"/>
      <c r="H138" s="528"/>
      <c r="I138" s="528"/>
      <c r="J138" s="528"/>
      <c r="K138" s="528"/>
      <c r="L138" s="528"/>
      <c r="M138" s="528"/>
      <c r="N138" s="528"/>
      <c r="O138" s="528"/>
      <c r="P138" s="528"/>
      <c r="Q138" s="528"/>
      <c r="R138" s="528"/>
      <c r="S138" s="528"/>
      <c r="T138" s="528"/>
      <c r="U138" s="528"/>
      <c r="V138" s="528"/>
      <c r="W138" s="528"/>
      <c r="X138" s="528"/>
      <c r="Y138" s="528"/>
      <c r="Z138" s="528"/>
      <c r="AA138" s="528"/>
      <c r="AB138" s="528"/>
      <c r="AC138" s="528"/>
      <c r="AD138" s="528"/>
      <c r="AE138" s="528"/>
      <c r="AF138" s="528"/>
      <c r="AG138" s="528"/>
      <c r="AH138" s="528"/>
      <c r="AI138" s="528"/>
      <c r="AJ138" s="528"/>
      <c r="AK138" s="528"/>
      <c r="AL138" s="528"/>
      <c r="AM138" s="528"/>
      <c r="AN138" s="528"/>
      <c r="AO138" s="528"/>
      <c r="AP138" s="528"/>
      <c r="AQ138" s="528"/>
      <c r="AR138" s="528"/>
      <c r="AS138" s="528"/>
      <c r="AT138" s="528"/>
      <c r="AU138" s="528"/>
      <c r="AV138" s="528"/>
      <c r="AW138" s="528"/>
      <c r="AX138" s="528"/>
      <c r="AY138" s="528"/>
      <c r="AZ138" s="528"/>
      <c r="BA138" s="528"/>
      <c r="BB138" s="528"/>
      <c r="BC138" s="528"/>
      <c r="BD138" s="528"/>
      <c r="BE138" s="528"/>
      <c r="BF138" s="528"/>
      <c r="BG138" s="528"/>
      <c r="BH138" s="528"/>
      <c r="BI138" s="528"/>
      <c r="BJ138" s="528"/>
      <c r="BK138" s="528"/>
      <c r="BL138" s="528"/>
      <c r="BM138" s="528"/>
      <c r="BN138" s="528"/>
      <c r="BO138" s="528"/>
      <c r="BP138" s="528"/>
      <c r="BQ138" s="528"/>
      <c r="BR138" s="528"/>
      <c r="BS138" s="528"/>
      <c r="BT138" s="528"/>
      <c r="BU138" s="528"/>
      <c r="BV138" s="528"/>
      <c r="BW138" s="528"/>
      <c r="BX138" s="528"/>
      <c r="BY138" s="528"/>
      <c r="BZ138" s="528"/>
      <c r="CA138" s="528"/>
      <c r="CB138" s="528"/>
      <c r="CC138" s="528"/>
      <c r="CD138" s="528"/>
      <c r="CE138" s="528"/>
      <c r="CF138" s="532"/>
      <c r="CG138" s="532"/>
      <c r="CH138" s="532"/>
      <c r="CI138" s="533"/>
      <c r="CJ138" s="533"/>
    </row>
    <row r="139" spans="2:88" ht="11.25" customHeight="1">
      <c r="B139" s="531"/>
      <c r="C139" s="528"/>
      <c r="D139" s="528"/>
      <c r="E139" s="528"/>
      <c r="F139" s="528"/>
      <c r="G139" s="528"/>
      <c r="H139" s="528"/>
      <c r="I139" s="528"/>
      <c r="J139" s="528"/>
      <c r="K139" s="528"/>
      <c r="L139" s="528"/>
      <c r="M139" s="528"/>
      <c r="N139" s="528"/>
      <c r="O139" s="528"/>
      <c r="P139" s="528"/>
      <c r="Q139" s="528"/>
      <c r="R139" s="528"/>
      <c r="S139" s="528"/>
      <c r="T139" s="528"/>
      <c r="U139" s="528"/>
      <c r="V139" s="528"/>
      <c r="W139" s="528"/>
      <c r="X139" s="528"/>
      <c r="Y139" s="528"/>
      <c r="Z139" s="528"/>
      <c r="AA139" s="528"/>
      <c r="AB139" s="528"/>
      <c r="AC139" s="528"/>
      <c r="AD139" s="528"/>
      <c r="AE139" s="528"/>
      <c r="AF139" s="528"/>
      <c r="AG139" s="528"/>
      <c r="AH139" s="528"/>
      <c r="AI139" s="528"/>
      <c r="AJ139" s="528"/>
      <c r="AK139" s="528"/>
      <c r="AL139" s="528"/>
      <c r="AM139" s="528"/>
      <c r="AN139" s="528"/>
      <c r="AO139" s="528"/>
      <c r="AP139" s="528"/>
      <c r="AQ139" s="528"/>
      <c r="AR139" s="528"/>
      <c r="AS139" s="528"/>
      <c r="AT139" s="528"/>
      <c r="AU139" s="528"/>
      <c r="AV139" s="528"/>
      <c r="AW139" s="528"/>
      <c r="AX139" s="528"/>
      <c r="AY139" s="528"/>
      <c r="AZ139" s="528"/>
      <c r="BA139" s="528"/>
      <c r="BB139" s="528"/>
      <c r="BC139" s="528"/>
      <c r="BD139" s="528"/>
      <c r="BE139" s="528"/>
      <c r="BF139" s="528"/>
      <c r="BG139" s="528"/>
      <c r="BH139" s="528"/>
      <c r="BI139" s="528"/>
      <c r="BJ139" s="528"/>
      <c r="BK139" s="528"/>
      <c r="BL139" s="528"/>
      <c r="BM139" s="528"/>
      <c r="BN139" s="528"/>
      <c r="BO139" s="528"/>
      <c r="BP139" s="528"/>
      <c r="BQ139" s="528"/>
      <c r="BR139" s="528"/>
      <c r="BS139" s="528"/>
      <c r="BT139" s="528"/>
      <c r="BU139" s="528"/>
      <c r="BV139" s="528"/>
      <c r="BW139" s="528"/>
      <c r="BX139" s="528"/>
      <c r="BY139" s="528"/>
      <c r="BZ139" s="528"/>
      <c r="CA139" s="528"/>
      <c r="CB139" s="528"/>
      <c r="CC139" s="528"/>
      <c r="CD139" s="528"/>
      <c r="CE139" s="528"/>
      <c r="CF139" s="532"/>
      <c r="CG139" s="532"/>
      <c r="CH139" s="532"/>
      <c r="CI139" s="533"/>
      <c r="CJ139" s="533"/>
    </row>
    <row r="140" spans="2:88" ht="11.25" customHeight="1">
      <c r="B140" s="531"/>
      <c r="C140" s="528"/>
      <c r="D140" s="528"/>
      <c r="E140" s="528"/>
      <c r="F140" s="528"/>
      <c r="G140" s="528"/>
      <c r="H140" s="528"/>
      <c r="I140" s="528"/>
      <c r="J140" s="528"/>
      <c r="K140" s="528"/>
      <c r="L140" s="528"/>
      <c r="M140" s="528"/>
      <c r="N140" s="528"/>
      <c r="O140" s="528"/>
      <c r="P140" s="528"/>
      <c r="Q140" s="528"/>
      <c r="R140" s="528"/>
      <c r="S140" s="528"/>
      <c r="T140" s="528"/>
      <c r="U140" s="528"/>
      <c r="V140" s="528"/>
      <c r="W140" s="528"/>
      <c r="X140" s="528"/>
      <c r="Y140" s="528"/>
      <c r="Z140" s="528"/>
      <c r="AA140" s="528"/>
      <c r="AB140" s="528"/>
      <c r="AC140" s="528"/>
      <c r="AD140" s="528"/>
      <c r="AE140" s="528"/>
      <c r="AF140" s="528"/>
      <c r="AG140" s="528"/>
      <c r="AH140" s="528"/>
      <c r="AI140" s="528"/>
      <c r="AJ140" s="528"/>
      <c r="AK140" s="528"/>
      <c r="AL140" s="528"/>
      <c r="AM140" s="528"/>
      <c r="AN140" s="528"/>
      <c r="AO140" s="528"/>
      <c r="AP140" s="528"/>
      <c r="AQ140" s="528"/>
      <c r="AR140" s="528"/>
      <c r="AS140" s="528"/>
      <c r="AT140" s="528"/>
      <c r="AU140" s="528"/>
      <c r="AV140" s="528"/>
      <c r="AW140" s="528"/>
      <c r="AX140" s="528"/>
      <c r="AY140" s="528"/>
      <c r="AZ140" s="528"/>
      <c r="BA140" s="528"/>
      <c r="BB140" s="528"/>
      <c r="BC140" s="528"/>
      <c r="BD140" s="528"/>
      <c r="BE140" s="528"/>
      <c r="BF140" s="528"/>
      <c r="BG140" s="528"/>
      <c r="BH140" s="528"/>
      <c r="BI140" s="528"/>
      <c r="BJ140" s="528"/>
      <c r="BK140" s="528"/>
      <c r="BL140" s="528"/>
      <c r="BM140" s="528"/>
      <c r="BN140" s="528"/>
      <c r="BO140" s="528"/>
      <c r="BP140" s="528"/>
      <c r="BQ140" s="528"/>
      <c r="BR140" s="528"/>
      <c r="BS140" s="528"/>
      <c r="BT140" s="528"/>
      <c r="BU140" s="528"/>
      <c r="BV140" s="528"/>
      <c r="BW140" s="528"/>
      <c r="BX140" s="528"/>
      <c r="BY140" s="528"/>
      <c r="BZ140" s="528"/>
      <c r="CA140" s="528"/>
      <c r="CB140" s="528"/>
      <c r="CC140" s="528"/>
      <c r="CD140" s="528"/>
      <c r="CE140" s="528"/>
      <c r="CF140" s="532"/>
      <c r="CG140" s="532"/>
      <c r="CH140" s="532"/>
      <c r="CI140" s="533"/>
      <c r="CJ140" s="533"/>
    </row>
    <row r="141" spans="2:88" ht="11.25" customHeight="1">
      <c r="B141" s="531"/>
      <c r="C141" s="528"/>
      <c r="D141" s="528"/>
      <c r="E141" s="528"/>
      <c r="F141" s="528"/>
      <c r="G141" s="528"/>
      <c r="H141" s="528"/>
      <c r="I141" s="528"/>
      <c r="J141" s="528"/>
      <c r="K141" s="528"/>
      <c r="L141" s="528"/>
      <c r="M141" s="528"/>
      <c r="N141" s="528"/>
      <c r="O141" s="528"/>
      <c r="P141" s="528"/>
      <c r="Q141" s="528"/>
      <c r="R141" s="528"/>
      <c r="S141" s="528"/>
      <c r="T141" s="528"/>
      <c r="U141" s="528"/>
      <c r="V141" s="528"/>
      <c r="W141" s="528"/>
      <c r="X141" s="528"/>
      <c r="Y141" s="528"/>
      <c r="Z141" s="528"/>
      <c r="AA141" s="528"/>
      <c r="AB141" s="528"/>
      <c r="AC141" s="528"/>
      <c r="AD141" s="528"/>
      <c r="AE141" s="528"/>
      <c r="AF141" s="528"/>
      <c r="AG141" s="528"/>
      <c r="AH141" s="528"/>
      <c r="AI141" s="528"/>
      <c r="AJ141" s="528"/>
      <c r="AK141" s="528"/>
      <c r="AL141" s="528"/>
      <c r="AM141" s="528"/>
      <c r="AN141" s="528"/>
      <c r="AO141" s="528"/>
      <c r="AP141" s="528"/>
      <c r="AQ141" s="528"/>
      <c r="AR141" s="528"/>
      <c r="AS141" s="528"/>
      <c r="AT141" s="528"/>
      <c r="AU141" s="528"/>
      <c r="AV141" s="528"/>
      <c r="AW141" s="528"/>
      <c r="AX141" s="528"/>
      <c r="AY141" s="528"/>
      <c r="AZ141" s="528"/>
      <c r="BA141" s="528"/>
      <c r="BB141" s="528"/>
      <c r="BC141" s="528"/>
      <c r="BD141" s="528"/>
      <c r="BE141" s="528"/>
      <c r="BF141" s="528"/>
      <c r="BG141" s="528"/>
      <c r="BH141" s="528"/>
      <c r="BI141" s="528"/>
      <c r="BJ141" s="528"/>
      <c r="BK141" s="528"/>
      <c r="BL141" s="528"/>
      <c r="BM141" s="528"/>
      <c r="BN141" s="528"/>
      <c r="BO141" s="528"/>
      <c r="BP141" s="528"/>
      <c r="BQ141" s="528"/>
      <c r="BR141" s="528"/>
      <c r="BS141" s="528"/>
      <c r="BT141" s="528"/>
      <c r="BU141" s="528"/>
      <c r="BV141" s="528"/>
      <c r="BW141" s="528"/>
      <c r="BX141" s="528"/>
      <c r="BY141" s="528"/>
      <c r="BZ141" s="528"/>
      <c r="CA141" s="528"/>
      <c r="CB141" s="528"/>
      <c r="CC141" s="528"/>
      <c r="CD141" s="528"/>
      <c r="CE141" s="528"/>
      <c r="CF141" s="532"/>
      <c r="CG141" s="532"/>
      <c r="CH141" s="532"/>
      <c r="CI141" s="533"/>
      <c r="CJ141" s="533"/>
    </row>
    <row r="142" spans="2:88" ht="11.25" customHeight="1">
      <c r="B142" s="531"/>
      <c r="C142" s="528"/>
      <c r="D142" s="528"/>
      <c r="E142" s="528"/>
      <c r="F142" s="528"/>
      <c r="G142" s="528"/>
      <c r="H142" s="528"/>
      <c r="I142" s="528"/>
      <c r="J142" s="528"/>
      <c r="K142" s="528"/>
      <c r="L142" s="528"/>
      <c r="M142" s="528"/>
      <c r="N142" s="528"/>
      <c r="O142" s="528"/>
      <c r="P142" s="528"/>
      <c r="Q142" s="528"/>
      <c r="R142" s="528"/>
      <c r="S142" s="528"/>
      <c r="T142" s="528"/>
      <c r="U142" s="528"/>
      <c r="V142" s="528"/>
      <c r="W142" s="528"/>
      <c r="X142" s="528"/>
      <c r="Y142" s="528"/>
      <c r="Z142" s="528"/>
      <c r="AA142" s="528"/>
      <c r="AB142" s="528"/>
      <c r="AC142" s="528"/>
      <c r="AD142" s="528"/>
      <c r="AE142" s="528"/>
      <c r="AF142" s="528"/>
      <c r="AG142" s="528"/>
      <c r="AH142" s="528"/>
      <c r="AI142" s="528"/>
      <c r="AJ142" s="528"/>
      <c r="AK142" s="528"/>
      <c r="AL142" s="528"/>
      <c r="AM142" s="528"/>
      <c r="AN142" s="528"/>
      <c r="AO142" s="528"/>
      <c r="AP142" s="528"/>
      <c r="AQ142" s="528"/>
      <c r="AR142" s="528"/>
      <c r="AS142" s="528"/>
      <c r="AT142" s="528"/>
      <c r="AU142" s="528"/>
      <c r="AV142" s="528"/>
      <c r="AW142" s="528"/>
      <c r="AX142" s="528"/>
      <c r="AY142" s="528"/>
      <c r="AZ142" s="528"/>
      <c r="BA142" s="528"/>
      <c r="BB142" s="528"/>
      <c r="BC142" s="528"/>
      <c r="BD142" s="528"/>
      <c r="BE142" s="528"/>
      <c r="BF142" s="528"/>
      <c r="BG142" s="528"/>
      <c r="BH142" s="528"/>
      <c r="BI142" s="528"/>
      <c r="BJ142" s="528"/>
      <c r="BK142" s="528"/>
      <c r="BL142" s="528"/>
      <c r="BM142" s="528"/>
      <c r="BN142" s="528"/>
      <c r="BO142" s="528"/>
      <c r="BP142" s="528"/>
      <c r="BQ142" s="528"/>
      <c r="BR142" s="528"/>
      <c r="BS142" s="528"/>
      <c r="BT142" s="528"/>
      <c r="BU142" s="528"/>
      <c r="BV142" s="528"/>
      <c r="BW142" s="528"/>
      <c r="BX142" s="528"/>
      <c r="BY142" s="528"/>
      <c r="BZ142" s="528"/>
      <c r="CA142" s="528"/>
      <c r="CB142" s="528"/>
      <c r="CC142" s="528"/>
      <c r="CD142" s="528"/>
      <c r="CE142" s="528"/>
      <c r="CF142" s="532"/>
      <c r="CG142" s="532"/>
      <c r="CH142" s="532"/>
      <c r="CI142" s="533"/>
      <c r="CJ142" s="533"/>
    </row>
    <row r="143" spans="2:88" ht="11.25" customHeight="1">
      <c r="B143" s="531"/>
      <c r="C143" s="528"/>
      <c r="D143" s="528"/>
      <c r="E143" s="528"/>
      <c r="F143" s="528"/>
      <c r="G143" s="528"/>
      <c r="H143" s="528"/>
      <c r="I143" s="528"/>
      <c r="J143" s="528"/>
      <c r="K143" s="528"/>
      <c r="L143" s="528"/>
      <c r="M143" s="528"/>
      <c r="N143" s="528"/>
      <c r="O143" s="528"/>
      <c r="P143" s="528"/>
      <c r="Q143" s="528"/>
      <c r="R143" s="528"/>
      <c r="S143" s="528"/>
      <c r="T143" s="528"/>
      <c r="U143" s="528"/>
      <c r="V143" s="528"/>
      <c r="W143" s="528"/>
      <c r="X143" s="528"/>
      <c r="Y143" s="528"/>
      <c r="Z143" s="528"/>
      <c r="AA143" s="528"/>
      <c r="AB143" s="528"/>
      <c r="AC143" s="528"/>
      <c r="AD143" s="528"/>
      <c r="AE143" s="528"/>
      <c r="AF143" s="528"/>
      <c r="AG143" s="528"/>
      <c r="AH143" s="528"/>
      <c r="AI143" s="528"/>
      <c r="AJ143" s="528"/>
      <c r="AK143" s="528"/>
      <c r="AL143" s="528"/>
      <c r="AM143" s="528"/>
      <c r="AN143" s="528"/>
      <c r="AO143" s="528"/>
      <c r="AP143" s="528"/>
      <c r="AQ143" s="528"/>
      <c r="AR143" s="528"/>
      <c r="AS143" s="528"/>
      <c r="AT143" s="528"/>
      <c r="AU143" s="528"/>
      <c r="AV143" s="528"/>
      <c r="AW143" s="528"/>
      <c r="AX143" s="528"/>
      <c r="AY143" s="528"/>
      <c r="AZ143" s="528"/>
      <c r="BA143" s="528"/>
      <c r="BB143" s="528"/>
      <c r="BC143" s="528"/>
      <c r="BD143" s="528"/>
      <c r="BE143" s="528"/>
      <c r="BF143" s="528"/>
      <c r="BG143" s="528"/>
      <c r="BH143" s="528"/>
      <c r="BI143" s="528"/>
      <c r="BJ143" s="528"/>
      <c r="BK143" s="528"/>
      <c r="BL143" s="528"/>
      <c r="BM143" s="528"/>
      <c r="BN143" s="528"/>
      <c r="BO143" s="528"/>
      <c r="BP143" s="528"/>
      <c r="BQ143" s="528"/>
      <c r="BR143" s="528"/>
      <c r="BS143" s="528"/>
      <c r="BT143" s="528"/>
      <c r="BU143" s="528"/>
      <c r="BV143" s="528"/>
      <c r="BW143" s="528"/>
      <c r="BX143" s="528"/>
      <c r="BY143" s="528"/>
      <c r="BZ143" s="528"/>
      <c r="CA143" s="528"/>
      <c r="CB143" s="528"/>
      <c r="CC143" s="528"/>
      <c r="CD143" s="528"/>
      <c r="CE143" s="528"/>
      <c r="CF143" s="532"/>
      <c r="CG143" s="532"/>
      <c r="CH143" s="532"/>
      <c r="CI143" s="533"/>
      <c r="CJ143" s="533"/>
    </row>
    <row r="144" spans="2:88" ht="11.25" customHeight="1">
      <c r="B144" s="531"/>
      <c r="C144" s="528"/>
      <c r="D144" s="528"/>
      <c r="E144" s="528"/>
      <c r="F144" s="528"/>
      <c r="G144" s="528"/>
      <c r="H144" s="528"/>
      <c r="I144" s="528"/>
      <c r="J144" s="528"/>
      <c r="K144" s="528"/>
      <c r="L144" s="528"/>
      <c r="M144" s="528"/>
      <c r="N144" s="528"/>
      <c r="O144" s="528"/>
      <c r="P144" s="528"/>
      <c r="Q144" s="528"/>
      <c r="R144" s="528"/>
      <c r="S144" s="528"/>
      <c r="T144" s="528"/>
      <c r="U144" s="528"/>
      <c r="V144" s="528"/>
      <c r="W144" s="528"/>
      <c r="X144" s="528"/>
      <c r="Y144" s="528"/>
      <c r="Z144" s="528"/>
      <c r="AA144" s="528"/>
      <c r="AB144" s="528"/>
      <c r="AC144" s="528"/>
      <c r="AD144" s="528"/>
      <c r="AE144" s="528"/>
      <c r="AF144" s="528"/>
      <c r="AG144" s="528"/>
      <c r="AH144" s="528"/>
      <c r="AI144" s="528"/>
      <c r="AJ144" s="528"/>
      <c r="AK144" s="528"/>
      <c r="AL144" s="528"/>
      <c r="AM144" s="528"/>
      <c r="AN144" s="528"/>
      <c r="AO144" s="528"/>
      <c r="AP144" s="528"/>
      <c r="AQ144" s="528"/>
      <c r="AR144" s="528"/>
      <c r="AS144" s="528"/>
      <c r="AT144" s="528"/>
      <c r="AU144" s="528"/>
      <c r="AV144" s="528"/>
      <c r="AW144" s="528"/>
      <c r="AX144" s="528"/>
      <c r="AY144" s="528"/>
      <c r="AZ144" s="528"/>
      <c r="BA144" s="528"/>
      <c r="BB144" s="528"/>
      <c r="BC144" s="528"/>
      <c r="BD144" s="528"/>
      <c r="BE144" s="528"/>
      <c r="BF144" s="528"/>
      <c r="BG144" s="528"/>
      <c r="BH144" s="528"/>
      <c r="BI144" s="528"/>
      <c r="BJ144" s="528"/>
      <c r="BK144" s="528"/>
      <c r="BL144" s="528"/>
      <c r="BM144" s="528"/>
      <c r="BN144" s="528"/>
      <c r="BO144" s="528"/>
      <c r="BP144" s="528"/>
      <c r="BQ144" s="528"/>
      <c r="BR144" s="528"/>
      <c r="BS144" s="528"/>
      <c r="BT144" s="528"/>
      <c r="BU144" s="528"/>
      <c r="BV144" s="528"/>
      <c r="BW144" s="528"/>
      <c r="BX144" s="528"/>
      <c r="BY144" s="528"/>
      <c r="BZ144" s="528"/>
      <c r="CA144" s="528"/>
      <c r="CB144" s="528"/>
      <c r="CC144" s="528"/>
      <c r="CD144" s="528"/>
      <c r="CE144" s="528"/>
      <c r="CF144" s="532"/>
      <c r="CG144" s="532"/>
      <c r="CH144" s="532"/>
      <c r="CI144" s="533"/>
      <c r="CJ144" s="533"/>
    </row>
    <row r="145" spans="2:88" ht="11.25" customHeight="1">
      <c r="B145" s="531"/>
      <c r="C145" s="528"/>
      <c r="D145" s="528"/>
      <c r="E145" s="528"/>
      <c r="F145" s="528"/>
      <c r="G145" s="528"/>
      <c r="H145" s="528"/>
      <c r="I145" s="528"/>
      <c r="J145" s="528"/>
      <c r="K145" s="528"/>
      <c r="L145" s="528"/>
      <c r="M145" s="528"/>
      <c r="N145" s="528"/>
      <c r="O145" s="528"/>
      <c r="P145" s="528"/>
      <c r="Q145" s="528"/>
      <c r="R145" s="528"/>
      <c r="S145" s="528"/>
      <c r="T145" s="528"/>
      <c r="U145" s="528"/>
      <c r="V145" s="528"/>
      <c r="W145" s="528"/>
      <c r="X145" s="528"/>
      <c r="Y145" s="528"/>
      <c r="Z145" s="528"/>
      <c r="AA145" s="528"/>
      <c r="AB145" s="528"/>
      <c r="AC145" s="528"/>
      <c r="AD145" s="528"/>
      <c r="AE145" s="528"/>
      <c r="AF145" s="528"/>
      <c r="AG145" s="528"/>
      <c r="AH145" s="528"/>
      <c r="AI145" s="528"/>
      <c r="AJ145" s="528"/>
      <c r="AK145" s="528"/>
      <c r="AL145" s="528"/>
      <c r="AM145" s="528"/>
      <c r="AN145" s="528"/>
      <c r="AO145" s="528"/>
      <c r="AP145" s="528"/>
      <c r="AQ145" s="528"/>
      <c r="AR145" s="528"/>
      <c r="AS145" s="528"/>
      <c r="AT145" s="528"/>
      <c r="AU145" s="528"/>
      <c r="AV145" s="528"/>
      <c r="AW145" s="528"/>
      <c r="AX145" s="528"/>
      <c r="AY145" s="528"/>
      <c r="AZ145" s="528"/>
      <c r="BA145" s="528"/>
      <c r="BB145" s="528"/>
      <c r="BC145" s="528"/>
      <c r="BD145" s="528"/>
      <c r="BE145" s="528"/>
      <c r="BF145" s="528"/>
      <c r="BG145" s="528"/>
      <c r="BH145" s="528"/>
      <c r="BI145" s="528"/>
      <c r="BJ145" s="528"/>
      <c r="BK145" s="528"/>
      <c r="BL145" s="528"/>
      <c r="BM145" s="528"/>
      <c r="BN145" s="528"/>
      <c r="BO145" s="528"/>
      <c r="BP145" s="528"/>
      <c r="BQ145" s="528"/>
      <c r="BR145" s="528"/>
      <c r="BS145" s="528"/>
      <c r="BT145" s="528"/>
      <c r="BU145" s="528"/>
      <c r="BV145" s="528"/>
      <c r="BW145" s="528"/>
      <c r="BX145" s="528"/>
      <c r="BY145" s="528"/>
      <c r="BZ145" s="528"/>
      <c r="CA145" s="528"/>
      <c r="CB145" s="528"/>
      <c r="CC145" s="528"/>
      <c r="CD145" s="528"/>
      <c r="CE145" s="528"/>
      <c r="CF145" s="532"/>
      <c r="CG145" s="532"/>
      <c r="CH145" s="532"/>
      <c r="CI145" s="533"/>
      <c r="CJ145" s="533"/>
    </row>
    <row r="146" spans="2:88" ht="11.25" customHeight="1">
      <c r="B146" s="531"/>
      <c r="C146" s="528"/>
      <c r="D146" s="528"/>
      <c r="E146" s="528"/>
      <c r="F146" s="528"/>
      <c r="G146" s="528"/>
      <c r="H146" s="528"/>
      <c r="I146" s="528"/>
      <c r="J146" s="528"/>
      <c r="K146" s="528"/>
      <c r="L146" s="528"/>
      <c r="M146" s="528"/>
      <c r="N146" s="528"/>
      <c r="O146" s="528"/>
      <c r="P146" s="528"/>
      <c r="Q146" s="528"/>
      <c r="R146" s="528"/>
      <c r="S146" s="528"/>
      <c r="T146" s="528"/>
      <c r="U146" s="528"/>
      <c r="V146" s="528"/>
      <c r="W146" s="528"/>
      <c r="X146" s="528"/>
      <c r="Y146" s="528"/>
      <c r="Z146" s="528"/>
      <c r="AA146" s="528"/>
      <c r="AB146" s="528"/>
      <c r="AC146" s="528"/>
      <c r="AD146" s="528"/>
      <c r="AE146" s="528"/>
      <c r="AF146" s="528"/>
      <c r="AG146" s="528"/>
      <c r="AH146" s="528"/>
      <c r="AI146" s="528"/>
      <c r="AJ146" s="528"/>
      <c r="AK146" s="528"/>
      <c r="AL146" s="528"/>
      <c r="AM146" s="528"/>
      <c r="AN146" s="528"/>
      <c r="AO146" s="528"/>
      <c r="AP146" s="528"/>
      <c r="AQ146" s="528"/>
      <c r="AR146" s="528"/>
      <c r="AS146" s="528"/>
      <c r="AT146" s="528"/>
      <c r="AU146" s="528"/>
      <c r="AV146" s="528"/>
      <c r="AW146" s="528"/>
      <c r="AX146" s="528"/>
      <c r="AY146" s="528"/>
      <c r="AZ146" s="528"/>
      <c r="BA146" s="528"/>
      <c r="BB146" s="528"/>
      <c r="BC146" s="528"/>
      <c r="BD146" s="528"/>
      <c r="BE146" s="528"/>
      <c r="BF146" s="528"/>
      <c r="BG146" s="528"/>
      <c r="BH146" s="528"/>
      <c r="BI146" s="528"/>
      <c r="BJ146" s="528"/>
      <c r="BK146" s="528"/>
      <c r="BL146" s="528"/>
      <c r="BM146" s="528"/>
      <c r="BN146" s="528"/>
      <c r="BO146" s="528"/>
      <c r="BP146" s="528"/>
      <c r="BQ146" s="528"/>
      <c r="BR146" s="528"/>
      <c r="BS146" s="528"/>
      <c r="BT146" s="528"/>
      <c r="BU146" s="528"/>
      <c r="BV146" s="528"/>
      <c r="BW146" s="528"/>
      <c r="BX146" s="528"/>
      <c r="BY146" s="528"/>
      <c r="BZ146" s="528"/>
      <c r="CA146" s="528"/>
      <c r="CB146" s="528"/>
      <c r="CC146" s="528"/>
      <c r="CD146" s="528"/>
      <c r="CE146" s="528"/>
      <c r="CF146" s="532"/>
      <c r="CG146" s="532"/>
      <c r="CH146" s="532"/>
      <c r="CI146" s="533"/>
      <c r="CJ146" s="533"/>
    </row>
    <row r="147" spans="2:88" ht="11.25" customHeight="1">
      <c r="B147" s="531"/>
      <c r="C147" s="528"/>
      <c r="D147" s="528"/>
      <c r="E147" s="528"/>
      <c r="F147" s="528"/>
      <c r="G147" s="528"/>
      <c r="H147" s="528"/>
      <c r="I147" s="528"/>
      <c r="J147" s="528"/>
      <c r="K147" s="528"/>
      <c r="L147" s="528"/>
      <c r="M147" s="528"/>
      <c r="N147" s="528"/>
      <c r="O147" s="528"/>
      <c r="P147" s="528"/>
      <c r="Q147" s="528"/>
      <c r="R147" s="528"/>
      <c r="S147" s="528"/>
      <c r="T147" s="528"/>
      <c r="U147" s="528"/>
      <c r="V147" s="528"/>
      <c r="W147" s="528"/>
      <c r="X147" s="528"/>
      <c r="Y147" s="528"/>
      <c r="Z147" s="528"/>
      <c r="AA147" s="528"/>
      <c r="AB147" s="528"/>
      <c r="AC147" s="528"/>
      <c r="AD147" s="528"/>
      <c r="AE147" s="528"/>
      <c r="AF147" s="528"/>
      <c r="AG147" s="528"/>
      <c r="AH147" s="528"/>
      <c r="AI147" s="528"/>
      <c r="AJ147" s="528"/>
      <c r="AK147" s="528"/>
      <c r="AL147" s="528"/>
      <c r="AM147" s="528"/>
      <c r="AN147" s="528"/>
      <c r="AO147" s="528"/>
      <c r="AP147" s="528"/>
      <c r="AQ147" s="528"/>
      <c r="AR147" s="528"/>
      <c r="AS147" s="528"/>
      <c r="AT147" s="528"/>
      <c r="AU147" s="528"/>
      <c r="AV147" s="528"/>
      <c r="AW147" s="528"/>
      <c r="AX147" s="528"/>
      <c r="AY147" s="528"/>
      <c r="AZ147" s="528"/>
      <c r="BA147" s="528"/>
      <c r="BB147" s="528"/>
      <c r="BC147" s="528"/>
      <c r="BD147" s="528"/>
      <c r="BE147" s="528"/>
      <c r="BF147" s="528"/>
      <c r="BG147" s="528"/>
      <c r="BH147" s="528"/>
      <c r="BI147" s="528"/>
      <c r="BJ147" s="528"/>
      <c r="BK147" s="528"/>
      <c r="BL147" s="528"/>
      <c r="BM147" s="528"/>
      <c r="BN147" s="528"/>
      <c r="BO147" s="528"/>
      <c r="BP147" s="528"/>
      <c r="BQ147" s="528"/>
      <c r="BR147" s="528"/>
      <c r="BS147" s="528"/>
      <c r="BT147" s="528"/>
      <c r="BU147" s="528"/>
      <c r="BV147" s="528"/>
      <c r="BW147" s="528"/>
      <c r="BX147" s="528"/>
      <c r="BY147" s="528"/>
      <c r="BZ147" s="528"/>
      <c r="CA147" s="528"/>
      <c r="CB147" s="528"/>
      <c r="CC147" s="528"/>
      <c r="CD147" s="528"/>
      <c r="CE147" s="528"/>
      <c r="CF147" s="532"/>
      <c r="CG147" s="532"/>
      <c r="CH147" s="532"/>
      <c r="CI147" s="533"/>
      <c r="CJ147" s="533"/>
    </row>
    <row r="148" spans="2:88" ht="11.25" customHeight="1">
      <c r="B148" s="531"/>
      <c r="C148" s="528"/>
      <c r="D148" s="528"/>
      <c r="E148" s="528"/>
      <c r="F148" s="528"/>
      <c r="G148" s="528"/>
      <c r="H148" s="528"/>
      <c r="I148" s="528"/>
      <c r="J148" s="528"/>
      <c r="K148" s="528"/>
      <c r="L148" s="528"/>
      <c r="M148" s="528"/>
      <c r="N148" s="528"/>
      <c r="O148" s="528"/>
      <c r="P148" s="528"/>
      <c r="Q148" s="528"/>
      <c r="R148" s="528"/>
      <c r="S148" s="528"/>
      <c r="T148" s="528"/>
      <c r="U148" s="528"/>
      <c r="V148" s="528"/>
      <c r="W148" s="528"/>
      <c r="X148" s="528"/>
      <c r="Y148" s="528"/>
      <c r="Z148" s="528"/>
      <c r="AA148" s="528"/>
      <c r="AB148" s="528"/>
      <c r="AC148" s="528"/>
      <c r="AD148" s="528"/>
      <c r="AE148" s="528"/>
      <c r="AF148" s="528"/>
      <c r="AG148" s="528"/>
      <c r="AH148" s="528"/>
      <c r="AI148" s="528"/>
      <c r="AJ148" s="528"/>
      <c r="AK148" s="528"/>
      <c r="AL148" s="528"/>
      <c r="AM148" s="528"/>
      <c r="AN148" s="528"/>
      <c r="AO148" s="528"/>
      <c r="AP148" s="528"/>
      <c r="AQ148" s="528"/>
      <c r="AR148" s="528"/>
      <c r="AS148" s="528"/>
      <c r="AT148" s="528"/>
      <c r="AU148" s="528"/>
      <c r="AV148" s="528"/>
      <c r="AW148" s="528"/>
      <c r="AX148" s="528"/>
      <c r="AY148" s="528"/>
      <c r="AZ148" s="528"/>
      <c r="BA148" s="528"/>
      <c r="BB148" s="528"/>
      <c r="BC148" s="528"/>
      <c r="BD148" s="528"/>
      <c r="BE148" s="528"/>
      <c r="BF148" s="528"/>
      <c r="BG148" s="528"/>
      <c r="BH148" s="528"/>
      <c r="BI148" s="528"/>
      <c r="BJ148" s="528"/>
      <c r="BK148" s="528"/>
      <c r="BL148" s="528"/>
      <c r="BM148" s="528"/>
      <c r="BN148" s="528"/>
      <c r="BO148" s="528"/>
      <c r="BP148" s="528"/>
      <c r="BQ148" s="528"/>
      <c r="BR148" s="528"/>
      <c r="BS148" s="528"/>
      <c r="BT148" s="528"/>
      <c r="BU148" s="528"/>
      <c r="BV148" s="528"/>
      <c r="BW148" s="528"/>
      <c r="BX148" s="528"/>
      <c r="BY148" s="528"/>
      <c r="BZ148" s="528"/>
      <c r="CA148" s="528"/>
      <c r="CB148" s="528"/>
      <c r="CC148" s="528"/>
      <c r="CD148" s="528"/>
      <c r="CE148" s="528"/>
      <c r="CF148" s="532"/>
      <c r="CG148" s="532"/>
      <c r="CH148" s="532"/>
      <c r="CI148" s="533"/>
      <c r="CJ148" s="533"/>
    </row>
    <row r="149" spans="2:88" ht="11.25" customHeight="1">
      <c r="B149" s="531"/>
      <c r="C149" s="528"/>
      <c r="D149" s="528"/>
      <c r="E149" s="528"/>
      <c r="F149" s="528"/>
      <c r="G149" s="528"/>
      <c r="H149" s="528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28"/>
      <c r="U149" s="528"/>
      <c r="V149" s="528"/>
      <c r="W149" s="528"/>
      <c r="X149" s="528"/>
      <c r="Y149" s="528"/>
      <c r="Z149" s="528"/>
      <c r="AA149" s="528"/>
      <c r="AB149" s="528"/>
      <c r="AC149" s="528"/>
      <c r="AD149" s="528"/>
      <c r="AE149" s="528"/>
      <c r="AF149" s="528"/>
      <c r="AG149" s="528"/>
      <c r="AH149" s="528"/>
      <c r="AI149" s="528"/>
      <c r="AJ149" s="528"/>
      <c r="AK149" s="528"/>
      <c r="AL149" s="528"/>
      <c r="AM149" s="528"/>
      <c r="AN149" s="528"/>
      <c r="AO149" s="528"/>
      <c r="AP149" s="528"/>
      <c r="AQ149" s="528"/>
      <c r="AR149" s="528"/>
      <c r="AS149" s="528"/>
      <c r="AT149" s="528"/>
      <c r="AU149" s="528"/>
      <c r="AV149" s="528"/>
      <c r="AW149" s="528"/>
      <c r="AX149" s="528"/>
      <c r="AY149" s="528"/>
      <c r="AZ149" s="528"/>
      <c r="BA149" s="528"/>
      <c r="BB149" s="528"/>
      <c r="BC149" s="528"/>
      <c r="BD149" s="528"/>
      <c r="BE149" s="528"/>
      <c r="BF149" s="528"/>
      <c r="BG149" s="528"/>
      <c r="BH149" s="528"/>
      <c r="BI149" s="528"/>
      <c r="BJ149" s="528"/>
      <c r="BK149" s="528"/>
      <c r="BL149" s="528"/>
      <c r="BM149" s="528"/>
      <c r="BN149" s="528"/>
      <c r="BO149" s="528"/>
      <c r="BP149" s="528"/>
      <c r="BQ149" s="528"/>
      <c r="BR149" s="528"/>
      <c r="BS149" s="528"/>
      <c r="BT149" s="528"/>
      <c r="BU149" s="528"/>
      <c r="BV149" s="528"/>
      <c r="BW149" s="528"/>
      <c r="BX149" s="528"/>
      <c r="BY149" s="528"/>
      <c r="BZ149" s="528"/>
      <c r="CA149" s="528"/>
      <c r="CB149" s="528"/>
      <c r="CC149" s="528"/>
      <c r="CD149" s="528"/>
      <c r="CE149" s="528"/>
      <c r="CF149" s="532"/>
      <c r="CG149" s="532"/>
      <c r="CH149" s="532"/>
      <c r="CI149" s="533"/>
      <c r="CJ149" s="533"/>
    </row>
    <row r="150" spans="2:88" ht="11.25" customHeight="1">
      <c r="B150" s="531"/>
      <c r="C150" s="528"/>
      <c r="D150" s="528"/>
      <c r="E150" s="528"/>
      <c r="F150" s="528"/>
      <c r="G150" s="528"/>
      <c r="H150" s="528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28"/>
      <c r="U150" s="528"/>
      <c r="V150" s="528"/>
      <c r="W150" s="528"/>
      <c r="X150" s="528"/>
      <c r="Y150" s="528"/>
      <c r="Z150" s="528"/>
      <c r="AA150" s="528"/>
      <c r="AB150" s="528"/>
      <c r="AC150" s="528"/>
      <c r="AD150" s="528"/>
      <c r="AE150" s="528"/>
      <c r="AF150" s="528"/>
      <c r="AG150" s="528"/>
      <c r="AH150" s="528"/>
      <c r="AI150" s="528"/>
      <c r="AJ150" s="528"/>
      <c r="AK150" s="528"/>
      <c r="AL150" s="528"/>
      <c r="AM150" s="528"/>
      <c r="AN150" s="528"/>
      <c r="AO150" s="528"/>
      <c r="AP150" s="528"/>
      <c r="AQ150" s="528"/>
      <c r="AR150" s="528"/>
      <c r="AS150" s="528"/>
      <c r="AT150" s="528"/>
      <c r="AU150" s="528"/>
      <c r="AV150" s="528"/>
      <c r="AW150" s="528"/>
      <c r="AX150" s="528"/>
      <c r="AY150" s="528"/>
      <c r="AZ150" s="528"/>
      <c r="BA150" s="528"/>
      <c r="BB150" s="528"/>
      <c r="BC150" s="528"/>
      <c r="BD150" s="528"/>
      <c r="BE150" s="528"/>
      <c r="BF150" s="528"/>
      <c r="BG150" s="528"/>
      <c r="BH150" s="528"/>
      <c r="BI150" s="528"/>
      <c r="BJ150" s="528"/>
      <c r="BK150" s="528"/>
      <c r="BL150" s="528"/>
      <c r="BM150" s="528"/>
      <c r="BN150" s="528"/>
      <c r="BO150" s="528"/>
      <c r="BP150" s="528"/>
      <c r="BQ150" s="528"/>
      <c r="BR150" s="528"/>
      <c r="BS150" s="528"/>
      <c r="BT150" s="528"/>
      <c r="BU150" s="528"/>
      <c r="BV150" s="528"/>
      <c r="BW150" s="528"/>
      <c r="BX150" s="528"/>
      <c r="BY150" s="528"/>
      <c r="BZ150" s="528"/>
      <c r="CA150" s="528"/>
      <c r="CB150" s="528"/>
      <c r="CC150" s="528"/>
      <c r="CD150" s="528"/>
      <c r="CE150" s="528"/>
      <c r="CF150" s="532"/>
      <c r="CG150" s="532"/>
      <c r="CH150" s="532"/>
      <c r="CI150" s="533"/>
      <c r="CJ150" s="533"/>
    </row>
    <row r="151" spans="2:88" ht="11.25" customHeight="1">
      <c r="B151" s="531"/>
      <c r="C151" s="528"/>
      <c r="D151" s="528"/>
      <c r="E151" s="528"/>
      <c r="F151" s="528"/>
      <c r="G151" s="528"/>
      <c r="H151" s="528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28"/>
      <c r="U151" s="528"/>
      <c r="V151" s="528"/>
      <c r="W151" s="528"/>
      <c r="X151" s="528"/>
      <c r="Y151" s="528"/>
      <c r="Z151" s="528"/>
      <c r="AA151" s="528"/>
      <c r="AB151" s="528"/>
      <c r="AC151" s="528"/>
      <c r="AD151" s="528"/>
      <c r="AE151" s="528"/>
      <c r="AF151" s="528"/>
      <c r="AG151" s="528"/>
      <c r="AH151" s="528"/>
      <c r="AI151" s="528"/>
      <c r="AJ151" s="528"/>
      <c r="AK151" s="528"/>
      <c r="AL151" s="528"/>
      <c r="AM151" s="528"/>
      <c r="AN151" s="528"/>
      <c r="AO151" s="528"/>
      <c r="AP151" s="528"/>
      <c r="AQ151" s="528"/>
      <c r="AR151" s="528"/>
      <c r="AS151" s="528"/>
      <c r="AT151" s="528"/>
      <c r="AU151" s="528"/>
      <c r="AV151" s="528"/>
      <c r="AW151" s="528"/>
      <c r="AX151" s="528"/>
      <c r="AY151" s="528"/>
      <c r="AZ151" s="528"/>
      <c r="BA151" s="528"/>
      <c r="BB151" s="528"/>
      <c r="BC151" s="528"/>
      <c r="BD151" s="528"/>
      <c r="BE151" s="528"/>
      <c r="BF151" s="528"/>
      <c r="BG151" s="528"/>
      <c r="BH151" s="528"/>
      <c r="BI151" s="528"/>
      <c r="BJ151" s="528"/>
      <c r="BK151" s="528"/>
      <c r="BL151" s="528"/>
      <c r="BM151" s="528"/>
      <c r="BN151" s="528"/>
      <c r="BO151" s="528"/>
      <c r="BP151" s="528"/>
      <c r="BQ151" s="528"/>
      <c r="BR151" s="528"/>
      <c r="BS151" s="528"/>
      <c r="BT151" s="528"/>
      <c r="BU151" s="528"/>
      <c r="BV151" s="528"/>
      <c r="BW151" s="528"/>
      <c r="BX151" s="528"/>
      <c r="BY151" s="528"/>
      <c r="BZ151" s="528"/>
      <c r="CA151" s="528"/>
      <c r="CB151" s="528"/>
      <c r="CC151" s="528"/>
      <c r="CD151" s="528"/>
      <c r="CE151" s="528"/>
      <c r="CF151" s="532"/>
      <c r="CG151" s="532"/>
      <c r="CH151" s="532"/>
      <c r="CI151" s="533"/>
      <c r="CJ151" s="533"/>
    </row>
    <row r="152" spans="2:88" ht="11.25" customHeight="1">
      <c r="B152" s="531"/>
      <c r="C152" s="528"/>
      <c r="D152" s="528"/>
      <c r="E152" s="528"/>
      <c r="F152" s="528"/>
      <c r="G152" s="528"/>
      <c r="H152" s="528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28"/>
      <c r="U152" s="528"/>
      <c r="V152" s="528"/>
      <c r="W152" s="528"/>
      <c r="X152" s="528"/>
      <c r="Y152" s="528"/>
      <c r="Z152" s="528"/>
      <c r="AA152" s="528"/>
      <c r="AB152" s="528"/>
      <c r="AC152" s="528"/>
      <c r="AD152" s="528"/>
      <c r="AE152" s="528"/>
      <c r="AF152" s="528"/>
      <c r="AG152" s="528"/>
      <c r="AH152" s="528"/>
      <c r="AI152" s="528"/>
      <c r="AJ152" s="528"/>
      <c r="AK152" s="528"/>
      <c r="AL152" s="528"/>
      <c r="AM152" s="528"/>
      <c r="AN152" s="528"/>
      <c r="AO152" s="528"/>
      <c r="AP152" s="528"/>
      <c r="AQ152" s="528"/>
      <c r="AR152" s="528"/>
      <c r="AS152" s="528"/>
      <c r="AT152" s="528"/>
      <c r="AU152" s="528"/>
      <c r="AV152" s="528"/>
      <c r="AW152" s="528"/>
      <c r="AX152" s="528"/>
      <c r="AY152" s="528"/>
      <c r="AZ152" s="528"/>
      <c r="BA152" s="528"/>
      <c r="BB152" s="528"/>
      <c r="BC152" s="528"/>
      <c r="BD152" s="528"/>
      <c r="BE152" s="528"/>
      <c r="BF152" s="528"/>
      <c r="BG152" s="528"/>
      <c r="BH152" s="528"/>
      <c r="BI152" s="528"/>
      <c r="BJ152" s="528"/>
      <c r="BK152" s="528"/>
      <c r="BL152" s="528"/>
      <c r="BM152" s="528"/>
      <c r="BN152" s="528"/>
      <c r="BO152" s="528"/>
      <c r="BP152" s="528"/>
      <c r="BQ152" s="528"/>
      <c r="BR152" s="528"/>
      <c r="BS152" s="528"/>
      <c r="BT152" s="528"/>
      <c r="BU152" s="528"/>
      <c r="BV152" s="528"/>
      <c r="BW152" s="528"/>
      <c r="BX152" s="528"/>
      <c r="BY152" s="528"/>
      <c r="BZ152" s="528"/>
      <c r="CA152" s="528"/>
      <c r="CB152" s="528"/>
      <c r="CC152" s="528"/>
      <c r="CD152" s="528"/>
      <c r="CE152" s="528"/>
      <c r="CF152" s="532"/>
      <c r="CG152" s="532"/>
      <c r="CH152" s="532"/>
      <c r="CI152" s="533"/>
      <c r="CJ152" s="533"/>
    </row>
    <row r="153" spans="2:88" ht="11.25" customHeight="1">
      <c r="B153" s="531"/>
      <c r="C153" s="528"/>
      <c r="D153" s="528"/>
      <c r="E153" s="528"/>
      <c r="F153" s="528"/>
      <c r="G153" s="528"/>
      <c r="H153" s="528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28"/>
      <c r="U153" s="528"/>
      <c r="V153" s="528"/>
      <c r="W153" s="528"/>
      <c r="X153" s="528"/>
      <c r="Y153" s="528"/>
      <c r="Z153" s="528"/>
      <c r="AA153" s="528"/>
      <c r="AB153" s="528"/>
      <c r="AC153" s="528"/>
      <c r="AD153" s="528"/>
      <c r="AE153" s="528"/>
      <c r="AF153" s="528"/>
      <c r="AG153" s="528"/>
      <c r="AH153" s="528"/>
      <c r="AI153" s="528"/>
      <c r="AJ153" s="528"/>
      <c r="AK153" s="528"/>
      <c r="AL153" s="528"/>
      <c r="AM153" s="528"/>
      <c r="AN153" s="528"/>
      <c r="AO153" s="528"/>
      <c r="AP153" s="528"/>
      <c r="AQ153" s="528"/>
      <c r="AR153" s="528"/>
      <c r="AS153" s="528"/>
      <c r="AT153" s="528"/>
      <c r="AU153" s="528"/>
      <c r="AV153" s="528"/>
      <c r="AW153" s="528"/>
      <c r="AX153" s="528"/>
      <c r="AY153" s="528"/>
      <c r="AZ153" s="528"/>
      <c r="BA153" s="528"/>
      <c r="BB153" s="528"/>
      <c r="BC153" s="528"/>
      <c r="BD153" s="528"/>
      <c r="BE153" s="528"/>
      <c r="BF153" s="528"/>
      <c r="BG153" s="528"/>
      <c r="BH153" s="528"/>
      <c r="BI153" s="528"/>
      <c r="BJ153" s="528"/>
      <c r="BK153" s="528"/>
      <c r="BL153" s="528"/>
      <c r="BM153" s="528"/>
      <c r="BN153" s="528"/>
      <c r="BO153" s="528"/>
      <c r="BP153" s="528"/>
      <c r="BQ153" s="528"/>
      <c r="BR153" s="528"/>
      <c r="BS153" s="528"/>
      <c r="BT153" s="528"/>
      <c r="BU153" s="528"/>
      <c r="BV153" s="528"/>
      <c r="BW153" s="528"/>
      <c r="BX153" s="528"/>
      <c r="BY153" s="528"/>
      <c r="BZ153" s="528"/>
      <c r="CA153" s="528"/>
      <c r="CB153" s="528"/>
      <c r="CC153" s="528"/>
      <c r="CD153" s="528"/>
      <c r="CE153" s="528"/>
      <c r="CF153" s="532"/>
      <c r="CG153" s="532"/>
      <c r="CH153" s="532"/>
      <c r="CI153" s="533"/>
      <c r="CJ153" s="533"/>
    </row>
    <row r="154" spans="2:88" ht="11.25" customHeight="1">
      <c r="B154" s="531"/>
      <c r="C154" s="528"/>
      <c r="D154" s="528"/>
      <c r="E154" s="528"/>
      <c r="F154" s="528"/>
      <c r="G154" s="528"/>
      <c r="H154" s="528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28"/>
      <c r="U154" s="528"/>
      <c r="V154" s="528"/>
      <c r="W154" s="528"/>
      <c r="X154" s="528"/>
      <c r="Y154" s="528"/>
      <c r="Z154" s="528"/>
      <c r="AA154" s="528"/>
      <c r="AB154" s="528"/>
      <c r="AC154" s="528"/>
      <c r="AD154" s="528"/>
      <c r="AE154" s="528"/>
      <c r="AF154" s="528"/>
      <c r="AG154" s="528"/>
      <c r="AH154" s="528"/>
      <c r="AI154" s="528"/>
      <c r="AJ154" s="528"/>
      <c r="AK154" s="528"/>
      <c r="AL154" s="528"/>
      <c r="AM154" s="528"/>
      <c r="AN154" s="528"/>
      <c r="AO154" s="528"/>
      <c r="AP154" s="528"/>
      <c r="AQ154" s="528"/>
      <c r="AR154" s="528"/>
      <c r="AS154" s="528"/>
      <c r="AT154" s="528"/>
      <c r="AU154" s="528"/>
      <c r="AV154" s="528"/>
      <c r="AW154" s="528"/>
      <c r="AX154" s="528"/>
      <c r="AY154" s="528"/>
      <c r="AZ154" s="528"/>
      <c r="BA154" s="528"/>
      <c r="BB154" s="528"/>
      <c r="BC154" s="528"/>
      <c r="BD154" s="528"/>
      <c r="BE154" s="528"/>
      <c r="BF154" s="528"/>
      <c r="BG154" s="528"/>
      <c r="BH154" s="528"/>
      <c r="BI154" s="528"/>
      <c r="BJ154" s="528"/>
      <c r="BK154" s="528"/>
      <c r="BL154" s="528"/>
      <c r="BM154" s="528"/>
      <c r="BN154" s="528"/>
      <c r="BO154" s="528"/>
      <c r="BP154" s="528"/>
      <c r="BQ154" s="528"/>
      <c r="BR154" s="528"/>
      <c r="BS154" s="528"/>
      <c r="BT154" s="528"/>
      <c r="BU154" s="528"/>
      <c r="BV154" s="528"/>
      <c r="BW154" s="528"/>
      <c r="BX154" s="528"/>
      <c r="BY154" s="528"/>
      <c r="BZ154" s="528"/>
      <c r="CA154" s="528"/>
      <c r="CB154" s="528"/>
      <c r="CC154" s="528"/>
      <c r="CD154" s="528"/>
      <c r="CE154" s="528"/>
      <c r="CF154" s="532"/>
      <c r="CG154" s="532"/>
      <c r="CH154" s="532"/>
      <c r="CI154" s="533"/>
      <c r="CJ154" s="533"/>
    </row>
    <row r="155" spans="2:88" ht="11.25" customHeight="1">
      <c r="B155" s="531"/>
      <c r="C155" s="528"/>
      <c r="D155" s="528"/>
      <c r="E155" s="528"/>
      <c r="F155" s="528"/>
      <c r="G155" s="528"/>
      <c r="H155" s="528"/>
      <c r="I155" s="528"/>
      <c r="J155" s="528"/>
      <c r="K155" s="528"/>
      <c r="L155" s="528"/>
      <c r="M155" s="528"/>
      <c r="N155" s="528"/>
      <c r="O155" s="528"/>
      <c r="P155" s="528"/>
      <c r="Q155" s="528"/>
      <c r="R155" s="528"/>
      <c r="S155" s="528"/>
      <c r="T155" s="528"/>
      <c r="U155" s="528"/>
      <c r="V155" s="528"/>
      <c r="W155" s="528"/>
      <c r="X155" s="528"/>
      <c r="Y155" s="528"/>
      <c r="Z155" s="528"/>
      <c r="AA155" s="528"/>
      <c r="AB155" s="528"/>
      <c r="AC155" s="528"/>
      <c r="AD155" s="528"/>
      <c r="AE155" s="528"/>
      <c r="AF155" s="528"/>
      <c r="AG155" s="528"/>
      <c r="AH155" s="528"/>
      <c r="AI155" s="528"/>
      <c r="AJ155" s="528"/>
      <c r="AK155" s="528"/>
      <c r="AL155" s="528"/>
      <c r="AM155" s="528"/>
      <c r="AN155" s="528"/>
      <c r="AO155" s="528"/>
      <c r="AP155" s="528"/>
      <c r="AQ155" s="528"/>
      <c r="AR155" s="528"/>
      <c r="AS155" s="528"/>
      <c r="AT155" s="528"/>
      <c r="AU155" s="528"/>
      <c r="AV155" s="528"/>
      <c r="AW155" s="528"/>
      <c r="AX155" s="528"/>
      <c r="AY155" s="528"/>
      <c r="AZ155" s="528"/>
      <c r="BA155" s="528"/>
      <c r="BB155" s="528"/>
      <c r="BC155" s="528"/>
      <c r="BD155" s="528"/>
      <c r="BE155" s="528"/>
      <c r="BF155" s="528"/>
      <c r="BG155" s="528"/>
      <c r="BH155" s="528"/>
      <c r="BI155" s="528"/>
      <c r="BJ155" s="528"/>
      <c r="BK155" s="528"/>
      <c r="BL155" s="528"/>
      <c r="BM155" s="528"/>
      <c r="BN155" s="528"/>
      <c r="BO155" s="528"/>
      <c r="BP155" s="528"/>
      <c r="BQ155" s="528"/>
      <c r="BR155" s="528"/>
      <c r="BS155" s="528"/>
      <c r="BT155" s="528"/>
      <c r="BU155" s="528"/>
      <c r="BV155" s="528"/>
      <c r="BW155" s="528"/>
      <c r="BX155" s="528"/>
      <c r="BY155" s="528"/>
      <c r="BZ155" s="528"/>
      <c r="CA155" s="528"/>
      <c r="CB155" s="528"/>
      <c r="CC155" s="528"/>
      <c r="CD155" s="528"/>
      <c r="CE155" s="528"/>
      <c r="CF155" s="532"/>
      <c r="CG155" s="532"/>
      <c r="CH155" s="532"/>
      <c r="CI155" s="533"/>
      <c r="CJ155" s="533"/>
    </row>
    <row r="156" spans="2:88" ht="11.25" customHeight="1">
      <c r="B156" s="531"/>
      <c r="C156" s="528"/>
      <c r="D156" s="528"/>
      <c r="E156" s="528"/>
      <c r="F156" s="528"/>
      <c r="G156" s="528"/>
      <c r="H156" s="528"/>
      <c r="I156" s="528"/>
      <c r="J156" s="528"/>
      <c r="K156" s="528"/>
      <c r="L156" s="528"/>
      <c r="M156" s="528"/>
      <c r="N156" s="528"/>
      <c r="O156" s="528"/>
      <c r="P156" s="528"/>
      <c r="Q156" s="528"/>
      <c r="R156" s="528"/>
      <c r="S156" s="528"/>
      <c r="T156" s="528"/>
      <c r="U156" s="528"/>
      <c r="V156" s="528"/>
      <c r="W156" s="528"/>
      <c r="X156" s="528"/>
      <c r="Y156" s="528"/>
      <c r="Z156" s="528"/>
      <c r="AA156" s="528"/>
      <c r="AB156" s="528"/>
      <c r="AC156" s="528"/>
      <c r="AD156" s="528"/>
      <c r="AE156" s="528"/>
      <c r="AF156" s="528"/>
      <c r="AG156" s="528"/>
      <c r="AH156" s="528"/>
      <c r="AI156" s="528"/>
      <c r="AJ156" s="528"/>
      <c r="AK156" s="528"/>
      <c r="AL156" s="528"/>
      <c r="AM156" s="528"/>
      <c r="AN156" s="528"/>
      <c r="AO156" s="528"/>
      <c r="AP156" s="528"/>
      <c r="AQ156" s="528"/>
      <c r="AR156" s="528"/>
      <c r="AS156" s="528"/>
      <c r="AT156" s="528"/>
      <c r="AU156" s="528"/>
      <c r="AV156" s="528"/>
      <c r="AW156" s="528"/>
      <c r="AX156" s="528"/>
      <c r="AY156" s="528"/>
      <c r="AZ156" s="528"/>
      <c r="BA156" s="528"/>
      <c r="BB156" s="528"/>
      <c r="BC156" s="528"/>
      <c r="BD156" s="528"/>
      <c r="BE156" s="528"/>
      <c r="BF156" s="528"/>
      <c r="BG156" s="528"/>
      <c r="BH156" s="528"/>
      <c r="BI156" s="528"/>
      <c r="BJ156" s="528"/>
      <c r="BK156" s="528"/>
      <c r="BL156" s="528"/>
      <c r="BM156" s="528"/>
      <c r="BN156" s="528"/>
      <c r="BO156" s="528"/>
      <c r="BP156" s="528"/>
      <c r="BQ156" s="528"/>
      <c r="BR156" s="528"/>
      <c r="BS156" s="528"/>
      <c r="BT156" s="528"/>
      <c r="BU156" s="528"/>
      <c r="BV156" s="528"/>
      <c r="BW156" s="528"/>
      <c r="BX156" s="528"/>
      <c r="BY156" s="528"/>
      <c r="BZ156" s="528"/>
      <c r="CA156" s="528"/>
      <c r="CB156" s="528"/>
      <c r="CC156" s="528"/>
      <c r="CD156" s="528"/>
      <c r="CE156" s="528"/>
      <c r="CF156" s="532"/>
      <c r="CG156" s="532"/>
      <c r="CH156" s="532"/>
      <c r="CI156" s="533"/>
      <c r="CJ156" s="533"/>
    </row>
    <row r="157" spans="2:88" ht="11.25" customHeight="1">
      <c r="B157" s="531"/>
      <c r="C157" s="528"/>
      <c r="D157" s="528"/>
      <c r="E157" s="528"/>
      <c r="F157" s="528"/>
      <c r="G157" s="528"/>
      <c r="H157" s="528"/>
      <c r="I157" s="528"/>
      <c r="J157" s="528"/>
      <c r="K157" s="528"/>
      <c r="L157" s="528"/>
      <c r="M157" s="528"/>
      <c r="N157" s="528"/>
      <c r="O157" s="528"/>
      <c r="P157" s="528"/>
      <c r="Q157" s="528"/>
      <c r="R157" s="528"/>
      <c r="S157" s="528"/>
      <c r="T157" s="528"/>
      <c r="U157" s="528"/>
      <c r="V157" s="528"/>
      <c r="W157" s="528"/>
      <c r="X157" s="528"/>
      <c r="Y157" s="528"/>
      <c r="Z157" s="528"/>
      <c r="AA157" s="528"/>
      <c r="AB157" s="528"/>
      <c r="AC157" s="528"/>
      <c r="AD157" s="528"/>
      <c r="AE157" s="528"/>
      <c r="AF157" s="528"/>
      <c r="AG157" s="528"/>
      <c r="AH157" s="528"/>
      <c r="AI157" s="528"/>
      <c r="AJ157" s="528"/>
      <c r="AK157" s="528"/>
      <c r="AL157" s="528"/>
      <c r="AM157" s="528"/>
      <c r="AN157" s="528"/>
      <c r="AO157" s="528"/>
      <c r="AP157" s="528"/>
      <c r="AQ157" s="528"/>
      <c r="AR157" s="528"/>
      <c r="AS157" s="528"/>
      <c r="AT157" s="528"/>
      <c r="AU157" s="528"/>
      <c r="AV157" s="528"/>
      <c r="AW157" s="528"/>
      <c r="AX157" s="528"/>
      <c r="AY157" s="528"/>
      <c r="AZ157" s="528"/>
      <c r="BA157" s="528"/>
      <c r="BB157" s="528"/>
      <c r="BC157" s="528"/>
      <c r="BD157" s="528"/>
      <c r="BE157" s="528"/>
      <c r="BF157" s="528"/>
      <c r="BG157" s="528"/>
      <c r="BH157" s="528"/>
      <c r="BI157" s="528"/>
      <c r="BJ157" s="528"/>
      <c r="BK157" s="528"/>
      <c r="BL157" s="528"/>
      <c r="BM157" s="528"/>
      <c r="BN157" s="528"/>
      <c r="BO157" s="528"/>
      <c r="BP157" s="528"/>
      <c r="BQ157" s="528"/>
      <c r="BR157" s="528"/>
      <c r="BS157" s="528"/>
      <c r="BT157" s="528"/>
      <c r="BU157" s="528"/>
      <c r="BV157" s="528"/>
      <c r="BW157" s="528"/>
      <c r="BX157" s="528"/>
      <c r="BY157" s="528"/>
      <c r="BZ157" s="528"/>
      <c r="CA157" s="528"/>
      <c r="CB157" s="528"/>
      <c r="CC157" s="528"/>
      <c r="CD157" s="528"/>
      <c r="CE157" s="528"/>
      <c r="CF157" s="532"/>
      <c r="CG157" s="532"/>
      <c r="CH157" s="532"/>
      <c r="CI157" s="533"/>
      <c r="CJ157" s="533"/>
    </row>
    <row r="158" spans="2:88" ht="11.25" customHeight="1">
      <c r="B158" s="531"/>
      <c r="C158" s="528"/>
      <c r="D158" s="528"/>
      <c r="E158" s="528"/>
      <c r="F158" s="528"/>
      <c r="G158" s="528"/>
      <c r="H158" s="528"/>
      <c r="I158" s="528"/>
      <c r="J158" s="528"/>
      <c r="K158" s="528"/>
      <c r="L158" s="528"/>
      <c r="M158" s="528"/>
      <c r="N158" s="528"/>
      <c r="O158" s="528"/>
      <c r="P158" s="528"/>
      <c r="Q158" s="528"/>
      <c r="R158" s="528"/>
      <c r="S158" s="528"/>
      <c r="T158" s="528"/>
      <c r="U158" s="528"/>
      <c r="V158" s="528"/>
      <c r="W158" s="528"/>
      <c r="X158" s="528"/>
      <c r="Y158" s="528"/>
      <c r="Z158" s="528"/>
      <c r="AA158" s="528"/>
      <c r="AB158" s="528"/>
      <c r="AC158" s="528"/>
      <c r="AD158" s="528"/>
      <c r="AE158" s="528"/>
      <c r="AF158" s="528"/>
      <c r="AG158" s="528"/>
      <c r="AH158" s="528"/>
      <c r="AI158" s="528"/>
      <c r="AJ158" s="528"/>
      <c r="AK158" s="528"/>
      <c r="AL158" s="528"/>
      <c r="AM158" s="528"/>
      <c r="AN158" s="528"/>
      <c r="AO158" s="528"/>
      <c r="AP158" s="528"/>
      <c r="AQ158" s="528"/>
      <c r="AR158" s="528"/>
      <c r="AS158" s="528"/>
      <c r="AT158" s="528"/>
      <c r="AU158" s="528"/>
      <c r="AV158" s="528"/>
      <c r="AW158" s="528"/>
      <c r="AX158" s="528"/>
      <c r="AY158" s="528"/>
      <c r="AZ158" s="528"/>
      <c r="BA158" s="528"/>
      <c r="BB158" s="528"/>
      <c r="BC158" s="528"/>
      <c r="BD158" s="528"/>
      <c r="BE158" s="528"/>
      <c r="BF158" s="528"/>
      <c r="BG158" s="528"/>
      <c r="BH158" s="528"/>
      <c r="BI158" s="528"/>
      <c r="BJ158" s="528"/>
      <c r="BK158" s="528"/>
      <c r="BL158" s="528"/>
      <c r="BM158" s="528"/>
      <c r="BN158" s="528"/>
      <c r="BO158" s="528"/>
      <c r="BP158" s="528"/>
      <c r="BQ158" s="528"/>
      <c r="BR158" s="528"/>
      <c r="BS158" s="528"/>
      <c r="BT158" s="528"/>
      <c r="BU158" s="528"/>
      <c r="BV158" s="528"/>
      <c r="BW158" s="528"/>
      <c r="BX158" s="528"/>
      <c r="BY158" s="528"/>
      <c r="BZ158" s="528"/>
      <c r="CA158" s="528"/>
      <c r="CB158" s="528"/>
      <c r="CC158" s="528"/>
      <c r="CD158" s="528"/>
      <c r="CE158" s="528"/>
      <c r="CF158" s="532"/>
      <c r="CG158" s="532"/>
      <c r="CH158" s="532"/>
      <c r="CI158" s="533"/>
      <c r="CJ158" s="533"/>
    </row>
    <row r="159" spans="2:88" ht="11.25" customHeight="1">
      <c r="B159" s="531"/>
      <c r="C159" s="528"/>
      <c r="D159" s="528"/>
      <c r="E159" s="528"/>
      <c r="F159" s="528"/>
      <c r="G159" s="528"/>
      <c r="H159" s="528"/>
      <c r="I159" s="528"/>
      <c r="J159" s="528"/>
      <c r="K159" s="528"/>
      <c r="L159" s="528"/>
      <c r="M159" s="528"/>
      <c r="N159" s="528"/>
      <c r="O159" s="528"/>
      <c r="P159" s="528"/>
      <c r="Q159" s="528"/>
      <c r="R159" s="528"/>
      <c r="S159" s="528"/>
      <c r="T159" s="528"/>
      <c r="U159" s="528"/>
      <c r="V159" s="528"/>
      <c r="W159" s="528"/>
      <c r="X159" s="528"/>
      <c r="Y159" s="528"/>
      <c r="Z159" s="528"/>
      <c r="AA159" s="528"/>
      <c r="AB159" s="528"/>
      <c r="AC159" s="528"/>
      <c r="AD159" s="528"/>
      <c r="AE159" s="528"/>
      <c r="AF159" s="528"/>
      <c r="AG159" s="528"/>
      <c r="AH159" s="528"/>
      <c r="AI159" s="528"/>
      <c r="AJ159" s="528"/>
      <c r="AK159" s="528"/>
      <c r="AL159" s="528"/>
      <c r="AM159" s="528"/>
      <c r="AN159" s="528"/>
      <c r="AO159" s="528"/>
      <c r="AP159" s="528"/>
      <c r="AQ159" s="528"/>
      <c r="AR159" s="528"/>
      <c r="AS159" s="528"/>
      <c r="AT159" s="528"/>
      <c r="AU159" s="528"/>
      <c r="AV159" s="528"/>
      <c r="AW159" s="528"/>
      <c r="AX159" s="528"/>
      <c r="AY159" s="528"/>
      <c r="AZ159" s="528"/>
      <c r="BA159" s="528"/>
      <c r="BB159" s="528"/>
      <c r="BC159" s="528"/>
      <c r="BD159" s="528"/>
      <c r="BE159" s="528"/>
      <c r="BF159" s="528"/>
      <c r="BG159" s="528"/>
      <c r="BH159" s="528"/>
      <c r="BI159" s="528"/>
      <c r="BJ159" s="528"/>
      <c r="BK159" s="528"/>
      <c r="BL159" s="528"/>
      <c r="BM159" s="528"/>
      <c r="BN159" s="528"/>
      <c r="BO159" s="528"/>
      <c r="BP159" s="528"/>
      <c r="BQ159" s="528"/>
      <c r="BR159" s="528"/>
      <c r="BS159" s="528"/>
      <c r="BT159" s="528"/>
      <c r="BU159" s="528"/>
      <c r="BV159" s="528"/>
      <c r="BW159" s="528"/>
      <c r="BX159" s="528"/>
      <c r="BY159" s="528"/>
      <c r="BZ159" s="528"/>
      <c r="CA159" s="528"/>
      <c r="CB159" s="528"/>
      <c r="CC159" s="528"/>
      <c r="CD159" s="528"/>
      <c r="CE159" s="528"/>
      <c r="CF159" s="532"/>
      <c r="CG159" s="532"/>
      <c r="CH159" s="532"/>
      <c r="CI159" s="533"/>
      <c r="CJ159" s="533"/>
    </row>
    <row r="160" spans="2:88" ht="11.25" customHeight="1">
      <c r="B160" s="531"/>
      <c r="C160" s="528"/>
      <c r="D160" s="528"/>
      <c r="E160" s="528"/>
      <c r="F160" s="528"/>
      <c r="G160" s="528"/>
      <c r="H160" s="528"/>
      <c r="I160" s="528"/>
      <c r="J160" s="528"/>
      <c r="K160" s="528"/>
      <c r="L160" s="528"/>
      <c r="M160" s="528"/>
      <c r="N160" s="528"/>
      <c r="O160" s="528"/>
      <c r="P160" s="528"/>
      <c r="Q160" s="528"/>
      <c r="R160" s="528"/>
      <c r="S160" s="528"/>
      <c r="T160" s="528"/>
      <c r="U160" s="528"/>
      <c r="V160" s="528"/>
      <c r="W160" s="528"/>
      <c r="X160" s="528"/>
      <c r="Y160" s="528"/>
      <c r="Z160" s="528"/>
      <c r="AA160" s="528"/>
      <c r="AB160" s="528"/>
      <c r="AC160" s="528"/>
      <c r="AD160" s="528"/>
      <c r="AE160" s="528"/>
      <c r="AF160" s="528"/>
      <c r="AG160" s="528"/>
      <c r="AH160" s="528"/>
      <c r="AI160" s="528"/>
      <c r="AJ160" s="528"/>
      <c r="AK160" s="528"/>
      <c r="AL160" s="528"/>
      <c r="AM160" s="528"/>
      <c r="AN160" s="528"/>
      <c r="AO160" s="528"/>
      <c r="AP160" s="528"/>
      <c r="AQ160" s="528"/>
      <c r="AR160" s="528"/>
      <c r="AS160" s="528"/>
      <c r="AT160" s="528"/>
      <c r="AU160" s="528"/>
      <c r="AV160" s="528"/>
      <c r="AW160" s="528"/>
      <c r="AX160" s="528"/>
      <c r="AY160" s="528"/>
      <c r="AZ160" s="528"/>
      <c r="BA160" s="528"/>
      <c r="BB160" s="528"/>
      <c r="BC160" s="528"/>
      <c r="BD160" s="528"/>
      <c r="BE160" s="528"/>
      <c r="BF160" s="528"/>
      <c r="BG160" s="528"/>
      <c r="BH160" s="528"/>
      <c r="BI160" s="528"/>
      <c r="BJ160" s="528"/>
      <c r="BK160" s="528"/>
      <c r="BL160" s="528"/>
      <c r="BM160" s="528"/>
      <c r="BN160" s="528"/>
      <c r="BO160" s="528"/>
      <c r="BP160" s="528"/>
      <c r="BQ160" s="528"/>
      <c r="BR160" s="528"/>
      <c r="BS160" s="528"/>
      <c r="BT160" s="528"/>
      <c r="BU160" s="528"/>
      <c r="BV160" s="528"/>
      <c r="BW160" s="528"/>
      <c r="BX160" s="528"/>
      <c r="BY160" s="528"/>
      <c r="BZ160" s="528"/>
      <c r="CA160" s="528"/>
      <c r="CB160" s="528"/>
      <c r="CC160" s="528"/>
      <c r="CD160" s="528"/>
      <c r="CE160" s="528"/>
      <c r="CF160" s="532"/>
      <c r="CG160" s="532"/>
      <c r="CH160" s="532"/>
      <c r="CI160" s="533"/>
      <c r="CJ160" s="533"/>
    </row>
    <row r="161" spans="2:88" ht="11.25" customHeight="1">
      <c r="B161" s="531"/>
      <c r="C161" s="528"/>
      <c r="D161" s="528"/>
      <c r="E161" s="528"/>
      <c r="F161" s="528"/>
      <c r="G161" s="528"/>
      <c r="H161" s="528"/>
      <c r="I161" s="528"/>
      <c r="J161" s="528"/>
      <c r="K161" s="528"/>
      <c r="L161" s="528"/>
      <c r="M161" s="528"/>
      <c r="N161" s="528"/>
      <c r="O161" s="528"/>
      <c r="P161" s="528"/>
      <c r="Q161" s="528"/>
      <c r="R161" s="528"/>
      <c r="S161" s="528"/>
      <c r="T161" s="528"/>
      <c r="U161" s="528"/>
      <c r="V161" s="528"/>
      <c r="W161" s="528"/>
      <c r="X161" s="528"/>
      <c r="Y161" s="528"/>
      <c r="Z161" s="528"/>
      <c r="AA161" s="528"/>
      <c r="AB161" s="528"/>
      <c r="AC161" s="528"/>
      <c r="AD161" s="528"/>
      <c r="AE161" s="528"/>
      <c r="AF161" s="528"/>
      <c r="AG161" s="528"/>
      <c r="AH161" s="528"/>
      <c r="AI161" s="528"/>
      <c r="AJ161" s="528"/>
      <c r="AK161" s="528"/>
      <c r="AL161" s="528"/>
      <c r="AM161" s="528"/>
      <c r="AN161" s="528"/>
      <c r="AO161" s="528"/>
      <c r="AP161" s="528"/>
      <c r="AQ161" s="528"/>
      <c r="AR161" s="528"/>
      <c r="AS161" s="528"/>
      <c r="AT161" s="528"/>
      <c r="AU161" s="528"/>
      <c r="AV161" s="528"/>
      <c r="AW161" s="528"/>
      <c r="AX161" s="528"/>
      <c r="AY161" s="528"/>
      <c r="AZ161" s="528"/>
      <c r="BA161" s="528"/>
      <c r="BB161" s="528"/>
      <c r="BC161" s="528"/>
      <c r="BD161" s="528"/>
      <c r="BE161" s="528"/>
      <c r="BF161" s="528"/>
      <c r="BG161" s="528"/>
      <c r="BH161" s="528"/>
      <c r="BI161" s="528"/>
      <c r="BJ161" s="528"/>
      <c r="BK161" s="528"/>
      <c r="BL161" s="528"/>
      <c r="BM161" s="528"/>
      <c r="BN161" s="528"/>
      <c r="BO161" s="528"/>
      <c r="BP161" s="528"/>
      <c r="BQ161" s="528"/>
      <c r="BR161" s="528"/>
      <c r="BS161" s="528"/>
      <c r="BT161" s="528"/>
      <c r="BU161" s="528"/>
      <c r="BV161" s="528"/>
      <c r="BW161" s="528"/>
      <c r="BX161" s="528"/>
      <c r="BY161" s="528"/>
      <c r="BZ161" s="528"/>
      <c r="CA161" s="528"/>
      <c r="CB161" s="528"/>
      <c r="CC161" s="528"/>
      <c r="CD161" s="528"/>
      <c r="CE161" s="528"/>
      <c r="CF161" s="532"/>
      <c r="CG161" s="532"/>
      <c r="CH161" s="532"/>
      <c r="CI161" s="533"/>
      <c r="CJ161" s="533"/>
    </row>
    <row r="162" spans="2:88" ht="11.25" customHeight="1">
      <c r="B162" s="531"/>
      <c r="C162" s="528"/>
      <c r="D162" s="528"/>
      <c r="E162" s="528"/>
      <c r="F162" s="528"/>
      <c r="G162" s="528"/>
      <c r="H162" s="528"/>
      <c r="I162" s="528"/>
      <c r="J162" s="528"/>
      <c r="K162" s="528"/>
      <c r="L162" s="528"/>
      <c r="M162" s="528"/>
      <c r="N162" s="528"/>
      <c r="O162" s="528"/>
      <c r="P162" s="528"/>
      <c r="Q162" s="528"/>
      <c r="R162" s="528"/>
      <c r="S162" s="528"/>
      <c r="T162" s="528"/>
      <c r="U162" s="528"/>
      <c r="V162" s="528"/>
      <c r="W162" s="528"/>
      <c r="X162" s="528"/>
      <c r="Y162" s="528"/>
      <c r="Z162" s="528"/>
      <c r="AA162" s="528"/>
      <c r="AB162" s="528"/>
      <c r="AC162" s="528"/>
      <c r="AD162" s="528"/>
      <c r="AE162" s="528"/>
      <c r="AF162" s="528"/>
      <c r="AG162" s="528"/>
      <c r="AH162" s="528"/>
      <c r="AI162" s="528"/>
      <c r="AJ162" s="528"/>
      <c r="AK162" s="528"/>
      <c r="AL162" s="528"/>
      <c r="AM162" s="528"/>
      <c r="AN162" s="528"/>
      <c r="AO162" s="528"/>
      <c r="AP162" s="528"/>
      <c r="AQ162" s="528"/>
      <c r="AR162" s="528"/>
      <c r="AS162" s="528"/>
      <c r="AT162" s="528"/>
      <c r="AU162" s="528"/>
      <c r="AV162" s="528"/>
      <c r="AW162" s="528"/>
      <c r="AX162" s="528"/>
      <c r="AY162" s="528"/>
      <c r="AZ162" s="528"/>
      <c r="BA162" s="528"/>
      <c r="BB162" s="528"/>
      <c r="BC162" s="528"/>
      <c r="BD162" s="528"/>
      <c r="BE162" s="528"/>
      <c r="BF162" s="528"/>
      <c r="BG162" s="528"/>
      <c r="BH162" s="528"/>
      <c r="BI162" s="528"/>
      <c r="BJ162" s="528"/>
      <c r="BK162" s="528"/>
      <c r="BL162" s="528"/>
      <c r="BM162" s="528"/>
      <c r="BN162" s="528"/>
      <c r="BO162" s="528"/>
      <c r="BP162" s="528"/>
      <c r="BQ162" s="528"/>
      <c r="BR162" s="528"/>
      <c r="BS162" s="528"/>
      <c r="BT162" s="528"/>
      <c r="BU162" s="528"/>
      <c r="BV162" s="528"/>
      <c r="BW162" s="528"/>
      <c r="BX162" s="528"/>
      <c r="BY162" s="528"/>
      <c r="BZ162" s="528"/>
      <c r="CA162" s="528"/>
      <c r="CB162" s="528"/>
      <c r="CC162" s="528"/>
      <c r="CD162" s="528"/>
      <c r="CE162" s="528"/>
      <c r="CF162" s="532"/>
      <c r="CG162" s="532"/>
      <c r="CH162" s="532"/>
      <c r="CI162" s="533"/>
      <c r="CJ162" s="533"/>
    </row>
    <row r="163" spans="2:88" ht="11.25" customHeight="1">
      <c r="B163" s="531"/>
      <c r="C163" s="528"/>
      <c r="D163" s="528"/>
      <c r="E163" s="528"/>
      <c r="F163" s="528"/>
      <c r="G163" s="528"/>
      <c r="H163" s="528"/>
      <c r="I163" s="528"/>
      <c r="J163" s="528"/>
      <c r="K163" s="528"/>
      <c r="L163" s="528"/>
      <c r="M163" s="528"/>
      <c r="N163" s="528"/>
      <c r="O163" s="528"/>
      <c r="P163" s="528"/>
      <c r="Q163" s="528"/>
      <c r="R163" s="528"/>
      <c r="S163" s="528"/>
      <c r="T163" s="528"/>
      <c r="U163" s="528"/>
      <c r="V163" s="528"/>
      <c r="W163" s="528"/>
      <c r="X163" s="528"/>
      <c r="Y163" s="528"/>
      <c r="Z163" s="528"/>
      <c r="AA163" s="528"/>
      <c r="AB163" s="528"/>
      <c r="AC163" s="528"/>
      <c r="AD163" s="528"/>
      <c r="AE163" s="528"/>
      <c r="AF163" s="528"/>
      <c r="AG163" s="528"/>
      <c r="AH163" s="528"/>
      <c r="AI163" s="528"/>
      <c r="AJ163" s="528"/>
      <c r="AK163" s="528"/>
      <c r="AL163" s="528"/>
      <c r="AM163" s="528"/>
      <c r="AN163" s="528"/>
      <c r="AO163" s="528"/>
      <c r="AP163" s="528"/>
      <c r="AQ163" s="528"/>
      <c r="AR163" s="528"/>
      <c r="AS163" s="528"/>
      <c r="AT163" s="528"/>
      <c r="AU163" s="528"/>
      <c r="AV163" s="528"/>
      <c r="AW163" s="528"/>
      <c r="AX163" s="528"/>
      <c r="AY163" s="528"/>
      <c r="AZ163" s="528"/>
      <c r="BA163" s="528"/>
      <c r="BB163" s="528"/>
      <c r="BC163" s="528"/>
      <c r="BD163" s="528"/>
      <c r="BE163" s="528"/>
      <c r="BF163" s="528"/>
      <c r="BG163" s="528"/>
      <c r="BH163" s="528"/>
      <c r="BI163" s="528"/>
      <c r="BJ163" s="528"/>
      <c r="BK163" s="528"/>
      <c r="BL163" s="528"/>
      <c r="BM163" s="528"/>
      <c r="BN163" s="528"/>
      <c r="BO163" s="528"/>
      <c r="BP163" s="528"/>
      <c r="BQ163" s="528"/>
      <c r="BR163" s="528"/>
      <c r="BS163" s="528"/>
      <c r="BT163" s="528"/>
      <c r="BU163" s="528"/>
      <c r="BV163" s="528"/>
      <c r="BW163" s="528"/>
      <c r="BX163" s="528"/>
      <c r="BY163" s="528"/>
      <c r="BZ163" s="528"/>
      <c r="CA163" s="528"/>
      <c r="CB163" s="528"/>
      <c r="CC163" s="528"/>
      <c r="CD163" s="528"/>
      <c r="CE163" s="528"/>
      <c r="CF163" s="532"/>
      <c r="CG163" s="532"/>
      <c r="CH163" s="532"/>
      <c r="CI163" s="533"/>
      <c r="CJ163" s="533"/>
    </row>
    <row r="164" spans="2:88" ht="11.25" customHeight="1">
      <c r="B164" s="531"/>
      <c r="C164" s="528"/>
      <c r="D164" s="528"/>
      <c r="E164" s="528"/>
      <c r="F164" s="528"/>
      <c r="G164" s="528"/>
      <c r="H164" s="528"/>
      <c r="I164" s="528"/>
      <c r="J164" s="528"/>
      <c r="K164" s="528"/>
      <c r="L164" s="528"/>
      <c r="M164" s="528"/>
      <c r="N164" s="528"/>
      <c r="O164" s="528"/>
      <c r="P164" s="528"/>
      <c r="Q164" s="528"/>
      <c r="R164" s="528"/>
      <c r="S164" s="528"/>
      <c r="T164" s="528"/>
      <c r="U164" s="528"/>
      <c r="V164" s="528"/>
      <c r="W164" s="528"/>
      <c r="X164" s="528"/>
      <c r="Y164" s="528"/>
      <c r="Z164" s="528"/>
      <c r="AA164" s="528"/>
      <c r="AB164" s="528"/>
      <c r="AC164" s="528"/>
      <c r="AD164" s="528"/>
      <c r="AE164" s="528"/>
      <c r="AF164" s="528"/>
      <c r="AG164" s="528"/>
      <c r="AH164" s="528"/>
      <c r="AI164" s="528"/>
      <c r="AJ164" s="528"/>
      <c r="AK164" s="528"/>
      <c r="AL164" s="528"/>
      <c r="AM164" s="528"/>
      <c r="AN164" s="528"/>
      <c r="AO164" s="528"/>
      <c r="AP164" s="528"/>
      <c r="AQ164" s="528"/>
      <c r="AR164" s="528"/>
      <c r="AS164" s="528"/>
      <c r="AT164" s="528"/>
      <c r="AU164" s="528"/>
      <c r="AV164" s="528"/>
      <c r="AW164" s="528"/>
      <c r="AX164" s="528"/>
      <c r="AY164" s="528"/>
      <c r="AZ164" s="528"/>
      <c r="BA164" s="528"/>
      <c r="BB164" s="528"/>
      <c r="BC164" s="528"/>
      <c r="BD164" s="528"/>
      <c r="BE164" s="528"/>
      <c r="BF164" s="528"/>
      <c r="BG164" s="528"/>
      <c r="BH164" s="528"/>
      <c r="BI164" s="528"/>
      <c r="BJ164" s="528"/>
      <c r="BK164" s="528"/>
      <c r="BL164" s="528"/>
      <c r="BM164" s="528"/>
      <c r="BN164" s="528"/>
      <c r="BO164" s="528"/>
      <c r="BP164" s="528"/>
      <c r="BQ164" s="528"/>
      <c r="BR164" s="528"/>
      <c r="BS164" s="528"/>
      <c r="BT164" s="528"/>
      <c r="BU164" s="528"/>
      <c r="BV164" s="528"/>
      <c r="BW164" s="528"/>
      <c r="BX164" s="528"/>
      <c r="BY164" s="528"/>
      <c r="BZ164" s="528"/>
      <c r="CA164" s="528"/>
      <c r="CB164" s="528"/>
      <c r="CC164" s="528"/>
      <c r="CD164" s="528"/>
      <c r="CE164" s="528"/>
      <c r="CF164" s="532"/>
      <c r="CG164" s="532"/>
      <c r="CH164" s="532"/>
      <c r="CI164" s="533"/>
      <c r="CJ164" s="533"/>
    </row>
    <row r="165" spans="2:88" ht="11.25" customHeight="1">
      <c r="B165" s="531"/>
      <c r="C165" s="528"/>
      <c r="D165" s="528"/>
      <c r="E165" s="528"/>
      <c r="F165" s="528"/>
      <c r="G165" s="528"/>
      <c r="H165" s="528"/>
      <c r="I165" s="528"/>
      <c r="J165" s="528"/>
      <c r="K165" s="528"/>
      <c r="L165" s="528"/>
      <c r="M165" s="528"/>
      <c r="N165" s="528"/>
      <c r="O165" s="528"/>
      <c r="P165" s="528"/>
      <c r="Q165" s="528"/>
      <c r="R165" s="528"/>
      <c r="S165" s="528"/>
      <c r="T165" s="528"/>
      <c r="U165" s="528"/>
      <c r="V165" s="528"/>
      <c r="W165" s="528"/>
      <c r="X165" s="528"/>
      <c r="Y165" s="528"/>
      <c r="Z165" s="528"/>
      <c r="AA165" s="528"/>
      <c r="AB165" s="528"/>
      <c r="AC165" s="528"/>
      <c r="AD165" s="528"/>
      <c r="AE165" s="528"/>
      <c r="AF165" s="528"/>
      <c r="AG165" s="528"/>
      <c r="AH165" s="528"/>
      <c r="AI165" s="528"/>
      <c r="AJ165" s="528"/>
      <c r="AK165" s="528"/>
      <c r="AL165" s="528"/>
      <c r="AM165" s="528"/>
      <c r="AN165" s="528"/>
      <c r="AO165" s="528"/>
      <c r="AP165" s="528"/>
      <c r="AQ165" s="528"/>
      <c r="AR165" s="528"/>
      <c r="AS165" s="528"/>
      <c r="AT165" s="528"/>
      <c r="AU165" s="528"/>
      <c r="AV165" s="528"/>
      <c r="AW165" s="528"/>
      <c r="AX165" s="528"/>
      <c r="AY165" s="528"/>
      <c r="AZ165" s="528"/>
      <c r="BA165" s="528"/>
      <c r="BB165" s="528"/>
      <c r="BC165" s="528"/>
      <c r="BD165" s="528"/>
      <c r="BE165" s="528"/>
      <c r="BF165" s="528"/>
      <c r="BG165" s="528"/>
      <c r="BH165" s="528"/>
      <c r="BI165" s="528"/>
      <c r="BJ165" s="528"/>
      <c r="BK165" s="528"/>
      <c r="BL165" s="528"/>
      <c r="BM165" s="528"/>
      <c r="BN165" s="528"/>
      <c r="BO165" s="528"/>
      <c r="BP165" s="528"/>
      <c r="BQ165" s="528"/>
      <c r="BR165" s="528"/>
      <c r="BS165" s="528"/>
      <c r="BT165" s="528"/>
      <c r="BU165" s="528"/>
      <c r="BV165" s="528"/>
      <c r="BW165" s="528"/>
      <c r="BX165" s="528"/>
      <c r="BY165" s="528"/>
      <c r="BZ165" s="528"/>
      <c r="CA165" s="528"/>
      <c r="CB165" s="528"/>
      <c r="CC165" s="528"/>
      <c r="CD165" s="528"/>
      <c r="CE165" s="528"/>
      <c r="CF165" s="532"/>
      <c r="CG165" s="532"/>
      <c r="CH165" s="532"/>
      <c r="CI165" s="533"/>
      <c r="CJ165" s="533"/>
    </row>
    <row r="166" spans="2:88" ht="11.25" customHeight="1">
      <c r="B166" s="531"/>
      <c r="C166" s="528"/>
      <c r="D166" s="528"/>
      <c r="E166" s="528"/>
      <c r="F166" s="528"/>
      <c r="G166" s="528"/>
      <c r="H166" s="528"/>
      <c r="I166" s="528"/>
      <c r="J166" s="528"/>
      <c r="K166" s="528"/>
      <c r="L166" s="528"/>
      <c r="M166" s="528"/>
      <c r="N166" s="528"/>
      <c r="O166" s="528"/>
      <c r="P166" s="528"/>
      <c r="Q166" s="528"/>
      <c r="R166" s="528"/>
      <c r="S166" s="528"/>
      <c r="T166" s="528"/>
      <c r="U166" s="528"/>
      <c r="V166" s="528"/>
      <c r="W166" s="528"/>
      <c r="X166" s="528"/>
      <c r="Y166" s="528"/>
      <c r="Z166" s="528"/>
      <c r="AA166" s="528"/>
      <c r="AB166" s="528"/>
      <c r="AC166" s="528"/>
      <c r="AD166" s="528"/>
      <c r="AE166" s="528"/>
      <c r="AF166" s="528"/>
      <c r="AG166" s="528"/>
      <c r="AH166" s="528"/>
      <c r="AI166" s="528"/>
      <c r="AJ166" s="528"/>
      <c r="AK166" s="528"/>
      <c r="AL166" s="528"/>
      <c r="AM166" s="528"/>
      <c r="AN166" s="528"/>
      <c r="AO166" s="528"/>
      <c r="AP166" s="528"/>
      <c r="AQ166" s="528"/>
      <c r="AR166" s="528"/>
      <c r="AS166" s="528"/>
      <c r="AT166" s="528"/>
      <c r="AU166" s="528"/>
      <c r="AV166" s="528"/>
      <c r="AW166" s="528"/>
      <c r="AX166" s="528"/>
      <c r="AY166" s="528"/>
      <c r="AZ166" s="528"/>
      <c r="BA166" s="528"/>
      <c r="BB166" s="528"/>
      <c r="BC166" s="528"/>
      <c r="BD166" s="528"/>
      <c r="BE166" s="528"/>
      <c r="BF166" s="528"/>
      <c r="BG166" s="528"/>
      <c r="BH166" s="528"/>
      <c r="BI166" s="528"/>
      <c r="BJ166" s="528"/>
      <c r="BK166" s="528"/>
      <c r="BL166" s="528"/>
      <c r="BM166" s="528"/>
      <c r="BN166" s="528"/>
      <c r="BO166" s="528"/>
      <c r="BP166" s="528"/>
      <c r="BQ166" s="528"/>
      <c r="BR166" s="528"/>
      <c r="BS166" s="528"/>
      <c r="BT166" s="528"/>
      <c r="BU166" s="528"/>
      <c r="BV166" s="528"/>
      <c r="BW166" s="528"/>
      <c r="BX166" s="528"/>
      <c r="BY166" s="528"/>
      <c r="BZ166" s="528"/>
      <c r="CA166" s="528"/>
      <c r="CB166" s="528"/>
      <c r="CC166" s="528"/>
      <c r="CD166" s="528"/>
      <c r="CE166" s="528"/>
      <c r="CF166" s="532"/>
      <c r="CG166" s="532"/>
      <c r="CH166" s="532"/>
      <c r="CI166" s="533"/>
      <c r="CJ166" s="533"/>
    </row>
    <row r="167" spans="2:88" ht="11.25" customHeight="1">
      <c r="B167" s="531"/>
      <c r="C167" s="528"/>
      <c r="D167" s="528"/>
      <c r="E167" s="528"/>
      <c r="F167" s="528"/>
      <c r="G167" s="528"/>
      <c r="H167" s="528"/>
      <c r="I167" s="528"/>
      <c r="J167" s="528"/>
      <c r="K167" s="528"/>
      <c r="L167" s="528"/>
      <c r="M167" s="528"/>
      <c r="N167" s="528"/>
      <c r="O167" s="528"/>
      <c r="P167" s="528"/>
      <c r="Q167" s="528"/>
      <c r="R167" s="528"/>
      <c r="S167" s="528"/>
      <c r="T167" s="528"/>
      <c r="U167" s="528"/>
      <c r="V167" s="528"/>
      <c r="W167" s="528"/>
      <c r="X167" s="528"/>
      <c r="Y167" s="528"/>
      <c r="Z167" s="528"/>
      <c r="AA167" s="528"/>
      <c r="AB167" s="528"/>
      <c r="AC167" s="528"/>
      <c r="AD167" s="528"/>
      <c r="AE167" s="528"/>
      <c r="AF167" s="528"/>
      <c r="AG167" s="528"/>
      <c r="AH167" s="528"/>
      <c r="AI167" s="528"/>
      <c r="AJ167" s="528"/>
      <c r="AK167" s="528"/>
      <c r="AL167" s="528"/>
      <c r="AM167" s="528"/>
      <c r="AN167" s="528"/>
      <c r="AO167" s="528"/>
      <c r="AP167" s="528"/>
      <c r="AQ167" s="528"/>
      <c r="AR167" s="528"/>
      <c r="AS167" s="528"/>
      <c r="AT167" s="528"/>
      <c r="AU167" s="528"/>
      <c r="AV167" s="528"/>
      <c r="AW167" s="528"/>
      <c r="AX167" s="528"/>
      <c r="AY167" s="528"/>
      <c r="AZ167" s="528"/>
      <c r="BA167" s="528"/>
      <c r="BB167" s="528"/>
      <c r="BC167" s="528"/>
      <c r="BD167" s="528"/>
      <c r="BE167" s="528"/>
      <c r="BF167" s="528"/>
      <c r="BG167" s="528"/>
      <c r="BH167" s="528"/>
      <c r="BI167" s="528"/>
      <c r="BJ167" s="528"/>
      <c r="BK167" s="528"/>
      <c r="BL167" s="528"/>
      <c r="BM167" s="528"/>
      <c r="BN167" s="528"/>
      <c r="BO167" s="528"/>
      <c r="BP167" s="528"/>
      <c r="BQ167" s="528"/>
      <c r="BR167" s="528"/>
      <c r="BS167" s="528"/>
      <c r="BT167" s="528"/>
      <c r="BU167" s="528"/>
      <c r="BV167" s="528"/>
      <c r="BW167" s="528"/>
      <c r="BX167" s="528"/>
      <c r="BY167" s="528"/>
      <c r="BZ167" s="528"/>
      <c r="CA167" s="528"/>
      <c r="CB167" s="528"/>
      <c r="CC167" s="528"/>
      <c r="CD167" s="528"/>
      <c r="CE167" s="528"/>
      <c r="CF167" s="532"/>
      <c r="CG167" s="532"/>
      <c r="CH167" s="532"/>
      <c r="CI167" s="533"/>
      <c r="CJ167" s="533"/>
    </row>
    <row r="168" spans="2:88" ht="11.25" customHeight="1">
      <c r="B168" s="531"/>
      <c r="C168" s="528"/>
      <c r="D168" s="528"/>
      <c r="E168" s="528"/>
      <c r="F168" s="528"/>
      <c r="G168" s="528"/>
      <c r="H168" s="528"/>
      <c r="I168" s="528"/>
      <c r="J168" s="528"/>
      <c r="K168" s="528"/>
      <c r="L168" s="528"/>
      <c r="M168" s="528"/>
      <c r="N168" s="528"/>
      <c r="O168" s="528"/>
      <c r="P168" s="528"/>
      <c r="Q168" s="528"/>
      <c r="R168" s="528"/>
      <c r="S168" s="528"/>
      <c r="T168" s="528"/>
      <c r="U168" s="528"/>
      <c r="V168" s="528"/>
      <c r="W168" s="528"/>
      <c r="X168" s="528"/>
      <c r="Y168" s="528"/>
      <c r="Z168" s="528"/>
      <c r="AA168" s="528"/>
      <c r="AB168" s="528"/>
      <c r="AC168" s="528"/>
      <c r="AD168" s="528"/>
      <c r="AE168" s="528"/>
      <c r="AF168" s="528"/>
      <c r="AG168" s="528"/>
      <c r="AH168" s="528"/>
      <c r="AI168" s="528"/>
      <c r="AJ168" s="528"/>
      <c r="AK168" s="528"/>
      <c r="AL168" s="528"/>
      <c r="AM168" s="528"/>
      <c r="AN168" s="528"/>
      <c r="AO168" s="528"/>
      <c r="AP168" s="528"/>
      <c r="AQ168" s="528"/>
      <c r="AR168" s="528"/>
      <c r="AS168" s="528"/>
      <c r="AT168" s="528"/>
      <c r="AU168" s="528"/>
      <c r="AV168" s="528"/>
      <c r="AW168" s="528"/>
      <c r="AX168" s="528"/>
      <c r="AY168" s="528"/>
      <c r="AZ168" s="528"/>
      <c r="BA168" s="528"/>
      <c r="BB168" s="528"/>
      <c r="BC168" s="528"/>
      <c r="BD168" s="528"/>
      <c r="BE168" s="528"/>
      <c r="BF168" s="528"/>
      <c r="BG168" s="528"/>
      <c r="BH168" s="528"/>
      <c r="BI168" s="528"/>
      <c r="BJ168" s="528"/>
      <c r="BK168" s="528"/>
      <c r="BL168" s="528"/>
      <c r="BM168" s="528"/>
      <c r="BN168" s="528"/>
      <c r="BO168" s="528"/>
      <c r="BP168" s="528"/>
      <c r="BQ168" s="528"/>
      <c r="BR168" s="528"/>
      <c r="BS168" s="528"/>
      <c r="BT168" s="528"/>
      <c r="BU168" s="528"/>
      <c r="BV168" s="528"/>
      <c r="BW168" s="528"/>
      <c r="BX168" s="528"/>
      <c r="BY168" s="528"/>
      <c r="BZ168" s="528"/>
      <c r="CA168" s="528"/>
      <c r="CB168" s="528"/>
      <c r="CC168" s="528"/>
      <c r="CD168" s="528"/>
      <c r="CE168" s="528"/>
      <c r="CF168" s="532"/>
      <c r="CG168" s="532"/>
      <c r="CH168" s="532"/>
      <c r="CI168" s="533"/>
      <c r="CJ168" s="533"/>
    </row>
    <row r="169" spans="2:88" ht="11.25" customHeight="1">
      <c r="B169" s="531"/>
      <c r="C169" s="528"/>
      <c r="D169" s="528"/>
      <c r="E169" s="528"/>
      <c r="F169" s="528"/>
      <c r="G169" s="528"/>
      <c r="H169" s="528"/>
      <c r="I169" s="528"/>
      <c r="J169" s="528"/>
      <c r="K169" s="528"/>
      <c r="L169" s="528"/>
      <c r="M169" s="528"/>
      <c r="N169" s="528"/>
      <c r="O169" s="528"/>
      <c r="P169" s="528"/>
      <c r="Q169" s="528"/>
      <c r="R169" s="528"/>
      <c r="S169" s="528"/>
      <c r="T169" s="528"/>
      <c r="U169" s="528"/>
      <c r="V169" s="528"/>
      <c r="W169" s="528"/>
      <c r="X169" s="528"/>
      <c r="Y169" s="528"/>
      <c r="Z169" s="528"/>
      <c r="AA169" s="528"/>
      <c r="AB169" s="528"/>
      <c r="AC169" s="528"/>
      <c r="AD169" s="528"/>
      <c r="AE169" s="528"/>
      <c r="AF169" s="528"/>
      <c r="AG169" s="528"/>
      <c r="AH169" s="528"/>
      <c r="AI169" s="528"/>
      <c r="AJ169" s="528"/>
      <c r="AK169" s="528"/>
      <c r="AL169" s="528"/>
      <c r="AM169" s="528"/>
      <c r="AN169" s="528"/>
      <c r="AO169" s="528"/>
      <c r="AP169" s="528"/>
      <c r="AQ169" s="528"/>
      <c r="AR169" s="528"/>
      <c r="AS169" s="528"/>
      <c r="AT169" s="528"/>
      <c r="AU169" s="528"/>
      <c r="AV169" s="528"/>
      <c r="AW169" s="528"/>
      <c r="AX169" s="528"/>
      <c r="AY169" s="528"/>
      <c r="AZ169" s="528"/>
      <c r="BA169" s="528"/>
      <c r="BB169" s="528"/>
      <c r="BC169" s="528"/>
      <c r="BD169" s="528"/>
      <c r="BE169" s="528"/>
      <c r="BF169" s="528"/>
      <c r="BG169" s="528"/>
      <c r="BH169" s="528"/>
      <c r="BI169" s="528"/>
      <c r="BJ169" s="528"/>
      <c r="BK169" s="528"/>
      <c r="BL169" s="528"/>
      <c r="BM169" s="528"/>
      <c r="BN169" s="528"/>
      <c r="BO169" s="528"/>
      <c r="BP169" s="528"/>
      <c r="BQ169" s="528"/>
      <c r="BR169" s="528"/>
      <c r="BS169" s="528"/>
      <c r="BT169" s="528"/>
      <c r="BU169" s="528"/>
      <c r="BV169" s="528"/>
      <c r="BW169" s="528"/>
      <c r="BX169" s="528"/>
      <c r="BY169" s="528"/>
      <c r="BZ169" s="528"/>
      <c r="CA169" s="528"/>
      <c r="CB169" s="528"/>
      <c r="CC169" s="528"/>
      <c r="CD169" s="528"/>
      <c r="CE169" s="528"/>
      <c r="CF169" s="532"/>
      <c r="CG169" s="532"/>
      <c r="CH169" s="532"/>
      <c r="CI169" s="533"/>
      <c r="CJ169" s="533"/>
    </row>
    <row r="170" spans="2:88" ht="11.25" customHeight="1">
      <c r="B170" s="531"/>
      <c r="C170" s="528"/>
      <c r="D170" s="528"/>
      <c r="E170" s="528"/>
      <c r="F170" s="528"/>
      <c r="G170" s="528"/>
      <c r="H170" s="528"/>
      <c r="I170" s="528"/>
      <c r="J170" s="528"/>
      <c r="K170" s="528"/>
      <c r="L170" s="528"/>
      <c r="M170" s="528"/>
      <c r="N170" s="528"/>
      <c r="O170" s="528"/>
      <c r="P170" s="528"/>
      <c r="Q170" s="528"/>
      <c r="R170" s="528"/>
      <c r="S170" s="528"/>
      <c r="T170" s="528"/>
      <c r="U170" s="528"/>
      <c r="V170" s="528"/>
      <c r="W170" s="528"/>
      <c r="X170" s="528"/>
      <c r="Y170" s="528"/>
      <c r="Z170" s="528"/>
      <c r="AA170" s="528"/>
      <c r="AB170" s="528"/>
      <c r="AC170" s="528"/>
      <c r="AD170" s="528"/>
      <c r="AE170" s="528"/>
      <c r="AF170" s="528"/>
      <c r="AG170" s="528"/>
      <c r="AH170" s="528"/>
      <c r="AI170" s="528"/>
      <c r="AJ170" s="528"/>
      <c r="AK170" s="528"/>
      <c r="AL170" s="528"/>
      <c r="AM170" s="528"/>
      <c r="AN170" s="528"/>
      <c r="AO170" s="528"/>
      <c r="AP170" s="528"/>
      <c r="AQ170" s="528"/>
      <c r="AR170" s="528"/>
      <c r="AS170" s="528"/>
      <c r="AT170" s="528"/>
      <c r="AU170" s="528"/>
      <c r="AV170" s="528"/>
      <c r="AW170" s="528"/>
      <c r="AX170" s="528"/>
      <c r="AY170" s="528"/>
      <c r="AZ170" s="528"/>
      <c r="BA170" s="528"/>
      <c r="BB170" s="528"/>
      <c r="BC170" s="528"/>
      <c r="BD170" s="528"/>
      <c r="BE170" s="528"/>
      <c r="BF170" s="528"/>
      <c r="BG170" s="528"/>
      <c r="BH170" s="528"/>
      <c r="BI170" s="528"/>
      <c r="BJ170" s="528"/>
      <c r="BK170" s="528"/>
      <c r="BL170" s="528"/>
      <c r="BM170" s="528"/>
      <c r="BN170" s="528"/>
      <c r="BO170" s="528"/>
      <c r="BP170" s="528"/>
      <c r="BQ170" s="528"/>
      <c r="BR170" s="528"/>
      <c r="BS170" s="528"/>
      <c r="BT170" s="528"/>
      <c r="BU170" s="528"/>
      <c r="BV170" s="528"/>
      <c r="BW170" s="528"/>
      <c r="BX170" s="528"/>
      <c r="BY170" s="528"/>
      <c r="BZ170" s="528"/>
      <c r="CA170" s="528"/>
      <c r="CB170" s="528"/>
      <c r="CC170" s="528"/>
      <c r="CD170" s="528"/>
      <c r="CE170" s="528"/>
      <c r="CF170" s="532"/>
      <c r="CG170" s="532"/>
      <c r="CH170" s="532"/>
      <c r="CI170" s="533"/>
      <c r="CJ170" s="533"/>
    </row>
    <row r="171" spans="2:88" ht="11.25" customHeight="1">
      <c r="B171" s="531"/>
      <c r="C171" s="528"/>
      <c r="D171" s="528"/>
      <c r="E171" s="528"/>
      <c r="F171" s="528"/>
      <c r="G171" s="528"/>
      <c r="H171" s="528"/>
      <c r="I171" s="528"/>
      <c r="J171" s="528"/>
      <c r="K171" s="528"/>
      <c r="L171" s="528"/>
      <c r="M171" s="528"/>
      <c r="N171" s="528"/>
      <c r="O171" s="528"/>
      <c r="P171" s="528"/>
      <c r="Q171" s="528"/>
      <c r="R171" s="528"/>
      <c r="S171" s="528"/>
      <c r="T171" s="528"/>
      <c r="U171" s="528"/>
      <c r="V171" s="528"/>
      <c r="W171" s="528"/>
      <c r="X171" s="528"/>
      <c r="Y171" s="528"/>
      <c r="Z171" s="528"/>
      <c r="AA171" s="528"/>
      <c r="AB171" s="528"/>
      <c r="AC171" s="528"/>
      <c r="AD171" s="528"/>
      <c r="AE171" s="528"/>
      <c r="AF171" s="528"/>
      <c r="AG171" s="528"/>
      <c r="AH171" s="528"/>
      <c r="AI171" s="528"/>
      <c r="AJ171" s="528"/>
      <c r="AK171" s="528"/>
      <c r="AL171" s="528"/>
      <c r="AM171" s="528"/>
      <c r="AN171" s="528"/>
      <c r="AO171" s="528"/>
      <c r="AP171" s="528"/>
      <c r="AQ171" s="528"/>
      <c r="AR171" s="528"/>
      <c r="AS171" s="528"/>
      <c r="AT171" s="528"/>
      <c r="AU171" s="528"/>
      <c r="AV171" s="528"/>
      <c r="AW171" s="528"/>
      <c r="AX171" s="528"/>
      <c r="AY171" s="528"/>
      <c r="AZ171" s="528"/>
      <c r="BA171" s="528"/>
      <c r="BB171" s="528"/>
      <c r="BC171" s="528"/>
      <c r="BD171" s="528"/>
      <c r="BE171" s="528"/>
      <c r="BF171" s="528"/>
      <c r="BG171" s="528"/>
      <c r="BH171" s="528"/>
      <c r="BI171" s="528"/>
      <c r="BJ171" s="528"/>
      <c r="BK171" s="528"/>
      <c r="BL171" s="528"/>
      <c r="BM171" s="528"/>
      <c r="BN171" s="528"/>
      <c r="BO171" s="528"/>
      <c r="BP171" s="528"/>
      <c r="BQ171" s="528"/>
      <c r="BR171" s="528"/>
      <c r="BS171" s="528"/>
      <c r="BT171" s="528"/>
      <c r="BU171" s="528"/>
      <c r="BV171" s="528"/>
      <c r="BW171" s="528"/>
      <c r="BX171" s="528"/>
      <c r="BY171" s="528"/>
      <c r="BZ171" s="528"/>
      <c r="CA171" s="528"/>
      <c r="CB171" s="528"/>
      <c r="CC171" s="528"/>
      <c r="CD171" s="528"/>
      <c r="CE171" s="528"/>
      <c r="CF171" s="532"/>
      <c r="CG171" s="532"/>
      <c r="CH171" s="532"/>
      <c r="CI171" s="533"/>
      <c r="CJ171" s="533"/>
    </row>
    <row r="172" spans="2:88" ht="11.25" customHeight="1">
      <c r="B172" s="531"/>
      <c r="C172" s="528"/>
      <c r="D172" s="528"/>
      <c r="E172" s="528"/>
      <c r="F172" s="528"/>
      <c r="G172" s="528"/>
      <c r="H172" s="528"/>
      <c r="I172" s="528"/>
      <c r="J172" s="528"/>
      <c r="K172" s="528"/>
      <c r="L172" s="528"/>
      <c r="M172" s="528"/>
      <c r="N172" s="528"/>
      <c r="O172" s="528"/>
      <c r="P172" s="528"/>
      <c r="Q172" s="528"/>
      <c r="R172" s="528"/>
      <c r="S172" s="528"/>
      <c r="T172" s="528"/>
      <c r="U172" s="528"/>
      <c r="V172" s="528"/>
      <c r="W172" s="528"/>
      <c r="X172" s="528"/>
      <c r="Y172" s="528"/>
      <c r="Z172" s="528"/>
      <c r="AA172" s="528"/>
      <c r="AB172" s="528"/>
      <c r="AC172" s="528"/>
      <c r="AD172" s="528"/>
      <c r="AE172" s="528"/>
      <c r="AF172" s="528"/>
      <c r="AG172" s="528"/>
      <c r="AH172" s="528"/>
      <c r="AI172" s="528"/>
      <c r="AJ172" s="528"/>
      <c r="AK172" s="528"/>
      <c r="AL172" s="528"/>
      <c r="AM172" s="528"/>
      <c r="AN172" s="528"/>
      <c r="AO172" s="528"/>
      <c r="AP172" s="528"/>
      <c r="AQ172" s="528"/>
      <c r="AR172" s="528"/>
      <c r="AS172" s="528"/>
      <c r="AT172" s="528"/>
      <c r="AU172" s="528"/>
      <c r="AV172" s="528"/>
      <c r="AW172" s="528"/>
      <c r="AX172" s="528"/>
      <c r="AY172" s="528"/>
      <c r="AZ172" s="528"/>
      <c r="BA172" s="528"/>
      <c r="BB172" s="528"/>
      <c r="BC172" s="528"/>
      <c r="BD172" s="528"/>
      <c r="BE172" s="528"/>
      <c r="BF172" s="528"/>
      <c r="BG172" s="528"/>
      <c r="BH172" s="528"/>
      <c r="BI172" s="528"/>
      <c r="BJ172" s="528"/>
      <c r="BK172" s="528"/>
      <c r="BL172" s="528"/>
      <c r="BM172" s="528"/>
      <c r="BN172" s="528"/>
      <c r="BO172" s="528"/>
      <c r="BP172" s="528"/>
      <c r="BQ172" s="528"/>
      <c r="BR172" s="528"/>
      <c r="BS172" s="528"/>
      <c r="BT172" s="528"/>
      <c r="BU172" s="528"/>
      <c r="BV172" s="528"/>
      <c r="BW172" s="528"/>
      <c r="BX172" s="528"/>
      <c r="BY172" s="528"/>
      <c r="BZ172" s="528"/>
      <c r="CA172" s="528"/>
      <c r="CB172" s="528"/>
      <c r="CC172" s="528"/>
      <c r="CD172" s="528"/>
      <c r="CE172" s="528"/>
      <c r="CF172" s="532"/>
      <c r="CG172" s="532"/>
      <c r="CH172" s="532"/>
      <c r="CI172" s="533"/>
      <c r="CJ172" s="533"/>
    </row>
    <row r="173" spans="2:88" ht="11.25" customHeight="1">
      <c r="B173" s="531"/>
      <c r="C173" s="528"/>
      <c r="D173" s="528"/>
      <c r="E173" s="528"/>
      <c r="F173" s="528"/>
      <c r="G173" s="528"/>
      <c r="H173" s="528"/>
      <c r="I173" s="528"/>
      <c r="J173" s="528"/>
      <c r="K173" s="528"/>
      <c r="L173" s="528"/>
      <c r="M173" s="528"/>
      <c r="N173" s="528"/>
      <c r="O173" s="528"/>
      <c r="P173" s="528"/>
      <c r="Q173" s="528"/>
      <c r="R173" s="528"/>
      <c r="S173" s="528"/>
      <c r="T173" s="528"/>
      <c r="U173" s="528"/>
      <c r="V173" s="528"/>
      <c r="W173" s="528"/>
      <c r="X173" s="528"/>
      <c r="Y173" s="528"/>
      <c r="Z173" s="528"/>
      <c r="AA173" s="528"/>
      <c r="AB173" s="528"/>
      <c r="AC173" s="528"/>
      <c r="AD173" s="528"/>
      <c r="AE173" s="528"/>
      <c r="AF173" s="528"/>
      <c r="AG173" s="528"/>
      <c r="AH173" s="528"/>
      <c r="AI173" s="528"/>
      <c r="AJ173" s="528"/>
      <c r="AK173" s="528"/>
      <c r="AL173" s="528"/>
      <c r="AM173" s="528"/>
      <c r="AN173" s="528"/>
      <c r="AO173" s="528"/>
      <c r="AP173" s="528"/>
      <c r="AQ173" s="528"/>
      <c r="AR173" s="528"/>
      <c r="AS173" s="528"/>
      <c r="AT173" s="528"/>
      <c r="AU173" s="528"/>
      <c r="AV173" s="528"/>
      <c r="AW173" s="528"/>
      <c r="AX173" s="528"/>
      <c r="AY173" s="528"/>
      <c r="AZ173" s="528"/>
      <c r="BA173" s="528"/>
      <c r="BB173" s="528"/>
      <c r="BC173" s="528"/>
      <c r="BD173" s="528"/>
      <c r="BE173" s="528"/>
      <c r="BF173" s="528"/>
      <c r="BG173" s="528"/>
      <c r="BH173" s="528"/>
      <c r="BI173" s="528"/>
      <c r="BJ173" s="528"/>
      <c r="BK173" s="528"/>
      <c r="BL173" s="528"/>
      <c r="BM173" s="528"/>
      <c r="BN173" s="528"/>
      <c r="BO173" s="528"/>
      <c r="BP173" s="528"/>
      <c r="BQ173" s="528"/>
      <c r="BR173" s="528"/>
      <c r="BS173" s="528"/>
      <c r="BT173" s="528"/>
      <c r="BU173" s="528"/>
      <c r="BV173" s="528"/>
      <c r="BW173" s="528"/>
      <c r="BX173" s="528"/>
      <c r="BY173" s="528"/>
      <c r="BZ173" s="528"/>
      <c r="CA173" s="528"/>
      <c r="CB173" s="528"/>
      <c r="CC173" s="528"/>
      <c r="CD173" s="528"/>
      <c r="CE173" s="528"/>
      <c r="CF173" s="532"/>
      <c r="CG173" s="532"/>
      <c r="CH173" s="532"/>
      <c r="CI173" s="533"/>
      <c r="CJ173" s="533"/>
    </row>
    <row r="174" spans="2:88" ht="11.25" customHeight="1">
      <c r="B174" s="531"/>
      <c r="C174" s="528"/>
      <c r="D174" s="528"/>
      <c r="E174" s="528"/>
      <c r="F174" s="528"/>
      <c r="G174" s="528"/>
      <c r="H174" s="528"/>
      <c r="I174" s="528"/>
      <c r="J174" s="528"/>
      <c r="K174" s="528"/>
      <c r="L174" s="528"/>
      <c r="M174" s="528"/>
      <c r="N174" s="528"/>
      <c r="O174" s="528"/>
      <c r="P174" s="528"/>
      <c r="Q174" s="528"/>
      <c r="R174" s="528"/>
      <c r="S174" s="528"/>
      <c r="T174" s="528"/>
      <c r="U174" s="528"/>
      <c r="V174" s="528"/>
      <c r="W174" s="528"/>
      <c r="X174" s="528"/>
      <c r="Y174" s="528"/>
      <c r="Z174" s="528"/>
      <c r="AA174" s="528"/>
      <c r="AB174" s="528"/>
      <c r="AC174" s="528"/>
      <c r="AD174" s="528"/>
      <c r="AE174" s="528"/>
      <c r="AF174" s="528"/>
      <c r="AG174" s="528"/>
      <c r="AH174" s="528"/>
      <c r="AI174" s="528"/>
      <c r="AJ174" s="528"/>
      <c r="AK174" s="528"/>
      <c r="AL174" s="528"/>
      <c r="AM174" s="528"/>
      <c r="AN174" s="528"/>
      <c r="AO174" s="528"/>
      <c r="AP174" s="528"/>
      <c r="AQ174" s="528"/>
      <c r="AR174" s="528"/>
      <c r="AS174" s="528"/>
      <c r="AT174" s="528"/>
      <c r="AU174" s="528"/>
      <c r="AV174" s="528"/>
      <c r="AW174" s="528"/>
      <c r="AX174" s="528"/>
      <c r="AY174" s="528"/>
      <c r="AZ174" s="528"/>
      <c r="BA174" s="528"/>
      <c r="BB174" s="528"/>
      <c r="BC174" s="528"/>
      <c r="BD174" s="528"/>
      <c r="BE174" s="528"/>
      <c r="BF174" s="528"/>
      <c r="BG174" s="528"/>
      <c r="BH174" s="528"/>
      <c r="BI174" s="528"/>
      <c r="BJ174" s="528"/>
      <c r="BK174" s="528"/>
      <c r="BL174" s="528"/>
      <c r="BM174" s="528"/>
      <c r="BN174" s="528"/>
      <c r="BO174" s="528"/>
      <c r="BP174" s="528"/>
      <c r="BQ174" s="528"/>
      <c r="BR174" s="528"/>
      <c r="BS174" s="528"/>
      <c r="BT174" s="528"/>
      <c r="BU174" s="528"/>
      <c r="BV174" s="528"/>
      <c r="BW174" s="528"/>
      <c r="BX174" s="528"/>
      <c r="BY174" s="528"/>
      <c r="BZ174" s="528"/>
      <c r="CA174" s="528"/>
      <c r="CB174" s="528"/>
      <c r="CC174" s="528"/>
      <c r="CD174" s="528"/>
      <c r="CE174" s="528"/>
      <c r="CF174" s="532"/>
      <c r="CG174" s="532"/>
      <c r="CH174" s="532"/>
      <c r="CI174" s="533"/>
      <c r="CJ174" s="533"/>
    </row>
    <row r="175" spans="2:88" ht="11.25" customHeight="1">
      <c r="B175" s="531"/>
      <c r="C175" s="528"/>
      <c r="D175" s="528"/>
      <c r="E175" s="528"/>
      <c r="F175" s="528"/>
      <c r="G175" s="528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28"/>
      <c r="U175" s="528"/>
      <c r="V175" s="528"/>
      <c r="W175" s="528"/>
      <c r="X175" s="528"/>
      <c r="Y175" s="528"/>
      <c r="Z175" s="528"/>
      <c r="AA175" s="528"/>
      <c r="AB175" s="528"/>
      <c r="AC175" s="528"/>
      <c r="AD175" s="528"/>
      <c r="AE175" s="528"/>
      <c r="AF175" s="528"/>
      <c r="AG175" s="528"/>
      <c r="AH175" s="528"/>
      <c r="AI175" s="528"/>
      <c r="AJ175" s="528"/>
      <c r="AK175" s="528"/>
      <c r="AL175" s="528"/>
      <c r="AM175" s="528"/>
      <c r="AN175" s="528"/>
      <c r="AO175" s="528"/>
      <c r="AP175" s="528"/>
      <c r="AQ175" s="528"/>
      <c r="AR175" s="528"/>
      <c r="AS175" s="528"/>
      <c r="AT175" s="528"/>
      <c r="AU175" s="528"/>
      <c r="AV175" s="528"/>
      <c r="AW175" s="528"/>
      <c r="AX175" s="528"/>
      <c r="AY175" s="528"/>
      <c r="AZ175" s="528"/>
      <c r="BA175" s="528"/>
      <c r="BB175" s="528"/>
      <c r="BC175" s="528"/>
      <c r="BD175" s="528"/>
      <c r="BE175" s="528"/>
      <c r="BF175" s="528"/>
      <c r="BG175" s="528"/>
      <c r="BH175" s="528"/>
      <c r="BI175" s="528"/>
      <c r="BJ175" s="528"/>
      <c r="BK175" s="528"/>
      <c r="BL175" s="528"/>
      <c r="BM175" s="528"/>
      <c r="BN175" s="528"/>
      <c r="BO175" s="528"/>
      <c r="BP175" s="528"/>
      <c r="BQ175" s="528"/>
      <c r="BR175" s="528"/>
      <c r="BS175" s="528"/>
      <c r="BT175" s="528"/>
      <c r="BU175" s="528"/>
      <c r="BV175" s="528"/>
      <c r="BW175" s="528"/>
      <c r="BX175" s="528"/>
      <c r="BY175" s="528"/>
      <c r="BZ175" s="528"/>
      <c r="CA175" s="528"/>
      <c r="CB175" s="528"/>
      <c r="CC175" s="528"/>
      <c r="CD175" s="528"/>
      <c r="CE175" s="528"/>
      <c r="CF175" s="532"/>
      <c r="CG175" s="532"/>
      <c r="CH175" s="532"/>
      <c r="CI175" s="533"/>
      <c r="CJ175" s="533"/>
    </row>
    <row r="176" spans="2:88" ht="11.25" customHeight="1">
      <c r="B176" s="531"/>
      <c r="C176" s="528"/>
      <c r="D176" s="528"/>
      <c r="E176" s="528"/>
      <c r="F176" s="528"/>
      <c r="G176" s="528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28"/>
      <c r="U176" s="528"/>
      <c r="V176" s="528"/>
      <c r="W176" s="528"/>
      <c r="X176" s="528"/>
      <c r="Y176" s="528"/>
      <c r="Z176" s="528"/>
      <c r="AA176" s="528"/>
      <c r="AB176" s="528"/>
      <c r="AC176" s="528"/>
      <c r="AD176" s="528"/>
      <c r="AE176" s="528"/>
      <c r="AF176" s="528"/>
      <c r="AG176" s="528"/>
      <c r="AH176" s="528"/>
      <c r="AI176" s="528"/>
      <c r="AJ176" s="528"/>
      <c r="AK176" s="528"/>
      <c r="AL176" s="528"/>
      <c r="AM176" s="528"/>
      <c r="AN176" s="528"/>
      <c r="AO176" s="528"/>
      <c r="AP176" s="528"/>
      <c r="AQ176" s="528"/>
      <c r="AR176" s="528"/>
      <c r="AS176" s="528"/>
      <c r="AT176" s="528"/>
      <c r="AU176" s="528"/>
      <c r="AV176" s="528"/>
      <c r="AW176" s="528"/>
      <c r="AX176" s="528"/>
      <c r="AY176" s="528"/>
      <c r="AZ176" s="528"/>
      <c r="BA176" s="528"/>
      <c r="BB176" s="528"/>
      <c r="BC176" s="528"/>
      <c r="BD176" s="528"/>
      <c r="BE176" s="528"/>
      <c r="BF176" s="528"/>
      <c r="BG176" s="528"/>
      <c r="BH176" s="528"/>
      <c r="BI176" s="528"/>
      <c r="BJ176" s="528"/>
      <c r="BK176" s="528"/>
      <c r="BL176" s="528"/>
      <c r="BM176" s="528"/>
      <c r="BN176" s="528"/>
      <c r="BO176" s="528"/>
      <c r="BP176" s="528"/>
      <c r="BQ176" s="528"/>
      <c r="BR176" s="528"/>
      <c r="BS176" s="528"/>
      <c r="BT176" s="528"/>
      <c r="BU176" s="528"/>
      <c r="BV176" s="528"/>
      <c r="BW176" s="528"/>
      <c r="BX176" s="528"/>
      <c r="BY176" s="528"/>
      <c r="BZ176" s="528"/>
      <c r="CA176" s="528"/>
      <c r="CB176" s="528"/>
      <c r="CC176" s="528"/>
      <c r="CD176" s="528"/>
      <c r="CE176" s="528"/>
      <c r="CF176" s="532"/>
      <c r="CG176" s="532"/>
      <c r="CH176" s="532"/>
      <c r="CI176" s="533"/>
      <c r="CJ176" s="533"/>
    </row>
    <row r="177" spans="2:88" ht="11.25" customHeight="1">
      <c r="B177" s="534"/>
      <c r="C177" s="535"/>
      <c r="D177" s="535"/>
      <c r="E177" s="535"/>
      <c r="F177" s="535"/>
      <c r="G177" s="535"/>
      <c r="H177" s="535"/>
      <c r="I177" s="535"/>
      <c r="J177" s="535"/>
      <c r="K177" s="535"/>
      <c r="L177" s="535"/>
      <c r="M177" s="535"/>
      <c r="N177" s="535"/>
      <c r="O177" s="535"/>
      <c r="P177" s="535"/>
      <c r="Q177" s="535"/>
      <c r="R177" s="535"/>
      <c r="S177" s="535"/>
      <c r="T177" s="535"/>
      <c r="U177" s="535"/>
      <c r="V177" s="535"/>
      <c r="W177" s="535"/>
      <c r="X177" s="535"/>
      <c r="Y177" s="535"/>
      <c r="Z177" s="535"/>
      <c r="AA177" s="535"/>
      <c r="AB177" s="535"/>
      <c r="AC177" s="535"/>
      <c r="AD177" s="535"/>
      <c r="AE177" s="535"/>
      <c r="AF177" s="535"/>
      <c r="AG177" s="535"/>
      <c r="AH177" s="535"/>
      <c r="AI177" s="535"/>
      <c r="AJ177" s="535"/>
      <c r="AK177" s="535"/>
      <c r="AL177" s="535"/>
      <c r="AM177" s="535"/>
      <c r="AN177" s="535"/>
      <c r="AO177" s="535"/>
      <c r="AP177" s="535"/>
      <c r="AQ177" s="535"/>
      <c r="AR177" s="535"/>
      <c r="AS177" s="535"/>
      <c r="AT177" s="535"/>
      <c r="AU177" s="535"/>
      <c r="AV177" s="535"/>
      <c r="AW177" s="535"/>
      <c r="AX177" s="535"/>
      <c r="AY177" s="535"/>
      <c r="AZ177" s="535"/>
      <c r="BA177" s="535"/>
      <c r="BB177" s="535"/>
      <c r="BC177" s="535"/>
      <c r="BD177" s="535"/>
      <c r="BE177" s="535"/>
      <c r="BF177" s="535"/>
      <c r="BG177" s="535"/>
      <c r="BH177" s="535"/>
      <c r="BI177" s="535"/>
      <c r="BJ177" s="535"/>
      <c r="BK177" s="535"/>
      <c r="BL177" s="535"/>
      <c r="BM177" s="535"/>
      <c r="BN177" s="535"/>
      <c r="BO177" s="535"/>
      <c r="BP177" s="535"/>
      <c r="BQ177" s="535"/>
      <c r="BR177" s="535"/>
      <c r="BS177" s="535"/>
      <c r="BT177" s="535"/>
      <c r="BU177" s="535"/>
      <c r="BV177" s="535"/>
      <c r="BW177" s="535"/>
      <c r="BX177" s="535"/>
      <c r="BY177" s="535"/>
      <c r="BZ177" s="535"/>
      <c r="CA177" s="535"/>
      <c r="CB177" s="535"/>
      <c r="CC177" s="535"/>
      <c r="CD177" s="535"/>
      <c r="CE177" s="535"/>
      <c r="CF177" s="536"/>
      <c r="CG177" s="536"/>
      <c r="CH177" s="536"/>
      <c r="CI177" s="537"/>
      <c r="CJ177" s="537"/>
    </row>
    <row r="178" spans="2:88" ht="11.25" customHeight="1">
      <c r="B178" s="531"/>
      <c r="C178" s="528"/>
      <c r="D178" s="528"/>
      <c r="E178" s="528"/>
      <c r="F178" s="528"/>
      <c r="G178" s="528"/>
      <c r="H178" s="528"/>
      <c r="I178" s="528"/>
      <c r="J178" s="528"/>
      <c r="K178" s="528"/>
      <c r="L178" s="528"/>
      <c r="M178" s="528"/>
      <c r="N178" s="528"/>
      <c r="O178" s="528"/>
      <c r="P178" s="528"/>
      <c r="Q178" s="528"/>
      <c r="R178" s="528"/>
      <c r="S178" s="528"/>
      <c r="T178" s="528"/>
      <c r="U178" s="528"/>
      <c r="V178" s="528"/>
      <c r="W178" s="528"/>
      <c r="X178" s="528"/>
      <c r="Y178" s="528"/>
      <c r="Z178" s="528"/>
      <c r="AA178" s="528"/>
      <c r="AB178" s="528"/>
      <c r="AC178" s="528"/>
      <c r="AD178" s="528"/>
      <c r="AE178" s="528"/>
      <c r="AF178" s="528"/>
      <c r="AG178" s="528"/>
      <c r="AH178" s="528"/>
      <c r="AI178" s="528"/>
      <c r="AJ178" s="528"/>
      <c r="AK178" s="528"/>
      <c r="AL178" s="528"/>
      <c r="AM178" s="528"/>
      <c r="AN178" s="528"/>
      <c r="AO178" s="528"/>
      <c r="AP178" s="528"/>
      <c r="AQ178" s="528"/>
      <c r="AR178" s="528"/>
      <c r="AS178" s="528"/>
      <c r="AT178" s="528"/>
      <c r="AU178" s="528"/>
      <c r="AV178" s="528"/>
      <c r="AW178" s="528"/>
      <c r="AX178" s="528"/>
      <c r="AY178" s="528"/>
      <c r="AZ178" s="528"/>
      <c r="BA178" s="528"/>
      <c r="BB178" s="528"/>
      <c r="BC178" s="528"/>
      <c r="BD178" s="528"/>
      <c r="BE178" s="528"/>
      <c r="BF178" s="528"/>
      <c r="BG178" s="528"/>
      <c r="BH178" s="528"/>
      <c r="BI178" s="528"/>
      <c r="BJ178" s="528"/>
      <c r="BK178" s="528"/>
      <c r="BL178" s="528"/>
      <c r="BM178" s="528"/>
      <c r="BN178" s="528"/>
      <c r="BO178" s="528"/>
      <c r="BP178" s="528"/>
      <c r="BQ178" s="528"/>
      <c r="BR178" s="528"/>
      <c r="BS178" s="528"/>
      <c r="BT178" s="528"/>
      <c r="BU178" s="528"/>
      <c r="BV178" s="528"/>
      <c r="BW178" s="528"/>
      <c r="BX178" s="528"/>
      <c r="BY178" s="528"/>
      <c r="BZ178" s="528"/>
      <c r="CA178" s="528"/>
      <c r="CB178" s="528"/>
      <c r="CC178" s="528"/>
      <c r="CD178" s="528"/>
      <c r="CE178" s="528"/>
      <c r="CF178" s="532"/>
      <c r="CG178" s="532"/>
      <c r="CH178" s="532"/>
      <c r="CI178" s="533"/>
      <c r="CJ178" s="533"/>
    </row>
    <row r="179" spans="2:88" ht="11.25" customHeight="1">
      <c r="B179" s="534"/>
      <c r="C179" s="535"/>
      <c r="D179" s="535"/>
      <c r="E179" s="535"/>
      <c r="F179" s="535"/>
      <c r="G179" s="535"/>
      <c r="H179" s="535"/>
      <c r="I179" s="535"/>
      <c r="J179" s="535"/>
      <c r="K179" s="535"/>
      <c r="L179" s="535"/>
      <c r="M179" s="535"/>
      <c r="N179" s="535"/>
      <c r="O179" s="535"/>
      <c r="P179" s="535"/>
      <c r="Q179" s="535"/>
      <c r="R179" s="535"/>
      <c r="S179" s="535"/>
      <c r="T179" s="535"/>
      <c r="U179" s="535"/>
      <c r="V179" s="535"/>
      <c r="W179" s="535"/>
      <c r="X179" s="535"/>
      <c r="Y179" s="535"/>
      <c r="Z179" s="535"/>
      <c r="AA179" s="535"/>
      <c r="AB179" s="535"/>
      <c r="AC179" s="535"/>
      <c r="AD179" s="535"/>
      <c r="AE179" s="535"/>
      <c r="AF179" s="535"/>
      <c r="AG179" s="535"/>
      <c r="AH179" s="535"/>
      <c r="AI179" s="535"/>
      <c r="AJ179" s="535"/>
      <c r="AK179" s="535"/>
      <c r="AL179" s="535"/>
      <c r="AM179" s="535"/>
      <c r="AN179" s="535"/>
      <c r="AO179" s="535"/>
      <c r="AP179" s="535"/>
      <c r="AQ179" s="535"/>
      <c r="AR179" s="535"/>
      <c r="AS179" s="535"/>
      <c r="AT179" s="535"/>
      <c r="AU179" s="535"/>
      <c r="AV179" s="535"/>
      <c r="AW179" s="535"/>
      <c r="AX179" s="535"/>
      <c r="AY179" s="535"/>
      <c r="AZ179" s="535"/>
      <c r="BA179" s="535"/>
      <c r="BB179" s="535"/>
      <c r="BC179" s="535"/>
      <c r="BD179" s="535"/>
      <c r="BE179" s="535"/>
      <c r="BF179" s="535"/>
      <c r="BG179" s="535"/>
      <c r="BH179" s="535"/>
      <c r="BI179" s="535"/>
      <c r="BJ179" s="535"/>
      <c r="BK179" s="535"/>
      <c r="BL179" s="535"/>
      <c r="BM179" s="535"/>
      <c r="BN179" s="535"/>
      <c r="BO179" s="535"/>
      <c r="BP179" s="535"/>
      <c r="BQ179" s="535"/>
      <c r="BR179" s="535"/>
      <c r="BS179" s="535"/>
      <c r="BT179" s="535"/>
      <c r="BU179" s="535"/>
      <c r="BV179" s="535"/>
      <c r="BW179" s="535"/>
      <c r="BX179" s="535"/>
      <c r="BY179" s="535"/>
      <c r="BZ179" s="535"/>
      <c r="CA179" s="535"/>
      <c r="CB179" s="535"/>
      <c r="CC179" s="535"/>
      <c r="CD179" s="535"/>
      <c r="CE179" s="535"/>
      <c r="CF179" s="536"/>
      <c r="CG179" s="536"/>
      <c r="CH179" s="536"/>
      <c r="CI179" s="537"/>
      <c r="CJ179" s="537"/>
    </row>
    <row r="180" spans="2:88">
      <c r="B180" s="539"/>
      <c r="C180" s="539"/>
      <c r="D180" s="539"/>
      <c r="E180" s="539"/>
      <c r="F180" s="539"/>
    </row>
  </sheetData>
  <mergeCells count="12">
    <mergeCell ref="AG8:AH8"/>
    <mergeCell ref="AK8:AN8"/>
    <mergeCell ref="B1:CJ2"/>
    <mergeCell ref="B3:CE3"/>
    <mergeCell ref="L8:N8"/>
    <mergeCell ref="O8:P8"/>
    <mergeCell ref="Q8:S8"/>
    <mergeCell ref="T8:U8"/>
    <mergeCell ref="V8:Y8"/>
    <mergeCell ref="Z8:AA8"/>
    <mergeCell ref="AB8:AD8"/>
    <mergeCell ref="AE8:AF8"/>
  </mergeCells>
  <phoneticPr fontId="4" type="noConversion"/>
  <printOptions horizontalCentered="1"/>
  <pageMargins left="0.51181102362204722" right="3.937007874015748E-2" top="0.39370078740157483" bottom="0.39370078740157483" header="0.39370078740157483" footer="0.51181102362204722"/>
  <pageSetup paperSize="9" orientation="landscape" r:id="rId1"/>
  <headerFooter alignWithMargins="0"/>
  <rowBreaks count="2" manualBreakCount="2">
    <brk id="91" min="2" max="105" man="1"/>
    <brk id="177" min="2" max="105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72269-3E2F-4E30-98A0-A3B454AEC428}">
  <sheetPr>
    <tabColor rgb="FF92D050"/>
  </sheetPr>
  <dimension ref="B1:CO37"/>
  <sheetViews>
    <sheetView view="pageBreakPreview" zoomScale="130" zoomScaleNormal="130" zoomScaleSheetLayoutView="130" workbookViewId="0">
      <pane ySplit="3" topLeftCell="A4" activePane="bottomLeft" state="frozen"/>
      <selection activeCell="D45" sqref="D45:J47"/>
      <selection pane="bottomLeft" activeCell="B4" sqref="B4"/>
    </sheetView>
  </sheetViews>
  <sheetFormatPr defaultColWidth="7.5546875" defaultRowHeight="13.5"/>
  <cols>
    <col min="1" max="1" width="0.5546875" style="501" customWidth="1"/>
    <col min="2" max="11" width="0.77734375" style="501" customWidth="1"/>
    <col min="12" max="14" width="1.109375" style="501" customWidth="1"/>
    <col min="15" max="16" width="0.77734375" style="501" customWidth="1"/>
    <col min="17" max="19" width="0.88671875" style="501" customWidth="1"/>
    <col min="20" max="20" width="0.77734375" style="501" customWidth="1"/>
    <col min="21" max="21" width="1.109375" style="501" customWidth="1"/>
    <col min="22" max="83" width="0.77734375" style="501" customWidth="1"/>
    <col min="84" max="87" width="6.44140625" style="501" customWidth="1"/>
    <col min="88" max="16384" width="7.5546875" style="501"/>
  </cols>
  <sheetData>
    <row r="1" spans="2:88" ht="15.75" customHeight="1">
      <c r="B1" s="1418" t="s">
        <v>532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  <c r="AE1" s="1418"/>
      <c r="AF1" s="1418"/>
      <c r="AG1" s="1418"/>
      <c r="AH1" s="1418"/>
      <c r="AI1" s="1418"/>
      <c r="AJ1" s="1418"/>
      <c r="AK1" s="1418"/>
      <c r="AL1" s="1418"/>
      <c r="AM1" s="1418"/>
      <c r="AN1" s="1418"/>
      <c r="AO1" s="1418"/>
      <c r="AP1" s="1418"/>
      <c r="AQ1" s="1418"/>
      <c r="AR1" s="1418"/>
      <c r="AS1" s="1418"/>
      <c r="AT1" s="1418"/>
      <c r="AU1" s="1418"/>
      <c r="AV1" s="1418"/>
      <c r="AW1" s="1418"/>
      <c r="AX1" s="1418"/>
      <c r="AY1" s="1418"/>
      <c r="AZ1" s="1418"/>
      <c r="BA1" s="1418"/>
      <c r="BB1" s="1418"/>
      <c r="BC1" s="1418"/>
      <c r="BD1" s="1418"/>
      <c r="BE1" s="1418"/>
      <c r="BF1" s="1418"/>
      <c r="BG1" s="1418"/>
      <c r="BH1" s="1418"/>
      <c r="BI1" s="1418"/>
      <c r="BJ1" s="1418"/>
      <c r="BK1" s="1418"/>
      <c r="BL1" s="1418"/>
      <c r="BM1" s="1418"/>
      <c r="BN1" s="1418"/>
      <c r="BO1" s="1418"/>
      <c r="BP1" s="1418"/>
      <c r="BQ1" s="1418"/>
      <c r="BR1" s="1418"/>
      <c r="BS1" s="1418"/>
      <c r="BT1" s="1418"/>
      <c r="BU1" s="1418"/>
      <c r="BV1" s="1418"/>
      <c r="BW1" s="1418"/>
      <c r="BX1" s="1418"/>
      <c r="BY1" s="1418"/>
      <c r="BZ1" s="1418"/>
      <c r="CA1" s="1418"/>
      <c r="CB1" s="1418"/>
      <c r="CC1" s="1418"/>
      <c r="CD1" s="1418"/>
      <c r="CE1" s="1418"/>
      <c r="CF1" s="1418"/>
      <c r="CG1" s="1418"/>
      <c r="CH1" s="1418"/>
      <c r="CI1" s="1418"/>
      <c r="CJ1" s="1418"/>
    </row>
    <row r="2" spans="2:88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  <c r="K2" s="1423"/>
      <c r="L2" s="1423"/>
      <c r="M2" s="1423"/>
      <c r="N2" s="1423"/>
      <c r="O2" s="1423"/>
      <c r="P2" s="1423"/>
      <c r="Q2" s="1423"/>
      <c r="R2" s="1423"/>
      <c r="S2" s="1423"/>
      <c r="T2" s="1423"/>
      <c r="U2" s="1423"/>
      <c r="V2" s="1423"/>
      <c r="W2" s="1423"/>
      <c r="X2" s="1423"/>
      <c r="Y2" s="1423"/>
      <c r="Z2" s="1423"/>
      <c r="AA2" s="1423"/>
      <c r="AB2" s="1423"/>
      <c r="AC2" s="1423"/>
      <c r="AD2" s="1423"/>
      <c r="AE2" s="1423"/>
      <c r="AF2" s="1423"/>
      <c r="AG2" s="1423"/>
      <c r="AH2" s="1423"/>
      <c r="AI2" s="1423"/>
      <c r="AJ2" s="1423"/>
      <c r="AK2" s="1423"/>
      <c r="AL2" s="1423"/>
      <c r="AM2" s="1423"/>
      <c r="AN2" s="1423"/>
      <c r="AO2" s="1423"/>
      <c r="AP2" s="1423"/>
      <c r="AQ2" s="1423"/>
      <c r="AR2" s="1423"/>
      <c r="AS2" s="1423"/>
      <c r="AT2" s="1423"/>
      <c r="AU2" s="1423"/>
      <c r="AV2" s="1423"/>
      <c r="AW2" s="1423"/>
      <c r="AX2" s="1423"/>
      <c r="AY2" s="1423"/>
      <c r="AZ2" s="1423"/>
      <c r="BA2" s="1423"/>
      <c r="BB2" s="1423"/>
      <c r="BC2" s="1423"/>
      <c r="BD2" s="1423"/>
      <c r="BE2" s="1423"/>
      <c r="BF2" s="1423"/>
      <c r="BG2" s="1423"/>
      <c r="BH2" s="1423"/>
      <c r="BI2" s="1423"/>
      <c r="BJ2" s="1423"/>
      <c r="BK2" s="1423"/>
      <c r="BL2" s="1423"/>
      <c r="BM2" s="1423"/>
      <c r="BN2" s="1423"/>
      <c r="BO2" s="1423"/>
      <c r="BP2" s="1423"/>
      <c r="BQ2" s="1423"/>
      <c r="BR2" s="1423"/>
      <c r="BS2" s="1423"/>
      <c r="BT2" s="1423"/>
      <c r="BU2" s="1423"/>
      <c r="BV2" s="1423"/>
      <c r="BW2" s="1423"/>
      <c r="BX2" s="1423"/>
      <c r="BY2" s="1423"/>
      <c r="BZ2" s="1423"/>
      <c r="CA2" s="1423"/>
      <c r="CB2" s="1423"/>
      <c r="CC2" s="1423"/>
      <c r="CD2" s="1423"/>
      <c r="CE2" s="1423"/>
      <c r="CF2" s="1423"/>
      <c r="CG2" s="1423"/>
      <c r="CH2" s="1423"/>
      <c r="CI2" s="1423"/>
      <c r="CJ2" s="1423"/>
    </row>
    <row r="3" spans="2:88" ht="18.75" customHeight="1">
      <c r="B3" s="1424" t="s">
        <v>451</v>
      </c>
      <c r="C3" s="1425" t="s">
        <v>452</v>
      </c>
      <c r="D3" s="1425" t="s">
        <v>437</v>
      </c>
      <c r="E3" s="1425" t="s">
        <v>248</v>
      </c>
      <c r="F3" s="1425" t="s">
        <v>453</v>
      </c>
      <c r="G3" s="1425"/>
      <c r="H3" s="1425"/>
      <c r="I3" s="1425"/>
      <c r="J3" s="1425"/>
      <c r="K3" s="1425"/>
      <c r="L3" s="1425"/>
      <c r="M3" s="1425"/>
      <c r="N3" s="1425"/>
      <c r="O3" s="1425"/>
      <c r="P3" s="1425"/>
      <c r="Q3" s="1425"/>
      <c r="R3" s="1425"/>
      <c r="S3" s="1425"/>
      <c r="T3" s="1425"/>
      <c r="U3" s="1425"/>
      <c r="V3" s="1425"/>
      <c r="W3" s="1425"/>
      <c r="X3" s="1425"/>
      <c r="Y3" s="1425"/>
      <c r="Z3" s="1425"/>
      <c r="AA3" s="1425"/>
      <c r="AB3" s="1425"/>
      <c r="AC3" s="1425"/>
      <c r="AD3" s="1425"/>
      <c r="AE3" s="1425"/>
      <c r="AF3" s="1425"/>
      <c r="AG3" s="1425"/>
      <c r="AH3" s="1425"/>
      <c r="AI3" s="1425"/>
      <c r="AJ3" s="1425"/>
      <c r="AK3" s="1425"/>
      <c r="AL3" s="1425"/>
      <c r="AM3" s="1425"/>
      <c r="AN3" s="1425"/>
      <c r="AO3" s="1425"/>
      <c r="AP3" s="1425"/>
      <c r="AQ3" s="1425"/>
      <c r="AR3" s="1425"/>
      <c r="AS3" s="1425"/>
      <c r="AT3" s="1425"/>
      <c r="AU3" s="1425"/>
      <c r="AV3" s="1425"/>
      <c r="AW3" s="1425"/>
      <c r="AX3" s="1425"/>
      <c r="AY3" s="1425"/>
      <c r="AZ3" s="1425"/>
      <c r="BA3" s="1425"/>
      <c r="BB3" s="1425"/>
      <c r="BC3" s="1425"/>
      <c r="BD3" s="1425"/>
      <c r="BE3" s="1425"/>
      <c r="BF3" s="1425"/>
      <c r="BG3" s="1425"/>
      <c r="BH3" s="1425"/>
      <c r="BI3" s="1425"/>
      <c r="BJ3" s="1425"/>
      <c r="BK3" s="1425"/>
      <c r="BL3" s="1425"/>
      <c r="BM3" s="1425"/>
      <c r="BN3" s="1425"/>
      <c r="BO3" s="1425"/>
      <c r="BP3" s="1425"/>
      <c r="BQ3" s="1425"/>
      <c r="BR3" s="1425"/>
      <c r="BS3" s="1425"/>
      <c r="BT3" s="1425"/>
      <c r="BU3" s="1425"/>
      <c r="BV3" s="1425"/>
      <c r="BW3" s="1425"/>
      <c r="BX3" s="1425"/>
      <c r="BY3" s="1425"/>
      <c r="BZ3" s="1425"/>
      <c r="CA3" s="1425"/>
      <c r="CB3" s="1425"/>
      <c r="CC3" s="1425"/>
      <c r="CD3" s="1425"/>
      <c r="CE3" s="1425"/>
      <c r="CF3" s="506" t="s">
        <v>452</v>
      </c>
      <c r="CG3" s="506" t="s">
        <v>437</v>
      </c>
      <c r="CH3" s="506" t="s">
        <v>248</v>
      </c>
      <c r="CI3" s="507" t="s">
        <v>453</v>
      </c>
      <c r="CJ3" s="507" t="s">
        <v>533</v>
      </c>
    </row>
    <row r="4" spans="2:88" s="540" customFormat="1" ht="9.9499999999999993" customHeight="1">
      <c r="B4" s="543" t="s">
        <v>534</v>
      </c>
      <c r="C4" s="544"/>
      <c r="D4" s="544"/>
      <c r="E4" s="544"/>
      <c r="F4" s="544"/>
      <c r="G4" s="544"/>
      <c r="H4" s="544"/>
      <c r="I4" s="544"/>
      <c r="J4" s="544"/>
      <c r="K4" s="544"/>
      <c r="L4" s="544"/>
      <c r="M4" s="544"/>
      <c r="N4" s="544"/>
      <c r="O4" s="544"/>
      <c r="P4" s="544"/>
      <c r="Q4" s="544"/>
      <c r="R4" s="544"/>
      <c r="S4" s="544"/>
      <c r="T4" s="544"/>
      <c r="U4" s="544"/>
      <c r="V4" s="544"/>
      <c r="W4" s="544"/>
      <c r="X4" s="544"/>
      <c r="Y4" s="544"/>
      <c r="Z4" s="544"/>
      <c r="AA4" s="544"/>
      <c r="AB4" s="544"/>
      <c r="AC4" s="544"/>
      <c r="AD4" s="544"/>
      <c r="AE4" s="544"/>
      <c r="AF4" s="544"/>
      <c r="AG4" s="544"/>
      <c r="AH4" s="544"/>
      <c r="AI4" s="544"/>
      <c r="AJ4" s="544"/>
      <c r="AK4" s="544"/>
      <c r="AL4" s="544"/>
      <c r="AM4" s="544"/>
      <c r="AN4" s="544"/>
      <c r="AO4" s="544"/>
      <c r="AP4" s="544"/>
      <c r="AQ4" s="544"/>
      <c r="AR4" s="544"/>
      <c r="AS4" s="544"/>
      <c r="AT4" s="544"/>
      <c r="AU4" s="544"/>
      <c r="AV4" s="544"/>
      <c r="AW4" s="544"/>
      <c r="AX4" s="544"/>
      <c r="AY4" s="544"/>
      <c r="AZ4" s="544"/>
      <c r="BA4" s="544"/>
      <c r="BB4" s="544"/>
      <c r="BC4" s="544"/>
      <c r="BD4" s="544"/>
      <c r="BE4" s="544"/>
      <c r="BF4" s="544"/>
      <c r="BG4" s="544"/>
      <c r="BH4" s="544"/>
      <c r="BI4" s="544"/>
      <c r="BJ4" s="544"/>
      <c r="BK4" s="544"/>
      <c r="BL4" s="544"/>
      <c r="BM4" s="544"/>
      <c r="BN4" s="544"/>
      <c r="BO4" s="544"/>
      <c r="BP4" s="544"/>
      <c r="BQ4" s="544"/>
      <c r="BR4" s="544"/>
      <c r="BS4" s="544"/>
      <c r="BT4" s="544"/>
      <c r="BU4" s="544"/>
      <c r="BV4" s="544"/>
      <c r="BW4" s="544"/>
      <c r="BX4" s="544"/>
      <c r="BY4" s="544"/>
      <c r="BZ4" s="544"/>
      <c r="CA4" s="544"/>
      <c r="CB4" s="544"/>
      <c r="CC4" s="544"/>
      <c r="CD4" s="544"/>
      <c r="CE4" s="544"/>
      <c r="CF4" s="545">
        <f>CF35</f>
        <v>85903</v>
      </c>
      <c r="CG4" s="545" t="str">
        <f>CG35</f>
        <v>46,016</v>
      </c>
      <c r="CH4" s="545" t="str">
        <f>CH35</f>
        <v>17,828</v>
      </c>
      <c r="CI4" s="546" t="str">
        <f>CI35</f>
        <v>22,059</v>
      </c>
      <c r="CJ4" s="547"/>
    </row>
    <row r="5" spans="2:88" s="540" customFormat="1" ht="9.9499999999999993" customHeight="1">
      <c r="B5" s="513"/>
      <c r="C5" s="509"/>
      <c r="D5" s="509"/>
      <c r="E5" s="509"/>
      <c r="F5" s="509"/>
      <c r="G5" s="509"/>
      <c r="H5" s="509"/>
      <c r="I5" s="509"/>
      <c r="J5" s="509"/>
      <c r="K5" s="509"/>
      <c r="L5" s="509"/>
      <c r="M5" s="509"/>
      <c r="N5" s="509"/>
      <c r="O5" s="509"/>
      <c r="P5" s="509"/>
      <c r="Q5" s="509"/>
      <c r="R5" s="509"/>
      <c r="S5" s="509"/>
      <c r="T5" s="509"/>
      <c r="U5" s="509"/>
      <c r="V5" s="509"/>
      <c r="W5" s="509"/>
      <c r="X5" s="509"/>
      <c r="Y5" s="509"/>
      <c r="Z5" s="509"/>
      <c r="AA5" s="509"/>
      <c r="AB5" s="509"/>
      <c r="AC5" s="509"/>
      <c r="AD5" s="509"/>
      <c r="AE5" s="509"/>
      <c r="AF5" s="509"/>
      <c r="AG5" s="509"/>
      <c r="AH5" s="509"/>
      <c r="AI5" s="509"/>
      <c r="AJ5" s="509"/>
      <c r="AK5" s="509"/>
      <c r="AL5" s="509"/>
      <c r="AM5" s="509"/>
      <c r="AN5" s="509"/>
      <c r="AO5" s="509"/>
      <c r="AP5" s="509"/>
      <c r="AQ5" s="509"/>
      <c r="AR5" s="509"/>
      <c r="AS5" s="509"/>
      <c r="AT5" s="509"/>
      <c r="AU5" s="509"/>
      <c r="AV5" s="509"/>
      <c r="AW5" s="509"/>
      <c r="AX5" s="509"/>
      <c r="AY5" s="509"/>
      <c r="AZ5" s="509"/>
      <c r="BA5" s="509"/>
      <c r="BB5" s="509"/>
      <c r="BC5" s="509"/>
      <c r="BD5" s="509"/>
      <c r="BE5" s="509"/>
      <c r="BF5" s="509"/>
      <c r="BG5" s="509"/>
      <c r="BH5" s="509"/>
      <c r="BI5" s="509"/>
      <c r="BJ5" s="509"/>
      <c r="BK5" s="509"/>
      <c r="BL5" s="509"/>
      <c r="BM5" s="509"/>
      <c r="BN5" s="509"/>
      <c r="BO5" s="509"/>
      <c r="BP5" s="509"/>
      <c r="BQ5" s="509"/>
      <c r="BR5" s="509"/>
      <c r="BS5" s="509"/>
      <c r="BT5" s="509"/>
      <c r="BU5" s="509"/>
      <c r="BV5" s="509"/>
      <c r="BW5" s="509"/>
      <c r="BX5" s="509"/>
      <c r="BY5" s="509"/>
      <c r="BZ5" s="509"/>
      <c r="CA5" s="509"/>
      <c r="CB5" s="509"/>
      <c r="CC5" s="509"/>
      <c r="CD5" s="509"/>
      <c r="CE5" s="509"/>
      <c r="CF5" s="514"/>
      <c r="CG5" s="514"/>
      <c r="CH5" s="514"/>
      <c r="CI5" s="515"/>
      <c r="CJ5" s="548"/>
    </row>
    <row r="6" spans="2:88" s="550" customFormat="1" ht="12" customHeight="1">
      <c r="B6" s="516"/>
      <c r="C6" s="517"/>
      <c r="D6" s="517" t="str">
        <f>TEXT(1,"#,##0.#######")</f>
        <v>1.</v>
      </c>
      <c r="E6" s="517"/>
      <c r="F6" s="517"/>
      <c r="G6" s="1421" t="s">
        <v>535</v>
      </c>
      <c r="H6" s="1421"/>
      <c r="I6" s="1421"/>
      <c r="J6" s="1421"/>
      <c r="K6" s="1421"/>
      <c r="L6" s="1421"/>
      <c r="M6" s="1421"/>
      <c r="N6" s="1421"/>
      <c r="O6" s="1421"/>
      <c r="P6" s="1421"/>
      <c r="Q6" s="1421"/>
      <c r="R6" s="1421"/>
      <c r="S6" s="1421"/>
      <c r="T6" s="1421"/>
      <c r="U6" s="1421"/>
      <c r="V6" s="1421"/>
      <c r="W6" s="517"/>
      <c r="X6" s="517"/>
      <c r="Y6" s="517" t="s">
        <v>536</v>
      </c>
      <c r="Z6" s="517"/>
      <c r="AA6" s="517"/>
      <c r="AB6" s="517"/>
      <c r="AC6" s="517"/>
      <c r="AD6" s="517"/>
      <c r="AE6" s="517"/>
      <c r="AF6" s="517"/>
      <c r="AG6" s="517"/>
      <c r="AH6" s="517"/>
      <c r="AI6" s="517"/>
      <c r="AJ6" s="517"/>
      <c r="AK6" s="517"/>
      <c r="AL6" s="517"/>
      <c r="AM6" s="517"/>
      <c r="AN6" s="517"/>
      <c r="AO6" s="517"/>
      <c r="AP6" s="517"/>
      <c r="AQ6" s="517"/>
      <c r="AR6" s="517"/>
      <c r="AS6" s="517"/>
      <c r="AT6" s="517"/>
      <c r="AU6" s="517"/>
      <c r="AV6" s="517"/>
      <c r="AW6" s="517"/>
      <c r="AX6" s="517"/>
      <c r="AY6" s="517"/>
      <c r="AZ6" s="517"/>
      <c r="BA6" s="517"/>
      <c r="BB6" s="517"/>
      <c r="BC6" s="517"/>
      <c r="BD6" s="517"/>
      <c r="BE6" s="517"/>
      <c r="BF6" s="517"/>
      <c r="BG6" s="517"/>
      <c r="BH6" s="517"/>
      <c r="BI6" s="517"/>
      <c r="BJ6" s="517"/>
      <c r="BK6" s="517"/>
      <c r="BL6" s="517"/>
      <c r="BM6" s="517"/>
      <c r="BN6" s="517"/>
      <c r="BO6" s="517"/>
      <c r="BP6" s="517"/>
      <c r="BQ6" s="517"/>
      <c r="BR6" s="517"/>
      <c r="BS6" s="517"/>
      <c r="BT6" s="517"/>
      <c r="BU6" s="517"/>
      <c r="BV6" s="517"/>
      <c r="BW6" s="517"/>
      <c r="BX6" s="517"/>
      <c r="BY6" s="517"/>
      <c r="BZ6" s="517"/>
      <c r="CA6" s="517"/>
      <c r="CB6" s="517"/>
      <c r="CC6" s="517"/>
      <c r="CD6" s="517"/>
      <c r="CE6" s="517"/>
      <c r="CF6" s="519"/>
      <c r="CG6" s="519"/>
      <c r="CH6" s="519"/>
      <c r="CI6" s="520"/>
      <c r="CJ6" s="549"/>
    </row>
    <row r="7" spans="2:88" s="550" customFormat="1" ht="12" customHeight="1">
      <c r="B7" s="516"/>
      <c r="C7" s="517"/>
      <c r="D7" s="517"/>
      <c r="E7" s="517"/>
      <c r="F7" s="517"/>
      <c r="G7" s="517"/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/>
      <c r="Z7" s="517"/>
      <c r="AA7" s="517"/>
      <c r="AB7" s="517"/>
      <c r="AC7" s="517"/>
      <c r="AD7" s="517"/>
      <c r="AE7" s="517"/>
      <c r="AF7" s="517"/>
      <c r="AG7" s="517"/>
      <c r="AH7" s="517"/>
      <c r="AI7" s="517"/>
      <c r="AJ7" s="517"/>
      <c r="AK7" s="517"/>
      <c r="AL7" s="517"/>
      <c r="AM7" s="517"/>
      <c r="AN7" s="517"/>
      <c r="AO7" s="517"/>
      <c r="AP7" s="517"/>
      <c r="AQ7" s="517"/>
      <c r="AR7" s="517"/>
      <c r="AS7" s="517"/>
      <c r="AT7" s="517"/>
      <c r="AU7" s="517"/>
      <c r="AV7" s="517"/>
      <c r="AW7" s="517"/>
      <c r="AX7" s="517"/>
      <c r="AY7" s="517"/>
      <c r="AZ7" s="517"/>
      <c r="BA7" s="517"/>
      <c r="BB7" s="517"/>
      <c r="BC7" s="517"/>
      <c r="BD7" s="517"/>
      <c r="BE7" s="517"/>
      <c r="BF7" s="517"/>
      <c r="BG7" s="517"/>
      <c r="BH7" s="517"/>
      <c r="BI7" s="517"/>
      <c r="BJ7" s="517"/>
      <c r="BK7" s="517"/>
      <c r="BL7" s="517"/>
      <c r="BM7" s="517"/>
      <c r="BN7" s="517"/>
      <c r="BO7" s="517"/>
      <c r="BP7" s="517"/>
      <c r="BQ7" s="517"/>
      <c r="BR7" s="517"/>
      <c r="BS7" s="517"/>
      <c r="BT7" s="517"/>
      <c r="BU7" s="517"/>
      <c r="BV7" s="517"/>
      <c r="BW7" s="517"/>
      <c r="BX7" s="517"/>
      <c r="BY7" s="517"/>
      <c r="BZ7" s="517"/>
      <c r="CA7" s="517"/>
      <c r="CB7" s="517"/>
      <c r="CC7" s="517"/>
      <c r="CD7" s="517"/>
      <c r="CE7" s="517"/>
      <c r="CF7" s="519"/>
      <c r="CG7" s="519"/>
      <c r="CH7" s="519"/>
      <c r="CI7" s="520"/>
      <c r="CJ7" s="549"/>
    </row>
    <row r="8" spans="2:88" s="550" customFormat="1" ht="12" customHeight="1">
      <c r="B8" s="516"/>
      <c r="C8" s="517"/>
      <c r="D8" s="517"/>
      <c r="E8" s="517"/>
      <c r="F8" s="517"/>
      <c r="G8" s="517" t="s">
        <v>474</v>
      </c>
      <c r="H8" s="517"/>
      <c r="I8" s="517" t="s">
        <v>460</v>
      </c>
      <c r="J8" s="517"/>
      <c r="K8" s="517" t="str">
        <f>TEXT(3.5,"#,##0.#######")</f>
        <v>3.5</v>
      </c>
      <c r="L8" s="517"/>
      <c r="M8" s="517"/>
      <c r="N8" s="517" t="s">
        <v>446</v>
      </c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/>
      <c r="Z8" s="517"/>
      <c r="AA8" s="517"/>
      <c r="AB8" s="517"/>
      <c r="AC8" s="517"/>
      <c r="AD8" s="517"/>
      <c r="AE8" s="517"/>
      <c r="AF8" s="517"/>
      <c r="AG8" s="517"/>
      <c r="AH8" s="517"/>
      <c r="AI8" s="517"/>
      <c r="AJ8" s="517"/>
      <c r="AK8" s="517"/>
      <c r="AL8" s="517"/>
      <c r="AM8" s="517"/>
      <c r="AN8" s="517"/>
      <c r="AO8" s="517"/>
      <c r="AP8" s="517"/>
      <c r="AQ8" s="517"/>
      <c r="AR8" s="517"/>
      <c r="AS8" s="517"/>
      <c r="AT8" s="517"/>
      <c r="AU8" s="517"/>
      <c r="AV8" s="517"/>
      <c r="AW8" s="517"/>
      <c r="AX8" s="517"/>
      <c r="AY8" s="517"/>
      <c r="AZ8" s="517"/>
      <c r="BA8" s="517"/>
      <c r="BB8" s="517"/>
      <c r="BC8" s="517"/>
      <c r="BD8" s="517"/>
      <c r="BE8" s="517"/>
      <c r="BF8" s="517"/>
      <c r="BG8" s="517"/>
      <c r="BH8" s="517"/>
      <c r="BI8" s="517"/>
      <c r="BJ8" s="517"/>
      <c r="BK8" s="517"/>
      <c r="BL8" s="517"/>
      <c r="BM8" s="517"/>
      <c r="BN8" s="517"/>
      <c r="BO8" s="517"/>
      <c r="BP8" s="517"/>
      <c r="BQ8" s="517"/>
      <c r="BR8" s="517"/>
      <c r="BS8" s="517"/>
      <c r="BT8" s="517"/>
      <c r="BU8" s="517"/>
      <c r="BV8" s="517"/>
      <c r="BW8" s="517"/>
      <c r="BX8" s="517"/>
      <c r="BY8" s="517"/>
      <c r="BZ8" s="517"/>
      <c r="CA8" s="517"/>
      <c r="CB8" s="517"/>
      <c r="CC8" s="517"/>
      <c r="CD8" s="517"/>
      <c r="CE8" s="517"/>
      <c r="CF8" s="519"/>
      <c r="CG8" s="519"/>
      <c r="CH8" s="519"/>
      <c r="CI8" s="520"/>
      <c r="CJ8" s="549"/>
    </row>
    <row r="9" spans="2:88" s="550" customFormat="1" ht="12" customHeight="1">
      <c r="B9" s="516"/>
      <c r="C9" s="517"/>
      <c r="D9" s="517"/>
      <c r="E9" s="517"/>
      <c r="F9" s="517"/>
      <c r="G9" s="517"/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517"/>
      <c r="AJ9" s="517"/>
      <c r="AK9" s="517"/>
      <c r="AL9" s="517"/>
      <c r="AM9" s="517"/>
      <c r="AN9" s="517"/>
      <c r="AO9" s="517"/>
      <c r="AP9" s="517"/>
      <c r="AQ9" s="517"/>
      <c r="AR9" s="517"/>
      <c r="AS9" s="517"/>
      <c r="AT9" s="517"/>
      <c r="AU9" s="517"/>
      <c r="AV9" s="517"/>
      <c r="AW9" s="517"/>
      <c r="AX9" s="517"/>
      <c r="AY9" s="517"/>
      <c r="AZ9" s="517"/>
      <c r="BA9" s="517"/>
      <c r="BB9" s="517"/>
      <c r="BC9" s="517"/>
      <c r="BD9" s="517"/>
      <c r="BE9" s="517"/>
      <c r="BF9" s="517"/>
      <c r="BG9" s="517"/>
      <c r="BH9" s="517"/>
      <c r="BI9" s="517"/>
      <c r="BJ9" s="517"/>
      <c r="BK9" s="517"/>
      <c r="BL9" s="517"/>
      <c r="BM9" s="517"/>
      <c r="BN9" s="517"/>
      <c r="BO9" s="517"/>
      <c r="BP9" s="517"/>
      <c r="BQ9" s="517"/>
      <c r="BR9" s="517"/>
      <c r="BS9" s="517"/>
      <c r="BT9" s="517"/>
      <c r="BU9" s="517"/>
      <c r="BV9" s="517"/>
      <c r="BW9" s="517"/>
      <c r="BX9" s="517"/>
      <c r="BY9" s="517"/>
      <c r="BZ9" s="517"/>
      <c r="CA9" s="517"/>
      <c r="CB9" s="517"/>
      <c r="CC9" s="517"/>
      <c r="CD9" s="517"/>
      <c r="CE9" s="517"/>
      <c r="CF9" s="519"/>
      <c r="CG9" s="519"/>
      <c r="CH9" s="519"/>
      <c r="CI9" s="520"/>
      <c r="CJ9" s="549"/>
    </row>
    <row r="10" spans="2:88" s="550" customFormat="1" ht="12" customHeight="1">
      <c r="B10" s="516"/>
      <c r="C10" s="517"/>
      <c r="D10" s="517"/>
      <c r="E10" s="517"/>
      <c r="F10" s="517"/>
      <c r="G10" s="517" t="s">
        <v>437</v>
      </c>
      <c r="H10" s="517"/>
      <c r="I10" s="517"/>
      <c r="J10" s="517"/>
      <c r="K10" s="517"/>
      <c r="L10" s="517"/>
      <c r="M10" s="517"/>
      <c r="N10" s="517" t="s">
        <v>456</v>
      </c>
      <c r="O10" s="517"/>
      <c r="P10" s="517" t="str">
        <f>TEXT(기계경비총괄표!G10,"#,##0")</f>
        <v>59,020</v>
      </c>
      <c r="Q10" s="517"/>
      <c r="R10" s="517"/>
      <c r="S10" s="517"/>
      <c r="T10" s="517"/>
      <c r="U10" s="517"/>
      <c r="V10" s="517"/>
      <c r="W10" s="517"/>
      <c r="X10" s="517"/>
      <c r="Y10" s="517" t="s">
        <v>477</v>
      </c>
      <c r="Z10" s="517"/>
      <c r="AA10" s="517"/>
      <c r="AB10" s="1420" t="str">
        <f>TEXT(K8,"#,##0.#######")</f>
        <v>3.5</v>
      </c>
      <c r="AC10" s="1420"/>
      <c r="AD10" s="1420"/>
      <c r="AE10" s="1420"/>
      <c r="AF10" s="517" t="s">
        <v>460</v>
      </c>
      <c r="AG10" s="517"/>
      <c r="AH10" s="517"/>
      <c r="AI10" s="1421" t="str">
        <f>TEXT(TRUNC(P10/K8,1),"#,##0.#")</f>
        <v>16,862.8</v>
      </c>
      <c r="AJ10" s="1421"/>
      <c r="AK10" s="1421"/>
      <c r="AL10" s="1421"/>
      <c r="AM10" s="1421"/>
      <c r="AN10" s="1421"/>
      <c r="AO10" s="1421"/>
      <c r="AP10" s="1421"/>
      <c r="AQ10" s="1421"/>
      <c r="AR10" s="517"/>
      <c r="AS10" s="517"/>
      <c r="AT10" s="517"/>
      <c r="AU10" s="517"/>
      <c r="AV10" s="517"/>
      <c r="AW10" s="517"/>
      <c r="AX10" s="517"/>
      <c r="AY10" s="517"/>
      <c r="AZ10" s="517"/>
      <c r="BA10" s="517"/>
      <c r="BB10" s="517"/>
      <c r="BC10" s="517"/>
      <c r="BD10" s="517"/>
      <c r="BE10" s="517"/>
      <c r="BF10" s="517"/>
      <c r="BG10" s="517"/>
      <c r="BH10" s="517"/>
      <c r="BI10" s="517"/>
      <c r="BJ10" s="517"/>
      <c r="BK10" s="517"/>
      <c r="BL10" s="517"/>
      <c r="BM10" s="517"/>
      <c r="BN10" s="517"/>
      <c r="BO10" s="517"/>
      <c r="BP10" s="517"/>
      <c r="BQ10" s="517"/>
      <c r="BR10" s="517"/>
      <c r="BS10" s="517"/>
      <c r="BT10" s="517"/>
      <c r="BU10" s="517"/>
      <c r="BV10" s="517"/>
      <c r="BW10" s="517"/>
      <c r="BX10" s="517"/>
      <c r="BY10" s="517"/>
      <c r="BZ10" s="517"/>
      <c r="CA10" s="517"/>
      <c r="CB10" s="517"/>
      <c r="CC10" s="517"/>
      <c r="CD10" s="517"/>
      <c r="CE10" s="517"/>
      <c r="CF10" s="519"/>
      <c r="CG10" s="519"/>
      <c r="CH10" s="519"/>
      <c r="CI10" s="520"/>
      <c r="CJ10" s="549"/>
    </row>
    <row r="11" spans="2:88" s="550" customFormat="1" ht="12" customHeight="1">
      <c r="B11" s="516"/>
      <c r="C11" s="517"/>
      <c r="D11" s="517"/>
      <c r="E11" s="517"/>
      <c r="F11" s="517"/>
      <c r="G11" s="517" t="s">
        <v>248</v>
      </c>
      <c r="H11" s="517"/>
      <c r="I11" s="517"/>
      <c r="J11" s="517"/>
      <c r="K11" s="517"/>
      <c r="L11" s="517"/>
      <c r="M11" s="517"/>
      <c r="N11" s="517" t="s">
        <v>456</v>
      </c>
      <c r="O11" s="517"/>
      <c r="P11" s="517" t="str">
        <f>TEXT(기계경비총괄표!H10,"#,##0")</f>
        <v>28,548</v>
      </c>
      <c r="Q11" s="517"/>
      <c r="R11" s="517"/>
      <c r="S11" s="517"/>
      <c r="T11" s="517"/>
      <c r="U11" s="517"/>
      <c r="V11" s="517"/>
      <c r="W11" s="517"/>
      <c r="X11" s="517"/>
      <c r="Y11" s="517" t="s">
        <v>477</v>
      </c>
      <c r="Z11" s="517"/>
      <c r="AA11" s="517"/>
      <c r="AB11" s="1420" t="str">
        <f>TEXT(K8,"#,##0.#######")</f>
        <v>3.5</v>
      </c>
      <c r="AC11" s="1420"/>
      <c r="AD11" s="1420"/>
      <c r="AE11" s="1420"/>
      <c r="AF11" s="517" t="s">
        <v>460</v>
      </c>
      <c r="AG11" s="517"/>
      <c r="AH11" s="517"/>
      <c r="AI11" s="1421" t="str">
        <f>TEXT(TRUNC(P11/K8,1),"#,##0.#")</f>
        <v>8,156.5</v>
      </c>
      <c r="AJ11" s="1421"/>
      <c r="AK11" s="1421"/>
      <c r="AL11" s="1421"/>
      <c r="AM11" s="1421"/>
      <c r="AN11" s="1421"/>
      <c r="AO11" s="1421"/>
      <c r="AP11" s="1421"/>
      <c r="AQ11" s="1421"/>
      <c r="AR11" s="517"/>
      <c r="AS11" s="517"/>
      <c r="AT11" s="517"/>
      <c r="AU11" s="517"/>
      <c r="AV11" s="517"/>
      <c r="AW11" s="517"/>
      <c r="AX11" s="517"/>
      <c r="AY11" s="517"/>
      <c r="AZ11" s="517"/>
      <c r="BA11" s="517"/>
      <c r="BB11" s="517"/>
      <c r="BC11" s="517"/>
      <c r="BD11" s="517"/>
      <c r="BE11" s="517"/>
      <c r="BF11" s="517"/>
      <c r="BG11" s="517"/>
      <c r="BH11" s="517"/>
      <c r="BI11" s="517"/>
      <c r="BJ11" s="517"/>
      <c r="BK11" s="517"/>
      <c r="BL11" s="517"/>
      <c r="BM11" s="517"/>
      <c r="BN11" s="517"/>
      <c r="BO11" s="517"/>
      <c r="BP11" s="517"/>
      <c r="BQ11" s="517"/>
      <c r="BR11" s="517"/>
      <c r="BS11" s="517"/>
      <c r="BT11" s="517"/>
      <c r="BU11" s="517"/>
      <c r="BV11" s="517"/>
      <c r="BW11" s="517"/>
      <c r="BX11" s="517"/>
      <c r="BY11" s="517"/>
      <c r="BZ11" s="517"/>
      <c r="CA11" s="517"/>
      <c r="CB11" s="517"/>
      <c r="CC11" s="517"/>
      <c r="CD11" s="517"/>
      <c r="CE11" s="517"/>
      <c r="CF11" s="519"/>
      <c r="CG11" s="519"/>
      <c r="CH11" s="519"/>
      <c r="CI11" s="520"/>
      <c r="CJ11" s="549"/>
    </row>
    <row r="12" spans="2:88" s="550" customFormat="1" ht="12" customHeight="1">
      <c r="B12" s="516"/>
      <c r="C12" s="517"/>
      <c r="D12" s="517"/>
      <c r="E12" s="517"/>
      <c r="F12" s="517"/>
      <c r="G12" s="517" t="s">
        <v>478</v>
      </c>
      <c r="H12" s="517"/>
      <c r="I12" s="517"/>
      <c r="J12" s="517"/>
      <c r="K12" s="517" t="s">
        <v>479</v>
      </c>
      <c r="L12" s="517"/>
      <c r="M12" s="517"/>
      <c r="N12" s="517" t="s">
        <v>456</v>
      </c>
      <c r="O12" s="517"/>
      <c r="P12" s="517" t="str">
        <f>TEXT(기계경비총괄표!I10,"#,##0")</f>
        <v>49,168</v>
      </c>
      <c r="Q12" s="517"/>
      <c r="R12" s="517"/>
      <c r="S12" s="517"/>
      <c r="T12" s="517"/>
      <c r="U12" s="517"/>
      <c r="V12" s="517"/>
      <c r="W12" s="517"/>
      <c r="X12" s="517"/>
      <c r="Y12" s="517" t="s">
        <v>477</v>
      </c>
      <c r="Z12" s="517"/>
      <c r="AA12" s="517"/>
      <c r="AB12" s="1420" t="str">
        <f>TEXT(K8,"#,##0.#######")</f>
        <v>3.5</v>
      </c>
      <c r="AC12" s="1420"/>
      <c r="AD12" s="1420"/>
      <c r="AE12" s="1420"/>
      <c r="AF12" s="517" t="s">
        <v>460</v>
      </c>
      <c r="AG12" s="517"/>
      <c r="AH12" s="517"/>
      <c r="AI12" s="1421" t="str">
        <f>TEXT(TRUNC(P12/K8,1),"#,##0.#")</f>
        <v>14,048.</v>
      </c>
      <c r="AJ12" s="1421"/>
      <c r="AK12" s="1421"/>
      <c r="AL12" s="1421"/>
      <c r="AM12" s="1421"/>
      <c r="AN12" s="1421"/>
      <c r="AO12" s="1421"/>
      <c r="AP12" s="1421"/>
      <c r="AQ12" s="1421"/>
      <c r="AR12" s="517"/>
      <c r="AS12" s="517"/>
      <c r="AT12" s="517"/>
      <c r="AU12" s="517"/>
      <c r="AV12" s="517"/>
      <c r="AW12" s="517"/>
      <c r="AX12" s="517"/>
      <c r="AY12" s="517"/>
      <c r="AZ12" s="517"/>
      <c r="BA12" s="517"/>
      <c r="BB12" s="517"/>
      <c r="BC12" s="517"/>
      <c r="BD12" s="517"/>
      <c r="BE12" s="517"/>
      <c r="BF12" s="517"/>
      <c r="BG12" s="517"/>
      <c r="BH12" s="517"/>
      <c r="BI12" s="517"/>
      <c r="BJ12" s="517"/>
      <c r="BK12" s="517"/>
      <c r="BL12" s="517"/>
      <c r="BM12" s="517"/>
      <c r="BN12" s="517"/>
      <c r="BO12" s="517"/>
      <c r="BP12" s="517"/>
      <c r="BQ12" s="517"/>
      <c r="BR12" s="517"/>
      <c r="BS12" s="517"/>
      <c r="BT12" s="517"/>
      <c r="BU12" s="517"/>
      <c r="BV12" s="517"/>
      <c r="BW12" s="517"/>
      <c r="BX12" s="517"/>
      <c r="BY12" s="517"/>
      <c r="BZ12" s="517"/>
      <c r="CA12" s="517"/>
      <c r="CB12" s="517"/>
      <c r="CC12" s="517"/>
      <c r="CD12" s="517"/>
      <c r="CE12" s="517"/>
      <c r="CF12" s="519"/>
      <c r="CG12" s="519"/>
      <c r="CH12" s="519"/>
      <c r="CI12" s="520"/>
      <c r="CJ12" s="549"/>
    </row>
    <row r="13" spans="2:88" s="550" customFormat="1" ht="12" customHeight="1">
      <c r="B13" s="516"/>
      <c r="C13" s="517"/>
      <c r="D13" s="517"/>
      <c r="E13" s="517"/>
      <c r="F13" s="517"/>
      <c r="G13" s="517" t="s">
        <v>480</v>
      </c>
      <c r="H13" s="517"/>
      <c r="I13" s="517"/>
      <c r="J13" s="517"/>
      <c r="K13" s="517" t="s">
        <v>481</v>
      </c>
      <c r="L13" s="517"/>
      <c r="M13" s="517"/>
      <c r="N13" s="517" t="s">
        <v>456</v>
      </c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/>
      <c r="Z13" s="517"/>
      <c r="AA13" s="517"/>
      <c r="AB13" s="517"/>
      <c r="AC13" s="517"/>
      <c r="AD13" s="517" t="str">
        <f>TEXT(AI10+AI12,"#,##0.#######")</f>
        <v>30,910.8</v>
      </c>
      <c r="AE13" s="517"/>
      <c r="AF13" s="517"/>
      <c r="AG13" s="517"/>
      <c r="AH13" s="517"/>
      <c r="AI13" s="517"/>
      <c r="AJ13" s="517"/>
      <c r="AK13" s="517"/>
      <c r="AL13" s="517"/>
      <c r="AM13" s="517"/>
      <c r="AN13" s="517"/>
      <c r="AO13" s="517"/>
      <c r="AP13" s="517"/>
      <c r="AQ13" s="517"/>
      <c r="AR13" s="517"/>
      <c r="AS13" s="517"/>
      <c r="AT13" s="517"/>
      <c r="AU13" s="517"/>
      <c r="AV13" s="517"/>
      <c r="AW13" s="517"/>
      <c r="AX13" s="517"/>
      <c r="AY13" s="517"/>
      <c r="AZ13" s="517"/>
      <c r="BA13" s="517"/>
      <c r="BB13" s="517"/>
      <c r="BC13" s="517"/>
      <c r="BD13" s="517"/>
      <c r="BE13" s="517"/>
      <c r="BF13" s="517"/>
      <c r="BG13" s="517"/>
      <c r="BH13" s="517"/>
      <c r="BI13" s="517"/>
      <c r="BJ13" s="517"/>
      <c r="BK13" s="517"/>
      <c r="BL13" s="517"/>
      <c r="BM13" s="517"/>
      <c r="BN13" s="517"/>
      <c r="BO13" s="517"/>
      <c r="BP13" s="517"/>
      <c r="BQ13" s="517"/>
      <c r="BR13" s="517"/>
      <c r="BS13" s="517"/>
      <c r="BT13" s="517"/>
      <c r="BU13" s="517"/>
      <c r="BV13" s="517"/>
      <c r="BW13" s="517"/>
      <c r="BX13" s="517"/>
      <c r="BY13" s="517"/>
      <c r="BZ13" s="517"/>
      <c r="CA13" s="517"/>
      <c r="CB13" s="517"/>
      <c r="CC13" s="517"/>
      <c r="CD13" s="517"/>
      <c r="CE13" s="517"/>
      <c r="CF13" s="519">
        <f>CG13+CH13+CI13</f>
        <v>39067.300000000003</v>
      </c>
      <c r="CG13" s="519" t="str">
        <f>TEXT(AI10,"#,###.0")</f>
        <v>16,862.8</v>
      </c>
      <c r="CH13" s="519" t="str">
        <f>TEXT(AI11,"#,###.0")</f>
        <v>8,156.5</v>
      </c>
      <c r="CI13" s="520" t="str">
        <f>TEXT(AI12,"#,###.0")</f>
        <v>14,048.0</v>
      </c>
      <c r="CJ13" s="549"/>
    </row>
    <row r="14" spans="2:88" s="550" customFormat="1" ht="12" customHeight="1">
      <c r="B14" s="516"/>
      <c r="C14" s="517"/>
      <c r="D14" s="517"/>
      <c r="E14" s="517"/>
      <c r="F14" s="517"/>
      <c r="G14" s="517"/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/>
      <c r="Z14" s="517"/>
      <c r="AA14" s="517"/>
      <c r="AB14" s="517"/>
      <c r="AC14" s="517"/>
      <c r="AD14" s="517"/>
      <c r="AE14" s="517"/>
      <c r="AF14" s="517"/>
      <c r="AG14" s="517"/>
      <c r="AH14" s="517"/>
      <c r="AI14" s="517"/>
      <c r="AJ14" s="517"/>
      <c r="AK14" s="517"/>
      <c r="AL14" s="517"/>
      <c r="AM14" s="517"/>
      <c r="AN14" s="517"/>
      <c r="AO14" s="517"/>
      <c r="AP14" s="517"/>
      <c r="AQ14" s="517"/>
      <c r="AR14" s="517"/>
      <c r="AS14" s="517"/>
      <c r="AT14" s="517"/>
      <c r="AU14" s="517"/>
      <c r="AV14" s="517"/>
      <c r="AW14" s="517"/>
      <c r="AX14" s="517"/>
      <c r="AY14" s="517"/>
      <c r="AZ14" s="517"/>
      <c r="BA14" s="517"/>
      <c r="BB14" s="517"/>
      <c r="BC14" s="517"/>
      <c r="BD14" s="517"/>
      <c r="BE14" s="517"/>
      <c r="BF14" s="517"/>
      <c r="BG14" s="517"/>
      <c r="BH14" s="517"/>
      <c r="BI14" s="517"/>
      <c r="BJ14" s="517"/>
      <c r="BK14" s="517"/>
      <c r="BL14" s="517"/>
      <c r="BM14" s="517"/>
      <c r="BN14" s="517"/>
      <c r="BO14" s="517"/>
      <c r="BP14" s="517"/>
      <c r="BQ14" s="517"/>
      <c r="BR14" s="517"/>
      <c r="BS14" s="517"/>
      <c r="BT14" s="517"/>
      <c r="BU14" s="517"/>
      <c r="BV14" s="517"/>
      <c r="BW14" s="517"/>
      <c r="BX14" s="517"/>
      <c r="BY14" s="517"/>
      <c r="BZ14" s="517"/>
      <c r="CA14" s="517"/>
      <c r="CB14" s="517"/>
      <c r="CC14" s="517"/>
      <c r="CD14" s="517"/>
      <c r="CE14" s="517"/>
      <c r="CF14" s="519"/>
      <c r="CG14" s="519"/>
      <c r="CH14" s="519"/>
      <c r="CI14" s="520"/>
      <c r="CJ14" s="549"/>
    </row>
    <row r="15" spans="2:88" s="550" customFormat="1" ht="12" customHeight="1">
      <c r="B15" s="516"/>
      <c r="C15" s="517"/>
      <c r="D15" s="517" t="str">
        <f>TEXT(2,"#,##0.#######")</f>
        <v>2.</v>
      </c>
      <c r="E15" s="517"/>
      <c r="F15" s="517"/>
      <c r="G15" s="517" t="s">
        <v>537</v>
      </c>
      <c r="H15" s="517"/>
      <c r="I15" s="517"/>
      <c r="J15" s="517"/>
      <c r="K15" s="517"/>
      <c r="L15" s="517"/>
      <c r="M15" s="517"/>
      <c r="N15" s="517"/>
      <c r="O15" s="517"/>
      <c r="P15" s="517" t="s">
        <v>470</v>
      </c>
      <c r="Q15" s="517" t="s">
        <v>538</v>
      </c>
      <c r="R15" s="517"/>
      <c r="S15" s="517"/>
      <c r="T15" s="517"/>
      <c r="U15" s="517"/>
      <c r="V15" s="517"/>
      <c r="W15" s="517"/>
      <c r="X15" s="517"/>
      <c r="Y15" s="517"/>
      <c r="Z15" s="517"/>
      <c r="AA15" s="517" t="s">
        <v>522</v>
      </c>
      <c r="AB15" s="517"/>
      <c r="AC15" s="517"/>
      <c r="AD15" s="517"/>
      <c r="AE15" s="517"/>
      <c r="AF15" s="517"/>
      <c r="AG15" s="517"/>
      <c r="AH15" s="517"/>
      <c r="AI15" s="517"/>
      <c r="AJ15" s="517"/>
      <c r="AK15" s="517"/>
      <c r="AL15" s="517"/>
      <c r="AM15" s="517"/>
      <c r="AN15" s="517"/>
      <c r="AO15" s="517"/>
      <c r="AP15" s="517"/>
      <c r="AQ15" s="517"/>
      <c r="AR15" s="517"/>
      <c r="AS15" s="517"/>
      <c r="AT15" s="517"/>
      <c r="AU15" s="517"/>
      <c r="AV15" s="517"/>
      <c r="AW15" s="517"/>
      <c r="AX15" s="517"/>
      <c r="AY15" s="517"/>
      <c r="AZ15" s="517"/>
      <c r="BA15" s="517"/>
      <c r="BB15" s="517"/>
      <c r="BC15" s="517"/>
      <c r="BD15" s="517"/>
      <c r="BE15" s="517"/>
      <c r="BF15" s="517"/>
      <c r="BG15" s="517"/>
      <c r="BH15" s="517"/>
      <c r="BI15" s="517"/>
      <c r="BJ15" s="517"/>
      <c r="BK15" s="517"/>
      <c r="BL15" s="517"/>
      <c r="BM15" s="517"/>
      <c r="BN15" s="517"/>
      <c r="BO15" s="517"/>
      <c r="BP15" s="517"/>
      <c r="BQ15" s="517"/>
      <c r="BR15" s="517"/>
      <c r="BS15" s="517"/>
      <c r="BT15" s="517"/>
      <c r="BU15" s="517"/>
      <c r="BV15" s="517"/>
      <c r="BW15" s="517"/>
      <c r="BX15" s="517"/>
      <c r="BY15" s="517"/>
      <c r="BZ15" s="517"/>
      <c r="CA15" s="517"/>
      <c r="CB15" s="517"/>
      <c r="CC15" s="517"/>
      <c r="CD15" s="517"/>
      <c r="CE15" s="517"/>
      <c r="CF15" s="519"/>
      <c r="CG15" s="519"/>
      <c r="CH15" s="519"/>
      <c r="CI15" s="520"/>
      <c r="CJ15" s="549"/>
    </row>
    <row r="16" spans="2:88" s="550" customFormat="1" ht="12" customHeight="1">
      <c r="B16" s="516"/>
      <c r="C16" s="517"/>
      <c r="D16" s="517"/>
      <c r="E16" s="517"/>
      <c r="F16" s="517"/>
      <c r="G16" s="517"/>
      <c r="H16" s="517"/>
      <c r="I16" s="517"/>
      <c r="J16" s="517"/>
      <c r="K16" s="517"/>
      <c r="L16" s="517"/>
      <c r="M16" s="517"/>
      <c r="N16" s="517"/>
      <c r="O16" s="517"/>
      <c r="P16" s="517"/>
      <c r="Q16" s="517"/>
      <c r="R16" s="517"/>
      <c r="S16" s="517"/>
      <c r="T16" s="517"/>
      <c r="U16" s="517"/>
      <c r="V16" s="517"/>
      <c r="W16" s="517"/>
      <c r="X16" s="517"/>
      <c r="Y16" s="517"/>
      <c r="Z16" s="517"/>
      <c r="AA16" s="517"/>
      <c r="AB16" s="517"/>
      <c r="AC16" s="517"/>
      <c r="AD16" s="517"/>
      <c r="AE16" s="517"/>
      <c r="AF16" s="517"/>
      <c r="AG16" s="517"/>
      <c r="AH16" s="517"/>
      <c r="AI16" s="517"/>
      <c r="AJ16" s="517"/>
      <c r="AK16" s="517"/>
      <c r="AL16" s="517"/>
      <c r="AM16" s="517"/>
      <c r="AN16" s="517"/>
      <c r="AO16" s="517"/>
      <c r="AP16" s="517"/>
      <c r="AQ16" s="517"/>
      <c r="AR16" s="517"/>
      <c r="AS16" s="517"/>
      <c r="AT16" s="517"/>
      <c r="AU16" s="517"/>
      <c r="AV16" s="517"/>
      <c r="AW16" s="517"/>
      <c r="AX16" s="517"/>
      <c r="AY16" s="517"/>
      <c r="AZ16" s="517"/>
      <c r="BA16" s="517"/>
      <c r="BB16" s="517"/>
      <c r="BC16" s="517"/>
      <c r="BD16" s="517"/>
      <c r="BE16" s="517"/>
      <c r="BF16" s="517"/>
      <c r="BG16" s="517"/>
      <c r="BH16" s="517"/>
      <c r="BI16" s="517"/>
      <c r="BJ16" s="517"/>
      <c r="BK16" s="517"/>
      <c r="BL16" s="517"/>
      <c r="BM16" s="517"/>
      <c r="BN16" s="517"/>
      <c r="BO16" s="517"/>
      <c r="BP16" s="517"/>
      <c r="BQ16" s="517"/>
      <c r="BR16" s="517"/>
      <c r="BS16" s="517"/>
      <c r="BT16" s="517"/>
      <c r="BU16" s="517"/>
      <c r="BV16" s="517"/>
      <c r="BW16" s="517"/>
      <c r="BX16" s="517"/>
      <c r="BY16" s="517"/>
      <c r="BZ16" s="517"/>
      <c r="CA16" s="517"/>
      <c r="CB16" s="517"/>
      <c r="CC16" s="517"/>
      <c r="CD16" s="517"/>
      <c r="CE16" s="517"/>
      <c r="CF16" s="519"/>
      <c r="CG16" s="519"/>
      <c r="CH16" s="519"/>
      <c r="CI16" s="520"/>
      <c r="CJ16" s="549"/>
    </row>
    <row r="17" spans="2:93" s="550" customFormat="1" ht="12" customHeight="1">
      <c r="B17" s="516"/>
      <c r="C17" s="517"/>
      <c r="D17" s="517"/>
      <c r="E17" s="517"/>
      <c r="F17" s="517"/>
      <c r="G17" s="517" t="s">
        <v>539</v>
      </c>
      <c r="H17" s="517"/>
      <c r="I17" s="517"/>
      <c r="J17" s="517"/>
      <c r="K17" s="517"/>
      <c r="L17" s="517"/>
      <c r="M17" s="517"/>
      <c r="N17" s="517"/>
      <c r="O17" s="517"/>
      <c r="P17" s="517"/>
      <c r="Q17" s="517"/>
      <c r="R17" s="517" t="str">
        <f>TEXT(노임단가!L6,"#,##0")</f>
        <v>172,068</v>
      </c>
      <c r="S17" s="517"/>
      <c r="T17" s="517"/>
      <c r="U17" s="517"/>
      <c r="V17" s="517"/>
      <c r="W17" s="517"/>
      <c r="X17" s="517"/>
      <c r="Y17" s="517"/>
      <c r="Z17" s="517" t="s">
        <v>473</v>
      </c>
      <c r="AA17" s="517"/>
      <c r="AB17" s="517"/>
      <c r="AC17" s="517"/>
      <c r="AD17" s="1420" t="str">
        <f>TEXT(2,"#,##0.#######")</f>
        <v>2.</v>
      </c>
      <c r="AE17" s="1420"/>
      <c r="AF17" s="517" t="s">
        <v>540</v>
      </c>
      <c r="AG17" s="517"/>
      <c r="AH17" s="517"/>
      <c r="AI17" s="517" t="s">
        <v>477</v>
      </c>
      <c r="AJ17" s="517"/>
      <c r="AK17" s="517"/>
      <c r="AL17" s="517" t="str">
        <f>TEXT(K8,"#,##0.#######")</f>
        <v>3.5</v>
      </c>
      <c r="AM17" s="517"/>
      <c r="AN17" s="517"/>
      <c r="AO17" s="517"/>
      <c r="AP17" s="517" t="s">
        <v>477</v>
      </c>
      <c r="AQ17" s="517"/>
      <c r="AR17" s="517"/>
      <c r="AS17" s="517" t="str">
        <f>TEXT(8,"#,##0.#######")</f>
        <v>8.</v>
      </c>
      <c r="AT17" s="517" t="s">
        <v>476</v>
      </c>
      <c r="AU17" s="517"/>
      <c r="AV17" s="517"/>
      <c r="AW17" s="517" t="s">
        <v>460</v>
      </c>
      <c r="AX17" s="517"/>
      <c r="AY17" s="517"/>
      <c r="AZ17" s="517"/>
      <c r="BA17" s="1421" t="str">
        <f>TEXT(TRUNC(R17*AD17/K8/AS17,1),"#,##0.#")</f>
        <v>12,290.5</v>
      </c>
      <c r="BB17" s="1421"/>
      <c r="BC17" s="1421"/>
      <c r="BD17" s="1421"/>
      <c r="BE17" s="1421"/>
      <c r="BF17" s="1421"/>
      <c r="BG17" s="1421"/>
      <c r="BH17" s="1421"/>
      <c r="BI17" s="1421"/>
      <c r="BJ17" s="517"/>
      <c r="BK17" s="517"/>
      <c r="BL17" s="517"/>
      <c r="BM17" s="517"/>
      <c r="BN17" s="517"/>
      <c r="BO17" s="517"/>
      <c r="BP17" s="517"/>
      <c r="BQ17" s="517"/>
      <c r="BR17" s="517"/>
      <c r="BS17" s="517"/>
      <c r="BT17" s="517"/>
      <c r="BU17" s="517"/>
      <c r="BV17" s="517"/>
      <c r="BW17" s="517"/>
      <c r="BX17" s="517"/>
      <c r="BY17" s="517"/>
      <c r="BZ17" s="517"/>
      <c r="CA17" s="517"/>
      <c r="CB17" s="517"/>
      <c r="CC17" s="517"/>
      <c r="CD17" s="517"/>
      <c r="CE17" s="517"/>
      <c r="CF17" s="519">
        <f>CG17+CH17+CI17</f>
        <v>12290.5</v>
      </c>
      <c r="CG17" s="519" t="str">
        <f>BA17</f>
        <v>12,290.5</v>
      </c>
      <c r="CH17" s="519"/>
      <c r="CI17" s="520"/>
      <c r="CJ17" s="549"/>
    </row>
    <row r="18" spans="2:93" s="550" customFormat="1" ht="12" customHeight="1">
      <c r="B18" s="516"/>
      <c r="C18" s="517"/>
      <c r="D18" s="517"/>
      <c r="E18" s="517"/>
      <c r="F18" s="517"/>
      <c r="G18" s="517"/>
      <c r="H18" s="517"/>
      <c r="I18" s="517"/>
      <c r="J18" s="517"/>
      <c r="K18" s="517"/>
      <c r="L18" s="517"/>
      <c r="M18" s="517"/>
      <c r="N18" s="517"/>
      <c r="O18" s="517"/>
      <c r="P18" s="517"/>
      <c r="Q18" s="517"/>
      <c r="R18" s="517"/>
      <c r="S18" s="517"/>
      <c r="T18" s="517"/>
      <c r="U18" s="517"/>
      <c r="V18" s="517"/>
      <c r="W18" s="517"/>
      <c r="X18" s="517"/>
      <c r="Y18" s="517"/>
      <c r="Z18" s="517"/>
      <c r="AA18" s="517"/>
      <c r="AB18" s="517"/>
      <c r="AC18" s="517"/>
      <c r="AD18" s="517"/>
      <c r="AE18" s="517"/>
      <c r="AF18" s="517"/>
      <c r="AG18" s="517"/>
      <c r="AH18" s="517"/>
      <c r="AI18" s="517"/>
      <c r="AJ18" s="517"/>
      <c r="AK18" s="517"/>
      <c r="AL18" s="517"/>
      <c r="AM18" s="517"/>
      <c r="AN18" s="517"/>
      <c r="AO18" s="517"/>
      <c r="AP18" s="517"/>
      <c r="AQ18" s="517"/>
      <c r="AR18" s="517"/>
      <c r="AS18" s="517"/>
      <c r="AT18" s="517"/>
      <c r="AU18" s="517"/>
      <c r="AV18" s="517"/>
      <c r="AW18" s="517"/>
      <c r="AX18" s="517"/>
      <c r="AY18" s="517"/>
      <c r="AZ18" s="517"/>
      <c r="BA18" s="517"/>
      <c r="BB18" s="517"/>
      <c r="BC18" s="517"/>
      <c r="BD18" s="517"/>
      <c r="BE18" s="517"/>
      <c r="BF18" s="517"/>
      <c r="BG18" s="517"/>
      <c r="BH18" s="517"/>
      <c r="BI18" s="517"/>
      <c r="BJ18" s="517"/>
      <c r="BK18" s="517"/>
      <c r="BL18" s="517"/>
      <c r="BM18" s="517"/>
      <c r="BN18" s="517"/>
      <c r="BO18" s="517"/>
      <c r="BP18" s="517"/>
      <c r="BQ18" s="517"/>
      <c r="BR18" s="517"/>
      <c r="BS18" s="517"/>
      <c r="BT18" s="517"/>
      <c r="BU18" s="517"/>
      <c r="BV18" s="517"/>
      <c r="BW18" s="517"/>
      <c r="BX18" s="517"/>
      <c r="BY18" s="517"/>
      <c r="BZ18" s="517"/>
      <c r="CA18" s="517"/>
      <c r="CB18" s="517"/>
      <c r="CC18" s="517"/>
      <c r="CD18" s="517"/>
      <c r="CE18" s="517"/>
      <c r="CF18" s="519"/>
      <c r="CG18" s="519"/>
      <c r="CH18" s="519"/>
      <c r="CI18" s="520"/>
      <c r="CJ18" s="549"/>
    </row>
    <row r="19" spans="2:93" s="550" customFormat="1" ht="12" customHeight="1">
      <c r="B19" s="516"/>
      <c r="C19" s="517"/>
      <c r="D19" s="517" t="str">
        <f>TEXT(3,"#,##0.#######")</f>
        <v>3.</v>
      </c>
      <c r="E19" s="517"/>
      <c r="F19" s="517"/>
      <c r="G19" s="517" t="s">
        <v>541</v>
      </c>
      <c r="H19" s="517"/>
      <c r="I19" s="517"/>
      <c r="J19" s="517"/>
      <c r="K19" s="517"/>
      <c r="L19" s="517"/>
      <c r="M19" s="517"/>
      <c r="N19" s="517"/>
      <c r="O19" s="517"/>
      <c r="P19" s="517" t="s">
        <v>456</v>
      </c>
      <c r="Q19" s="517"/>
      <c r="R19" s="517" t="s">
        <v>457</v>
      </c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  <c r="AG19" s="517"/>
      <c r="AH19" s="517"/>
      <c r="AI19" s="517"/>
      <c r="AJ19" s="517" t="s">
        <v>542</v>
      </c>
      <c r="AK19" s="517"/>
      <c r="AL19" s="517"/>
      <c r="AM19" s="517"/>
      <c r="AN19" s="517"/>
      <c r="AO19" s="517"/>
      <c r="AP19" s="517"/>
      <c r="AQ19" s="517"/>
      <c r="AR19" s="517"/>
      <c r="AS19" s="517"/>
      <c r="AT19" s="517"/>
      <c r="AU19" s="517"/>
      <c r="AV19" s="517"/>
      <c r="AW19" s="517"/>
      <c r="AX19" s="517"/>
      <c r="AY19" s="517"/>
      <c r="AZ19" s="517"/>
      <c r="BA19" s="517"/>
      <c r="BB19" s="517"/>
      <c r="BC19" s="517"/>
      <c r="BD19" s="517"/>
      <c r="BE19" s="517"/>
      <c r="BF19" s="517"/>
      <c r="BG19" s="517"/>
      <c r="BH19" s="517"/>
      <c r="BI19" s="517"/>
      <c r="BJ19" s="517"/>
      <c r="BK19" s="517"/>
      <c r="BL19" s="517"/>
      <c r="BM19" s="517"/>
      <c r="BN19" s="517"/>
      <c r="BO19" s="517"/>
      <c r="BP19" s="517"/>
      <c r="BQ19" s="517"/>
      <c r="BR19" s="517"/>
      <c r="BS19" s="517"/>
      <c r="BT19" s="517"/>
      <c r="BU19" s="517"/>
      <c r="BV19" s="517"/>
      <c r="BW19" s="517"/>
      <c r="BX19" s="517"/>
      <c r="BY19" s="517"/>
      <c r="BZ19" s="517"/>
      <c r="CA19" s="517"/>
      <c r="CB19" s="517"/>
      <c r="CC19" s="517"/>
      <c r="CD19" s="517"/>
      <c r="CE19" s="517"/>
      <c r="CF19" s="519"/>
      <c r="CG19" s="519"/>
      <c r="CH19" s="519"/>
      <c r="CI19" s="520"/>
      <c r="CJ19" s="549"/>
    </row>
    <row r="20" spans="2:93" s="550" customFormat="1" ht="12" customHeight="1">
      <c r="B20" s="516"/>
      <c r="C20" s="517"/>
      <c r="D20" s="517"/>
      <c r="E20" s="517"/>
      <c r="F20" s="517"/>
      <c r="G20" s="517"/>
      <c r="H20" s="517"/>
      <c r="I20" s="517"/>
      <c r="J20" s="517"/>
      <c r="K20" s="517"/>
      <c r="L20" s="517"/>
      <c r="M20" s="517"/>
      <c r="N20" s="517"/>
      <c r="O20" s="517"/>
      <c r="P20" s="517"/>
      <c r="Q20" s="517"/>
      <c r="R20" s="517"/>
      <c r="S20" s="517"/>
      <c r="T20" s="517"/>
      <c r="U20" s="517"/>
      <c r="V20" s="517"/>
      <c r="W20" s="517"/>
      <c r="X20" s="517"/>
      <c r="Y20" s="517"/>
      <c r="Z20" s="517"/>
      <c r="AA20" s="517"/>
      <c r="AB20" s="517"/>
      <c r="AC20" s="517"/>
      <c r="AD20" s="517"/>
      <c r="AE20" s="517"/>
      <c r="AF20" s="517"/>
      <c r="AG20" s="517"/>
      <c r="AH20" s="517"/>
      <c r="AI20" s="517"/>
      <c r="AJ20" s="517"/>
      <c r="AK20" s="517"/>
      <c r="AL20" s="517"/>
      <c r="AM20" s="517"/>
      <c r="AN20" s="517"/>
      <c r="AO20" s="517"/>
      <c r="AP20" s="517"/>
      <c r="AQ20" s="517"/>
      <c r="AR20" s="517"/>
      <c r="AS20" s="517"/>
      <c r="AT20" s="517"/>
      <c r="AU20" s="517"/>
      <c r="AV20" s="517"/>
      <c r="AW20" s="517"/>
      <c r="AX20" s="517"/>
      <c r="AY20" s="517"/>
      <c r="AZ20" s="517"/>
      <c r="BA20" s="517"/>
      <c r="BB20" s="517"/>
      <c r="BC20" s="517"/>
      <c r="BD20" s="517"/>
      <c r="BE20" s="517"/>
      <c r="BF20" s="517"/>
      <c r="BG20" s="517"/>
      <c r="BH20" s="517"/>
      <c r="BI20" s="517"/>
      <c r="BJ20" s="517"/>
      <c r="BK20" s="517"/>
      <c r="BL20" s="517"/>
      <c r="BM20" s="517"/>
      <c r="BN20" s="517"/>
      <c r="BO20" s="517"/>
      <c r="BP20" s="517"/>
      <c r="BQ20" s="517"/>
      <c r="BR20" s="517"/>
      <c r="BS20" s="517"/>
      <c r="BT20" s="517"/>
      <c r="BU20" s="517"/>
      <c r="BV20" s="517"/>
      <c r="BW20" s="517"/>
      <c r="BX20" s="517"/>
      <c r="BY20" s="517"/>
      <c r="BZ20" s="517"/>
      <c r="CA20" s="517"/>
      <c r="CB20" s="517"/>
      <c r="CC20" s="517"/>
      <c r="CD20" s="517"/>
      <c r="CE20" s="517"/>
      <c r="CF20" s="519"/>
      <c r="CG20" s="519"/>
      <c r="CH20" s="519"/>
      <c r="CI20" s="520"/>
      <c r="CJ20" s="549"/>
    </row>
    <row r="21" spans="2:93" s="550" customFormat="1" ht="12" customHeight="1">
      <c r="B21" s="516"/>
      <c r="C21" s="517"/>
      <c r="D21" s="517"/>
      <c r="E21" s="517"/>
      <c r="F21" s="517"/>
      <c r="G21" s="517" t="s">
        <v>437</v>
      </c>
      <c r="H21" s="517"/>
      <c r="I21" s="517"/>
      <c r="J21" s="517"/>
      <c r="K21" s="517"/>
      <c r="L21" s="517"/>
      <c r="M21" s="517"/>
      <c r="N21" s="517" t="s">
        <v>456</v>
      </c>
      <c r="O21" s="517"/>
      <c r="P21" s="517" t="str">
        <f>TEXT(기계경비총괄표!G7,"#,##0")</f>
        <v>59,020</v>
      </c>
      <c r="Q21" s="517"/>
      <c r="R21" s="517"/>
      <c r="S21" s="517"/>
      <c r="T21" s="517"/>
      <c r="U21" s="517"/>
      <c r="V21" s="517"/>
      <c r="W21" s="517" t="s">
        <v>477</v>
      </c>
      <c r="X21" s="517"/>
      <c r="Y21" s="517"/>
      <c r="Z21" s="517"/>
      <c r="AA21" s="517"/>
      <c r="AB21" s="1420" t="str">
        <f>TEXT(K8,"#,##0.#######")</f>
        <v>3.5</v>
      </c>
      <c r="AC21" s="1420"/>
      <c r="AD21" s="1420"/>
      <c r="AE21" s="1420"/>
      <c r="AF21" s="517" t="s">
        <v>460</v>
      </c>
      <c r="AG21" s="517"/>
      <c r="AH21" s="517"/>
      <c r="AI21" s="1420" t="str">
        <f>TEXT(TRUNC(P21/K8,1),"#,##0.#")</f>
        <v>16,862.8</v>
      </c>
      <c r="AJ21" s="1420"/>
      <c r="AK21" s="1420"/>
      <c r="AL21" s="1420"/>
      <c r="AM21" s="1420"/>
      <c r="AN21" s="1420"/>
      <c r="AO21" s="1420"/>
      <c r="AP21" s="1420"/>
      <c r="AQ21" s="517"/>
      <c r="AR21" s="517"/>
      <c r="AS21" s="517"/>
      <c r="AT21" s="517"/>
      <c r="AU21" s="517"/>
      <c r="AV21" s="517"/>
      <c r="AW21" s="517"/>
      <c r="AX21" s="517"/>
      <c r="AY21" s="517"/>
      <c r="AZ21" s="517"/>
      <c r="BA21" s="517"/>
      <c r="BB21" s="517"/>
      <c r="BC21" s="517"/>
      <c r="BD21" s="517"/>
      <c r="BE21" s="517"/>
      <c r="BF21" s="517"/>
      <c r="BG21" s="517"/>
      <c r="BH21" s="517"/>
      <c r="BI21" s="517"/>
      <c r="BJ21" s="517"/>
      <c r="BK21" s="517"/>
      <c r="BL21" s="517"/>
      <c r="BM21" s="517"/>
      <c r="BN21" s="517"/>
      <c r="BO21" s="517"/>
      <c r="BP21" s="517"/>
      <c r="BQ21" s="517"/>
      <c r="BR21" s="517"/>
      <c r="BS21" s="517"/>
      <c r="BT21" s="517"/>
      <c r="BU21" s="517"/>
      <c r="BV21" s="517"/>
      <c r="BW21" s="517"/>
      <c r="BX21" s="517"/>
      <c r="BY21" s="517"/>
      <c r="BZ21" s="517"/>
      <c r="CA21" s="517"/>
      <c r="CB21" s="517"/>
      <c r="CC21" s="517"/>
      <c r="CD21" s="517"/>
      <c r="CE21" s="517"/>
      <c r="CF21" s="519"/>
      <c r="CG21" s="519"/>
      <c r="CH21" s="519"/>
      <c r="CI21" s="520"/>
      <c r="CJ21" s="549"/>
    </row>
    <row r="22" spans="2:93" s="550" customFormat="1" ht="12" customHeight="1">
      <c r="B22" s="516"/>
      <c r="C22" s="517"/>
      <c r="D22" s="517"/>
      <c r="E22" s="517"/>
      <c r="F22" s="517"/>
      <c r="G22" s="517" t="s">
        <v>248</v>
      </c>
      <c r="H22" s="517"/>
      <c r="I22" s="517"/>
      <c r="J22" s="517"/>
      <c r="K22" s="517"/>
      <c r="L22" s="517"/>
      <c r="M22" s="517"/>
      <c r="N22" s="517" t="s">
        <v>456</v>
      </c>
      <c r="O22" s="517"/>
      <c r="P22" s="517" t="str">
        <f>TEXT(기계경비총괄표!H7,"#,##0")</f>
        <v>25,799</v>
      </c>
      <c r="Q22" s="517"/>
      <c r="R22" s="517"/>
      <c r="S22" s="517"/>
      <c r="T22" s="517"/>
      <c r="U22" s="517"/>
      <c r="V22" s="517"/>
      <c r="W22" s="517" t="s">
        <v>477</v>
      </c>
      <c r="X22" s="517"/>
      <c r="Y22" s="517"/>
      <c r="Z22" s="517"/>
      <c r="AA22" s="517"/>
      <c r="AB22" s="1420" t="str">
        <f>TEXT(K8,"#,##0.#######")</f>
        <v>3.5</v>
      </c>
      <c r="AC22" s="1420"/>
      <c r="AD22" s="1420"/>
      <c r="AE22" s="1420"/>
      <c r="AF22" s="517" t="s">
        <v>460</v>
      </c>
      <c r="AG22" s="517"/>
      <c r="AH22" s="517"/>
      <c r="AI22" s="1420" t="str">
        <f>TEXT(TRUNC(P22/K8,1),"#,##0.#")</f>
        <v>7,371.1</v>
      </c>
      <c r="AJ22" s="1420"/>
      <c r="AK22" s="1420"/>
      <c r="AL22" s="1420"/>
      <c r="AM22" s="1420"/>
      <c r="AN22" s="1420"/>
      <c r="AO22" s="1420"/>
      <c r="AP22" s="1420"/>
      <c r="AQ22" s="517"/>
      <c r="AR22" s="517"/>
      <c r="AS22" s="517"/>
      <c r="AT22" s="517"/>
      <c r="AU22" s="517"/>
      <c r="AV22" s="517"/>
      <c r="AW22" s="517"/>
      <c r="AX22" s="517"/>
      <c r="AY22" s="517"/>
      <c r="AZ22" s="517"/>
      <c r="BA22" s="517"/>
      <c r="BB22" s="517"/>
      <c r="BC22" s="517"/>
      <c r="BD22" s="517"/>
      <c r="BE22" s="517"/>
      <c r="BF22" s="517"/>
      <c r="BG22" s="517"/>
      <c r="BH22" s="517"/>
      <c r="BI22" s="517"/>
      <c r="BJ22" s="517"/>
      <c r="BK22" s="517"/>
      <c r="BL22" s="517"/>
      <c r="BM22" s="517"/>
      <c r="BN22" s="517"/>
      <c r="BO22" s="517"/>
      <c r="BP22" s="517"/>
      <c r="BQ22" s="517"/>
      <c r="BR22" s="517"/>
      <c r="BS22" s="517"/>
      <c r="BT22" s="517"/>
      <c r="BU22" s="517"/>
      <c r="BV22" s="517"/>
      <c r="BW22" s="517"/>
      <c r="BX22" s="517"/>
      <c r="BY22" s="517"/>
      <c r="BZ22" s="517"/>
      <c r="CA22" s="517"/>
      <c r="CB22" s="517"/>
      <c r="CC22" s="517"/>
      <c r="CD22" s="517"/>
      <c r="CE22" s="517"/>
      <c r="CF22" s="519"/>
      <c r="CG22" s="519"/>
      <c r="CH22" s="519"/>
      <c r="CI22" s="520"/>
      <c r="CJ22" s="549"/>
    </row>
    <row r="23" spans="2:93" s="550" customFormat="1" ht="12" customHeight="1">
      <c r="B23" s="516"/>
      <c r="C23" s="517"/>
      <c r="D23" s="517"/>
      <c r="E23" s="517"/>
      <c r="F23" s="517"/>
      <c r="G23" s="517" t="s">
        <v>478</v>
      </c>
      <c r="H23" s="517"/>
      <c r="I23" s="517"/>
      <c r="J23" s="517"/>
      <c r="K23" s="517" t="s">
        <v>479</v>
      </c>
      <c r="L23" s="517"/>
      <c r="M23" s="517"/>
      <c r="N23" s="517" t="s">
        <v>456</v>
      </c>
      <c r="O23" s="517"/>
      <c r="P23" s="517" t="str">
        <f>TEXT(기계경비총괄표!I7,"#,##0")</f>
        <v>28,041</v>
      </c>
      <c r="Q23" s="517"/>
      <c r="R23" s="517"/>
      <c r="S23" s="517"/>
      <c r="T23" s="517"/>
      <c r="U23" s="517"/>
      <c r="V23" s="517"/>
      <c r="W23" s="517" t="s">
        <v>477</v>
      </c>
      <c r="X23" s="517"/>
      <c r="Y23" s="517"/>
      <c r="Z23" s="517"/>
      <c r="AA23" s="517"/>
      <c r="AB23" s="1420" t="str">
        <f>TEXT(K8,"#,##0.#######")</f>
        <v>3.5</v>
      </c>
      <c r="AC23" s="1420"/>
      <c r="AD23" s="1420"/>
      <c r="AE23" s="1420"/>
      <c r="AF23" s="517" t="s">
        <v>460</v>
      </c>
      <c r="AG23" s="517"/>
      <c r="AH23" s="517"/>
      <c r="AI23" s="1420" t="str">
        <f>TEXT(TRUNC(P23/K8,1),"#,##0.#")</f>
        <v>8,011.7</v>
      </c>
      <c r="AJ23" s="1420"/>
      <c r="AK23" s="1420"/>
      <c r="AL23" s="1420"/>
      <c r="AM23" s="1420"/>
      <c r="AN23" s="1420"/>
      <c r="AO23" s="1420"/>
      <c r="AP23" s="1420"/>
      <c r="AQ23" s="517"/>
      <c r="AR23" s="517"/>
      <c r="AS23" s="517"/>
      <c r="AT23" s="517"/>
      <c r="AU23" s="517"/>
      <c r="AV23" s="517"/>
      <c r="AW23" s="517"/>
      <c r="AX23" s="517"/>
      <c r="AY23" s="517"/>
      <c r="AZ23" s="517"/>
      <c r="BA23" s="517"/>
      <c r="BB23" s="517"/>
      <c r="BC23" s="517"/>
      <c r="BD23" s="517"/>
      <c r="BE23" s="517"/>
      <c r="BF23" s="517"/>
      <c r="BG23" s="517"/>
      <c r="BH23" s="517"/>
      <c r="BI23" s="517"/>
      <c r="BJ23" s="517"/>
      <c r="BK23" s="517"/>
      <c r="BL23" s="517"/>
      <c r="BM23" s="517"/>
      <c r="BN23" s="517"/>
      <c r="BO23" s="517"/>
      <c r="BP23" s="517"/>
      <c r="BQ23" s="517"/>
      <c r="BR23" s="517"/>
      <c r="BS23" s="517"/>
      <c r="BT23" s="517"/>
      <c r="BU23" s="517"/>
      <c r="BV23" s="517"/>
      <c r="BW23" s="517"/>
      <c r="BX23" s="517"/>
      <c r="BY23" s="517"/>
      <c r="BZ23" s="517"/>
      <c r="CA23" s="517"/>
      <c r="CB23" s="517"/>
      <c r="CC23" s="517"/>
      <c r="CD23" s="517"/>
      <c r="CE23" s="517"/>
      <c r="CF23" s="519"/>
      <c r="CG23" s="519"/>
      <c r="CH23" s="519"/>
      <c r="CI23" s="520"/>
      <c r="CJ23" s="549"/>
    </row>
    <row r="24" spans="2:93" s="550" customFormat="1" ht="12" customHeight="1">
      <c r="B24" s="516"/>
      <c r="C24" s="517"/>
      <c r="D24" s="517"/>
      <c r="E24" s="517"/>
      <c r="F24" s="517"/>
      <c r="G24" s="517" t="s">
        <v>480</v>
      </c>
      <c r="H24" s="517"/>
      <c r="I24" s="517"/>
      <c r="J24" s="517"/>
      <c r="K24" s="517" t="s">
        <v>481</v>
      </c>
      <c r="L24" s="517"/>
      <c r="M24" s="517"/>
      <c r="N24" s="517" t="s">
        <v>456</v>
      </c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 t="str">
        <f>TEXT(AI21+AI22+AI23,"#,##0.#######")</f>
        <v>32,245.6</v>
      </c>
      <c r="AE24" s="517"/>
      <c r="AF24" s="517"/>
      <c r="AG24" s="517"/>
      <c r="AH24" s="517"/>
      <c r="AI24" s="517"/>
      <c r="AJ24" s="517"/>
      <c r="AK24" s="517"/>
      <c r="AL24" s="517"/>
      <c r="AM24" s="517"/>
      <c r="AN24" s="517"/>
      <c r="AO24" s="517"/>
      <c r="AP24" s="517"/>
      <c r="AQ24" s="517"/>
      <c r="AR24" s="517"/>
      <c r="AS24" s="517"/>
      <c r="AT24" s="517"/>
      <c r="AU24" s="517"/>
      <c r="AV24" s="517"/>
      <c r="AW24" s="517"/>
      <c r="AX24" s="517"/>
      <c r="AY24" s="517"/>
      <c r="AZ24" s="517"/>
      <c r="BA24" s="517"/>
      <c r="BB24" s="517"/>
      <c r="BC24" s="517"/>
      <c r="BD24" s="517"/>
      <c r="BE24" s="517"/>
      <c r="BF24" s="517"/>
      <c r="BG24" s="517"/>
      <c r="BH24" s="517"/>
      <c r="BI24" s="517"/>
      <c r="BJ24" s="517"/>
      <c r="BK24" s="517"/>
      <c r="BL24" s="517"/>
      <c r="BM24" s="517"/>
      <c r="BN24" s="517"/>
      <c r="BO24" s="517"/>
      <c r="BP24" s="517"/>
      <c r="BQ24" s="517"/>
      <c r="BR24" s="517"/>
      <c r="BS24" s="517"/>
      <c r="BT24" s="517"/>
      <c r="BU24" s="517"/>
      <c r="BV24" s="517"/>
      <c r="BW24" s="517"/>
      <c r="BX24" s="517"/>
      <c r="BY24" s="517"/>
      <c r="BZ24" s="517"/>
      <c r="CA24" s="517"/>
      <c r="CB24" s="517"/>
      <c r="CC24" s="517"/>
      <c r="CD24" s="517"/>
      <c r="CE24" s="517"/>
      <c r="CF24" s="519">
        <f>CG24+CH24+CI24</f>
        <v>32245.600000000002</v>
      </c>
      <c r="CG24" s="519" t="str">
        <f>TEXT(AI21,"#,###.0")</f>
        <v>16,862.8</v>
      </c>
      <c r="CH24" s="519" t="str">
        <f>TEXT(AI22,"#,###.0")</f>
        <v>7,371.1</v>
      </c>
      <c r="CI24" s="520" t="str">
        <f>TEXT(AI23,"#,###.0")</f>
        <v>8,011.7</v>
      </c>
      <c r="CJ24" s="549"/>
    </row>
    <row r="25" spans="2:93" s="550" customFormat="1" ht="12" customHeight="1">
      <c r="B25" s="516"/>
      <c r="C25" s="517"/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  <c r="AG25" s="517"/>
      <c r="AH25" s="517"/>
      <c r="AI25" s="517"/>
      <c r="AJ25" s="517"/>
      <c r="AK25" s="517"/>
      <c r="AL25" s="517"/>
      <c r="AM25" s="517"/>
      <c r="AN25" s="517"/>
      <c r="AO25" s="517"/>
      <c r="AP25" s="517"/>
      <c r="AQ25" s="517"/>
      <c r="AR25" s="517"/>
      <c r="AS25" s="517"/>
      <c r="AT25" s="517"/>
      <c r="AU25" s="517"/>
      <c r="AV25" s="517"/>
      <c r="AW25" s="517"/>
      <c r="AX25" s="517"/>
      <c r="AY25" s="517"/>
      <c r="AZ25" s="517"/>
      <c r="BA25" s="517"/>
      <c r="BB25" s="517"/>
      <c r="BC25" s="517"/>
      <c r="BD25" s="517"/>
      <c r="BE25" s="517"/>
      <c r="BF25" s="517"/>
      <c r="BG25" s="517"/>
      <c r="BH25" s="517"/>
      <c r="BI25" s="517"/>
      <c r="BJ25" s="517"/>
      <c r="BK25" s="517"/>
      <c r="BL25" s="517"/>
      <c r="BM25" s="517"/>
      <c r="BN25" s="517"/>
      <c r="BO25" s="517"/>
      <c r="BP25" s="517"/>
      <c r="BQ25" s="517"/>
      <c r="BR25" s="517"/>
      <c r="BS25" s="517"/>
      <c r="BT25" s="517"/>
      <c r="BU25" s="517"/>
      <c r="BV25" s="517"/>
      <c r="BW25" s="517"/>
      <c r="BX25" s="517"/>
      <c r="BY25" s="517"/>
      <c r="BZ25" s="517"/>
      <c r="CA25" s="517"/>
      <c r="CB25" s="517"/>
      <c r="CC25" s="517"/>
      <c r="CD25" s="517"/>
      <c r="CE25" s="517"/>
      <c r="CF25" s="519"/>
      <c r="CG25" s="519"/>
      <c r="CH25" s="519"/>
      <c r="CI25" s="520"/>
      <c r="CJ25" s="549"/>
    </row>
    <row r="26" spans="2:93" s="550" customFormat="1" ht="12" customHeight="1">
      <c r="B26" s="516"/>
      <c r="C26" s="517"/>
      <c r="D26" s="517">
        <v>4</v>
      </c>
      <c r="E26" s="517"/>
      <c r="F26" s="517"/>
      <c r="G26" s="517" t="s">
        <v>543</v>
      </c>
      <c r="H26" s="517"/>
      <c r="I26" s="517"/>
      <c r="J26" s="517"/>
      <c r="K26" s="517"/>
      <c r="L26" s="517"/>
      <c r="M26" s="517"/>
      <c r="N26" s="517"/>
      <c r="O26" s="517" t="s">
        <v>470</v>
      </c>
      <c r="P26" s="1421" t="s">
        <v>544</v>
      </c>
      <c r="Q26" s="1421"/>
      <c r="R26" s="1421"/>
      <c r="S26" s="1421"/>
      <c r="T26" s="1421"/>
      <c r="U26" s="1421"/>
      <c r="V26" s="1421"/>
      <c r="W26" s="1421"/>
      <c r="X26" s="1420" t="s">
        <v>545</v>
      </c>
      <c r="Y26" s="1420"/>
      <c r="Z26" s="1420"/>
      <c r="AA26" s="1420" t="s">
        <v>244</v>
      </c>
      <c r="AB26" s="1420"/>
      <c r="AC26" s="517" t="s">
        <v>472</v>
      </c>
      <c r="AD26" s="517"/>
      <c r="AE26" s="517"/>
      <c r="AF26" s="517"/>
      <c r="AG26" s="517"/>
      <c r="AH26" s="517"/>
      <c r="AI26" s="517"/>
      <c r="AJ26" s="517"/>
      <c r="AK26" s="517"/>
      <c r="AL26" s="517"/>
      <c r="AM26" s="517"/>
      <c r="AN26" s="517"/>
      <c r="AO26" s="517"/>
      <c r="AP26" s="517"/>
      <c r="AQ26" s="517"/>
      <c r="AR26" s="517"/>
      <c r="AS26" s="517"/>
      <c r="AT26" s="517"/>
      <c r="AU26" s="517"/>
      <c r="AV26" s="517"/>
      <c r="AW26" s="517"/>
      <c r="AX26" s="517"/>
      <c r="AY26" s="517"/>
      <c r="AZ26" s="517"/>
      <c r="BA26" s="517"/>
      <c r="BB26" s="517"/>
      <c r="BC26" s="517"/>
      <c r="BD26" s="517"/>
      <c r="BE26" s="517"/>
      <c r="BF26" s="517"/>
      <c r="BG26" s="517"/>
      <c r="BH26" s="517"/>
      <c r="BI26" s="517"/>
      <c r="BJ26" s="517"/>
      <c r="BK26" s="517"/>
      <c r="BL26" s="517"/>
      <c r="BM26" s="517"/>
      <c r="BN26" s="517"/>
      <c r="BO26" s="517"/>
      <c r="BP26" s="517"/>
      <c r="BQ26" s="517"/>
      <c r="BR26" s="517"/>
      <c r="BS26" s="517"/>
      <c r="BT26" s="517"/>
      <c r="BU26" s="517"/>
      <c r="BV26" s="517"/>
      <c r="BW26" s="517"/>
      <c r="BX26" s="517"/>
      <c r="BY26" s="517"/>
      <c r="BZ26" s="517"/>
      <c r="CA26" s="517"/>
      <c r="CB26" s="517"/>
      <c r="CC26" s="517"/>
      <c r="CD26" s="517"/>
      <c r="CE26" s="517"/>
      <c r="CF26" s="519"/>
      <c r="CG26" s="519"/>
      <c r="CH26" s="519"/>
      <c r="CI26" s="520"/>
      <c r="CJ26" s="549"/>
    </row>
    <row r="27" spans="2:93" s="550" customFormat="1" ht="12" customHeight="1">
      <c r="B27" s="516"/>
      <c r="C27" s="517"/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  <c r="AG27" s="517"/>
      <c r="AH27" s="517"/>
      <c r="AI27" s="517"/>
      <c r="AJ27" s="517"/>
      <c r="AK27" s="517"/>
      <c r="AL27" s="517"/>
      <c r="AM27" s="517"/>
      <c r="AN27" s="517"/>
      <c r="AO27" s="517"/>
      <c r="AP27" s="517"/>
      <c r="AQ27" s="517"/>
      <c r="AR27" s="517"/>
      <c r="AS27" s="517"/>
      <c r="AT27" s="517"/>
      <c r="AU27" s="517"/>
      <c r="AV27" s="517"/>
      <c r="AW27" s="517"/>
      <c r="AX27" s="517"/>
      <c r="AY27" s="517"/>
      <c r="AZ27" s="517"/>
      <c r="BA27" s="517"/>
      <c r="BB27" s="517"/>
      <c r="BC27" s="517"/>
      <c r="BD27" s="517"/>
      <c r="BE27" s="517"/>
      <c r="BF27" s="517"/>
      <c r="BG27" s="517"/>
      <c r="BH27" s="517"/>
      <c r="BI27" s="517"/>
      <c r="BJ27" s="517"/>
      <c r="BK27" s="517"/>
      <c r="BL27" s="517"/>
      <c r="BM27" s="517"/>
      <c r="BN27" s="517"/>
      <c r="BO27" s="517"/>
      <c r="BP27" s="517"/>
      <c r="BQ27" s="517"/>
      <c r="BR27" s="517"/>
      <c r="BS27" s="517"/>
      <c r="BT27" s="517"/>
      <c r="BU27" s="517"/>
      <c r="BV27" s="517"/>
      <c r="BW27" s="517"/>
      <c r="BX27" s="517"/>
      <c r="BY27" s="517"/>
      <c r="BZ27" s="517"/>
      <c r="CA27" s="517"/>
      <c r="CB27" s="517"/>
      <c r="CC27" s="517"/>
      <c r="CD27" s="517"/>
      <c r="CE27" s="517"/>
      <c r="CF27" s="519"/>
      <c r="CG27" s="519"/>
      <c r="CH27" s="519"/>
      <c r="CI27" s="520"/>
      <c r="CJ27" s="549"/>
    </row>
    <row r="28" spans="2:93" s="550" customFormat="1" ht="12" customHeight="1">
      <c r="B28" s="516"/>
      <c r="C28" s="517"/>
      <c r="D28" s="517"/>
      <c r="E28" s="517"/>
      <c r="F28" s="517"/>
      <c r="G28" s="517"/>
      <c r="H28" s="517"/>
      <c r="I28" s="517"/>
      <c r="J28" s="517"/>
      <c r="K28" s="517" t="str">
        <f>AI10</f>
        <v>16,862.8</v>
      </c>
      <c r="L28" s="517"/>
      <c r="M28" s="517"/>
      <c r="N28" s="517"/>
      <c r="O28" s="517"/>
      <c r="P28" s="517"/>
      <c r="Q28" s="517"/>
      <c r="R28" s="517"/>
      <c r="S28" s="517" t="s">
        <v>510</v>
      </c>
      <c r="T28" s="517"/>
      <c r="U28" s="517" t="str">
        <f>BA17</f>
        <v>12,290.5</v>
      </c>
      <c r="V28" s="517"/>
      <c r="W28" s="517"/>
      <c r="X28" s="517"/>
      <c r="Y28" s="517"/>
      <c r="Z28" s="517"/>
      <c r="AA28" s="517"/>
      <c r="AB28" s="517"/>
      <c r="AC28" s="517" t="s">
        <v>510</v>
      </c>
      <c r="AD28" s="517"/>
      <c r="AE28" s="517" t="str">
        <f>AI21</f>
        <v>16,862.8</v>
      </c>
      <c r="AF28" s="517"/>
      <c r="AG28" s="517"/>
      <c r="AH28" s="517"/>
      <c r="AI28" s="517"/>
      <c r="AJ28" s="517"/>
      <c r="AK28" s="517"/>
      <c r="AL28" s="517"/>
      <c r="AM28" s="517"/>
      <c r="AN28" s="517" t="s">
        <v>460</v>
      </c>
      <c r="AO28" s="517"/>
      <c r="AP28" s="517" t="str">
        <f>TEXT(TRUNC(AI10+BA17+AI21,2), "#,##0.#######")</f>
        <v>46,016.1</v>
      </c>
      <c r="AQ28" s="517"/>
      <c r="AR28" s="517"/>
      <c r="AS28" s="517"/>
      <c r="AT28" s="517"/>
      <c r="AU28" s="517"/>
      <c r="AV28" s="517"/>
      <c r="AW28" s="517"/>
      <c r="AX28" s="517"/>
      <c r="AY28" s="517" t="s">
        <v>473</v>
      </c>
      <c r="AZ28" s="517"/>
      <c r="BA28" s="517"/>
      <c r="BB28" s="517"/>
      <c r="BC28" s="521" t="str">
        <f>TEXT(5,"#,##0.#######")</f>
        <v>5.</v>
      </c>
      <c r="BD28" s="521"/>
      <c r="BE28" s="517" t="s">
        <v>244</v>
      </c>
      <c r="BF28" s="517"/>
      <c r="BG28" s="517" t="s">
        <v>460</v>
      </c>
      <c r="BH28" s="517"/>
      <c r="BI28" s="517" t="str">
        <f>TEXT(TRUNC(AP28*(BC28*(1/100)),1),"#,##0.#")</f>
        <v>2,300.8</v>
      </c>
      <c r="BJ28" s="517"/>
      <c r="BK28" s="517"/>
      <c r="BL28" s="517"/>
      <c r="BM28" s="517"/>
      <c r="CE28" s="551"/>
      <c r="CF28" s="519">
        <f>CG28+CH28+CI28</f>
        <v>2300.8000000000002</v>
      </c>
      <c r="CG28" s="519"/>
      <c r="CH28" s="519" t="str">
        <f>BI28</f>
        <v>2,300.8</v>
      </c>
      <c r="CI28" s="520"/>
      <c r="CJ28" s="549"/>
      <c r="CO28" s="552" t="e">
        <f>CF4-#REF!</f>
        <v>#REF!</v>
      </c>
    </row>
    <row r="29" spans="2:93" s="550" customFormat="1" ht="12" customHeight="1">
      <c r="B29" s="516"/>
      <c r="C29" s="517"/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G29" s="517"/>
      <c r="AH29" s="517"/>
      <c r="AI29" s="517"/>
      <c r="AJ29" s="517"/>
      <c r="AK29" s="517"/>
      <c r="AL29" s="517"/>
      <c r="AM29" s="517"/>
      <c r="AN29" s="517"/>
      <c r="AO29" s="517"/>
      <c r="AP29" s="517"/>
      <c r="AQ29" s="517"/>
      <c r="AR29" s="517"/>
      <c r="AS29" s="517"/>
      <c r="AT29" s="517"/>
      <c r="AU29" s="517"/>
      <c r="AV29" s="517"/>
      <c r="AW29" s="517"/>
      <c r="AX29" s="517"/>
      <c r="AY29" s="517"/>
      <c r="AZ29" s="517"/>
      <c r="BA29" s="517"/>
      <c r="BB29" s="517"/>
      <c r="BC29" s="517"/>
      <c r="BD29" s="517"/>
      <c r="BE29" s="517"/>
      <c r="BF29" s="517"/>
      <c r="BG29" s="517"/>
      <c r="BH29" s="517"/>
      <c r="BI29" s="517"/>
      <c r="BJ29" s="517"/>
      <c r="BK29" s="517"/>
      <c r="BL29" s="517"/>
      <c r="BM29" s="517"/>
      <c r="BN29" s="517"/>
      <c r="BO29" s="517"/>
      <c r="BP29" s="517"/>
      <c r="BQ29" s="517"/>
      <c r="BR29" s="517"/>
      <c r="BS29" s="517"/>
      <c r="BT29" s="517"/>
      <c r="BU29" s="517"/>
      <c r="BV29" s="517"/>
      <c r="BW29" s="517"/>
      <c r="BX29" s="517"/>
      <c r="BY29" s="517"/>
      <c r="BZ29" s="517"/>
      <c r="CA29" s="553"/>
      <c r="CB29" s="553"/>
      <c r="CC29" s="553"/>
      <c r="CD29" s="553"/>
      <c r="CE29" s="554"/>
      <c r="CF29" s="555"/>
      <c r="CG29" s="555"/>
      <c r="CH29" s="555"/>
      <c r="CI29" s="556"/>
      <c r="CJ29" s="557"/>
    </row>
    <row r="30" spans="2:93" s="550" customFormat="1" ht="12" customHeight="1">
      <c r="B30" s="516"/>
      <c r="C30" s="517"/>
      <c r="D30" s="517">
        <v>5</v>
      </c>
      <c r="E30" s="517"/>
      <c r="F30" s="517"/>
      <c r="G30" s="517" t="s">
        <v>523</v>
      </c>
      <c r="H30" s="517"/>
      <c r="I30" s="517"/>
      <c r="J30" s="517"/>
      <c r="K30" s="517" t="s">
        <v>481</v>
      </c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G30" s="517"/>
      <c r="AH30" s="517"/>
      <c r="AI30" s="517"/>
      <c r="AJ30" s="517"/>
      <c r="AK30" s="517"/>
      <c r="AL30" s="517"/>
      <c r="AM30" s="517"/>
      <c r="AN30" s="517"/>
      <c r="AO30" s="517"/>
      <c r="AP30" s="517"/>
      <c r="AQ30" s="517"/>
      <c r="AR30" s="517"/>
      <c r="AS30" s="517"/>
      <c r="AT30" s="517"/>
      <c r="AU30" s="517"/>
      <c r="AV30" s="517"/>
      <c r="AW30" s="517"/>
      <c r="AX30" s="517"/>
      <c r="AY30" s="517"/>
      <c r="AZ30" s="517"/>
      <c r="BA30" s="517"/>
      <c r="BB30" s="517"/>
      <c r="BC30" s="517"/>
      <c r="BD30" s="517"/>
      <c r="BE30" s="517"/>
      <c r="BF30" s="517"/>
      <c r="BG30" s="517"/>
      <c r="BH30" s="517"/>
      <c r="BI30" s="517"/>
      <c r="BJ30" s="517"/>
      <c r="BK30" s="517"/>
      <c r="BL30" s="517"/>
      <c r="BM30" s="517"/>
      <c r="BN30" s="517"/>
      <c r="BO30" s="517"/>
      <c r="BP30" s="517"/>
      <c r="BQ30" s="517"/>
      <c r="BR30" s="517"/>
      <c r="BS30" s="517"/>
      <c r="BT30" s="517"/>
      <c r="BU30" s="517"/>
      <c r="BV30" s="517"/>
      <c r="BW30" s="517"/>
      <c r="BX30" s="517"/>
      <c r="BY30" s="517"/>
      <c r="BZ30" s="517"/>
      <c r="CA30" s="517"/>
      <c r="CB30" s="517"/>
      <c r="CC30" s="517"/>
      <c r="CD30" s="517"/>
      <c r="CE30" s="517"/>
      <c r="CF30" s="519"/>
      <c r="CG30" s="519"/>
      <c r="CH30" s="519"/>
      <c r="CI30" s="520"/>
      <c r="CJ30" s="549"/>
    </row>
    <row r="31" spans="2:93" s="550" customFormat="1" ht="12" customHeight="1">
      <c r="B31" s="516"/>
      <c r="C31" s="517"/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  <c r="AG31" s="517"/>
      <c r="AH31" s="517"/>
      <c r="AI31" s="517"/>
      <c r="AJ31" s="517"/>
      <c r="AK31" s="517"/>
      <c r="AL31" s="517"/>
      <c r="AM31" s="517"/>
      <c r="AN31" s="517"/>
      <c r="AO31" s="517"/>
      <c r="AP31" s="517"/>
      <c r="AQ31" s="517"/>
      <c r="AR31" s="517"/>
      <c r="AS31" s="517"/>
      <c r="AT31" s="517"/>
      <c r="AU31" s="517"/>
      <c r="AV31" s="517"/>
      <c r="AW31" s="517"/>
      <c r="AX31" s="517"/>
      <c r="AY31" s="517"/>
      <c r="AZ31" s="517"/>
      <c r="BA31" s="517"/>
      <c r="BB31" s="517"/>
      <c r="BC31" s="517"/>
      <c r="BD31" s="517"/>
      <c r="BE31" s="517"/>
      <c r="BF31" s="517"/>
      <c r="BG31" s="517"/>
      <c r="BH31" s="517"/>
      <c r="BI31" s="517"/>
      <c r="BJ31" s="517"/>
      <c r="BK31" s="517"/>
      <c r="BL31" s="517"/>
      <c r="BM31" s="517"/>
      <c r="BN31" s="517"/>
      <c r="BO31" s="517"/>
      <c r="BP31" s="517"/>
      <c r="BQ31" s="517"/>
      <c r="BR31" s="517"/>
      <c r="BS31" s="517"/>
      <c r="BT31" s="517"/>
      <c r="BU31" s="517"/>
      <c r="BV31" s="517"/>
      <c r="BW31" s="517"/>
      <c r="BX31" s="517"/>
      <c r="BY31" s="517"/>
      <c r="BZ31" s="517"/>
      <c r="CA31" s="517"/>
      <c r="CB31" s="517"/>
      <c r="CC31" s="517"/>
      <c r="CD31" s="517"/>
      <c r="CE31" s="517"/>
      <c r="CF31" s="519"/>
      <c r="CG31" s="519"/>
      <c r="CH31" s="519"/>
      <c r="CI31" s="520"/>
      <c r="CJ31" s="549"/>
    </row>
    <row r="32" spans="2:93" s="550" customFormat="1" ht="12" customHeight="1">
      <c r="B32" s="516"/>
      <c r="C32" s="517"/>
      <c r="D32" s="517"/>
      <c r="E32" s="517"/>
      <c r="F32" s="517"/>
      <c r="G32" s="517"/>
      <c r="H32" s="517" t="s">
        <v>437</v>
      </c>
      <c r="I32" s="517"/>
      <c r="J32" s="517"/>
      <c r="K32" s="517"/>
      <c r="L32" s="517"/>
      <c r="M32" s="517"/>
      <c r="N32" s="517"/>
      <c r="O32" s="517" t="s">
        <v>456</v>
      </c>
      <c r="P32" s="517"/>
      <c r="Q32" s="1427" t="str">
        <f>TEXT(CG13,"#,###.##")</f>
        <v>16,862.8</v>
      </c>
      <c r="R32" s="1427"/>
      <c r="S32" s="1427"/>
      <c r="T32" s="1427"/>
      <c r="U32" s="1427"/>
      <c r="V32" s="1427"/>
      <c r="W32" s="1427"/>
      <c r="X32" s="559"/>
      <c r="Y32" s="1427" t="s">
        <v>510</v>
      </c>
      <c r="Z32" s="1427"/>
      <c r="AA32" s="1427" t="str">
        <f>TEXT(CG17,"#,###.##")</f>
        <v>12,290.5</v>
      </c>
      <c r="AB32" s="1427"/>
      <c r="AC32" s="1427"/>
      <c r="AD32" s="1427"/>
      <c r="AE32" s="1427"/>
      <c r="AF32" s="1427"/>
      <c r="AG32" s="1427"/>
      <c r="AH32" s="559"/>
      <c r="AI32" s="559"/>
      <c r="AJ32" s="559" t="s">
        <v>510</v>
      </c>
      <c r="AK32" s="559"/>
      <c r="AL32" s="1427" t="str">
        <f>TEXT(CG24,"#,###.##")</f>
        <v>16,862.8</v>
      </c>
      <c r="AM32" s="1427"/>
      <c r="AN32" s="1427"/>
      <c r="AO32" s="1427"/>
      <c r="AP32" s="1427"/>
      <c r="AQ32" s="1427"/>
      <c r="AR32" s="1427"/>
      <c r="AS32" s="1427"/>
      <c r="AT32" s="559"/>
      <c r="AU32" s="559"/>
      <c r="AV32" s="560"/>
      <c r="AW32" s="1428"/>
      <c r="AX32" s="1428"/>
      <c r="AY32" s="1428"/>
      <c r="AZ32" s="1428"/>
      <c r="BA32" s="1428"/>
      <c r="BB32" s="1428"/>
      <c r="BC32" s="560"/>
      <c r="BD32" s="559" t="s">
        <v>460</v>
      </c>
      <c r="BE32" s="559"/>
      <c r="BF32" s="559"/>
      <c r="BG32" s="1427" t="str">
        <f>TEXT(TRUNC(CG13+CG17+CG24,0),"#,##0")</f>
        <v>46,016</v>
      </c>
      <c r="BH32" s="1427"/>
      <c r="BI32" s="1427"/>
      <c r="BJ32" s="1427"/>
      <c r="BK32" s="1427"/>
      <c r="BL32" s="1427"/>
      <c r="BM32" s="1427"/>
      <c r="BN32" s="1427"/>
      <c r="BO32" s="1427"/>
      <c r="BP32" s="1427"/>
      <c r="BQ32" s="1427"/>
      <c r="BR32" s="1427"/>
      <c r="BS32" s="1427"/>
      <c r="BT32" s="1427"/>
      <c r="BU32" s="1427"/>
      <c r="BV32" s="1427"/>
      <c r="BW32" s="1427"/>
      <c r="BX32" s="1427"/>
      <c r="BY32" s="1427"/>
      <c r="BZ32" s="1427"/>
      <c r="CA32" s="1427"/>
      <c r="CB32" s="1427"/>
      <c r="CC32" s="1427"/>
      <c r="CD32" s="517"/>
      <c r="CE32" s="517"/>
      <c r="CF32" s="519"/>
      <c r="CG32" s="519"/>
      <c r="CH32" s="519"/>
      <c r="CI32" s="520"/>
      <c r="CJ32" s="549"/>
    </row>
    <row r="33" spans="2:88" s="550" customFormat="1" ht="12" customHeight="1">
      <c r="B33" s="516"/>
      <c r="C33" s="517"/>
      <c r="D33" s="517"/>
      <c r="E33" s="517"/>
      <c r="F33" s="517"/>
      <c r="G33" s="517"/>
      <c r="H33" s="517" t="s">
        <v>248</v>
      </c>
      <c r="I33" s="517"/>
      <c r="J33" s="517"/>
      <c r="K33" s="517"/>
      <c r="L33" s="517"/>
      <c r="M33" s="517"/>
      <c r="N33" s="517"/>
      <c r="O33" s="517" t="s">
        <v>456</v>
      </c>
      <c r="P33" s="517"/>
      <c r="Q33" s="1427" t="str">
        <f>TEXT(CH13,"#,###.##")</f>
        <v>8,156.5</v>
      </c>
      <c r="R33" s="1427"/>
      <c r="S33" s="1427"/>
      <c r="T33" s="1427"/>
      <c r="U33" s="1427"/>
      <c r="V33" s="1427"/>
      <c r="W33" s="1427"/>
      <c r="X33" s="559"/>
      <c r="Y33" s="559" t="s">
        <v>510</v>
      </c>
      <c r="Z33" s="559"/>
      <c r="AA33" s="1427" t="str">
        <f>TEXT(CH24,"#,###.##")</f>
        <v>7,371.1</v>
      </c>
      <c r="AB33" s="1427"/>
      <c r="AC33" s="1427"/>
      <c r="AD33" s="1427"/>
      <c r="AE33" s="1427"/>
      <c r="AF33" s="1427"/>
      <c r="AG33" s="1427"/>
      <c r="AH33" s="560"/>
      <c r="AI33" s="560"/>
      <c r="AJ33" s="559"/>
      <c r="AK33" s="560"/>
      <c r="AL33" s="560"/>
      <c r="AM33" s="1428" t="str">
        <f>TEXT(CH28,"#,###.##")</f>
        <v>2,300.8</v>
      </c>
      <c r="AN33" s="1428"/>
      <c r="AO33" s="1428"/>
      <c r="AP33" s="1428"/>
      <c r="AQ33" s="1428"/>
      <c r="AR33" s="1428"/>
      <c r="AS33" s="560"/>
      <c r="AT33" s="560"/>
      <c r="AU33" s="560"/>
      <c r="AV33" s="560"/>
      <c r="AW33" s="560"/>
      <c r="AX33" s="560"/>
      <c r="AY33" s="560"/>
      <c r="AZ33" s="560"/>
      <c r="BA33" s="560"/>
      <c r="BB33" s="560"/>
      <c r="BC33" s="560"/>
      <c r="BD33" s="559" t="s">
        <v>460</v>
      </c>
      <c r="BE33" s="559"/>
      <c r="BF33" s="559"/>
      <c r="BG33" s="1427" t="str">
        <f>TEXT(TRUNC(CH13+CH24+CH28,0),"#,##0")</f>
        <v>17,828</v>
      </c>
      <c r="BH33" s="1427"/>
      <c r="BI33" s="1427"/>
      <c r="BJ33" s="1427"/>
      <c r="BK33" s="1427"/>
      <c r="BL33" s="1427"/>
      <c r="BM33" s="1427"/>
      <c r="BN33" s="1427"/>
      <c r="BO33" s="1427"/>
      <c r="BP33" s="1427"/>
      <c r="BQ33" s="1427"/>
      <c r="BR33" s="1427"/>
      <c r="BS33" s="1427"/>
      <c r="BT33" s="1427"/>
      <c r="BU33" s="1427"/>
      <c r="BV33" s="1427"/>
      <c r="BW33" s="1427"/>
      <c r="BX33" s="1427"/>
      <c r="BY33" s="1427"/>
      <c r="BZ33" s="1427"/>
      <c r="CA33" s="1427"/>
      <c r="CB33" s="1427"/>
      <c r="CC33" s="1427"/>
      <c r="CD33" s="517"/>
      <c r="CE33" s="517"/>
      <c r="CF33" s="519"/>
      <c r="CG33" s="519"/>
      <c r="CH33" s="519"/>
      <c r="CI33" s="520"/>
      <c r="CJ33" s="549"/>
    </row>
    <row r="34" spans="2:88" s="550" customFormat="1" ht="12" customHeight="1">
      <c r="B34" s="516"/>
      <c r="C34" s="517"/>
      <c r="D34" s="517"/>
      <c r="E34" s="517"/>
      <c r="F34" s="517"/>
      <c r="G34" s="517"/>
      <c r="H34" s="517" t="s">
        <v>478</v>
      </c>
      <c r="I34" s="517"/>
      <c r="J34" s="517"/>
      <c r="K34" s="517"/>
      <c r="L34" s="517" t="s">
        <v>479</v>
      </c>
      <c r="M34" s="517"/>
      <c r="N34" s="517"/>
      <c r="O34" s="517" t="s">
        <v>456</v>
      </c>
      <c r="P34" s="517"/>
      <c r="Q34" s="1427" t="str">
        <f>TEXT(CI13,"#,###.##")</f>
        <v>14,048.</v>
      </c>
      <c r="R34" s="1427"/>
      <c r="S34" s="1427"/>
      <c r="T34" s="1427"/>
      <c r="U34" s="1427"/>
      <c r="V34" s="1427"/>
      <c r="W34" s="1427"/>
      <c r="X34" s="559"/>
      <c r="Y34" s="558" t="s">
        <v>510</v>
      </c>
      <c r="Z34" s="558"/>
      <c r="AA34" s="1427" t="str">
        <f>TEXT(CI24,"#,###.##")</f>
        <v>8,011.7</v>
      </c>
      <c r="AB34" s="1427"/>
      <c r="AC34" s="1427"/>
      <c r="AD34" s="1427"/>
      <c r="AE34" s="1427"/>
      <c r="AF34" s="1427"/>
      <c r="AG34" s="1427"/>
      <c r="AH34" s="559"/>
      <c r="AI34" s="560"/>
      <c r="AJ34" s="559"/>
      <c r="AK34" s="560"/>
      <c r="AL34" s="560"/>
      <c r="AM34" s="1428"/>
      <c r="AN34" s="1428"/>
      <c r="AO34" s="1428"/>
      <c r="AP34" s="1428"/>
      <c r="AQ34" s="1428"/>
      <c r="AR34" s="1428"/>
      <c r="AS34" s="560"/>
      <c r="AT34" s="560"/>
      <c r="AU34" s="560"/>
      <c r="AV34" s="560"/>
      <c r="AW34" s="560"/>
      <c r="AX34" s="560"/>
      <c r="AY34" s="560"/>
      <c r="AZ34" s="560"/>
      <c r="BA34" s="560"/>
      <c r="BB34" s="560"/>
      <c r="BC34" s="560"/>
      <c r="BD34" s="559" t="s">
        <v>460</v>
      </c>
      <c r="BE34" s="559"/>
      <c r="BF34" s="559"/>
      <c r="BG34" s="1427" t="str">
        <f>TEXT(TRUNC(CI13+CI24,0),"#,##0")</f>
        <v>22,059</v>
      </c>
      <c r="BH34" s="1427"/>
      <c r="BI34" s="1427"/>
      <c r="BJ34" s="1427"/>
      <c r="BK34" s="1427"/>
      <c r="BL34" s="1427"/>
      <c r="BM34" s="1427"/>
      <c r="BN34" s="1427"/>
      <c r="BO34" s="1427"/>
      <c r="BP34" s="1427"/>
      <c r="BQ34" s="1427"/>
      <c r="BR34" s="1427"/>
      <c r="BS34" s="1427"/>
      <c r="BT34" s="1427"/>
      <c r="BU34" s="1427"/>
      <c r="BV34" s="1427"/>
      <c r="BW34" s="1427"/>
      <c r="BX34" s="1427"/>
      <c r="BY34" s="1427"/>
      <c r="BZ34" s="1427"/>
      <c r="CA34" s="1427"/>
      <c r="CB34" s="1427"/>
      <c r="CC34" s="1427"/>
      <c r="CD34" s="517"/>
      <c r="CE34" s="517"/>
      <c r="CF34" s="519"/>
      <c r="CG34" s="519"/>
      <c r="CH34" s="519"/>
      <c r="CI34" s="520"/>
      <c r="CJ34" s="549"/>
    </row>
    <row r="35" spans="2:88" s="550" customFormat="1" ht="12" customHeight="1">
      <c r="B35" s="516"/>
      <c r="C35" s="517"/>
      <c r="D35" s="517"/>
      <c r="E35" s="517"/>
      <c r="F35" s="517"/>
      <c r="G35" s="517"/>
      <c r="H35" s="517"/>
      <c r="I35" s="517"/>
      <c r="J35" s="517" t="s">
        <v>481</v>
      </c>
      <c r="K35" s="517"/>
      <c r="L35" s="517"/>
      <c r="M35" s="517"/>
      <c r="N35" s="517"/>
      <c r="O35" s="517" t="s">
        <v>456</v>
      </c>
      <c r="P35" s="517"/>
      <c r="Q35" s="1427" t="str">
        <f>TEXT(BG32+BG33+BG34,"#,##0")</f>
        <v>85,903</v>
      </c>
      <c r="R35" s="1427"/>
      <c r="S35" s="1427"/>
      <c r="T35" s="1427"/>
      <c r="U35" s="1427"/>
      <c r="V35" s="1427"/>
      <c r="W35" s="559"/>
      <c r="X35" s="559"/>
      <c r="Y35" s="559"/>
      <c r="Z35" s="559"/>
      <c r="AA35" s="559"/>
      <c r="AB35" s="559"/>
      <c r="AC35" s="559"/>
      <c r="AD35" s="559"/>
      <c r="AE35" s="559"/>
      <c r="AF35" s="559"/>
      <c r="AG35" s="559"/>
      <c r="AH35" s="559"/>
      <c r="AI35" s="559"/>
      <c r="AJ35" s="559"/>
      <c r="AK35" s="559"/>
      <c r="AL35" s="559"/>
      <c r="AM35" s="559"/>
      <c r="AN35" s="559"/>
      <c r="AO35" s="559"/>
      <c r="AP35" s="559"/>
      <c r="AQ35" s="559"/>
      <c r="AR35" s="559"/>
      <c r="AS35" s="559"/>
      <c r="AT35" s="559"/>
      <c r="AU35" s="559"/>
      <c r="AV35" s="559"/>
      <c r="AW35" s="559"/>
      <c r="AX35" s="559"/>
      <c r="AY35" s="559"/>
      <c r="AZ35" s="559"/>
      <c r="BA35" s="559"/>
      <c r="BB35" s="559"/>
      <c r="BC35" s="559"/>
      <c r="BD35" s="559"/>
      <c r="BE35" s="559"/>
      <c r="BF35" s="559"/>
      <c r="BG35" s="559"/>
      <c r="BH35" s="559"/>
      <c r="BI35" s="559"/>
      <c r="BJ35" s="559"/>
      <c r="BK35" s="559"/>
      <c r="BL35" s="559"/>
      <c r="BM35" s="559"/>
      <c r="BN35" s="559"/>
      <c r="BO35" s="559"/>
      <c r="BP35" s="517"/>
      <c r="BQ35" s="517"/>
      <c r="BR35" s="517"/>
      <c r="BS35" s="517"/>
      <c r="BT35" s="517"/>
      <c r="BU35" s="517"/>
      <c r="BV35" s="517"/>
      <c r="BW35" s="517"/>
      <c r="BX35" s="517"/>
      <c r="BY35" s="517"/>
      <c r="BZ35" s="517"/>
      <c r="CA35" s="517"/>
      <c r="CB35" s="517"/>
      <c r="CC35" s="517"/>
      <c r="CD35" s="517"/>
      <c r="CE35" s="517"/>
      <c r="CF35" s="522">
        <f>CG35+CH35+CI35</f>
        <v>85903</v>
      </c>
      <c r="CG35" s="519" t="str">
        <f>TEXT(BG32,"#,##0")</f>
        <v>46,016</v>
      </c>
      <c r="CH35" s="519" t="str">
        <f>TEXT(BG33,"#,##0")</f>
        <v>17,828</v>
      </c>
      <c r="CI35" s="520" t="str">
        <f>TEXT(BG34,"#,##0")</f>
        <v>22,059</v>
      </c>
      <c r="CJ35" s="549"/>
    </row>
    <row r="36" spans="2:88" s="550" customFormat="1" ht="12" customHeight="1">
      <c r="B36" s="523"/>
      <c r="C36" s="524"/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  <c r="AG36" s="524"/>
      <c r="AH36" s="524"/>
      <c r="AI36" s="524"/>
      <c r="AJ36" s="524"/>
      <c r="AK36" s="524"/>
      <c r="AL36" s="524"/>
      <c r="AM36" s="524"/>
      <c r="AN36" s="524"/>
      <c r="AO36" s="524"/>
      <c r="AP36" s="524"/>
      <c r="AQ36" s="524"/>
      <c r="AR36" s="524"/>
      <c r="AS36" s="524"/>
      <c r="AT36" s="524"/>
      <c r="AU36" s="524"/>
      <c r="AV36" s="524"/>
      <c r="AW36" s="524"/>
      <c r="AX36" s="524"/>
      <c r="AY36" s="524"/>
      <c r="AZ36" s="524"/>
      <c r="BA36" s="524"/>
      <c r="BB36" s="524"/>
      <c r="BC36" s="524"/>
      <c r="BD36" s="524"/>
      <c r="BE36" s="524"/>
      <c r="BF36" s="524"/>
      <c r="BG36" s="524"/>
      <c r="BH36" s="524"/>
      <c r="BI36" s="524"/>
      <c r="BJ36" s="524"/>
      <c r="BK36" s="524"/>
      <c r="BL36" s="524"/>
      <c r="BM36" s="524"/>
      <c r="BN36" s="524"/>
      <c r="BO36" s="524"/>
      <c r="BP36" s="524"/>
      <c r="BQ36" s="524"/>
      <c r="BR36" s="524"/>
      <c r="BS36" s="524"/>
      <c r="BT36" s="524"/>
      <c r="BU36" s="524"/>
      <c r="BV36" s="524"/>
      <c r="BW36" s="524"/>
      <c r="BX36" s="524"/>
      <c r="BY36" s="524"/>
      <c r="BZ36" s="524"/>
      <c r="CA36" s="524"/>
      <c r="CB36" s="524"/>
      <c r="CC36" s="524"/>
      <c r="CD36" s="524"/>
      <c r="CE36" s="524"/>
      <c r="CF36" s="525"/>
      <c r="CG36" s="525"/>
      <c r="CH36" s="525"/>
      <c r="CI36" s="526"/>
      <c r="CJ36" s="561"/>
    </row>
    <row r="37" spans="2:88">
      <c r="B37" s="539"/>
      <c r="C37" s="539"/>
      <c r="D37" s="539"/>
      <c r="E37" s="539"/>
      <c r="F37" s="539"/>
    </row>
  </sheetData>
  <mergeCells count="35">
    <mergeCell ref="BA17:BI17"/>
    <mergeCell ref="AB21:AE21"/>
    <mergeCell ref="AI21:AP21"/>
    <mergeCell ref="B1:CJ2"/>
    <mergeCell ref="B3:CE3"/>
    <mergeCell ref="G6:V6"/>
    <mergeCell ref="AB10:AE10"/>
    <mergeCell ref="AI10:AQ10"/>
    <mergeCell ref="AB11:AE11"/>
    <mergeCell ref="AI11:AQ11"/>
    <mergeCell ref="P26:W26"/>
    <mergeCell ref="X26:Z26"/>
    <mergeCell ref="AA26:AB26"/>
    <mergeCell ref="AB12:AE12"/>
    <mergeCell ref="AI12:AQ12"/>
    <mergeCell ref="AD17:AE17"/>
    <mergeCell ref="BG32:CC32"/>
    <mergeCell ref="AB22:AE22"/>
    <mergeCell ref="AI22:AP22"/>
    <mergeCell ref="AB23:AE23"/>
    <mergeCell ref="AI23:AP23"/>
    <mergeCell ref="Q32:W32"/>
    <mergeCell ref="Y32:Z32"/>
    <mergeCell ref="AA32:AG32"/>
    <mergeCell ref="AL32:AS32"/>
    <mergeCell ref="AW32:BB32"/>
    <mergeCell ref="Q35:V35"/>
    <mergeCell ref="Q33:W33"/>
    <mergeCell ref="AA33:AG33"/>
    <mergeCell ref="AM33:AR33"/>
    <mergeCell ref="BG33:CC33"/>
    <mergeCell ref="Q34:W34"/>
    <mergeCell ref="AA34:AG34"/>
    <mergeCell ref="AM34:AR34"/>
    <mergeCell ref="BG34:CC34"/>
  </mergeCells>
  <phoneticPr fontId="4" type="noConversion"/>
  <printOptions horizontalCentered="1" verticalCentered="1"/>
  <pageMargins left="0.51181102362204722" right="3.937007874015748E-2" top="0.39370078740157483" bottom="0.59055118110236227" header="0.39370078740157483" footer="0.51181102362204722"/>
  <pageSetup paperSize="9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FE3D5-D17C-432C-969D-8BB9A380258A}">
  <sheetPr>
    <tabColor rgb="FF92D050"/>
  </sheetPr>
  <dimension ref="B1:CK103"/>
  <sheetViews>
    <sheetView view="pageBreakPreview" zoomScaleNormal="100" zoomScaleSheetLayoutView="100" workbookViewId="0">
      <pane ySplit="3" topLeftCell="A4" activePane="bottomLeft" state="frozen"/>
      <selection activeCell="D45" sqref="D45:J47"/>
      <selection pane="bottomLeft" activeCell="CN34" sqref="CN34"/>
    </sheetView>
  </sheetViews>
  <sheetFormatPr defaultColWidth="8.88671875" defaultRowHeight="13.5"/>
  <cols>
    <col min="1" max="1" width="0.6640625" style="501" customWidth="1"/>
    <col min="2" max="84" width="1" style="501" customWidth="1"/>
    <col min="85" max="85" width="7.33203125" style="501" customWidth="1"/>
    <col min="86" max="89" width="7" style="501" customWidth="1"/>
    <col min="90" max="16384" width="8.88671875" style="501"/>
  </cols>
  <sheetData>
    <row r="1" spans="2:89" ht="24.95" customHeight="1">
      <c r="B1" s="1418" t="s">
        <v>532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  <c r="AE1" s="1418"/>
      <c r="AF1" s="1418"/>
      <c r="AG1" s="1418"/>
      <c r="AH1" s="1418"/>
      <c r="AI1" s="1418"/>
      <c r="AJ1" s="1418"/>
      <c r="AK1" s="1418"/>
      <c r="AL1" s="1418"/>
      <c r="AM1" s="1418"/>
      <c r="AN1" s="1418"/>
      <c r="AO1" s="1418"/>
      <c r="AP1" s="1418"/>
      <c r="AQ1" s="1418"/>
      <c r="AR1" s="1418"/>
      <c r="AS1" s="1418"/>
      <c r="AT1" s="1418"/>
      <c r="AU1" s="1418"/>
      <c r="AV1" s="1418"/>
      <c r="AW1" s="1418"/>
      <c r="AX1" s="1418"/>
      <c r="AY1" s="1418"/>
      <c r="AZ1" s="1418"/>
      <c r="BA1" s="1418"/>
      <c r="BB1" s="1418"/>
      <c r="BC1" s="1418"/>
      <c r="BD1" s="1418"/>
      <c r="BE1" s="1418"/>
      <c r="BF1" s="1418"/>
      <c r="BG1" s="1418"/>
      <c r="BH1" s="1418"/>
      <c r="BI1" s="1418"/>
      <c r="BJ1" s="1418"/>
      <c r="BK1" s="1418"/>
      <c r="BL1" s="1418"/>
      <c r="BM1" s="1418"/>
      <c r="BN1" s="1418"/>
      <c r="BO1" s="1418"/>
      <c r="BP1" s="1418"/>
      <c r="BQ1" s="1418"/>
      <c r="BR1" s="1418"/>
      <c r="BS1" s="1418"/>
      <c r="BT1" s="1418"/>
      <c r="BU1" s="1418"/>
      <c r="BV1" s="1418"/>
      <c r="BW1" s="1418"/>
      <c r="BX1" s="1418"/>
      <c r="BY1" s="1418"/>
      <c r="BZ1" s="1418"/>
      <c r="CA1" s="1418"/>
      <c r="CB1" s="1418"/>
      <c r="CC1" s="1418"/>
      <c r="CD1" s="1418"/>
      <c r="CE1" s="1418"/>
      <c r="CF1" s="1418"/>
      <c r="CG1" s="1418"/>
      <c r="CH1" s="1418"/>
      <c r="CI1" s="1418"/>
      <c r="CJ1" s="1418"/>
      <c r="CK1" s="1418"/>
    </row>
    <row r="2" spans="2:89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  <c r="K2" s="1423"/>
      <c r="L2" s="1423"/>
      <c r="M2" s="1423"/>
      <c r="N2" s="1423"/>
      <c r="O2" s="1423"/>
      <c r="P2" s="1423"/>
      <c r="Q2" s="1423"/>
      <c r="R2" s="1423"/>
      <c r="S2" s="1423"/>
      <c r="T2" s="1423"/>
      <c r="U2" s="1423"/>
      <c r="V2" s="1423"/>
      <c r="W2" s="1423"/>
      <c r="X2" s="1423"/>
      <c r="Y2" s="1423"/>
      <c r="Z2" s="1423"/>
      <c r="AA2" s="1423"/>
      <c r="AB2" s="1423"/>
      <c r="AC2" s="1423"/>
      <c r="AD2" s="1423"/>
      <c r="AE2" s="1423"/>
      <c r="AF2" s="1423"/>
      <c r="AG2" s="1423"/>
      <c r="AH2" s="1423"/>
      <c r="AI2" s="1423"/>
      <c r="AJ2" s="1423"/>
      <c r="AK2" s="1423"/>
      <c r="AL2" s="1423"/>
      <c r="AM2" s="1423"/>
      <c r="AN2" s="1423"/>
      <c r="AO2" s="1423"/>
      <c r="AP2" s="1423"/>
      <c r="AQ2" s="1423"/>
      <c r="AR2" s="1423"/>
      <c r="AS2" s="1423"/>
      <c r="AT2" s="1423"/>
      <c r="AU2" s="1423"/>
      <c r="AV2" s="1423"/>
      <c r="AW2" s="1423"/>
      <c r="AX2" s="1423"/>
      <c r="AY2" s="1423"/>
      <c r="AZ2" s="1423"/>
      <c r="BA2" s="1423"/>
      <c r="BB2" s="1423"/>
      <c r="BC2" s="1423"/>
      <c r="BD2" s="1423"/>
      <c r="BE2" s="1423"/>
      <c r="BF2" s="1423"/>
      <c r="BG2" s="1423"/>
      <c r="BH2" s="1423"/>
      <c r="BI2" s="1423"/>
      <c r="BJ2" s="1423"/>
      <c r="BK2" s="1423"/>
      <c r="BL2" s="1423"/>
      <c r="BM2" s="1423"/>
      <c r="BN2" s="1423"/>
      <c r="BO2" s="1423"/>
      <c r="BP2" s="1423"/>
      <c r="BQ2" s="1423"/>
      <c r="BR2" s="1423"/>
      <c r="BS2" s="1423"/>
      <c r="BT2" s="1423"/>
      <c r="BU2" s="1423"/>
      <c r="BV2" s="1423"/>
      <c r="BW2" s="1423"/>
      <c r="BX2" s="1423"/>
      <c r="BY2" s="1423"/>
      <c r="BZ2" s="1423"/>
      <c r="CA2" s="1423"/>
      <c r="CB2" s="1423"/>
      <c r="CC2" s="1423"/>
      <c r="CD2" s="1423"/>
      <c r="CE2" s="1423"/>
      <c r="CF2" s="1423"/>
      <c r="CG2" s="1423"/>
      <c r="CH2" s="1423"/>
      <c r="CI2" s="1423"/>
      <c r="CJ2" s="1423"/>
      <c r="CK2" s="1423"/>
    </row>
    <row r="3" spans="2:89" ht="27.95" customHeight="1">
      <c r="B3" s="1424" t="s">
        <v>451</v>
      </c>
      <c r="C3" s="1425" t="s">
        <v>452</v>
      </c>
      <c r="D3" s="1425" t="s">
        <v>437</v>
      </c>
      <c r="E3" s="1425" t="s">
        <v>248</v>
      </c>
      <c r="F3" s="1425" t="s">
        <v>453</v>
      </c>
      <c r="G3" s="1425"/>
      <c r="H3" s="1425"/>
      <c r="I3" s="1425"/>
      <c r="J3" s="1425"/>
      <c r="K3" s="1425"/>
      <c r="L3" s="1425"/>
      <c r="M3" s="1425"/>
      <c r="N3" s="1425"/>
      <c r="O3" s="1425"/>
      <c r="P3" s="1425"/>
      <c r="Q3" s="1425"/>
      <c r="R3" s="1425"/>
      <c r="S3" s="1425"/>
      <c r="T3" s="1425"/>
      <c r="U3" s="1425"/>
      <c r="V3" s="1425"/>
      <c r="W3" s="1425"/>
      <c r="X3" s="1425"/>
      <c r="Y3" s="1425"/>
      <c r="Z3" s="1425"/>
      <c r="AA3" s="1425"/>
      <c r="AB3" s="1425"/>
      <c r="AC3" s="1425"/>
      <c r="AD3" s="1425"/>
      <c r="AE3" s="1425"/>
      <c r="AF3" s="1425"/>
      <c r="AG3" s="1425"/>
      <c r="AH3" s="1425"/>
      <c r="AI3" s="1425"/>
      <c r="AJ3" s="1425"/>
      <c r="AK3" s="1425"/>
      <c r="AL3" s="1425"/>
      <c r="AM3" s="1425"/>
      <c r="AN3" s="1425"/>
      <c r="AO3" s="1425"/>
      <c r="AP3" s="1425"/>
      <c r="AQ3" s="1425"/>
      <c r="AR3" s="1425"/>
      <c r="AS3" s="1425"/>
      <c r="AT3" s="1425"/>
      <c r="AU3" s="1425"/>
      <c r="AV3" s="1425"/>
      <c r="AW3" s="1425"/>
      <c r="AX3" s="1425"/>
      <c r="AY3" s="1425"/>
      <c r="AZ3" s="1425"/>
      <c r="BA3" s="1425"/>
      <c r="BB3" s="1425"/>
      <c r="BC3" s="1425"/>
      <c r="BD3" s="1425"/>
      <c r="BE3" s="1425"/>
      <c r="BF3" s="1425"/>
      <c r="BG3" s="1425"/>
      <c r="BH3" s="1425"/>
      <c r="BI3" s="1425"/>
      <c r="BJ3" s="1425"/>
      <c r="BK3" s="1425"/>
      <c r="BL3" s="1425"/>
      <c r="BM3" s="1425"/>
      <c r="BN3" s="1425"/>
      <c r="BO3" s="1425"/>
      <c r="BP3" s="1425"/>
      <c r="BQ3" s="1425"/>
      <c r="BR3" s="1425"/>
      <c r="BS3" s="1425"/>
      <c r="BT3" s="1425"/>
      <c r="BU3" s="1425"/>
      <c r="BV3" s="1425"/>
      <c r="BW3" s="1425"/>
      <c r="BX3" s="1425"/>
      <c r="BY3" s="1425"/>
      <c r="BZ3" s="1425"/>
      <c r="CA3" s="1425"/>
      <c r="CB3" s="1425"/>
      <c r="CC3" s="1425"/>
      <c r="CD3" s="1425"/>
      <c r="CE3" s="1425"/>
      <c r="CF3" s="1425"/>
      <c r="CG3" s="506" t="s">
        <v>452</v>
      </c>
      <c r="CH3" s="506" t="s">
        <v>437</v>
      </c>
      <c r="CI3" s="506" t="s">
        <v>248</v>
      </c>
      <c r="CJ3" s="507" t="s">
        <v>453</v>
      </c>
      <c r="CK3" s="507" t="s">
        <v>546</v>
      </c>
    </row>
    <row r="4" spans="2:89" ht="11.25" customHeight="1">
      <c r="B4" s="508" t="s">
        <v>547</v>
      </c>
      <c r="C4" s="528"/>
      <c r="D4" s="528"/>
      <c r="E4" s="528"/>
      <c r="F4" s="528"/>
      <c r="G4" s="528"/>
      <c r="H4" s="528"/>
      <c r="I4" s="528"/>
      <c r="J4" s="528"/>
      <c r="K4" s="528"/>
      <c r="L4" s="528"/>
      <c r="M4" s="528"/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8"/>
      <c r="Y4" s="528"/>
      <c r="Z4" s="528"/>
      <c r="AA4" s="528"/>
      <c r="AB4" s="528"/>
      <c r="AC4" s="528"/>
      <c r="AD4" s="528"/>
      <c r="AE4" s="528"/>
      <c r="AF4" s="528"/>
      <c r="AG4" s="528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  <c r="AT4" s="528"/>
      <c r="AU4" s="528"/>
      <c r="AV4" s="528"/>
      <c r="AW4" s="528"/>
      <c r="AX4" s="528"/>
      <c r="AY4" s="528"/>
      <c r="AZ4" s="528"/>
      <c r="BA4" s="528"/>
      <c r="BB4" s="528"/>
      <c r="BC4" s="528"/>
      <c r="BD4" s="528"/>
      <c r="BE4" s="528"/>
      <c r="BF4" s="528"/>
      <c r="BG4" s="528"/>
      <c r="BH4" s="528"/>
      <c r="BI4" s="528"/>
      <c r="BJ4" s="528"/>
      <c r="BK4" s="528"/>
      <c r="BL4" s="528"/>
      <c r="BM4" s="528"/>
      <c r="BN4" s="528"/>
      <c r="BO4" s="528"/>
      <c r="BP4" s="528"/>
      <c r="BQ4" s="528"/>
      <c r="BR4" s="528"/>
      <c r="BS4" s="528"/>
      <c r="BT4" s="528"/>
      <c r="BU4" s="528"/>
      <c r="BV4" s="528"/>
      <c r="BW4" s="528"/>
      <c r="BX4" s="528"/>
      <c r="BY4" s="528"/>
      <c r="BZ4" s="528"/>
      <c r="CA4" s="528"/>
      <c r="CB4" s="528"/>
      <c r="CC4" s="528"/>
      <c r="CD4" s="528"/>
      <c r="CE4" s="528"/>
      <c r="CF4" s="528"/>
      <c r="CG4" s="529">
        <f>CG41</f>
        <v>153629</v>
      </c>
      <c r="CH4" s="529" t="str">
        <f>CH41</f>
        <v>93,682</v>
      </c>
      <c r="CI4" s="529" t="str">
        <f>CI41</f>
        <v>35,173</v>
      </c>
      <c r="CJ4" s="530" t="str">
        <f>CJ41</f>
        <v>24,774</v>
      </c>
      <c r="CK4" s="530"/>
    </row>
    <row r="5" spans="2:89" s="539" customFormat="1" ht="11.25" customHeight="1">
      <c r="B5" s="531"/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8"/>
      <c r="U5" s="528"/>
      <c r="V5" s="528"/>
      <c r="W5" s="528"/>
      <c r="X5" s="528"/>
      <c r="Y5" s="528"/>
      <c r="Z5" s="528"/>
      <c r="AA5" s="528"/>
      <c r="AB5" s="528"/>
      <c r="AC5" s="528"/>
      <c r="AD5" s="528"/>
      <c r="AE5" s="528"/>
      <c r="AF5" s="528"/>
      <c r="AG5" s="528"/>
      <c r="AH5" s="528"/>
      <c r="AI5" s="528"/>
      <c r="AJ5" s="528"/>
      <c r="AK5" s="528"/>
      <c r="AL5" s="528"/>
      <c r="AM5" s="528"/>
      <c r="AN5" s="528"/>
      <c r="AO5" s="528"/>
      <c r="AP5" s="528"/>
      <c r="AQ5" s="528"/>
      <c r="AR5" s="528"/>
      <c r="AS5" s="528"/>
      <c r="AT5" s="528"/>
      <c r="AU5" s="528"/>
      <c r="AV5" s="528"/>
      <c r="AW5" s="528"/>
      <c r="AX5" s="528"/>
      <c r="AY5" s="528"/>
      <c r="AZ5" s="528"/>
      <c r="BA5" s="528"/>
      <c r="BB5" s="528"/>
      <c r="BC5" s="528"/>
      <c r="BD5" s="528"/>
      <c r="BE5" s="528"/>
      <c r="BF5" s="528"/>
      <c r="BG5" s="528"/>
      <c r="BH5" s="528"/>
      <c r="BI5" s="528"/>
      <c r="BJ5" s="528"/>
      <c r="BK5" s="528"/>
      <c r="BL5" s="528"/>
      <c r="BM5" s="528"/>
      <c r="BN5" s="528"/>
      <c r="BO5" s="528"/>
      <c r="BP5" s="528"/>
      <c r="BQ5" s="528"/>
      <c r="BR5" s="528"/>
      <c r="BS5" s="528"/>
      <c r="BT5" s="528"/>
      <c r="BU5" s="528"/>
      <c r="BV5" s="528"/>
      <c r="BW5" s="528"/>
      <c r="BX5" s="528"/>
      <c r="BY5" s="528"/>
      <c r="BZ5" s="528"/>
      <c r="CA5" s="528"/>
      <c r="CB5" s="528"/>
      <c r="CC5" s="528"/>
      <c r="CD5" s="528"/>
      <c r="CE5" s="528"/>
      <c r="CF5" s="528"/>
      <c r="CG5" s="532"/>
      <c r="CH5" s="532"/>
      <c r="CI5" s="532"/>
      <c r="CJ5" s="533"/>
      <c r="CK5" s="533"/>
    </row>
    <row r="6" spans="2:89" s="539" customFormat="1" ht="11.25" customHeight="1">
      <c r="B6" s="531"/>
      <c r="C6" s="528"/>
      <c r="D6" s="528"/>
      <c r="E6" s="528"/>
      <c r="F6" s="528"/>
      <c r="G6" s="528"/>
      <c r="H6" s="528"/>
      <c r="I6" s="528"/>
      <c r="J6" s="528"/>
      <c r="K6" s="528"/>
      <c r="L6" s="528"/>
      <c r="M6" s="528"/>
      <c r="N6" s="528"/>
      <c r="O6" s="528"/>
      <c r="P6" s="528"/>
      <c r="Q6" s="562" t="s">
        <v>548</v>
      </c>
      <c r="R6" s="562" t="s">
        <v>460</v>
      </c>
      <c r="S6" s="1430" t="str">
        <f>TEXT(15,"#,##0.#######")</f>
        <v>15.</v>
      </c>
      <c r="T6" s="1430"/>
      <c r="U6" s="1430"/>
      <c r="V6" s="1430"/>
      <c r="W6" s="562" t="s">
        <v>285</v>
      </c>
      <c r="X6" s="562"/>
      <c r="Y6" s="528"/>
      <c r="Z6" s="528"/>
      <c r="AA6" s="528"/>
      <c r="AB6" s="528"/>
      <c r="AC6" s="528"/>
      <c r="AD6" s="528"/>
      <c r="AE6" s="528"/>
      <c r="AF6" s="528"/>
      <c r="AG6" s="528"/>
      <c r="AH6" s="528"/>
      <c r="AI6" s="528"/>
      <c r="AJ6" s="528"/>
      <c r="AK6" s="528"/>
      <c r="AL6" s="528"/>
      <c r="AM6" s="528"/>
      <c r="AN6" s="528"/>
      <c r="AO6" s="528"/>
      <c r="AP6" s="528"/>
      <c r="AQ6" s="528"/>
      <c r="AR6" s="528"/>
      <c r="AS6" s="528"/>
      <c r="AT6" s="528"/>
      <c r="AU6" s="528"/>
      <c r="AV6" s="528"/>
      <c r="AW6" s="528"/>
      <c r="AX6" s="528"/>
      <c r="AY6" s="528"/>
      <c r="AZ6" s="528"/>
      <c r="BA6" s="528"/>
      <c r="BB6" s="528"/>
      <c r="BC6" s="528"/>
      <c r="BD6" s="528"/>
      <c r="BE6" s="528"/>
      <c r="BF6" s="528"/>
      <c r="BG6" s="528"/>
      <c r="BH6" s="528"/>
      <c r="BI6" s="528"/>
      <c r="BJ6" s="528"/>
      <c r="BK6" s="528"/>
      <c r="BL6" s="528"/>
      <c r="BM6" s="528"/>
      <c r="BN6" s="528"/>
      <c r="BO6" s="528"/>
      <c r="BP6" s="528"/>
      <c r="BQ6" s="528"/>
      <c r="BR6" s="528"/>
      <c r="BS6" s="528"/>
      <c r="BT6" s="528"/>
      <c r="BU6" s="528"/>
      <c r="BV6" s="528"/>
      <c r="BW6" s="528"/>
      <c r="BX6" s="528"/>
      <c r="BY6" s="528"/>
      <c r="BZ6" s="528"/>
      <c r="CA6" s="528"/>
      <c r="CB6" s="528"/>
      <c r="CC6" s="528"/>
      <c r="CD6" s="528"/>
      <c r="CE6" s="528"/>
      <c r="CF6" s="528"/>
      <c r="CG6" s="532"/>
      <c r="CH6" s="532"/>
      <c r="CI6" s="532"/>
      <c r="CJ6" s="533"/>
      <c r="CK6" s="533"/>
    </row>
    <row r="7" spans="2:89" s="539" customFormat="1" ht="11.25" customHeight="1">
      <c r="B7" s="531"/>
      <c r="C7" s="528"/>
      <c r="D7" s="528"/>
      <c r="E7" s="528"/>
      <c r="F7" s="528"/>
      <c r="G7" s="528" t="s">
        <v>549</v>
      </c>
      <c r="H7" s="528"/>
      <c r="I7" s="528"/>
      <c r="J7" s="528" t="s">
        <v>550</v>
      </c>
      <c r="K7" s="528"/>
      <c r="L7" s="528"/>
      <c r="M7" s="528" t="s">
        <v>495</v>
      </c>
      <c r="N7" s="528" t="s">
        <v>495</v>
      </c>
      <c r="O7" s="528" t="s">
        <v>495</v>
      </c>
      <c r="P7" s="528" t="s">
        <v>495</v>
      </c>
      <c r="Q7" s="528" t="s">
        <v>495</v>
      </c>
      <c r="R7" s="528" t="s">
        <v>495</v>
      </c>
      <c r="S7" s="528" t="s">
        <v>495</v>
      </c>
      <c r="T7" s="528" t="s">
        <v>495</v>
      </c>
      <c r="U7" s="528" t="s">
        <v>495</v>
      </c>
      <c r="V7" s="528" t="s">
        <v>495</v>
      </c>
      <c r="W7" s="528" t="s">
        <v>495</v>
      </c>
      <c r="X7" s="528" t="s">
        <v>495</v>
      </c>
      <c r="Y7" s="528" t="s">
        <v>495</v>
      </c>
      <c r="Z7" s="528" t="s">
        <v>495</v>
      </c>
      <c r="AA7" s="528" t="s">
        <v>495</v>
      </c>
      <c r="AB7" s="528"/>
      <c r="AC7" s="528" t="s">
        <v>551</v>
      </c>
      <c r="AD7" s="528"/>
      <c r="AE7" s="528"/>
      <c r="AF7" s="528" t="s">
        <v>552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8"/>
      <c r="BB7" s="528"/>
      <c r="BC7" s="528"/>
      <c r="BD7" s="528"/>
      <c r="BE7" s="528"/>
      <c r="BF7" s="528"/>
      <c r="BG7" s="528"/>
      <c r="BH7" s="528"/>
      <c r="BI7" s="528"/>
      <c r="BJ7" s="528"/>
      <c r="BK7" s="528"/>
      <c r="BL7" s="528"/>
      <c r="BM7" s="528"/>
      <c r="BN7" s="528"/>
      <c r="BO7" s="528"/>
      <c r="BP7" s="528"/>
      <c r="BQ7" s="528"/>
      <c r="BR7" s="528"/>
      <c r="BS7" s="528"/>
      <c r="BT7" s="528"/>
      <c r="BU7" s="528"/>
      <c r="BV7" s="528"/>
      <c r="BW7" s="528"/>
      <c r="BX7" s="528"/>
      <c r="BY7" s="528"/>
      <c r="BZ7" s="528"/>
      <c r="CA7" s="528"/>
      <c r="CB7" s="528"/>
      <c r="CC7" s="528"/>
      <c r="CD7" s="528"/>
      <c r="CE7" s="528"/>
      <c r="CF7" s="528"/>
      <c r="CG7" s="532"/>
      <c r="CH7" s="532"/>
      <c r="CI7" s="532"/>
      <c r="CJ7" s="533"/>
      <c r="CK7" s="533"/>
    </row>
    <row r="8" spans="2:89" s="539" customFormat="1" ht="11.25" customHeight="1">
      <c r="B8" s="531"/>
      <c r="C8" s="528"/>
      <c r="D8" s="528"/>
      <c r="E8" s="528"/>
      <c r="F8" s="528"/>
      <c r="G8" s="528"/>
      <c r="H8" s="528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28"/>
      <c r="U8" s="528"/>
      <c r="V8" s="528"/>
      <c r="W8" s="528"/>
      <c r="X8" s="528"/>
      <c r="Y8" s="528"/>
      <c r="Z8" s="528"/>
      <c r="AA8" s="528"/>
      <c r="AB8" s="528"/>
      <c r="AC8" s="528"/>
      <c r="AD8" s="528"/>
      <c r="AE8" s="528"/>
      <c r="AF8" s="528"/>
      <c r="AG8" s="528"/>
      <c r="AH8" s="528"/>
      <c r="AI8" s="528"/>
      <c r="AJ8" s="528"/>
      <c r="AK8" s="528"/>
      <c r="AL8" s="528"/>
      <c r="AM8" s="528"/>
      <c r="AN8" s="528"/>
      <c r="AO8" s="528"/>
      <c r="AP8" s="528"/>
      <c r="AQ8" s="528"/>
      <c r="AR8" s="528"/>
      <c r="AS8" s="528"/>
      <c r="AT8" s="528"/>
      <c r="AU8" s="528"/>
      <c r="AV8" s="528"/>
      <c r="AW8" s="528"/>
      <c r="AX8" s="528"/>
      <c r="AY8" s="528"/>
      <c r="AZ8" s="528"/>
      <c r="BA8" s="528"/>
      <c r="BB8" s="528"/>
      <c r="BC8" s="528"/>
      <c r="BD8" s="528"/>
      <c r="BE8" s="528"/>
      <c r="BF8" s="528"/>
      <c r="BG8" s="528"/>
      <c r="BH8" s="528"/>
      <c r="BI8" s="528"/>
      <c r="BJ8" s="528"/>
      <c r="BK8" s="528"/>
      <c r="BL8" s="528"/>
      <c r="BM8" s="528"/>
      <c r="BN8" s="528"/>
      <c r="BO8" s="528"/>
      <c r="BP8" s="528"/>
      <c r="BQ8" s="528"/>
      <c r="BR8" s="528"/>
      <c r="BS8" s="528"/>
      <c r="BT8" s="528"/>
      <c r="BU8" s="528"/>
      <c r="BV8" s="528"/>
      <c r="BW8" s="528"/>
      <c r="BX8" s="528"/>
      <c r="BY8" s="528"/>
      <c r="BZ8" s="528"/>
      <c r="CA8" s="528"/>
      <c r="CB8" s="528"/>
      <c r="CC8" s="528"/>
      <c r="CD8" s="528"/>
      <c r="CE8" s="528"/>
      <c r="CF8" s="528"/>
      <c r="CG8" s="532"/>
      <c r="CH8" s="532"/>
      <c r="CI8" s="532"/>
      <c r="CJ8" s="533"/>
      <c r="CK8" s="533"/>
    </row>
    <row r="9" spans="2:89" s="539" customFormat="1" ht="11.25" customHeight="1">
      <c r="B9" s="531"/>
      <c r="C9" s="528"/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528"/>
      <c r="AJ9" s="528"/>
      <c r="AK9" s="528"/>
      <c r="AL9" s="528"/>
      <c r="AM9" s="528"/>
      <c r="AN9" s="528"/>
      <c r="AO9" s="528"/>
      <c r="AP9" s="528"/>
      <c r="AQ9" s="528"/>
      <c r="AR9" s="528"/>
      <c r="AS9" s="528"/>
      <c r="AT9" s="528"/>
      <c r="AU9" s="528"/>
      <c r="AV9" s="528"/>
      <c r="AW9" s="528"/>
      <c r="AX9" s="528"/>
      <c r="AY9" s="528"/>
      <c r="AZ9" s="528"/>
      <c r="BA9" s="528"/>
      <c r="BB9" s="528"/>
      <c r="BC9" s="528"/>
      <c r="BD9" s="528"/>
      <c r="BE9" s="528"/>
      <c r="BF9" s="528"/>
      <c r="BG9" s="528"/>
      <c r="BH9" s="528"/>
      <c r="BI9" s="528"/>
      <c r="BJ9" s="528"/>
      <c r="BK9" s="528"/>
      <c r="BL9" s="528"/>
      <c r="BM9" s="528"/>
      <c r="BN9" s="528"/>
      <c r="BO9" s="528"/>
      <c r="BP9" s="528"/>
      <c r="BQ9" s="528"/>
      <c r="BR9" s="528"/>
      <c r="BS9" s="528"/>
      <c r="BT9" s="528"/>
      <c r="BU9" s="528"/>
      <c r="BV9" s="528"/>
      <c r="BW9" s="528"/>
      <c r="BX9" s="528"/>
      <c r="BY9" s="528"/>
      <c r="BZ9" s="528"/>
      <c r="CA9" s="528"/>
      <c r="CB9" s="528"/>
      <c r="CC9" s="528"/>
      <c r="CD9" s="528"/>
      <c r="CE9" s="528"/>
      <c r="CF9" s="528"/>
      <c r="CG9" s="532"/>
      <c r="CH9" s="532"/>
      <c r="CI9" s="532"/>
      <c r="CJ9" s="533"/>
      <c r="CK9" s="533"/>
    </row>
    <row r="10" spans="2:89" s="539" customFormat="1" ht="11.25" customHeight="1">
      <c r="B10" s="531"/>
      <c r="C10" s="528"/>
      <c r="D10" s="528"/>
      <c r="E10" s="528" t="s">
        <v>553</v>
      </c>
      <c r="F10" s="528"/>
      <c r="G10" s="528"/>
      <c r="H10" s="528" t="s">
        <v>554</v>
      </c>
      <c r="I10" s="528"/>
      <c r="J10" s="528"/>
      <c r="K10" s="528"/>
      <c r="L10" s="528"/>
      <c r="M10" s="528"/>
      <c r="N10" s="528"/>
      <c r="O10" s="528"/>
      <c r="P10" s="528" t="s">
        <v>470</v>
      </c>
      <c r="Q10" s="528" t="s">
        <v>555</v>
      </c>
      <c r="R10" s="528"/>
      <c r="S10" s="528" t="s">
        <v>556</v>
      </c>
      <c r="T10" s="528"/>
      <c r="U10" s="528"/>
      <c r="V10" s="528" t="s">
        <v>472</v>
      </c>
      <c r="W10" s="528"/>
      <c r="X10" s="528" t="s">
        <v>482</v>
      </c>
      <c r="Y10" s="528"/>
      <c r="Z10" s="528"/>
      <c r="AA10" s="528" t="s">
        <v>483</v>
      </c>
      <c r="AB10" s="528"/>
      <c r="AC10" s="528"/>
      <c r="AD10" s="528"/>
      <c r="AE10" s="528"/>
      <c r="AF10" s="528"/>
      <c r="AG10" s="528"/>
      <c r="AH10" s="528"/>
      <c r="AI10" s="528"/>
      <c r="AJ10" s="528"/>
      <c r="AK10" s="528"/>
      <c r="AL10" s="528"/>
      <c r="AM10" s="528"/>
      <c r="AN10" s="528"/>
      <c r="AO10" s="528"/>
      <c r="AP10" s="528"/>
      <c r="AQ10" s="528"/>
      <c r="AR10" s="528"/>
      <c r="AS10" s="528"/>
      <c r="AT10" s="528"/>
      <c r="AU10" s="528"/>
      <c r="AV10" s="528"/>
      <c r="AW10" s="528"/>
      <c r="AX10" s="528"/>
      <c r="AY10" s="528"/>
      <c r="AZ10" s="528"/>
      <c r="BA10" s="528"/>
      <c r="BB10" s="528"/>
      <c r="BC10" s="528"/>
      <c r="BD10" s="528"/>
      <c r="BE10" s="528"/>
      <c r="BF10" s="528"/>
      <c r="BG10" s="528"/>
      <c r="BH10" s="528"/>
      <c r="BI10" s="528"/>
      <c r="BJ10" s="528"/>
      <c r="BK10" s="528"/>
      <c r="BL10" s="528"/>
      <c r="BM10" s="528"/>
      <c r="BN10" s="528"/>
      <c r="BO10" s="528"/>
      <c r="BP10" s="528"/>
      <c r="BQ10" s="528"/>
      <c r="BR10" s="528"/>
      <c r="BS10" s="528"/>
      <c r="BT10" s="528"/>
      <c r="BU10" s="528"/>
      <c r="BV10" s="528"/>
      <c r="BW10" s="528"/>
      <c r="BX10" s="528"/>
      <c r="BY10" s="528"/>
      <c r="BZ10" s="528"/>
      <c r="CA10" s="528"/>
      <c r="CB10" s="528"/>
      <c r="CC10" s="528"/>
      <c r="CD10" s="528"/>
      <c r="CE10" s="528"/>
      <c r="CF10" s="528"/>
      <c r="CG10" s="532"/>
      <c r="CH10" s="532"/>
      <c r="CI10" s="532"/>
      <c r="CJ10" s="533"/>
      <c r="CK10" s="533"/>
    </row>
    <row r="11" spans="2:89" s="539" customFormat="1" ht="11.25" customHeight="1">
      <c r="B11" s="531"/>
      <c r="C11" s="528"/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528"/>
      <c r="AJ11" s="528"/>
      <c r="AK11" s="528"/>
      <c r="AL11" s="528"/>
      <c r="AM11" s="528"/>
      <c r="AN11" s="528"/>
      <c r="AO11" s="528"/>
      <c r="AP11" s="528"/>
      <c r="AQ11" s="528"/>
      <c r="AR11" s="528"/>
      <c r="AS11" s="528"/>
      <c r="AT11" s="528"/>
      <c r="AU11" s="528"/>
      <c r="AV11" s="528"/>
      <c r="AW11" s="528"/>
      <c r="AX11" s="528"/>
      <c r="AY11" s="528"/>
      <c r="AZ11" s="528"/>
      <c r="BA11" s="528"/>
      <c r="BB11" s="528"/>
      <c r="BC11" s="528"/>
      <c r="BD11" s="528"/>
      <c r="BE11" s="528"/>
      <c r="BF11" s="528"/>
      <c r="BG11" s="528"/>
      <c r="BH11" s="528"/>
      <c r="BI11" s="528"/>
      <c r="BJ11" s="528"/>
      <c r="BK11" s="528"/>
      <c r="BL11" s="528"/>
      <c r="BM11" s="528"/>
      <c r="BN11" s="528"/>
      <c r="BO11" s="528"/>
      <c r="BP11" s="528"/>
      <c r="BQ11" s="528"/>
      <c r="BR11" s="528"/>
      <c r="BS11" s="528"/>
      <c r="BT11" s="528"/>
      <c r="BU11" s="528"/>
      <c r="BV11" s="528"/>
      <c r="BW11" s="528"/>
      <c r="BX11" s="528"/>
      <c r="BY11" s="528"/>
      <c r="BZ11" s="528"/>
      <c r="CA11" s="528"/>
      <c r="CB11" s="528"/>
      <c r="CC11" s="528"/>
      <c r="CD11" s="528"/>
      <c r="CE11" s="528"/>
      <c r="CF11" s="528"/>
      <c r="CG11" s="532"/>
      <c r="CH11" s="532"/>
      <c r="CI11" s="532"/>
      <c r="CJ11" s="533"/>
      <c r="CK11" s="533"/>
    </row>
    <row r="12" spans="2:89" s="539" customFormat="1" ht="11.25" customHeight="1">
      <c r="B12" s="531"/>
      <c r="C12" s="528"/>
      <c r="D12" s="528"/>
      <c r="E12" s="528"/>
      <c r="F12" s="528"/>
      <c r="G12" s="528"/>
      <c r="H12" s="528"/>
      <c r="I12" s="528"/>
      <c r="J12" s="528"/>
      <c r="K12" s="528"/>
      <c r="L12" s="528"/>
      <c r="M12" s="528" t="s">
        <v>552</v>
      </c>
      <c r="N12" s="528"/>
      <c r="O12" s="528"/>
      <c r="P12" s="528" t="s">
        <v>479</v>
      </c>
      <c r="Q12" s="528"/>
      <c r="R12" s="528"/>
      <c r="S12" s="528" t="s">
        <v>557</v>
      </c>
      <c r="T12" s="528"/>
      <c r="U12" s="528"/>
      <c r="V12" s="528"/>
      <c r="W12" s="528" t="s">
        <v>558</v>
      </c>
      <c r="X12" s="528"/>
      <c r="Y12" s="528" t="s">
        <v>559</v>
      </c>
      <c r="Z12" s="528" t="s">
        <v>560</v>
      </c>
      <c r="AA12" s="528"/>
      <c r="AB12" s="528"/>
      <c r="AC12" s="528"/>
      <c r="AD12" s="528"/>
      <c r="AE12" s="528"/>
      <c r="AF12" s="528"/>
      <c r="AG12" s="1431">
        <v>1</v>
      </c>
      <c r="AH12" s="1431"/>
      <c r="AI12" s="528" t="s">
        <v>561</v>
      </c>
      <c r="AJ12" s="528"/>
      <c r="AK12" s="528"/>
      <c r="AL12" s="528"/>
      <c r="AM12" s="528"/>
      <c r="AN12" s="528"/>
      <c r="AO12" s="528"/>
      <c r="AP12" s="528"/>
      <c r="AQ12" s="528"/>
      <c r="AR12" s="528"/>
      <c r="AS12" s="528"/>
      <c r="AT12" s="528"/>
      <c r="AU12" s="528"/>
      <c r="AV12" s="528"/>
      <c r="AW12" s="528"/>
      <c r="AX12" s="528"/>
      <c r="AY12" s="528"/>
      <c r="AZ12" s="528"/>
      <c r="BA12" s="528"/>
      <c r="BB12" s="528"/>
      <c r="BC12" s="528"/>
      <c r="BD12" s="528"/>
      <c r="BE12" s="528"/>
      <c r="BF12" s="528"/>
      <c r="BG12" s="528"/>
      <c r="BH12" s="528"/>
      <c r="BI12" s="528"/>
      <c r="BJ12" s="528"/>
      <c r="BK12" s="528"/>
      <c r="BL12" s="528"/>
      <c r="BM12" s="528"/>
      <c r="BN12" s="528"/>
      <c r="BO12" s="528"/>
      <c r="BP12" s="528"/>
      <c r="BQ12" s="528"/>
      <c r="BR12" s="528"/>
      <c r="BS12" s="528"/>
      <c r="BT12" s="528"/>
      <c r="BU12" s="528"/>
      <c r="BV12" s="528"/>
      <c r="BW12" s="528"/>
      <c r="BX12" s="528"/>
      <c r="BY12" s="528"/>
      <c r="BZ12" s="528"/>
      <c r="CA12" s="528"/>
      <c r="CB12" s="528"/>
      <c r="CC12" s="528"/>
      <c r="CD12" s="528"/>
      <c r="CE12" s="528"/>
      <c r="CF12" s="528"/>
      <c r="CG12" s="532"/>
      <c r="CH12" s="532"/>
      <c r="CI12" s="532"/>
      <c r="CJ12" s="533"/>
      <c r="CK12" s="533"/>
    </row>
    <row r="13" spans="2:89" s="539" customFormat="1" ht="11.25" customHeight="1">
      <c r="B13" s="531"/>
      <c r="C13" s="528"/>
      <c r="D13" s="528"/>
      <c r="E13" s="528"/>
      <c r="F13" s="528" t="s">
        <v>495</v>
      </c>
      <c r="G13" s="528" t="s">
        <v>495</v>
      </c>
      <c r="H13" s="528" t="s">
        <v>495</v>
      </c>
      <c r="I13" s="528" t="s">
        <v>495</v>
      </c>
      <c r="J13" s="528" t="s">
        <v>495</v>
      </c>
      <c r="K13" s="528" t="s">
        <v>495</v>
      </c>
      <c r="L13" s="528" t="s">
        <v>495</v>
      </c>
      <c r="M13" s="528" t="s">
        <v>495</v>
      </c>
      <c r="N13" s="528" t="s">
        <v>495</v>
      </c>
      <c r="O13" s="528" t="s">
        <v>495</v>
      </c>
      <c r="P13" s="528" t="s">
        <v>495</v>
      </c>
      <c r="Q13" s="528" t="s">
        <v>495</v>
      </c>
      <c r="R13" s="528" t="s">
        <v>495</v>
      </c>
      <c r="S13" s="528" t="s">
        <v>495</v>
      </c>
      <c r="T13" s="528" t="s">
        <v>495</v>
      </c>
      <c r="U13" s="528" t="s">
        <v>495</v>
      </c>
      <c r="V13" s="528" t="s">
        <v>495</v>
      </c>
      <c r="W13" s="528" t="s">
        <v>495</v>
      </c>
      <c r="X13" s="528" t="s">
        <v>495</v>
      </c>
      <c r="Y13" s="528" t="s">
        <v>495</v>
      </c>
      <c r="Z13" s="528" t="s">
        <v>495</v>
      </c>
      <c r="AA13" s="528" t="s">
        <v>495</v>
      </c>
      <c r="AB13" s="528" t="s">
        <v>495</v>
      </c>
      <c r="AC13" s="528" t="s">
        <v>495</v>
      </c>
      <c r="AD13" s="528" t="s">
        <v>495</v>
      </c>
      <c r="AE13" s="528" t="s">
        <v>495</v>
      </c>
      <c r="AF13" s="528" t="s">
        <v>495</v>
      </c>
      <c r="AG13" s="528" t="s">
        <v>495</v>
      </c>
      <c r="AH13" s="528" t="s">
        <v>495</v>
      </c>
      <c r="AI13" s="528" t="s">
        <v>495</v>
      </c>
      <c r="AJ13" s="528" t="s">
        <v>495</v>
      </c>
      <c r="AK13" s="528" t="s">
        <v>495</v>
      </c>
      <c r="AL13" s="528" t="s">
        <v>495</v>
      </c>
      <c r="AM13" s="528" t="s">
        <v>495</v>
      </c>
      <c r="AN13" s="528" t="s">
        <v>495</v>
      </c>
      <c r="AO13" s="528" t="s">
        <v>495</v>
      </c>
      <c r="AP13" s="528" t="s">
        <v>495</v>
      </c>
      <c r="AQ13" s="528" t="s">
        <v>495</v>
      </c>
      <c r="AR13" s="528" t="s">
        <v>495</v>
      </c>
      <c r="AS13" s="528" t="s">
        <v>495</v>
      </c>
      <c r="AT13" s="528" t="s">
        <v>495</v>
      </c>
      <c r="AU13" s="528"/>
      <c r="AV13" s="528"/>
      <c r="AW13" s="528"/>
      <c r="AX13" s="528"/>
      <c r="AY13" s="528"/>
      <c r="AZ13" s="528"/>
      <c r="BA13" s="528"/>
      <c r="BB13" s="528"/>
      <c r="BC13" s="528"/>
      <c r="BD13" s="528"/>
      <c r="BE13" s="528"/>
      <c r="BF13" s="528"/>
      <c r="BG13" s="528"/>
      <c r="BH13" s="528"/>
      <c r="BI13" s="528"/>
      <c r="BJ13" s="528"/>
      <c r="BK13" s="528"/>
      <c r="BL13" s="528"/>
      <c r="BM13" s="528"/>
      <c r="BN13" s="528"/>
      <c r="BO13" s="528"/>
      <c r="BP13" s="528"/>
      <c r="BQ13" s="528"/>
      <c r="BR13" s="528"/>
      <c r="BS13" s="528"/>
      <c r="BT13" s="528"/>
      <c r="BU13" s="528"/>
      <c r="BV13" s="528"/>
      <c r="BW13" s="528"/>
      <c r="BX13" s="528"/>
      <c r="BY13" s="528"/>
      <c r="BZ13" s="528"/>
      <c r="CA13" s="528"/>
      <c r="CB13" s="528"/>
      <c r="CC13" s="528"/>
      <c r="CD13" s="528"/>
      <c r="CE13" s="528"/>
      <c r="CF13" s="528"/>
      <c r="CG13" s="532"/>
      <c r="CH13" s="532"/>
      <c r="CI13" s="532"/>
      <c r="CJ13" s="533"/>
      <c r="CK13" s="533"/>
    </row>
    <row r="14" spans="2:89" s="539" customFormat="1" ht="11.25" customHeight="1">
      <c r="B14" s="531"/>
      <c r="C14" s="528"/>
      <c r="D14" s="528"/>
      <c r="E14" s="528"/>
      <c r="F14" s="528"/>
      <c r="G14" s="528" t="s">
        <v>554</v>
      </c>
      <c r="H14" s="528"/>
      <c r="I14" s="528"/>
      <c r="J14" s="528"/>
      <c r="K14" s="528"/>
      <c r="L14" s="528"/>
      <c r="M14" s="528"/>
      <c r="N14" s="528"/>
      <c r="O14" s="528"/>
      <c r="P14" s="528" t="s">
        <v>562</v>
      </c>
      <c r="Q14" s="528"/>
      <c r="R14" s="528"/>
      <c r="S14" s="528"/>
      <c r="T14" s="528"/>
      <c r="U14" s="528"/>
      <c r="V14" s="528"/>
      <c r="W14" s="528"/>
      <c r="X14" s="528"/>
      <c r="Y14" s="528" t="s">
        <v>456</v>
      </c>
      <c r="Z14" s="528"/>
      <c r="AA14" s="528"/>
      <c r="AB14" s="528"/>
      <c r="AC14" s="528"/>
      <c r="AD14" s="528"/>
      <c r="AE14" s="528"/>
      <c r="AF14" s="528"/>
      <c r="AG14" s="528" t="s">
        <v>563</v>
      </c>
      <c r="AH14" s="528"/>
      <c r="AI14" s="528"/>
      <c r="AJ14" s="528" t="s">
        <v>460</v>
      </c>
      <c r="AK14" s="528"/>
      <c r="AL14" s="528" t="str">
        <f>TEXT(1,"#,##0.#######")</f>
        <v>1.</v>
      </c>
      <c r="AM14" s="528" t="s">
        <v>561</v>
      </c>
      <c r="AN14" s="528"/>
      <c r="AO14" s="528"/>
      <c r="AP14" s="528"/>
      <c r="AQ14" s="528"/>
      <c r="AR14" s="528"/>
      <c r="AS14" s="528"/>
      <c r="AT14" s="528"/>
      <c r="AU14" s="528"/>
      <c r="AV14" s="528"/>
      <c r="AW14" s="528"/>
      <c r="AX14" s="528"/>
      <c r="AY14" s="528"/>
      <c r="AZ14" s="528"/>
      <c r="BA14" s="528"/>
      <c r="BB14" s="528"/>
      <c r="BC14" s="528"/>
      <c r="BD14" s="528"/>
      <c r="BE14" s="528"/>
      <c r="BF14" s="528"/>
      <c r="BG14" s="528"/>
      <c r="BH14" s="528"/>
      <c r="BI14" s="528"/>
      <c r="BJ14" s="528"/>
      <c r="BK14" s="528"/>
      <c r="BL14" s="528"/>
      <c r="BM14" s="528"/>
      <c r="BN14" s="528"/>
      <c r="BO14" s="528"/>
      <c r="BP14" s="528"/>
      <c r="BQ14" s="528"/>
      <c r="BR14" s="528"/>
      <c r="BS14" s="528"/>
      <c r="BT14" s="528"/>
      <c r="BU14" s="528"/>
      <c r="BV14" s="528"/>
      <c r="BW14" s="528"/>
      <c r="BX14" s="528"/>
      <c r="BY14" s="528"/>
      <c r="BZ14" s="528"/>
      <c r="CA14" s="528"/>
      <c r="CB14" s="528"/>
      <c r="CC14" s="528"/>
      <c r="CD14" s="528"/>
      <c r="CE14" s="528"/>
      <c r="CF14" s="528"/>
      <c r="CG14" s="532"/>
      <c r="CH14" s="532"/>
      <c r="CI14" s="532"/>
      <c r="CJ14" s="533"/>
      <c r="CK14" s="533"/>
    </row>
    <row r="15" spans="2:89" s="539" customFormat="1" ht="11.25" customHeight="1">
      <c r="B15" s="531"/>
      <c r="C15" s="528"/>
      <c r="D15" s="528"/>
      <c r="E15" s="528"/>
      <c r="F15" s="528"/>
      <c r="G15" s="528"/>
      <c r="H15" s="528"/>
      <c r="I15" s="528"/>
      <c r="J15" s="528"/>
      <c r="K15" s="528"/>
      <c r="L15" s="528"/>
      <c r="M15" s="528"/>
      <c r="N15" s="528"/>
      <c r="O15" s="528"/>
      <c r="P15" s="528"/>
      <c r="Q15" s="528"/>
      <c r="R15" s="528"/>
      <c r="S15" s="528"/>
      <c r="T15" s="528"/>
      <c r="U15" s="528"/>
      <c r="V15" s="528"/>
      <c r="W15" s="528"/>
      <c r="X15" s="528"/>
      <c r="Y15" s="528"/>
      <c r="Z15" s="528"/>
      <c r="AA15" s="528"/>
      <c r="AB15" s="528"/>
      <c r="AC15" s="528"/>
      <c r="AD15" s="528"/>
      <c r="AE15" s="528"/>
      <c r="AF15" s="528"/>
      <c r="AG15" s="528"/>
      <c r="AH15" s="528"/>
      <c r="AI15" s="528"/>
      <c r="AJ15" s="528"/>
      <c r="AK15" s="528"/>
      <c r="AL15" s="528"/>
      <c r="AM15" s="528"/>
      <c r="AN15" s="528"/>
      <c r="AO15" s="528"/>
      <c r="AP15" s="528"/>
      <c r="AQ15" s="528"/>
      <c r="AR15" s="528"/>
      <c r="AS15" s="528"/>
      <c r="AT15" s="528"/>
      <c r="AU15" s="528"/>
      <c r="AV15" s="528"/>
      <c r="AW15" s="528"/>
      <c r="AX15" s="528"/>
      <c r="AY15" s="528"/>
      <c r="AZ15" s="528"/>
      <c r="BA15" s="528"/>
      <c r="BB15" s="528"/>
      <c r="BC15" s="528"/>
      <c r="BD15" s="528"/>
      <c r="BE15" s="528"/>
      <c r="BF15" s="528"/>
      <c r="BG15" s="528"/>
      <c r="BH15" s="528"/>
      <c r="BI15" s="528"/>
      <c r="BJ15" s="528"/>
      <c r="BK15" s="528"/>
      <c r="BL15" s="528"/>
      <c r="BM15" s="528"/>
      <c r="BN15" s="528"/>
      <c r="BO15" s="528"/>
      <c r="BP15" s="528"/>
      <c r="BQ15" s="528"/>
      <c r="BR15" s="528"/>
      <c r="BS15" s="528"/>
      <c r="BT15" s="528"/>
      <c r="BU15" s="528"/>
      <c r="BV15" s="528"/>
      <c r="BW15" s="528"/>
      <c r="BX15" s="528"/>
      <c r="BY15" s="528"/>
      <c r="BZ15" s="528"/>
      <c r="CA15" s="528"/>
      <c r="CB15" s="528"/>
      <c r="CC15" s="528"/>
      <c r="CD15" s="528"/>
      <c r="CE15" s="528"/>
      <c r="CF15" s="528"/>
      <c r="CG15" s="532"/>
      <c r="CH15" s="532"/>
      <c r="CI15" s="532"/>
      <c r="CJ15" s="533"/>
      <c r="CK15" s="533"/>
    </row>
    <row r="16" spans="2:89" s="539" customFormat="1" ht="11.25" customHeight="1">
      <c r="B16" s="531"/>
      <c r="C16" s="528"/>
      <c r="D16" s="528"/>
      <c r="E16" s="528"/>
      <c r="F16" s="528"/>
      <c r="G16" s="528"/>
      <c r="H16" s="528"/>
      <c r="I16" s="528"/>
      <c r="J16" s="528"/>
      <c r="K16" s="528"/>
      <c r="L16" s="528"/>
      <c r="M16" s="528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528"/>
      <c r="Y16" s="528"/>
      <c r="Z16" s="528"/>
      <c r="AA16" s="528"/>
      <c r="AB16" s="528"/>
      <c r="AC16" s="528"/>
      <c r="AD16" s="528"/>
      <c r="AE16" s="528"/>
      <c r="AF16" s="528"/>
      <c r="AG16" s="528"/>
      <c r="AH16" s="528"/>
      <c r="AI16" s="528"/>
      <c r="AJ16" s="528"/>
      <c r="AK16" s="528"/>
      <c r="AL16" s="528"/>
      <c r="AM16" s="528"/>
      <c r="AN16" s="528"/>
      <c r="AO16" s="528"/>
      <c r="AP16" s="528"/>
      <c r="AQ16" s="528"/>
      <c r="AR16" s="528"/>
      <c r="AS16" s="528"/>
      <c r="AT16" s="528"/>
      <c r="AU16" s="528"/>
      <c r="AV16" s="528"/>
      <c r="AW16" s="528"/>
      <c r="AX16" s="528"/>
      <c r="AY16" s="528"/>
      <c r="AZ16" s="528"/>
      <c r="BA16" s="528"/>
      <c r="BB16" s="528"/>
      <c r="BC16" s="528"/>
      <c r="BD16" s="528"/>
      <c r="BE16" s="528"/>
      <c r="BF16" s="528"/>
      <c r="BG16" s="528"/>
      <c r="BH16" s="528"/>
      <c r="BI16" s="528"/>
      <c r="BJ16" s="528"/>
      <c r="BK16" s="528"/>
      <c r="BL16" s="528"/>
      <c r="BM16" s="528"/>
      <c r="BN16" s="528"/>
      <c r="BO16" s="528"/>
      <c r="BP16" s="528"/>
      <c r="BQ16" s="528"/>
      <c r="BR16" s="528"/>
      <c r="BS16" s="528"/>
      <c r="BT16" s="528"/>
      <c r="BU16" s="528"/>
      <c r="BV16" s="528"/>
      <c r="BW16" s="528"/>
      <c r="BX16" s="528"/>
      <c r="BY16" s="528"/>
      <c r="BZ16" s="528"/>
      <c r="CA16" s="528"/>
      <c r="CB16" s="528"/>
      <c r="CC16" s="528"/>
      <c r="CD16" s="528"/>
      <c r="CE16" s="528"/>
      <c r="CF16" s="528"/>
      <c r="CG16" s="532"/>
      <c r="CH16" s="532"/>
      <c r="CI16" s="532"/>
      <c r="CJ16" s="533"/>
      <c r="CK16" s="533"/>
    </row>
    <row r="17" spans="2:89" s="539" customFormat="1" ht="11.25" customHeight="1">
      <c r="B17" s="531"/>
      <c r="C17" s="528"/>
      <c r="D17" s="528" t="s">
        <v>525</v>
      </c>
      <c r="E17" s="528"/>
      <c r="F17" s="528"/>
      <c r="G17" s="528"/>
      <c r="H17" s="528" t="s">
        <v>564</v>
      </c>
      <c r="I17" s="528"/>
      <c r="J17" s="528"/>
      <c r="K17" s="528"/>
      <c r="L17" s="528"/>
      <c r="M17" s="528"/>
      <c r="N17" s="528"/>
      <c r="O17" s="528"/>
      <c r="P17" s="528"/>
      <c r="Q17" s="528"/>
      <c r="R17" s="528"/>
      <c r="S17" s="528"/>
      <c r="T17" s="528"/>
      <c r="U17" s="528"/>
      <c r="V17" s="528"/>
      <c r="W17" s="528"/>
      <c r="X17" s="528"/>
      <c r="Y17" s="528"/>
      <c r="Z17" s="528"/>
      <c r="AA17" s="528"/>
      <c r="AB17" s="528"/>
      <c r="AC17" s="528"/>
      <c r="AD17" s="528"/>
      <c r="AE17" s="528"/>
      <c r="AF17" s="528"/>
      <c r="AG17" s="528"/>
      <c r="AH17" s="528" t="s">
        <v>565</v>
      </c>
      <c r="AI17" s="528"/>
      <c r="AJ17" s="528"/>
      <c r="AK17" s="528"/>
      <c r="AL17" s="528"/>
      <c r="AM17" s="528"/>
      <c r="AN17" s="528"/>
      <c r="AO17" s="528"/>
      <c r="AP17" s="528"/>
      <c r="AQ17" s="528"/>
      <c r="AR17" s="528"/>
      <c r="AS17" s="528"/>
      <c r="AT17" s="528"/>
      <c r="AU17" s="528"/>
      <c r="AV17" s="528"/>
      <c r="AW17" s="528"/>
      <c r="AX17" s="528"/>
      <c r="AY17" s="528"/>
      <c r="AZ17" s="528"/>
      <c r="BA17" s="528"/>
      <c r="BB17" s="528"/>
      <c r="BC17" s="528"/>
      <c r="BD17" s="528"/>
      <c r="BE17" s="528"/>
      <c r="BF17" s="528"/>
      <c r="BG17" s="528"/>
      <c r="BH17" s="528"/>
      <c r="BI17" s="528"/>
      <c r="BJ17" s="528"/>
      <c r="BK17" s="528"/>
      <c r="BL17" s="528"/>
      <c r="BM17" s="528"/>
      <c r="BN17" s="528"/>
      <c r="BO17" s="528"/>
      <c r="BP17" s="528"/>
      <c r="BQ17" s="528"/>
      <c r="BR17" s="528"/>
      <c r="BS17" s="528"/>
      <c r="BT17" s="528"/>
      <c r="BU17" s="528"/>
      <c r="BV17" s="528"/>
      <c r="BW17" s="528"/>
      <c r="BX17" s="528"/>
      <c r="BY17" s="528"/>
      <c r="BZ17" s="528"/>
      <c r="CA17" s="528"/>
      <c r="CB17" s="528"/>
      <c r="CC17" s="528"/>
      <c r="CD17" s="528"/>
      <c r="CE17" s="528"/>
      <c r="CF17" s="528"/>
      <c r="CG17" s="532"/>
      <c r="CH17" s="532"/>
      <c r="CI17" s="532"/>
      <c r="CJ17" s="533"/>
      <c r="CK17" s="533"/>
    </row>
    <row r="18" spans="2:89" s="539" customFormat="1" ht="11.25" customHeight="1">
      <c r="B18" s="531"/>
      <c r="C18" s="528"/>
      <c r="D18" s="528"/>
      <c r="E18" s="528"/>
      <c r="F18" s="528"/>
      <c r="G18" s="528"/>
      <c r="H18" s="528"/>
      <c r="I18" s="528"/>
      <c r="J18" s="528"/>
      <c r="K18" s="528"/>
      <c r="L18" s="528"/>
      <c r="M18" s="528"/>
      <c r="N18" s="528"/>
      <c r="O18" s="528"/>
      <c r="P18" s="528"/>
      <c r="Q18" s="528"/>
      <c r="R18" s="528"/>
      <c r="S18" s="528"/>
      <c r="T18" s="528"/>
      <c r="U18" s="528"/>
      <c r="V18" s="528"/>
      <c r="W18" s="528"/>
      <c r="X18" s="528"/>
      <c r="Y18" s="528"/>
      <c r="Z18" s="528"/>
      <c r="AA18" s="528"/>
      <c r="AB18" s="528"/>
      <c r="AC18" s="528"/>
      <c r="AD18" s="528"/>
      <c r="AE18" s="528"/>
      <c r="AF18" s="528"/>
      <c r="AG18" s="528"/>
      <c r="AH18" s="528"/>
      <c r="AI18" s="528"/>
      <c r="AJ18" s="528"/>
      <c r="AK18" s="528"/>
      <c r="AL18" s="528"/>
      <c r="AM18" s="528"/>
      <c r="AN18" s="528"/>
      <c r="AO18" s="528"/>
      <c r="AP18" s="528"/>
      <c r="AQ18" s="528"/>
      <c r="AR18" s="528"/>
      <c r="AS18" s="528"/>
      <c r="AT18" s="528"/>
      <c r="AU18" s="528"/>
      <c r="AV18" s="528"/>
      <c r="AW18" s="528"/>
      <c r="AX18" s="528"/>
      <c r="AY18" s="528"/>
      <c r="AZ18" s="528"/>
      <c r="BA18" s="528"/>
      <c r="BB18" s="528"/>
      <c r="BC18" s="528"/>
      <c r="BD18" s="528"/>
      <c r="BE18" s="528"/>
      <c r="BF18" s="528"/>
      <c r="BG18" s="528"/>
      <c r="BH18" s="528"/>
      <c r="BI18" s="528"/>
      <c r="BJ18" s="528"/>
      <c r="BK18" s="528"/>
      <c r="BL18" s="528"/>
      <c r="BM18" s="528"/>
      <c r="BN18" s="528"/>
      <c r="BO18" s="528"/>
      <c r="BP18" s="528"/>
      <c r="BQ18" s="528"/>
      <c r="BR18" s="528"/>
      <c r="BS18" s="528"/>
      <c r="BT18" s="528"/>
      <c r="BU18" s="528"/>
      <c r="BV18" s="528"/>
      <c r="BW18" s="528"/>
      <c r="BX18" s="528"/>
      <c r="BY18" s="528"/>
      <c r="BZ18" s="528"/>
      <c r="CA18" s="528"/>
      <c r="CB18" s="528"/>
      <c r="CC18" s="528"/>
      <c r="CD18" s="528"/>
      <c r="CE18" s="528"/>
      <c r="CF18" s="528"/>
      <c r="CG18" s="532"/>
      <c r="CH18" s="532"/>
      <c r="CI18" s="532"/>
      <c r="CJ18" s="533"/>
      <c r="CK18" s="533"/>
    </row>
    <row r="19" spans="2:89" s="539" customFormat="1" ht="11.25" customHeight="1">
      <c r="B19" s="531"/>
      <c r="C19" s="528"/>
      <c r="D19" s="528"/>
      <c r="E19" s="528"/>
      <c r="F19" s="528"/>
      <c r="G19" s="528" t="s">
        <v>566</v>
      </c>
      <c r="H19" s="528"/>
      <c r="I19" s="528" t="s">
        <v>460</v>
      </c>
      <c r="J19" s="528"/>
      <c r="K19" s="528" t="str">
        <f>TEXT(40,"#,##0.#######")</f>
        <v>40.</v>
      </c>
      <c r="L19" s="528"/>
      <c r="M19" s="528" t="s">
        <v>285</v>
      </c>
      <c r="N19" s="528"/>
      <c r="O19" s="528" t="s">
        <v>466</v>
      </c>
      <c r="P19" s="528" t="s">
        <v>476</v>
      </c>
      <c r="Q19" s="528"/>
      <c r="R19" s="528"/>
      <c r="S19" s="528"/>
      <c r="T19" s="528"/>
      <c r="U19" s="528"/>
      <c r="V19" s="528" t="s">
        <v>504</v>
      </c>
      <c r="W19" s="528"/>
      <c r="X19" s="528" t="s">
        <v>460</v>
      </c>
      <c r="Y19" s="528"/>
      <c r="Z19" s="528" t="str">
        <f>TEXT(0.9,"#,##0.#######")</f>
        <v>0.9</v>
      </c>
      <c r="AA19" s="528"/>
      <c r="AB19" s="528"/>
      <c r="AC19" s="528"/>
      <c r="AD19" s="528"/>
      <c r="AE19" s="528"/>
      <c r="AF19" s="528"/>
      <c r="AG19" s="528"/>
      <c r="AH19" s="528"/>
      <c r="AI19" s="528"/>
      <c r="AJ19" s="528"/>
      <c r="AK19" s="528"/>
      <c r="AL19" s="528"/>
      <c r="AM19" s="528"/>
      <c r="AN19" s="528"/>
      <c r="AO19" s="528"/>
      <c r="AP19" s="528"/>
      <c r="AQ19" s="528"/>
      <c r="AR19" s="528"/>
      <c r="AS19" s="528"/>
      <c r="AT19" s="528"/>
      <c r="AU19" s="528"/>
      <c r="AV19" s="528"/>
      <c r="AW19" s="528"/>
      <c r="AX19" s="528"/>
      <c r="AY19" s="528"/>
      <c r="AZ19" s="528"/>
      <c r="BA19" s="528"/>
      <c r="BB19" s="528"/>
      <c r="BC19" s="528"/>
      <c r="BD19" s="528"/>
      <c r="BE19" s="528"/>
      <c r="BF19" s="528"/>
      <c r="BG19" s="528"/>
      <c r="BH19" s="528"/>
      <c r="BI19" s="528"/>
      <c r="BJ19" s="528"/>
      <c r="BK19" s="528"/>
      <c r="BL19" s="528"/>
      <c r="BM19" s="528"/>
      <c r="BN19" s="528"/>
      <c r="BO19" s="528"/>
      <c r="BP19" s="528"/>
      <c r="BQ19" s="528"/>
      <c r="BR19" s="528"/>
      <c r="BS19" s="528"/>
      <c r="BT19" s="528"/>
      <c r="BU19" s="528"/>
      <c r="BV19" s="528"/>
      <c r="BW19" s="528"/>
      <c r="BX19" s="528"/>
      <c r="BY19" s="528"/>
      <c r="BZ19" s="528"/>
      <c r="CA19" s="528"/>
      <c r="CB19" s="528"/>
      <c r="CC19" s="528"/>
      <c r="CD19" s="528"/>
      <c r="CE19" s="528"/>
      <c r="CF19" s="528"/>
      <c r="CG19" s="532"/>
      <c r="CH19" s="532"/>
      <c r="CI19" s="532"/>
      <c r="CJ19" s="533"/>
      <c r="CK19" s="533"/>
    </row>
    <row r="20" spans="2:89" s="539" customFormat="1" ht="11.25" customHeight="1">
      <c r="B20" s="531"/>
      <c r="C20" s="528"/>
      <c r="D20" s="528"/>
      <c r="E20" s="528"/>
      <c r="F20" s="528"/>
      <c r="G20" s="528"/>
      <c r="H20" s="528"/>
      <c r="I20" s="528"/>
      <c r="J20" s="528"/>
      <c r="K20" s="528"/>
      <c r="L20" s="528"/>
      <c r="M20" s="528"/>
      <c r="N20" s="528"/>
      <c r="O20" s="528"/>
      <c r="P20" s="528"/>
      <c r="Q20" s="528"/>
      <c r="R20" s="528"/>
      <c r="S20" s="528"/>
      <c r="T20" s="528"/>
      <c r="U20" s="528"/>
      <c r="V20" s="528"/>
      <c r="W20" s="528"/>
      <c r="X20" s="528"/>
      <c r="Y20" s="528"/>
      <c r="Z20" s="528"/>
      <c r="AA20" s="528"/>
      <c r="AB20" s="528"/>
      <c r="AC20" s="528"/>
      <c r="AD20" s="528"/>
      <c r="AE20" s="528"/>
      <c r="AF20" s="528"/>
      <c r="AG20" s="528"/>
      <c r="AH20" s="528"/>
      <c r="AI20" s="528"/>
      <c r="AJ20" s="528"/>
      <c r="AK20" s="528"/>
      <c r="AL20" s="528"/>
      <c r="AM20" s="528"/>
      <c r="AN20" s="528"/>
      <c r="AO20" s="528"/>
      <c r="AP20" s="528"/>
      <c r="AQ20" s="528"/>
      <c r="AR20" s="528"/>
      <c r="AS20" s="528"/>
      <c r="AT20" s="528"/>
      <c r="AU20" s="528"/>
      <c r="AV20" s="528"/>
      <c r="AW20" s="528"/>
      <c r="AX20" s="528"/>
      <c r="AY20" s="528"/>
      <c r="AZ20" s="528"/>
      <c r="BA20" s="528"/>
      <c r="BB20" s="528"/>
      <c r="BC20" s="528"/>
      <c r="BD20" s="528"/>
      <c r="BE20" s="528"/>
      <c r="BF20" s="528"/>
      <c r="BG20" s="528"/>
      <c r="BH20" s="528"/>
      <c r="BI20" s="528"/>
      <c r="BJ20" s="528"/>
      <c r="BK20" s="528"/>
      <c r="BL20" s="528"/>
      <c r="BM20" s="528"/>
      <c r="BN20" s="528"/>
      <c r="BO20" s="528"/>
      <c r="BP20" s="528"/>
      <c r="BQ20" s="528"/>
      <c r="BR20" s="528"/>
      <c r="BS20" s="528"/>
      <c r="BT20" s="528"/>
      <c r="BU20" s="528"/>
      <c r="BV20" s="528"/>
      <c r="BW20" s="528"/>
      <c r="BX20" s="528"/>
      <c r="BY20" s="528"/>
      <c r="BZ20" s="528"/>
      <c r="CA20" s="528"/>
      <c r="CB20" s="528"/>
      <c r="CC20" s="528"/>
      <c r="CD20" s="528"/>
      <c r="CE20" s="528"/>
      <c r="CF20" s="528"/>
      <c r="CG20" s="532"/>
      <c r="CH20" s="532"/>
      <c r="CI20" s="532"/>
      <c r="CJ20" s="533"/>
      <c r="CK20" s="533"/>
    </row>
    <row r="21" spans="2:89" s="539" customFormat="1" ht="11.25" customHeight="1">
      <c r="B21" s="531"/>
      <c r="C21" s="528"/>
      <c r="D21" s="528"/>
      <c r="E21" s="528"/>
      <c r="F21" s="528"/>
      <c r="G21" s="528" t="s">
        <v>508</v>
      </c>
      <c r="H21" s="528"/>
      <c r="I21" s="528"/>
      <c r="J21" s="528" t="s">
        <v>460</v>
      </c>
      <c r="K21" s="528"/>
      <c r="L21" s="528" t="str">
        <f>TEXT(20,"#,##0.#######")</f>
        <v>20.</v>
      </c>
      <c r="M21" s="528"/>
      <c r="N21" s="528"/>
      <c r="O21" s="528" t="s">
        <v>567</v>
      </c>
      <c r="P21" s="528"/>
      <c r="Q21" s="528"/>
      <c r="R21" s="528"/>
      <c r="S21" s="528"/>
      <c r="T21" s="528"/>
      <c r="U21" s="528"/>
      <c r="V21" s="528" t="s">
        <v>509</v>
      </c>
      <c r="W21" s="528"/>
      <c r="X21" s="528"/>
      <c r="Y21" s="528" t="s">
        <v>460</v>
      </c>
      <c r="Z21" s="528"/>
      <c r="AA21" s="528" t="s">
        <v>470</v>
      </c>
      <c r="AB21" s="528" t="s">
        <v>548</v>
      </c>
      <c r="AC21" s="528" t="s">
        <v>466</v>
      </c>
      <c r="AD21" s="528" t="s">
        <v>566</v>
      </c>
      <c r="AE21" s="528" t="s">
        <v>472</v>
      </c>
      <c r="AF21" s="528" t="s">
        <v>473</v>
      </c>
      <c r="AG21" s="528"/>
      <c r="AH21" s="528" t="str">
        <f>TEXT(2,"#,##0.#######")</f>
        <v>2.</v>
      </c>
      <c r="AI21" s="528" t="s">
        <v>473</v>
      </c>
      <c r="AJ21" s="528"/>
      <c r="AK21" s="528" t="str">
        <f>TEXT(60,"#,##0.#######")</f>
        <v>60.</v>
      </c>
      <c r="AL21" s="528"/>
      <c r="AM21" s="528"/>
      <c r="AN21" s="528" t="s">
        <v>460</v>
      </c>
      <c r="AO21" s="528"/>
      <c r="AP21" s="528" t="s">
        <v>470</v>
      </c>
      <c r="AQ21" s="528" t="str">
        <f>TEXT(S6,"#,##0.#######")</f>
        <v>15.</v>
      </c>
      <c r="AR21" s="528"/>
      <c r="AS21" s="528" t="s">
        <v>466</v>
      </c>
      <c r="AT21" s="528" t="str">
        <f>TEXT(K19,"#,##0.#######")</f>
        <v>40.</v>
      </c>
      <c r="AU21" s="528"/>
      <c r="AV21" s="528" t="s">
        <v>472</v>
      </c>
      <c r="AW21" s="528" t="s">
        <v>473</v>
      </c>
      <c r="AX21" s="528"/>
      <c r="AY21" s="528" t="str">
        <f>TEXT(AH21,"#,##0.#######")</f>
        <v>2.</v>
      </c>
      <c r="AZ21" s="528" t="s">
        <v>473</v>
      </c>
      <c r="BA21" s="528"/>
      <c r="BB21" s="528" t="str">
        <f>TEXT(AK21,"#,##0.#######")</f>
        <v>60.</v>
      </c>
      <c r="BC21" s="528"/>
      <c r="BD21" s="528"/>
      <c r="BE21" s="528" t="s">
        <v>460</v>
      </c>
      <c r="BF21" s="528"/>
      <c r="BG21" s="528" t="str">
        <f>TEXT(ROUND((S6/K19)*AH21*AK21,2),"#,##0.#######")</f>
        <v>45.</v>
      </c>
      <c r="BH21" s="528"/>
      <c r="BI21" s="528"/>
      <c r="BJ21" s="528"/>
      <c r="BK21" s="528"/>
      <c r="BL21" s="528"/>
      <c r="BM21" s="528"/>
      <c r="BN21" s="528"/>
      <c r="BO21" s="528"/>
      <c r="BP21" s="528"/>
      <c r="BQ21" s="528"/>
      <c r="BR21" s="528"/>
      <c r="BS21" s="528"/>
      <c r="BT21" s="528"/>
      <c r="BU21" s="528"/>
      <c r="BV21" s="528"/>
      <c r="BW21" s="528"/>
      <c r="BX21" s="528"/>
      <c r="BY21" s="528"/>
      <c r="BZ21" s="528"/>
      <c r="CA21" s="528"/>
      <c r="CB21" s="528"/>
      <c r="CC21" s="528"/>
      <c r="CD21" s="528"/>
      <c r="CE21" s="528"/>
      <c r="CF21" s="528"/>
      <c r="CG21" s="532"/>
      <c r="CH21" s="532"/>
      <c r="CI21" s="532"/>
      <c r="CJ21" s="533"/>
      <c r="CK21" s="533"/>
    </row>
    <row r="22" spans="2:89" s="539" customFormat="1" ht="11.25" customHeight="1">
      <c r="B22" s="531"/>
      <c r="C22" s="528"/>
      <c r="D22" s="528"/>
      <c r="E22" s="528"/>
      <c r="F22" s="528"/>
      <c r="G22" s="528"/>
      <c r="H22" s="528"/>
      <c r="I22" s="528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528"/>
      <c r="AA22" s="528"/>
      <c r="AB22" s="528"/>
      <c r="AC22" s="528"/>
      <c r="AD22" s="528"/>
      <c r="AE22" s="528"/>
      <c r="AF22" s="528"/>
      <c r="AG22" s="528"/>
      <c r="AH22" s="528"/>
      <c r="AI22" s="528"/>
      <c r="AJ22" s="528"/>
      <c r="AK22" s="528"/>
      <c r="AL22" s="528"/>
      <c r="AM22" s="528"/>
      <c r="AN22" s="528"/>
      <c r="AO22" s="528"/>
      <c r="AP22" s="528"/>
      <c r="AQ22" s="528"/>
      <c r="AR22" s="528"/>
      <c r="AS22" s="528"/>
      <c r="AT22" s="528"/>
      <c r="AU22" s="528"/>
      <c r="AV22" s="528"/>
      <c r="AW22" s="528"/>
      <c r="AX22" s="528"/>
      <c r="AY22" s="528"/>
      <c r="AZ22" s="528"/>
      <c r="BA22" s="528"/>
      <c r="BB22" s="528"/>
      <c r="BC22" s="528"/>
      <c r="BD22" s="528"/>
      <c r="BE22" s="528"/>
      <c r="BF22" s="528"/>
      <c r="BG22" s="528"/>
      <c r="BH22" s="528"/>
      <c r="BI22" s="528"/>
      <c r="BJ22" s="528"/>
      <c r="BK22" s="528"/>
      <c r="BL22" s="528"/>
      <c r="BM22" s="528"/>
      <c r="BN22" s="528"/>
      <c r="BO22" s="528"/>
      <c r="BP22" s="528"/>
      <c r="BQ22" s="528"/>
      <c r="BR22" s="528"/>
      <c r="BS22" s="528"/>
      <c r="BT22" s="528"/>
      <c r="BU22" s="528"/>
      <c r="BV22" s="528"/>
      <c r="BW22" s="528"/>
      <c r="BX22" s="528"/>
      <c r="BY22" s="528"/>
      <c r="BZ22" s="528"/>
      <c r="CA22" s="528"/>
      <c r="CB22" s="528"/>
      <c r="CC22" s="528"/>
      <c r="CD22" s="528"/>
      <c r="CE22" s="528"/>
      <c r="CF22" s="528"/>
      <c r="CG22" s="532"/>
      <c r="CH22" s="532"/>
      <c r="CI22" s="532"/>
      <c r="CJ22" s="533"/>
      <c r="CK22" s="533"/>
    </row>
    <row r="23" spans="2:89" s="539" customFormat="1" ht="11.25" customHeight="1">
      <c r="B23" s="531"/>
      <c r="C23" s="528"/>
      <c r="D23" s="528"/>
      <c r="E23" s="528"/>
      <c r="F23" s="528"/>
      <c r="G23" s="528" t="s">
        <v>511</v>
      </c>
      <c r="H23" s="528"/>
      <c r="I23" s="528"/>
      <c r="J23" s="528" t="s">
        <v>460</v>
      </c>
      <c r="K23" s="528"/>
      <c r="L23" s="528" t="str">
        <f>TEXT(20,"#,##0.#######")</f>
        <v>20.</v>
      </c>
      <c r="M23" s="528"/>
      <c r="N23" s="528"/>
      <c r="O23" s="528" t="s">
        <v>567</v>
      </c>
      <c r="P23" s="528"/>
      <c r="Q23" s="528"/>
      <c r="R23" s="528"/>
      <c r="S23" s="528"/>
      <c r="T23" s="528"/>
      <c r="U23" s="528"/>
      <c r="V23" s="528" t="s">
        <v>512</v>
      </c>
      <c r="W23" s="528"/>
      <c r="X23" s="528"/>
      <c r="Y23" s="528" t="s">
        <v>460</v>
      </c>
      <c r="Z23" s="528"/>
      <c r="AA23" s="528" t="str">
        <f>TEXT(0.42,"#,##0.#######")</f>
        <v>0.42</v>
      </c>
      <c r="AB23" s="528"/>
      <c r="AC23" s="528"/>
      <c r="AD23" s="528"/>
      <c r="AE23" s="528" t="s">
        <v>567</v>
      </c>
      <c r="AF23" s="528"/>
      <c r="AG23" s="528"/>
      <c r="AH23" s="528"/>
      <c r="AI23" s="528"/>
      <c r="AJ23" s="528"/>
      <c r="AK23" s="528"/>
      <c r="AL23" s="528"/>
      <c r="AM23" s="528"/>
      <c r="AN23" s="528"/>
      <c r="AO23" s="528"/>
      <c r="AP23" s="528"/>
      <c r="AQ23" s="528"/>
      <c r="AR23" s="528"/>
      <c r="AS23" s="528"/>
      <c r="AT23" s="528"/>
      <c r="AU23" s="528"/>
      <c r="AV23" s="528"/>
      <c r="AW23" s="528"/>
      <c r="AX23" s="528"/>
      <c r="AY23" s="528"/>
      <c r="AZ23" s="528"/>
      <c r="BA23" s="528"/>
      <c r="BB23" s="528"/>
      <c r="BC23" s="528"/>
      <c r="BD23" s="528"/>
      <c r="BE23" s="528"/>
      <c r="BF23" s="528"/>
      <c r="BG23" s="528"/>
      <c r="BH23" s="528"/>
      <c r="BI23" s="528"/>
      <c r="BJ23" s="528"/>
      <c r="BK23" s="528"/>
      <c r="BL23" s="528"/>
      <c r="BM23" s="528"/>
      <c r="BN23" s="528"/>
      <c r="BO23" s="528"/>
      <c r="BP23" s="528"/>
      <c r="BQ23" s="528"/>
      <c r="BR23" s="528"/>
      <c r="BS23" s="528"/>
      <c r="BT23" s="528"/>
      <c r="BU23" s="528"/>
      <c r="BV23" s="528"/>
      <c r="BW23" s="528"/>
      <c r="BX23" s="528"/>
      <c r="BY23" s="528"/>
      <c r="BZ23" s="528"/>
      <c r="CA23" s="528"/>
      <c r="CB23" s="528"/>
      <c r="CC23" s="528"/>
      <c r="CD23" s="528"/>
      <c r="CE23" s="528"/>
      <c r="CF23" s="528"/>
      <c r="CG23" s="532"/>
      <c r="CH23" s="532"/>
      <c r="CI23" s="532"/>
      <c r="CJ23" s="533"/>
      <c r="CK23" s="533"/>
    </row>
    <row r="24" spans="2:89" s="539" customFormat="1" ht="11.25" customHeight="1">
      <c r="B24" s="531"/>
      <c r="C24" s="528"/>
      <c r="D24" s="528"/>
      <c r="E24" s="528"/>
      <c r="F24" s="528"/>
      <c r="G24" s="528"/>
      <c r="H24" s="528"/>
      <c r="I24" s="528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28"/>
      <c r="U24" s="528"/>
      <c r="V24" s="528"/>
      <c r="W24" s="528"/>
      <c r="X24" s="528"/>
      <c r="Y24" s="528"/>
      <c r="Z24" s="528"/>
      <c r="AA24" s="528"/>
      <c r="AB24" s="528"/>
      <c r="AC24" s="528"/>
      <c r="AD24" s="528"/>
      <c r="AE24" s="528"/>
      <c r="AF24" s="528"/>
      <c r="AG24" s="528"/>
      <c r="AH24" s="528"/>
      <c r="AI24" s="528"/>
      <c r="AJ24" s="528"/>
      <c r="AK24" s="528"/>
      <c r="AL24" s="528"/>
      <c r="AM24" s="528"/>
      <c r="AN24" s="528"/>
      <c r="AO24" s="528"/>
      <c r="AP24" s="528"/>
      <c r="AQ24" s="528"/>
      <c r="AR24" s="528"/>
      <c r="AS24" s="528"/>
      <c r="AT24" s="528"/>
      <c r="AU24" s="528"/>
      <c r="AV24" s="528"/>
      <c r="AW24" s="528"/>
      <c r="AX24" s="528"/>
      <c r="AY24" s="528"/>
      <c r="AZ24" s="528"/>
      <c r="BA24" s="528"/>
      <c r="BB24" s="528"/>
      <c r="BC24" s="528"/>
      <c r="BD24" s="528"/>
      <c r="BE24" s="528"/>
      <c r="BF24" s="528"/>
      <c r="BG24" s="528"/>
      <c r="BH24" s="528"/>
      <c r="BI24" s="528"/>
      <c r="BJ24" s="528"/>
      <c r="BK24" s="528"/>
      <c r="BL24" s="528"/>
      <c r="BM24" s="528"/>
      <c r="BN24" s="528"/>
      <c r="BO24" s="528"/>
      <c r="BP24" s="528"/>
      <c r="BQ24" s="528"/>
      <c r="BR24" s="528"/>
      <c r="BS24" s="528"/>
      <c r="BT24" s="528"/>
      <c r="BU24" s="528"/>
      <c r="BV24" s="528"/>
      <c r="BW24" s="528"/>
      <c r="BX24" s="528"/>
      <c r="BY24" s="528"/>
      <c r="BZ24" s="528"/>
      <c r="CA24" s="528"/>
      <c r="CB24" s="528"/>
      <c r="CC24" s="528"/>
      <c r="CD24" s="528"/>
      <c r="CE24" s="528"/>
      <c r="CF24" s="528"/>
      <c r="CG24" s="532"/>
      <c r="CH24" s="532"/>
      <c r="CI24" s="532"/>
      <c r="CJ24" s="533"/>
      <c r="CK24" s="533"/>
    </row>
    <row r="25" spans="2:89" s="539" customFormat="1" ht="11.25" customHeight="1">
      <c r="B25" s="531"/>
      <c r="C25" s="528"/>
      <c r="D25" s="528"/>
      <c r="E25" s="528"/>
      <c r="F25" s="528"/>
      <c r="G25" s="528" t="s">
        <v>514</v>
      </c>
      <c r="H25" s="528"/>
      <c r="I25" s="528"/>
      <c r="J25" s="528" t="s">
        <v>460</v>
      </c>
      <c r="K25" s="528"/>
      <c r="L25" s="528" t="s">
        <v>508</v>
      </c>
      <c r="M25" s="528"/>
      <c r="N25" s="528"/>
      <c r="O25" s="528" t="s">
        <v>510</v>
      </c>
      <c r="P25" s="528"/>
      <c r="Q25" s="528" t="s">
        <v>509</v>
      </c>
      <c r="R25" s="528"/>
      <c r="S25" s="528"/>
      <c r="T25" s="528" t="s">
        <v>510</v>
      </c>
      <c r="U25" s="528"/>
      <c r="V25" s="528" t="s">
        <v>511</v>
      </c>
      <c r="W25" s="528"/>
      <c r="X25" s="528"/>
      <c r="Y25" s="528" t="s">
        <v>510</v>
      </c>
      <c r="Z25" s="528"/>
      <c r="AA25" s="528" t="s">
        <v>512</v>
      </c>
      <c r="AB25" s="528"/>
      <c r="AC25" s="528"/>
      <c r="AD25" s="528"/>
      <c r="AE25" s="528" t="s">
        <v>460</v>
      </c>
      <c r="AF25" s="528"/>
      <c r="AG25" s="528" t="str">
        <f>TEXT(L21,"#,##0.#######")</f>
        <v>20.</v>
      </c>
      <c r="AH25" s="528"/>
      <c r="AI25" s="528"/>
      <c r="AJ25" s="528" t="s">
        <v>510</v>
      </c>
      <c r="AK25" s="528"/>
      <c r="AL25" s="528" t="str">
        <f>TEXT(BG21,"#,##0.#######")</f>
        <v>45.</v>
      </c>
      <c r="AM25" s="528"/>
      <c r="AN25" s="528"/>
      <c r="AO25" s="528" t="s">
        <v>510</v>
      </c>
      <c r="AP25" s="528"/>
      <c r="AQ25" s="528" t="str">
        <f>TEXT(L23,"#,##0.#######")</f>
        <v>20.</v>
      </c>
      <c r="AR25" s="528"/>
      <c r="AS25" s="528"/>
      <c r="AT25" s="528" t="s">
        <v>510</v>
      </c>
      <c r="AU25" s="528"/>
      <c r="AV25" s="528" t="str">
        <f>TEXT(AA23,"#,##0.#######")</f>
        <v>0.42</v>
      </c>
      <c r="AW25" s="528"/>
      <c r="AX25" s="528"/>
      <c r="AY25" s="528"/>
      <c r="AZ25" s="528"/>
      <c r="BA25" s="528" t="s">
        <v>460</v>
      </c>
      <c r="BB25" s="528"/>
      <c r="BC25" s="528" t="str">
        <f>TEXT(ROUND(L21+BG21+L23+AA23,2),"#,##0.#######")</f>
        <v>85.42</v>
      </c>
      <c r="BD25" s="528"/>
      <c r="BE25" s="528"/>
      <c r="BF25" s="528"/>
      <c r="BG25" s="528"/>
      <c r="BH25" s="528"/>
      <c r="BI25" s="528"/>
      <c r="BJ25" s="528"/>
      <c r="BK25" s="528"/>
      <c r="BL25" s="528"/>
      <c r="BM25" s="528"/>
      <c r="BN25" s="528"/>
      <c r="BO25" s="528"/>
      <c r="BP25" s="528"/>
      <c r="BQ25" s="528"/>
      <c r="BR25" s="528"/>
      <c r="BS25" s="528"/>
      <c r="BT25" s="528"/>
      <c r="BU25" s="528"/>
      <c r="BV25" s="528"/>
      <c r="BW25" s="528"/>
      <c r="BX25" s="528"/>
      <c r="BY25" s="528"/>
      <c r="BZ25" s="528"/>
      <c r="CA25" s="528"/>
      <c r="CB25" s="528"/>
      <c r="CC25" s="528"/>
      <c r="CD25" s="528"/>
      <c r="CE25" s="528"/>
      <c r="CF25" s="528"/>
      <c r="CG25" s="532"/>
      <c r="CH25" s="532"/>
      <c r="CI25" s="532"/>
      <c r="CJ25" s="533"/>
      <c r="CK25" s="533"/>
    </row>
    <row r="26" spans="2:89" s="539" customFormat="1" ht="11.25" customHeight="1">
      <c r="B26" s="531"/>
      <c r="C26" s="528"/>
      <c r="D26" s="528"/>
      <c r="E26" s="528"/>
      <c r="F26" s="528"/>
      <c r="G26" s="528"/>
      <c r="H26" s="528"/>
      <c r="I26" s="528"/>
      <c r="J26" s="528"/>
      <c r="K26" s="528"/>
      <c r="L26" s="528"/>
      <c r="M26" s="528"/>
      <c r="N26" s="528"/>
      <c r="O26" s="528"/>
      <c r="P26" s="528"/>
      <c r="Q26" s="528"/>
      <c r="R26" s="528"/>
      <c r="S26" s="528"/>
      <c r="T26" s="528"/>
      <c r="U26" s="528"/>
      <c r="V26" s="528"/>
      <c r="W26" s="528"/>
      <c r="X26" s="528"/>
      <c r="Y26" s="528"/>
      <c r="Z26" s="528"/>
      <c r="AA26" s="528"/>
      <c r="AB26" s="528"/>
      <c r="AC26" s="528"/>
      <c r="AD26" s="528"/>
      <c r="AE26" s="528"/>
      <c r="AF26" s="528"/>
      <c r="AG26" s="528"/>
      <c r="AH26" s="528"/>
      <c r="AI26" s="528"/>
      <c r="AJ26" s="528"/>
      <c r="AK26" s="528"/>
      <c r="AL26" s="528"/>
      <c r="AM26" s="528"/>
      <c r="AN26" s="528"/>
      <c r="AO26" s="528"/>
      <c r="AP26" s="528"/>
      <c r="AQ26" s="528"/>
      <c r="AR26" s="528"/>
      <c r="AS26" s="528"/>
      <c r="AT26" s="528"/>
      <c r="AU26" s="528"/>
      <c r="AV26" s="528"/>
      <c r="AW26" s="528"/>
      <c r="AX26" s="528"/>
      <c r="AY26" s="528"/>
      <c r="AZ26" s="528"/>
      <c r="BA26" s="528"/>
      <c r="BB26" s="528"/>
      <c r="BC26" s="528"/>
      <c r="BD26" s="528"/>
      <c r="BE26" s="528"/>
      <c r="BF26" s="528"/>
      <c r="BG26" s="528"/>
      <c r="BH26" s="528"/>
      <c r="BI26" s="528"/>
      <c r="BJ26" s="528"/>
      <c r="BK26" s="528"/>
      <c r="BL26" s="528"/>
      <c r="BM26" s="528"/>
      <c r="BN26" s="528"/>
      <c r="BO26" s="528"/>
      <c r="BP26" s="528"/>
      <c r="BQ26" s="528"/>
      <c r="BR26" s="528"/>
      <c r="BS26" s="528"/>
      <c r="BT26" s="528"/>
      <c r="BU26" s="528"/>
      <c r="BV26" s="528"/>
      <c r="BW26" s="528"/>
      <c r="BX26" s="528"/>
      <c r="BY26" s="528"/>
      <c r="BZ26" s="528"/>
      <c r="CA26" s="528"/>
      <c r="CB26" s="528"/>
      <c r="CC26" s="528"/>
      <c r="CD26" s="528"/>
      <c r="CE26" s="528"/>
      <c r="CF26" s="528"/>
      <c r="CG26" s="532"/>
      <c r="CH26" s="532"/>
      <c r="CI26" s="532"/>
      <c r="CJ26" s="533"/>
      <c r="CK26" s="533"/>
    </row>
    <row r="27" spans="2:89" s="539" customFormat="1" ht="11.25" customHeight="1">
      <c r="B27" s="531"/>
      <c r="C27" s="528"/>
      <c r="D27" s="528"/>
      <c r="E27" s="528"/>
      <c r="F27" s="528"/>
      <c r="G27" s="528" t="s">
        <v>474</v>
      </c>
      <c r="H27" s="528"/>
      <c r="I27" s="528" t="s">
        <v>460</v>
      </c>
      <c r="J27" s="528"/>
      <c r="K27" s="528" t="str">
        <f>TEXT(60,"#,##0.#######")</f>
        <v>60.</v>
      </c>
      <c r="L27" s="528"/>
      <c r="M27" s="528" t="s">
        <v>473</v>
      </c>
      <c r="N27" s="528"/>
      <c r="O27" s="528" t="s">
        <v>504</v>
      </c>
      <c r="P27" s="528"/>
      <c r="Q27" s="528" t="s">
        <v>466</v>
      </c>
      <c r="R27" s="528"/>
      <c r="S27" s="528" t="s">
        <v>514</v>
      </c>
      <c r="T27" s="528"/>
      <c r="U27" s="528"/>
      <c r="V27" s="528" t="s">
        <v>460</v>
      </c>
      <c r="W27" s="528"/>
      <c r="X27" s="528" t="str">
        <f>TEXT(K27,"#,##0.#######")</f>
        <v>60.</v>
      </c>
      <c r="Y27" s="528"/>
      <c r="Z27" s="528" t="s">
        <v>473</v>
      </c>
      <c r="AA27" s="528"/>
      <c r="AB27" s="528" t="str">
        <f>TEXT(Z19,"#,##0.#######")</f>
        <v>0.9</v>
      </c>
      <c r="AC27" s="528"/>
      <c r="AD27" s="528"/>
      <c r="AE27" s="528"/>
      <c r="AF27" s="528" t="s">
        <v>466</v>
      </c>
      <c r="AG27" s="528"/>
      <c r="AH27" s="528" t="str">
        <f>TEXT(BC25,"#,##0.#######")</f>
        <v>85.42</v>
      </c>
      <c r="AI27" s="528"/>
      <c r="AJ27" s="528"/>
      <c r="AK27" s="528"/>
      <c r="AL27" s="528"/>
      <c r="AM27" s="528"/>
      <c r="AN27" s="528"/>
      <c r="AO27" s="528" t="s">
        <v>460</v>
      </c>
      <c r="AP27" s="528"/>
      <c r="AQ27" s="528" t="str">
        <f>TEXT(ROUND(K27*Z19/BC25,2),"#,##0.#######")</f>
        <v>0.63</v>
      </c>
      <c r="AR27" s="528"/>
      <c r="AS27" s="528"/>
      <c r="AT27" s="528"/>
      <c r="AU27" s="528"/>
      <c r="AV27" s="528"/>
      <c r="AW27" s="528"/>
      <c r="AX27" s="528" t="s">
        <v>507</v>
      </c>
      <c r="AY27" s="528"/>
      <c r="AZ27" s="528" t="s">
        <v>466</v>
      </c>
      <c r="BA27" s="528" t="s">
        <v>476</v>
      </c>
      <c r="BB27" s="528"/>
      <c r="BC27" s="528"/>
      <c r="BD27" s="528"/>
      <c r="BE27" s="528"/>
      <c r="BF27" s="528"/>
      <c r="BG27" s="528"/>
      <c r="BH27" s="528"/>
      <c r="BI27" s="528"/>
      <c r="BJ27" s="528"/>
      <c r="BK27" s="528"/>
      <c r="BL27" s="528"/>
      <c r="BM27" s="528"/>
      <c r="BN27" s="528"/>
      <c r="BO27" s="528"/>
      <c r="BP27" s="528"/>
      <c r="BQ27" s="528"/>
      <c r="BR27" s="528"/>
      <c r="BS27" s="528"/>
      <c r="BT27" s="528"/>
      <c r="BU27" s="528"/>
      <c r="BV27" s="528"/>
      <c r="BW27" s="528"/>
      <c r="BX27" s="528"/>
      <c r="BY27" s="528"/>
      <c r="BZ27" s="528"/>
      <c r="CA27" s="528"/>
      <c r="CB27" s="528"/>
      <c r="CC27" s="528"/>
      <c r="CD27" s="528"/>
      <c r="CE27" s="528"/>
      <c r="CF27" s="528"/>
      <c r="CG27" s="532"/>
      <c r="CH27" s="532"/>
      <c r="CI27" s="532"/>
      <c r="CJ27" s="533"/>
      <c r="CK27" s="533"/>
    </row>
    <row r="28" spans="2:89" s="539" customFormat="1" ht="11.25" customHeight="1">
      <c r="B28" s="531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28"/>
      <c r="AA28" s="528"/>
      <c r="AB28" s="528"/>
      <c r="AC28" s="528"/>
      <c r="AD28" s="528"/>
      <c r="AE28" s="528"/>
      <c r="AF28" s="528"/>
      <c r="AG28" s="528"/>
      <c r="AH28" s="528"/>
      <c r="AI28" s="528"/>
      <c r="AJ28" s="528"/>
      <c r="AK28" s="528"/>
      <c r="AL28" s="528"/>
      <c r="AM28" s="528"/>
      <c r="AN28" s="528"/>
      <c r="AO28" s="528"/>
      <c r="AP28" s="528"/>
      <c r="AQ28" s="528"/>
      <c r="AR28" s="528"/>
      <c r="AS28" s="528"/>
      <c r="AT28" s="528"/>
      <c r="AU28" s="528"/>
      <c r="AV28" s="528"/>
      <c r="AW28" s="528"/>
      <c r="AX28" s="528"/>
      <c r="AY28" s="528"/>
      <c r="AZ28" s="528"/>
      <c r="BA28" s="528"/>
      <c r="BB28" s="528"/>
      <c r="BC28" s="528"/>
      <c r="BD28" s="528"/>
      <c r="BE28" s="528"/>
      <c r="BF28" s="528"/>
      <c r="BG28" s="528"/>
      <c r="BH28" s="528"/>
      <c r="BI28" s="528"/>
      <c r="BJ28" s="528"/>
      <c r="BK28" s="528"/>
      <c r="BL28" s="528"/>
      <c r="BM28" s="528"/>
      <c r="BN28" s="528"/>
      <c r="BO28" s="528"/>
      <c r="BP28" s="528"/>
      <c r="BQ28" s="528"/>
      <c r="BR28" s="528"/>
      <c r="BS28" s="528"/>
      <c r="BT28" s="528"/>
      <c r="BU28" s="528"/>
      <c r="BV28" s="528"/>
      <c r="BW28" s="528"/>
      <c r="BX28" s="528"/>
      <c r="BY28" s="528"/>
      <c r="BZ28" s="528"/>
      <c r="CA28" s="528"/>
      <c r="CB28" s="528"/>
      <c r="CC28" s="528"/>
      <c r="CD28" s="528"/>
      <c r="CE28" s="528"/>
      <c r="CF28" s="528"/>
      <c r="CG28" s="532"/>
      <c r="CH28" s="532"/>
      <c r="CI28" s="532"/>
      <c r="CJ28" s="533"/>
      <c r="CK28" s="533"/>
    </row>
    <row r="29" spans="2:89" s="539" customFormat="1" ht="11.25" customHeight="1">
      <c r="B29" s="531"/>
      <c r="C29" s="528"/>
      <c r="D29" s="528"/>
      <c r="E29" s="528"/>
      <c r="F29" s="528"/>
      <c r="G29" s="528" t="s">
        <v>568</v>
      </c>
      <c r="H29" s="528"/>
      <c r="I29" s="528"/>
      <c r="J29" s="528" t="s">
        <v>460</v>
      </c>
      <c r="K29" s="528"/>
      <c r="L29" s="528" t="s">
        <v>470</v>
      </c>
      <c r="M29" s="528" t="s">
        <v>514</v>
      </c>
      <c r="N29" s="528"/>
      <c r="O29" s="528" t="s">
        <v>495</v>
      </c>
      <c r="P29" s="528" t="s">
        <v>470</v>
      </c>
      <c r="Q29" s="528" t="s">
        <v>508</v>
      </c>
      <c r="R29" s="528"/>
      <c r="S29" s="528" t="s">
        <v>510</v>
      </c>
      <c r="T29" s="528" t="s">
        <v>511</v>
      </c>
      <c r="U29" s="528"/>
      <c r="V29" s="528" t="s">
        <v>472</v>
      </c>
      <c r="W29" s="528" t="s">
        <v>472</v>
      </c>
      <c r="X29" s="528"/>
      <c r="Y29" s="528" t="s">
        <v>466</v>
      </c>
      <c r="Z29" s="528"/>
      <c r="AA29" s="528" t="s">
        <v>514</v>
      </c>
      <c r="AB29" s="528"/>
      <c r="AC29" s="528"/>
      <c r="AD29" s="528" t="s">
        <v>460</v>
      </c>
      <c r="AE29" s="528"/>
      <c r="AF29" s="528" t="s">
        <v>470</v>
      </c>
      <c r="AG29" s="528" t="str">
        <f>TEXT(BC25,"#,##0.#######")</f>
        <v>85.42</v>
      </c>
      <c r="AH29" s="528"/>
      <c r="AI29" s="528"/>
      <c r="AJ29" s="528"/>
      <c r="AK29" s="528"/>
      <c r="AL29" s="528"/>
      <c r="AM29" s="528" t="s">
        <v>495</v>
      </c>
      <c r="AN29" s="528" t="s">
        <v>470</v>
      </c>
      <c r="AO29" s="528" t="str">
        <f>TEXT(L21,"#,##0.#######")</f>
        <v>20.</v>
      </c>
      <c r="AP29" s="528"/>
      <c r="AQ29" s="528" t="s">
        <v>510</v>
      </c>
      <c r="AR29" s="528" t="str">
        <f>TEXT(L23,"#,##0.#######")</f>
        <v>20.</v>
      </c>
      <c r="AS29" s="528"/>
      <c r="AT29" s="528" t="s">
        <v>472</v>
      </c>
      <c r="AU29" s="528" t="s">
        <v>472</v>
      </c>
      <c r="AV29" s="528"/>
      <c r="AW29" s="528" t="s">
        <v>466</v>
      </c>
      <c r="AX29" s="528"/>
      <c r="AY29" s="528" t="str">
        <f>TEXT(BC25,"#,##0.#######")</f>
        <v>85.42</v>
      </c>
      <c r="AZ29" s="528"/>
      <c r="BA29" s="528"/>
      <c r="BB29" s="528"/>
      <c r="BC29" s="528"/>
      <c r="BD29" s="528"/>
      <c r="BE29" s="528"/>
      <c r="BF29" s="528" t="s">
        <v>460</v>
      </c>
      <c r="BG29" s="528"/>
      <c r="BH29" s="528" t="str">
        <f>TEXT(ROUND((BC25-(L21+L23))/BC25,2),"#,##0.#######")</f>
        <v>0.53</v>
      </c>
      <c r="BI29" s="528"/>
      <c r="BJ29" s="528"/>
      <c r="BK29" s="528"/>
      <c r="BL29" s="528"/>
      <c r="BM29" s="528"/>
      <c r="BN29" s="528"/>
      <c r="BO29" s="528"/>
      <c r="BP29" s="528"/>
      <c r="BQ29" s="528"/>
      <c r="BR29" s="528"/>
      <c r="BS29" s="528"/>
      <c r="BT29" s="528"/>
      <c r="BU29" s="528"/>
      <c r="BV29" s="528"/>
      <c r="BW29" s="528"/>
      <c r="BX29" s="528"/>
      <c r="BY29" s="528"/>
      <c r="BZ29" s="528"/>
      <c r="CA29" s="528"/>
      <c r="CB29" s="528"/>
      <c r="CC29" s="528"/>
      <c r="CD29" s="528"/>
      <c r="CE29" s="528"/>
      <c r="CF29" s="528"/>
      <c r="CG29" s="532"/>
      <c r="CH29" s="532"/>
      <c r="CI29" s="532"/>
      <c r="CJ29" s="533"/>
      <c r="CK29" s="533"/>
    </row>
    <row r="30" spans="2:89" s="539" customFormat="1" ht="11.25" customHeight="1">
      <c r="B30" s="531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  <c r="U30" s="528"/>
      <c r="V30" s="528"/>
      <c r="W30" s="528"/>
      <c r="X30" s="528"/>
      <c r="Y30" s="528"/>
      <c r="Z30" s="528"/>
      <c r="AA30" s="528"/>
      <c r="AB30" s="528"/>
      <c r="AC30" s="528"/>
      <c r="AD30" s="528"/>
      <c r="AE30" s="528"/>
      <c r="AF30" s="528"/>
      <c r="AG30" s="528"/>
      <c r="AH30" s="528"/>
      <c r="AI30" s="528"/>
      <c r="AJ30" s="528"/>
      <c r="AK30" s="528"/>
      <c r="AL30" s="528"/>
      <c r="AM30" s="528"/>
      <c r="AN30" s="528"/>
      <c r="AO30" s="528"/>
      <c r="AP30" s="528"/>
      <c r="AQ30" s="528"/>
      <c r="AR30" s="528"/>
      <c r="AS30" s="528"/>
      <c r="AT30" s="528"/>
      <c r="AU30" s="528"/>
      <c r="AV30" s="528"/>
      <c r="AW30" s="528"/>
      <c r="AX30" s="528"/>
      <c r="AY30" s="528"/>
      <c r="AZ30" s="528"/>
      <c r="BA30" s="528"/>
      <c r="BB30" s="528"/>
      <c r="BC30" s="528"/>
      <c r="BD30" s="528"/>
      <c r="BE30" s="528"/>
      <c r="BF30" s="528"/>
      <c r="BG30" s="528"/>
      <c r="BH30" s="528"/>
      <c r="BI30" s="528"/>
      <c r="BJ30" s="528"/>
      <c r="BK30" s="528"/>
      <c r="BL30" s="528"/>
      <c r="BM30" s="528"/>
      <c r="BN30" s="528"/>
      <c r="BO30" s="528"/>
      <c r="BP30" s="528"/>
      <c r="BQ30" s="528"/>
      <c r="BR30" s="528"/>
      <c r="BS30" s="528"/>
      <c r="BT30" s="528"/>
      <c r="BU30" s="528"/>
      <c r="BV30" s="528"/>
      <c r="BW30" s="528"/>
      <c r="BX30" s="528"/>
      <c r="BY30" s="528"/>
      <c r="BZ30" s="528"/>
      <c r="CA30" s="528"/>
      <c r="CB30" s="528"/>
      <c r="CC30" s="528"/>
      <c r="CD30" s="528"/>
      <c r="CE30" s="528"/>
      <c r="CF30" s="528"/>
      <c r="CG30" s="532"/>
      <c r="CH30" s="532"/>
      <c r="CI30" s="532"/>
      <c r="CJ30" s="533"/>
      <c r="CK30" s="533"/>
    </row>
    <row r="31" spans="2:89" s="539" customFormat="1" ht="11.25" customHeight="1">
      <c r="B31" s="531"/>
      <c r="C31" s="528"/>
      <c r="D31" s="528"/>
      <c r="E31" s="528"/>
      <c r="F31" s="528"/>
      <c r="G31" s="528" t="s">
        <v>437</v>
      </c>
      <c r="H31" s="528"/>
      <c r="I31" s="528"/>
      <c r="J31" s="528"/>
      <c r="K31" s="528"/>
      <c r="L31" s="528"/>
      <c r="M31" s="528"/>
      <c r="N31" s="528" t="s">
        <v>456</v>
      </c>
      <c r="O31" s="528"/>
      <c r="P31" s="528" t="str">
        <f>TEXT(기계경비총괄표!G11,"#,##0")</f>
        <v>59,020</v>
      </c>
      <c r="Q31" s="528"/>
      <c r="R31" s="528"/>
      <c r="S31" s="528"/>
      <c r="T31" s="528"/>
      <c r="U31" s="528"/>
      <c r="V31" s="528"/>
      <c r="W31" s="528"/>
      <c r="X31" s="528"/>
      <c r="Y31" s="528" t="s">
        <v>477</v>
      </c>
      <c r="Z31" s="528"/>
      <c r="AA31" s="528"/>
      <c r="AB31" s="528" t="str">
        <f>TEXT(AQ27,"#,##0.#######")</f>
        <v>0.63</v>
      </c>
      <c r="AC31" s="528"/>
      <c r="AD31" s="528"/>
      <c r="AE31" s="528"/>
      <c r="AF31" s="528"/>
      <c r="AG31" s="528"/>
      <c r="AH31" s="528" t="s">
        <v>473</v>
      </c>
      <c r="AI31" s="528"/>
      <c r="AJ31" s="528" t="s">
        <v>563</v>
      </c>
      <c r="AK31" s="528"/>
      <c r="AL31" s="528" t="s">
        <v>473</v>
      </c>
      <c r="AM31" s="528"/>
      <c r="AN31" s="528" t="str">
        <f>TEXT(1,"#,##0.#######")</f>
        <v>1.</v>
      </c>
      <c r="AO31" s="528" t="s">
        <v>507</v>
      </c>
      <c r="AP31" s="528"/>
      <c r="AQ31" s="528"/>
      <c r="AR31" s="528" t="s">
        <v>460</v>
      </c>
      <c r="AS31" s="528"/>
      <c r="AT31" s="528" t="str">
        <f>TEXT(P31,"#,##0.#######")</f>
        <v>59,020.</v>
      </c>
      <c r="AU31" s="528"/>
      <c r="AV31" s="528"/>
      <c r="AW31" s="528"/>
      <c r="AX31" s="528"/>
      <c r="AY31" s="528"/>
      <c r="AZ31" s="528"/>
      <c r="BA31" s="528" t="s">
        <v>477</v>
      </c>
      <c r="BB31" s="528"/>
      <c r="BC31" s="528"/>
      <c r="BD31" s="528" t="str">
        <f>TEXT(AQ27,"#,##0.#######")</f>
        <v>0.63</v>
      </c>
      <c r="BE31" s="528"/>
      <c r="BF31" s="528"/>
      <c r="BG31" s="528"/>
      <c r="BH31" s="528" t="s">
        <v>473</v>
      </c>
      <c r="BI31" s="528"/>
      <c r="BJ31" s="528" t="str">
        <f>TEXT(AL14,"#,##0.#######")</f>
        <v>1.</v>
      </c>
      <c r="BK31" s="528" t="s">
        <v>473</v>
      </c>
      <c r="BL31" s="528"/>
      <c r="BM31" s="528" t="str">
        <f>TEXT(AN31,"#,##0.#######")</f>
        <v>1.</v>
      </c>
      <c r="BN31" s="528"/>
      <c r="BO31" s="528" t="s">
        <v>460</v>
      </c>
      <c r="BP31" s="528"/>
      <c r="BQ31" s="528" t="str">
        <f>TEXT(TRUNC(P31/AQ27*AL14*AN31,1),"#,##0.#")</f>
        <v>93,682.5</v>
      </c>
      <c r="BR31" s="528"/>
      <c r="BS31" s="528"/>
      <c r="BT31" s="528"/>
      <c r="BU31" s="528"/>
      <c r="BV31" s="528"/>
      <c r="BW31" s="528"/>
      <c r="BX31" s="528"/>
      <c r="BY31" s="528"/>
      <c r="BZ31" s="528"/>
      <c r="CA31" s="528"/>
      <c r="CB31" s="528"/>
      <c r="CC31" s="528"/>
      <c r="CD31" s="528"/>
      <c r="CE31" s="528"/>
      <c r="CF31" s="528"/>
      <c r="CG31" s="532"/>
      <c r="CH31" s="532"/>
      <c r="CI31" s="532"/>
      <c r="CJ31" s="533"/>
      <c r="CK31" s="533"/>
    </row>
    <row r="32" spans="2:89" s="539" customFormat="1" ht="11.25" customHeight="1">
      <c r="B32" s="531"/>
      <c r="C32" s="528"/>
      <c r="D32" s="528"/>
      <c r="E32" s="528"/>
      <c r="F32" s="528"/>
      <c r="G32" s="528" t="s">
        <v>248</v>
      </c>
      <c r="H32" s="528"/>
      <c r="I32" s="528"/>
      <c r="J32" s="528"/>
      <c r="K32" s="528"/>
      <c r="L32" s="528"/>
      <c r="M32" s="528"/>
      <c r="N32" s="528" t="s">
        <v>456</v>
      </c>
      <c r="O32" s="528"/>
      <c r="P32" s="528" t="str">
        <f>TEXT(기계경비총괄표!H11,"#,##0")</f>
        <v>41,810</v>
      </c>
      <c r="Q32" s="528"/>
      <c r="R32" s="528"/>
      <c r="S32" s="528"/>
      <c r="T32" s="528"/>
      <c r="U32" s="528"/>
      <c r="V32" s="528"/>
      <c r="W32" s="528"/>
      <c r="X32" s="528"/>
      <c r="Y32" s="528" t="s">
        <v>477</v>
      </c>
      <c r="Z32" s="528"/>
      <c r="AA32" s="528"/>
      <c r="AB32" s="528" t="str">
        <f>TEXT(AQ27,"#,##0.#######")</f>
        <v>0.63</v>
      </c>
      <c r="AC32" s="528"/>
      <c r="AD32" s="528"/>
      <c r="AE32" s="528"/>
      <c r="AF32" s="528"/>
      <c r="AG32" s="528"/>
      <c r="AH32" s="528" t="s">
        <v>473</v>
      </c>
      <c r="AI32" s="528"/>
      <c r="AJ32" s="528" t="s">
        <v>568</v>
      </c>
      <c r="AK32" s="528"/>
      <c r="AL32" s="528" t="s">
        <v>473</v>
      </c>
      <c r="AM32" s="528"/>
      <c r="AN32" s="528" t="s">
        <v>563</v>
      </c>
      <c r="AO32" s="528"/>
      <c r="AP32" s="528" t="s">
        <v>473</v>
      </c>
      <c r="AQ32" s="528"/>
      <c r="AR32" s="528" t="str">
        <f>TEXT(1,"#,##0.#######")</f>
        <v>1.</v>
      </c>
      <c r="AS32" s="528" t="s">
        <v>507</v>
      </c>
      <c r="AT32" s="528"/>
      <c r="AU32" s="528"/>
      <c r="AV32" s="528" t="s">
        <v>460</v>
      </c>
      <c r="AW32" s="528"/>
      <c r="AX32" s="528" t="str">
        <f>TEXT(P32,"#,##0.#######")</f>
        <v>41,810.</v>
      </c>
      <c r="AY32" s="528"/>
      <c r="AZ32" s="528"/>
      <c r="BA32" s="528"/>
      <c r="BB32" s="528"/>
      <c r="BC32" s="528"/>
      <c r="BD32" s="528"/>
      <c r="BE32" s="528" t="s">
        <v>477</v>
      </c>
      <c r="BF32" s="528"/>
      <c r="BG32" s="528"/>
      <c r="BH32" s="528" t="str">
        <f>TEXT(AQ27,"#,##0.#######")</f>
        <v>0.63</v>
      </c>
      <c r="BI32" s="528"/>
      <c r="BJ32" s="528"/>
      <c r="BK32" s="528"/>
      <c r="BL32" s="528" t="s">
        <v>473</v>
      </c>
      <c r="BM32" s="528"/>
      <c r="BN32" s="528" t="str">
        <f>TEXT(BH29,"#,##0.#######")</f>
        <v>0.53</v>
      </c>
      <c r="BO32" s="528"/>
      <c r="BP32" s="528"/>
      <c r="BQ32" s="528" t="s">
        <v>473</v>
      </c>
      <c r="BR32" s="528"/>
      <c r="BS32" s="528" t="str">
        <f>TEXT(AL14,"#,##0.#######")</f>
        <v>1.</v>
      </c>
      <c r="BT32" s="528" t="s">
        <v>473</v>
      </c>
      <c r="BU32" s="528"/>
      <c r="BV32" s="528" t="str">
        <f>TEXT(AR32,"#,##0.#######")</f>
        <v>1.</v>
      </c>
      <c r="BW32" s="528"/>
      <c r="BX32" s="528" t="s">
        <v>460</v>
      </c>
      <c r="BY32" s="528"/>
      <c r="BZ32" s="528" t="str">
        <f>TEXT(TRUNC(P32/AQ27*BH29*AL14*AR32,1),"#,##0.#")</f>
        <v>35,173.4</v>
      </c>
      <c r="CA32" s="528"/>
      <c r="CB32" s="528"/>
      <c r="CC32" s="528"/>
      <c r="CD32" s="528"/>
      <c r="CE32" s="528"/>
      <c r="CF32" s="528"/>
      <c r="CG32" s="532"/>
      <c r="CH32" s="532"/>
      <c r="CI32" s="532"/>
      <c r="CJ32" s="533"/>
      <c r="CK32" s="533"/>
    </row>
    <row r="33" spans="2:89" s="539" customFormat="1" ht="11.25" customHeight="1">
      <c r="B33" s="531"/>
      <c r="C33" s="528"/>
      <c r="D33" s="528"/>
      <c r="E33" s="528"/>
      <c r="F33" s="528"/>
      <c r="G33" s="528" t="s">
        <v>478</v>
      </c>
      <c r="H33" s="528"/>
      <c r="I33" s="528"/>
      <c r="J33" s="528"/>
      <c r="K33" s="528" t="s">
        <v>479</v>
      </c>
      <c r="L33" s="528"/>
      <c r="M33" s="528"/>
      <c r="N33" s="528" t="s">
        <v>456</v>
      </c>
      <c r="O33" s="528"/>
      <c r="P33" s="528" t="str">
        <f>TEXT(기계경비총괄표!I11,"#,##0")</f>
        <v>15,608</v>
      </c>
      <c r="Q33" s="528"/>
      <c r="R33" s="528"/>
      <c r="S33" s="528"/>
      <c r="T33" s="528"/>
      <c r="U33" s="528"/>
      <c r="V33" s="528"/>
      <c r="W33" s="528"/>
      <c r="X33" s="528"/>
      <c r="Y33" s="528" t="s">
        <v>477</v>
      </c>
      <c r="Z33" s="528"/>
      <c r="AA33" s="528"/>
      <c r="AB33" s="528" t="str">
        <f>TEXT(AQ27,"#,##0.#######")</f>
        <v>0.63</v>
      </c>
      <c r="AC33" s="528"/>
      <c r="AD33" s="528"/>
      <c r="AE33" s="528"/>
      <c r="AF33" s="528"/>
      <c r="AG33" s="528"/>
      <c r="AH33" s="528" t="s">
        <v>473</v>
      </c>
      <c r="AI33" s="528"/>
      <c r="AJ33" s="528" t="s">
        <v>563</v>
      </c>
      <c r="AK33" s="528"/>
      <c r="AL33" s="528" t="s">
        <v>473</v>
      </c>
      <c r="AM33" s="528"/>
      <c r="AN33" s="528" t="str">
        <f>TEXT(1,"#,##0.#######")</f>
        <v>1.</v>
      </c>
      <c r="AO33" s="528" t="s">
        <v>507</v>
      </c>
      <c r="AP33" s="528"/>
      <c r="AQ33" s="528"/>
      <c r="AR33" s="528" t="s">
        <v>460</v>
      </c>
      <c r="AS33" s="528"/>
      <c r="AT33" s="528" t="str">
        <f>TEXT(P33,"#,##0.#######")</f>
        <v>15,608.</v>
      </c>
      <c r="AU33" s="528"/>
      <c r="AV33" s="528"/>
      <c r="AW33" s="528"/>
      <c r="AX33" s="528"/>
      <c r="AY33" s="528"/>
      <c r="AZ33" s="528"/>
      <c r="BA33" s="528" t="s">
        <v>477</v>
      </c>
      <c r="BB33" s="528"/>
      <c r="BC33" s="528"/>
      <c r="BD33" s="528" t="str">
        <f>TEXT(AQ27,"#,##0.#######")</f>
        <v>0.63</v>
      </c>
      <c r="BE33" s="528"/>
      <c r="BF33" s="528"/>
      <c r="BG33" s="528"/>
      <c r="BH33" s="528" t="s">
        <v>473</v>
      </c>
      <c r="BI33" s="528"/>
      <c r="BJ33" s="528" t="str">
        <f>TEXT(AL14,"#,##0.#######")</f>
        <v>1.</v>
      </c>
      <c r="BK33" s="528" t="s">
        <v>473</v>
      </c>
      <c r="BL33" s="528"/>
      <c r="BM33" s="528" t="str">
        <f>TEXT(AN33,"#,##0.#######")</f>
        <v>1.</v>
      </c>
      <c r="BN33" s="528"/>
      <c r="BO33" s="528" t="s">
        <v>460</v>
      </c>
      <c r="BP33" s="528"/>
      <c r="BQ33" s="528"/>
      <c r="BR33" s="528" t="str">
        <f>TEXT(TRUNC(P33/AQ27*AL14*AN33,1),"#,##0.#")</f>
        <v>24,774.6</v>
      </c>
      <c r="BS33" s="528"/>
      <c r="BT33" s="528"/>
      <c r="BU33" s="528"/>
      <c r="BV33" s="528"/>
      <c r="BW33" s="528"/>
      <c r="BX33" s="528"/>
      <c r="BY33" s="528"/>
      <c r="BZ33" s="528"/>
      <c r="CA33" s="528"/>
      <c r="CB33" s="528"/>
      <c r="CC33" s="528"/>
      <c r="CD33" s="528"/>
      <c r="CE33" s="528"/>
      <c r="CF33" s="528"/>
      <c r="CG33" s="532"/>
      <c r="CH33" s="532"/>
      <c r="CI33" s="532"/>
      <c r="CJ33" s="533"/>
      <c r="CK33" s="533"/>
    </row>
    <row r="34" spans="2:89" s="539" customFormat="1" ht="11.25" customHeight="1">
      <c r="B34" s="531"/>
      <c r="C34" s="528"/>
      <c r="D34" s="528"/>
      <c r="E34" s="528"/>
      <c r="F34" s="528"/>
      <c r="G34" s="528" t="s">
        <v>480</v>
      </c>
      <c r="H34" s="528"/>
      <c r="I34" s="528"/>
      <c r="J34" s="528"/>
      <c r="K34" s="528" t="s">
        <v>481</v>
      </c>
      <c r="L34" s="528"/>
      <c r="M34" s="528"/>
      <c r="N34" s="528" t="s">
        <v>456</v>
      </c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528"/>
      <c r="Z34" s="528"/>
      <c r="AA34" s="528"/>
      <c r="AB34" s="528"/>
      <c r="AC34" s="528"/>
      <c r="AD34" s="528"/>
      <c r="AE34" s="528"/>
      <c r="AF34" s="528"/>
      <c r="AG34" s="528"/>
      <c r="AH34" s="528"/>
      <c r="AI34" s="528"/>
      <c r="AJ34" s="528"/>
      <c r="AK34" s="528"/>
      <c r="AL34" s="528"/>
      <c r="AM34" s="528"/>
      <c r="AN34" s="528"/>
      <c r="AO34" s="528"/>
      <c r="AP34" s="528"/>
      <c r="AQ34" s="528"/>
      <c r="AR34" s="528"/>
      <c r="AS34" s="528"/>
      <c r="AT34" s="528"/>
      <c r="AU34" s="528"/>
      <c r="AV34" s="528"/>
      <c r="AW34" s="528"/>
      <c r="AX34" s="528"/>
      <c r="AY34" s="528"/>
      <c r="AZ34" s="528"/>
      <c r="BA34" s="528"/>
      <c r="BB34" s="528"/>
      <c r="BC34" s="528"/>
      <c r="BD34" s="528"/>
      <c r="BE34" s="528"/>
      <c r="BF34" s="528"/>
      <c r="BG34" s="528"/>
      <c r="BH34" s="528"/>
      <c r="BI34" s="528"/>
      <c r="BJ34" s="528"/>
      <c r="BK34" s="528"/>
      <c r="BL34" s="528" t="str">
        <f>TEXT(BQ31+BZ32+BR33,"#,##0.#######")</f>
        <v>153,630.5</v>
      </c>
      <c r="BM34" s="528"/>
      <c r="BN34" s="528"/>
      <c r="BO34" s="528"/>
      <c r="BP34" s="528"/>
      <c r="BQ34" s="528"/>
      <c r="BR34" s="528"/>
      <c r="BS34" s="528"/>
      <c r="BT34" s="528"/>
      <c r="BU34" s="528"/>
      <c r="BV34" s="528"/>
      <c r="BW34" s="528"/>
      <c r="BX34" s="528"/>
      <c r="BY34" s="528"/>
      <c r="BZ34" s="528"/>
      <c r="CA34" s="528"/>
      <c r="CB34" s="528"/>
      <c r="CC34" s="528"/>
      <c r="CD34" s="528"/>
      <c r="CE34" s="528"/>
      <c r="CF34" s="528"/>
      <c r="CG34" s="532">
        <f>CH34+CI34+CJ34</f>
        <v>153630.5</v>
      </c>
      <c r="CH34" s="532" t="str">
        <f>TEXT(BQ31,"#,###.0")</f>
        <v>93,682.5</v>
      </c>
      <c r="CI34" s="532" t="str">
        <f>TEXT(BZ32,"#,###.0")</f>
        <v>35,173.4</v>
      </c>
      <c r="CJ34" s="533" t="str">
        <f>TEXT(BR33,"#,###.0")</f>
        <v>24,774.6</v>
      </c>
      <c r="CK34" s="533"/>
    </row>
    <row r="35" spans="2:89" s="539" customFormat="1" ht="11.25" customHeight="1">
      <c r="B35" s="531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528"/>
      <c r="Z35" s="528"/>
      <c r="AA35" s="528"/>
      <c r="AB35" s="528"/>
      <c r="AC35" s="528"/>
      <c r="AD35" s="528"/>
      <c r="AE35" s="528"/>
      <c r="AF35" s="528"/>
      <c r="AG35" s="528"/>
      <c r="AH35" s="528"/>
      <c r="AI35" s="528"/>
      <c r="AJ35" s="528"/>
      <c r="AK35" s="528"/>
      <c r="AL35" s="528"/>
      <c r="AM35" s="528"/>
      <c r="AN35" s="528"/>
      <c r="AO35" s="528"/>
      <c r="AP35" s="528"/>
      <c r="AQ35" s="528"/>
      <c r="AR35" s="528"/>
      <c r="AS35" s="528"/>
      <c r="AT35" s="528"/>
      <c r="AU35" s="528"/>
      <c r="AV35" s="528"/>
      <c r="AW35" s="528"/>
      <c r="AX35" s="528"/>
      <c r="AY35" s="528"/>
      <c r="AZ35" s="528"/>
      <c r="BA35" s="528"/>
      <c r="BB35" s="528"/>
      <c r="BC35" s="528"/>
      <c r="BD35" s="528"/>
      <c r="BE35" s="528"/>
      <c r="BF35" s="528"/>
      <c r="BG35" s="528"/>
      <c r="BH35" s="528"/>
      <c r="BI35" s="528"/>
      <c r="BJ35" s="528"/>
      <c r="BK35" s="528"/>
      <c r="BL35" s="528"/>
      <c r="BM35" s="528"/>
      <c r="BN35" s="528"/>
      <c r="BO35" s="528"/>
      <c r="BP35" s="528"/>
      <c r="BQ35" s="528"/>
      <c r="BR35" s="528"/>
      <c r="BS35" s="528"/>
      <c r="BT35" s="528"/>
      <c r="BU35" s="528"/>
      <c r="BV35" s="528"/>
      <c r="BW35" s="528"/>
      <c r="BX35" s="528"/>
      <c r="BY35" s="528"/>
      <c r="BZ35" s="528"/>
      <c r="CA35" s="528"/>
      <c r="CB35" s="528"/>
      <c r="CC35" s="528"/>
      <c r="CD35" s="528"/>
      <c r="CE35" s="528"/>
      <c r="CF35" s="528"/>
      <c r="CG35" s="532"/>
      <c r="CH35" s="532"/>
      <c r="CI35" s="532"/>
      <c r="CJ35" s="533"/>
      <c r="CK35" s="533"/>
    </row>
    <row r="36" spans="2:89" s="539" customFormat="1" ht="11.25" customHeight="1">
      <c r="B36" s="531"/>
      <c r="C36" s="528"/>
      <c r="D36" s="528" t="s">
        <v>67</v>
      </c>
      <c r="E36" s="528"/>
      <c r="F36" s="528"/>
      <c r="G36" s="528" t="s">
        <v>523</v>
      </c>
      <c r="H36" s="528"/>
      <c r="I36" s="528"/>
      <c r="J36" s="528"/>
      <c r="K36" s="528" t="s">
        <v>481</v>
      </c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528"/>
      <c r="Z36" s="528"/>
      <c r="AA36" s="528"/>
      <c r="AB36" s="528"/>
      <c r="AC36" s="528"/>
      <c r="AD36" s="528"/>
      <c r="AE36" s="528"/>
      <c r="AF36" s="528"/>
      <c r="AG36" s="528"/>
      <c r="AH36" s="528"/>
      <c r="AI36" s="528"/>
      <c r="AJ36" s="528"/>
      <c r="AK36" s="528"/>
      <c r="AL36" s="528"/>
      <c r="AM36" s="528"/>
      <c r="AN36" s="528"/>
      <c r="AO36" s="528"/>
      <c r="AP36" s="528"/>
      <c r="AQ36" s="528"/>
      <c r="AR36" s="528"/>
      <c r="AS36" s="528"/>
      <c r="AT36" s="528"/>
      <c r="AU36" s="528"/>
      <c r="AV36" s="528"/>
      <c r="AW36" s="528"/>
      <c r="AX36" s="528"/>
      <c r="AY36" s="528"/>
      <c r="AZ36" s="528"/>
      <c r="BA36" s="528"/>
      <c r="BB36" s="528"/>
      <c r="BC36" s="528"/>
      <c r="BD36" s="528"/>
      <c r="BE36" s="528"/>
      <c r="BF36" s="528"/>
      <c r="BG36" s="528"/>
      <c r="BH36" s="528"/>
      <c r="BI36" s="528"/>
      <c r="BJ36" s="528"/>
      <c r="BK36" s="528"/>
      <c r="BL36" s="528"/>
      <c r="BM36" s="528"/>
      <c r="BN36" s="528"/>
      <c r="BO36" s="528"/>
      <c r="BP36" s="528"/>
      <c r="BQ36" s="528"/>
      <c r="BR36" s="528"/>
      <c r="BS36" s="528"/>
      <c r="BT36" s="528"/>
      <c r="BU36" s="528"/>
      <c r="BV36" s="528"/>
      <c r="BW36" s="528"/>
      <c r="BX36" s="528"/>
      <c r="BY36" s="528"/>
      <c r="BZ36" s="528"/>
      <c r="CA36" s="528"/>
      <c r="CB36" s="528"/>
      <c r="CC36" s="528"/>
      <c r="CD36" s="528"/>
      <c r="CE36" s="528"/>
      <c r="CF36" s="528"/>
      <c r="CG36" s="532"/>
      <c r="CH36" s="532"/>
      <c r="CI36" s="532"/>
      <c r="CJ36" s="533"/>
      <c r="CK36" s="533"/>
    </row>
    <row r="37" spans="2:89" s="539" customFormat="1" ht="11.25" customHeight="1">
      <c r="B37" s="531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528"/>
      <c r="Z37" s="528"/>
      <c r="AA37" s="528"/>
      <c r="AB37" s="528"/>
      <c r="AC37" s="528"/>
      <c r="AD37" s="528"/>
      <c r="AE37" s="528"/>
      <c r="AF37" s="528"/>
      <c r="AG37" s="528"/>
      <c r="AH37" s="528"/>
      <c r="AI37" s="528"/>
      <c r="AJ37" s="528"/>
      <c r="AK37" s="528"/>
      <c r="AL37" s="528"/>
      <c r="AM37" s="528"/>
      <c r="AN37" s="528"/>
      <c r="AO37" s="528"/>
      <c r="AP37" s="528"/>
      <c r="AQ37" s="528"/>
      <c r="AR37" s="528"/>
      <c r="AS37" s="528"/>
      <c r="AT37" s="528"/>
      <c r="AU37" s="528"/>
      <c r="AV37" s="528"/>
      <c r="AW37" s="528"/>
      <c r="AX37" s="528"/>
      <c r="AY37" s="528"/>
      <c r="AZ37" s="528"/>
      <c r="BA37" s="528"/>
      <c r="BB37" s="528"/>
      <c r="BC37" s="528"/>
      <c r="BD37" s="528"/>
      <c r="BE37" s="528"/>
      <c r="BF37" s="528"/>
      <c r="BG37" s="528"/>
      <c r="BH37" s="528"/>
      <c r="BI37" s="528"/>
      <c r="BJ37" s="528"/>
      <c r="BK37" s="528"/>
      <c r="BL37" s="528"/>
      <c r="BM37" s="528"/>
      <c r="BN37" s="528"/>
      <c r="BO37" s="528"/>
      <c r="BP37" s="528"/>
      <c r="BQ37" s="528"/>
      <c r="BR37" s="528"/>
      <c r="BS37" s="528"/>
      <c r="BT37" s="528"/>
      <c r="BU37" s="528"/>
      <c r="BV37" s="528"/>
      <c r="BW37" s="528"/>
      <c r="BX37" s="528"/>
      <c r="BY37" s="528"/>
      <c r="BZ37" s="528"/>
      <c r="CA37" s="528"/>
      <c r="CB37" s="528"/>
      <c r="CC37" s="528"/>
      <c r="CD37" s="528"/>
      <c r="CE37" s="528"/>
      <c r="CF37" s="528"/>
      <c r="CG37" s="532"/>
      <c r="CH37" s="532"/>
      <c r="CI37" s="532"/>
      <c r="CJ37" s="533"/>
      <c r="CK37" s="533"/>
    </row>
    <row r="38" spans="2:89" s="539" customFormat="1" ht="11.25" customHeight="1">
      <c r="B38" s="531"/>
      <c r="C38" s="528"/>
      <c r="D38" s="528"/>
      <c r="E38" s="528"/>
      <c r="F38" s="528"/>
      <c r="G38" s="528"/>
      <c r="H38" s="528" t="s">
        <v>437</v>
      </c>
      <c r="I38" s="528"/>
      <c r="J38" s="528"/>
      <c r="K38" s="528"/>
      <c r="L38" s="528"/>
      <c r="M38" s="528"/>
      <c r="N38" s="528"/>
      <c r="O38" s="528" t="s">
        <v>456</v>
      </c>
      <c r="P38" s="528"/>
      <c r="Q38" s="1429" t="str">
        <f>TEXT(TRUNC(CH34,0),"#,##0")</f>
        <v>93,682</v>
      </c>
      <c r="R38" s="1429"/>
      <c r="S38" s="1429"/>
      <c r="T38" s="1429"/>
      <c r="U38" s="1429"/>
      <c r="V38" s="1429"/>
      <c r="W38" s="1429"/>
      <c r="X38" s="1429"/>
      <c r="Y38" s="528"/>
      <c r="Z38" s="528"/>
      <c r="AA38" s="528"/>
      <c r="AB38" s="528"/>
      <c r="AC38" s="528"/>
      <c r="AD38" s="528"/>
      <c r="AE38" s="528"/>
      <c r="AF38" s="528"/>
      <c r="AG38" s="528"/>
      <c r="AH38" s="528"/>
      <c r="AI38" s="528"/>
      <c r="AJ38" s="528"/>
      <c r="AK38" s="528"/>
      <c r="AL38" s="528"/>
      <c r="AM38" s="528"/>
      <c r="AN38" s="528"/>
      <c r="AO38" s="528"/>
      <c r="AP38" s="528"/>
      <c r="AQ38" s="528"/>
      <c r="AR38" s="528"/>
      <c r="AS38" s="528"/>
      <c r="AT38" s="528"/>
      <c r="AU38" s="528"/>
      <c r="AV38" s="528"/>
      <c r="AW38" s="528"/>
      <c r="AX38" s="528"/>
      <c r="AY38" s="528"/>
      <c r="AZ38" s="528"/>
      <c r="BA38" s="528"/>
      <c r="BB38" s="528"/>
      <c r="BC38" s="528"/>
      <c r="BD38" s="528"/>
      <c r="BE38" s="528"/>
      <c r="BF38" s="528"/>
      <c r="BG38" s="528"/>
      <c r="BH38" s="528"/>
      <c r="BI38" s="528"/>
      <c r="BJ38" s="528"/>
      <c r="BK38" s="528"/>
      <c r="BL38" s="528"/>
      <c r="BM38" s="528"/>
      <c r="BN38" s="528"/>
      <c r="BO38" s="528"/>
      <c r="BP38" s="528"/>
      <c r="BQ38" s="528"/>
      <c r="BR38" s="528"/>
      <c r="BS38" s="528"/>
      <c r="BT38" s="528"/>
      <c r="BU38" s="528"/>
      <c r="BV38" s="528"/>
      <c r="BW38" s="528"/>
      <c r="BX38" s="528"/>
      <c r="BY38" s="528"/>
      <c r="BZ38" s="528"/>
      <c r="CA38" s="528"/>
      <c r="CB38" s="528"/>
      <c r="CC38" s="528"/>
      <c r="CD38" s="528"/>
      <c r="CE38" s="528"/>
      <c r="CF38" s="528"/>
      <c r="CG38" s="532"/>
      <c r="CH38" s="532"/>
      <c r="CI38" s="532"/>
      <c r="CJ38" s="533"/>
      <c r="CK38" s="533"/>
    </row>
    <row r="39" spans="2:89" s="539" customFormat="1" ht="11.25" customHeight="1">
      <c r="B39" s="531"/>
      <c r="C39" s="528"/>
      <c r="D39" s="528"/>
      <c r="E39" s="528"/>
      <c r="F39" s="528"/>
      <c r="G39" s="528"/>
      <c r="H39" s="528" t="s">
        <v>248</v>
      </c>
      <c r="I39" s="528"/>
      <c r="J39" s="528"/>
      <c r="K39" s="528"/>
      <c r="L39" s="528"/>
      <c r="M39" s="528"/>
      <c r="N39" s="528"/>
      <c r="O39" s="528" t="s">
        <v>456</v>
      </c>
      <c r="P39" s="528"/>
      <c r="Q39" s="1429" t="str">
        <f>TEXT(TRUNC(CI34,0),"#,##0")</f>
        <v>35,173</v>
      </c>
      <c r="R39" s="1429"/>
      <c r="S39" s="1429"/>
      <c r="T39" s="1429"/>
      <c r="U39" s="1429"/>
      <c r="V39" s="1429"/>
      <c r="W39" s="1429"/>
      <c r="X39" s="1429"/>
      <c r="Y39" s="528"/>
      <c r="Z39" s="528"/>
      <c r="AA39" s="528"/>
      <c r="AB39" s="528"/>
      <c r="AC39" s="528"/>
      <c r="AD39" s="528"/>
      <c r="AE39" s="528"/>
      <c r="AF39" s="528"/>
      <c r="AG39" s="528"/>
      <c r="AH39" s="528"/>
      <c r="AI39" s="528"/>
      <c r="AJ39" s="528"/>
      <c r="AK39" s="528"/>
      <c r="AL39" s="528"/>
      <c r="AM39" s="528"/>
      <c r="AN39" s="528"/>
      <c r="AO39" s="528"/>
      <c r="AP39" s="528"/>
      <c r="AQ39" s="528"/>
      <c r="AR39" s="528"/>
      <c r="AS39" s="528"/>
      <c r="AT39" s="528"/>
      <c r="AU39" s="528"/>
      <c r="AV39" s="528"/>
      <c r="AW39" s="528"/>
      <c r="AX39" s="528"/>
      <c r="AY39" s="528"/>
      <c r="AZ39" s="528"/>
      <c r="BA39" s="528"/>
      <c r="BB39" s="528"/>
      <c r="BC39" s="528"/>
      <c r="BD39" s="528"/>
      <c r="BE39" s="528"/>
      <c r="BF39" s="528"/>
      <c r="BG39" s="528"/>
      <c r="BH39" s="528"/>
      <c r="BI39" s="528"/>
      <c r="BJ39" s="528"/>
      <c r="BK39" s="528"/>
      <c r="BL39" s="528"/>
      <c r="BM39" s="528"/>
      <c r="BN39" s="528"/>
      <c r="BO39" s="528"/>
      <c r="BP39" s="528"/>
      <c r="BQ39" s="528"/>
      <c r="BR39" s="528"/>
      <c r="BS39" s="528"/>
      <c r="BT39" s="528"/>
      <c r="BU39" s="528"/>
      <c r="BV39" s="528"/>
      <c r="BW39" s="528"/>
      <c r="BX39" s="528"/>
      <c r="BY39" s="528"/>
      <c r="BZ39" s="528"/>
      <c r="CA39" s="528"/>
      <c r="CB39" s="528"/>
      <c r="CC39" s="528"/>
      <c r="CD39" s="528"/>
      <c r="CE39" s="528"/>
      <c r="CF39" s="528"/>
      <c r="CG39" s="532"/>
      <c r="CH39" s="532"/>
      <c r="CI39" s="532"/>
      <c r="CJ39" s="533"/>
      <c r="CK39" s="533"/>
    </row>
    <row r="40" spans="2:89" s="539" customFormat="1" ht="11.25" customHeight="1">
      <c r="B40" s="531"/>
      <c r="C40" s="528"/>
      <c r="D40" s="528"/>
      <c r="E40" s="528"/>
      <c r="F40" s="528"/>
      <c r="G40" s="528"/>
      <c r="H40" s="528" t="s">
        <v>478</v>
      </c>
      <c r="I40" s="528"/>
      <c r="J40" s="528"/>
      <c r="K40" s="528"/>
      <c r="L40" s="528" t="s">
        <v>479</v>
      </c>
      <c r="M40" s="528"/>
      <c r="N40" s="528"/>
      <c r="O40" s="528" t="s">
        <v>456</v>
      </c>
      <c r="P40" s="528"/>
      <c r="Q40" s="1429" t="str">
        <f>TEXT(TRUNC(CJ34,0),"#,##0")</f>
        <v>24,774</v>
      </c>
      <c r="R40" s="1429"/>
      <c r="S40" s="1429"/>
      <c r="T40" s="1429"/>
      <c r="U40" s="1429"/>
      <c r="V40" s="1429"/>
      <c r="W40" s="1429"/>
      <c r="X40" s="1429"/>
      <c r="Y40" s="528"/>
      <c r="Z40" s="528"/>
      <c r="AA40" s="528"/>
      <c r="AB40" s="528"/>
      <c r="AC40" s="528"/>
      <c r="AD40" s="528"/>
      <c r="AE40" s="528"/>
      <c r="AF40" s="528"/>
      <c r="AG40" s="528"/>
      <c r="AH40" s="528"/>
      <c r="AI40" s="528"/>
      <c r="AJ40" s="528"/>
      <c r="AK40" s="528"/>
      <c r="AL40" s="528"/>
      <c r="AM40" s="528"/>
      <c r="AN40" s="528"/>
      <c r="AO40" s="528"/>
      <c r="AP40" s="528"/>
      <c r="AQ40" s="528"/>
      <c r="AR40" s="528"/>
      <c r="AS40" s="528"/>
      <c r="AT40" s="528"/>
      <c r="AU40" s="528"/>
      <c r="AV40" s="528"/>
      <c r="AW40" s="528"/>
      <c r="AX40" s="528"/>
      <c r="AY40" s="528"/>
      <c r="AZ40" s="528"/>
      <c r="BA40" s="528"/>
      <c r="BB40" s="528"/>
      <c r="BC40" s="528"/>
      <c r="BD40" s="528"/>
      <c r="BE40" s="528"/>
      <c r="BF40" s="528"/>
      <c r="BG40" s="528"/>
      <c r="BH40" s="528"/>
      <c r="BI40" s="528"/>
      <c r="BJ40" s="528"/>
      <c r="BK40" s="528"/>
      <c r="BL40" s="528"/>
      <c r="BM40" s="528"/>
      <c r="BN40" s="528"/>
      <c r="BO40" s="528"/>
      <c r="BP40" s="528"/>
      <c r="BQ40" s="528"/>
      <c r="BR40" s="528"/>
      <c r="BS40" s="528"/>
      <c r="BT40" s="528"/>
      <c r="BU40" s="528"/>
      <c r="BV40" s="528"/>
      <c r="BW40" s="528"/>
      <c r="BX40" s="528"/>
      <c r="BY40" s="528"/>
      <c r="BZ40" s="528"/>
      <c r="CA40" s="528"/>
      <c r="CB40" s="528"/>
      <c r="CC40" s="528"/>
      <c r="CD40" s="528"/>
      <c r="CE40" s="528"/>
      <c r="CF40" s="528"/>
      <c r="CG40" s="532"/>
      <c r="CH40" s="532"/>
      <c r="CI40" s="532"/>
      <c r="CJ40" s="533"/>
      <c r="CK40" s="533"/>
    </row>
    <row r="41" spans="2:89" s="539" customFormat="1" ht="11.25" customHeight="1">
      <c r="B41" s="531"/>
      <c r="C41" s="528"/>
      <c r="D41" s="528"/>
      <c r="E41" s="528"/>
      <c r="F41" s="528"/>
      <c r="G41" s="528"/>
      <c r="H41" s="528"/>
      <c r="I41" s="528"/>
      <c r="J41" s="528" t="s">
        <v>481</v>
      </c>
      <c r="K41" s="528"/>
      <c r="L41" s="528"/>
      <c r="M41" s="528"/>
      <c r="N41" s="528"/>
      <c r="O41" s="528" t="s">
        <v>456</v>
      </c>
      <c r="P41" s="528"/>
      <c r="Q41" s="1429" t="str">
        <f>TEXT(Q38+Q39+Q40,"#,##0")</f>
        <v>153,629</v>
      </c>
      <c r="R41" s="1429"/>
      <c r="S41" s="1429"/>
      <c r="T41" s="1429"/>
      <c r="U41" s="1429"/>
      <c r="V41" s="1429"/>
      <c r="W41" s="1429"/>
      <c r="X41" s="1429"/>
      <c r="Y41" s="528"/>
      <c r="Z41" s="528"/>
      <c r="AA41" s="528"/>
      <c r="AB41" s="528"/>
      <c r="AC41" s="528"/>
      <c r="AD41" s="528"/>
      <c r="AE41" s="528"/>
      <c r="AF41" s="528"/>
      <c r="AG41" s="528"/>
      <c r="AH41" s="528"/>
      <c r="AI41" s="528"/>
      <c r="AJ41" s="528"/>
      <c r="AK41" s="528"/>
      <c r="AL41" s="528"/>
      <c r="AM41" s="528"/>
      <c r="AN41" s="528"/>
      <c r="AO41" s="528"/>
      <c r="AP41" s="528"/>
      <c r="AQ41" s="528"/>
      <c r="AR41" s="528"/>
      <c r="AS41" s="528"/>
      <c r="AT41" s="528"/>
      <c r="AU41" s="528"/>
      <c r="AV41" s="528"/>
      <c r="AW41" s="528"/>
      <c r="AX41" s="528"/>
      <c r="AY41" s="528"/>
      <c r="AZ41" s="528"/>
      <c r="BA41" s="528"/>
      <c r="BB41" s="528"/>
      <c r="BC41" s="528"/>
      <c r="BD41" s="528"/>
      <c r="BE41" s="528"/>
      <c r="BF41" s="528"/>
      <c r="BG41" s="528"/>
      <c r="BH41" s="528"/>
      <c r="BI41" s="528"/>
      <c r="BJ41" s="528"/>
      <c r="BK41" s="528"/>
      <c r="BL41" s="528"/>
      <c r="BM41" s="528"/>
      <c r="BN41" s="528"/>
      <c r="BO41" s="528"/>
      <c r="BP41" s="528"/>
      <c r="BQ41" s="528"/>
      <c r="BR41" s="528"/>
      <c r="BS41" s="528"/>
      <c r="BT41" s="528"/>
      <c r="BU41" s="528"/>
      <c r="BV41" s="528"/>
      <c r="BW41" s="528"/>
      <c r="BX41" s="528"/>
      <c r="BY41" s="528"/>
      <c r="BZ41" s="528"/>
      <c r="CA41" s="528"/>
      <c r="CB41" s="528"/>
      <c r="CC41" s="528"/>
      <c r="CD41" s="528"/>
      <c r="CE41" s="528"/>
      <c r="CF41" s="528"/>
      <c r="CG41" s="538">
        <f>CH41+CI41+CJ41</f>
        <v>153629</v>
      </c>
      <c r="CH41" s="532" t="str">
        <f>TEXT(Q38,"#,##0")</f>
        <v>93,682</v>
      </c>
      <c r="CI41" s="532" t="str">
        <f>TEXT(Q39,"#,##0")</f>
        <v>35,173</v>
      </c>
      <c r="CJ41" s="533" t="str">
        <f>TEXT(Q40,"#,##0")</f>
        <v>24,774</v>
      </c>
      <c r="CK41" s="533"/>
    </row>
    <row r="42" spans="2:89" s="539" customFormat="1" ht="11.25" customHeight="1">
      <c r="B42" s="534"/>
      <c r="C42" s="535"/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5"/>
      <c r="AF42" s="535"/>
      <c r="AG42" s="535"/>
      <c r="AH42" s="535"/>
      <c r="AI42" s="535"/>
      <c r="AJ42" s="535"/>
      <c r="AK42" s="535"/>
      <c r="AL42" s="535"/>
      <c r="AM42" s="535"/>
      <c r="AN42" s="535"/>
      <c r="AO42" s="535"/>
      <c r="AP42" s="535"/>
      <c r="AQ42" s="535"/>
      <c r="AR42" s="535"/>
      <c r="AS42" s="535"/>
      <c r="AT42" s="535"/>
      <c r="AU42" s="535"/>
      <c r="AV42" s="535"/>
      <c r="AW42" s="535"/>
      <c r="AX42" s="535"/>
      <c r="AY42" s="535"/>
      <c r="AZ42" s="535"/>
      <c r="BA42" s="535"/>
      <c r="BB42" s="535"/>
      <c r="BC42" s="535"/>
      <c r="BD42" s="535"/>
      <c r="BE42" s="535"/>
      <c r="BF42" s="535"/>
      <c r="BG42" s="535"/>
      <c r="BH42" s="535"/>
      <c r="BI42" s="535"/>
      <c r="BJ42" s="535"/>
      <c r="BK42" s="535"/>
      <c r="BL42" s="535"/>
      <c r="BM42" s="535"/>
      <c r="BN42" s="535"/>
      <c r="BO42" s="535"/>
      <c r="BP42" s="535"/>
      <c r="BQ42" s="535"/>
      <c r="BR42" s="535"/>
      <c r="BS42" s="535"/>
      <c r="BT42" s="535"/>
      <c r="BU42" s="535"/>
      <c r="BV42" s="535"/>
      <c r="BW42" s="535"/>
      <c r="BX42" s="535"/>
      <c r="BY42" s="535"/>
      <c r="BZ42" s="535"/>
      <c r="CA42" s="535"/>
      <c r="CB42" s="535"/>
      <c r="CC42" s="535"/>
      <c r="CD42" s="535"/>
      <c r="CE42" s="535"/>
      <c r="CF42" s="535"/>
      <c r="CG42" s="536"/>
      <c r="CH42" s="536"/>
      <c r="CI42" s="536"/>
      <c r="CJ42" s="537"/>
      <c r="CK42" s="537"/>
    </row>
    <row r="43" spans="2:89" ht="11.25" customHeight="1">
      <c r="B43" s="531"/>
      <c r="C43" s="528"/>
      <c r="D43" s="528"/>
      <c r="E43" s="528"/>
      <c r="F43" s="528"/>
      <c r="G43" s="528"/>
      <c r="H43" s="528"/>
      <c r="I43" s="528"/>
      <c r="J43" s="528"/>
      <c r="K43" s="528"/>
      <c r="L43" s="528"/>
      <c r="M43" s="528"/>
      <c r="N43" s="528"/>
      <c r="O43" s="528"/>
      <c r="P43" s="528"/>
      <c r="Q43" s="528"/>
      <c r="R43" s="528"/>
      <c r="S43" s="528"/>
      <c r="T43" s="528"/>
      <c r="U43" s="528"/>
      <c r="V43" s="528"/>
      <c r="W43" s="528"/>
      <c r="X43" s="528"/>
      <c r="Y43" s="528"/>
      <c r="Z43" s="528"/>
      <c r="AA43" s="528"/>
      <c r="AB43" s="528"/>
      <c r="AC43" s="528"/>
      <c r="AD43" s="528"/>
      <c r="AE43" s="528"/>
      <c r="AF43" s="528"/>
      <c r="AG43" s="528"/>
      <c r="AH43" s="528"/>
      <c r="AI43" s="528"/>
      <c r="AJ43" s="528"/>
      <c r="AK43" s="528"/>
      <c r="AL43" s="528"/>
      <c r="AM43" s="528"/>
      <c r="AN43" s="528"/>
      <c r="AO43" s="528"/>
      <c r="AP43" s="528"/>
      <c r="AQ43" s="528"/>
      <c r="AR43" s="528"/>
      <c r="AS43" s="528"/>
      <c r="AT43" s="528"/>
      <c r="AU43" s="528"/>
      <c r="AV43" s="528"/>
      <c r="AW43" s="528"/>
      <c r="AX43" s="528"/>
      <c r="AY43" s="528"/>
      <c r="AZ43" s="528"/>
      <c r="BA43" s="528"/>
      <c r="BB43" s="528"/>
      <c r="BC43" s="528"/>
      <c r="BD43" s="528"/>
      <c r="BE43" s="528"/>
      <c r="BF43" s="528"/>
      <c r="BG43" s="528"/>
      <c r="BH43" s="528"/>
      <c r="BI43" s="528"/>
      <c r="BJ43" s="528"/>
      <c r="BK43" s="528"/>
      <c r="BL43" s="528"/>
      <c r="BM43" s="528"/>
      <c r="BN43" s="528"/>
      <c r="BO43" s="528"/>
      <c r="BP43" s="528"/>
      <c r="BQ43" s="528"/>
      <c r="BR43" s="528"/>
      <c r="BS43" s="528"/>
      <c r="BT43" s="528"/>
      <c r="BU43" s="528"/>
      <c r="BV43" s="528"/>
      <c r="BW43" s="528"/>
      <c r="BX43" s="528"/>
      <c r="BY43" s="528"/>
      <c r="BZ43" s="528"/>
      <c r="CA43" s="528"/>
      <c r="CB43" s="528"/>
      <c r="CC43" s="528"/>
      <c r="CD43" s="528"/>
      <c r="CE43" s="528"/>
      <c r="CF43" s="528"/>
      <c r="CG43" s="532"/>
      <c r="CH43" s="532"/>
      <c r="CI43" s="532"/>
      <c r="CJ43" s="533"/>
      <c r="CK43" s="533"/>
    </row>
    <row r="44" spans="2:89" ht="11.25" customHeight="1">
      <c r="B44" s="531"/>
      <c r="C44" s="528"/>
      <c r="D44" s="528"/>
      <c r="E44" s="528"/>
      <c r="F44" s="528"/>
      <c r="G44" s="528"/>
      <c r="H44" s="528"/>
      <c r="I44" s="528"/>
      <c r="J44" s="528"/>
      <c r="K44" s="528"/>
      <c r="L44" s="528"/>
      <c r="M44" s="528"/>
      <c r="N44" s="528"/>
      <c r="O44" s="528"/>
      <c r="P44" s="528"/>
      <c r="Q44" s="528"/>
      <c r="R44" s="528"/>
      <c r="S44" s="528"/>
      <c r="T44" s="528"/>
      <c r="U44" s="528"/>
      <c r="V44" s="528"/>
      <c r="W44" s="528"/>
      <c r="X44" s="528"/>
      <c r="Y44" s="528"/>
      <c r="Z44" s="528"/>
      <c r="AA44" s="528"/>
      <c r="AB44" s="528"/>
      <c r="AC44" s="528"/>
      <c r="AD44" s="528"/>
      <c r="AE44" s="528"/>
      <c r="AF44" s="528"/>
      <c r="AG44" s="528"/>
      <c r="AH44" s="528"/>
      <c r="AI44" s="528"/>
      <c r="AJ44" s="528"/>
      <c r="AK44" s="528"/>
      <c r="AL44" s="528"/>
      <c r="AM44" s="528"/>
      <c r="AN44" s="528"/>
      <c r="AO44" s="528"/>
      <c r="AP44" s="528"/>
      <c r="AQ44" s="528"/>
      <c r="AR44" s="528"/>
      <c r="AS44" s="528"/>
      <c r="AT44" s="528"/>
      <c r="AU44" s="528"/>
      <c r="AV44" s="528"/>
      <c r="AW44" s="528"/>
      <c r="AX44" s="528"/>
      <c r="AY44" s="528"/>
      <c r="AZ44" s="528"/>
      <c r="BA44" s="528"/>
      <c r="BB44" s="528"/>
      <c r="BC44" s="528"/>
      <c r="BD44" s="528"/>
      <c r="BE44" s="528"/>
      <c r="BF44" s="528"/>
      <c r="BG44" s="528"/>
      <c r="BH44" s="528"/>
      <c r="BI44" s="528"/>
      <c r="BJ44" s="528"/>
      <c r="BK44" s="528"/>
      <c r="BL44" s="528"/>
      <c r="BM44" s="528"/>
      <c r="BN44" s="528"/>
      <c r="BO44" s="528"/>
      <c r="BP44" s="528"/>
      <c r="BQ44" s="528"/>
      <c r="BR44" s="528"/>
      <c r="BS44" s="528"/>
      <c r="BT44" s="528"/>
      <c r="BU44" s="528"/>
      <c r="BV44" s="528"/>
      <c r="BW44" s="528"/>
      <c r="BX44" s="528"/>
      <c r="BY44" s="528"/>
      <c r="BZ44" s="528"/>
      <c r="CA44" s="528"/>
      <c r="CB44" s="528"/>
      <c r="CC44" s="528"/>
      <c r="CD44" s="528"/>
      <c r="CE44" s="528"/>
      <c r="CF44" s="528"/>
      <c r="CG44" s="532"/>
      <c r="CH44" s="532"/>
      <c r="CI44" s="532"/>
      <c r="CJ44" s="533"/>
      <c r="CK44" s="533"/>
    </row>
    <row r="45" spans="2:89" ht="11.25" customHeight="1">
      <c r="B45" s="531"/>
      <c r="C45" s="528"/>
      <c r="D45" s="528"/>
      <c r="E45" s="528"/>
      <c r="F45" s="528"/>
      <c r="G45" s="528"/>
      <c r="H45" s="528"/>
      <c r="I45" s="528"/>
      <c r="J45" s="528"/>
      <c r="K45" s="528"/>
      <c r="L45" s="528"/>
      <c r="M45" s="528"/>
      <c r="N45" s="528"/>
      <c r="O45" s="528"/>
      <c r="P45" s="528"/>
      <c r="Q45" s="528"/>
      <c r="R45" s="528"/>
      <c r="S45" s="528"/>
      <c r="T45" s="528"/>
      <c r="U45" s="528"/>
      <c r="V45" s="528"/>
      <c r="W45" s="528"/>
      <c r="X45" s="528"/>
      <c r="Y45" s="528"/>
      <c r="Z45" s="528"/>
      <c r="AA45" s="528"/>
      <c r="AB45" s="528"/>
      <c r="AC45" s="528"/>
      <c r="AD45" s="528"/>
      <c r="AE45" s="528"/>
      <c r="AF45" s="528"/>
      <c r="AG45" s="528"/>
      <c r="AH45" s="528"/>
      <c r="AI45" s="528"/>
      <c r="AJ45" s="528"/>
      <c r="AK45" s="528"/>
      <c r="AL45" s="528"/>
      <c r="AM45" s="528"/>
      <c r="AN45" s="528"/>
      <c r="AO45" s="528"/>
      <c r="AP45" s="528"/>
      <c r="AQ45" s="528"/>
      <c r="AR45" s="528"/>
      <c r="AS45" s="528"/>
      <c r="AT45" s="528"/>
      <c r="AU45" s="528"/>
      <c r="AV45" s="528"/>
      <c r="AW45" s="528"/>
      <c r="AX45" s="528"/>
      <c r="AY45" s="528"/>
      <c r="AZ45" s="528"/>
      <c r="BA45" s="528"/>
      <c r="BB45" s="528"/>
      <c r="BC45" s="528"/>
      <c r="BD45" s="528"/>
      <c r="BE45" s="528"/>
      <c r="BF45" s="528"/>
      <c r="BG45" s="528"/>
      <c r="BH45" s="528"/>
      <c r="BI45" s="528"/>
      <c r="BJ45" s="528"/>
      <c r="BK45" s="528"/>
      <c r="BL45" s="528"/>
      <c r="BM45" s="528"/>
      <c r="BN45" s="528"/>
      <c r="BO45" s="528"/>
      <c r="BP45" s="528"/>
      <c r="BQ45" s="528"/>
      <c r="BR45" s="528"/>
      <c r="BS45" s="528"/>
      <c r="BT45" s="528"/>
      <c r="BU45" s="528"/>
      <c r="BV45" s="528"/>
      <c r="BW45" s="528"/>
      <c r="BX45" s="528"/>
      <c r="BY45" s="528"/>
      <c r="BZ45" s="528"/>
      <c r="CA45" s="528"/>
      <c r="CB45" s="528"/>
      <c r="CC45" s="528"/>
      <c r="CD45" s="528"/>
      <c r="CE45" s="528"/>
      <c r="CF45" s="528"/>
      <c r="CG45" s="532"/>
      <c r="CH45" s="532"/>
      <c r="CI45" s="532"/>
      <c r="CJ45" s="533"/>
      <c r="CK45" s="533"/>
    </row>
    <row r="46" spans="2:89" ht="11.25" customHeight="1">
      <c r="B46" s="531"/>
      <c r="C46" s="528"/>
      <c r="D46" s="528"/>
      <c r="E46" s="528"/>
      <c r="F46" s="528"/>
      <c r="G46" s="528"/>
      <c r="H46" s="528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28"/>
      <c r="U46" s="528"/>
      <c r="V46" s="528"/>
      <c r="W46" s="528"/>
      <c r="X46" s="528"/>
      <c r="Y46" s="528"/>
      <c r="Z46" s="528"/>
      <c r="AA46" s="528"/>
      <c r="AB46" s="528"/>
      <c r="AC46" s="528"/>
      <c r="AD46" s="528"/>
      <c r="AE46" s="528"/>
      <c r="AF46" s="528"/>
      <c r="AG46" s="528"/>
      <c r="AH46" s="528"/>
      <c r="AI46" s="528"/>
      <c r="AJ46" s="528"/>
      <c r="AK46" s="528"/>
      <c r="AL46" s="528"/>
      <c r="AM46" s="528"/>
      <c r="AN46" s="528"/>
      <c r="AO46" s="528"/>
      <c r="AP46" s="528"/>
      <c r="AQ46" s="528"/>
      <c r="AR46" s="528"/>
      <c r="AS46" s="528"/>
      <c r="AT46" s="528"/>
      <c r="AU46" s="528"/>
      <c r="AV46" s="528"/>
      <c r="AW46" s="528"/>
      <c r="AX46" s="528"/>
      <c r="AY46" s="528"/>
      <c r="AZ46" s="528"/>
      <c r="BA46" s="528"/>
      <c r="BB46" s="528"/>
      <c r="BC46" s="528"/>
      <c r="BD46" s="528"/>
      <c r="BE46" s="528"/>
      <c r="BF46" s="528"/>
      <c r="BG46" s="528"/>
      <c r="BH46" s="528"/>
      <c r="BI46" s="528"/>
      <c r="BJ46" s="528"/>
      <c r="BK46" s="528"/>
      <c r="BL46" s="528"/>
      <c r="BM46" s="528"/>
      <c r="BN46" s="528"/>
      <c r="BO46" s="528"/>
      <c r="BP46" s="528"/>
      <c r="BQ46" s="528"/>
      <c r="BR46" s="528"/>
      <c r="BS46" s="528"/>
      <c r="BT46" s="528"/>
      <c r="BU46" s="528"/>
      <c r="BV46" s="528"/>
      <c r="BW46" s="528"/>
      <c r="BX46" s="528"/>
      <c r="BY46" s="528"/>
      <c r="BZ46" s="528"/>
      <c r="CA46" s="528"/>
      <c r="CB46" s="528"/>
      <c r="CC46" s="528"/>
      <c r="CD46" s="528"/>
      <c r="CE46" s="528"/>
      <c r="CF46" s="528"/>
      <c r="CG46" s="532"/>
      <c r="CH46" s="532"/>
      <c r="CI46" s="532"/>
      <c r="CJ46" s="533"/>
      <c r="CK46" s="533"/>
    </row>
    <row r="47" spans="2:89" ht="11.25" customHeight="1">
      <c r="B47" s="531"/>
      <c r="C47" s="528"/>
      <c r="D47" s="528"/>
      <c r="E47" s="528"/>
      <c r="F47" s="528"/>
      <c r="G47" s="528"/>
      <c r="H47" s="528"/>
      <c r="I47" s="528"/>
      <c r="J47" s="528"/>
      <c r="K47" s="528"/>
      <c r="L47" s="528"/>
      <c r="M47" s="528"/>
      <c r="N47" s="528"/>
      <c r="O47" s="528"/>
      <c r="P47" s="528"/>
      <c r="Q47" s="528"/>
      <c r="R47" s="528"/>
      <c r="S47" s="528"/>
      <c r="T47" s="528"/>
      <c r="U47" s="528"/>
      <c r="V47" s="528"/>
      <c r="W47" s="528"/>
      <c r="X47" s="528"/>
      <c r="Y47" s="528"/>
      <c r="Z47" s="528"/>
      <c r="AA47" s="528"/>
      <c r="AB47" s="528"/>
      <c r="AC47" s="528"/>
      <c r="AD47" s="528"/>
      <c r="AE47" s="528"/>
      <c r="AF47" s="528"/>
      <c r="AG47" s="528"/>
      <c r="AH47" s="528"/>
      <c r="AI47" s="528"/>
      <c r="AJ47" s="528"/>
      <c r="AK47" s="528"/>
      <c r="AL47" s="528"/>
      <c r="AM47" s="528"/>
      <c r="AN47" s="528"/>
      <c r="AO47" s="528"/>
      <c r="AP47" s="528"/>
      <c r="AQ47" s="528"/>
      <c r="AR47" s="528"/>
      <c r="AS47" s="528"/>
      <c r="AT47" s="528"/>
      <c r="AU47" s="528"/>
      <c r="AV47" s="528"/>
      <c r="AW47" s="528"/>
      <c r="AX47" s="528"/>
      <c r="AY47" s="528"/>
      <c r="AZ47" s="528"/>
      <c r="BA47" s="528"/>
      <c r="BB47" s="528"/>
      <c r="BC47" s="528"/>
      <c r="BD47" s="528"/>
      <c r="BE47" s="528"/>
      <c r="BF47" s="528"/>
      <c r="BG47" s="528"/>
      <c r="BH47" s="528"/>
      <c r="BI47" s="528"/>
      <c r="BJ47" s="528"/>
      <c r="BK47" s="528"/>
      <c r="BL47" s="528"/>
      <c r="BM47" s="528"/>
      <c r="BN47" s="528"/>
      <c r="BO47" s="528"/>
      <c r="BP47" s="528"/>
      <c r="BQ47" s="528"/>
      <c r="BR47" s="528"/>
      <c r="BS47" s="528"/>
      <c r="BT47" s="528"/>
      <c r="BU47" s="528"/>
      <c r="BV47" s="528"/>
      <c r="BW47" s="528"/>
      <c r="BX47" s="528"/>
      <c r="BY47" s="528"/>
      <c r="BZ47" s="528"/>
      <c r="CA47" s="528"/>
      <c r="CB47" s="528"/>
      <c r="CC47" s="528"/>
      <c r="CD47" s="528"/>
      <c r="CE47" s="528"/>
      <c r="CF47" s="528"/>
      <c r="CG47" s="532"/>
      <c r="CH47" s="532"/>
      <c r="CI47" s="532"/>
      <c r="CJ47" s="533"/>
      <c r="CK47" s="533"/>
    </row>
    <row r="48" spans="2:89" ht="11.25" customHeight="1">
      <c r="B48" s="531"/>
      <c r="C48" s="528"/>
      <c r="D48" s="528"/>
      <c r="E48" s="528"/>
      <c r="F48" s="528"/>
      <c r="G48" s="528"/>
      <c r="H48" s="528"/>
      <c r="I48" s="528"/>
      <c r="J48" s="528"/>
      <c r="K48" s="528"/>
      <c r="L48" s="528"/>
      <c r="M48" s="528"/>
      <c r="N48" s="528"/>
      <c r="O48" s="528"/>
      <c r="P48" s="528"/>
      <c r="Q48" s="528"/>
      <c r="R48" s="528"/>
      <c r="S48" s="528"/>
      <c r="T48" s="528"/>
      <c r="U48" s="528"/>
      <c r="V48" s="528"/>
      <c r="W48" s="528"/>
      <c r="X48" s="528"/>
      <c r="Y48" s="528"/>
      <c r="Z48" s="528"/>
      <c r="AA48" s="528"/>
      <c r="AB48" s="528"/>
      <c r="AC48" s="528"/>
      <c r="AD48" s="528"/>
      <c r="AE48" s="528"/>
      <c r="AF48" s="528"/>
      <c r="AG48" s="528"/>
      <c r="AH48" s="528"/>
      <c r="AI48" s="528"/>
      <c r="AJ48" s="528"/>
      <c r="AK48" s="528"/>
      <c r="AL48" s="528"/>
      <c r="AM48" s="528"/>
      <c r="AN48" s="528"/>
      <c r="AO48" s="528"/>
      <c r="AP48" s="528"/>
      <c r="AQ48" s="528"/>
      <c r="AR48" s="528"/>
      <c r="AS48" s="528"/>
      <c r="AT48" s="528"/>
      <c r="AU48" s="528"/>
      <c r="AV48" s="528"/>
      <c r="AW48" s="528"/>
      <c r="AX48" s="528"/>
      <c r="AY48" s="528"/>
      <c r="AZ48" s="528"/>
      <c r="BA48" s="528"/>
      <c r="BB48" s="528"/>
      <c r="BC48" s="528"/>
      <c r="BD48" s="528"/>
      <c r="BE48" s="528"/>
      <c r="BF48" s="528"/>
      <c r="BG48" s="528"/>
      <c r="BH48" s="528"/>
      <c r="BI48" s="528"/>
      <c r="BJ48" s="528"/>
      <c r="BK48" s="528"/>
      <c r="BL48" s="528"/>
      <c r="BM48" s="528"/>
      <c r="BN48" s="528"/>
      <c r="BO48" s="528"/>
      <c r="BP48" s="528"/>
      <c r="BQ48" s="528"/>
      <c r="BR48" s="528"/>
      <c r="BS48" s="528"/>
      <c r="BT48" s="528"/>
      <c r="BU48" s="528"/>
      <c r="BV48" s="528"/>
      <c r="BW48" s="528"/>
      <c r="BX48" s="528"/>
      <c r="BY48" s="528"/>
      <c r="BZ48" s="528"/>
      <c r="CA48" s="528"/>
      <c r="CB48" s="528"/>
      <c r="CC48" s="528"/>
      <c r="CD48" s="528"/>
      <c r="CE48" s="528"/>
      <c r="CF48" s="528"/>
      <c r="CG48" s="532"/>
      <c r="CH48" s="532"/>
      <c r="CI48" s="532"/>
      <c r="CJ48" s="533"/>
      <c r="CK48" s="533"/>
    </row>
    <row r="49" spans="2:89" ht="11.25" customHeight="1">
      <c r="B49" s="531"/>
      <c r="C49" s="528"/>
      <c r="D49" s="528"/>
      <c r="E49" s="528"/>
      <c r="F49" s="528"/>
      <c r="G49" s="528"/>
      <c r="H49" s="528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28"/>
      <c r="U49" s="528"/>
      <c r="V49" s="528"/>
      <c r="W49" s="528"/>
      <c r="X49" s="528"/>
      <c r="Y49" s="528"/>
      <c r="Z49" s="528"/>
      <c r="AA49" s="528"/>
      <c r="AB49" s="528"/>
      <c r="AC49" s="528"/>
      <c r="AD49" s="528"/>
      <c r="AE49" s="528"/>
      <c r="AF49" s="528"/>
      <c r="AG49" s="528"/>
      <c r="AH49" s="528"/>
      <c r="AI49" s="528"/>
      <c r="AJ49" s="528"/>
      <c r="AK49" s="528"/>
      <c r="AL49" s="528"/>
      <c r="AM49" s="528"/>
      <c r="AN49" s="528"/>
      <c r="AO49" s="528"/>
      <c r="AP49" s="528"/>
      <c r="AQ49" s="528"/>
      <c r="AR49" s="528"/>
      <c r="AS49" s="528"/>
      <c r="AT49" s="528"/>
      <c r="AU49" s="528"/>
      <c r="AV49" s="528"/>
      <c r="AW49" s="528"/>
      <c r="AX49" s="528"/>
      <c r="AY49" s="528"/>
      <c r="AZ49" s="528"/>
      <c r="BA49" s="528"/>
      <c r="BB49" s="528"/>
      <c r="BC49" s="528"/>
      <c r="BD49" s="528"/>
      <c r="BE49" s="528"/>
      <c r="BF49" s="528"/>
      <c r="BG49" s="528"/>
      <c r="BH49" s="528"/>
      <c r="BI49" s="528"/>
      <c r="BJ49" s="528"/>
      <c r="BK49" s="528"/>
      <c r="BL49" s="528"/>
      <c r="BM49" s="528"/>
      <c r="BN49" s="528"/>
      <c r="BO49" s="528"/>
      <c r="BP49" s="528"/>
      <c r="BQ49" s="528"/>
      <c r="BR49" s="528"/>
      <c r="BS49" s="528"/>
      <c r="BT49" s="528"/>
      <c r="BU49" s="528"/>
      <c r="BV49" s="528"/>
      <c r="BW49" s="528"/>
      <c r="BX49" s="528"/>
      <c r="BY49" s="528"/>
      <c r="BZ49" s="528"/>
      <c r="CA49" s="528"/>
      <c r="CB49" s="528"/>
      <c r="CC49" s="528"/>
      <c r="CD49" s="528"/>
      <c r="CE49" s="528"/>
      <c r="CF49" s="528"/>
      <c r="CG49" s="532"/>
      <c r="CH49" s="532"/>
      <c r="CI49" s="532"/>
      <c r="CJ49" s="533"/>
      <c r="CK49" s="533"/>
    </row>
    <row r="50" spans="2:89" ht="11.25" customHeight="1">
      <c r="B50" s="531"/>
      <c r="C50" s="528"/>
      <c r="D50" s="528"/>
      <c r="E50" s="528"/>
      <c r="F50" s="528"/>
      <c r="G50" s="528"/>
      <c r="H50" s="528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28"/>
      <c r="U50" s="528"/>
      <c r="V50" s="528"/>
      <c r="W50" s="528"/>
      <c r="X50" s="528"/>
      <c r="Y50" s="528"/>
      <c r="Z50" s="528"/>
      <c r="AA50" s="528"/>
      <c r="AB50" s="528"/>
      <c r="AC50" s="528"/>
      <c r="AD50" s="528"/>
      <c r="AE50" s="528"/>
      <c r="AF50" s="528"/>
      <c r="AG50" s="528"/>
      <c r="AH50" s="528"/>
      <c r="AI50" s="528"/>
      <c r="AJ50" s="528"/>
      <c r="AK50" s="528"/>
      <c r="AL50" s="528"/>
      <c r="AM50" s="528"/>
      <c r="AN50" s="528"/>
      <c r="AO50" s="528"/>
      <c r="AP50" s="528"/>
      <c r="AQ50" s="528"/>
      <c r="AR50" s="528"/>
      <c r="AS50" s="528"/>
      <c r="AT50" s="528"/>
      <c r="AU50" s="528"/>
      <c r="AV50" s="528"/>
      <c r="AW50" s="528"/>
      <c r="AX50" s="528"/>
      <c r="AY50" s="528"/>
      <c r="AZ50" s="528"/>
      <c r="BA50" s="528"/>
      <c r="BB50" s="528"/>
      <c r="BC50" s="528"/>
      <c r="BD50" s="528"/>
      <c r="BE50" s="528"/>
      <c r="BF50" s="528"/>
      <c r="BG50" s="528"/>
      <c r="BH50" s="528"/>
      <c r="BI50" s="528"/>
      <c r="BJ50" s="528"/>
      <c r="BK50" s="528"/>
      <c r="BL50" s="528"/>
      <c r="BM50" s="528"/>
      <c r="BN50" s="528"/>
      <c r="BO50" s="528"/>
      <c r="BP50" s="528"/>
      <c r="BQ50" s="528"/>
      <c r="BR50" s="528"/>
      <c r="BS50" s="528"/>
      <c r="BT50" s="528"/>
      <c r="BU50" s="528"/>
      <c r="BV50" s="528"/>
      <c r="BW50" s="528"/>
      <c r="BX50" s="528"/>
      <c r="BY50" s="528"/>
      <c r="BZ50" s="528"/>
      <c r="CA50" s="528"/>
      <c r="CB50" s="528"/>
      <c r="CC50" s="528"/>
      <c r="CD50" s="528"/>
      <c r="CE50" s="528"/>
      <c r="CF50" s="528"/>
      <c r="CG50" s="532"/>
      <c r="CH50" s="532"/>
      <c r="CI50" s="532"/>
      <c r="CJ50" s="533"/>
      <c r="CK50" s="533"/>
    </row>
    <row r="51" spans="2:89" ht="11.25" customHeight="1">
      <c r="B51" s="531"/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28"/>
      <c r="U51" s="528"/>
      <c r="V51" s="528"/>
      <c r="W51" s="528"/>
      <c r="X51" s="528"/>
      <c r="Y51" s="528"/>
      <c r="Z51" s="528"/>
      <c r="AA51" s="528"/>
      <c r="AB51" s="528"/>
      <c r="AC51" s="528"/>
      <c r="AD51" s="528"/>
      <c r="AE51" s="528"/>
      <c r="AF51" s="528"/>
      <c r="AG51" s="528"/>
      <c r="AH51" s="528"/>
      <c r="AI51" s="528"/>
      <c r="AJ51" s="528"/>
      <c r="AK51" s="528"/>
      <c r="AL51" s="528"/>
      <c r="AM51" s="528"/>
      <c r="AN51" s="528"/>
      <c r="AO51" s="528"/>
      <c r="AP51" s="528"/>
      <c r="AQ51" s="528"/>
      <c r="AR51" s="528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  <c r="BG51" s="528"/>
      <c r="BH51" s="528"/>
      <c r="BI51" s="528"/>
      <c r="BJ51" s="528"/>
      <c r="BK51" s="528"/>
      <c r="BL51" s="528"/>
      <c r="BM51" s="528"/>
      <c r="BN51" s="528"/>
      <c r="BO51" s="528"/>
      <c r="BP51" s="528"/>
      <c r="BQ51" s="528"/>
      <c r="BR51" s="528"/>
      <c r="BS51" s="528"/>
      <c r="BT51" s="528"/>
      <c r="BU51" s="528"/>
      <c r="BV51" s="528"/>
      <c r="BW51" s="528"/>
      <c r="BX51" s="528"/>
      <c r="BY51" s="528"/>
      <c r="BZ51" s="528"/>
      <c r="CA51" s="528"/>
      <c r="CB51" s="528"/>
      <c r="CC51" s="528"/>
      <c r="CD51" s="528"/>
      <c r="CE51" s="528"/>
      <c r="CF51" s="528"/>
      <c r="CG51" s="532"/>
      <c r="CH51" s="532"/>
      <c r="CI51" s="532"/>
      <c r="CJ51" s="533"/>
      <c r="CK51" s="533"/>
    </row>
    <row r="52" spans="2:89" ht="11.25" customHeight="1">
      <c r="B52" s="531"/>
      <c r="C52" s="528"/>
      <c r="D52" s="528"/>
      <c r="E52" s="528"/>
      <c r="F52" s="528"/>
      <c r="G52" s="528"/>
      <c r="H52" s="528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28"/>
      <c r="U52" s="528"/>
      <c r="V52" s="528"/>
      <c r="W52" s="528"/>
      <c r="X52" s="528"/>
      <c r="Y52" s="528"/>
      <c r="Z52" s="528"/>
      <c r="AA52" s="528"/>
      <c r="AB52" s="528"/>
      <c r="AC52" s="528"/>
      <c r="AD52" s="528"/>
      <c r="AE52" s="528"/>
      <c r="AF52" s="528"/>
      <c r="AG52" s="528"/>
      <c r="AH52" s="528"/>
      <c r="AI52" s="528"/>
      <c r="AJ52" s="528"/>
      <c r="AK52" s="528"/>
      <c r="AL52" s="528"/>
      <c r="AM52" s="528"/>
      <c r="AN52" s="528"/>
      <c r="AO52" s="528"/>
      <c r="AP52" s="528"/>
      <c r="AQ52" s="528"/>
      <c r="AR52" s="528"/>
      <c r="AS52" s="528"/>
      <c r="AT52" s="528"/>
      <c r="AU52" s="528"/>
      <c r="AV52" s="528"/>
      <c r="AW52" s="528"/>
      <c r="AX52" s="528"/>
      <c r="AY52" s="528"/>
      <c r="AZ52" s="528"/>
      <c r="BA52" s="528"/>
      <c r="BB52" s="528"/>
      <c r="BC52" s="528"/>
      <c r="BD52" s="528"/>
      <c r="BE52" s="528"/>
      <c r="BF52" s="528"/>
      <c r="BG52" s="528"/>
      <c r="BH52" s="528"/>
      <c r="BI52" s="528"/>
      <c r="BJ52" s="528"/>
      <c r="BK52" s="528"/>
      <c r="BL52" s="528"/>
      <c r="BM52" s="528"/>
      <c r="BN52" s="528"/>
      <c r="BO52" s="528"/>
      <c r="BP52" s="528"/>
      <c r="BQ52" s="528"/>
      <c r="BR52" s="528"/>
      <c r="BS52" s="528"/>
      <c r="BT52" s="528"/>
      <c r="BU52" s="528"/>
      <c r="BV52" s="528"/>
      <c r="BW52" s="528"/>
      <c r="BX52" s="528"/>
      <c r="BY52" s="528"/>
      <c r="BZ52" s="528"/>
      <c r="CA52" s="528"/>
      <c r="CB52" s="528"/>
      <c r="CC52" s="528"/>
      <c r="CD52" s="528"/>
      <c r="CE52" s="528"/>
      <c r="CF52" s="528"/>
      <c r="CG52" s="532"/>
      <c r="CH52" s="532"/>
      <c r="CI52" s="532"/>
      <c r="CJ52" s="533"/>
      <c r="CK52" s="533"/>
    </row>
    <row r="53" spans="2:89" ht="11.25" customHeight="1">
      <c r="B53" s="531"/>
      <c r="C53" s="528"/>
      <c r="D53" s="528"/>
      <c r="E53" s="528"/>
      <c r="F53" s="528"/>
      <c r="G53" s="528"/>
      <c r="H53" s="528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28"/>
      <c r="U53" s="528"/>
      <c r="V53" s="528"/>
      <c r="W53" s="528"/>
      <c r="X53" s="528"/>
      <c r="Y53" s="528"/>
      <c r="Z53" s="528"/>
      <c r="AA53" s="528"/>
      <c r="AB53" s="528"/>
      <c r="AC53" s="528"/>
      <c r="AD53" s="528"/>
      <c r="AE53" s="528"/>
      <c r="AF53" s="528"/>
      <c r="AG53" s="528"/>
      <c r="AH53" s="528"/>
      <c r="AI53" s="528"/>
      <c r="AJ53" s="528"/>
      <c r="AK53" s="528"/>
      <c r="AL53" s="528"/>
      <c r="AM53" s="528"/>
      <c r="AN53" s="528"/>
      <c r="AO53" s="528"/>
      <c r="AP53" s="528"/>
      <c r="AQ53" s="528"/>
      <c r="AR53" s="528"/>
      <c r="AS53" s="528"/>
      <c r="AT53" s="528"/>
      <c r="AU53" s="528"/>
      <c r="AV53" s="528"/>
      <c r="AW53" s="528"/>
      <c r="AX53" s="528"/>
      <c r="AY53" s="528"/>
      <c r="AZ53" s="528"/>
      <c r="BA53" s="528"/>
      <c r="BB53" s="528"/>
      <c r="BC53" s="528"/>
      <c r="BD53" s="528"/>
      <c r="BE53" s="528"/>
      <c r="BF53" s="528"/>
      <c r="BG53" s="528"/>
      <c r="BH53" s="528"/>
      <c r="BI53" s="528"/>
      <c r="BJ53" s="528"/>
      <c r="BK53" s="528"/>
      <c r="BL53" s="528"/>
      <c r="BM53" s="528"/>
      <c r="BN53" s="528"/>
      <c r="BO53" s="528"/>
      <c r="BP53" s="528"/>
      <c r="BQ53" s="528"/>
      <c r="BR53" s="528"/>
      <c r="BS53" s="528"/>
      <c r="BT53" s="528"/>
      <c r="BU53" s="528"/>
      <c r="BV53" s="528"/>
      <c r="BW53" s="528"/>
      <c r="BX53" s="528"/>
      <c r="BY53" s="528"/>
      <c r="BZ53" s="528"/>
      <c r="CA53" s="528"/>
      <c r="CB53" s="528"/>
      <c r="CC53" s="528"/>
      <c r="CD53" s="528"/>
      <c r="CE53" s="528"/>
      <c r="CF53" s="528"/>
      <c r="CG53" s="532"/>
      <c r="CH53" s="532"/>
      <c r="CI53" s="532"/>
      <c r="CJ53" s="533"/>
      <c r="CK53" s="533"/>
    </row>
    <row r="54" spans="2:89" ht="11.25" customHeight="1">
      <c r="B54" s="531"/>
      <c r="C54" s="528"/>
      <c r="D54" s="528"/>
      <c r="E54" s="528"/>
      <c r="F54" s="528"/>
      <c r="G54" s="528"/>
      <c r="H54" s="528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28"/>
      <c r="U54" s="528"/>
      <c r="V54" s="528"/>
      <c r="W54" s="528"/>
      <c r="X54" s="528"/>
      <c r="Y54" s="528"/>
      <c r="Z54" s="528"/>
      <c r="AA54" s="528"/>
      <c r="AB54" s="528"/>
      <c r="AC54" s="528"/>
      <c r="AD54" s="528"/>
      <c r="AE54" s="528"/>
      <c r="AF54" s="528"/>
      <c r="AG54" s="528"/>
      <c r="AH54" s="528"/>
      <c r="AI54" s="528"/>
      <c r="AJ54" s="528"/>
      <c r="AK54" s="528"/>
      <c r="AL54" s="528"/>
      <c r="AM54" s="528"/>
      <c r="AN54" s="528"/>
      <c r="AO54" s="528"/>
      <c r="AP54" s="528"/>
      <c r="AQ54" s="528"/>
      <c r="AR54" s="528"/>
      <c r="AS54" s="528"/>
      <c r="AT54" s="528"/>
      <c r="AU54" s="528"/>
      <c r="AV54" s="528"/>
      <c r="AW54" s="528"/>
      <c r="AX54" s="528"/>
      <c r="AY54" s="528"/>
      <c r="AZ54" s="528"/>
      <c r="BA54" s="528"/>
      <c r="BB54" s="528"/>
      <c r="BC54" s="528"/>
      <c r="BD54" s="528"/>
      <c r="BE54" s="528"/>
      <c r="BF54" s="528"/>
      <c r="BG54" s="528"/>
      <c r="BH54" s="528"/>
      <c r="BI54" s="528"/>
      <c r="BJ54" s="528"/>
      <c r="BK54" s="528"/>
      <c r="BL54" s="528"/>
      <c r="BM54" s="528"/>
      <c r="BN54" s="528"/>
      <c r="BO54" s="528"/>
      <c r="BP54" s="528"/>
      <c r="BQ54" s="528"/>
      <c r="BR54" s="528"/>
      <c r="BS54" s="528"/>
      <c r="BT54" s="528"/>
      <c r="BU54" s="528"/>
      <c r="BV54" s="528"/>
      <c r="BW54" s="528"/>
      <c r="BX54" s="528"/>
      <c r="BY54" s="528"/>
      <c r="BZ54" s="528"/>
      <c r="CA54" s="528"/>
      <c r="CB54" s="528"/>
      <c r="CC54" s="528"/>
      <c r="CD54" s="528"/>
      <c r="CE54" s="528"/>
      <c r="CF54" s="528"/>
      <c r="CG54" s="532"/>
      <c r="CH54" s="532"/>
      <c r="CI54" s="532"/>
      <c r="CJ54" s="533"/>
      <c r="CK54" s="533"/>
    </row>
    <row r="55" spans="2:89" ht="11.25" customHeight="1">
      <c r="B55" s="531"/>
      <c r="C55" s="528"/>
      <c r="D55" s="528"/>
      <c r="E55" s="528"/>
      <c r="F55" s="528"/>
      <c r="G55" s="528"/>
      <c r="H55" s="528"/>
      <c r="I55" s="528"/>
      <c r="J55" s="528"/>
      <c r="K55" s="528"/>
      <c r="L55" s="528"/>
      <c r="M55" s="528"/>
      <c r="N55" s="528"/>
      <c r="O55" s="528"/>
      <c r="P55" s="528"/>
      <c r="Q55" s="528"/>
      <c r="R55" s="528"/>
      <c r="S55" s="528"/>
      <c r="T55" s="528"/>
      <c r="U55" s="528"/>
      <c r="V55" s="528"/>
      <c r="W55" s="528"/>
      <c r="X55" s="528"/>
      <c r="Y55" s="528"/>
      <c r="Z55" s="528"/>
      <c r="AA55" s="528"/>
      <c r="AB55" s="528"/>
      <c r="AC55" s="528"/>
      <c r="AD55" s="528"/>
      <c r="AE55" s="528"/>
      <c r="AF55" s="528"/>
      <c r="AG55" s="528"/>
      <c r="AH55" s="528"/>
      <c r="AI55" s="528"/>
      <c r="AJ55" s="528"/>
      <c r="AK55" s="528"/>
      <c r="AL55" s="528"/>
      <c r="AM55" s="528"/>
      <c r="AN55" s="528"/>
      <c r="AO55" s="528"/>
      <c r="AP55" s="528"/>
      <c r="AQ55" s="528"/>
      <c r="AR55" s="528"/>
      <c r="AS55" s="528"/>
      <c r="AT55" s="528"/>
      <c r="AU55" s="528"/>
      <c r="AV55" s="528"/>
      <c r="AW55" s="528"/>
      <c r="AX55" s="528"/>
      <c r="AY55" s="528"/>
      <c r="AZ55" s="528"/>
      <c r="BA55" s="528"/>
      <c r="BB55" s="528"/>
      <c r="BC55" s="528"/>
      <c r="BD55" s="528"/>
      <c r="BE55" s="528"/>
      <c r="BF55" s="528"/>
      <c r="BG55" s="528"/>
      <c r="BH55" s="528"/>
      <c r="BI55" s="528"/>
      <c r="BJ55" s="528"/>
      <c r="BK55" s="528"/>
      <c r="BL55" s="528"/>
      <c r="BM55" s="528"/>
      <c r="BN55" s="528"/>
      <c r="BO55" s="528"/>
      <c r="BP55" s="528"/>
      <c r="BQ55" s="528"/>
      <c r="BR55" s="528"/>
      <c r="BS55" s="528"/>
      <c r="BT55" s="528"/>
      <c r="BU55" s="528"/>
      <c r="BV55" s="528"/>
      <c r="BW55" s="528"/>
      <c r="BX55" s="528"/>
      <c r="BY55" s="528"/>
      <c r="BZ55" s="528"/>
      <c r="CA55" s="528"/>
      <c r="CB55" s="528"/>
      <c r="CC55" s="528"/>
      <c r="CD55" s="528"/>
      <c r="CE55" s="528"/>
      <c r="CF55" s="528"/>
      <c r="CG55" s="532"/>
      <c r="CH55" s="532"/>
      <c r="CI55" s="532"/>
      <c r="CJ55" s="533"/>
      <c r="CK55" s="533"/>
    </row>
    <row r="56" spans="2:89" ht="11.25" customHeight="1">
      <c r="B56" s="531"/>
      <c r="C56" s="528"/>
      <c r="D56" s="528"/>
      <c r="E56" s="528"/>
      <c r="F56" s="528"/>
      <c r="G56" s="528"/>
      <c r="H56" s="528"/>
      <c r="I56" s="528"/>
      <c r="J56" s="528"/>
      <c r="K56" s="528"/>
      <c r="L56" s="528"/>
      <c r="M56" s="528"/>
      <c r="N56" s="528"/>
      <c r="O56" s="528"/>
      <c r="P56" s="528"/>
      <c r="Q56" s="528"/>
      <c r="R56" s="528"/>
      <c r="S56" s="528"/>
      <c r="T56" s="528"/>
      <c r="U56" s="528"/>
      <c r="V56" s="528"/>
      <c r="W56" s="528"/>
      <c r="X56" s="528"/>
      <c r="Y56" s="528"/>
      <c r="Z56" s="528"/>
      <c r="AA56" s="528"/>
      <c r="AB56" s="528"/>
      <c r="AC56" s="528"/>
      <c r="AD56" s="528"/>
      <c r="AE56" s="528"/>
      <c r="AF56" s="528"/>
      <c r="AG56" s="528"/>
      <c r="AH56" s="528"/>
      <c r="AI56" s="528"/>
      <c r="AJ56" s="528"/>
      <c r="AK56" s="528"/>
      <c r="AL56" s="528"/>
      <c r="AM56" s="528"/>
      <c r="AN56" s="528"/>
      <c r="AO56" s="528"/>
      <c r="AP56" s="528"/>
      <c r="AQ56" s="528"/>
      <c r="AR56" s="528"/>
      <c r="AS56" s="528"/>
      <c r="AT56" s="528"/>
      <c r="AU56" s="528"/>
      <c r="AV56" s="528"/>
      <c r="AW56" s="528"/>
      <c r="AX56" s="528"/>
      <c r="AY56" s="528"/>
      <c r="AZ56" s="528"/>
      <c r="BA56" s="528"/>
      <c r="BB56" s="528"/>
      <c r="BC56" s="528"/>
      <c r="BD56" s="528"/>
      <c r="BE56" s="528"/>
      <c r="BF56" s="528"/>
      <c r="BG56" s="528"/>
      <c r="BH56" s="528"/>
      <c r="BI56" s="528"/>
      <c r="BJ56" s="528"/>
      <c r="BK56" s="528"/>
      <c r="BL56" s="528"/>
      <c r="BM56" s="528"/>
      <c r="BN56" s="528"/>
      <c r="BO56" s="528"/>
      <c r="BP56" s="528"/>
      <c r="BQ56" s="528"/>
      <c r="BR56" s="528"/>
      <c r="BS56" s="528"/>
      <c r="BT56" s="528"/>
      <c r="BU56" s="528"/>
      <c r="BV56" s="528"/>
      <c r="BW56" s="528"/>
      <c r="BX56" s="528"/>
      <c r="BY56" s="528"/>
      <c r="BZ56" s="528"/>
      <c r="CA56" s="528"/>
      <c r="CB56" s="528"/>
      <c r="CC56" s="528"/>
      <c r="CD56" s="528"/>
      <c r="CE56" s="528"/>
      <c r="CF56" s="528"/>
      <c r="CG56" s="532"/>
      <c r="CH56" s="532"/>
      <c r="CI56" s="532"/>
      <c r="CJ56" s="533"/>
      <c r="CK56" s="533"/>
    </row>
    <row r="57" spans="2:89" ht="11.25" customHeight="1">
      <c r="B57" s="531"/>
      <c r="C57" s="528"/>
      <c r="D57" s="528"/>
      <c r="E57" s="528"/>
      <c r="F57" s="528"/>
      <c r="G57" s="528"/>
      <c r="H57" s="528"/>
      <c r="I57" s="528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28"/>
      <c r="U57" s="528"/>
      <c r="V57" s="528"/>
      <c r="W57" s="528"/>
      <c r="X57" s="528"/>
      <c r="Y57" s="528"/>
      <c r="Z57" s="528"/>
      <c r="AA57" s="528"/>
      <c r="AB57" s="528"/>
      <c r="AC57" s="528"/>
      <c r="AD57" s="528"/>
      <c r="AE57" s="528"/>
      <c r="AF57" s="528"/>
      <c r="AG57" s="528"/>
      <c r="AH57" s="528"/>
      <c r="AI57" s="528"/>
      <c r="AJ57" s="528"/>
      <c r="AK57" s="528"/>
      <c r="AL57" s="528"/>
      <c r="AM57" s="528"/>
      <c r="AN57" s="528"/>
      <c r="AO57" s="528"/>
      <c r="AP57" s="528"/>
      <c r="AQ57" s="528"/>
      <c r="AR57" s="528"/>
      <c r="AS57" s="528"/>
      <c r="AT57" s="528"/>
      <c r="AU57" s="528"/>
      <c r="AV57" s="528"/>
      <c r="AW57" s="528"/>
      <c r="AX57" s="528"/>
      <c r="AY57" s="528"/>
      <c r="AZ57" s="528"/>
      <c r="BA57" s="528"/>
      <c r="BB57" s="528"/>
      <c r="BC57" s="528"/>
      <c r="BD57" s="528"/>
      <c r="BE57" s="528"/>
      <c r="BF57" s="528"/>
      <c r="BG57" s="528"/>
      <c r="BH57" s="528"/>
      <c r="BI57" s="528"/>
      <c r="BJ57" s="528"/>
      <c r="BK57" s="528"/>
      <c r="BL57" s="528"/>
      <c r="BM57" s="528"/>
      <c r="BN57" s="528"/>
      <c r="BO57" s="528"/>
      <c r="BP57" s="528"/>
      <c r="BQ57" s="528"/>
      <c r="BR57" s="528"/>
      <c r="BS57" s="528"/>
      <c r="BT57" s="528"/>
      <c r="BU57" s="528"/>
      <c r="BV57" s="528"/>
      <c r="BW57" s="528"/>
      <c r="BX57" s="528"/>
      <c r="BY57" s="528"/>
      <c r="BZ57" s="528"/>
      <c r="CA57" s="528"/>
      <c r="CB57" s="528"/>
      <c r="CC57" s="528"/>
      <c r="CD57" s="528"/>
      <c r="CE57" s="528"/>
      <c r="CF57" s="528"/>
      <c r="CG57" s="532"/>
      <c r="CH57" s="532"/>
      <c r="CI57" s="532"/>
      <c r="CJ57" s="533"/>
      <c r="CK57" s="533"/>
    </row>
    <row r="58" spans="2:89" ht="11.25" customHeight="1">
      <c r="B58" s="531"/>
      <c r="C58" s="528"/>
      <c r="D58" s="528"/>
      <c r="E58" s="528"/>
      <c r="F58" s="528"/>
      <c r="G58" s="528"/>
      <c r="H58" s="528"/>
      <c r="I58" s="528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28"/>
      <c r="U58" s="528"/>
      <c r="V58" s="528"/>
      <c r="W58" s="528"/>
      <c r="X58" s="528"/>
      <c r="Y58" s="528"/>
      <c r="Z58" s="528"/>
      <c r="AA58" s="528"/>
      <c r="AB58" s="528"/>
      <c r="AC58" s="528"/>
      <c r="AD58" s="528"/>
      <c r="AE58" s="528"/>
      <c r="AF58" s="528"/>
      <c r="AG58" s="528"/>
      <c r="AH58" s="528"/>
      <c r="AI58" s="528"/>
      <c r="AJ58" s="528"/>
      <c r="AK58" s="528"/>
      <c r="AL58" s="528"/>
      <c r="AM58" s="528"/>
      <c r="AN58" s="528"/>
      <c r="AO58" s="528"/>
      <c r="AP58" s="528"/>
      <c r="AQ58" s="528"/>
      <c r="AR58" s="528"/>
      <c r="AS58" s="528"/>
      <c r="AT58" s="528"/>
      <c r="AU58" s="528"/>
      <c r="AV58" s="528"/>
      <c r="AW58" s="528"/>
      <c r="AX58" s="528"/>
      <c r="AY58" s="528"/>
      <c r="AZ58" s="528"/>
      <c r="BA58" s="528"/>
      <c r="BB58" s="528"/>
      <c r="BC58" s="528"/>
      <c r="BD58" s="528"/>
      <c r="BE58" s="528"/>
      <c r="BF58" s="528"/>
      <c r="BG58" s="528"/>
      <c r="BH58" s="528"/>
      <c r="BI58" s="528"/>
      <c r="BJ58" s="528"/>
      <c r="BK58" s="528"/>
      <c r="BL58" s="528"/>
      <c r="BM58" s="528"/>
      <c r="BN58" s="528"/>
      <c r="BO58" s="528"/>
      <c r="BP58" s="528"/>
      <c r="BQ58" s="528"/>
      <c r="BR58" s="528"/>
      <c r="BS58" s="528"/>
      <c r="BT58" s="528"/>
      <c r="BU58" s="528"/>
      <c r="BV58" s="528"/>
      <c r="BW58" s="528"/>
      <c r="BX58" s="528"/>
      <c r="BY58" s="528"/>
      <c r="BZ58" s="528"/>
      <c r="CA58" s="528"/>
      <c r="CB58" s="528"/>
      <c r="CC58" s="528"/>
      <c r="CD58" s="528"/>
      <c r="CE58" s="528"/>
      <c r="CF58" s="528"/>
      <c r="CG58" s="532"/>
      <c r="CH58" s="532"/>
      <c r="CI58" s="532"/>
      <c r="CJ58" s="533"/>
      <c r="CK58" s="533"/>
    </row>
    <row r="59" spans="2:89" ht="11.25" customHeight="1">
      <c r="B59" s="531"/>
      <c r="C59" s="528"/>
      <c r="D59" s="528"/>
      <c r="E59" s="528"/>
      <c r="F59" s="528"/>
      <c r="G59" s="528"/>
      <c r="H59" s="528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28"/>
      <c r="U59" s="528"/>
      <c r="V59" s="528"/>
      <c r="W59" s="528"/>
      <c r="X59" s="528"/>
      <c r="Y59" s="528"/>
      <c r="Z59" s="528"/>
      <c r="AA59" s="528"/>
      <c r="AB59" s="528"/>
      <c r="AC59" s="528"/>
      <c r="AD59" s="528"/>
      <c r="AE59" s="528"/>
      <c r="AF59" s="528"/>
      <c r="AG59" s="528"/>
      <c r="AH59" s="528"/>
      <c r="AI59" s="528"/>
      <c r="AJ59" s="528"/>
      <c r="AK59" s="528"/>
      <c r="AL59" s="528"/>
      <c r="AM59" s="528"/>
      <c r="AN59" s="528"/>
      <c r="AO59" s="528"/>
      <c r="AP59" s="528"/>
      <c r="AQ59" s="528"/>
      <c r="AR59" s="528"/>
      <c r="AS59" s="528"/>
      <c r="AT59" s="528"/>
      <c r="AU59" s="528"/>
      <c r="AV59" s="528"/>
      <c r="AW59" s="528"/>
      <c r="AX59" s="528"/>
      <c r="AY59" s="528"/>
      <c r="AZ59" s="528"/>
      <c r="BA59" s="528"/>
      <c r="BB59" s="528"/>
      <c r="BC59" s="528"/>
      <c r="BD59" s="528"/>
      <c r="BE59" s="528"/>
      <c r="BF59" s="528"/>
      <c r="BG59" s="528"/>
      <c r="BH59" s="528"/>
      <c r="BI59" s="528"/>
      <c r="BJ59" s="528"/>
      <c r="BK59" s="528"/>
      <c r="BL59" s="528"/>
      <c r="BM59" s="528"/>
      <c r="BN59" s="528"/>
      <c r="BO59" s="528"/>
      <c r="BP59" s="528"/>
      <c r="BQ59" s="528"/>
      <c r="BR59" s="528"/>
      <c r="BS59" s="528"/>
      <c r="BT59" s="528"/>
      <c r="BU59" s="528"/>
      <c r="BV59" s="528"/>
      <c r="BW59" s="528"/>
      <c r="BX59" s="528"/>
      <c r="BY59" s="528"/>
      <c r="BZ59" s="528"/>
      <c r="CA59" s="528"/>
      <c r="CB59" s="528"/>
      <c r="CC59" s="528"/>
      <c r="CD59" s="528"/>
      <c r="CE59" s="528"/>
      <c r="CF59" s="528"/>
      <c r="CG59" s="532"/>
      <c r="CH59" s="532"/>
      <c r="CI59" s="532"/>
      <c r="CJ59" s="533"/>
      <c r="CK59" s="533"/>
    </row>
    <row r="60" spans="2:89" ht="11.25" customHeight="1">
      <c r="B60" s="531"/>
      <c r="C60" s="528"/>
      <c r="D60" s="528"/>
      <c r="E60" s="528"/>
      <c r="F60" s="528"/>
      <c r="G60" s="528"/>
      <c r="H60" s="528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28"/>
      <c r="U60" s="528"/>
      <c r="V60" s="528"/>
      <c r="W60" s="528"/>
      <c r="X60" s="528"/>
      <c r="Y60" s="528"/>
      <c r="Z60" s="528"/>
      <c r="AA60" s="528"/>
      <c r="AB60" s="528"/>
      <c r="AC60" s="528"/>
      <c r="AD60" s="528"/>
      <c r="AE60" s="528"/>
      <c r="AF60" s="528"/>
      <c r="AG60" s="528"/>
      <c r="AH60" s="528"/>
      <c r="AI60" s="528"/>
      <c r="AJ60" s="528"/>
      <c r="AK60" s="528"/>
      <c r="AL60" s="528"/>
      <c r="AM60" s="528"/>
      <c r="AN60" s="528"/>
      <c r="AO60" s="528"/>
      <c r="AP60" s="528"/>
      <c r="AQ60" s="528"/>
      <c r="AR60" s="528"/>
      <c r="AS60" s="528"/>
      <c r="AT60" s="528"/>
      <c r="AU60" s="528"/>
      <c r="AV60" s="528"/>
      <c r="AW60" s="528"/>
      <c r="AX60" s="528"/>
      <c r="AY60" s="528"/>
      <c r="AZ60" s="528"/>
      <c r="BA60" s="528"/>
      <c r="BB60" s="528"/>
      <c r="BC60" s="528"/>
      <c r="BD60" s="528"/>
      <c r="BE60" s="528"/>
      <c r="BF60" s="528"/>
      <c r="BG60" s="528"/>
      <c r="BH60" s="528"/>
      <c r="BI60" s="528"/>
      <c r="BJ60" s="528"/>
      <c r="BK60" s="528"/>
      <c r="BL60" s="528"/>
      <c r="BM60" s="528"/>
      <c r="BN60" s="528"/>
      <c r="BO60" s="528"/>
      <c r="BP60" s="528"/>
      <c r="BQ60" s="528"/>
      <c r="BR60" s="528"/>
      <c r="BS60" s="528"/>
      <c r="BT60" s="528"/>
      <c r="BU60" s="528"/>
      <c r="BV60" s="528"/>
      <c r="BW60" s="528"/>
      <c r="BX60" s="528"/>
      <c r="BY60" s="528"/>
      <c r="BZ60" s="528"/>
      <c r="CA60" s="528"/>
      <c r="CB60" s="528"/>
      <c r="CC60" s="528"/>
      <c r="CD60" s="528"/>
      <c r="CE60" s="528"/>
      <c r="CF60" s="528"/>
      <c r="CG60" s="532"/>
      <c r="CH60" s="532"/>
      <c r="CI60" s="532"/>
      <c r="CJ60" s="533"/>
      <c r="CK60" s="533"/>
    </row>
    <row r="61" spans="2:89" ht="11.25" customHeight="1">
      <c r="B61" s="531"/>
      <c r="C61" s="528"/>
      <c r="D61" s="528"/>
      <c r="E61" s="528"/>
      <c r="F61" s="528"/>
      <c r="G61" s="528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28"/>
      <c r="U61" s="528"/>
      <c r="V61" s="528"/>
      <c r="W61" s="528"/>
      <c r="X61" s="528"/>
      <c r="Y61" s="528"/>
      <c r="Z61" s="528"/>
      <c r="AA61" s="528"/>
      <c r="AB61" s="528"/>
      <c r="AC61" s="528"/>
      <c r="AD61" s="528"/>
      <c r="AE61" s="528"/>
      <c r="AF61" s="528"/>
      <c r="AG61" s="528"/>
      <c r="AH61" s="528"/>
      <c r="AI61" s="528"/>
      <c r="AJ61" s="528"/>
      <c r="AK61" s="528"/>
      <c r="AL61" s="528"/>
      <c r="AM61" s="528"/>
      <c r="AN61" s="528"/>
      <c r="AO61" s="528"/>
      <c r="AP61" s="528"/>
      <c r="AQ61" s="528"/>
      <c r="AR61" s="528"/>
      <c r="AS61" s="528"/>
      <c r="AT61" s="528"/>
      <c r="AU61" s="528"/>
      <c r="AV61" s="528"/>
      <c r="AW61" s="528"/>
      <c r="AX61" s="528"/>
      <c r="AY61" s="528"/>
      <c r="AZ61" s="528"/>
      <c r="BA61" s="528"/>
      <c r="BB61" s="528"/>
      <c r="BC61" s="528"/>
      <c r="BD61" s="528"/>
      <c r="BE61" s="528"/>
      <c r="BF61" s="528"/>
      <c r="BG61" s="528"/>
      <c r="BH61" s="528"/>
      <c r="BI61" s="528"/>
      <c r="BJ61" s="528"/>
      <c r="BK61" s="528"/>
      <c r="BL61" s="528"/>
      <c r="BM61" s="528"/>
      <c r="BN61" s="528"/>
      <c r="BO61" s="528"/>
      <c r="BP61" s="528"/>
      <c r="BQ61" s="528"/>
      <c r="BR61" s="528"/>
      <c r="BS61" s="528"/>
      <c r="BT61" s="528"/>
      <c r="BU61" s="528"/>
      <c r="BV61" s="528"/>
      <c r="BW61" s="528"/>
      <c r="BX61" s="528"/>
      <c r="BY61" s="528"/>
      <c r="BZ61" s="528"/>
      <c r="CA61" s="528"/>
      <c r="CB61" s="528"/>
      <c r="CC61" s="528"/>
      <c r="CD61" s="528"/>
      <c r="CE61" s="528"/>
      <c r="CF61" s="528"/>
      <c r="CG61" s="532"/>
      <c r="CH61" s="532"/>
      <c r="CI61" s="532"/>
      <c r="CJ61" s="533"/>
      <c r="CK61" s="533"/>
    </row>
    <row r="62" spans="2:89" ht="11.25" customHeight="1">
      <c r="B62" s="531"/>
      <c r="C62" s="528"/>
      <c r="D62" s="528"/>
      <c r="E62" s="528"/>
      <c r="F62" s="528"/>
      <c r="G62" s="528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28"/>
      <c r="U62" s="528"/>
      <c r="V62" s="528"/>
      <c r="W62" s="528"/>
      <c r="X62" s="528"/>
      <c r="Y62" s="528"/>
      <c r="Z62" s="528"/>
      <c r="AA62" s="528"/>
      <c r="AB62" s="528"/>
      <c r="AC62" s="528"/>
      <c r="AD62" s="528"/>
      <c r="AE62" s="528"/>
      <c r="AF62" s="528"/>
      <c r="AG62" s="528"/>
      <c r="AH62" s="528"/>
      <c r="AI62" s="528"/>
      <c r="AJ62" s="528"/>
      <c r="AK62" s="528"/>
      <c r="AL62" s="528"/>
      <c r="AM62" s="528"/>
      <c r="AN62" s="528"/>
      <c r="AO62" s="528"/>
      <c r="AP62" s="528"/>
      <c r="AQ62" s="528"/>
      <c r="AR62" s="528"/>
      <c r="AS62" s="528"/>
      <c r="AT62" s="528"/>
      <c r="AU62" s="528"/>
      <c r="AV62" s="528"/>
      <c r="AW62" s="528"/>
      <c r="AX62" s="528"/>
      <c r="AY62" s="528"/>
      <c r="AZ62" s="528"/>
      <c r="BA62" s="528"/>
      <c r="BB62" s="528"/>
      <c r="BC62" s="528"/>
      <c r="BD62" s="528"/>
      <c r="BE62" s="528"/>
      <c r="BF62" s="528"/>
      <c r="BG62" s="528"/>
      <c r="BH62" s="528"/>
      <c r="BI62" s="528"/>
      <c r="BJ62" s="528"/>
      <c r="BK62" s="528"/>
      <c r="BL62" s="528"/>
      <c r="BM62" s="528"/>
      <c r="BN62" s="528"/>
      <c r="BO62" s="528"/>
      <c r="BP62" s="528"/>
      <c r="BQ62" s="528"/>
      <c r="BR62" s="528"/>
      <c r="BS62" s="528"/>
      <c r="BT62" s="528"/>
      <c r="BU62" s="528"/>
      <c r="BV62" s="528"/>
      <c r="BW62" s="528"/>
      <c r="BX62" s="528"/>
      <c r="BY62" s="528"/>
      <c r="BZ62" s="528"/>
      <c r="CA62" s="528"/>
      <c r="CB62" s="528"/>
      <c r="CC62" s="528"/>
      <c r="CD62" s="528"/>
      <c r="CE62" s="528"/>
      <c r="CF62" s="528"/>
      <c r="CG62" s="532"/>
      <c r="CH62" s="532"/>
      <c r="CI62" s="532"/>
      <c r="CJ62" s="533"/>
      <c r="CK62" s="533"/>
    </row>
    <row r="63" spans="2:89" ht="11.25" customHeight="1">
      <c r="B63" s="531"/>
      <c r="C63" s="528"/>
      <c r="D63" s="528"/>
      <c r="E63" s="528"/>
      <c r="F63" s="528"/>
      <c r="G63" s="528"/>
      <c r="H63" s="528"/>
      <c r="I63" s="528"/>
      <c r="J63" s="528"/>
      <c r="K63" s="528"/>
      <c r="L63" s="528"/>
      <c r="M63" s="528"/>
      <c r="N63" s="528"/>
      <c r="O63" s="528"/>
      <c r="P63" s="528"/>
      <c r="Q63" s="528"/>
      <c r="R63" s="528"/>
      <c r="S63" s="528"/>
      <c r="T63" s="528"/>
      <c r="U63" s="528"/>
      <c r="V63" s="528"/>
      <c r="W63" s="528"/>
      <c r="X63" s="528"/>
      <c r="Y63" s="528"/>
      <c r="Z63" s="528"/>
      <c r="AA63" s="528"/>
      <c r="AB63" s="528"/>
      <c r="AC63" s="528"/>
      <c r="AD63" s="528"/>
      <c r="AE63" s="528"/>
      <c r="AF63" s="528"/>
      <c r="AG63" s="528"/>
      <c r="AH63" s="528"/>
      <c r="AI63" s="528"/>
      <c r="AJ63" s="528"/>
      <c r="AK63" s="528"/>
      <c r="AL63" s="528"/>
      <c r="AM63" s="528"/>
      <c r="AN63" s="528"/>
      <c r="AO63" s="528"/>
      <c r="AP63" s="528"/>
      <c r="AQ63" s="528"/>
      <c r="AR63" s="528"/>
      <c r="AS63" s="528"/>
      <c r="AT63" s="528"/>
      <c r="AU63" s="528"/>
      <c r="AV63" s="528"/>
      <c r="AW63" s="528"/>
      <c r="AX63" s="528"/>
      <c r="AY63" s="528"/>
      <c r="AZ63" s="528"/>
      <c r="BA63" s="528"/>
      <c r="BB63" s="528"/>
      <c r="BC63" s="528"/>
      <c r="BD63" s="528"/>
      <c r="BE63" s="528"/>
      <c r="BF63" s="528"/>
      <c r="BG63" s="528"/>
      <c r="BH63" s="528"/>
      <c r="BI63" s="528"/>
      <c r="BJ63" s="528"/>
      <c r="BK63" s="528"/>
      <c r="BL63" s="528"/>
      <c r="BM63" s="528"/>
      <c r="BN63" s="528"/>
      <c r="BO63" s="528"/>
      <c r="BP63" s="528"/>
      <c r="BQ63" s="528"/>
      <c r="BR63" s="528"/>
      <c r="BS63" s="528"/>
      <c r="BT63" s="528"/>
      <c r="BU63" s="528"/>
      <c r="BV63" s="528"/>
      <c r="BW63" s="528"/>
      <c r="BX63" s="528"/>
      <c r="BY63" s="528"/>
      <c r="BZ63" s="528"/>
      <c r="CA63" s="528"/>
      <c r="CB63" s="528"/>
      <c r="CC63" s="528"/>
      <c r="CD63" s="528"/>
      <c r="CE63" s="528"/>
      <c r="CF63" s="528"/>
      <c r="CG63" s="532"/>
      <c r="CH63" s="532"/>
      <c r="CI63" s="532"/>
      <c r="CJ63" s="533"/>
      <c r="CK63" s="533"/>
    </row>
    <row r="64" spans="2:89" ht="11.25" customHeight="1">
      <c r="B64" s="531"/>
      <c r="C64" s="528"/>
      <c r="D64" s="528"/>
      <c r="E64" s="528"/>
      <c r="F64" s="528"/>
      <c r="G64" s="528"/>
      <c r="H64" s="528"/>
      <c r="I64" s="528"/>
      <c r="J64" s="528"/>
      <c r="K64" s="528"/>
      <c r="L64" s="528"/>
      <c r="M64" s="528"/>
      <c r="N64" s="528"/>
      <c r="O64" s="528"/>
      <c r="P64" s="528"/>
      <c r="Q64" s="528"/>
      <c r="R64" s="528"/>
      <c r="S64" s="528"/>
      <c r="T64" s="528"/>
      <c r="U64" s="528"/>
      <c r="V64" s="528"/>
      <c r="W64" s="528"/>
      <c r="X64" s="528"/>
      <c r="Y64" s="528"/>
      <c r="Z64" s="528"/>
      <c r="AA64" s="528"/>
      <c r="AB64" s="528"/>
      <c r="AC64" s="528"/>
      <c r="AD64" s="528"/>
      <c r="AE64" s="528"/>
      <c r="AF64" s="528"/>
      <c r="AG64" s="528"/>
      <c r="AH64" s="528"/>
      <c r="AI64" s="528"/>
      <c r="AJ64" s="528"/>
      <c r="AK64" s="528"/>
      <c r="AL64" s="528"/>
      <c r="AM64" s="528"/>
      <c r="AN64" s="528"/>
      <c r="AO64" s="528"/>
      <c r="AP64" s="528"/>
      <c r="AQ64" s="528"/>
      <c r="AR64" s="528"/>
      <c r="AS64" s="528"/>
      <c r="AT64" s="528"/>
      <c r="AU64" s="528"/>
      <c r="AV64" s="528"/>
      <c r="AW64" s="528"/>
      <c r="AX64" s="528"/>
      <c r="AY64" s="528"/>
      <c r="AZ64" s="528"/>
      <c r="BA64" s="528"/>
      <c r="BB64" s="528"/>
      <c r="BC64" s="528"/>
      <c r="BD64" s="528"/>
      <c r="BE64" s="528"/>
      <c r="BF64" s="528"/>
      <c r="BG64" s="528"/>
      <c r="BH64" s="528"/>
      <c r="BI64" s="528"/>
      <c r="BJ64" s="528"/>
      <c r="BK64" s="528"/>
      <c r="BL64" s="528"/>
      <c r="BM64" s="528"/>
      <c r="BN64" s="528"/>
      <c r="BO64" s="528"/>
      <c r="BP64" s="528"/>
      <c r="BQ64" s="528"/>
      <c r="BR64" s="528"/>
      <c r="BS64" s="528"/>
      <c r="BT64" s="528"/>
      <c r="BU64" s="528"/>
      <c r="BV64" s="528"/>
      <c r="BW64" s="528"/>
      <c r="BX64" s="528"/>
      <c r="BY64" s="528"/>
      <c r="BZ64" s="528"/>
      <c r="CA64" s="528"/>
      <c r="CB64" s="528"/>
      <c r="CC64" s="528"/>
      <c r="CD64" s="528"/>
      <c r="CE64" s="528"/>
      <c r="CF64" s="528"/>
      <c r="CG64" s="532"/>
      <c r="CH64" s="532"/>
      <c r="CI64" s="532"/>
      <c r="CJ64" s="533"/>
      <c r="CK64" s="533"/>
    </row>
    <row r="65" spans="2:89" ht="11.25" customHeight="1">
      <c r="B65" s="531"/>
      <c r="C65" s="528"/>
      <c r="D65" s="528"/>
      <c r="E65" s="528"/>
      <c r="F65" s="528"/>
      <c r="G65" s="528"/>
      <c r="H65" s="528"/>
      <c r="I65" s="528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28"/>
      <c r="U65" s="528"/>
      <c r="V65" s="528"/>
      <c r="W65" s="528"/>
      <c r="X65" s="528"/>
      <c r="Y65" s="528"/>
      <c r="Z65" s="528"/>
      <c r="AA65" s="528"/>
      <c r="AB65" s="528"/>
      <c r="AC65" s="528"/>
      <c r="AD65" s="528"/>
      <c r="AE65" s="528"/>
      <c r="AF65" s="528"/>
      <c r="AG65" s="528"/>
      <c r="AH65" s="528"/>
      <c r="AI65" s="528"/>
      <c r="AJ65" s="528"/>
      <c r="AK65" s="528"/>
      <c r="AL65" s="528"/>
      <c r="AM65" s="528"/>
      <c r="AN65" s="528"/>
      <c r="AO65" s="528"/>
      <c r="AP65" s="528"/>
      <c r="AQ65" s="528"/>
      <c r="AR65" s="528"/>
      <c r="AS65" s="528"/>
      <c r="AT65" s="528"/>
      <c r="AU65" s="528"/>
      <c r="AV65" s="528"/>
      <c r="AW65" s="528"/>
      <c r="AX65" s="528"/>
      <c r="AY65" s="528"/>
      <c r="AZ65" s="528"/>
      <c r="BA65" s="528"/>
      <c r="BB65" s="528"/>
      <c r="BC65" s="528"/>
      <c r="BD65" s="528"/>
      <c r="BE65" s="528"/>
      <c r="BF65" s="528"/>
      <c r="BG65" s="528"/>
      <c r="BH65" s="528"/>
      <c r="BI65" s="528"/>
      <c r="BJ65" s="528"/>
      <c r="BK65" s="528"/>
      <c r="BL65" s="528"/>
      <c r="BM65" s="528"/>
      <c r="BN65" s="528"/>
      <c r="BO65" s="528"/>
      <c r="BP65" s="528"/>
      <c r="BQ65" s="528"/>
      <c r="BR65" s="528"/>
      <c r="BS65" s="528"/>
      <c r="BT65" s="528"/>
      <c r="BU65" s="528"/>
      <c r="BV65" s="528"/>
      <c r="BW65" s="528"/>
      <c r="BX65" s="528"/>
      <c r="BY65" s="528"/>
      <c r="BZ65" s="528"/>
      <c r="CA65" s="528"/>
      <c r="CB65" s="528"/>
      <c r="CC65" s="528"/>
      <c r="CD65" s="528"/>
      <c r="CE65" s="528"/>
      <c r="CF65" s="528"/>
      <c r="CG65" s="532"/>
      <c r="CH65" s="532"/>
      <c r="CI65" s="532"/>
      <c r="CJ65" s="533"/>
      <c r="CK65" s="533"/>
    </row>
    <row r="66" spans="2:89" ht="11.25" customHeight="1">
      <c r="B66" s="531"/>
      <c r="C66" s="528"/>
      <c r="D66" s="528"/>
      <c r="E66" s="528"/>
      <c r="F66" s="528"/>
      <c r="G66" s="528"/>
      <c r="H66" s="528"/>
      <c r="I66" s="528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28"/>
      <c r="U66" s="528"/>
      <c r="V66" s="528"/>
      <c r="W66" s="528"/>
      <c r="X66" s="528"/>
      <c r="Y66" s="528"/>
      <c r="Z66" s="528"/>
      <c r="AA66" s="528"/>
      <c r="AB66" s="528"/>
      <c r="AC66" s="528"/>
      <c r="AD66" s="528"/>
      <c r="AE66" s="528"/>
      <c r="AF66" s="528"/>
      <c r="AG66" s="528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8"/>
      <c r="AT66" s="528"/>
      <c r="AU66" s="528"/>
      <c r="AV66" s="528"/>
      <c r="AW66" s="528"/>
      <c r="AX66" s="528"/>
      <c r="AY66" s="528"/>
      <c r="AZ66" s="528"/>
      <c r="BA66" s="528"/>
      <c r="BB66" s="528"/>
      <c r="BC66" s="528"/>
      <c r="BD66" s="528"/>
      <c r="BE66" s="528"/>
      <c r="BF66" s="528"/>
      <c r="BG66" s="528"/>
      <c r="BH66" s="528"/>
      <c r="BI66" s="528"/>
      <c r="BJ66" s="528"/>
      <c r="BK66" s="528"/>
      <c r="BL66" s="528"/>
      <c r="BM66" s="528"/>
      <c r="BN66" s="528"/>
      <c r="BO66" s="528"/>
      <c r="BP66" s="528"/>
      <c r="BQ66" s="528"/>
      <c r="BR66" s="528"/>
      <c r="BS66" s="528"/>
      <c r="BT66" s="528"/>
      <c r="BU66" s="528"/>
      <c r="BV66" s="528"/>
      <c r="BW66" s="528"/>
      <c r="BX66" s="528"/>
      <c r="BY66" s="528"/>
      <c r="BZ66" s="528"/>
      <c r="CA66" s="528"/>
      <c r="CB66" s="528"/>
      <c r="CC66" s="528"/>
      <c r="CD66" s="528"/>
      <c r="CE66" s="528"/>
      <c r="CF66" s="528"/>
      <c r="CG66" s="532"/>
      <c r="CH66" s="532"/>
      <c r="CI66" s="532"/>
      <c r="CJ66" s="533"/>
      <c r="CK66" s="533"/>
    </row>
    <row r="67" spans="2:89" ht="11.25" customHeight="1">
      <c r="B67" s="531"/>
      <c r="C67" s="528"/>
      <c r="D67" s="528"/>
      <c r="E67" s="528"/>
      <c r="F67" s="528"/>
      <c r="G67" s="528"/>
      <c r="H67" s="528"/>
      <c r="I67" s="528"/>
      <c r="J67" s="528"/>
      <c r="K67" s="528"/>
      <c r="L67" s="528"/>
      <c r="M67" s="528"/>
      <c r="N67" s="528"/>
      <c r="O67" s="528"/>
      <c r="P67" s="528"/>
      <c r="Q67" s="528"/>
      <c r="R67" s="528"/>
      <c r="S67" s="528"/>
      <c r="T67" s="528"/>
      <c r="U67" s="528"/>
      <c r="V67" s="528"/>
      <c r="W67" s="528"/>
      <c r="X67" s="528"/>
      <c r="Y67" s="528"/>
      <c r="Z67" s="528"/>
      <c r="AA67" s="528"/>
      <c r="AB67" s="528"/>
      <c r="AC67" s="528"/>
      <c r="AD67" s="528"/>
      <c r="AE67" s="528"/>
      <c r="AF67" s="528"/>
      <c r="AG67" s="528"/>
      <c r="AH67" s="528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28"/>
      <c r="AT67" s="528"/>
      <c r="AU67" s="528"/>
      <c r="AV67" s="528"/>
      <c r="AW67" s="528"/>
      <c r="AX67" s="528"/>
      <c r="AY67" s="528"/>
      <c r="AZ67" s="528"/>
      <c r="BA67" s="528"/>
      <c r="BB67" s="528"/>
      <c r="BC67" s="528"/>
      <c r="BD67" s="528"/>
      <c r="BE67" s="528"/>
      <c r="BF67" s="528"/>
      <c r="BG67" s="528"/>
      <c r="BH67" s="528"/>
      <c r="BI67" s="528"/>
      <c r="BJ67" s="528"/>
      <c r="BK67" s="528"/>
      <c r="BL67" s="528"/>
      <c r="BM67" s="528"/>
      <c r="BN67" s="528"/>
      <c r="BO67" s="528"/>
      <c r="BP67" s="528"/>
      <c r="BQ67" s="528"/>
      <c r="BR67" s="528"/>
      <c r="BS67" s="528"/>
      <c r="BT67" s="528"/>
      <c r="BU67" s="528"/>
      <c r="BV67" s="528"/>
      <c r="BW67" s="528"/>
      <c r="BX67" s="528"/>
      <c r="BY67" s="528"/>
      <c r="BZ67" s="528"/>
      <c r="CA67" s="528"/>
      <c r="CB67" s="528"/>
      <c r="CC67" s="528"/>
      <c r="CD67" s="528"/>
      <c r="CE67" s="528"/>
      <c r="CF67" s="528"/>
      <c r="CG67" s="532"/>
      <c r="CH67" s="532"/>
      <c r="CI67" s="532"/>
      <c r="CJ67" s="533"/>
      <c r="CK67" s="533"/>
    </row>
    <row r="68" spans="2:89" ht="11.25" customHeight="1">
      <c r="B68" s="531"/>
      <c r="C68" s="528"/>
      <c r="D68" s="528"/>
      <c r="E68" s="528"/>
      <c r="F68" s="528"/>
      <c r="G68" s="528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528"/>
      <c r="AE68" s="528"/>
      <c r="AF68" s="528"/>
      <c r="AG68" s="528"/>
      <c r="AH68" s="528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28"/>
      <c r="AT68" s="528"/>
      <c r="AU68" s="528"/>
      <c r="AV68" s="528"/>
      <c r="AW68" s="528"/>
      <c r="AX68" s="528"/>
      <c r="AY68" s="528"/>
      <c r="AZ68" s="528"/>
      <c r="BA68" s="528"/>
      <c r="BB68" s="528"/>
      <c r="BC68" s="528"/>
      <c r="BD68" s="528"/>
      <c r="BE68" s="528"/>
      <c r="BF68" s="528"/>
      <c r="BG68" s="528"/>
      <c r="BH68" s="528"/>
      <c r="BI68" s="528"/>
      <c r="BJ68" s="528"/>
      <c r="BK68" s="528"/>
      <c r="BL68" s="528"/>
      <c r="BM68" s="528"/>
      <c r="BN68" s="528"/>
      <c r="BO68" s="528"/>
      <c r="BP68" s="528"/>
      <c r="BQ68" s="528"/>
      <c r="BR68" s="528"/>
      <c r="BS68" s="528"/>
      <c r="BT68" s="528"/>
      <c r="BU68" s="528"/>
      <c r="BV68" s="528"/>
      <c r="BW68" s="528"/>
      <c r="BX68" s="528"/>
      <c r="BY68" s="528"/>
      <c r="BZ68" s="528"/>
      <c r="CA68" s="528"/>
      <c r="CB68" s="528"/>
      <c r="CC68" s="528"/>
      <c r="CD68" s="528"/>
      <c r="CE68" s="528"/>
      <c r="CF68" s="528"/>
      <c r="CG68" s="532"/>
      <c r="CH68" s="532"/>
      <c r="CI68" s="532"/>
      <c r="CJ68" s="533"/>
      <c r="CK68" s="533"/>
    </row>
    <row r="69" spans="2:89" ht="11.25" customHeight="1">
      <c r="B69" s="531"/>
      <c r="C69" s="528"/>
      <c r="D69" s="528"/>
      <c r="E69" s="528"/>
      <c r="F69" s="528"/>
      <c r="G69" s="528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528"/>
      <c r="AE69" s="528"/>
      <c r="AF69" s="528"/>
      <c r="AG69" s="528"/>
      <c r="AH69" s="528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  <c r="AY69" s="528"/>
      <c r="AZ69" s="528"/>
      <c r="BA69" s="528"/>
      <c r="BB69" s="528"/>
      <c r="BC69" s="528"/>
      <c r="BD69" s="528"/>
      <c r="BE69" s="528"/>
      <c r="BF69" s="528"/>
      <c r="BG69" s="528"/>
      <c r="BH69" s="528"/>
      <c r="BI69" s="528"/>
      <c r="BJ69" s="528"/>
      <c r="BK69" s="528"/>
      <c r="BL69" s="528"/>
      <c r="BM69" s="528"/>
      <c r="BN69" s="528"/>
      <c r="BO69" s="528"/>
      <c r="BP69" s="528"/>
      <c r="BQ69" s="528"/>
      <c r="BR69" s="528"/>
      <c r="BS69" s="528"/>
      <c r="BT69" s="528"/>
      <c r="BU69" s="528"/>
      <c r="BV69" s="528"/>
      <c r="BW69" s="528"/>
      <c r="BX69" s="528"/>
      <c r="BY69" s="528"/>
      <c r="BZ69" s="528"/>
      <c r="CA69" s="528"/>
      <c r="CB69" s="528"/>
      <c r="CC69" s="528"/>
      <c r="CD69" s="528"/>
      <c r="CE69" s="528"/>
      <c r="CF69" s="528"/>
      <c r="CG69" s="532"/>
      <c r="CH69" s="532"/>
      <c r="CI69" s="532"/>
      <c r="CJ69" s="533"/>
      <c r="CK69" s="533"/>
    </row>
    <row r="70" spans="2:89" ht="11.25" customHeight="1">
      <c r="B70" s="531"/>
      <c r="C70" s="528"/>
      <c r="D70" s="528"/>
      <c r="E70" s="528"/>
      <c r="F70" s="528"/>
      <c r="G70" s="528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8"/>
      <c r="S70" s="528"/>
      <c r="T70" s="528"/>
      <c r="U70" s="528"/>
      <c r="V70" s="528"/>
      <c r="W70" s="528"/>
      <c r="X70" s="528"/>
      <c r="Y70" s="528"/>
      <c r="Z70" s="528"/>
      <c r="AA70" s="528"/>
      <c r="AB70" s="528"/>
      <c r="AC70" s="528"/>
      <c r="AD70" s="528"/>
      <c r="AE70" s="528"/>
      <c r="AF70" s="528"/>
      <c r="AG70" s="528"/>
      <c r="AH70" s="528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528"/>
      <c r="AX70" s="528"/>
      <c r="AY70" s="528"/>
      <c r="AZ70" s="528"/>
      <c r="BA70" s="528"/>
      <c r="BB70" s="528"/>
      <c r="BC70" s="528"/>
      <c r="BD70" s="528"/>
      <c r="BE70" s="528"/>
      <c r="BF70" s="528"/>
      <c r="BG70" s="528"/>
      <c r="BH70" s="528"/>
      <c r="BI70" s="528"/>
      <c r="BJ70" s="528"/>
      <c r="BK70" s="528"/>
      <c r="BL70" s="528"/>
      <c r="BM70" s="528"/>
      <c r="BN70" s="528"/>
      <c r="BO70" s="528"/>
      <c r="BP70" s="528"/>
      <c r="BQ70" s="528"/>
      <c r="BR70" s="528"/>
      <c r="BS70" s="528"/>
      <c r="BT70" s="528"/>
      <c r="BU70" s="528"/>
      <c r="BV70" s="528"/>
      <c r="BW70" s="528"/>
      <c r="BX70" s="528"/>
      <c r="BY70" s="528"/>
      <c r="BZ70" s="528"/>
      <c r="CA70" s="528"/>
      <c r="CB70" s="528"/>
      <c r="CC70" s="528"/>
      <c r="CD70" s="528"/>
      <c r="CE70" s="528"/>
      <c r="CF70" s="528"/>
      <c r="CG70" s="532"/>
      <c r="CH70" s="532"/>
      <c r="CI70" s="532"/>
      <c r="CJ70" s="533"/>
      <c r="CK70" s="533"/>
    </row>
    <row r="71" spans="2:89" ht="11.25" customHeight="1">
      <c r="B71" s="531"/>
      <c r="C71" s="528"/>
      <c r="D71" s="528"/>
      <c r="E71" s="528"/>
      <c r="F71" s="528"/>
      <c r="G71" s="528"/>
      <c r="H71" s="528"/>
      <c r="I71" s="528"/>
      <c r="J71" s="528"/>
      <c r="K71" s="528"/>
      <c r="L71" s="528"/>
      <c r="M71" s="528"/>
      <c r="N71" s="528"/>
      <c r="O71" s="528"/>
      <c r="P71" s="528"/>
      <c r="Q71" s="528"/>
      <c r="R71" s="528"/>
      <c r="S71" s="528"/>
      <c r="T71" s="528"/>
      <c r="U71" s="528"/>
      <c r="V71" s="528"/>
      <c r="W71" s="528"/>
      <c r="X71" s="528"/>
      <c r="Y71" s="528"/>
      <c r="Z71" s="528"/>
      <c r="AA71" s="528"/>
      <c r="AB71" s="528"/>
      <c r="AC71" s="528"/>
      <c r="AD71" s="528"/>
      <c r="AE71" s="528"/>
      <c r="AF71" s="528"/>
      <c r="AG71" s="528"/>
      <c r="AH71" s="528"/>
      <c r="AI71" s="528"/>
      <c r="AJ71" s="528"/>
      <c r="AK71" s="528"/>
      <c r="AL71" s="528"/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528"/>
      <c r="AX71" s="528"/>
      <c r="AY71" s="528"/>
      <c r="AZ71" s="528"/>
      <c r="BA71" s="528"/>
      <c r="BB71" s="528"/>
      <c r="BC71" s="528"/>
      <c r="BD71" s="528"/>
      <c r="BE71" s="528"/>
      <c r="BF71" s="528"/>
      <c r="BG71" s="528"/>
      <c r="BH71" s="528"/>
      <c r="BI71" s="528"/>
      <c r="BJ71" s="528"/>
      <c r="BK71" s="528"/>
      <c r="BL71" s="528"/>
      <c r="BM71" s="528"/>
      <c r="BN71" s="528"/>
      <c r="BO71" s="528"/>
      <c r="BP71" s="528"/>
      <c r="BQ71" s="528"/>
      <c r="BR71" s="528"/>
      <c r="BS71" s="528"/>
      <c r="BT71" s="528"/>
      <c r="BU71" s="528"/>
      <c r="BV71" s="528"/>
      <c r="BW71" s="528"/>
      <c r="BX71" s="528"/>
      <c r="BY71" s="528"/>
      <c r="BZ71" s="528"/>
      <c r="CA71" s="528"/>
      <c r="CB71" s="528"/>
      <c r="CC71" s="528"/>
      <c r="CD71" s="528"/>
      <c r="CE71" s="528"/>
      <c r="CF71" s="528"/>
      <c r="CG71" s="532"/>
      <c r="CH71" s="532"/>
      <c r="CI71" s="532"/>
      <c r="CJ71" s="533"/>
      <c r="CK71" s="533"/>
    </row>
    <row r="72" spans="2:89" ht="11.25" customHeight="1">
      <c r="B72" s="531"/>
      <c r="C72" s="528"/>
      <c r="D72" s="528"/>
      <c r="E72" s="528"/>
      <c r="F72" s="528"/>
      <c r="G72" s="528"/>
      <c r="H72" s="528"/>
      <c r="I72" s="528"/>
      <c r="J72" s="528"/>
      <c r="K72" s="528"/>
      <c r="L72" s="528"/>
      <c r="M72" s="528"/>
      <c r="N72" s="528"/>
      <c r="O72" s="528"/>
      <c r="P72" s="528"/>
      <c r="Q72" s="528"/>
      <c r="R72" s="528"/>
      <c r="S72" s="528"/>
      <c r="T72" s="528"/>
      <c r="U72" s="528"/>
      <c r="V72" s="528"/>
      <c r="W72" s="528"/>
      <c r="X72" s="528"/>
      <c r="Y72" s="528"/>
      <c r="Z72" s="528"/>
      <c r="AA72" s="528"/>
      <c r="AB72" s="528"/>
      <c r="AC72" s="528"/>
      <c r="AD72" s="528"/>
      <c r="AE72" s="528"/>
      <c r="AF72" s="528"/>
      <c r="AG72" s="528"/>
      <c r="AH72" s="528"/>
      <c r="AI72" s="528"/>
      <c r="AJ72" s="528"/>
      <c r="AK72" s="528"/>
      <c r="AL72" s="528"/>
      <c r="AM72" s="528"/>
      <c r="AN72" s="528"/>
      <c r="AO72" s="528"/>
      <c r="AP72" s="528"/>
      <c r="AQ72" s="528"/>
      <c r="AR72" s="528"/>
      <c r="AS72" s="528"/>
      <c r="AT72" s="528"/>
      <c r="AU72" s="528"/>
      <c r="AV72" s="528"/>
      <c r="AW72" s="528"/>
      <c r="AX72" s="528"/>
      <c r="AY72" s="528"/>
      <c r="AZ72" s="528"/>
      <c r="BA72" s="528"/>
      <c r="BB72" s="528"/>
      <c r="BC72" s="528"/>
      <c r="BD72" s="528"/>
      <c r="BE72" s="528"/>
      <c r="BF72" s="528"/>
      <c r="BG72" s="528"/>
      <c r="BH72" s="528"/>
      <c r="BI72" s="528"/>
      <c r="BJ72" s="528"/>
      <c r="BK72" s="528"/>
      <c r="BL72" s="528"/>
      <c r="BM72" s="528"/>
      <c r="BN72" s="528"/>
      <c r="BO72" s="528"/>
      <c r="BP72" s="528"/>
      <c r="BQ72" s="528"/>
      <c r="BR72" s="528"/>
      <c r="BS72" s="528"/>
      <c r="BT72" s="528"/>
      <c r="BU72" s="528"/>
      <c r="BV72" s="528"/>
      <c r="BW72" s="528"/>
      <c r="BX72" s="528"/>
      <c r="BY72" s="528"/>
      <c r="BZ72" s="528"/>
      <c r="CA72" s="528"/>
      <c r="CB72" s="528"/>
      <c r="CC72" s="528"/>
      <c r="CD72" s="528"/>
      <c r="CE72" s="528"/>
      <c r="CF72" s="528"/>
      <c r="CG72" s="532"/>
      <c r="CH72" s="532"/>
      <c r="CI72" s="532"/>
      <c r="CJ72" s="533"/>
      <c r="CK72" s="533"/>
    </row>
    <row r="73" spans="2:89" ht="11.25" customHeight="1">
      <c r="B73" s="531"/>
      <c r="C73" s="528"/>
      <c r="D73" s="528"/>
      <c r="E73" s="528"/>
      <c r="F73" s="528"/>
      <c r="G73" s="528"/>
      <c r="H73" s="528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28"/>
      <c r="U73" s="528"/>
      <c r="V73" s="528"/>
      <c r="W73" s="528"/>
      <c r="X73" s="528"/>
      <c r="Y73" s="528"/>
      <c r="Z73" s="528"/>
      <c r="AA73" s="528"/>
      <c r="AB73" s="528"/>
      <c r="AC73" s="528"/>
      <c r="AD73" s="528"/>
      <c r="AE73" s="528"/>
      <c r="AF73" s="528"/>
      <c r="AG73" s="528"/>
      <c r="AH73" s="528"/>
      <c r="AI73" s="528"/>
      <c r="AJ73" s="528"/>
      <c r="AK73" s="528"/>
      <c r="AL73" s="528"/>
      <c r="AM73" s="528"/>
      <c r="AN73" s="528"/>
      <c r="AO73" s="528"/>
      <c r="AP73" s="528"/>
      <c r="AQ73" s="528"/>
      <c r="AR73" s="528"/>
      <c r="AS73" s="528"/>
      <c r="AT73" s="528"/>
      <c r="AU73" s="528"/>
      <c r="AV73" s="528"/>
      <c r="AW73" s="528"/>
      <c r="AX73" s="528"/>
      <c r="AY73" s="528"/>
      <c r="AZ73" s="528"/>
      <c r="BA73" s="528"/>
      <c r="BB73" s="528"/>
      <c r="BC73" s="528"/>
      <c r="BD73" s="528"/>
      <c r="BE73" s="528"/>
      <c r="BF73" s="528"/>
      <c r="BG73" s="528"/>
      <c r="BH73" s="528"/>
      <c r="BI73" s="528"/>
      <c r="BJ73" s="528"/>
      <c r="BK73" s="528"/>
      <c r="BL73" s="528"/>
      <c r="BM73" s="528"/>
      <c r="BN73" s="528"/>
      <c r="BO73" s="528"/>
      <c r="BP73" s="528"/>
      <c r="BQ73" s="528"/>
      <c r="BR73" s="528"/>
      <c r="BS73" s="528"/>
      <c r="BT73" s="528"/>
      <c r="BU73" s="528"/>
      <c r="BV73" s="528"/>
      <c r="BW73" s="528"/>
      <c r="BX73" s="528"/>
      <c r="BY73" s="528"/>
      <c r="BZ73" s="528"/>
      <c r="CA73" s="528"/>
      <c r="CB73" s="528"/>
      <c r="CC73" s="528"/>
      <c r="CD73" s="528"/>
      <c r="CE73" s="528"/>
      <c r="CF73" s="528"/>
      <c r="CG73" s="532"/>
      <c r="CH73" s="532"/>
      <c r="CI73" s="532"/>
      <c r="CJ73" s="533"/>
      <c r="CK73" s="533"/>
    </row>
    <row r="74" spans="2:89" ht="11.25" customHeight="1">
      <c r="B74" s="531"/>
      <c r="C74" s="528"/>
      <c r="D74" s="528"/>
      <c r="E74" s="528"/>
      <c r="F74" s="528"/>
      <c r="G74" s="528"/>
      <c r="H74" s="528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28"/>
      <c r="U74" s="528"/>
      <c r="V74" s="528"/>
      <c r="W74" s="528"/>
      <c r="X74" s="528"/>
      <c r="Y74" s="528"/>
      <c r="Z74" s="528"/>
      <c r="AA74" s="528"/>
      <c r="AB74" s="528"/>
      <c r="AC74" s="528"/>
      <c r="AD74" s="528"/>
      <c r="AE74" s="528"/>
      <c r="AF74" s="528"/>
      <c r="AG74" s="528"/>
      <c r="AH74" s="528"/>
      <c r="AI74" s="528"/>
      <c r="AJ74" s="528"/>
      <c r="AK74" s="528"/>
      <c r="AL74" s="528"/>
      <c r="AM74" s="528"/>
      <c r="AN74" s="528"/>
      <c r="AO74" s="528"/>
      <c r="AP74" s="528"/>
      <c r="AQ74" s="528"/>
      <c r="AR74" s="528"/>
      <c r="AS74" s="528"/>
      <c r="AT74" s="528"/>
      <c r="AU74" s="528"/>
      <c r="AV74" s="528"/>
      <c r="AW74" s="528"/>
      <c r="AX74" s="528"/>
      <c r="AY74" s="528"/>
      <c r="AZ74" s="528"/>
      <c r="BA74" s="528"/>
      <c r="BB74" s="528"/>
      <c r="BC74" s="528"/>
      <c r="BD74" s="528"/>
      <c r="BE74" s="528"/>
      <c r="BF74" s="528"/>
      <c r="BG74" s="528"/>
      <c r="BH74" s="528"/>
      <c r="BI74" s="528"/>
      <c r="BJ74" s="528"/>
      <c r="BK74" s="528"/>
      <c r="BL74" s="528"/>
      <c r="BM74" s="528"/>
      <c r="BN74" s="528"/>
      <c r="BO74" s="528"/>
      <c r="BP74" s="528"/>
      <c r="BQ74" s="528"/>
      <c r="BR74" s="528"/>
      <c r="BS74" s="528"/>
      <c r="BT74" s="528"/>
      <c r="BU74" s="528"/>
      <c r="BV74" s="528"/>
      <c r="BW74" s="528"/>
      <c r="BX74" s="528"/>
      <c r="BY74" s="528"/>
      <c r="BZ74" s="528"/>
      <c r="CA74" s="528"/>
      <c r="CB74" s="528"/>
      <c r="CC74" s="528"/>
      <c r="CD74" s="528"/>
      <c r="CE74" s="528"/>
      <c r="CF74" s="528"/>
      <c r="CG74" s="532"/>
      <c r="CH74" s="532"/>
      <c r="CI74" s="532"/>
      <c r="CJ74" s="533"/>
      <c r="CK74" s="533"/>
    </row>
    <row r="75" spans="2:89" ht="11.25" customHeight="1">
      <c r="B75" s="531"/>
      <c r="C75" s="528"/>
      <c r="D75" s="528"/>
      <c r="E75" s="528"/>
      <c r="F75" s="528"/>
      <c r="G75" s="528"/>
      <c r="H75" s="528"/>
      <c r="I75" s="528"/>
      <c r="J75" s="528"/>
      <c r="K75" s="528"/>
      <c r="L75" s="528"/>
      <c r="M75" s="528"/>
      <c r="N75" s="528"/>
      <c r="O75" s="528"/>
      <c r="P75" s="528"/>
      <c r="Q75" s="528"/>
      <c r="R75" s="528"/>
      <c r="S75" s="528"/>
      <c r="T75" s="528"/>
      <c r="U75" s="528"/>
      <c r="V75" s="528"/>
      <c r="W75" s="528"/>
      <c r="X75" s="528"/>
      <c r="Y75" s="528"/>
      <c r="Z75" s="528"/>
      <c r="AA75" s="528"/>
      <c r="AB75" s="528"/>
      <c r="AC75" s="528"/>
      <c r="AD75" s="528"/>
      <c r="AE75" s="528"/>
      <c r="AF75" s="528"/>
      <c r="AG75" s="528"/>
      <c r="AH75" s="528"/>
      <c r="AI75" s="528"/>
      <c r="AJ75" s="528"/>
      <c r="AK75" s="528"/>
      <c r="AL75" s="528"/>
      <c r="AM75" s="528"/>
      <c r="AN75" s="528"/>
      <c r="AO75" s="528"/>
      <c r="AP75" s="528"/>
      <c r="AQ75" s="528"/>
      <c r="AR75" s="528"/>
      <c r="AS75" s="528"/>
      <c r="AT75" s="528"/>
      <c r="AU75" s="528"/>
      <c r="AV75" s="528"/>
      <c r="AW75" s="528"/>
      <c r="AX75" s="528"/>
      <c r="AY75" s="528"/>
      <c r="AZ75" s="528"/>
      <c r="BA75" s="528"/>
      <c r="BB75" s="528"/>
      <c r="BC75" s="528"/>
      <c r="BD75" s="528"/>
      <c r="BE75" s="528"/>
      <c r="BF75" s="528"/>
      <c r="BG75" s="528"/>
      <c r="BH75" s="528"/>
      <c r="BI75" s="528"/>
      <c r="BJ75" s="528"/>
      <c r="BK75" s="528"/>
      <c r="BL75" s="528"/>
      <c r="BM75" s="528"/>
      <c r="BN75" s="528"/>
      <c r="BO75" s="528"/>
      <c r="BP75" s="528"/>
      <c r="BQ75" s="528"/>
      <c r="BR75" s="528"/>
      <c r="BS75" s="528"/>
      <c r="BT75" s="528"/>
      <c r="BU75" s="528"/>
      <c r="BV75" s="528"/>
      <c r="BW75" s="528"/>
      <c r="BX75" s="528"/>
      <c r="BY75" s="528"/>
      <c r="BZ75" s="528"/>
      <c r="CA75" s="528"/>
      <c r="CB75" s="528"/>
      <c r="CC75" s="528"/>
      <c r="CD75" s="528"/>
      <c r="CE75" s="528"/>
      <c r="CF75" s="528"/>
      <c r="CG75" s="532"/>
      <c r="CH75" s="532"/>
      <c r="CI75" s="532"/>
      <c r="CJ75" s="533"/>
      <c r="CK75" s="533"/>
    </row>
    <row r="76" spans="2:89" ht="11.25" customHeight="1">
      <c r="B76" s="531"/>
      <c r="C76" s="528"/>
      <c r="D76" s="528"/>
      <c r="E76" s="528"/>
      <c r="F76" s="528"/>
      <c r="G76" s="528"/>
      <c r="H76" s="528"/>
      <c r="I76" s="528"/>
      <c r="J76" s="528"/>
      <c r="K76" s="528"/>
      <c r="L76" s="528"/>
      <c r="M76" s="528"/>
      <c r="N76" s="528"/>
      <c r="O76" s="528"/>
      <c r="P76" s="528"/>
      <c r="Q76" s="528"/>
      <c r="R76" s="528"/>
      <c r="S76" s="528"/>
      <c r="T76" s="528"/>
      <c r="U76" s="528"/>
      <c r="V76" s="528"/>
      <c r="W76" s="528"/>
      <c r="X76" s="528"/>
      <c r="Y76" s="528"/>
      <c r="Z76" s="528"/>
      <c r="AA76" s="528"/>
      <c r="AB76" s="528"/>
      <c r="AC76" s="528"/>
      <c r="AD76" s="528"/>
      <c r="AE76" s="528"/>
      <c r="AF76" s="528"/>
      <c r="AG76" s="528"/>
      <c r="AH76" s="528"/>
      <c r="AI76" s="528"/>
      <c r="AJ76" s="528"/>
      <c r="AK76" s="528"/>
      <c r="AL76" s="528"/>
      <c r="AM76" s="528"/>
      <c r="AN76" s="528"/>
      <c r="AO76" s="528"/>
      <c r="AP76" s="528"/>
      <c r="AQ76" s="528"/>
      <c r="AR76" s="528"/>
      <c r="AS76" s="528"/>
      <c r="AT76" s="528"/>
      <c r="AU76" s="528"/>
      <c r="AV76" s="528"/>
      <c r="AW76" s="528"/>
      <c r="AX76" s="528"/>
      <c r="AY76" s="528"/>
      <c r="AZ76" s="528"/>
      <c r="BA76" s="528"/>
      <c r="BB76" s="528"/>
      <c r="BC76" s="528"/>
      <c r="BD76" s="528"/>
      <c r="BE76" s="528"/>
      <c r="BF76" s="528"/>
      <c r="BG76" s="528"/>
      <c r="BH76" s="528"/>
      <c r="BI76" s="528"/>
      <c r="BJ76" s="528"/>
      <c r="BK76" s="528"/>
      <c r="BL76" s="528"/>
      <c r="BM76" s="528"/>
      <c r="BN76" s="528"/>
      <c r="BO76" s="528"/>
      <c r="BP76" s="528"/>
      <c r="BQ76" s="528"/>
      <c r="BR76" s="528"/>
      <c r="BS76" s="528"/>
      <c r="BT76" s="528"/>
      <c r="BU76" s="528"/>
      <c r="BV76" s="528"/>
      <c r="BW76" s="528"/>
      <c r="BX76" s="528"/>
      <c r="BY76" s="528"/>
      <c r="BZ76" s="528"/>
      <c r="CA76" s="528"/>
      <c r="CB76" s="528"/>
      <c r="CC76" s="528"/>
      <c r="CD76" s="528"/>
      <c r="CE76" s="528"/>
      <c r="CF76" s="528"/>
      <c r="CG76" s="532"/>
      <c r="CH76" s="532"/>
      <c r="CI76" s="532"/>
      <c r="CJ76" s="533"/>
      <c r="CK76" s="533"/>
    </row>
    <row r="77" spans="2:89" ht="11.25" customHeight="1">
      <c r="B77" s="531"/>
      <c r="C77" s="528"/>
      <c r="D77" s="528"/>
      <c r="E77" s="528"/>
      <c r="F77" s="528"/>
      <c r="G77" s="528"/>
      <c r="H77" s="528"/>
      <c r="I77" s="528"/>
      <c r="J77" s="528"/>
      <c r="K77" s="528"/>
      <c r="L77" s="528"/>
      <c r="M77" s="528"/>
      <c r="N77" s="528"/>
      <c r="O77" s="528"/>
      <c r="P77" s="528"/>
      <c r="Q77" s="528"/>
      <c r="R77" s="528"/>
      <c r="S77" s="528"/>
      <c r="T77" s="528"/>
      <c r="U77" s="528"/>
      <c r="V77" s="528"/>
      <c r="W77" s="528"/>
      <c r="X77" s="528"/>
      <c r="Y77" s="528"/>
      <c r="Z77" s="528"/>
      <c r="AA77" s="528"/>
      <c r="AB77" s="528"/>
      <c r="AC77" s="528"/>
      <c r="AD77" s="528"/>
      <c r="AE77" s="528"/>
      <c r="AF77" s="528"/>
      <c r="AG77" s="528"/>
      <c r="AH77" s="528"/>
      <c r="AI77" s="528"/>
      <c r="AJ77" s="528"/>
      <c r="AK77" s="528"/>
      <c r="AL77" s="528"/>
      <c r="AM77" s="528"/>
      <c r="AN77" s="528"/>
      <c r="AO77" s="528"/>
      <c r="AP77" s="528"/>
      <c r="AQ77" s="528"/>
      <c r="AR77" s="528"/>
      <c r="AS77" s="528"/>
      <c r="AT77" s="528"/>
      <c r="AU77" s="528"/>
      <c r="AV77" s="528"/>
      <c r="AW77" s="528"/>
      <c r="AX77" s="528"/>
      <c r="AY77" s="528"/>
      <c r="AZ77" s="528"/>
      <c r="BA77" s="528"/>
      <c r="BB77" s="528"/>
      <c r="BC77" s="528"/>
      <c r="BD77" s="528"/>
      <c r="BE77" s="528"/>
      <c r="BF77" s="528"/>
      <c r="BG77" s="528"/>
      <c r="BH77" s="528"/>
      <c r="BI77" s="528"/>
      <c r="BJ77" s="528"/>
      <c r="BK77" s="528"/>
      <c r="BL77" s="528"/>
      <c r="BM77" s="528"/>
      <c r="BN77" s="528"/>
      <c r="BO77" s="528"/>
      <c r="BP77" s="528"/>
      <c r="BQ77" s="528"/>
      <c r="BR77" s="528"/>
      <c r="BS77" s="528"/>
      <c r="BT77" s="528"/>
      <c r="BU77" s="528"/>
      <c r="BV77" s="528"/>
      <c r="BW77" s="528"/>
      <c r="BX77" s="528"/>
      <c r="BY77" s="528"/>
      <c r="BZ77" s="528"/>
      <c r="CA77" s="528"/>
      <c r="CB77" s="528"/>
      <c r="CC77" s="528"/>
      <c r="CD77" s="528"/>
      <c r="CE77" s="528"/>
      <c r="CF77" s="528"/>
      <c r="CG77" s="532"/>
      <c r="CH77" s="532"/>
      <c r="CI77" s="532"/>
      <c r="CJ77" s="533"/>
      <c r="CK77" s="533"/>
    </row>
    <row r="78" spans="2:89" ht="11.25" customHeight="1">
      <c r="B78" s="531"/>
      <c r="C78" s="528"/>
      <c r="D78" s="528"/>
      <c r="E78" s="528"/>
      <c r="F78" s="528"/>
      <c r="G78" s="528"/>
      <c r="H78" s="528"/>
      <c r="I78" s="528"/>
      <c r="J78" s="528"/>
      <c r="K78" s="528"/>
      <c r="L78" s="528"/>
      <c r="M78" s="528"/>
      <c r="N78" s="528"/>
      <c r="O78" s="528"/>
      <c r="P78" s="528"/>
      <c r="Q78" s="528"/>
      <c r="R78" s="528"/>
      <c r="S78" s="528"/>
      <c r="T78" s="528"/>
      <c r="U78" s="528"/>
      <c r="V78" s="528"/>
      <c r="W78" s="528"/>
      <c r="X78" s="528"/>
      <c r="Y78" s="528"/>
      <c r="Z78" s="528"/>
      <c r="AA78" s="528"/>
      <c r="AB78" s="528"/>
      <c r="AC78" s="528"/>
      <c r="AD78" s="528"/>
      <c r="AE78" s="528"/>
      <c r="AF78" s="528"/>
      <c r="AG78" s="528"/>
      <c r="AH78" s="528"/>
      <c r="AI78" s="528"/>
      <c r="AJ78" s="528"/>
      <c r="AK78" s="528"/>
      <c r="AL78" s="528"/>
      <c r="AM78" s="528"/>
      <c r="AN78" s="528"/>
      <c r="AO78" s="528"/>
      <c r="AP78" s="528"/>
      <c r="AQ78" s="528"/>
      <c r="AR78" s="528"/>
      <c r="AS78" s="528"/>
      <c r="AT78" s="528"/>
      <c r="AU78" s="528"/>
      <c r="AV78" s="528"/>
      <c r="AW78" s="528"/>
      <c r="AX78" s="528"/>
      <c r="AY78" s="528"/>
      <c r="AZ78" s="528"/>
      <c r="BA78" s="528"/>
      <c r="BB78" s="528"/>
      <c r="BC78" s="528"/>
      <c r="BD78" s="528"/>
      <c r="BE78" s="528"/>
      <c r="BF78" s="528"/>
      <c r="BG78" s="528"/>
      <c r="BH78" s="528"/>
      <c r="BI78" s="528"/>
      <c r="BJ78" s="528"/>
      <c r="BK78" s="528"/>
      <c r="BL78" s="528"/>
      <c r="BM78" s="528"/>
      <c r="BN78" s="528"/>
      <c r="BO78" s="528"/>
      <c r="BP78" s="528"/>
      <c r="BQ78" s="528"/>
      <c r="BR78" s="528"/>
      <c r="BS78" s="528"/>
      <c r="BT78" s="528"/>
      <c r="BU78" s="528"/>
      <c r="BV78" s="528"/>
      <c r="BW78" s="528"/>
      <c r="BX78" s="528"/>
      <c r="BY78" s="528"/>
      <c r="BZ78" s="528"/>
      <c r="CA78" s="528"/>
      <c r="CB78" s="528"/>
      <c r="CC78" s="528"/>
      <c r="CD78" s="528"/>
      <c r="CE78" s="528"/>
      <c r="CF78" s="528"/>
      <c r="CG78" s="532"/>
      <c r="CH78" s="532"/>
      <c r="CI78" s="532"/>
      <c r="CJ78" s="533"/>
      <c r="CK78" s="533"/>
    </row>
    <row r="79" spans="2:89" ht="11.25" customHeight="1">
      <c r="B79" s="531"/>
      <c r="C79" s="528"/>
      <c r="D79" s="528"/>
      <c r="E79" s="528"/>
      <c r="F79" s="528"/>
      <c r="G79" s="528"/>
      <c r="H79" s="528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28"/>
      <c r="U79" s="528"/>
      <c r="V79" s="528"/>
      <c r="W79" s="528"/>
      <c r="X79" s="528"/>
      <c r="Y79" s="528"/>
      <c r="Z79" s="528"/>
      <c r="AA79" s="528"/>
      <c r="AB79" s="528"/>
      <c r="AC79" s="528"/>
      <c r="AD79" s="528"/>
      <c r="AE79" s="528"/>
      <c r="AF79" s="528"/>
      <c r="AG79" s="528"/>
      <c r="AH79" s="528"/>
      <c r="AI79" s="528"/>
      <c r="AJ79" s="528"/>
      <c r="AK79" s="528"/>
      <c r="AL79" s="528"/>
      <c r="AM79" s="528"/>
      <c r="AN79" s="528"/>
      <c r="AO79" s="528"/>
      <c r="AP79" s="528"/>
      <c r="AQ79" s="528"/>
      <c r="AR79" s="528"/>
      <c r="AS79" s="528"/>
      <c r="AT79" s="528"/>
      <c r="AU79" s="528"/>
      <c r="AV79" s="528"/>
      <c r="AW79" s="528"/>
      <c r="AX79" s="528"/>
      <c r="AY79" s="528"/>
      <c r="AZ79" s="528"/>
      <c r="BA79" s="528"/>
      <c r="BB79" s="528"/>
      <c r="BC79" s="528"/>
      <c r="BD79" s="528"/>
      <c r="BE79" s="528"/>
      <c r="BF79" s="528"/>
      <c r="BG79" s="528"/>
      <c r="BH79" s="528"/>
      <c r="BI79" s="528"/>
      <c r="BJ79" s="528"/>
      <c r="BK79" s="528"/>
      <c r="BL79" s="528"/>
      <c r="BM79" s="528"/>
      <c r="BN79" s="528"/>
      <c r="BO79" s="528"/>
      <c r="BP79" s="528"/>
      <c r="BQ79" s="528"/>
      <c r="BR79" s="528"/>
      <c r="BS79" s="528"/>
      <c r="BT79" s="528"/>
      <c r="BU79" s="528"/>
      <c r="BV79" s="528"/>
      <c r="BW79" s="528"/>
      <c r="BX79" s="528"/>
      <c r="BY79" s="528"/>
      <c r="BZ79" s="528"/>
      <c r="CA79" s="528"/>
      <c r="CB79" s="528"/>
      <c r="CC79" s="528"/>
      <c r="CD79" s="528"/>
      <c r="CE79" s="528"/>
      <c r="CF79" s="528"/>
      <c r="CG79" s="532"/>
      <c r="CH79" s="532"/>
      <c r="CI79" s="532"/>
      <c r="CJ79" s="533"/>
      <c r="CK79" s="533"/>
    </row>
    <row r="80" spans="2:89" ht="11.25" customHeight="1">
      <c r="B80" s="531"/>
      <c r="C80" s="528"/>
      <c r="D80" s="528"/>
      <c r="E80" s="528"/>
      <c r="F80" s="528"/>
      <c r="G80" s="528"/>
      <c r="H80" s="528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28"/>
      <c r="U80" s="528"/>
      <c r="V80" s="528"/>
      <c r="W80" s="528"/>
      <c r="X80" s="528"/>
      <c r="Y80" s="528"/>
      <c r="Z80" s="528"/>
      <c r="AA80" s="528"/>
      <c r="AB80" s="528"/>
      <c r="AC80" s="528"/>
      <c r="AD80" s="528"/>
      <c r="AE80" s="528"/>
      <c r="AF80" s="528"/>
      <c r="AG80" s="528"/>
      <c r="AH80" s="528"/>
      <c r="AI80" s="528"/>
      <c r="AJ80" s="528"/>
      <c r="AK80" s="528"/>
      <c r="AL80" s="528"/>
      <c r="AM80" s="528"/>
      <c r="AN80" s="528"/>
      <c r="AO80" s="528"/>
      <c r="AP80" s="528"/>
      <c r="AQ80" s="528"/>
      <c r="AR80" s="528"/>
      <c r="AS80" s="528"/>
      <c r="AT80" s="528"/>
      <c r="AU80" s="528"/>
      <c r="AV80" s="528"/>
      <c r="AW80" s="528"/>
      <c r="AX80" s="528"/>
      <c r="AY80" s="528"/>
      <c r="AZ80" s="528"/>
      <c r="BA80" s="528"/>
      <c r="BB80" s="528"/>
      <c r="BC80" s="528"/>
      <c r="BD80" s="528"/>
      <c r="BE80" s="528"/>
      <c r="BF80" s="528"/>
      <c r="BG80" s="528"/>
      <c r="BH80" s="528"/>
      <c r="BI80" s="528"/>
      <c r="BJ80" s="528"/>
      <c r="BK80" s="528"/>
      <c r="BL80" s="528"/>
      <c r="BM80" s="528"/>
      <c r="BN80" s="528"/>
      <c r="BO80" s="528"/>
      <c r="BP80" s="528"/>
      <c r="BQ80" s="528"/>
      <c r="BR80" s="528"/>
      <c r="BS80" s="528"/>
      <c r="BT80" s="528"/>
      <c r="BU80" s="528"/>
      <c r="BV80" s="528"/>
      <c r="BW80" s="528"/>
      <c r="BX80" s="528"/>
      <c r="BY80" s="528"/>
      <c r="BZ80" s="528"/>
      <c r="CA80" s="528"/>
      <c r="CB80" s="528"/>
      <c r="CC80" s="528"/>
      <c r="CD80" s="528"/>
      <c r="CE80" s="528"/>
      <c r="CF80" s="528"/>
      <c r="CG80" s="532"/>
      <c r="CH80" s="532"/>
      <c r="CI80" s="532"/>
      <c r="CJ80" s="533"/>
      <c r="CK80" s="533"/>
    </row>
    <row r="81" spans="2:89" ht="11.25" customHeight="1">
      <c r="B81" s="531"/>
      <c r="C81" s="528"/>
      <c r="D81" s="528"/>
      <c r="E81" s="528"/>
      <c r="F81" s="528"/>
      <c r="G81" s="528"/>
      <c r="H81" s="528"/>
      <c r="I81" s="528"/>
      <c r="J81" s="528"/>
      <c r="K81" s="528"/>
      <c r="L81" s="528"/>
      <c r="M81" s="528"/>
      <c r="N81" s="528"/>
      <c r="O81" s="528"/>
      <c r="P81" s="528"/>
      <c r="Q81" s="528"/>
      <c r="R81" s="528"/>
      <c r="S81" s="528"/>
      <c r="T81" s="528"/>
      <c r="U81" s="528"/>
      <c r="V81" s="528"/>
      <c r="W81" s="528"/>
      <c r="X81" s="528"/>
      <c r="Y81" s="528"/>
      <c r="Z81" s="528"/>
      <c r="AA81" s="528"/>
      <c r="AB81" s="528"/>
      <c r="AC81" s="528"/>
      <c r="AD81" s="528"/>
      <c r="AE81" s="528"/>
      <c r="AF81" s="528"/>
      <c r="AG81" s="528"/>
      <c r="AH81" s="528"/>
      <c r="AI81" s="528"/>
      <c r="AJ81" s="528"/>
      <c r="AK81" s="528"/>
      <c r="AL81" s="528"/>
      <c r="AM81" s="528"/>
      <c r="AN81" s="528"/>
      <c r="AO81" s="528"/>
      <c r="AP81" s="528"/>
      <c r="AQ81" s="528"/>
      <c r="AR81" s="528"/>
      <c r="AS81" s="528"/>
      <c r="AT81" s="528"/>
      <c r="AU81" s="528"/>
      <c r="AV81" s="528"/>
      <c r="AW81" s="528"/>
      <c r="AX81" s="528"/>
      <c r="AY81" s="528"/>
      <c r="AZ81" s="528"/>
      <c r="BA81" s="528"/>
      <c r="BB81" s="528"/>
      <c r="BC81" s="528"/>
      <c r="BD81" s="528"/>
      <c r="BE81" s="528"/>
      <c r="BF81" s="528"/>
      <c r="BG81" s="528"/>
      <c r="BH81" s="528"/>
      <c r="BI81" s="528"/>
      <c r="BJ81" s="528"/>
      <c r="BK81" s="528"/>
      <c r="BL81" s="528"/>
      <c r="BM81" s="528"/>
      <c r="BN81" s="528"/>
      <c r="BO81" s="528"/>
      <c r="BP81" s="528"/>
      <c r="BQ81" s="528"/>
      <c r="BR81" s="528"/>
      <c r="BS81" s="528"/>
      <c r="BT81" s="528"/>
      <c r="BU81" s="528"/>
      <c r="BV81" s="528"/>
      <c r="BW81" s="528"/>
      <c r="BX81" s="528"/>
      <c r="BY81" s="528"/>
      <c r="BZ81" s="528"/>
      <c r="CA81" s="528"/>
      <c r="CB81" s="528"/>
      <c r="CC81" s="528"/>
      <c r="CD81" s="528"/>
      <c r="CE81" s="528"/>
      <c r="CF81" s="528"/>
      <c r="CG81" s="532"/>
      <c r="CH81" s="532"/>
      <c r="CI81" s="532"/>
      <c r="CJ81" s="533"/>
      <c r="CK81" s="533"/>
    </row>
    <row r="82" spans="2:89" ht="11.25" customHeight="1">
      <c r="B82" s="531"/>
      <c r="C82" s="528"/>
      <c r="D82" s="528"/>
      <c r="E82" s="528"/>
      <c r="F82" s="528"/>
      <c r="G82" s="528"/>
      <c r="H82" s="528"/>
      <c r="I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  <c r="U82" s="528"/>
      <c r="V82" s="528"/>
      <c r="W82" s="528"/>
      <c r="X82" s="528"/>
      <c r="Y82" s="528"/>
      <c r="Z82" s="528"/>
      <c r="AA82" s="528"/>
      <c r="AB82" s="528"/>
      <c r="AC82" s="528"/>
      <c r="AD82" s="528"/>
      <c r="AE82" s="528"/>
      <c r="AF82" s="528"/>
      <c r="AG82" s="528"/>
      <c r="AH82" s="528"/>
      <c r="AI82" s="528"/>
      <c r="AJ82" s="528"/>
      <c r="AK82" s="528"/>
      <c r="AL82" s="528"/>
      <c r="AM82" s="528"/>
      <c r="AN82" s="528"/>
      <c r="AO82" s="528"/>
      <c r="AP82" s="528"/>
      <c r="AQ82" s="528"/>
      <c r="AR82" s="528"/>
      <c r="AS82" s="528"/>
      <c r="AT82" s="528"/>
      <c r="AU82" s="528"/>
      <c r="AV82" s="528"/>
      <c r="AW82" s="528"/>
      <c r="AX82" s="528"/>
      <c r="AY82" s="528"/>
      <c r="AZ82" s="528"/>
      <c r="BA82" s="528"/>
      <c r="BB82" s="528"/>
      <c r="BC82" s="528"/>
      <c r="BD82" s="528"/>
      <c r="BE82" s="528"/>
      <c r="BF82" s="528"/>
      <c r="BG82" s="528"/>
      <c r="BH82" s="528"/>
      <c r="BI82" s="528"/>
      <c r="BJ82" s="528"/>
      <c r="BK82" s="528"/>
      <c r="BL82" s="528"/>
      <c r="BM82" s="528"/>
      <c r="BN82" s="528"/>
      <c r="BO82" s="528"/>
      <c r="BP82" s="528"/>
      <c r="BQ82" s="528"/>
      <c r="BR82" s="528"/>
      <c r="BS82" s="528"/>
      <c r="BT82" s="528"/>
      <c r="BU82" s="528"/>
      <c r="BV82" s="528"/>
      <c r="BW82" s="528"/>
      <c r="BX82" s="528"/>
      <c r="BY82" s="528"/>
      <c r="BZ82" s="528"/>
      <c r="CA82" s="528"/>
      <c r="CB82" s="528"/>
      <c r="CC82" s="528"/>
      <c r="CD82" s="528"/>
      <c r="CE82" s="528"/>
      <c r="CF82" s="528"/>
      <c r="CG82" s="532"/>
      <c r="CH82" s="532"/>
      <c r="CI82" s="532"/>
      <c r="CJ82" s="533"/>
      <c r="CK82" s="533"/>
    </row>
    <row r="83" spans="2:89" ht="11.25" customHeight="1">
      <c r="B83" s="531"/>
      <c r="C83" s="528"/>
      <c r="D83" s="528"/>
      <c r="E83" s="528"/>
      <c r="F83" s="528"/>
      <c r="G83" s="528"/>
      <c r="H83" s="528"/>
      <c r="I83" s="528"/>
      <c r="J83" s="528"/>
      <c r="K83" s="528"/>
      <c r="L83" s="528"/>
      <c r="M83" s="528"/>
      <c r="N83" s="528"/>
      <c r="O83" s="528"/>
      <c r="P83" s="528"/>
      <c r="Q83" s="528"/>
      <c r="R83" s="528"/>
      <c r="S83" s="528"/>
      <c r="T83" s="528"/>
      <c r="U83" s="528"/>
      <c r="V83" s="528"/>
      <c r="W83" s="528"/>
      <c r="X83" s="528"/>
      <c r="Y83" s="528"/>
      <c r="Z83" s="528"/>
      <c r="AA83" s="528"/>
      <c r="AB83" s="528"/>
      <c r="AC83" s="528"/>
      <c r="AD83" s="528"/>
      <c r="AE83" s="528"/>
      <c r="AF83" s="528"/>
      <c r="AG83" s="528"/>
      <c r="AH83" s="528"/>
      <c r="AI83" s="528"/>
      <c r="AJ83" s="528"/>
      <c r="AK83" s="528"/>
      <c r="AL83" s="528"/>
      <c r="AM83" s="528"/>
      <c r="AN83" s="528"/>
      <c r="AO83" s="528"/>
      <c r="AP83" s="528"/>
      <c r="AQ83" s="528"/>
      <c r="AR83" s="528"/>
      <c r="AS83" s="528"/>
      <c r="AT83" s="528"/>
      <c r="AU83" s="528"/>
      <c r="AV83" s="528"/>
      <c r="AW83" s="528"/>
      <c r="AX83" s="528"/>
      <c r="AY83" s="528"/>
      <c r="AZ83" s="528"/>
      <c r="BA83" s="528"/>
      <c r="BB83" s="528"/>
      <c r="BC83" s="528"/>
      <c r="BD83" s="528"/>
      <c r="BE83" s="528"/>
      <c r="BF83" s="528"/>
      <c r="BG83" s="528"/>
      <c r="BH83" s="528"/>
      <c r="BI83" s="528"/>
      <c r="BJ83" s="528"/>
      <c r="BK83" s="528"/>
      <c r="BL83" s="528"/>
      <c r="BM83" s="528"/>
      <c r="BN83" s="528"/>
      <c r="BO83" s="528"/>
      <c r="BP83" s="528"/>
      <c r="BQ83" s="528"/>
      <c r="BR83" s="528"/>
      <c r="BS83" s="528"/>
      <c r="BT83" s="528"/>
      <c r="BU83" s="528"/>
      <c r="BV83" s="528"/>
      <c r="BW83" s="528"/>
      <c r="BX83" s="528"/>
      <c r="BY83" s="528"/>
      <c r="BZ83" s="528"/>
      <c r="CA83" s="528"/>
      <c r="CB83" s="528"/>
      <c r="CC83" s="528"/>
      <c r="CD83" s="528"/>
      <c r="CE83" s="528"/>
      <c r="CF83" s="528"/>
      <c r="CG83" s="532"/>
      <c r="CH83" s="532"/>
      <c r="CI83" s="532"/>
      <c r="CJ83" s="533"/>
      <c r="CK83" s="533"/>
    </row>
    <row r="84" spans="2:89" ht="11.25" customHeight="1">
      <c r="B84" s="531"/>
      <c r="C84" s="528"/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8"/>
      <c r="P84" s="528"/>
      <c r="Q84" s="528"/>
      <c r="R84" s="528"/>
      <c r="S84" s="528"/>
      <c r="T84" s="528"/>
      <c r="U84" s="528"/>
      <c r="V84" s="528"/>
      <c r="W84" s="528"/>
      <c r="X84" s="528"/>
      <c r="Y84" s="528"/>
      <c r="Z84" s="528"/>
      <c r="AA84" s="528"/>
      <c r="AB84" s="528"/>
      <c r="AC84" s="528"/>
      <c r="AD84" s="528"/>
      <c r="AE84" s="528"/>
      <c r="AF84" s="528"/>
      <c r="AG84" s="528"/>
      <c r="AH84" s="528"/>
      <c r="AI84" s="528"/>
      <c r="AJ84" s="528"/>
      <c r="AK84" s="528"/>
      <c r="AL84" s="528"/>
      <c r="AM84" s="528"/>
      <c r="AN84" s="528"/>
      <c r="AO84" s="528"/>
      <c r="AP84" s="528"/>
      <c r="AQ84" s="528"/>
      <c r="AR84" s="528"/>
      <c r="AS84" s="528"/>
      <c r="AT84" s="528"/>
      <c r="AU84" s="528"/>
      <c r="AV84" s="528"/>
      <c r="AW84" s="528"/>
      <c r="AX84" s="528"/>
      <c r="AY84" s="528"/>
      <c r="AZ84" s="528"/>
      <c r="BA84" s="528"/>
      <c r="BB84" s="528"/>
      <c r="BC84" s="528"/>
      <c r="BD84" s="528"/>
      <c r="BE84" s="528"/>
      <c r="BF84" s="528"/>
      <c r="BG84" s="528"/>
      <c r="BH84" s="528"/>
      <c r="BI84" s="528"/>
      <c r="BJ84" s="528"/>
      <c r="BK84" s="528"/>
      <c r="BL84" s="528"/>
      <c r="BM84" s="528"/>
      <c r="BN84" s="528"/>
      <c r="BO84" s="528"/>
      <c r="BP84" s="528"/>
      <c r="BQ84" s="528"/>
      <c r="BR84" s="528"/>
      <c r="BS84" s="528"/>
      <c r="BT84" s="528"/>
      <c r="BU84" s="528"/>
      <c r="BV84" s="528"/>
      <c r="BW84" s="528"/>
      <c r="BX84" s="528"/>
      <c r="BY84" s="528"/>
      <c r="BZ84" s="528"/>
      <c r="CA84" s="528"/>
      <c r="CB84" s="528"/>
      <c r="CC84" s="528"/>
      <c r="CD84" s="528"/>
      <c r="CE84" s="528"/>
      <c r="CF84" s="528"/>
      <c r="CG84" s="532"/>
      <c r="CH84" s="532"/>
      <c r="CI84" s="532"/>
      <c r="CJ84" s="533"/>
      <c r="CK84" s="533"/>
    </row>
    <row r="85" spans="2:89" ht="11.25" customHeight="1">
      <c r="B85" s="531"/>
      <c r="C85" s="528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8"/>
      <c r="P85" s="528"/>
      <c r="Q85" s="528"/>
      <c r="R85" s="528"/>
      <c r="S85" s="528"/>
      <c r="T85" s="528"/>
      <c r="U85" s="528"/>
      <c r="V85" s="528"/>
      <c r="W85" s="528"/>
      <c r="X85" s="528"/>
      <c r="Y85" s="528"/>
      <c r="Z85" s="528"/>
      <c r="AA85" s="528"/>
      <c r="AB85" s="528"/>
      <c r="AC85" s="528"/>
      <c r="AD85" s="528"/>
      <c r="AE85" s="528"/>
      <c r="AF85" s="528"/>
      <c r="AG85" s="528"/>
      <c r="AH85" s="528"/>
      <c r="AI85" s="528"/>
      <c r="AJ85" s="528"/>
      <c r="AK85" s="528"/>
      <c r="AL85" s="528"/>
      <c r="AM85" s="528"/>
      <c r="AN85" s="528"/>
      <c r="AO85" s="528"/>
      <c r="AP85" s="528"/>
      <c r="AQ85" s="528"/>
      <c r="AR85" s="528"/>
      <c r="AS85" s="528"/>
      <c r="AT85" s="528"/>
      <c r="AU85" s="528"/>
      <c r="AV85" s="528"/>
      <c r="AW85" s="528"/>
      <c r="AX85" s="528"/>
      <c r="AY85" s="528"/>
      <c r="AZ85" s="528"/>
      <c r="BA85" s="528"/>
      <c r="BB85" s="528"/>
      <c r="BC85" s="528"/>
      <c r="BD85" s="528"/>
      <c r="BE85" s="528"/>
      <c r="BF85" s="528"/>
      <c r="BG85" s="528"/>
      <c r="BH85" s="528"/>
      <c r="BI85" s="528"/>
      <c r="BJ85" s="528"/>
      <c r="BK85" s="528"/>
      <c r="BL85" s="528"/>
      <c r="BM85" s="528"/>
      <c r="BN85" s="528"/>
      <c r="BO85" s="528"/>
      <c r="BP85" s="528"/>
      <c r="BQ85" s="528"/>
      <c r="BR85" s="528"/>
      <c r="BS85" s="528"/>
      <c r="BT85" s="528"/>
      <c r="BU85" s="528"/>
      <c r="BV85" s="528"/>
      <c r="BW85" s="528"/>
      <c r="BX85" s="528"/>
      <c r="BY85" s="528"/>
      <c r="BZ85" s="528"/>
      <c r="CA85" s="528"/>
      <c r="CB85" s="528"/>
      <c r="CC85" s="528"/>
      <c r="CD85" s="528"/>
      <c r="CE85" s="528"/>
      <c r="CF85" s="528"/>
      <c r="CG85" s="532"/>
      <c r="CH85" s="532"/>
      <c r="CI85" s="532"/>
      <c r="CJ85" s="533"/>
      <c r="CK85" s="533"/>
    </row>
    <row r="86" spans="2:89" ht="11.25" customHeight="1">
      <c r="B86" s="531"/>
      <c r="C86" s="528"/>
      <c r="D86" s="528"/>
      <c r="E86" s="528"/>
      <c r="F86" s="528"/>
      <c r="G86" s="528"/>
      <c r="H86" s="528"/>
      <c r="I86" s="528"/>
      <c r="J86" s="528"/>
      <c r="K86" s="528"/>
      <c r="L86" s="528"/>
      <c r="M86" s="528"/>
      <c r="N86" s="528"/>
      <c r="O86" s="528"/>
      <c r="P86" s="528"/>
      <c r="Q86" s="528"/>
      <c r="R86" s="528"/>
      <c r="S86" s="528"/>
      <c r="T86" s="528"/>
      <c r="U86" s="528"/>
      <c r="V86" s="528"/>
      <c r="W86" s="528"/>
      <c r="X86" s="528"/>
      <c r="Y86" s="528"/>
      <c r="Z86" s="528"/>
      <c r="AA86" s="528"/>
      <c r="AB86" s="528"/>
      <c r="AC86" s="528"/>
      <c r="AD86" s="528"/>
      <c r="AE86" s="528"/>
      <c r="AF86" s="528"/>
      <c r="AG86" s="528"/>
      <c r="AH86" s="528"/>
      <c r="AI86" s="528"/>
      <c r="AJ86" s="528"/>
      <c r="AK86" s="528"/>
      <c r="AL86" s="528"/>
      <c r="AM86" s="528"/>
      <c r="AN86" s="528"/>
      <c r="AO86" s="528"/>
      <c r="AP86" s="528"/>
      <c r="AQ86" s="528"/>
      <c r="AR86" s="528"/>
      <c r="AS86" s="528"/>
      <c r="AT86" s="528"/>
      <c r="AU86" s="528"/>
      <c r="AV86" s="528"/>
      <c r="AW86" s="528"/>
      <c r="AX86" s="528"/>
      <c r="AY86" s="528"/>
      <c r="AZ86" s="528"/>
      <c r="BA86" s="528"/>
      <c r="BB86" s="528"/>
      <c r="BC86" s="528"/>
      <c r="BD86" s="528"/>
      <c r="BE86" s="528"/>
      <c r="BF86" s="528"/>
      <c r="BG86" s="528"/>
      <c r="BH86" s="528"/>
      <c r="BI86" s="528"/>
      <c r="BJ86" s="528"/>
      <c r="BK86" s="528"/>
      <c r="BL86" s="528"/>
      <c r="BM86" s="528"/>
      <c r="BN86" s="528"/>
      <c r="BO86" s="528"/>
      <c r="BP86" s="528"/>
      <c r="BQ86" s="528"/>
      <c r="BR86" s="528"/>
      <c r="BS86" s="528"/>
      <c r="BT86" s="528"/>
      <c r="BU86" s="528"/>
      <c r="BV86" s="528"/>
      <c r="BW86" s="528"/>
      <c r="BX86" s="528"/>
      <c r="BY86" s="528"/>
      <c r="BZ86" s="528"/>
      <c r="CA86" s="528"/>
      <c r="CB86" s="528"/>
      <c r="CC86" s="528"/>
      <c r="CD86" s="528"/>
      <c r="CE86" s="528"/>
      <c r="CF86" s="528"/>
      <c r="CG86" s="532"/>
      <c r="CH86" s="532"/>
      <c r="CI86" s="532"/>
      <c r="CJ86" s="533"/>
      <c r="CK86" s="533"/>
    </row>
    <row r="87" spans="2:89" ht="11.25" customHeight="1">
      <c r="B87" s="531"/>
      <c r="C87" s="528"/>
      <c r="D87" s="528"/>
      <c r="E87" s="528"/>
      <c r="F87" s="528"/>
      <c r="G87" s="528"/>
      <c r="H87" s="528"/>
      <c r="I87" s="528"/>
      <c r="J87" s="528"/>
      <c r="K87" s="528"/>
      <c r="L87" s="528"/>
      <c r="M87" s="528"/>
      <c r="N87" s="528"/>
      <c r="O87" s="528"/>
      <c r="P87" s="528"/>
      <c r="Q87" s="528"/>
      <c r="R87" s="528"/>
      <c r="S87" s="528"/>
      <c r="T87" s="528"/>
      <c r="U87" s="528"/>
      <c r="V87" s="528"/>
      <c r="W87" s="528"/>
      <c r="X87" s="528"/>
      <c r="Y87" s="528"/>
      <c r="Z87" s="528"/>
      <c r="AA87" s="528"/>
      <c r="AB87" s="528"/>
      <c r="AC87" s="528"/>
      <c r="AD87" s="528"/>
      <c r="AE87" s="528"/>
      <c r="AF87" s="528"/>
      <c r="AG87" s="528"/>
      <c r="AH87" s="528"/>
      <c r="AI87" s="528"/>
      <c r="AJ87" s="528"/>
      <c r="AK87" s="528"/>
      <c r="AL87" s="528"/>
      <c r="AM87" s="528"/>
      <c r="AN87" s="528"/>
      <c r="AO87" s="528"/>
      <c r="AP87" s="528"/>
      <c r="AQ87" s="528"/>
      <c r="AR87" s="528"/>
      <c r="AS87" s="528"/>
      <c r="AT87" s="528"/>
      <c r="AU87" s="528"/>
      <c r="AV87" s="528"/>
      <c r="AW87" s="528"/>
      <c r="AX87" s="528"/>
      <c r="AY87" s="528"/>
      <c r="AZ87" s="528"/>
      <c r="BA87" s="528"/>
      <c r="BB87" s="528"/>
      <c r="BC87" s="528"/>
      <c r="BD87" s="528"/>
      <c r="BE87" s="528"/>
      <c r="BF87" s="528"/>
      <c r="BG87" s="528"/>
      <c r="BH87" s="528"/>
      <c r="BI87" s="528"/>
      <c r="BJ87" s="528"/>
      <c r="BK87" s="528"/>
      <c r="BL87" s="528"/>
      <c r="BM87" s="528"/>
      <c r="BN87" s="528"/>
      <c r="BO87" s="528"/>
      <c r="BP87" s="528"/>
      <c r="BQ87" s="528"/>
      <c r="BR87" s="528"/>
      <c r="BS87" s="528"/>
      <c r="BT87" s="528"/>
      <c r="BU87" s="528"/>
      <c r="BV87" s="528"/>
      <c r="BW87" s="528"/>
      <c r="BX87" s="528"/>
      <c r="BY87" s="528"/>
      <c r="BZ87" s="528"/>
      <c r="CA87" s="528"/>
      <c r="CB87" s="528"/>
      <c r="CC87" s="528"/>
      <c r="CD87" s="528"/>
      <c r="CE87" s="528"/>
      <c r="CF87" s="528"/>
      <c r="CG87" s="532"/>
      <c r="CH87" s="532"/>
      <c r="CI87" s="532"/>
      <c r="CJ87" s="533"/>
      <c r="CK87" s="533"/>
    </row>
    <row r="88" spans="2:89" ht="11.25" customHeight="1">
      <c r="B88" s="531"/>
      <c r="C88" s="528"/>
      <c r="D88" s="528"/>
      <c r="E88" s="528"/>
      <c r="F88" s="528"/>
      <c r="G88" s="528"/>
      <c r="H88" s="528"/>
      <c r="I88" s="528"/>
      <c r="J88" s="528"/>
      <c r="K88" s="528"/>
      <c r="L88" s="528"/>
      <c r="M88" s="528"/>
      <c r="N88" s="528"/>
      <c r="O88" s="528"/>
      <c r="P88" s="528"/>
      <c r="Q88" s="528"/>
      <c r="R88" s="528"/>
      <c r="S88" s="528"/>
      <c r="T88" s="528"/>
      <c r="U88" s="528"/>
      <c r="V88" s="528"/>
      <c r="W88" s="528"/>
      <c r="X88" s="528"/>
      <c r="Y88" s="528"/>
      <c r="Z88" s="528"/>
      <c r="AA88" s="528"/>
      <c r="AB88" s="528"/>
      <c r="AC88" s="528"/>
      <c r="AD88" s="528"/>
      <c r="AE88" s="528"/>
      <c r="AF88" s="528"/>
      <c r="AG88" s="528"/>
      <c r="AH88" s="528"/>
      <c r="AI88" s="528"/>
      <c r="AJ88" s="528"/>
      <c r="AK88" s="528"/>
      <c r="AL88" s="528"/>
      <c r="AM88" s="528"/>
      <c r="AN88" s="528"/>
      <c r="AO88" s="528"/>
      <c r="AP88" s="528"/>
      <c r="AQ88" s="528"/>
      <c r="AR88" s="528"/>
      <c r="AS88" s="528"/>
      <c r="AT88" s="528"/>
      <c r="AU88" s="528"/>
      <c r="AV88" s="528"/>
      <c r="AW88" s="528"/>
      <c r="AX88" s="528"/>
      <c r="AY88" s="528"/>
      <c r="AZ88" s="528"/>
      <c r="BA88" s="528"/>
      <c r="BB88" s="528"/>
      <c r="BC88" s="528"/>
      <c r="BD88" s="528"/>
      <c r="BE88" s="528"/>
      <c r="BF88" s="528"/>
      <c r="BG88" s="528"/>
      <c r="BH88" s="528"/>
      <c r="BI88" s="528"/>
      <c r="BJ88" s="528"/>
      <c r="BK88" s="528"/>
      <c r="BL88" s="528"/>
      <c r="BM88" s="528"/>
      <c r="BN88" s="528"/>
      <c r="BO88" s="528"/>
      <c r="BP88" s="528"/>
      <c r="BQ88" s="528"/>
      <c r="BR88" s="528"/>
      <c r="BS88" s="528"/>
      <c r="BT88" s="528"/>
      <c r="BU88" s="528"/>
      <c r="BV88" s="528"/>
      <c r="BW88" s="528"/>
      <c r="BX88" s="528"/>
      <c r="BY88" s="528"/>
      <c r="BZ88" s="528"/>
      <c r="CA88" s="528"/>
      <c r="CB88" s="528"/>
      <c r="CC88" s="528"/>
      <c r="CD88" s="528"/>
      <c r="CE88" s="528"/>
      <c r="CF88" s="528"/>
      <c r="CG88" s="532"/>
      <c r="CH88" s="532"/>
      <c r="CI88" s="532"/>
      <c r="CJ88" s="533"/>
      <c r="CK88" s="533"/>
    </row>
    <row r="89" spans="2:89" ht="11.25" customHeight="1">
      <c r="B89" s="531"/>
      <c r="C89" s="528"/>
      <c r="D89" s="528"/>
      <c r="E89" s="528"/>
      <c r="F89" s="528"/>
      <c r="G89" s="528"/>
      <c r="H89" s="528"/>
      <c r="I89" s="528"/>
      <c r="J89" s="528"/>
      <c r="K89" s="528"/>
      <c r="L89" s="528"/>
      <c r="M89" s="528"/>
      <c r="N89" s="528"/>
      <c r="O89" s="528"/>
      <c r="P89" s="528"/>
      <c r="Q89" s="528"/>
      <c r="R89" s="528"/>
      <c r="S89" s="528"/>
      <c r="T89" s="528"/>
      <c r="U89" s="528"/>
      <c r="V89" s="528"/>
      <c r="W89" s="528"/>
      <c r="X89" s="528"/>
      <c r="Y89" s="528"/>
      <c r="Z89" s="528"/>
      <c r="AA89" s="528"/>
      <c r="AB89" s="528"/>
      <c r="AC89" s="528"/>
      <c r="AD89" s="528"/>
      <c r="AE89" s="528"/>
      <c r="AF89" s="528"/>
      <c r="AG89" s="528"/>
      <c r="AH89" s="528"/>
      <c r="AI89" s="528"/>
      <c r="AJ89" s="528"/>
      <c r="AK89" s="528"/>
      <c r="AL89" s="528"/>
      <c r="AM89" s="528"/>
      <c r="AN89" s="528"/>
      <c r="AO89" s="528"/>
      <c r="AP89" s="528"/>
      <c r="AQ89" s="528"/>
      <c r="AR89" s="528"/>
      <c r="AS89" s="528"/>
      <c r="AT89" s="528"/>
      <c r="AU89" s="528"/>
      <c r="AV89" s="528"/>
      <c r="AW89" s="528"/>
      <c r="AX89" s="528"/>
      <c r="AY89" s="528"/>
      <c r="AZ89" s="528"/>
      <c r="BA89" s="528"/>
      <c r="BB89" s="528"/>
      <c r="BC89" s="528"/>
      <c r="BD89" s="528"/>
      <c r="BE89" s="528"/>
      <c r="BF89" s="528"/>
      <c r="BG89" s="528"/>
      <c r="BH89" s="528"/>
      <c r="BI89" s="528"/>
      <c r="BJ89" s="528"/>
      <c r="BK89" s="528"/>
      <c r="BL89" s="528"/>
      <c r="BM89" s="528"/>
      <c r="BN89" s="528"/>
      <c r="BO89" s="528"/>
      <c r="BP89" s="528"/>
      <c r="BQ89" s="528"/>
      <c r="BR89" s="528"/>
      <c r="BS89" s="528"/>
      <c r="BT89" s="528"/>
      <c r="BU89" s="528"/>
      <c r="BV89" s="528"/>
      <c r="BW89" s="528"/>
      <c r="BX89" s="528"/>
      <c r="BY89" s="528"/>
      <c r="BZ89" s="528"/>
      <c r="CA89" s="528"/>
      <c r="CB89" s="528"/>
      <c r="CC89" s="528"/>
      <c r="CD89" s="528"/>
      <c r="CE89" s="528"/>
      <c r="CF89" s="528"/>
      <c r="CG89" s="532"/>
      <c r="CH89" s="532"/>
      <c r="CI89" s="532"/>
      <c r="CJ89" s="533"/>
      <c r="CK89" s="533"/>
    </row>
    <row r="90" spans="2:89" ht="11.25" customHeight="1">
      <c r="B90" s="534"/>
      <c r="C90" s="535"/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  <c r="AA90" s="535"/>
      <c r="AB90" s="535"/>
      <c r="AC90" s="535"/>
      <c r="AD90" s="535"/>
      <c r="AE90" s="535"/>
      <c r="AF90" s="535"/>
      <c r="AG90" s="535"/>
      <c r="AH90" s="535"/>
      <c r="AI90" s="535"/>
      <c r="AJ90" s="535"/>
      <c r="AK90" s="535"/>
      <c r="AL90" s="535"/>
      <c r="AM90" s="535"/>
      <c r="AN90" s="535"/>
      <c r="AO90" s="535"/>
      <c r="AP90" s="535"/>
      <c r="AQ90" s="535"/>
      <c r="AR90" s="535"/>
      <c r="AS90" s="535"/>
      <c r="AT90" s="535"/>
      <c r="AU90" s="535"/>
      <c r="AV90" s="535"/>
      <c r="AW90" s="535"/>
      <c r="AX90" s="535"/>
      <c r="AY90" s="535"/>
      <c r="AZ90" s="535"/>
      <c r="BA90" s="535"/>
      <c r="BB90" s="535"/>
      <c r="BC90" s="535"/>
      <c r="BD90" s="535"/>
      <c r="BE90" s="535"/>
      <c r="BF90" s="535"/>
      <c r="BG90" s="535"/>
      <c r="BH90" s="535"/>
      <c r="BI90" s="535"/>
      <c r="BJ90" s="535"/>
      <c r="BK90" s="535"/>
      <c r="BL90" s="535"/>
      <c r="BM90" s="535"/>
      <c r="BN90" s="535"/>
      <c r="BO90" s="535"/>
      <c r="BP90" s="535"/>
      <c r="BQ90" s="535"/>
      <c r="BR90" s="535"/>
      <c r="BS90" s="535"/>
      <c r="BT90" s="535"/>
      <c r="BU90" s="535"/>
      <c r="BV90" s="535"/>
      <c r="BW90" s="535"/>
      <c r="BX90" s="535"/>
      <c r="BY90" s="535"/>
      <c r="BZ90" s="535"/>
      <c r="CA90" s="535"/>
      <c r="CB90" s="535"/>
      <c r="CC90" s="535"/>
      <c r="CD90" s="535"/>
      <c r="CE90" s="535"/>
      <c r="CF90" s="535"/>
      <c r="CG90" s="536"/>
      <c r="CH90" s="536"/>
      <c r="CI90" s="536"/>
      <c r="CJ90" s="537"/>
      <c r="CK90" s="537"/>
    </row>
    <row r="91" spans="2:89" ht="11.25" customHeight="1">
      <c r="B91" s="531"/>
      <c r="C91" s="528"/>
      <c r="D91" s="528"/>
      <c r="E91" s="528"/>
      <c r="F91" s="528"/>
      <c r="G91" s="528"/>
      <c r="H91" s="528"/>
      <c r="I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  <c r="X91" s="528"/>
      <c r="Y91" s="528"/>
      <c r="Z91" s="528"/>
      <c r="AA91" s="528"/>
      <c r="AB91" s="528"/>
      <c r="AC91" s="528"/>
      <c r="AD91" s="528"/>
      <c r="AE91" s="528"/>
      <c r="AF91" s="528"/>
      <c r="AG91" s="528"/>
      <c r="AH91" s="528"/>
      <c r="AI91" s="528"/>
      <c r="AJ91" s="528"/>
      <c r="AK91" s="528"/>
      <c r="AL91" s="528"/>
      <c r="AM91" s="528"/>
      <c r="AN91" s="528"/>
      <c r="AO91" s="528"/>
      <c r="AP91" s="528"/>
      <c r="AQ91" s="528"/>
      <c r="AR91" s="528"/>
      <c r="AS91" s="528"/>
      <c r="AT91" s="528"/>
      <c r="AU91" s="528"/>
      <c r="AV91" s="528"/>
      <c r="AW91" s="528"/>
      <c r="AX91" s="528"/>
      <c r="AY91" s="528"/>
      <c r="AZ91" s="528"/>
      <c r="BA91" s="528"/>
      <c r="BB91" s="528"/>
      <c r="BC91" s="528"/>
      <c r="BD91" s="528"/>
      <c r="BE91" s="528"/>
      <c r="BF91" s="528"/>
      <c r="BG91" s="528"/>
      <c r="BH91" s="528"/>
      <c r="BI91" s="528"/>
      <c r="BJ91" s="528"/>
      <c r="BK91" s="528"/>
      <c r="BL91" s="528"/>
      <c r="BM91" s="528"/>
      <c r="BN91" s="528"/>
      <c r="BO91" s="528"/>
      <c r="BP91" s="528"/>
      <c r="BQ91" s="528"/>
      <c r="BR91" s="528"/>
      <c r="BS91" s="528"/>
      <c r="BT91" s="528"/>
      <c r="BU91" s="528"/>
      <c r="BV91" s="528"/>
      <c r="BW91" s="528"/>
      <c r="BX91" s="528"/>
      <c r="BY91" s="528"/>
      <c r="BZ91" s="528"/>
      <c r="CA91" s="528"/>
      <c r="CB91" s="528"/>
      <c r="CC91" s="528"/>
      <c r="CD91" s="528"/>
      <c r="CE91" s="528"/>
      <c r="CF91" s="528"/>
      <c r="CG91" s="532"/>
      <c r="CH91" s="532"/>
      <c r="CI91" s="532"/>
      <c r="CJ91" s="533"/>
      <c r="CK91" s="533"/>
    </row>
    <row r="92" spans="2:89" ht="11.25" customHeight="1">
      <c r="B92" s="531"/>
      <c r="C92" s="528"/>
      <c r="D92" s="528"/>
      <c r="E92" s="528"/>
      <c r="F92" s="528"/>
      <c r="G92" s="528"/>
      <c r="H92" s="528"/>
      <c r="I92" s="528"/>
      <c r="J92" s="528"/>
      <c r="K92" s="528"/>
      <c r="L92" s="528"/>
      <c r="M92" s="528"/>
      <c r="N92" s="528"/>
      <c r="O92" s="528"/>
      <c r="P92" s="528"/>
      <c r="Q92" s="528"/>
      <c r="R92" s="528"/>
      <c r="S92" s="528"/>
      <c r="T92" s="528"/>
      <c r="U92" s="528"/>
      <c r="V92" s="528"/>
      <c r="W92" s="528"/>
      <c r="X92" s="528"/>
      <c r="Y92" s="528"/>
      <c r="Z92" s="528"/>
      <c r="AA92" s="528"/>
      <c r="AB92" s="528"/>
      <c r="AC92" s="528"/>
      <c r="AD92" s="528"/>
      <c r="AE92" s="528"/>
      <c r="AF92" s="528"/>
      <c r="AG92" s="528"/>
      <c r="AH92" s="528"/>
      <c r="AI92" s="528"/>
      <c r="AJ92" s="528"/>
      <c r="AK92" s="528"/>
      <c r="AL92" s="528"/>
      <c r="AM92" s="528"/>
      <c r="AN92" s="528"/>
      <c r="AO92" s="528"/>
      <c r="AP92" s="528"/>
      <c r="AQ92" s="528"/>
      <c r="AR92" s="528"/>
      <c r="AS92" s="528"/>
      <c r="AT92" s="528"/>
      <c r="AU92" s="528"/>
      <c r="AV92" s="528"/>
      <c r="AW92" s="528"/>
      <c r="AX92" s="528"/>
      <c r="AY92" s="528"/>
      <c r="AZ92" s="528"/>
      <c r="BA92" s="528"/>
      <c r="BB92" s="528"/>
      <c r="BC92" s="528"/>
      <c r="BD92" s="528"/>
      <c r="BE92" s="528"/>
      <c r="BF92" s="528"/>
      <c r="BG92" s="528"/>
      <c r="BH92" s="528"/>
      <c r="BI92" s="528"/>
      <c r="BJ92" s="528"/>
      <c r="BK92" s="528"/>
      <c r="BL92" s="528"/>
      <c r="BM92" s="528"/>
      <c r="BN92" s="528"/>
      <c r="BO92" s="528"/>
      <c r="BP92" s="528"/>
      <c r="BQ92" s="528"/>
      <c r="BR92" s="528"/>
      <c r="BS92" s="528"/>
      <c r="BT92" s="528"/>
      <c r="BU92" s="528"/>
      <c r="BV92" s="528"/>
      <c r="BW92" s="528"/>
      <c r="BX92" s="528"/>
      <c r="BY92" s="528"/>
      <c r="BZ92" s="528"/>
      <c r="CA92" s="528"/>
      <c r="CB92" s="528"/>
      <c r="CC92" s="528"/>
      <c r="CD92" s="528"/>
      <c r="CE92" s="528"/>
      <c r="CF92" s="528"/>
      <c r="CG92" s="532"/>
      <c r="CH92" s="532"/>
      <c r="CI92" s="532"/>
      <c r="CJ92" s="533"/>
      <c r="CK92" s="533"/>
    </row>
    <row r="93" spans="2:89" ht="11.25" customHeight="1">
      <c r="B93" s="531"/>
      <c r="C93" s="528"/>
      <c r="D93" s="528"/>
      <c r="E93" s="528"/>
      <c r="F93" s="528"/>
      <c r="G93" s="528"/>
      <c r="H93" s="528"/>
      <c r="I93" s="528"/>
      <c r="J93" s="528"/>
      <c r="K93" s="528"/>
      <c r="L93" s="528"/>
      <c r="M93" s="528"/>
      <c r="N93" s="528"/>
      <c r="O93" s="528"/>
      <c r="P93" s="528"/>
      <c r="Q93" s="528"/>
      <c r="R93" s="528"/>
      <c r="S93" s="528"/>
      <c r="T93" s="528"/>
      <c r="U93" s="528"/>
      <c r="V93" s="528"/>
      <c r="W93" s="528"/>
      <c r="X93" s="528"/>
      <c r="Y93" s="528"/>
      <c r="Z93" s="528"/>
      <c r="AA93" s="528"/>
      <c r="AB93" s="528"/>
      <c r="AC93" s="528"/>
      <c r="AD93" s="528"/>
      <c r="AE93" s="528"/>
      <c r="AF93" s="528"/>
      <c r="AG93" s="528"/>
      <c r="AH93" s="528"/>
      <c r="AI93" s="528"/>
      <c r="AJ93" s="528"/>
      <c r="AK93" s="528"/>
      <c r="AL93" s="528"/>
      <c r="AM93" s="528"/>
      <c r="AN93" s="528"/>
      <c r="AO93" s="528"/>
      <c r="AP93" s="528"/>
      <c r="AQ93" s="528"/>
      <c r="AR93" s="528"/>
      <c r="AS93" s="528"/>
      <c r="AT93" s="528"/>
      <c r="AU93" s="528"/>
      <c r="AV93" s="528"/>
      <c r="AW93" s="528"/>
      <c r="AX93" s="528"/>
      <c r="AY93" s="528"/>
      <c r="AZ93" s="528"/>
      <c r="BA93" s="528"/>
      <c r="BB93" s="528"/>
      <c r="BC93" s="528"/>
      <c r="BD93" s="528"/>
      <c r="BE93" s="528"/>
      <c r="BF93" s="528"/>
      <c r="BG93" s="528"/>
      <c r="BH93" s="528"/>
      <c r="BI93" s="528"/>
      <c r="BJ93" s="528"/>
      <c r="BK93" s="528"/>
      <c r="BL93" s="528"/>
      <c r="BM93" s="528"/>
      <c r="BN93" s="528"/>
      <c r="BO93" s="528"/>
      <c r="BP93" s="528"/>
      <c r="BQ93" s="528"/>
      <c r="BR93" s="528"/>
      <c r="BS93" s="528"/>
      <c r="BT93" s="528"/>
      <c r="BU93" s="528"/>
      <c r="BV93" s="528"/>
      <c r="BW93" s="528"/>
      <c r="BX93" s="528"/>
      <c r="BY93" s="528"/>
      <c r="BZ93" s="528"/>
      <c r="CA93" s="528"/>
      <c r="CB93" s="528"/>
      <c r="CC93" s="528"/>
      <c r="CD93" s="528"/>
      <c r="CE93" s="528"/>
      <c r="CF93" s="528"/>
      <c r="CG93" s="532"/>
      <c r="CH93" s="532"/>
      <c r="CI93" s="532"/>
      <c r="CJ93" s="533"/>
      <c r="CK93" s="533"/>
    </row>
    <row r="94" spans="2:89" ht="11.25" customHeight="1">
      <c r="B94" s="531"/>
      <c r="C94" s="528"/>
      <c r="D94" s="528"/>
      <c r="E94" s="528"/>
      <c r="F94" s="528"/>
      <c r="G94" s="528"/>
      <c r="H94" s="528"/>
      <c r="I94" s="528"/>
      <c r="J94" s="528"/>
      <c r="K94" s="528"/>
      <c r="L94" s="528"/>
      <c r="M94" s="528"/>
      <c r="N94" s="528"/>
      <c r="O94" s="528"/>
      <c r="P94" s="528"/>
      <c r="Q94" s="528"/>
      <c r="R94" s="528"/>
      <c r="S94" s="528"/>
      <c r="T94" s="528"/>
      <c r="U94" s="528"/>
      <c r="V94" s="528"/>
      <c r="W94" s="528"/>
      <c r="X94" s="528"/>
      <c r="Y94" s="528"/>
      <c r="Z94" s="528"/>
      <c r="AA94" s="528"/>
      <c r="AB94" s="528"/>
      <c r="AC94" s="528"/>
      <c r="AD94" s="528"/>
      <c r="AE94" s="528"/>
      <c r="AF94" s="528"/>
      <c r="AG94" s="528"/>
      <c r="AH94" s="528"/>
      <c r="AI94" s="528"/>
      <c r="AJ94" s="528"/>
      <c r="AK94" s="528"/>
      <c r="AL94" s="528"/>
      <c r="AM94" s="528"/>
      <c r="AN94" s="528"/>
      <c r="AO94" s="528"/>
      <c r="AP94" s="528"/>
      <c r="AQ94" s="528"/>
      <c r="AR94" s="528"/>
      <c r="AS94" s="528"/>
      <c r="AT94" s="528"/>
      <c r="AU94" s="528"/>
      <c r="AV94" s="528"/>
      <c r="AW94" s="528"/>
      <c r="AX94" s="528"/>
      <c r="AY94" s="528"/>
      <c r="AZ94" s="528"/>
      <c r="BA94" s="528"/>
      <c r="BB94" s="528"/>
      <c r="BC94" s="528"/>
      <c r="BD94" s="528"/>
      <c r="BE94" s="528"/>
      <c r="BF94" s="528"/>
      <c r="BG94" s="528"/>
      <c r="BH94" s="528"/>
      <c r="BI94" s="528"/>
      <c r="BJ94" s="528"/>
      <c r="BK94" s="528"/>
      <c r="BL94" s="528"/>
      <c r="BM94" s="528"/>
      <c r="BN94" s="528"/>
      <c r="BO94" s="528"/>
      <c r="BP94" s="528"/>
      <c r="BQ94" s="528"/>
      <c r="BR94" s="528"/>
      <c r="BS94" s="528"/>
      <c r="BT94" s="528"/>
      <c r="BU94" s="528"/>
      <c r="BV94" s="528"/>
      <c r="BW94" s="528"/>
      <c r="BX94" s="528"/>
      <c r="BY94" s="528"/>
      <c r="BZ94" s="528"/>
      <c r="CA94" s="528"/>
      <c r="CB94" s="528"/>
      <c r="CC94" s="528"/>
      <c r="CD94" s="528"/>
      <c r="CE94" s="528"/>
      <c r="CF94" s="528"/>
      <c r="CG94" s="532"/>
      <c r="CH94" s="532"/>
      <c r="CI94" s="532"/>
      <c r="CJ94" s="533"/>
      <c r="CK94" s="533"/>
    </row>
    <row r="95" spans="2:89" ht="11.25" customHeight="1">
      <c r="B95" s="531"/>
      <c r="C95" s="528"/>
      <c r="D95" s="528"/>
      <c r="E95" s="528"/>
      <c r="F95" s="528"/>
      <c r="G95" s="528"/>
      <c r="H95" s="528"/>
      <c r="I95" s="528"/>
      <c r="J95" s="528"/>
      <c r="K95" s="528"/>
      <c r="L95" s="528"/>
      <c r="M95" s="528"/>
      <c r="N95" s="528"/>
      <c r="O95" s="528"/>
      <c r="P95" s="528"/>
      <c r="Q95" s="528"/>
      <c r="R95" s="528"/>
      <c r="S95" s="528"/>
      <c r="T95" s="528"/>
      <c r="U95" s="528"/>
      <c r="V95" s="528"/>
      <c r="W95" s="528"/>
      <c r="X95" s="528"/>
      <c r="Y95" s="528"/>
      <c r="Z95" s="528"/>
      <c r="AA95" s="528"/>
      <c r="AB95" s="528"/>
      <c r="AC95" s="528"/>
      <c r="AD95" s="528"/>
      <c r="AE95" s="528"/>
      <c r="AF95" s="528"/>
      <c r="AG95" s="528"/>
      <c r="AH95" s="528"/>
      <c r="AI95" s="528"/>
      <c r="AJ95" s="528"/>
      <c r="AK95" s="528"/>
      <c r="AL95" s="528"/>
      <c r="AM95" s="528"/>
      <c r="AN95" s="528"/>
      <c r="AO95" s="528"/>
      <c r="AP95" s="528"/>
      <c r="AQ95" s="528"/>
      <c r="AR95" s="528"/>
      <c r="AS95" s="528"/>
      <c r="AT95" s="528"/>
      <c r="AU95" s="528"/>
      <c r="AV95" s="528"/>
      <c r="AW95" s="528"/>
      <c r="AX95" s="528"/>
      <c r="AY95" s="528"/>
      <c r="AZ95" s="528"/>
      <c r="BA95" s="528"/>
      <c r="BB95" s="528"/>
      <c r="BC95" s="528"/>
      <c r="BD95" s="528"/>
      <c r="BE95" s="528"/>
      <c r="BF95" s="528"/>
      <c r="BG95" s="528"/>
      <c r="BH95" s="528"/>
      <c r="BI95" s="528"/>
      <c r="BJ95" s="528"/>
      <c r="BK95" s="528"/>
      <c r="BL95" s="528"/>
      <c r="BM95" s="528"/>
      <c r="BN95" s="528"/>
      <c r="BO95" s="528"/>
      <c r="BP95" s="528"/>
      <c r="BQ95" s="528"/>
      <c r="BR95" s="528"/>
      <c r="BS95" s="528"/>
      <c r="BT95" s="528"/>
      <c r="BU95" s="528"/>
      <c r="BV95" s="528"/>
      <c r="BW95" s="528"/>
      <c r="BX95" s="528"/>
      <c r="BY95" s="528"/>
      <c r="BZ95" s="528"/>
      <c r="CA95" s="528"/>
      <c r="CB95" s="528"/>
      <c r="CC95" s="528"/>
      <c r="CD95" s="528"/>
      <c r="CE95" s="528"/>
      <c r="CF95" s="528"/>
      <c r="CG95" s="532"/>
      <c r="CH95" s="532"/>
      <c r="CI95" s="532"/>
      <c r="CJ95" s="533"/>
      <c r="CK95" s="533"/>
    </row>
    <row r="96" spans="2:89" ht="11.25" customHeight="1">
      <c r="B96" s="531"/>
      <c r="C96" s="528"/>
      <c r="D96" s="528"/>
      <c r="E96" s="528"/>
      <c r="F96" s="528"/>
      <c r="G96" s="528"/>
      <c r="H96" s="528"/>
      <c r="I96" s="528"/>
      <c r="J96" s="528"/>
      <c r="K96" s="528"/>
      <c r="L96" s="528"/>
      <c r="M96" s="528"/>
      <c r="N96" s="528"/>
      <c r="O96" s="528"/>
      <c r="P96" s="528"/>
      <c r="Q96" s="528"/>
      <c r="R96" s="528"/>
      <c r="S96" s="528"/>
      <c r="T96" s="528"/>
      <c r="U96" s="528"/>
      <c r="V96" s="528"/>
      <c r="W96" s="528"/>
      <c r="X96" s="528"/>
      <c r="Y96" s="528"/>
      <c r="Z96" s="528"/>
      <c r="AA96" s="528"/>
      <c r="AB96" s="528"/>
      <c r="AC96" s="528"/>
      <c r="AD96" s="528"/>
      <c r="AE96" s="528"/>
      <c r="AF96" s="528"/>
      <c r="AG96" s="528"/>
      <c r="AH96" s="528"/>
      <c r="AI96" s="528"/>
      <c r="AJ96" s="528"/>
      <c r="AK96" s="528"/>
      <c r="AL96" s="528"/>
      <c r="AM96" s="528"/>
      <c r="AN96" s="528"/>
      <c r="AO96" s="528"/>
      <c r="AP96" s="528"/>
      <c r="AQ96" s="528"/>
      <c r="AR96" s="528"/>
      <c r="AS96" s="528"/>
      <c r="AT96" s="528"/>
      <c r="AU96" s="528"/>
      <c r="AV96" s="528"/>
      <c r="AW96" s="528"/>
      <c r="AX96" s="528"/>
      <c r="AY96" s="528"/>
      <c r="AZ96" s="528"/>
      <c r="BA96" s="528"/>
      <c r="BB96" s="528"/>
      <c r="BC96" s="528"/>
      <c r="BD96" s="528"/>
      <c r="BE96" s="528"/>
      <c r="BF96" s="528"/>
      <c r="BG96" s="528"/>
      <c r="BH96" s="528"/>
      <c r="BI96" s="528"/>
      <c r="BJ96" s="528"/>
      <c r="BK96" s="528"/>
      <c r="BL96" s="528"/>
      <c r="BM96" s="528"/>
      <c r="BN96" s="528"/>
      <c r="BO96" s="528"/>
      <c r="BP96" s="528"/>
      <c r="BQ96" s="528"/>
      <c r="BR96" s="528"/>
      <c r="BS96" s="528"/>
      <c r="BT96" s="528"/>
      <c r="BU96" s="528"/>
      <c r="BV96" s="528"/>
      <c r="BW96" s="528"/>
      <c r="BX96" s="528"/>
      <c r="BY96" s="528"/>
      <c r="BZ96" s="528"/>
      <c r="CA96" s="528"/>
      <c r="CB96" s="528"/>
      <c r="CC96" s="528"/>
      <c r="CD96" s="528"/>
      <c r="CE96" s="528"/>
      <c r="CF96" s="528"/>
      <c r="CG96" s="532"/>
      <c r="CH96" s="532"/>
      <c r="CI96" s="532"/>
      <c r="CJ96" s="533"/>
      <c r="CK96" s="533"/>
    </row>
    <row r="97" spans="2:89" ht="11.25" customHeight="1">
      <c r="B97" s="531"/>
      <c r="C97" s="528"/>
      <c r="D97" s="528"/>
      <c r="E97" s="528"/>
      <c r="F97" s="528"/>
      <c r="G97" s="528"/>
      <c r="H97" s="528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28"/>
      <c r="U97" s="528"/>
      <c r="V97" s="528"/>
      <c r="W97" s="528"/>
      <c r="X97" s="528"/>
      <c r="Y97" s="528"/>
      <c r="Z97" s="528"/>
      <c r="AA97" s="528"/>
      <c r="AB97" s="528"/>
      <c r="AC97" s="528"/>
      <c r="AD97" s="528"/>
      <c r="AE97" s="528"/>
      <c r="AF97" s="528"/>
      <c r="AG97" s="528"/>
      <c r="AH97" s="528"/>
      <c r="AI97" s="528"/>
      <c r="AJ97" s="528"/>
      <c r="AK97" s="528"/>
      <c r="AL97" s="528"/>
      <c r="AM97" s="528"/>
      <c r="AN97" s="528"/>
      <c r="AO97" s="528"/>
      <c r="AP97" s="528"/>
      <c r="AQ97" s="528"/>
      <c r="AR97" s="528"/>
      <c r="AS97" s="528"/>
      <c r="AT97" s="528"/>
      <c r="AU97" s="528"/>
      <c r="AV97" s="528"/>
      <c r="AW97" s="528"/>
      <c r="AX97" s="528"/>
      <c r="AY97" s="528"/>
      <c r="AZ97" s="528"/>
      <c r="BA97" s="528"/>
      <c r="BB97" s="528"/>
      <c r="BC97" s="528"/>
      <c r="BD97" s="528"/>
      <c r="BE97" s="528"/>
      <c r="BF97" s="528"/>
      <c r="BG97" s="528"/>
      <c r="BH97" s="528"/>
      <c r="BI97" s="528"/>
      <c r="BJ97" s="528"/>
      <c r="BK97" s="528"/>
      <c r="BL97" s="528"/>
      <c r="BM97" s="528"/>
      <c r="BN97" s="528"/>
      <c r="BO97" s="528"/>
      <c r="BP97" s="528"/>
      <c r="BQ97" s="528"/>
      <c r="BR97" s="528"/>
      <c r="BS97" s="528"/>
      <c r="BT97" s="528"/>
      <c r="BU97" s="528"/>
      <c r="BV97" s="528"/>
      <c r="BW97" s="528"/>
      <c r="BX97" s="528"/>
      <c r="BY97" s="528"/>
      <c r="BZ97" s="528"/>
      <c r="CA97" s="528"/>
      <c r="CB97" s="528"/>
      <c r="CC97" s="528"/>
      <c r="CD97" s="528"/>
      <c r="CE97" s="528"/>
      <c r="CF97" s="528"/>
      <c r="CG97" s="532"/>
      <c r="CH97" s="532"/>
      <c r="CI97" s="532"/>
      <c r="CJ97" s="533"/>
      <c r="CK97" s="533"/>
    </row>
    <row r="98" spans="2:89" ht="11.25" customHeight="1">
      <c r="B98" s="531"/>
      <c r="C98" s="528"/>
      <c r="D98" s="528"/>
      <c r="E98" s="528"/>
      <c r="F98" s="528"/>
      <c r="G98" s="528"/>
      <c r="H98" s="528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28"/>
      <c r="U98" s="528"/>
      <c r="V98" s="528"/>
      <c r="W98" s="528"/>
      <c r="X98" s="528"/>
      <c r="Y98" s="528"/>
      <c r="Z98" s="528"/>
      <c r="AA98" s="528"/>
      <c r="AB98" s="528"/>
      <c r="AC98" s="528"/>
      <c r="AD98" s="528"/>
      <c r="AE98" s="528"/>
      <c r="AF98" s="528"/>
      <c r="AG98" s="528"/>
      <c r="AH98" s="528"/>
      <c r="AI98" s="528"/>
      <c r="AJ98" s="528"/>
      <c r="AK98" s="528"/>
      <c r="AL98" s="528"/>
      <c r="AM98" s="528"/>
      <c r="AN98" s="528"/>
      <c r="AO98" s="528"/>
      <c r="AP98" s="528"/>
      <c r="AQ98" s="528"/>
      <c r="AR98" s="528"/>
      <c r="AS98" s="528"/>
      <c r="AT98" s="528"/>
      <c r="AU98" s="528"/>
      <c r="AV98" s="528"/>
      <c r="AW98" s="528"/>
      <c r="AX98" s="528"/>
      <c r="AY98" s="528"/>
      <c r="AZ98" s="528"/>
      <c r="BA98" s="528"/>
      <c r="BB98" s="528"/>
      <c r="BC98" s="528"/>
      <c r="BD98" s="528"/>
      <c r="BE98" s="528"/>
      <c r="BF98" s="528"/>
      <c r="BG98" s="528"/>
      <c r="BH98" s="528"/>
      <c r="BI98" s="528"/>
      <c r="BJ98" s="528"/>
      <c r="BK98" s="528"/>
      <c r="BL98" s="528"/>
      <c r="BM98" s="528"/>
      <c r="BN98" s="528"/>
      <c r="BO98" s="528"/>
      <c r="BP98" s="528"/>
      <c r="BQ98" s="528"/>
      <c r="BR98" s="528"/>
      <c r="BS98" s="528"/>
      <c r="BT98" s="528"/>
      <c r="BU98" s="528"/>
      <c r="BV98" s="528"/>
      <c r="BW98" s="528"/>
      <c r="BX98" s="528"/>
      <c r="BY98" s="528"/>
      <c r="BZ98" s="528"/>
      <c r="CA98" s="528"/>
      <c r="CB98" s="528"/>
      <c r="CC98" s="528"/>
      <c r="CD98" s="528"/>
      <c r="CE98" s="528"/>
      <c r="CF98" s="528"/>
      <c r="CG98" s="532"/>
      <c r="CH98" s="532"/>
      <c r="CI98" s="532"/>
      <c r="CJ98" s="533"/>
      <c r="CK98" s="533"/>
    </row>
    <row r="99" spans="2:89" ht="11.25" customHeight="1">
      <c r="B99" s="531"/>
      <c r="C99" s="528"/>
      <c r="D99" s="528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  <c r="AF99" s="528"/>
      <c r="AG99" s="528"/>
      <c r="AH99" s="528"/>
      <c r="AI99" s="528"/>
      <c r="AJ99" s="528"/>
      <c r="AK99" s="528"/>
      <c r="AL99" s="528"/>
      <c r="AM99" s="528"/>
      <c r="AN99" s="528"/>
      <c r="AO99" s="528"/>
      <c r="AP99" s="528"/>
      <c r="AQ99" s="528"/>
      <c r="AR99" s="528"/>
      <c r="AS99" s="528"/>
      <c r="AT99" s="528"/>
      <c r="AU99" s="528"/>
      <c r="AV99" s="528"/>
      <c r="AW99" s="528"/>
      <c r="AX99" s="528"/>
      <c r="AY99" s="528"/>
      <c r="AZ99" s="528"/>
      <c r="BA99" s="528"/>
      <c r="BB99" s="528"/>
      <c r="BC99" s="528"/>
      <c r="BD99" s="528"/>
      <c r="BE99" s="528"/>
      <c r="BF99" s="528"/>
      <c r="BG99" s="528"/>
      <c r="BH99" s="528"/>
      <c r="BI99" s="528"/>
      <c r="BJ99" s="528"/>
      <c r="BK99" s="528"/>
      <c r="BL99" s="528"/>
      <c r="BM99" s="528"/>
      <c r="BN99" s="528"/>
      <c r="BO99" s="528"/>
      <c r="BP99" s="528"/>
      <c r="BQ99" s="528"/>
      <c r="BR99" s="528"/>
      <c r="BS99" s="528"/>
      <c r="BT99" s="528"/>
      <c r="BU99" s="528"/>
      <c r="BV99" s="528"/>
      <c r="BW99" s="528"/>
      <c r="BX99" s="528"/>
      <c r="BY99" s="528"/>
      <c r="BZ99" s="528"/>
      <c r="CA99" s="528"/>
      <c r="CB99" s="528"/>
      <c r="CC99" s="528"/>
      <c r="CD99" s="528"/>
      <c r="CE99" s="528"/>
      <c r="CF99" s="528"/>
      <c r="CG99" s="532"/>
      <c r="CH99" s="532"/>
      <c r="CI99" s="532"/>
      <c r="CJ99" s="533"/>
      <c r="CK99" s="533"/>
    </row>
    <row r="100" spans="2:89" ht="11.25" customHeight="1">
      <c r="B100" s="531"/>
      <c r="C100" s="528"/>
      <c r="D100" s="528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528"/>
      <c r="P100" s="528"/>
      <c r="Q100" s="528"/>
      <c r="R100" s="528"/>
      <c r="S100" s="528"/>
      <c r="T100" s="528"/>
      <c r="U100" s="528"/>
      <c r="V100" s="528"/>
      <c r="W100" s="528"/>
      <c r="X100" s="528"/>
      <c r="Y100" s="528"/>
      <c r="Z100" s="528"/>
      <c r="AA100" s="528"/>
      <c r="AB100" s="528"/>
      <c r="AC100" s="528"/>
      <c r="AD100" s="528"/>
      <c r="AE100" s="528"/>
      <c r="AF100" s="528"/>
      <c r="AG100" s="528"/>
      <c r="AH100" s="528"/>
      <c r="AI100" s="528"/>
      <c r="AJ100" s="528"/>
      <c r="AK100" s="528"/>
      <c r="AL100" s="528"/>
      <c r="AM100" s="528"/>
      <c r="AN100" s="528"/>
      <c r="AO100" s="528"/>
      <c r="AP100" s="528"/>
      <c r="AQ100" s="528"/>
      <c r="AR100" s="528"/>
      <c r="AS100" s="528"/>
      <c r="AT100" s="528"/>
      <c r="AU100" s="528"/>
      <c r="AV100" s="528"/>
      <c r="AW100" s="528"/>
      <c r="AX100" s="528"/>
      <c r="AY100" s="528"/>
      <c r="AZ100" s="528"/>
      <c r="BA100" s="528"/>
      <c r="BB100" s="528"/>
      <c r="BC100" s="528"/>
      <c r="BD100" s="528"/>
      <c r="BE100" s="528"/>
      <c r="BF100" s="528"/>
      <c r="BG100" s="528"/>
      <c r="BH100" s="528"/>
      <c r="BI100" s="528"/>
      <c r="BJ100" s="528"/>
      <c r="BK100" s="528"/>
      <c r="BL100" s="528"/>
      <c r="BM100" s="528"/>
      <c r="BN100" s="528"/>
      <c r="BO100" s="528"/>
      <c r="BP100" s="528"/>
      <c r="BQ100" s="528"/>
      <c r="BR100" s="528"/>
      <c r="BS100" s="528"/>
      <c r="BT100" s="528"/>
      <c r="BU100" s="528"/>
      <c r="BV100" s="528"/>
      <c r="BW100" s="528"/>
      <c r="BX100" s="528"/>
      <c r="BY100" s="528"/>
      <c r="BZ100" s="528"/>
      <c r="CA100" s="528"/>
      <c r="CB100" s="528"/>
      <c r="CC100" s="528"/>
      <c r="CD100" s="528"/>
      <c r="CE100" s="528"/>
      <c r="CF100" s="528"/>
      <c r="CG100" s="532"/>
      <c r="CH100" s="532"/>
      <c r="CI100" s="532"/>
      <c r="CJ100" s="533"/>
      <c r="CK100" s="533"/>
    </row>
    <row r="101" spans="2:89" ht="11.25" customHeight="1">
      <c r="B101" s="531"/>
      <c r="C101" s="528"/>
      <c r="D101" s="528"/>
      <c r="E101" s="528"/>
      <c r="F101" s="528"/>
      <c r="G101" s="528"/>
      <c r="H101" s="528"/>
      <c r="I101" s="528"/>
      <c r="J101" s="528"/>
      <c r="K101" s="528"/>
      <c r="L101" s="528"/>
      <c r="M101" s="528"/>
      <c r="N101" s="528"/>
      <c r="O101" s="528"/>
      <c r="P101" s="528"/>
      <c r="Q101" s="528"/>
      <c r="R101" s="528"/>
      <c r="S101" s="528"/>
      <c r="T101" s="528"/>
      <c r="U101" s="528"/>
      <c r="V101" s="528"/>
      <c r="W101" s="528"/>
      <c r="X101" s="528"/>
      <c r="Y101" s="528"/>
      <c r="Z101" s="528"/>
      <c r="AA101" s="528"/>
      <c r="AB101" s="528"/>
      <c r="AC101" s="528"/>
      <c r="AD101" s="528"/>
      <c r="AE101" s="528"/>
      <c r="AF101" s="528"/>
      <c r="AG101" s="528"/>
      <c r="AH101" s="528"/>
      <c r="AI101" s="528"/>
      <c r="AJ101" s="528"/>
      <c r="AK101" s="528"/>
      <c r="AL101" s="528"/>
      <c r="AM101" s="528"/>
      <c r="AN101" s="528"/>
      <c r="AO101" s="528"/>
      <c r="AP101" s="528"/>
      <c r="AQ101" s="528"/>
      <c r="AR101" s="528"/>
      <c r="AS101" s="528"/>
      <c r="AT101" s="528"/>
      <c r="AU101" s="528"/>
      <c r="AV101" s="528"/>
      <c r="AW101" s="528"/>
      <c r="AX101" s="528"/>
      <c r="AY101" s="528"/>
      <c r="AZ101" s="528"/>
      <c r="BA101" s="528"/>
      <c r="BB101" s="528"/>
      <c r="BC101" s="528"/>
      <c r="BD101" s="528"/>
      <c r="BE101" s="528"/>
      <c r="BF101" s="528"/>
      <c r="BG101" s="528"/>
      <c r="BH101" s="528"/>
      <c r="BI101" s="528"/>
      <c r="BJ101" s="528"/>
      <c r="BK101" s="528"/>
      <c r="BL101" s="528"/>
      <c r="BM101" s="528"/>
      <c r="BN101" s="528"/>
      <c r="BO101" s="528"/>
      <c r="BP101" s="528"/>
      <c r="BQ101" s="528"/>
      <c r="BR101" s="528"/>
      <c r="BS101" s="528"/>
      <c r="BT101" s="528"/>
      <c r="BU101" s="528"/>
      <c r="BV101" s="528"/>
      <c r="BW101" s="528"/>
      <c r="BX101" s="528"/>
      <c r="BY101" s="528"/>
      <c r="BZ101" s="528"/>
      <c r="CA101" s="528"/>
      <c r="CB101" s="528"/>
      <c r="CC101" s="528"/>
      <c r="CD101" s="528"/>
      <c r="CE101" s="528"/>
      <c r="CF101" s="528"/>
      <c r="CG101" s="532"/>
      <c r="CH101" s="532"/>
      <c r="CI101" s="532"/>
      <c r="CJ101" s="533"/>
      <c r="CK101" s="533"/>
    </row>
    <row r="102" spans="2:89" ht="11.25" customHeight="1">
      <c r="B102" s="534"/>
      <c r="C102" s="535"/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  <c r="AA102" s="535"/>
      <c r="AB102" s="535"/>
      <c r="AC102" s="535"/>
      <c r="AD102" s="535"/>
      <c r="AE102" s="535"/>
      <c r="AF102" s="535"/>
      <c r="AG102" s="535"/>
      <c r="AH102" s="535"/>
      <c r="AI102" s="535"/>
      <c r="AJ102" s="535"/>
      <c r="AK102" s="535"/>
      <c r="AL102" s="535"/>
      <c r="AM102" s="535"/>
      <c r="AN102" s="535"/>
      <c r="AO102" s="535"/>
      <c r="AP102" s="535"/>
      <c r="AQ102" s="535"/>
      <c r="AR102" s="535"/>
      <c r="AS102" s="535"/>
      <c r="AT102" s="535"/>
      <c r="AU102" s="535"/>
      <c r="AV102" s="535"/>
      <c r="AW102" s="535"/>
      <c r="AX102" s="535"/>
      <c r="AY102" s="535"/>
      <c r="AZ102" s="535"/>
      <c r="BA102" s="535"/>
      <c r="BB102" s="535"/>
      <c r="BC102" s="535"/>
      <c r="BD102" s="535"/>
      <c r="BE102" s="535"/>
      <c r="BF102" s="535"/>
      <c r="BG102" s="535"/>
      <c r="BH102" s="535"/>
      <c r="BI102" s="535"/>
      <c r="BJ102" s="535"/>
      <c r="BK102" s="535"/>
      <c r="BL102" s="535"/>
      <c r="BM102" s="535"/>
      <c r="BN102" s="535"/>
      <c r="BO102" s="535"/>
      <c r="BP102" s="535"/>
      <c r="BQ102" s="535"/>
      <c r="BR102" s="535"/>
      <c r="BS102" s="535"/>
      <c r="BT102" s="535"/>
      <c r="BU102" s="535"/>
      <c r="BV102" s="535"/>
      <c r="BW102" s="535"/>
      <c r="BX102" s="535"/>
      <c r="BY102" s="535"/>
      <c r="BZ102" s="535"/>
      <c r="CA102" s="535"/>
      <c r="CB102" s="535"/>
      <c r="CC102" s="535"/>
      <c r="CD102" s="535"/>
      <c r="CE102" s="535"/>
      <c r="CF102" s="535"/>
      <c r="CG102" s="536"/>
      <c r="CH102" s="536"/>
      <c r="CI102" s="536"/>
      <c r="CJ102" s="537"/>
      <c r="CK102" s="537"/>
    </row>
    <row r="103" spans="2:89">
      <c r="B103" s="539"/>
      <c r="C103" s="539"/>
      <c r="D103" s="539"/>
      <c r="E103" s="539"/>
      <c r="F103" s="539"/>
    </row>
  </sheetData>
  <mergeCells count="8">
    <mergeCell ref="Q40:X40"/>
    <mergeCell ref="Q41:X41"/>
    <mergeCell ref="B1:CK2"/>
    <mergeCell ref="B3:CF3"/>
    <mergeCell ref="S6:V6"/>
    <mergeCell ref="AG12:AH12"/>
    <mergeCell ref="Q38:X38"/>
    <mergeCell ref="Q39:X39"/>
  </mergeCells>
  <phoneticPr fontId="4" type="noConversion"/>
  <pageMargins left="0.51181102362204722" right="3.937007874015748E-2" top="0.55118110236220474" bottom="0.59055118110236227" header="0.31496062992125984" footer="0.51181102362204722"/>
  <pageSetup paperSize="9" orientation="landscape" r:id="rId1"/>
  <headerFooter alignWithMargins="0"/>
  <rowBreaks count="1" manualBreakCount="1">
    <brk id="90" min="1" max="104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3F56A-3F14-4A02-9C63-2E538D705713}">
  <sheetPr>
    <tabColor rgb="FF92D050"/>
  </sheetPr>
  <dimension ref="B1:CK103"/>
  <sheetViews>
    <sheetView view="pageBreakPreview" zoomScaleNormal="100" zoomScaleSheetLayoutView="100" workbookViewId="0">
      <pane ySplit="3" topLeftCell="A4" activePane="bottomLeft" state="frozen"/>
      <selection activeCell="D45" sqref="D45:J47"/>
      <selection pane="bottomLeft" activeCell="AN34" sqref="AN34"/>
    </sheetView>
  </sheetViews>
  <sheetFormatPr defaultColWidth="8.88671875" defaultRowHeight="13.5"/>
  <cols>
    <col min="1" max="1" width="0.6640625" style="501" customWidth="1"/>
    <col min="2" max="84" width="1" style="501" customWidth="1"/>
    <col min="85" max="85" width="7.33203125" style="501" customWidth="1"/>
    <col min="86" max="89" width="7" style="501" customWidth="1"/>
    <col min="90" max="16384" width="8.88671875" style="501"/>
  </cols>
  <sheetData>
    <row r="1" spans="2:89" ht="24.95" customHeight="1">
      <c r="B1" s="1418" t="s">
        <v>532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  <c r="AE1" s="1418"/>
      <c r="AF1" s="1418"/>
      <c r="AG1" s="1418"/>
      <c r="AH1" s="1418"/>
      <c r="AI1" s="1418"/>
      <c r="AJ1" s="1418"/>
      <c r="AK1" s="1418"/>
      <c r="AL1" s="1418"/>
      <c r="AM1" s="1418"/>
      <c r="AN1" s="1418"/>
      <c r="AO1" s="1418"/>
      <c r="AP1" s="1418"/>
      <c r="AQ1" s="1418"/>
      <c r="AR1" s="1418"/>
      <c r="AS1" s="1418"/>
      <c r="AT1" s="1418"/>
      <c r="AU1" s="1418"/>
      <c r="AV1" s="1418"/>
      <c r="AW1" s="1418"/>
      <c r="AX1" s="1418"/>
      <c r="AY1" s="1418"/>
      <c r="AZ1" s="1418"/>
      <c r="BA1" s="1418"/>
      <c r="BB1" s="1418"/>
      <c r="BC1" s="1418"/>
      <c r="BD1" s="1418"/>
      <c r="BE1" s="1418"/>
      <c r="BF1" s="1418"/>
      <c r="BG1" s="1418"/>
      <c r="BH1" s="1418"/>
      <c r="BI1" s="1418"/>
      <c r="BJ1" s="1418"/>
      <c r="BK1" s="1418"/>
      <c r="BL1" s="1418"/>
      <c r="BM1" s="1418"/>
      <c r="BN1" s="1418"/>
      <c r="BO1" s="1418"/>
      <c r="BP1" s="1418"/>
      <c r="BQ1" s="1418"/>
      <c r="BR1" s="1418"/>
      <c r="BS1" s="1418"/>
      <c r="BT1" s="1418"/>
      <c r="BU1" s="1418"/>
      <c r="BV1" s="1418"/>
      <c r="BW1" s="1418"/>
      <c r="BX1" s="1418"/>
      <c r="BY1" s="1418"/>
      <c r="BZ1" s="1418"/>
      <c r="CA1" s="1418"/>
      <c r="CB1" s="1418"/>
      <c r="CC1" s="1418"/>
      <c r="CD1" s="1418"/>
      <c r="CE1" s="1418"/>
      <c r="CF1" s="1418"/>
      <c r="CG1" s="1418"/>
      <c r="CH1" s="1418"/>
      <c r="CI1" s="1418"/>
      <c r="CJ1" s="1418"/>
      <c r="CK1" s="1418"/>
    </row>
    <row r="2" spans="2:89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  <c r="K2" s="1423"/>
      <c r="L2" s="1423"/>
      <c r="M2" s="1423"/>
      <c r="N2" s="1423"/>
      <c r="O2" s="1423"/>
      <c r="P2" s="1423"/>
      <c r="Q2" s="1423"/>
      <c r="R2" s="1423"/>
      <c r="S2" s="1423"/>
      <c r="T2" s="1423"/>
      <c r="U2" s="1423"/>
      <c r="V2" s="1423"/>
      <c r="W2" s="1423"/>
      <c r="X2" s="1423"/>
      <c r="Y2" s="1423"/>
      <c r="Z2" s="1423"/>
      <c r="AA2" s="1423"/>
      <c r="AB2" s="1423"/>
      <c r="AC2" s="1423"/>
      <c r="AD2" s="1423"/>
      <c r="AE2" s="1423"/>
      <c r="AF2" s="1423"/>
      <c r="AG2" s="1423"/>
      <c r="AH2" s="1423"/>
      <c r="AI2" s="1423"/>
      <c r="AJ2" s="1423"/>
      <c r="AK2" s="1423"/>
      <c r="AL2" s="1423"/>
      <c r="AM2" s="1423"/>
      <c r="AN2" s="1423"/>
      <c r="AO2" s="1423"/>
      <c r="AP2" s="1423"/>
      <c r="AQ2" s="1423"/>
      <c r="AR2" s="1423"/>
      <c r="AS2" s="1423"/>
      <c r="AT2" s="1423"/>
      <c r="AU2" s="1423"/>
      <c r="AV2" s="1423"/>
      <c r="AW2" s="1423"/>
      <c r="AX2" s="1423"/>
      <c r="AY2" s="1423"/>
      <c r="AZ2" s="1423"/>
      <c r="BA2" s="1423"/>
      <c r="BB2" s="1423"/>
      <c r="BC2" s="1423"/>
      <c r="BD2" s="1423"/>
      <c r="BE2" s="1423"/>
      <c r="BF2" s="1423"/>
      <c r="BG2" s="1423"/>
      <c r="BH2" s="1423"/>
      <c r="BI2" s="1423"/>
      <c r="BJ2" s="1423"/>
      <c r="BK2" s="1423"/>
      <c r="BL2" s="1423"/>
      <c r="BM2" s="1423"/>
      <c r="BN2" s="1423"/>
      <c r="BO2" s="1423"/>
      <c r="BP2" s="1423"/>
      <c r="BQ2" s="1423"/>
      <c r="BR2" s="1423"/>
      <c r="BS2" s="1423"/>
      <c r="BT2" s="1423"/>
      <c r="BU2" s="1423"/>
      <c r="BV2" s="1423"/>
      <c r="BW2" s="1423"/>
      <c r="BX2" s="1423"/>
      <c r="BY2" s="1423"/>
      <c r="BZ2" s="1423"/>
      <c r="CA2" s="1423"/>
      <c r="CB2" s="1423"/>
      <c r="CC2" s="1423"/>
      <c r="CD2" s="1423"/>
      <c r="CE2" s="1423"/>
      <c r="CF2" s="1423"/>
      <c r="CG2" s="1423"/>
      <c r="CH2" s="1423"/>
      <c r="CI2" s="1423"/>
      <c r="CJ2" s="1423"/>
      <c r="CK2" s="1423"/>
    </row>
    <row r="3" spans="2:89" ht="27.95" customHeight="1">
      <c r="B3" s="1424" t="s">
        <v>451</v>
      </c>
      <c r="C3" s="1425" t="s">
        <v>452</v>
      </c>
      <c r="D3" s="1425" t="s">
        <v>437</v>
      </c>
      <c r="E3" s="1425" t="s">
        <v>248</v>
      </c>
      <c r="F3" s="1425" t="s">
        <v>453</v>
      </c>
      <c r="G3" s="1425"/>
      <c r="H3" s="1425"/>
      <c r="I3" s="1425"/>
      <c r="J3" s="1425"/>
      <c r="K3" s="1425"/>
      <c r="L3" s="1425"/>
      <c r="M3" s="1425"/>
      <c r="N3" s="1425"/>
      <c r="O3" s="1425"/>
      <c r="P3" s="1425"/>
      <c r="Q3" s="1425"/>
      <c r="R3" s="1425"/>
      <c r="S3" s="1425"/>
      <c r="T3" s="1425"/>
      <c r="U3" s="1425"/>
      <c r="V3" s="1425"/>
      <c r="W3" s="1425"/>
      <c r="X3" s="1425"/>
      <c r="Y3" s="1425"/>
      <c r="Z3" s="1425"/>
      <c r="AA3" s="1425"/>
      <c r="AB3" s="1425"/>
      <c r="AC3" s="1425"/>
      <c r="AD3" s="1425"/>
      <c r="AE3" s="1425"/>
      <c r="AF3" s="1425"/>
      <c r="AG3" s="1425"/>
      <c r="AH3" s="1425"/>
      <c r="AI3" s="1425"/>
      <c r="AJ3" s="1425"/>
      <c r="AK3" s="1425"/>
      <c r="AL3" s="1425"/>
      <c r="AM3" s="1425"/>
      <c r="AN3" s="1425"/>
      <c r="AO3" s="1425"/>
      <c r="AP3" s="1425"/>
      <c r="AQ3" s="1425"/>
      <c r="AR3" s="1425"/>
      <c r="AS3" s="1425"/>
      <c r="AT3" s="1425"/>
      <c r="AU3" s="1425"/>
      <c r="AV3" s="1425"/>
      <c r="AW3" s="1425"/>
      <c r="AX3" s="1425"/>
      <c r="AY3" s="1425"/>
      <c r="AZ3" s="1425"/>
      <c r="BA3" s="1425"/>
      <c r="BB3" s="1425"/>
      <c r="BC3" s="1425"/>
      <c r="BD3" s="1425"/>
      <c r="BE3" s="1425"/>
      <c r="BF3" s="1425"/>
      <c r="BG3" s="1425"/>
      <c r="BH3" s="1425"/>
      <c r="BI3" s="1425"/>
      <c r="BJ3" s="1425"/>
      <c r="BK3" s="1425"/>
      <c r="BL3" s="1425"/>
      <c r="BM3" s="1425"/>
      <c r="BN3" s="1425"/>
      <c r="BO3" s="1425"/>
      <c r="BP3" s="1425"/>
      <c r="BQ3" s="1425"/>
      <c r="BR3" s="1425"/>
      <c r="BS3" s="1425"/>
      <c r="BT3" s="1425"/>
      <c r="BU3" s="1425"/>
      <c r="BV3" s="1425"/>
      <c r="BW3" s="1425"/>
      <c r="BX3" s="1425"/>
      <c r="BY3" s="1425"/>
      <c r="BZ3" s="1425"/>
      <c r="CA3" s="1425"/>
      <c r="CB3" s="1425"/>
      <c r="CC3" s="1425"/>
      <c r="CD3" s="1425"/>
      <c r="CE3" s="1425"/>
      <c r="CF3" s="1425"/>
      <c r="CG3" s="506" t="s">
        <v>452</v>
      </c>
      <c r="CH3" s="506" t="s">
        <v>437</v>
      </c>
      <c r="CI3" s="506" t="s">
        <v>248</v>
      </c>
      <c r="CJ3" s="507" t="s">
        <v>453</v>
      </c>
      <c r="CK3" s="507" t="s">
        <v>546</v>
      </c>
    </row>
    <row r="4" spans="2:89" ht="11.25" customHeight="1">
      <c r="B4" s="527" t="s">
        <v>944</v>
      </c>
      <c r="C4" s="528"/>
      <c r="D4" s="528"/>
      <c r="E4" s="528"/>
      <c r="F4" s="528"/>
      <c r="G4" s="528"/>
      <c r="H4" s="528"/>
      <c r="I4" s="528"/>
      <c r="J4" s="528"/>
      <c r="K4" s="528"/>
      <c r="L4" s="528"/>
      <c r="M4" s="528"/>
      <c r="N4" s="528"/>
      <c r="O4" s="528"/>
      <c r="P4" s="528"/>
      <c r="Q4" s="528"/>
      <c r="R4" s="528"/>
      <c r="S4" s="528"/>
      <c r="T4" s="528"/>
      <c r="U4" s="528"/>
      <c r="V4" s="528"/>
      <c r="W4" s="528"/>
      <c r="X4" s="528"/>
      <c r="Y4" s="528"/>
      <c r="Z4" s="528"/>
      <c r="AA4" s="528"/>
      <c r="AB4" s="528"/>
      <c r="AC4" s="528"/>
      <c r="AD4" s="528"/>
      <c r="AE4" s="528"/>
      <c r="AF4" s="528"/>
      <c r="AG4" s="528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  <c r="AT4" s="528"/>
      <c r="AU4" s="528"/>
      <c r="AV4" s="528"/>
      <c r="AW4" s="528"/>
      <c r="AX4" s="528"/>
      <c r="AY4" s="528"/>
      <c r="AZ4" s="528"/>
      <c r="BA4" s="528"/>
      <c r="BB4" s="528"/>
      <c r="BC4" s="528"/>
      <c r="BD4" s="528"/>
      <c r="BE4" s="528"/>
      <c r="BF4" s="528"/>
      <c r="BG4" s="528"/>
      <c r="BH4" s="528"/>
      <c r="BI4" s="528"/>
      <c r="BJ4" s="528"/>
      <c r="BK4" s="528"/>
      <c r="BL4" s="528"/>
      <c r="BM4" s="528"/>
      <c r="BN4" s="528"/>
      <c r="BO4" s="528"/>
      <c r="BP4" s="528"/>
      <c r="BQ4" s="528"/>
      <c r="BR4" s="528"/>
      <c r="BS4" s="528"/>
      <c r="BT4" s="528"/>
      <c r="BU4" s="528"/>
      <c r="BV4" s="528"/>
      <c r="BW4" s="528"/>
      <c r="BX4" s="528"/>
      <c r="BY4" s="528"/>
      <c r="BZ4" s="528"/>
      <c r="CA4" s="528"/>
      <c r="CB4" s="528"/>
      <c r="CC4" s="528"/>
      <c r="CD4" s="528"/>
      <c r="CE4" s="528"/>
      <c r="CF4" s="528"/>
      <c r="CG4" s="529">
        <f>CG41</f>
        <v>153629</v>
      </c>
      <c r="CH4" s="529" t="str">
        <f>CH41</f>
        <v>93,682</v>
      </c>
      <c r="CI4" s="529" t="str">
        <f>CI41</f>
        <v>35,173</v>
      </c>
      <c r="CJ4" s="530" t="str">
        <f>CJ41</f>
        <v>24,774</v>
      </c>
      <c r="CK4" s="530"/>
    </row>
    <row r="5" spans="2:89" s="539" customFormat="1" ht="11.25" customHeight="1">
      <c r="B5" s="531"/>
      <c r="C5" s="528"/>
      <c r="D5" s="528"/>
      <c r="E5" s="528"/>
      <c r="F5" s="528"/>
      <c r="G5" s="528"/>
      <c r="H5" s="528"/>
      <c r="I5" s="528"/>
      <c r="J5" s="528"/>
      <c r="K5" s="528"/>
      <c r="L5" s="528"/>
      <c r="M5" s="528"/>
      <c r="N5" s="528"/>
      <c r="O5" s="528"/>
      <c r="P5" s="528"/>
      <c r="Q5" s="528"/>
      <c r="R5" s="528"/>
      <c r="S5" s="528"/>
      <c r="T5" s="528"/>
      <c r="U5" s="528"/>
      <c r="V5" s="528"/>
      <c r="W5" s="528"/>
      <c r="X5" s="528"/>
      <c r="Y5" s="528"/>
      <c r="Z5" s="528"/>
      <c r="AA5" s="528"/>
      <c r="AB5" s="528"/>
      <c r="AC5" s="528"/>
      <c r="AD5" s="528"/>
      <c r="AE5" s="528"/>
      <c r="AF5" s="528"/>
      <c r="AG5" s="528"/>
      <c r="AH5" s="528"/>
      <c r="AI5" s="528"/>
      <c r="AJ5" s="528"/>
      <c r="AK5" s="528"/>
      <c r="AL5" s="528"/>
      <c r="AM5" s="528"/>
      <c r="AN5" s="528"/>
      <c r="AO5" s="528"/>
      <c r="AP5" s="528"/>
      <c r="AQ5" s="528"/>
      <c r="AR5" s="528"/>
      <c r="AS5" s="528"/>
      <c r="AT5" s="528"/>
      <c r="AU5" s="528"/>
      <c r="AV5" s="528"/>
      <c r="AW5" s="528"/>
      <c r="AX5" s="528"/>
      <c r="AY5" s="528"/>
      <c r="AZ5" s="528"/>
      <c r="BA5" s="528"/>
      <c r="BB5" s="528"/>
      <c r="BC5" s="528"/>
      <c r="BD5" s="528"/>
      <c r="BE5" s="528"/>
      <c r="BF5" s="528"/>
      <c r="BG5" s="528"/>
      <c r="BH5" s="528"/>
      <c r="BI5" s="528"/>
      <c r="BJ5" s="528"/>
      <c r="BK5" s="528"/>
      <c r="BL5" s="528"/>
      <c r="BM5" s="528"/>
      <c r="BN5" s="528"/>
      <c r="BO5" s="528"/>
      <c r="BP5" s="528"/>
      <c r="BQ5" s="528"/>
      <c r="BR5" s="528"/>
      <c r="BS5" s="528"/>
      <c r="BT5" s="528"/>
      <c r="BU5" s="528"/>
      <c r="BV5" s="528"/>
      <c r="BW5" s="528"/>
      <c r="BX5" s="528"/>
      <c r="BY5" s="528"/>
      <c r="BZ5" s="528"/>
      <c r="CA5" s="528"/>
      <c r="CB5" s="528"/>
      <c r="CC5" s="528"/>
      <c r="CD5" s="528"/>
      <c r="CE5" s="528"/>
      <c r="CF5" s="528"/>
      <c r="CG5" s="532"/>
      <c r="CH5" s="532"/>
      <c r="CI5" s="532"/>
      <c r="CJ5" s="533"/>
      <c r="CK5" s="533"/>
    </row>
    <row r="6" spans="2:89" s="539" customFormat="1" ht="11.25" customHeight="1">
      <c r="B6" s="531"/>
      <c r="C6" s="528"/>
      <c r="D6" s="528"/>
      <c r="E6" s="528"/>
      <c r="F6" s="528"/>
      <c r="G6" s="528"/>
      <c r="H6" s="528"/>
      <c r="I6" s="528"/>
      <c r="J6" s="528"/>
      <c r="K6" s="528"/>
      <c r="L6" s="528"/>
      <c r="M6" s="528"/>
      <c r="N6" s="528"/>
      <c r="O6" s="528"/>
      <c r="P6" s="528"/>
      <c r="Q6" s="562" t="s">
        <v>548</v>
      </c>
      <c r="R6" s="562" t="s">
        <v>460</v>
      </c>
      <c r="S6" s="1430" t="str">
        <f>TEXT(15,"#,##0.#######")</f>
        <v>15.</v>
      </c>
      <c r="T6" s="1430"/>
      <c r="U6" s="1430"/>
      <c r="V6" s="1430"/>
      <c r="W6" s="562" t="s">
        <v>285</v>
      </c>
      <c r="X6" s="562"/>
      <c r="Y6" s="528"/>
      <c r="Z6" s="528"/>
      <c r="AA6" s="528"/>
      <c r="AB6" s="528"/>
      <c r="AC6" s="528"/>
      <c r="AD6" s="528"/>
      <c r="AE6" s="528"/>
      <c r="AF6" s="528"/>
      <c r="AG6" s="528"/>
      <c r="AH6" s="528"/>
      <c r="AI6" s="528"/>
      <c r="AJ6" s="528"/>
      <c r="AK6" s="528"/>
      <c r="AL6" s="528"/>
      <c r="AM6" s="528"/>
      <c r="AN6" s="528"/>
      <c r="AO6" s="528"/>
      <c r="AP6" s="528"/>
      <c r="AQ6" s="528"/>
      <c r="AR6" s="528"/>
      <c r="AS6" s="528"/>
      <c r="AT6" s="528"/>
      <c r="AU6" s="528"/>
      <c r="AV6" s="528"/>
      <c r="AW6" s="528"/>
      <c r="AX6" s="528"/>
      <c r="AY6" s="528"/>
      <c r="AZ6" s="528"/>
      <c r="BA6" s="528"/>
      <c r="BB6" s="528"/>
      <c r="BC6" s="528"/>
      <c r="BD6" s="528"/>
      <c r="BE6" s="528"/>
      <c r="BF6" s="528"/>
      <c r="BG6" s="528"/>
      <c r="BH6" s="528"/>
      <c r="BI6" s="528"/>
      <c r="BJ6" s="528"/>
      <c r="BK6" s="528"/>
      <c r="BL6" s="528"/>
      <c r="BM6" s="528"/>
      <c r="BN6" s="528"/>
      <c r="BO6" s="528"/>
      <c r="BP6" s="528"/>
      <c r="BQ6" s="528"/>
      <c r="BR6" s="528"/>
      <c r="BS6" s="528"/>
      <c r="BT6" s="528"/>
      <c r="BU6" s="528"/>
      <c r="BV6" s="528"/>
      <c r="BW6" s="528"/>
      <c r="BX6" s="528"/>
      <c r="BY6" s="528"/>
      <c r="BZ6" s="528"/>
      <c r="CA6" s="528"/>
      <c r="CB6" s="528"/>
      <c r="CC6" s="528"/>
      <c r="CD6" s="528"/>
      <c r="CE6" s="528"/>
      <c r="CF6" s="528"/>
      <c r="CG6" s="532"/>
      <c r="CH6" s="532"/>
      <c r="CI6" s="532"/>
      <c r="CJ6" s="533"/>
      <c r="CK6" s="533"/>
    </row>
    <row r="7" spans="2:89" s="539" customFormat="1" ht="11.25" customHeight="1">
      <c r="B7" s="531"/>
      <c r="C7" s="528"/>
      <c r="D7" s="528"/>
      <c r="E7" s="528"/>
      <c r="F7" s="528"/>
      <c r="G7" s="528" t="s">
        <v>549</v>
      </c>
      <c r="H7" s="528"/>
      <c r="I7" s="528"/>
      <c r="J7" s="528" t="s">
        <v>550</v>
      </c>
      <c r="K7" s="528"/>
      <c r="L7" s="528"/>
      <c r="M7" s="528" t="s">
        <v>495</v>
      </c>
      <c r="N7" s="528" t="s">
        <v>495</v>
      </c>
      <c r="O7" s="528" t="s">
        <v>495</v>
      </c>
      <c r="P7" s="528" t="s">
        <v>495</v>
      </c>
      <c r="Q7" s="528" t="s">
        <v>495</v>
      </c>
      <c r="R7" s="528" t="s">
        <v>495</v>
      </c>
      <c r="S7" s="528" t="s">
        <v>495</v>
      </c>
      <c r="T7" s="528" t="s">
        <v>495</v>
      </c>
      <c r="U7" s="528" t="s">
        <v>495</v>
      </c>
      <c r="V7" s="528" t="s">
        <v>495</v>
      </c>
      <c r="W7" s="528" t="s">
        <v>495</v>
      </c>
      <c r="X7" s="528" t="s">
        <v>495</v>
      </c>
      <c r="Y7" s="528" t="s">
        <v>495</v>
      </c>
      <c r="Z7" s="528" t="s">
        <v>495</v>
      </c>
      <c r="AA7" s="528" t="s">
        <v>495</v>
      </c>
      <c r="AB7" s="528"/>
      <c r="AC7" s="528" t="s">
        <v>551</v>
      </c>
      <c r="AD7" s="528"/>
      <c r="AE7" s="528"/>
      <c r="AF7" s="528" t="s">
        <v>552</v>
      </c>
      <c r="AG7" s="528"/>
      <c r="AH7" s="528"/>
      <c r="AI7" s="528"/>
      <c r="AJ7" s="528"/>
      <c r="AK7" s="528"/>
      <c r="AL7" s="528"/>
      <c r="AM7" s="528"/>
      <c r="AN7" s="528"/>
      <c r="AO7" s="528"/>
      <c r="AP7" s="528"/>
      <c r="AQ7" s="528"/>
      <c r="AR7" s="528"/>
      <c r="AS7" s="528"/>
      <c r="AT7" s="528"/>
      <c r="AU7" s="528"/>
      <c r="AV7" s="528"/>
      <c r="AW7" s="528"/>
      <c r="AX7" s="528"/>
      <c r="AY7" s="528"/>
      <c r="AZ7" s="528"/>
      <c r="BA7" s="528"/>
      <c r="BB7" s="528"/>
      <c r="BC7" s="528"/>
      <c r="BD7" s="528"/>
      <c r="BE7" s="528"/>
      <c r="BF7" s="528"/>
      <c r="BG7" s="528"/>
      <c r="BH7" s="528"/>
      <c r="BI7" s="528"/>
      <c r="BJ7" s="528"/>
      <c r="BK7" s="528"/>
      <c r="BL7" s="528"/>
      <c r="BM7" s="528"/>
      <c r="BN7" s="528"/>
      <c r="BO7" s="528"/>
      <c r="BP7" s="528"/>
      <c r="BQ7" s="528"/>
      <c r="BR7" s="528"/>
      <c r="BS7" s="528"/>
      <c r="BT7" s="528"/>
      <c r="BU7" s="528"/>
      <c r="BV7" s="528"/>
      <c r="BW7" s="528"/>
      <c r="BX7" s="528"/>
      <c r="BY7" s="528"/>
      <c r="BZ7" s="528"/>
      <c r="CA7" s="528"/>
      <c r="CB7" s="528"/>
      <c r="CC7" s="528"/>
      <c r="CD7" s="528"/>
      <c r="CE7" s="528"/>
      <c r="CF7" s="528"/>
      <c r="CG7" s="532"/>
      <c r="CH7" s="532"/>
      <c r="CI7" s="532"/>
      <c r="CJ7" s="533"/>
      <c r="CK7" s="533"/>
    </row>
    <row r="8" spans="2:89" s="539" customFormat="1" ht="11.25" customHeight="1">
      <c r="B8" s="531"/>
      <c r="C8" s="528"/>
      <c r="D8" s="528"/>
      <c r="E8" s="528"/>
      <c r="F8" s="528"/>
      <c r="G8" s="528"/>
      <c r="H8" s="528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28"/>
      <c r="U8" s="528"/>
      <c r="V8" s="528"/>
      <c r="W8" s="528"/>
      <c r="X8" s="528"/>
      <c r="Y8" s="528"/>
      <c r="Z8" s="528"/>
      <c r="AA8" s="528"/>
      <c r="AB8" s="528"/>
      <c r="AC8" s="528"/>
      <c r="AD8" s="528"/>
      <c r="AE8" s="528"/>
      <c r="AF8" s="528"/>
      <c r="AG8" s="528"/>
      <c r="AH8" s="528"/>
      <c r="AI8" s="528"/>
      <c r="AJ8" s="528"/>
      <c r="AK8" s="528"/>
      <c r="AL8" s="528"/>
      <c r="AM8" s="528"/>
      <c r="AN8" s="528"/>
      <c r="AO8" s="528"/>
      <c r="AP8" s="528"/>
      <c r="AQ8" s="528"/>
      <c r="AR8" s="528"/>
      <c r="AS8" s="528"/>
      <c r="AT8" s="528"/>
      <c r="AU8" s="528"/>
      <c r="AV8" s="528"/>
      <c r="AW8" s="528"/>
      <c r="AX8" s="528"/>
      <c r="AY8" s="528"/>
      <c r="AZ8" s="528"/>
      <c r="BA8" s="528"/>
      <c r="BB8" s="528"/>
      <c r="BC8" s="528"/>
      <c r="BD8" s="528"/>
      <c r="BE8" s="528"/>
      <c r="BF8" s="528"/>
      <c r="BG8" s="528"/>
      <c r="BH8" s="528"/>
      <c r="BI8" s="528"/>
      <c r="BJ8" s="528"/>
      <c r="BK8" s="528"/>
      <c r="BL8" s="528"/>
      <c r="BM8" s="528"/>
      <c r="BN8" s="528"/>
      <c r="BO8" s="528"/>
      <c r="BP8" s="528"/>
      <c r="BQ8" s="528"/>
      <c r="BR8" s="528"/>
      <c r="BS8" s="528"/>
      <c r="BT8" s="528"/>
      <c r="BU8" s="528"/>
      <c r="BV8" s="528"/>
      <c r="BW8" s="528"/>
      <c r="BX8" s="528"/>
      <c r="BY8" s="528"/>
      <c r="BZ8" s="528"/>
      <c r="CA8" s="528"/>
      <c r="CB8" s="528"/>
      <c r="CC8" s="528"/>
      <c r="CD8" s="528"/>
      <c r="CE8" s="528"/>
      <c r="CF8" s="528"/>
      <c r="CG8" s="532"/>
      <c r="CH8" s="532"/>
      <c r="CI8" s="532"/>
      <c r="CJ8" s="533"/>
      <c r="CK8" s="533"/>
    </row>
    <row r="9" spans="2:89" s="539" customFormat="1" ht="11.25" customHeight="1">
      <c r="B9" s="531"/>
      <c r="C9" s="528"/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528"/>
      <c r="AJ9" s="528"/>
      <c r="AK9" s="528"/>
      <c r="AL9" s="528"/>
      <c r="AM9" s="528"/>
      <c r="AN9" s="528"/>
      <c r="AO9" s="528"/>
      <c r="AP9" s="528"/>
      <c r="AQ9" s="528"/>
      <c r="AR9" s="528"/>
      <c r="AS9" s="528"/>
      <c r="AT9" s="528"/>
      <c r="AU9" s="528"/>
      <c r="AV9" s="528"/>
      <c r="AW9" s="528"/>
      <c r="AX9" s="528"/>
      <c r="AY9" s="528"/>
      <c r="AZ9" s="528"/>
      <c r="BA9" s="528"/>
      <c r="BB9" s="528"/>
      <c r="BC9" s="528"/>
      <c r="BD9" s="528"/>
      <c r="BE9" s="528"/>
      <c r="BF9" s="528"/>
      <c r="BG9" s="528"/>
      <c r="BH9" s="528"/>
      <c r="BI9" s="528"/>
      <c r="BJ9" s="528"/>
      <c r="BK9" s="528"/>
      <c r="BL9" s="528"/>
      <c r="BM9" s="528"/>
      <c r="BN9" s="528"/>
      <c r="BO9" s="528"/>
      <c r="BP9" s="528"/>
      <c r="BQ9" s="528"/>
      <c r="BR9" s="528"/>
      <c r="BS9" s="528"/>
      <c r="BT9" s="528"/>
      <c r="BU9" s="528"/>
      <c r="BV9" s="528"/>
      <c r="BW9" s="528"/>
      <c r="BX9" s="528"/>
      <c r="BY9" s="528"/>
      <c r="BZ9" s="528"/>
      <c r="CA9" s="528"/>
      <c r="CB9" s="528"/>
      <c r="CC9" s="528"/>
      <c r="CD9" s="528"/>
      <c r="CE9" s="528"/>
      <c r="CF9" s="528"/>
      <c r="CG9" s="532"/>
      <c r="CH9" s="532"/>
      <c r="CI9" s="532"/>
      <c r="CJ9" s="533"/>
      <c r="CK9" s="533"/>
    </row>
    <row r="10" spans="2:89" s="539" customFormat="1" ht="11.25" customHeight="1">
      <c r="B10" s="531"/>
      <c r="C10" s="528"/>
      <c r="D10" s="528"/>
      <c r="E10" s="528" t="s">
        <v>553</v>
      </c>
      <c r="F10" s="528"/>
      <c r="G10" s="528"/>
      <c r="H10" s="528" t="s">
        <v>554</v>
      </c>
      <c r="I10" s="528"/>
      <c r="J10" s="528"/>
      <c r="K10" s="528"/>
      <c r="L10" s="528"/>
      <c r="M10" s="528"/>
      <c r="N10" s="528"/>
      <c r="O10" s="528"/>
      <c r="P10" s="528" t="s">
        <v>470</v>
      </c>
      <c r="Q10" s="528" t="s">
        <v>555</v>
      </c>
      <c r="R10" s="528"/>
      <c r="S10" s="528" t="s">
        <v>556</v>
      </c>
      <c r="T10" s="528"/>
      <c r="U10" s="528"/>
      <c r="V10" s="528" t="s">
        <v>472</v>
      </c>
      <c r="W10" s="528"/>
      <c r="X10" s="528" t="s">
        <v>482</v>
      </c>
      <c r="Y10" s="528"/>
      <c r="Z10" s="528"/>
      <c r="AA10" s="528" t="s">
        <v>483</v>
      </c>
      <c r="AB10" s="528"/>
      <c r="AC10" s="528"/>
      <c r="AD10" s="528"/>
      <c r="AE10" s="528"/>
      <c r="AF10" s="528"/>
      <c r="AG10" s="528"/>
      <c r="AH10" s="528"/>
      <c r="AI10" s="528"/>
      <c r="AJ10" s="528"/>
      <c r="AK10" s="528"/>
      <c r="AL10" s="528"/>
      <c r="AM10" s="528"/>
      <c r="AN10" s="528"/>
      <c r="AO10" s="528"/>
      <c r="AP10" s="528"/>
      <c r="AQ10" s="528"/>
      <c r="AR10" s="528"/>
      <c r="AS10" s="528"/>
      <c r="AT10" s="528"/>
      <c r="AU10" s="528"/>
      <c r="AV10" s="528"/>
      <c r="AW10" s="528"/>
      <c r="AX10" s="528"/>
      <c r="AY10" s="528"/>
      <c r="AZ10" s="528"/>
      <c r="BA10" s="528"/>
      <c r="BB10" s="528"/>
      <c r="BC10" s="528"/>
      <c r="BD10" s="528"/>
      <c r="BE10" s="528"/>
      <c r="BF10" s="528"/>
      <c r="BG10" s="528"/>
      <c r="BH10" s="528"/>
      <c r="BI10" s="528"/>
      <c r="BJ10" s="528"/>
      <c r="BK10" s="528"/>
      <c r="BL10" s="528"/>
      <c r="BM10" s="528"/>
      <c r="BN10" s="528"/>
      <c r="BO10" s="528"/>
      <c r="BP10" s="528"/>
      <c r="BQ10" s="528"/>
      <c r="BR10" s="528"/>
      <c r="BS10" s="528"/>
      <c r="BT10" s="528"/>
      <c r="BU10" s="528"/>
      <c r="BV10" s="528"/>
      <c r="BW10" s="528"/>
      <c r="BX10" s="528"/>
      <c r="BY10" s="528"/>
      <c r="BZ10" s="528"/>
      <c r="CA10" s="528"/>
      <c r="CB10" s="528"/>
      <c r="CC10" s="528"/>
      <c r="CD10" s="528"/>
      <c r="CE10" s="528"/>
      <c r="CF10" s="528"/>
      <c r="CG10" s="532"/>
      <c r="CH10" s="532"/>
      <c r="CI10" s="532"/>
      <c r="CJ10" s="533"/>
      <c r="CK10" s="533"/>
    </row>
    <row r="11" spans="2:89" s="539" customFormat="1" ht="11.25" customHeight="1">
      <c r="B11" s="531"/>
      <c r="C11" s="528"/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528"/>
      <c r="AJ11" s="528"/>
      <c r="AK11" s="528"/>
      <c r="AL11" s="528"/>
      <c r="AM11" s="528"/>
      <c r="AN11" s="528"/>
      <c r="AO11" s="528"/>
      <c r="AP11" s="528"/>
      <c r="AQ11" s="528"/>
      <c r="AR11" s="528"/>
      <c r="AS11" s="528"/>
      <c r="AT11" s="528"/>
      <c r="AU11" s="528"/>
      <c r="AV11" s="528"/>
      <c r="AW11" s="528"/>
      <c r="AX11" s="528"/>
      <c r="AY11" s="528"/>
      <c r="AZ11" s="528"/>
      <c r="BA11" s="528"/>
      <c r="BB11" s="528"/>
      <c r="BC11" s="528"/>
      <c r="BD11" s="528"/>
      <c r="BE11" s="528"/>
      <c r="BF11" s="528"/>
      <c r="BG11" s="528"/>
      <c r="BH11" s="528"/>
      <c r="BI11" s="528"/>
      <c r="BJ11" s="528"/>
      <c r="BK11" s="528"/>
      <c r="BL11" s="528"/>
      <c r="BM11" s="528"/>
      <c r="BN11" s="528"/>
      <c r="BO11" s="528"/>
      <c r="BP11" s="528"/>
      <c r="BQ11" s="528"/>
      <c r="BR11" s="528"/>
      <c r="BS11" s="528"/>
      <c r="BT11" s="528"/>
      <c r="BU11" s="528"/>
      <c r="BV11" s="528"/>
      <c r="BW11" s="528"/>
      <c r="BX11" s="528"/>
      <c r="BY11" s="528"/>
      <c r="BZ11" s="528"/>
      <c r="CA11" s="528"/>
      <c r="CB11" s="528"/>
      <c r="CC11" s="528"/>
      <c r="CD11" s="528"/>
      <c r="CE11" s="528"/>
      <c r="CF11" s="528"/>
      <c r="CG11" s="532"/>
      <c r="CH11" s="532"/>
      <c r="CI11" s="532"/>
      <c r="CJ11" s="533"/>
      <c r="CK11" s="533"/>
    </row>
    <row r="12" spans="2:89" s="539" customFormat="1" ht="11.25" customHeight="1">
      <c r="B12" s="531"/>
      <c r="C12" s="528"/>
      <c r="D12" s="528"/>
      <c r="E12" s="528"/>
      <c r="F12" s="528"/>
      <c r="G12" s="528"/>
      <c r="H12" s="528"/>
      <c r="I12" s="528"/>
      <c r="J12" s="528"/>
      <c r="K12" s="528"/>
      <c r="L12" s="528"/>
      <c r="M12" s="528" t="s">
        <v>552</v>
      </c>
      <c r="N12" s="528"/>
      <c r="O12" s="528"/>
      <c r="P12" s="528" t="s">
        <v>479</v>
      </c>
      <c r="Q12" s="528"/>
      <c r="R12" s="528"/>
      <c r="S12" s="528" t="s">
        <v>557</v>
      </c>
      <c r="T12" s="528"/>
      <c r="U12" s="528"/>
      <c r="V12" s="528"/>
      <c r="W12" s="528" t="s">
        <v>558</v>
      </c>
      <c r="X12" s="528"/>
      <c r="Y12" s="528" t="s">
        <v>559</v>
      </c>
      <c r="Z12" s="528" t="s">
        <v>560</v>
      </c>
      <c r="AA12" s="528"/>
      <c r="AB12" s="528"/>
      <c r="AC12" s="528"/>
      <c r="AD12" s="528"/>
      <c r="AE12" s="528"/>
      <c r="AF12" s="528"/>
      <c r="AG12" s="1431">
        <v>1</v>
      </c>
      <c r="AH12" s="1431"/>
      <c r="AI12" s="528" t="s">
        <v>561</v>
      </c>
      <c r="AJ12" s="528"/>
      <c r="AK12" s="528"/>
      <c r="AL12" s="528"/>
      <c r="AM12" s="528"/>
      <c r="AN12" s="528"/>
      <c r="AO12" s="528"/>
      <c r="AP12" s="528"/>
      <c r="AQ12" s="528"/>
      <c r="AR12" s="528"/>
      <c r="AS12" s="528"/>
      <c r="AT12" s="528"/>
      <c r="AU12" s="528"/>
      <c r="AV12" s="528"/>
      <c r="AW12" s="528"/>
      <c r="AX12" s="528"/>
      <c r="AY12" s="528"/>
      <c r="AZ12" s="528"/>
      <c r="BA12" s="528"/>
      <c r="BB12" s="528"/>
      <c r="BC12" s="528"/>
      <c r="BD12" s="528"/>
      <c r="BE12" s="528"/>
      <c r="BF12" s="528"/>
      <c r="BG12" s="528"/>
      <c r="BH12" s="528"/>
      <c r="BI12" s="528"/>
      <c r="BJ12" s="528"/>
      <c r="BK12" s="528"/>
      <c r="BL12" s="528"/>
      <c r="BM12" s="528"/>
      <c r="BN12" s="528"/>
      <c r="BO12" s="528"/>
      <c r="BP12" s="528"/>
      <c r="BQ12" s="528"/>
      <c r="BR12" s="528"/>
      <c r="BS12" s="528"/>
      <c r="BT12" s="528"/>
      <c r="BU12" s="528"/>
      <c r="BV12" s="528"/>
      <c r="BW12" s="528"/>
      <c r="BX12" s="528"/>
      <c r="BY12" s="528"/>
      <c r="BZ12" s="528"/>
      <c r="CA12" s="528"/>
      <c r="CB12" s="528"/>
      <c r="CC12" s="528"/>
      <c r="CD12" s="528"/>
      <c r="CE12" s="528"/>
      <c r="CF12" s="528"/>
      <c r="CG12" s="532"/>
      <c r="CH12" s="532"/>
      <c r="CI12" s="532"/>
      <c r="CJ12" s="533"/>
      <c r="CK12" s="533"/>
    </row>
    <row r="13" spans="2:89" s="539" customFormat="1" ht="11.25" customHeight="1">
      <c r="B13" s="531"/>
      <c r="C13" s="528"/>
      <c r="D13" s="528"/>
      <c r="E13" s="528"/>
      <c r="F13" s="528" t="s">
        <v>495</v>
      </c>
      <c r="G13" s="528" t="s">
        <v>495</v>
      </c>
      <c r="H13" s="528" t="s">
        <v>495</v>
      </c>
      <c r="I13" s="528" t="s">
        <v>495</v>
      </c>
      <c r="J13" s="528" t="s">
        <v>495</v>
      </c>
      <c r="K13" s="528" t="s">
        <v>495</v>
      </c>
      <c r="L13" s="528" t="s">
        <v>495</v>
      </c>
      <c r="M13" s="528" t="s">
        <v>495</v>
      </c>
      <c r="N13" s="528" t="s">
        <v>495</v>
      </c>
      <c r="O13" s="528" t="s">
        <v>495</v>
      </c>
      <c r="P13" s="528" t="s">
        <v>495</v>
      </c>
      <c r="Q13" s="528" t="s">
        <v>495</v>
      </c>
      <c r="R13" s="528" t="s">
        <v>495</v>
      </c>
      <c r="S13" s="528" t="s">
        <v>495</v>
      </c>
      <c r="T13" s="528" t="s">
        <v>495</v>
      </c>
      <c r="U13" s="528" t="s">
        <v>495</v>
      </c>
      <c r="V13" s="528" t="s">
        <v>495</v>
      </c>
      <c r="W13" s="528" t="s">
        <v>495</v>
      </c>
      <c r="X13" s="528" t="s">
        <v>495</v>
      </c>
      <c r="Y13" s="528" t="s">
        <v>495</v>
      </c>
      <c r="Z13" s="528" t="s">
        <v>495</v>
      </c>
      <c r="AA13" s="528" t="s">
        <v>495</v>
      </c>
      <c r="AB13" s="528" t="s">
        <v>495</v>
      </c>
      <c r="AC13" s="528" t="s">
        <v>495</v>
      </c>
      <c r="AD13" s="528" t="s">
        <v>495</v>
      </c>
      <c r="AE13" s="528" t="s">
        <v>495</v>
      </c>
      <c r="AF13" s="528" t="s">
        <v>495</v>
      </c>
      <c r="AG13" s="528" t="s">
        <v>495</v>
      </c>
      <c r="AH13" s="528" t="s">
        <v>495</v>
      </c>
      <c r="AI13" s="528" t="s">
        <v>495</v>
      </c>
      <c r="AJ13" s="528" t="s">
        <v>495</v>
      </c>
      <c r="AK13" s="528" t="s">
        <v>495</v>
      </c>
      <c r="AL13" s="528" t="s">
        <v>495</v>
      </c>
      <c r="AM13" s="528" t="s">
        <v>495</v>
      </c>
      <c r="AN13" s="528" t="s">
        <v>495</v>
      </c>
      <c r="AO13" s="528" t="s">
        <v>495</v>
      </c>
      <c r="AP13" s="528" t="s">
        <v>495</v>
      </c>
      <c r="AQ13" s="528" t="s">
        <v>495</v>
      </c>
      <c r="AR13" s="528" t="s">
        <v>495</v>
      </c>
      <c r="AS13" s="528" t="s">
        <v>495</v>
      </c>
      <c r="AT13" s="528" t="s">
        <v>495</v>
      </c>
      <c r="AU13" s="528"/>
      <c r="AV13" s="528"/>
      <c r="AW13" s="528"/>
      <c r="AX13" s="528"/>
      <c r="AY13" s="528"/>
      <c r="AZ13" s="528"/>
      <c r="BA13" s="528"/>
      <c r="BB13" s="528"/>
      <c r="BC13" s="528"/>
      <c r="BD13" s="528"/>
      <c r="BE13" s="528"/>
      <c r="BF13" s="528"/>
      <c r="BG13" s="528"/>
      <c r="BH13" s="528"/>
      <c r="BI13" s="528"/>
      <c r="BJ13" s="528"/>
      <c r="BK13" s="528"/>
      <c r="BL13" s="528"/>
      <c r="BM13" s="528"/>
      <c r="BN13" s="528"/>
      <c r="BO13" s="528"/>
      <c r="BP13" s="528"/>
      <c r="BQ13" s="528"/>
      <c r="BR13" s="528"/>
      <c r="BS13" s="528"/>
      <c r="BT13" s="528"/>
      <c r="BU13" s="528"/>
      <c r="BV13" s="528"/>
      <c r="BW13" s="528"/>
      <c r="BX13" s="528"/>
      <c r="BY13" s="528"/>
      <c r="BZ13" s="528"/>
      <c r="CA13" s="528"/>
      <c r="CB13" s="528"/>
      <c r="CC13" s="528"/>
      <c r="CD13" s="528"/>
      <c r="CE13" s="528"/>
      <c r="CF13" s="528"/>
      <c r="CG13" s="532"/>
      <c r="CH13" s="532"/>
      <c r="CI13" s="532"/>
      <c r="CJ13" s="533"/>
      <c r="CK13" s="533"/>
    </row>
    <row r="14" spans="2:89" s="539" customFormat="1" ht="11.25" customHeight="1">
      <c r="B14" s="531"/>
      <c r="C14" s="528"/>
      <c r="D14" s="528"/>
      <c r="E14" s="528"/>
      <c r="F14" s="528"/>
      <c r="G14" s="528" t="s">
        <v>554</v>
      </c>
      <c r="H14" s="528"/>
      <c r="I14" s="528"/>
      <c r="J14" s="528"/>
      <c r="K14" s="528"/>
      <c r="L14" s="528"/>
      <c r="M14" s="528"/>
      <c r="N14" s="528"/>
      <c r="O14" s="528"/>
      <c r="P14" s="528" t="s">
        <v>562</v>
      </c>
      <c r="Q14" s="528"/>
      <c r="R14" s="528"/>
      <c r="S14" s="528"/>
      <c r="T14" s="528"/>
      <c r="U14" s="528"/>
      <c r="V14" s="528"/>
      <c r="W14" s="528"/>
      <c r="X14" s="528"/>
      <c r="Y14" s="528" t="s">
        <v>456</v>
      </c>
      <c r="Z14" s="528"/>
      <c r="AA14" s="528"/>
      <c r="AB14" s="528"/>
      <c r="AC14" s="528"/>
      <c r="AD14" s="528"/>
      <c r="AE14" s="528"/>
      <c r="AF14" s="528"/>
      <c r="AG14" s="528" t="s">
        <v>563</v>
      </c>
      <c r="AH14" s="528"/>
      <c r="AI14" s="528"/>
      <c r="AJ14" s="528" t="s">
        <v>460</v>
      </c>
      <c r="AK14" s="528"/>
      <c r="AL14" s="528" t="str">
        <f>TEXT(1,"#,##0.#######")</f>
        <v>1.</v>
      </c>
      <c r="AM14" s="528" t="s">
        <v>561</v>
      </c>
      <c r="AN14" s="528"/>
      <c r="AO14" s="528"/>
      <c r="AP14" s="528"/>
      <c r="AQ14" s="528"/>
      <c r="AR14" s="528"/>
      <c r="AS14" s="528"/>
      <c r="AT14" s="528"/>
      <c r="AU14" s="528"/>
      <c r="AV14" s="528"/>
      <c r="AW14" s="528"/>
      <c r="AX14" s="528"/>
      <c r="AY14" s="528"/>
      <c r="AZ14" s="528"/>
      <c r="BA14" s="528"/>
      <c r="BB14" s="528"/>
      <c r="BC14" s="528"/>
      <c r="BD14" s="528"/>
      <c r="BE14" s="528"/>
      <c r="BF14" s="528"/>
      <c r="BG14" s="528"/>
      <c r="BH14" s="528"/>
      <c r="BI14" s="528"/>
      <c r="BJ14" s="528"/>
      <c r="BK14" s="528"/>
      <c r="BL14" s="528"/>
      <c r="BM14" s="528"/>
      <c r="BN14" s="528"/>
      <c r="BO14" s="528"/>
      <c r="BP14" s="528"/>
      <c r="BQ14" s="528"/>
      <c r="BR14" s="528"/>
      <c r="BS14" s="528"/>
      <c r="BT14" s="528"/>
      <c r="BU14" s="528"/>
      <c r="BV14" s="528"/>
      <c r="BW14" s="528"/>
      <c r="BX14" s="528"/>
      <c r="BY14" s="528"/>
      <c r="BZ14" s="528"/>
      <c r="CA14" s="528"/>
      <c r="CB14" s="528"/>
      <c r="CC14" s="528"/>
      <c r="CD14" s="528"/>
      <c r="CE14" s="528"/>
      <c r="CF14" s="528"/>
      <c r="CG14" s="532"/>
      <c r="CH14" s="532"/>
      <c r="CI14" s="532"/>
      <c r="CJ14" s="533"/>
      <c r="CK14" s="533"/>
    </row>
    <row r="15" spans="2:89" s="539" customFormat="1" ht="11.25" customHeight="1">
      <c r="B15" s="531"/>
      <c r="C15" s="528"/>
      <c r="D15" s="528"/>
      <c r="E15" s="528"/>
      <c r="F15" s="528"/>
      <c r="G15" s="528"/>
      <c r="H15" s="528"/>
      <c r="I15" s="528"/>
      <c r="J15" s="528"/>
      <c r="K15" s="528"/>
      <c r="L15" s="528"/>
      <c r="M15" s="528"/>
      <c r="N15" s="528"/>
      <c r="O15" s="528"/>
      <c r="P15" s="528"/>
      <c r="Q15" s="528"/>
      <c r="R15" s="528"/>
      <c r="S15" s="528"/>
      <c r="T15" s="528"/>
      <c r="U15" s="528"/>
      <c r="V15" s="528"/>
      <c r="W15" s="528"/>
      <c r="X15" s="528"/>
      <c r="Y15" s="528"/>
      <c r="Z15" s="528"/>
      <c r="AA15" s="528"/>
      <c r="AB15" s="528"/>
      <c r="AC15" s="528"/>
      <c r="AD15" s="528"/>
      <c r="AE15" s="528"/>
      <c r="AF15" s="528"/>
      <c r="AG15" s="528"/>
      <c r="AH15" s="528"/>
      <c r="AI15" s="528"/>
      <c r="AJ15" s="528"/>
      <c r="AK15" s="528"/>
      <c r="AL15" s="528"/>
      <c r="AM15" s="528"/>
      <c r="AN15" s="528"/>
      <c r="AO15" s="528"/>
      <c r="AP15" s="528"/>
      <c r="AQ15" s="528"/>
      <c r="AR15" s="528"/>
      <c r="AS15" s="528"/>
      <c r="AT15" s="528"/>
      <c r="AU15" s="528"/>
      <c r="AV15" s="528"/>
      <c r="AW15" s="528"/>
      <c r="AX15" s="528"/>
      <c r="AY15" s="528"/>
      <c r="AZ15" s="528"/>
      <c r="BA15" s="528"/>
      <c r="BB15" s="528"/>
      <c r="BC15" s="528"/>
      <c r="BD15" s="528"/>
      <c r="BE15" s="528"/>
      <c r="BF15" s="528"/>
      <c r="BG15" s="528"/>
      <c r="BH15" s="528"/>
      <c r="BI15" s="528"/>
      <c r="BJ15" s="528"/>
      <c r="BK15" s="528"/>
      <c r="BL15" s="528"/>
      <c r="BM15" s="528"/>
      <c r="BN15" s="528"/>
      <c r="BO15" s="528"/>
      <c r="BP15" s="528"/>
      <c r="BQ15" s="528"/>
      <c r="BR15" s="528"/>
      <c r="BS15" s="528"/>
      <c r="BT15" s="528"/>
      <c r="BU15" s="528"/>
      <c r="BV15" s="528"/>
      <c r="BW15" s="528"/>
      <c r="BX15" s="528"/>
      <c r="BY15" s="528"/>
      <c r="BZ15" s="528"/>
      <c r="CA15" s="528"/>
      <c r="CB15" s="528"/>
      <c r="CC15" s="528"/>
      <c r="CD15" s="528"/>
      <c r="CE15" s="528"/>
      <c r="CF15" s="528"/>
      <c r="CG15" s="532"/>
      <c r="CH15" s="532"/>
      <c r="CI15" s="532"/>
      <c r="CJ15" s="533"/>
      <c r="CK15" s="533"/>
    </row>
    <row r="16" spans="2:89" s="539" customFormat="1" ht="11.25" customHeight="1">
      <c r="B16" s="531"/>
      <c r="C16" s="528"/>
      <c r="D16" s="528"/>
      <c r="E16" s="528"/>
      <c r="F16" s="528"/>
      <c r="G16" s="528"/>
      <c r="H16" s="528"/>
      <c r="I16" s="528"/>
      <c r="J16" s="528"/>
      <c r="K16" s="528"/>
      <c r="L16" s="528"/>
      <c r="M16" s="528"/>
      <c r="N16" s="528"/>
      <c r="O16" s="528"/>
      <c r="P16" s="528"/>
      <c r="Q16" s="528"/>
      <c r="R16" s="528"/>
      <c r="S16" s="528"/>
      <c r="T16" s="528"/>
      <c r="U16" s="528"/>
      <c r="V16" s="528"/>
      <c r="W16" s="528"/>
      <c r="X16" s="528"/>
      <c r="Y16" s="528"/>
      <c r="Z16" s="528"/>
      <c r="AA16" s="528"/>
      <c r="AB16" s="528"/>
      <c r="AC16" s="528"/>
      <c r="AD16" s="528"/>
      <c r="AE16" s="528"/>
      <c r="AF16" s="528"/>
      <c r="AG16" s="528"/>
      <c r="AH16" s="528"/>
      <c r="AI16" s="528"/>
      <c r="AJ16" s="528"/>
      <c r="AK16" s="528"/>
      <c r="AL16" s="528"/>
      <c r="AM16" s="528"/>
      <c r="AN16" s="528"/>
      <c r="AO16" s="528"/>
      <c r="AP16" s="528"/>
      <c r="AQ16" s="528"/>
      <c r="AR16" s="528"/>
      <c r="AS16" s="528"/>
      <c r="AT16" s="528"/>
      <c r="AU16" s="528"/>
      <c r="AV16" s="528"/>
      <c r="AW16" s="528"/>
      <c r="AX16" s="528"/>
      <c r="AY16" s="528"/>
      <c r="AZ16" s="528"/>
      <c r="BA16" s="528"/>
      <c r="BB16" s="528"/>
      <c r="BC16" s="528"/>
      <c r="BD16" s="528"/>
      <c r="BE16" s="528"/>
      <c r="BF16" s="528"/>
      <c r="BG16" s="528"/>
      <c r="BH16" s="528"/>
      <c r="BI16" s="528"/>
      <c r="BJ16" s="528"/>
      <c r="BK16" s="528"/>
      <c r="BL16" s="528"/>
      <c r="BM16" s="528"/>
      <c r="BN16" s="528"/>
      <c r="BO16" s="528"/>
      <c r="BP16" s="528"/>
      <c r="BQ16" s="528"/>
      <c r="BR16" s="528"/>
      <c r="BS16" s="528"/>
      <c r="BT16" s="528"/>
      <c r="BU16" s="528"/>
      <c r="BV16" s="528"/>
      <c r="BW16" s="528"/>
      <c r="BX16" s="528"/>
      <c r="BY16" s="528"/>
      <c r="BZ16" s="528"/>
      <c r="CA16" s="528"/>
      <c r="CB16" s="528"/>
      <c r="CC16" s="528"/>
      <c r="CD16" s="528"/>
      <c r="CE16" s="528"/>
      <c r="CF16" s="528"/>
      <c r="CG16" s="532"/>
      <c r="CH16" s="532"/>
      <c r="CI16" s="532"/>
      <c r="CJ16" s="533"/>
      <c r="CK16" s="533"/>
    </row>
    <row r="17" spans="2:89" s="539" customFormat="1" ht="11.25" customHeight="1">
      <c r="B17" s="531"/>
      <c r="C17" s="528"/>
      <c r="D17" s="528" t="s">
        <v>525</v>
      </c>
      <c r="E17" s="528"/>
      <c r="F17" s="528"/>
      <c r="G17" s="528"/>
      <c r="H17" s="528" t="s">
        <v>564</v>
      </c>
      <c r="I17" s="528"/>
      <c r="J17" s="528"/>
      <c r="K17" s="528"/>
      <c r="L17" s="528"/>
      <c r="M17" s="528"/>
      <c r="N17" s="528"/>
      <c r="O17" s="528"/>
      <c r="P17" s="528"/>
      <c r="Q17" s="528"/>
      <c r="R17" s="528"/>
      <c r="S17" s="528"/>
      <c r="T17" s="528"/>
      <c r="U17" s="528"/>
      <c r="V17" s="528"/>
      <c r="W17" s="528"/>
      <c r="X17" s="528"/>
      <c r="Y17" s="528"/>
      <c r="Z17" s="528"/>
      <c r="AA17" s="528"/>
      <c r="AB17" s="528"/>
      <c r="AC17" s="528"/>
      <c r="AD17" s="528"/>
      <c r="AE17" s="528"/>
      <c r="AF17" s="528"/>
      <c r="AG17" s="528"/>
      <c r="AH17" s="528" t="s">
        <v>565</v>
      </c>
      <c r="AI17" s="528"/>
      <c r="AJ17" s="528"/>
      <c r="AK17" s="528"/>
      <c r="AL17" s="528"/>
      <c r="AM17" s="528"/>
      <c r="AN17" s="528"/>
      <c r="AO17" s="528"/>
      <c r="AP17" s="528"/>
      <c r="AQ17" s="528"/>
      <c r="AR17" s="528"/>
      <c r="AS17" s="528"/>
      <c r="AT17" s="528"/>
      <c r="AU17" s="528"/>
      <c r="AV17" s="528"/>
      <c r="AW17" s="528"/>
      <c r="AX17" s="528"/>
      <c r="AY17" s="528"/>
      <c r="AZ17" s="528"/>
      <c r="BA17" s="528"/>
      <c r="BB17" s="528"/>
      <c r="BC17" s="528"/>
      <c r="BD17" s="528"/>
      <c r="BE17" s="528"/>
      <c r="BF17" s="528"/>
      <c r="BG17" s="528"/>
      <c r="BH17" s="528"/>
      <c r="BI17" s="528"/>
      <c r="BJ17" s="528"/>
      <c r="BK17" s="528"/>
      <c r="BL17" s="528"/>
      <c r="BM17" s="528"/>
      <c r="BN17" s="528"/>
      <c r="BO17" s="528"/>
      <c r="BP17" s="528"/>
      <c r="BQ17" s="528"/>
      <c r="BR17" s="528"/>
      <c r="BS17" s="528"/>
      <c r="BT17" s="528"/>
      <c r="BU17" s="528"/>
      <c r="BV17" s="528"/>
      <c r="BW17" s="528"/>
      <c r="BX17" s="528"/>
      <c r="BY17" s="528"/>
      <c r="BZ17" s="528"/>
      <c r="CA17" s="528"/>
      <c r="CB17" s="528"/>
      <c r="CC17" s="528"/>
      <c r="CD17" s="528"/>
      <c r="CE17" s="528"/>
      <c r="CF17" s="528"/>
      <c r="CG17" s="532"/>
      <c r="CH17" s="532"/>
      <c r="CI17" s="532"/>
      <c r="CJ17" s="533"/>
      <c r="CK17" s="533"/>
    </row>
    <row r="18" spans="2:89" s="539" customFormat="1" ht="11.25" customHeight="1">
      <c r="B18" s="531"/>
      <c r="C18" s="528"/>
      <c r="D18" s="528"/>
      <c r="E18" s="528"/>
      <c r="F18" s="528"/>
      <c r="G18" s="528"/>
      <c r="H18" s="528"/>
      <c r="I18" s="528"/>
      <c r="J18" s="528"/>
      <c r="K18" s="528"/>
      <c r="L18" s="528"/>
      <c r="M18" s="528"/>
      <c r="N18" s="528"/>
      <c r="O18" s="528"/>
      <c r="P18" s="528"/>
      <c r="Q18" s="528"/>
      <c r="R18" s="528"/>
      <c r="S18" s="528"/>
      <c r="T18" s="528"/>
      <c r="U18" s="528"/>
      <c r="V18" s="528"/>
      <c r="W18" s="528"/>
      <c r="X18" s="528"/>
      <c r="Y18" s="528"/>
      <c r="Z18" s="528"/>
      <c r="AA18" s="528"/>
      <c r="AB18" s="528"/>
      <c r="AC18" s="528"/>
      <c r="AD18" s="528"/>
      <c r="AE18" s="528"/>
      <c r="AF18" s="528"/>
      <c r="AG18" s="528"/>
      <c r="AH18" s="528"/>
      <c r="AI18" s="528"/>
      <c r="AJ18" s="528"/>
      <c r="AK18" s="528"/>
      <c r="AL18" s="528"/>
      <c r="AM18" s="528"/>
      <c r="AN18" s="528"/>
      <c r="AO18" s="528"/>
      <c r="AP18" s="528"/>
      <c r="AQ18" s="528"/>
      <c r="AR18" s="528"/>
      <c r="AS18" s="528"/>
      <c r="AT18" s="528"/>
      <c r="AU18" s="528"/>
      <c r="AV18" s="528"/>
      <c r="AW18" s="528"/>
      <c r="AX18" s="528"/>
      <c r="AY18" s="528"/>
      <c r="AZ18" s="528"/>
      <c r="BA18" s="528"/>
      <c r="BB18" s="528"/>
      <c r="BC18" s="528"/>
      <c r="BD18" s="528"/>
      <c r="BE18" s="528"/>
      <c r="BF18" s="528"/>
      <c r="BG18" s="528"/>
      <c r="BH18" s="528"/>
      <c r="BI18" s="528"/>
      <c r="BJ18" s="528"/>
      <c r="BK18" s="528"/>
      <c r="BL18" s="528"/>
      <c r="BM18" s="528"/>
      <c r="BN18" s="528"/>
      <c r="BO18" s="528"/>
      <c r="BP18" s="528"/>
      <c r="BQ18" s="528"/>
      <c r="BR18" s="528"/>
      <c r="BS18" s="528"/>
      <c r="BT18" s="528"/>
      <c r="BU18" s="528"/>
      <c r="BV18" s="528"/>
      <c r="BW18" s="528"/>
      <c r="BX18" s="528"/>
      <c r="BY18" s="528"/>
      <c r="BZ18" s="528"/>
      <c r="CA18" s="528"/>
      <c r="CB18" s="528"/>
      <c r="CC18" s="528"/>
      <c r="CD18" s="528"/>
      <c r="CE18" s="528"/>
      <c r="CF18" s="528"/>
      <c r="CG18" s="532"/>
      <c r="CH18" s="532"/>
      <c r="CI18" s="532"/>
      <c r="CJ18" s="533"/>
      <c r="CK18" s="533"/>
    </row>
    <row r="19" spans="2:89" s="539" customFormat="1" ht="11.25" customHeight="1">
      <c r="B19" s="531"/>
      <c r="C19" s="528"/>
      <c r="D19" s="528"/>
      <c r="E19" s="528"/>
      <c r="F19" s="528"/>
      <c r="G19" s="528" t="s">
        <v>566</v>
      </c>
      <c r="H19" s="528"/>
      <c r="I19" s="528" t="s">
        <v>460</v>
      </c>
      <c r="J19" s="528"/>
      <c r="K19" s="528" t="str">
        <f>TEXT(40,"#,##0.#######")</f>
        <v>40.</v>
      </c>
      <c r="L19" s="528"/>
      <c r="M19" s="528" t="s">
        <v>285</v>
      </c>
      <c r="N19" s="528"/>
      <c r="O19" s="528" t="s">
        <v>466</v>
      </c>
      <c r="P19" s="528" t="s">
        <v>476</v>
      </c>
      <c r="Q19" s="528"/>
      <c r="R19" s="528"/>
      <c r="S19" s="528"/>
      <c r="T19" s="528"/>
      <c r="U19" s="528"/>
      <c r="V19" s="528" t="s">
        <v>504</v>
      </c>
      <c r="W19" s="528"/>
      <c r="X19" s="528" t="s">
        <v>460</v>
      </c>
      <c r="Y19" s="528"/>
      <c r="Z19" s="528" t="str">
        <f>TEXT(0.9,"#,##0.#######")</f>
        <v>0.9</v>
      </c>
      <c r="AA19" s="528"/>
      <c r="AB19" s="528"/>
      <c r="AC19" s="528"/>
      <c r="AD19" s="528"/>
      <c r="AE19" s="528"/>
      <c r="AF19" s="528"/>
      <c r="AG19" s="528"/>
      <c r="AH19" s="528"/>
      <c r="AI19" s="528"/>
      <c r="AJ19" s="528"/>
      <c r="AK19" s="528"/>
      <c r="AL19" s="528"/>
      <c r="AM19" s="528"/>
      <c r="AN19" s="528"/>
      <c r="AO19" s="528"/>
      <c r="AP19" s="528"/>
      <c r="AQ19" s="528"/>
      <c r="AR19" s="528"/>
      <c r="AS19" s="528"/>
      <c r="AT19" s="528"/>
      <c r="AU19" s="528"/>
      <c r="AV19" s="528"/>
      <c r="AW19" s="528"/>
      <c r="AX19" s="528"/>
      <c r="AY19" s="528"/>
      <c r="AZ19" s="528"/>
      <c r="BA19" s="528"/>
      <c r="BB19" s="528"/>
      <c r="BC19" s="528"/>
      <c r="BD19" s="528"/>
      <c r="BE19" s="528"/>
      <c r="BF19" s="528"/>
      <c r="BG19" s="528"/>
      <c r="BH19" s="528"/>
      <c r="BI19" s="528"/>
      <c r="BJ19" s="528"/>
      <c r="BK19" s="528"/>
      <c r="BL19" s="528"/>
      <c r="BM19" s="528"/>
      <c r="BN19" s="528"/>
      <c r="BO19" s="528"/>
      <c r="BP19" s="528"/>
      <c r="BQ19" s="528"/>
      <c r="BR19" s="528"/>
      <c r="BS19" s="528"/>
      <c r="BT19" s="528"/>
      <c r="BU19" s="528"/>
      <c r="BV19" s="528"/>
      <c r="BW19" s="528"/>
      <c r="BX19" s="528"/>
      <c r="BY19" s="528"/>
      <c r="BZ19" s="528"/>
      <c r="CA19" s="528"/>
      <c r="CB19" s="528"/>
      <c r="CC19" s="528"/>
      <c r="CD19" s="528"/>
      <c r="CE19" s="528"/>
      <c r="CF19" s="528"/>
      <c r="CG19" s="532"/>
      <c r="CH19" s="532"/>
      <c r="CI19" s="532"/>
      <c r="CJ19" s="533"/>
      <c r="CK19" s="533"/>
    </row>
    <row r="20" spans="2:89" s="539" customFormat="1" ht="11.25" customHeight="1">
      <c r="B20" s="531"/>
      <c r="C20" s="528"/>
      <c r="D20" s="528"/>
      <c r="E20" s="528"/>
      <c r="F20" s="528"/>
      <c r="G20" s="528"/>
      <c r="H20" s="528"/>
      <c r="I20" s="528"/>
      <c r="J20" s="528"/>
      <c r="K20" s="528"/>
      <c r="L20" s="528"/>
      <c r="M20" s="528"/>
      <c r="N20" s="528"/>
      <c r="O20" s="528"/>
      <c r="P20" s="528"/>
      <c r="Q20" s="528"/>
      <c r="R20" s="528"/>
      <c r="S20" s="528"/>
      <c r="T20" s="528"/>
      <c r="U20" s="528"/>
      <c r="V20" s="528"/>
      <c r="W20" s="528"/>
      <c r="X20" s="528"/>
      <c r="Y20" s="528"/>
      <c r="Z20" s="528"/>
      <c r="AA20" s="528"/>
      <c r="AB20" s="528"/>
      <c r="AC20" s="528"/>
      <c r="AD20" s="528"/>
      <c r="AE20" s="528"/>
      <c r="AF20" s="528"/>
      <c r="AG20" s="528"/>
      <c r="AH20" s="528"/>
      <c r="AI20" s="528"/>
      <c r="AJ20" s="528"/>
      <c r="AK20" s="528"/>
      <c r="AL20" s="528"/>
      <c r="AM20" s="528"/>
      <c r="AN20" s="528"/>
      <c r="AO20" s="528"/>
      <c r="AP20" s="528"/>
      <c r="AQ20" s="528"/>
      <c r="AR20" s="528"/>
      <c r="AS20" s="528"/>
      <c r="AT20" s="528"/>
      <c r="AU20" s="528"/>
      <c r="AV20" s="528"/>
      <c r="AW20" s="528"/>
      <c r="AX20" s="528"/>
      <c r="AY20" s="528"/>
      <c r="AZ20" s="528"/>
      <c r="BA20" s="528"/>
      <c r="BB20" s="528"/>
      <c r="BC20" s="528"/>
      <c r="BD20" s="528"/>
      <c r="BE20" s="528"/>
      <c r="BF20" s="528"/>
      <c r="BG20" s="528"/>
      <c r="BH20" s="528"/>
      <c r="BI20" s="528"/>
      <c r="BJ20" s="528"/>
      <c r="BK20" s="528"/>
      <c r="BL20" s="528"/>
      <c r="BM20" s="528"/>
      <c r="BN20" s="528"/>
      <c r="BO20" s="528"/>
      <c r="BP20" s="528"/>
      <c r="BQ20" s="528"/>
      <c r="BR20" s="528"/>
      <c r="BS20" s="528"/>
      <c r="BT20" s="528"/>
      <c r="BU20" s="528"/>
      <c r="BV20" s="528"/>
      <c r="BW20" s="528"/>
      <c r="BX20" s="528"/>
      <c r="BY20" s="528"/>
      <c r="BZ20" s="528"/>
      <c r="CA20" s="528"/>
      <c r="CB20" s="528"/>
      <c r="CC20" s="528"/>
      <c r="CD20" s="528"/>
      <c r="CE20" s="528"/>
      <c r="CF20" s="528"/>
      <c r="CG20" s="532"/>
      <c r="CH20" s="532"/>
      <c r="CI20" s="532"/>
      <c r="CJ20" s="533"/>
      <c r="CK20" s="533"/>
    </row>
    <row r="21" spans="2:89" s="539" customFormat="1" ht="11.25" customHeight="1">
      <c r="B21" s="531"/>
      <c r="C21" s="528"/>
      <c r="D21" s="528"/>
      <c r="E21" s="528"/>
      <c r="F21" s="528"/>
      <c r="G21" s="528" t="s">
        <v>508</v>
      </c>
      <c r="H21" s="528"/>
      <c r="I21" s="528"/>
      <c r="J21" s="528" t="s">
        <v>460</v>
      </c>
      <c r="K21" s="528"/>
      <c r="L21" s="528" t="str">
        <f>TEXT(20,"#,##0.#######")</f>
        <v>20.</v>
      </c>
      <c r="M21" s="528"/>
      <c r="N21" s="528"/>
      <c r="O21" s="528" t="s">
        <v>567</v>
      </c>
      <c r="P21" s="528"/>
      <c r="Q21" s="528"/>
      <c r="R21" s="528"/>
      <c r="S21" s="528"/>
      <c r="T21" s="528"/>
      <c r="U21" s="528"/>
      <c r="V21" s="528" t="s">
        <v>509</v>
      </c>
      <c r="W21" s="528"/>
      <c r="X21" s="528"/>
      <c r="Y21" s="528" t="s">
        <v>460</v>
      </c>
      <c r="Z21" s="528"/>
      <c r="AA21" s="528" t="s">
        <v>470</v>
      </c>
      <c r="AB21" s="528" t="s">
        <v>548</v>
      </c>
      <c r="AC21" s="528" t="s">
        <v>466</v>
      </c>
      <c r="AD21" s="528" t="s">
        <v>566</v>
      </c>
      <c r="AE21" s="528" t="s">
        <v>472</v>
      </c>
      <c r="AF21" s="528" t="s">
        <v>473</v>
      </c>
      <c r="AG21" s="528"/>
      <c r="AH21" s="528" t="str">
        <f>TEXT(2,"#,##0.#######")</f>
        <v>2.</v>
      </c>
      <c r="AI21" s="528" t="s">
        <v>473</v>
      </c>
      <c r="AJ21" s="528"/>
      <c r="AK21" s="528" t="str">
        <f>TEXT(60,"#,##0.#######")</f>
        <v>60.</v>
      </c>
      <c r="AL21" s="528"/>
      <c r="AM21" s="528"/>
      <c r="AN21" s="528" t="s">
        <v>460</v>
      </c>
      <c r="AO21" s="528"/>
      <c r="AP21" s="528" t="s">
        <v>470</v>
      </c>
      <c r="AQ21" s="528" t="str">
        <f>TEXT(S6,"#,##0.#######")</f>
        <v>15.</v>
      </c>
      <c r="AR21" s="528"/>
      <c r="AS21" s="528" t="s">
        <v>466</v>
      </c>
      <c r="AT21" s="528" t="str">
        <f>TEXT(K19,"#,##0.#######")</f>
        <v>40.</v>
      </c>
      <c r="AU21" s="528"/>
      <c r="AV21" s="528" t="s">
        <v>472</v>
      </c>
      <c r="AW21" s="528" t="s">
        <v>473</v>
      </c>
      <c r="AX21" s="528"/>
      <c r="AY21" s="528" t="str">
        <f>TEXT(AH21,"#,##0.#######")</f>
        <v>2.</v>
      </c>
      <c r="AZ21" s="528" t="s">
        <v>473</v>
      </c>
      <c r="BA21" s="528"/>
      <c r="BB21" s="528" t="str">
        <f>TEXT(AK21,"#,##0.#######")</f>
        <v>60.</v>
      </c>
      <c r="BC21" s="528"/>
      <c r="BD21" s="528"/>
      <c r="BE21" s="528" t="s">
        <v>460</v>
      </c>
      <c r="BF21" s="528"/>
      <c r="BG21" s="528" t="str">
        <f>TEXT(ROUND((S6/K19)*AH21*AK21,2),"#,##0.#######")</f>
        <v>45.</v>
      </c>
      <c r="BH21" s="528"/>
      <c r="BI21" s="528"/>
      <c r="BJ21" s="528"/>
      <c r="BK21" s="528"/>
      <c r="BL21" s="528"/>
      <c r="BM21" s="528"/>
      <c r="BN21" s="528"/>
      <c r="BO21" s="528"/>
      <c r="BP21" s="528"/>
      <c r="BQ21" s="528"/>
      <c r="BR21" s="528"/>
      <c r="BS21" s="528"/>
      <c r="BT21" s="528"/>
      <c r="BU21" s="528"/>
      <c r="BV21" s="528"/>
      <c r="BW21" s="528"/>
      <c r="BX21" s="528"/>
      <c r="BY21" s="528"/>
      <c r="BZ21" s="528"/>
      <c r="CA21" s="528"/>
      <c r="CB21" s="528"/>
      <c r="CC21" s="528"/>
      <c r="CD21" s="528"/>
      <c r="CE21" s="528"/>
      <c r="CF21" s="528"/>
      <c r="CG21" s="532"/>
      <c r="CH21" s="532"/>
      <c r="CI21" s="532"/>
      <c r="CJ21" s="533"/>
      <c r="CK21" s="533"/>
    </row>
    <row r="22" spans="2:89" s="539" customFormat="1" ht="11.25" customHeight="1">
      <c r="B22" s="531"/>
      <c r="C22" s="528"/>
      <c r="D22" s="528"/>
      <c r="E22" s="528"/>
      <c r="F22" s="528"/>
      <c r="G22" s="528"/>
      <c r="H22" s="528"/>
      <c r="I22" s="528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8"/>
      <c r="Z22" s="528"/>
      <c r="AA22" s="528"/>
      <c r="AB22" s="528"/>
      <c r="AC22" s="528"/>
      <c r="AD22" s="528"/>
      <c r="AE22" s="528"/>
      <c r="AF22" s="528"/>
      <c r="AG22" s="528"/>
      <c r="AH22" s="528"/>
      <c r="AI22" s="528"/>
      <c r="AJ22" s="528"/>
      <c r="AK22" s="528"/>
      <c r="AL22" s="528"/>
      <c r="AM22" s="528"/>
      <c r="AN22" s="528"/>
      <c r="AO22" s="528"/>
      <c r="AP22" s="528"/>
      <c r="AQ22" s="528"/>
      <c r="AR22" s="528"/>
      <c r="AS22" s="528"/>
      <c r="AT22" s="528"/>
      <c r="AU22" s="528"/>
      <c r="AV22" s="528"/>
      <c r="AW22" s="528"/>
      <c r="AX22" s="528"/>
      <c r="AY22" s="528"/>
      <c r="AZ22" s="528"/>
      <c r="BA22" s="528"/>
      <c r="BB22" s="528"/>
      <c r="BC22" s="528"/>
      <c r="BD22" s="528"/>
      <c r="BE22" s="528"/>
      <c r="BF22" s="528"/>
      <c r="BG22" s="528"/>
      <c r="BH22" s="528"/>
      <c r="BI22" s="528"/>
      <c r="BJ22" s="528"/>
      <c r="BK22" s="528"/>
      <c r="BL22" s="528"/>
      <c r="BM22" s="528"/>
      <c r="BN22" s="528"/>
      <c r="BO22" s="528"/>
      <c r="BP22" s="528"/>
      <c r="BQ22" s="528"/>
      <c r="BR22" s="528"/>
      <c r="BS22" s="528"/>
      <c r="BT22" s="528"/>
      <c r="BU22" s="528"/>
      <c r="BV22" s="528"/>
      <c r="BW22" s="528"/>
      <c r="BX22" s="528"/>
      <c r="BY22" s="528"/>
      <c r="BZ22" s="528"/>
      <c r="CA22" s="528"/>
      <c r="CB22" s="528"/>
      <c r="CC22" s="528"/>
      <c r="CD22" s="528"/>
      <c r="CE22" s="528"/>
      <c r="CF22" s="528"/>
      <c r="CG22" s="532"/>
      <c r="CH22" s="532"/>
      <c r="CI22" s="532"/>
      <c r="CJ22" s="533"/>
      <c r="CK22" s="533"/>
    </row>
    <row r="23" spans="2:89" s="539" customFormat="1" ht="11.25" customHeight="1">
      <c r="B23" s="531"/>
      <c r="C23" s="528"/>
      <c r="D23" s="528"/>
      <c r="E23" s="528"/>
      <c r="F23" s="528"/>
      <c r="G23" s="528" t="s">
        <v>511</v>
      </c>
      <c r="H23" s="528"/>
      <c r="I23" s="528"/>
      <c r="J23" s="528" t="s">
        <v>460</v>
      </c>
      <c r="K23" s="528"/>
      <c r="L23" s="528" t="str">
        <f>TEXT(20,"#,##0.#######")</f>
        <v>20.</v>
      </c>
      <c r="M23" s="528"/>
      <c r="N23" s="528"/>
      <c r="O23" s="528" t="s">
        <v>567</v>
      </c>
      <c r="P23" s="528"/>
      <c r="Q23" s="528"/>
      <c r="R23" s="528"/>
      <c r="S23" s="528"/>
      <c r="T23" s="528"/>
      <c r="U23" s="528"/>
      <c r="V23" s="528" t="s">
        <v>512</v>
      </c>
      <c r="W23" s="528"/>
      <c r="X23" s="528"/>
      <c r="Y23" s="528" t="s">
        <v>460</v>
      </c>
      <c r="Z23" s="528"/>
      <c r="AA23" s="528" t="str">
        <f>TEXT(0.42,"#,##0.#######")</f>
        <v>0.42</v>
      </c>
      <c r="AB23" s="528"/>
      <c r="AC23" s="528"/>
      <c r="AD23" s="528"/>
      <c r="AE23" s="528" t="s">
        <v>567</v>
      </c>
      <c r="AF23" s="528"/>
      <c r="AG23" s="528"/>
      <c r="AH23" s="528"/>
      <c r="AI23" s="528"/>
      <c r="AJ23" s="528"/>
      <c r="AK23" s="528"/>
      <c r="AL23" s="528"/>
      <c r="AM23" s="528"/>
      <c r="AN23" s="528"/>
      <c r="AO23" s="528"/>
      <c r="AP23" s="528"/>
      <c r="AQ23" s="528"/>
      <c r="AR23" s="528"/>
      <c r="AS23" s="528"/>
      <c r="AT23" s="528"/>
      <c r="AU23" s="528"/>
      <c r="AV23" s="528"/>
      <c r="AW23" s="528"/>
      <c r="AX23" s="528"/>
      <c r="AY23" s="528"/>
      <c r="AZ23" s="528"/>
      <c r="BA23" s="528"/>
      <c r="BB23" s="528"/>
      <c r="BC23" s="528"/>
      <c r="BD23" s="528"/>
      <c r="BE23" s="528"/>
      <c r="BF23" s="528"/>
      <c r="BG23" s="528"/>
      <c r="BH23" s="528"/>
      <c r="BI23" s="528"/>
      <c r="BJ23" s="528"/>
      <c r="BK23" s="528"/>
      <c r="BL23" s="528"/>
      <c r="BM23" s="528"/>
      <c r="BN23" s="528"/>
      <c r="BO23" s="528"/>
      <c r="BP23" s="528"/>
      <c r="BQ23" s="528"/>
      <c r="BR23" s="528"/>
      <c r="BS23" s="528"/>
      <c r="BT23" s="528"/>
      <c r="BU23" s="528"/>
      <c r="BV23" s="528"/>
      <c r="BW23" s="528"/>
      <c r="BX23" s="528"/>
      <c r="BY23" s="528"/>
      <c r="BZ23" s="528"/>
      <c r="CA23" s="528"/>
      <c r="CB23" s="528"/>
      <c r="CC23" s="528"/>
      <c r="CD23" s="528"/>
      <c r="CE23" s="528"/>
      <c r="CF23" s="528"/>
      <c r="CG23" s="532"/>
      <c r="CH23" s="532"/>
      <c r="CI23" s="532"/>
      <c r="CJ23" s="533"/>
      <c r="CK23" s="533"/>
    </row>
    <row r="24" spans="2:89" s="539" customFormat="1" ht="11.25" customHeight="1">
      <c r="B24" s="531"/>
      <c r="C24" s="528"/>
      <c r="D24" s="528"/>
      <c r="E24" s="528"/>
      <c r="F24" s="528"/>
      <c r="G24" s="528"/>
      <c r="H24" s="528"/>
      <c r="I24" s="528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28"/>
      <c r="U24" s="528"/>
      <c r="V24" s="528"/>
      <c r="W24" s="528"/>
      <c r="X24" s="528"/>
      <c r="Y24" s="528"/>
      <c r="Z24" s="528"/>
      <c r="AA24" s="528"/>
      <c r="AB24" s="528"/>
      <c r="AC24" s="528"/>
      <c r="AD24" s="528"/>
      <c r="AE24" s="528"/>
      <c r="AF24" s="528"/>
      <c r="AG24" s="528"/>
      <c r="AH24" s="528"/>
      <c r="AI24" s="528"/>
      <c r="AJ24" s="528"/>
      <c r="AK24" s="528"/>
      <c r="AL24" s="528"/>
      <c r="AM24" s="528"/>
      <c r="AN24" s="528"/>
      <c r="AO24" s="528"/>
      <c r="AP24" s="528"/>
      <c r="AQ24" s="528"/>
      <c r="AR24" s="528"/>
      <c r="AS24" s="528"/>
      <c r="AT24" s="528"/>
      <c r="AU24" s="528"/>
      <c r="AV24" s="528"/>
      <c r="AW24" s="528"/>
      <c r="AX24" s="528"/>
      <c r="AY24" s="528"/>
      <c r="AZ24" s="528"/>
      <c r="BA24" s="528"/>
      <c r="BB24" s="528"/>
      <c r="BC24" s="528"/>
      <c r="BD24" s="528"/>
      <c r="BE24" s="528"/>
      <c r="BF24" s="528"/>
      <c r="BG24" s="528"/>
      <c r="BH24" s="528"/>
      <c r="BI24" s="528"/>
      <c r="BJ24" s="528"/>
      <c r="BK24" s="528"/>
      <c r="BL24" s="528"/>
      <c r="BM24" s="528"/>
      <c r="BN24" s="528"/>
      <c r="BO24" s="528"/>
      <c r="BP24" s="528"/>
      <c r="BQ24" s="528"/>
      <c r="BR24" s="528"/>
      <c r="BS24" s="528"/>
      <c r="BT24" s="528"/>
      <c r="BU24" s="528"/>
      <c r="BV24" s="528"/>
      <c r="BW24" s="528"/>
      <c r="BX24" s="528"/>
      <c r="BY24" s="528"/>
      <c r="BZ24" s="528"/>
      <c r="CA24" s="528"/>
      <c r="CB24" s="528"/>
      <c r="CC24" s="528"/>
      <c r="CD24" s="528"/>
      <c r="CE24" s="528"/>
      <c r="CF24" s="528"/>
      <c r="CG24" s="532"/>
      <c r="CH24" s="532"/>
      <c r="CI24" s="532"/>
      <c r="CJ24" s="533"/>
      <c r="CK24" s="533"/>
    </row>
    <row r="25" spans="2:89" s="539" customFormat="1" ht="11.25" customHeight="1">
      <c r="B25" s="531"/>
      <c r="C25" s="528"/>
      <c r="D25" s="528"/>
      <c r="E25" s="528"/>
      <c r="F25" s="528"/>
      <c r="G25" s="528" t="s">
        <v>514</v>
      </c>
      <c r="H25" s="528"/>
      <c r="I25" s="528"/>
      <c r="J25" s="528" t="s">
        <v>460</v>
      </c>
      <c r="K25" s="528"/>
      <c r="L25" s="528" t="s">
        <v>508</v>
      </c>
      <c r="M25" s="528"/>
      <c r="N25" s="528"/>
      <c r="O25" s="528" t="s">
        <v>510</v>
      </c>
      <c r="P25" s="528"/>
      <c r="Q25" s="528" t="s">
        <v>509</v>
      </c>
      <c r="R25" s="528"/>
      <c r="S25" s="528"/>
      <c r="T25" s="528" t="s">
        <v>510</v>
      </c>
      <c r="U25" s="528"/>
      <c r="V25" s="528" t="s">
        <v>511</v>
      </c>
      <c r="W25" s="528"/>
      <c r="X25" s="528"/>
      <c r="Y25" s="528" t="s">
        <v>510</v>
      </c>
      <c r="Z25" s="528"/>
      <c r="AA25" s="528" t="s">
        <v>512</v>
      </c>
      <c r="AB25" s="528"/>
      <c r="AC25" s="528"/>
      <c r="AD25" s="528"/>
      <c r="AE25" s="528" t="s">
        <v>460</v>
      </c>
      <c r="AF25" s="528"/>
      <c r="AG25" s="528" t="str">
        <f>TEXT(L21,"#,##0.#######")</f>
        <v>20.</v>
      </c>
      <c r="AH25" s="528"/>
      <c r="AI25" s="528"/>
      <c r="AJ25" s="528" t="s">
        <v>510</v>
      </c>
      <c r="AK25" s="528"/>
      <c r="AL25" s="528" t="str">
        <f>TEXT(BG21,"#,##0.#######")</f>
        <v>45.</v>
      </c>
      <c r="AM25" s="528"/>
      <c r="AN25" s="528"/>
      <c r="AO25" s="528" t="s">
        <v>510</v>
      </c>
      <c r="AP25" s="528"/>
      <c r="AQ25" s="528" t="str">
        <f>TEXT(L23,"#,##0.#######")</f>
        <v>20.</v>
      </c>
      <c r="AR25" s="528"/>
      <c r="AS25" s="528"/>
      <c r="AT25" s="528" t="s">
        <v>510</v>
      </c>
      <c r="AU25" s="528"/>
      <c r="AV25" s="528" t="str">
        <f>TEXT(AA23,"#,##0.#######")</f>
        <v>0.42</v>
      </c>
      <c r="AW25" s="528"/>
      <c r="AX25" s="528"/>
      <c r="AY25" s="528"/>
      <c r="AZ25" s="528"/>
      <c r="BA25" s="528" t="s">
        <v>460</v>
      </c>
      <c r="BB25" s="528"/>
      <c r="BC25" s="528" t="str">
        <f>TEXT(ROUND(L21+BG21+L23+AA23,2),"#,##0.#######")</f>
        <v>85.42</v>
      </c>
      <c r="BD25" s="528"/>
      <c r="BE25" s="528"/>
      <c r="BF25" s="528"/>
      <c r="BG25" s="528"/>
      <c r="BH25" s="528"/>
      <c r="BI25" s="528"/>
      <c r="BJ25" s="528"/>
      <c r="BK25" s="528"/>
      <c r="BL25" s="528"/>
      <c r="BM25" s="528"/>
      <c r="BN25" s="528"/>
      <c r="BO25" s="528"/>
      <c r="BP25" s="528"/>
      <c r="BQ25" s="528"/>
      <c r="BR25" s="528"/>
      <c r="BS25" s="528"/>
      <c r="BT25" s="528"/>
      <c r="BU25" s="528"/>
      <c r="BV25" s="528"/>
      <c r="BW25" s="528"/>
      <c r="BX25" s="528"/>
      <c r="BY25" s="528"/>
      <c r="BZ25" s="528"/>
      <c r="CA25" s="528"/>
      <c r="CB25" s="528"/>
      <c r="CC25" s="528"/>
      <c r="CD25" s="528"/>
      <c r="CE25" s="528"/>
      <c r="CF25" s="528"/>
      <c r="CG25" s="532"/>
      <c r="CH25" s="532"/>
      <c r="CI25" s="532"/>
      <c r="CJ25" s="533"/>
      <c r="CK25" s="533"/>
    </row>
    <row r="26" spans="2:89" s="539" customFormat="1" ht="11.25" customHeight="1">
      <c r="B26" s="531"/>
      <c r="C26" s="528"/>
      <c r="D26" s="528"/>
      <c r="E26" s="528"/>
      <c r="F26" s="528"/>
      <c r="G26" s="528"/>
      <c r="H26" s="528"/>
      <c r="I26" s="528"/>
      <c r="J26" s="528"/>
      <c r="K26" s="528"/>
      <c r="L26" s="528"/>
      <c r="M26" s="528"/>
      <c r="N26" s="528"/>
      <c r="O26" s="528"/>
      <c r="P26" s="528"/>
      <c r="Q26" s="528"/>
      <c r="R26" s="528"/>
      <c r="S26" s="528"/>
      <c r="T26" s="528"/>
      <c r="U26" s="528"/>
      <c r="V26" s="528"/>
      <c r="W26" s="528"/>
      <c r="X26" s="528"/>
      <c r="Y26" s="528"/>
      <c r="Z26" s="528"/>
      <c r="AA26" s="528"/>
      <c r="AB26" s="528"/>
      <c r="AC26" s="528"/>
      <c r="AD26" s="528"/>
      <c r="AE26" s="528"/>
      <c r="AF26" s="528"/>
      <c r="AG26" s="528"/>
      <c r="AH26" s="528"/>
      <c r="AI26" s="528"/>
      <c r="AJ26" s="528"/>
      <c r="AK26" s="528"/>
      <c r="AL26" s="528"/>
      <c r="AM26" s="528"/>
      <c r="AN26" s="528"/>
      <c r="AO26" s="528"/>
      <c r="AP26" s="528"/>
      <c r="AQ26" s="528"/>
      <c r="AR26" s="528"/>
      <c r="AS26" s="528"/>
      <c r="AT26" s="528"/>
      <c r="AU26" s="528"/>
      <c r="AV26" s="528"/>
      <c r="AW26" s="528"/>
      <c r="AX26" s="528"/>
      <c r="AY26" s="528"/>
      <c r="AZ26" s="528"/>
      <c r="BA26" s="528"/>
      <c r="BB26" s="528"/>
      <c r="BC26" s="528"/>
      <c r="BD26" s="528"/>
      <c r="BE26" s="528"/>
      <c r="BF26" s="528"/>
      <c r="BG26" s="528"/>
      <c r="BH26" s="528"/>
      <c r="BI26" s="528"/>
      <c r="BJ26" s="528"/>
      <c r="BK26" s="528"/>
      <c r="BL26" s="528"/>
      <c r="BM26" s="528"/>
      <c r="BN26" s="528"/>
      <c r="BO26" s="528"/>
      <c r="BP26" s="528"/>
      <c r="BQ26" s="528"/>
      <c r="BR26" s="528"/>
      <c r="BS26" s="528"/>
      <c r="BT26" s="528"/>
      <c r="BU26" s="528"/>
      <c r="BV26" s="528"/>
      <c r="BW26" s="528"/>
      <c r="BX26" s="528"/>
      <c r="BY26" s="528"/>
      <c r="BZ26" s="528"/>
      <c r="CA26" s="528"/>
      <c r="CB26" s="528"/>
      <c r="CC26" s="528"/>
      <c r="CD26" s="528"/>
      <c r="CE26" s="528"/>
      <c r="CF26" s="528"/>
      <c r="CG26" s="532"/>
      <c r="CH26" s="532"/>
      <c r="CI26" s="532"/>
      <c r="CJ26" s="533"/>
      <c r="CK26" s="533"/>
    </row>
    <row r="27" spans="2:89" s="539" customFormat="1" ht="11.25" customHeight="1">
      <c r="B27" s="531"/>
      <c r="C27" s="528"/>
      <c r="D27" s="528"/>
      <c r="E27" s="528"/>
      <c r="F27" s="528"/>
      <c r="G27" s="528" t="s">
        <v>474</v>
      </c>
      <c r="H27" s="528"/>
      <c r="I27" s="528" t="s">
        <v>460</v>
      </c>
      <c r="J27" s="528"/>
      <c r="K27" s="528" t="str">
        <f>TEXT(60,"#,##0.#######")</f>
        <v>60.</v>
      </c>
      <c r="L27" s="528"/>
      <c r="M27" s="528" t="s">
        <v>473</v>
      </c>
      <c r="N27" s="528"/>
      <c r="O27" s="528" t="s">
        <v>504</v>
      </c>
      <c r="P27" s="528"/>
      <c r="Q27" s="528" t="s">
        <v>466</v>
      </c>
      <c r="R27" s="528"/>
      <c r="S27" s="528" t="s">
        <v>514</v>
      </c>
      <c r="T27" s="528"/>
      <c r="U27" s="528"/>
      <c r="V27" s="528" t="s">
        <v>460</v>
      </c>
      <c r="W27" s="528"/>
      <c r="X27" s="528" t="str">
        <f>TEXT(K27,"#,##0.#######")</f>
        <v>60.</v>
      </c>
      <c r="Y27" s="528"/>
      <c r="Z27" s="528" t="s">
        <v>473</v>
      </c>
      <c r="AA27" s="528"/>
      <c r="AB27" s="528" t="str">
        <f>TEXT(Z19,"#,##0.#######")</f>
        <v>0.9</v>
      </c>
      <c r="AC27" s="528"/>
      <c r="AD27" s="528"/>
      <c r="AE27" s="528"/>
      <c r="AF27" s="528" t="s">
        <v>466</v>
      </c>
      <c r="AG27" s="528"/>
      <c r="AH27" s="528" t="str">
        <f>TEXT(BC25,"#,##0.#######")</f>
        <v>85.42</v>
      </c>
      <c r="AI27" s="528"/>
      <c r="AJ27" s="528"/>
      <c r="AK27" s="528"/>
      <c r="AL27" s="528"/>
      <c r="AM27" s="528"/>
      <c r="AN27" s="528"/>
      <c r="AO27" s="528" t="s">
        <v>460</v>
      </c>
      <c r="AP27" s="528"/>
      <c r="AQ27" s="528" t="str">
        <f>TEXT(ROUND(K27*Z19/BC25,2),"#,##0.#######")</f>
        <v>0.63</v>
      </c>
      <c r="AR27" s="528"/>
      <c r="AS27" s="528"/>
      <c r="AT27" s="528"/>
      <c r="AU27" s="528"/>
      <c r="AV27" s="528"/>
      <c r="AW27" s="528"/>
      <c r="AX27" s="528" t="s">
        <v>507</v>
      </c>
      <c r="AY27" s="528"/>
      <c r="AZ27" s="528" t="s">
        <v>466</v>
      </c>
      <c r="BA27" s="528" t="s">
        <v>476</v>
      </c>
      <c r="BB27" s="528"/>
      <c r="BC27" s="528"/>
      <c r="BD27" s="528"/>
      <c r="BE27" s="528"/>
      <c r="BF27" s="528"/>
      <c r="BG27" s="528"/>
      <c r="BH27" s="528"/>
      <c r="BI27" s="528"/>
      <c r="BJ27" s="528"/>
      <c r="BK27" s="528"/>
      <c r="BL27" s="528"/>
      <c r="BM27" s="528"/>
      <c r="BN27" s="528"/>
      <c r="BO27" s="528"/>
      <c r="BP27" s="528"/>
      <c r="BQ27" s="528"/>
      <c r="BR27" s="528"/>
      <c r="BS27" s="528"/>
      <c r="BT27" s="528"/>
      <c r="BU27" s="528"/>
      <c r="BV27" s="528"/>
      <c r="BW27" s="528"/>
      <c r="BX27" s="528"/>
      <c r="BY27" s="528"/>
      <c r="BZ27" s="528"/>
      <c r="CA27" s="528"/>
      <c r="CB27" s="528"/>
      <c r="CC27" s="528"/>
      <c r="CD27" s="528"/>
      <c r="CE27" s="528"/>
      <c r="CF27" s="528"/>
      <c r="CG27" s="532"/>
      <c r="CH27" s="532"/>
      <c r="CI27" s="532"/>
      <c r="CJ27" s="533"/>
      <c r="CK27" s="533"/>
    </row>
    <row r="28" spans="2:89" s="539" customFormat="1" ht="11.25" customHeight="1">
      <c r="B28" s="531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28"/>
      <c r="AA28" s="528"/>
      <c r="AB28" s="528"/>
      <c r="AC28" s="528"/>
      <c r="AD28" s="528"/>
      <c r="AE28" s="528"/>
      <c r="AF28" s="528"/>
      <c r="AG28" s="528"/>
      <c r="AH28" s="528"/>
      <c r="AI28" s="528"/>
      <c r="AJ28" s="528"/>
      <c r="AK28" s="528"/>
      <c r="AL28" s="528"/>
      <c r="AM28" s="528"/>
      <c r="AN28" s="528"/>
      <c r="AO28" s="528"/>
      <c r="AP28" s="528"/>
      <c r="AQ28" s="528"/>
      <c r="AR28" s="528"/>
      <c r="AS28" s="528"/>
      <c r="AT28" s="528"/>
      <c r="AU28" s="528"/>
      <c r="AV28" s="528"/>
      <c r="AW28" s="528"/>
      <c r="AX28" s="528"/>
      <c r="AY28" s="528"/>
      <c r="AZ28" s="528"/>
      <c r="BA28" s="528"/>
      <c r="BB28" s="528"/>
      <c r="BC28" s="528"/>
      <c r="BD28" s="528"/>
      <c r="BE28" s="528"/>
      <c r="BF28" s="528"/>
      <c r="BG28" s="528"/>
      <c r="BH28" s="528"/>
      <c r="BI28" s="528"/>
      <c r="BJ28" s="528"/>
      <c r="BK28" s="528"/>
      <c r="BL28" s="528"/>
      <c r="BM28" s="528"/>
      <c r="BN28" s="528"/>
      <c r="BO28" s="528"/>
      <c r="BP28" s="528"/>
      <c r="BQ28" s="528"/>
      <c r="BR28" s="528"/>
      <c r="BS28" s="528"/>
      <c r="BT28" s="528"/>
      <c r="BU28" s="528"/>
      <c r="BV28" s="528"/>
      <c r="BW28" s="528"/>
      <c r="BX28" s="528"/>
      <c r="BY28" s="528"/>
      <c r="BZ28" s="528"/>
      <c r="CA28" s="528"/>
      <c r="CB28" s="528"/>
      <c r="CC28" s="528"/>
      <c r="CD28" s="528"/>
      <c r="CE28" s="528"/>
      <c r="CF28" s="528"/>
      <c r="CG28" s="532"/>
      <c r="CH28" s="532"/>
      <c r="CI28" s="532"/>
      <c r="CJ28" s="533"/>
      <c r="CK28" s="533"/>
    </row>
    <row r="29" spans="2:89" s="539" customFormat="1" ht="11.25" customHeight="1">
      <c r="B29" s="531"/>
      <c r="C29" s="528"/>
      <c r="D29" s="528"/>
      <c r="E29" s="528"/>
      <c r="F29" s="528"/>
      <c r="G29" s="528" t="s">
        <v>568</v>
      </c>
      <c r="H29" s="528"/>
      <c r="I29" s="528"/>
      <c r="J29" s="528" t="s">
        <v>460</v>
      </c>
      <c r="K29" s="528"/>
      <c r="L29" s="528" t="s">
        <v>470</v>
      </c>
      <c r="M29" s="528" t="s">
        <v>514</v>
      </c>
      <c r="N29" s="528"/>
      <c r="O29" s="528" t="s">
        <v>495</v>
      </c>
      <c r="P29" s="528" t="s">
        <v>470</v>
      </c>
      <c r="Q29" s="528" t="s">
        <v>508</v>
      </c>
      <c r="R29" s="528"/>
      <c r="S29" s="528" t="s">
        <v>510</v>
      </c>
      <c r="T29" s="528" t="s">
        <v>511</v>
      </c>
      <c r="U29" s="528"/>
      <c r="V29" s="528" t="s">
        <v>472</v>
      </c>
      <c r="W29" s="528" t="s">
        <v>472</v>
      </c>
      <c r="X29" s="528"/>
      <c r="Y29" s="528" t="s">
        <v>466</v>
      </c>
      <c r="Z29" s="528"/>
      <c r="AA29" s="528" t="s">
        <v>514</v>
      </c>
      <c r="AB29" s="528"/>
      <c r="AC29" s="528"/>
      <c r="AD29" s="528" t="s">
        <v>460</v>
      </c>
      <c r="AE29" s="528"/>
      <c r="AF29" s="528" t="s">
        <v>470</v>
      </c>
      <c r="AG29" s="528" t="str">
        <f>TEXT(BC25,"#,##0.#######")</f>
        <v>85.42</v>
      </c>
      <c r="AH29" s="528"/>
      <c r="AI29" s="528"/>
      <c r="AJ29" s="528"/>
      <c r="AK29" s="528"/>
      <c r="AL29" s="528"/>
      <c r="AM29" s="528" t="s">
        <v>495</v>
      </c>
      <c r="AN29" s="528" t="s">
        <v>470</v>
      </c>
      <c r="AO29" s="528" t="str">
        <f>TEXT(L21,"#,##0.#######")</f>
        <v>20.</v>
      </c>
      <c r="AP29" s="528"/>
      <c r="AQ29" s="528" t="s">
        <v>510</v>
      </c>
      <c r="AR29" s="528" t="str">
        <f>TEXT(L23,"#,##0.#######")</f>
        <v>20.</v>
      </c>
      <c r="AS29" s="528"/>
      <c r="AT29" s="528" t="s">
        <v>472</v>
      </c>
      <c r="AU29" s="528" t="s">
        <v>472</v>
      </c>
      <c r="AV29" s="528"/>
      <c r="AW29" s="528" t="s">
        <v>466</v>
      </c>
      <c r="AX29" s="528"/>
      <c r="AY29" s="528" t="str">
        <f>TEXT(BC25,"#,##0.#######")</f>
        <v>85.42</v>
      </c>
      <c r="AZ29" s="528"/>
      <c r="BA29" s="528"/>
      <c r="BB29" s="528"/>
      <c r="BC29" s="528"/>
      <c r="BD29" s="528"/>
      <c r="BE29" s="528"/>
      <c r="BF29" s="528" t="s">
        <v>460</v>
      </c>
      <c r="BG29" s="528"/>
      <c r="BH29" s="528" t="str">
        <f>TEXT(ROUND((BC25-(L21+L23))/BC25,2),"#,##0.#######")</f>
        <v>0.53</v>
      </c>
      <c r="BI29" s="528"/>
      <c r="BJ29" s="528"/>
      <c r="BK29" s="528"/>
      <c r="BL29" s="528"/>
      <c r="BM29" s="528"/>
      <c r="BN29" s="528"/>
      <c r="BO29" s="528"/>
      <c r="BP29" s="528"/>
      <c r="BQ29" s="528"/>
      <c r="BR29" s="528"/>
      <c r="BS29" s="528"/>
      <c r="BT29" s="528"/>
      <c r="BU29" s="528"/>
      <c r="BV29" s="528"/>
      <c r="BW29" s="528"/>
      <c r="BX29" s="528"/>
      <c r="BY29" s="528"/>
      <c r="BZ29" s="528"/>
      <c r="CA29" s="528"/>
      <c r="CB29" s="528"/>
      <c r="CC29" s="528"/>
      <c r="CD29" s="528"/>
      <c r="CE29" s="528"/>
      <c r="CF29" s="528"/>
      <c r="CG29" s="532"/>
      <c r="CH29" s="532"/>
      <c r="CI29" s="532"/>
      <c r="CJ29" s="533"/>
      <c r="CK29" s="533"/>
    </row>
    <row r="30" spans="2:89" s="539" customFormat="1" ht="11.25" customHeight="1">
      <c r="B30" s="531"/>
      <c r="C30" s="528"/>
      <c r="D30" s="528"/>
      <c r="E30" s="528"/>
      <c r="F30" s="528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28"/>
      <c r="U30" s="528"/>
      <c r="V30" s="528"/>
      <c r="W30" s="528"/>
      <c r="X30" s="528"/>
      <c r="Y30" s="528"/>
      <c r="Z30" s="528"/>
      <c r="AA30" s="528"/>
      <c r="AB30" s="528"/>
      <c r="AC30" s="528"/>
      <c r="AD30" s="528"/>
      <c r="AE30" s="528"/>
      <c r="AF30" s="528"/>
      <c r="AG30" s="528"/>
      <c r="AH30" s="528"/>
      <c r="AI30" s="528"/>
      <c r="AJ30" s="528"/>
      <c r="AK30" s="528"/>
      <c r="AL30" s="528"/>
      <c r="AM30" s="528"/>
      <c r="AN30" s="528"/>
      <c r="AO30" s="528"/>
      <c r="AP30" s="528"/>
      <c r="AQ30" s="528"/>
      <c r="AR30" s="528"/>
      <c r="AS30" s="528"/>
      <c r="AT30" s="528"/>
      <c r="AU30" s="528"/>
      <c r="AV30" s="528"/>
      <c r="AW30" s="528"/>
      <c r="AX30" s="528"/>
      <c r="AY30" s="528"/>
      <c r="AZ30" s="528"/>
      <c r="BA30" s="528"/>
      <c r="BB30" s="528"/>
      <c r="BC30" s="528"/>
      <c r="BD30" s="528"/>
      <c r="BE30" s="528"/>
      <c r="BF30" s="528"/>
      <c r="BG30" s="528"/>
      <c r="BH30" s="528"/>
      <c r="BI30" s="528"/>
      <c r="BJ30" s="528"/>
      <c r="BK30" s="528"/>
      <c r="BL30" s="528"/>
      <c r="BM30" s="528"/>
      <c r="BN30" s="528"/>
      <c r="BO30" s="528"/>
      <c r="BP30" s="528"/>
      <c r="BQ30" s="528"/>
      <c r="BR30" s="528"/>
      <c r="BS30" s="528"/>
      <c r="BT30" s="528"/>
      <c r="BU30" s="528"/>
      <c r="BV30" s="528"/>
      <c r="BW30" s="528"/>
      <c r="BX30" s="528"/>
      <c r="BY30" s="528"/>
      <c r="BZ30" s="528"/>
      <c r="CA30" s="528"/>
      <c r="CB30" s="528"/>
      <c r="CC30" s="528"/>
      <c r="CD30" s="528"/>
      <c r="CE30" s="528"/>
      <c r="CF30" s="528"/>
      <c r="CG30" s="532"/>
      <c r="CH30" s="532"/>
      <c r="CI30" s="532"/>
      <c r="CJ30" s="533"/>
      <c r="CK30" s="533"/>
    </row>
    <row r="31" spans="2:89" s="539" customFormat="1" ht="11.25" customHeight="1">
      <c r="B31" s="531"/>
      <c r="C31" s="528"/>
      <c r="D31" s="528"/>
      <c r="E31" s="528"/>
      <c r="F31" s="528"/>
      <c r="G31" s="528" t="s">
        <v>437</v>
      </c>
      <c r="H31" s="528"/>
      <c r="I31" s="528"/>
      <c r="J31" s="528"/>
      <c r="K31" s="528"/>
      <c r="L31" s="528"/>
      <c r="M31" s="528"/>
      <c r="N31" s="528" t="s">
        <v>456</v>
      </c>
      <c r="O31" s="528"/>
      <c r="P31" s="528" t="str">
        <f>TEXT(기계경비총괄표!G11,"#,##0")</f>
        <v>59,020</v>
      </c>
      <c r="Q31" s="528"/>
      <c r="R31" s="528"/>
      <c r="S31" s="528"/>
      <c r="T31" s="528"/>
      <c r="U31" s="528"/>
      <c r="V31" s="528"/>
      <c r="W31" s="528"/>
      <c r="X31" s="528"/>
      <c r="Y31" s="528" t="s">
        <v>477</v>
      </c>
      <c r="Z31" s="528"/>
      <c r="AA31" s="528"/>
      <c r="AB31" s="528" t="str">
        <f>TEXT(AQ27,"#,##0.#######")</f>
        <v>0.63</v>
      </c>
      <c r="AC31" s="528"/>
      <c r="AD31" s="528"/>
      <c r="AE31" s="528"/>
      <c r="AF31" s="528"/>
      <c r="AG31" s="528"/>
      <c r="AH31" s="528" t="s">
        <v>473</v>
      </c>
      <c r="AI31" s="528"/>
      <c r="AJ31" s="528" t="s">
        <v>563</v>
      </c>
      <c r="AK31" s="528"/>
      <c r="AL31" s="528" t="s">
        <v>473</v>
      </c>
      <c r="AM31" s="528"/>
      <c r="AN31" s="528" t="str">
        <f>TEXT(1,"#,##0.#######")</f>
        <v>1.</v>
      </c>
      <c r="AO31" s="528" t="s">
        <v>507</v>
      </c>
      <c r="AP31" s="528"/>
      <c r="AQ31" s="528"/>
      <c r="AR31" s="528" t="s">
        <v>460</v>
      </c>
      <c r="AS31" s="528"/>
      <c r="AT31" s="528" t="str">
        <f>TEXT(P31,"#,##0.#######")</f>
        <v>59,020.</v>
      </c>
      <c r="AU31" s="528"/>
      <c r="AV31" s="528"/>
      <c r="AW31" s="528"/>
      <c r="AX31" s="528"/>
      <c r="AY31" s="528"/>
      <c r="AZ31" s="528"/>
      <c r="BA31" s="528" t="s">
        <v>477</v>
      </c>
      <c r="BB31" s="528"/>
      <c r="BC31" s="528"/>
      <c r="BD31" s="528" t="str">
        <f>TEXT(AQ27,"#,##0.#######")</f>
        <v>0.63</v>
      </c>
      <c r="BE31" s="528"/>
      <c r="BF31" s="528"/>
      <c r="BG31" s="528"/>
      <c r="BH31" s="528" t="s">
        <v>473</v>
      </c>
      <c r="BI31" s="528"/>
      <c r="BJ31" s="528" t="str">
        <f>TEXT(AL14,"#,##0.#######")</f>
        <v>1.</v>
      </c>
      <c r="BK31" s="528" t="s">
        <v>473</v>
      </c>
      <c r="BL31" s="528"/>
      <c r="BM31" s="528" t="str">
        <f>TEXT(AN31,"#,##0.#######")</f>
        <v>1.</v>
      </c>
      <c r="BN31" s="528"/>
      <c r="BO31" s="528" t="s">
        <v>460</v>
      </c>
      <c r="BP31" s="528"/>
      <c r="BQ31" s="528" t="str">
        <f>TEXT(TRUNC(P31/AQ27*AL14*AN31,1),"#,##0.#")</f>
        <v>93,682.5</v>
      </c>
      <c r="BR31" s="528"/>
      <c r="BS31" s="528"/>
      <c r="BT31" s="528"/>
      <c r="BU31" s="528"/>
      <c r="BV31" s="528"/>
      <c r="BW31" s="528"/>
      <c r="BX31" s="528"/>
      <c r="BY31" s="528"/>
      <c r="BZ31" s="528"/>
      <c r="CA31" s="528"/>
      <c r="CB31" s="528"/>
      <c r="CC31" s="528"/>
      <c r="CD31" s="528"/>
      <c r="CE31" s="528"/>
      <c r="CF31" s="528"/>
      <c r="CG31" s="532"/>
      <c r="CH31" s="532"/>
      <c r="CI31" s="532"/>
      <c r="CJ31" s="533"/>
      <c r="CK31" s="533"/>
    </row>
    <row r="32" spans="2:89" s="539" customFormat="1" ht="11.25" customHeight="1">
      <c r="B32" s="531"/>
      <c r="C32" s="528"/>
      <c r="D32" s="528"/>
      <c r="E32" s="528"/>
      <c r="F32" s="528"/>
      <c r="G32" s="528" t="s">
        <v>248</v>
      </c>
      <c r="H32" s="528"/>
      <c r="I32" s="528"/>
      <c r="J32" s="528"/>
      <c r="K32" s="528"/>
      <c r="L32" s="528"/>
      <c r="M32" s="528"/>
      <c r="N32" s="528" t="s">
        <v>456</v>
      </c>
      <c r="O32" s="528"/>
      <c r="P32" s="528" t="str">
        <f>TEXT(기계경비총괄표!H11,"#,##0")</f>
        <v>41,810</v>
      </c>
      <c r="Q32" s="528"/>
      <c r="R32" s="528"/>
      <c r="S32" s="528"/>
      <c r="T32" s="528"/>
      <c r="U32" s="528"/>
      <c r="V32" s="528"/>
      <c r="W32" s="528"/>
      <c r="X32" s="528"/>
      <c r="Y32" s="528" t="s">
        <v>477</v>
      </c>
      <c r="Z32" s="528"/>
      <c r="AA32" s="528"/>
      <c r="AB32" s="528" t="str">
        <f>TEXT(AQ27,"#,##0.#######")</f>
        <v>0.63</v>
      </c>
      <c r="AC32" s="528"/>
      <c r="AD32" s="528"/>
      <c r="AE32" s="528"/>
      <c r="AF32" s="528"/>
      <c r="AG32" s="528"/>
      <c r="AH32" s="528" t="s">
        <v>473</v>
      </c>
      <c r="AI32" s="528"/>
      <c r="AJ32" s="528" t="s">
        <v>568</v>
      </c>
      <c r="AK32" s="528"/>
      <c r="AL32" s="528" t="s">
        <v>473</v>
      </c>
      <c r="AM32" s="528"/>
      <c r="AN32" s="528" t="s">
        <v>563</v>
      </c>
      <c r="AO32" s="528"/>
      <c r="AP32" s="528" t="s">
        <v>473</v>
      </c>
      <c r="AQ32" s="528"/>
      <c r="AR32" s="528" t="str">
        <f>TEXT(1,"#,##0.#######")</f>
        <v>1.</v>
      </c>
      <c r="AS32" s="528" t="s">
        <v>507</v>
      </c>
      <c r="AT32" s="528"/>
      <c r="AU32" s="528"/>
      <c r="AV32" s="528" t="s">
        <v>460</v>
      </c>
      <c r="AW32" s="528"/>
      <c r="AX32" s="528" t="str">
        <f>TEXT(P32,"#,##0.#######")</f>
        <v>41,810.</v>
      </c>
      <c r="AY32" s="528"/>
      <c r="AZ32" s="528"/>
      <c r="BA32" s="528"/>
      <c r="BB32" s="528"/>
      <c r="BC32" s="528"/>
      <c r="BD32" s="528"/>
      <c r="BE32" s="528" t="s">
        <v>477</v>
      </c>
      <c r="BF32" s="528"/>
      <c r="BG32" s="528"/>
      <c r="BH32" s="528" t="str">
        <f>TEXT(AQ27,"#,##0.#######")</f>
        <v>0.63</v>
      </c>
      <c r="BI32" s="528"/>
      <c r="BJ32" s="528"/>
      <c r="BK32" s="528"/>
      <c r="BL32" s="528" t="s">
        <v>473</v>
      </c>
      <c r="BM32" s="528"/>
      <c r="BN32" s="528" t="str">
        <f>TEXT(BH29,"#,##0.#######")</f>
        <v>0.53</v>
      </c>
      <c r="BO32" s="528"/>
      <c r="BP32" s="528"/>
      <c r="BQ32" s="528" t="s">
        <v>473</v>
      </c>
      <c r="BR32" s="528"/>
      <c r="BS32" s="528" t="str">
        <f>TEXT(AL14,"#,##0.#######")</f>
        <v>1.</v>
      </c>
      <c r="BT32" s="528" t="s">
        <v>473</v>
      </c>
      <c r="BU32" s="528"/>
      <c r="BV32" s="528" t="str">
        <f>TEXT(AR32,"#,##0.#######")</f>
        <v>1.</v>
      </c>
      <c r="BW32" s="528"/>
      <c r="BX32" s="528" t="s">
        <v>460</v>
      </c>
      <c r="BY32" s="528"/>
      <c r="BZ32" s="528" t="str">
        <f>TEXT(TRUNC(P32/AQ27*BH29*AL14*AR32,1),"#,##0.#")</f>
        <v>35,173.4</v>
      </c>
      <c r="CA32" s="528"/>
      <c r="CB32" s="528"/>
      <c r="CC32" s="528"/>
      <c r="CD32" s="528"/>
      <c r="CE32" s="528"/>
      <c r="CF32" s="528"/>
      <c r="CG32" s="532"/>
      <c r="CH32" s="532"/>
      <c r="CI32" s="532"/>
      <c r="CJ32" s="533"/>
      <c r="CK32" s="533"/>
    </row>
    <row r="33" spans="2:89" s="539" customFormat="1" ht="11.25" customHeight="1">
      <c r="B33" s="531"/>
      <c r="C33" s="528"/>
      <c r="D33" s="528"/>
      <c r="E33" s="528"/>
      <c r="F33" s="528"/>
      <c r="G33" s="528" t="s">
        <v>478</v>
      </c>
      <c r="H33" s="528"/>
      <c r="I33" s="528"/>
      <c r="J33" s="528"/>
      <c r="K33" s="528" t="s">
        <v>479</v>
      </c>
      <c r="L33" s="528"/>
      <c r="M33" s="528"/>
      <c r="N33" s="528" t="s">
        <v>456</v>
      </c>
      <c r="O33" s="528"/>
      <c r="P33" s="528" t="str">
        <f>TEXT(기계경비총괄표!I11,"#,##0")</f>
        <v>15,608</v>
      </c>
      <c r="Q33" s="528"/>
      <c r="R33" s="528"/>
      <c r="S33" s="528"/>
      <c r="T33" s="528"/>
      <c r="U33" s="528"/>
      <c r="V33" s="528"/>
      <c r="W33" s="528"/>
      <c r="X33" s="528"/>
      <c r="Y33" s="528" t="s">
        <v>477</v>
      </c>
      <c r="Z33" s="528"/>
      <c r="AA33" s="528"/>
      <c r="AB33" s="528" t="str">
        <f>TEXT(AQ27,"#,##0.#######")</f>
        <v>0.63</v>
      </c>
      <c r="AC33" s="528"/>
      <c r="AD33" s="528"/>
      <c r="AE33" s="528"/>
      <c r="AF33" s="528"/>
      <c r="AG33" s="528"/>
      <c r="AH33" s="528" t="s">
        <v>473</v>
      </c>
      <c r="AI33" s="528"/>
      <c r="AJ33" s="528" t="s">
        <v>563</v>
      </c>
      <c r="AK33" s="528"/>
      <c r="AL33" s="528" t="s">
        <v>473</v>
      </c>
      <c r="AM33" s="528"/>
      <c r="AN33" s="528" t="str">
        <f>TEXT(1,"#,##0.#######")</f>
        <v>1.</v>
      </c>
      <c r="AO33" s="528" t="s">
        <v>507</v>
      </c>
      <c r="AP33" s="528"/>
      <c r="AQ33" s="528"/>
      <c r="AR33" s="528" t="s">
        <v>460</v>
      </c>
      <c r="AS33" s="528"/>
      <c r="AT33" s="528" t="str">
        <f>TEXT(P33,"#,##0.#######")</f>
        <v>15,608.</v>
      </c>
      <c r="AU33" s="528"/>
      <c r="AV33" s="528"/>
      <c r="AW33" s="528"/>
      <c r="AX33" s="528"/>
      <c r="AY33" s="528"/>
      <c r="AZ33" s="528"/>
      <c r="BA33" s="528" t="s">
        <v>477</v>
      </c>
      <c r="BB33" s="528"/>
      <c r="BC33" s="528"/>
      <c r="BD33" s="528" t="str">
        <f>TEXT(AQ27,"#,##0.#######")</f>
        <v>0.63</v>
      </c>
      <c r="BE33" s="528"/>
      <c r="BF33" s="528"/>
      <c r="BG33" s="528"/>
      <c r="BH33" s="528" t="s">
        <v>473</v>
      </c>
      <c r="BI33" s="528"/>
      <c r="BJ33" s="528" t="str">
        <f>TEXT(AL14,"#,##0.#######")</f>
        <v>1.</v>
      </c>
      <c r="BK33" s="528" t="s">
        <v>473</v>
      </c>
      <c r="BL33" s="528"/>
      <c r="BM33" s="528" t="str">
        <f>TEXT(AN33,"#,##0.#######")</f>
        <v>1.</v>
      </c>
      <c r="BN33" s="528"/>
      <c r="BO33" s="528" t="s">
        <v>460</v>
      </c>
      <c r="BP33" s="528"/>
      <c r="BQ33" s="528"/>
      <c r="BR33" s="528" t="str">
        <f>TEXT(TRUNC(P33/AQ27*AL14*AN33,1),"#,##0.#")</f>
        <v>24,774.6</v>
      </c>
      <c r="BS33" s="528"/>
      <c r="BT33" s="528"/>
      <c r="BU33" s="528"/>
      <c r="BV33" s="528"/>
      <c r="BW33" s="528"/>
      <c r="BX33" s="528"/>
      <c r="BY33" s="528"/>
      <c r="BZ33" s="528"/>
      <c r="CA33" s="528"/>
      <c r="CB33" s="528"/>
      <c r="CC33" s="528"/>
      <c r="CD33" s="528"/>
      <c r="CE33" s="528"/>
      <c r="CF33" s="528"/>
      <c r="CG33" s="532"/>
      <c r="CH33" s="532"/>
      <c r="CI33" s="532"/>
      <c r="CJ33" s="533"/>
      <c r="CK33" s="533"/>
    </row>
    <row r="34" spans="2:89" s="539" customFormat="1" ht="11.25" customHeight="1">
      <c r="B34" s="531"/>
      <c r="C34" s="528"/>
      <c r="D34" s="528"/>
      <c r="E34" s="528"/>
      <c r="F34" s="528"/>
      <c r="G34" s="528" t="s">
        <v>480</v>
      </c>
      <c r="H34" s="528"/>
      <c r="I34" s="528"/>
      <c r="J34" s="528"/>
      <c r="K34" s="528" t="s">
        <v>481</v>
      </c>
      <c r="L34" s="528"/>
      <c r="M34" s="528"/>
      <c r="N34" s="528" t="s">
        <v>456</v>
      </c>
      <c r="O34" s="528"/>
      <c r="P34" s="528"/>
      <c r="Q34" s="528"/>
      <c r="R34" s="528"/>
      <c r="S34" s="528"/>
      <c r="T34" s="528"/>
      <c r="U34" s="528"/>
      <c r="V34" s="528"/>
      <c r="W34" s="528"/>
      <c r="X34" s="528"/>
      <c r="Y34" s="528"/>
      <c r="Z34" s="528"/>
      <c r="AA34" s="528"/>
      <c r="AB34" s="528"/>
      <c r="AC34" s="528"/>
      <c r="AD34" s="528"/>
      <c r="AE34" s="528"/>
      <c r="AF34" s="528"/>
      <c r="AG34" s="528"/>
      <c r="AH34" s="528"/>
      <c r="AI34" s="528"/>
      <c r="AJ34" s="528"/>
      <c r="AK34" s="528"/>
      <c r="AL34" s="528"/>
      <c r="AM34" s="528"/>
      <c r="AN34" s="528"/>
      <c r="AO34" s="528"/>
      <c r="AP34" s="528"/>
      <c r="AQ34" s="528"/>
      <c r="AR34" s="528"/>
      <c r="AS34" s="528"/>
      <c r="AT34" s="528"/>
      <c r="AU34" s="528"/>
      <c r="AV34" s="528"/>
      <c r="AW34" s="528"/>
      <c r="AX34" s="528"/>
      <c r="AY34" s="528"/>
      <c r="AZ34" s="528"/>
      <c r="BA34" s="528"/>
      <c r="BB34" s="528"/>
      <c r="BC34" s="528"/>
      <c r="BD34" s="528"/>
      <c r="BE34" s="528"/>
      <c r="BF34" s="528"/>
      <c r="BG34" s="528"/>
      <c r="BH34" s="528"/>
      <c r="BI34" s="528"/>
      <c r="BJ34" s="528"/>
      <c r="BK34" s="528"/>
      <c r="BL34" s="528" t="str">
        <f>TEXT(BQ31+BZ32+BR33,"#,##0.#######")</f>
        <v>153,630.5</v>
      </c>
      <c r="BM34" s="528"/>
      <c r="BN34" s="528"/>
      <c r="BO34" s="528"/>
      <c r="BP34" s="528"/>
      <c r="BQ34" s="528"/>
      <c r="BR34" s="528"/>
      <c r="BS34" s="528"/>
      <c r="BT34" s="528"/>
      <c r="BU34" s="528"/>
      <c r="BV34" s="528"/>
      <c r="BW34" s="528"/>
      <c r="BX34" s="528"/>
      <c r="BY34" s="528"/>
      <c r="BZ34" s="528"/>
      <c r="CA34" s="528"/>
      <c r="CB34" s="528"/>
      <c r="CC34" s="528"/>
      <c r="CD34" s="528"/>
      <c r="CE34" s="528"/>
      <c r="CF34" s="528"/>
      <c r="CG34" s="532">
        <f>CH34+CI34+CJ34</f>
        <v>153630.5</v>
      </c>
      <c r="CH34" s="532" t="str">
        <f>TEXT(BQ31,"#,###.0")</f>
        <v>93,682.5</v>
      </c>
      <c r="CI34" s="532" t="str">
        <f>TEXT(BZ32,"#,###.0")</f>
        <v>35,173.4</v>
      </c>
      <c r="CJ34" s="533" t="str">
        <f>TEXT(BR33,"#,###.0")</f>
        <v>24,774.6</v>
      </c>
      <c r="CK34" s="533"/>
    </row>
    <row r="35" spans="2:89" s="539" customFormat="1" ht="11.25" customHeight="1">
      <c r="B35" s="531"/>
      <c r="C35" s="528"/>
      <c r="D35" s="528"/>
      <c r="E35" s="528"/>
      <c r="F35" s="528"/>
      <c r="G35" s="528"/>
      <c r="H35" s="528"/>
      <c r="I35" s="528"/>
      <c r="J35" s="528"/>
      <c r="K35" s="528"/>
      <c r="L35" s="528"/>
      <c r="M35" s="528"/>
      <c r="N35" s="528"/>
      <c r="O35" s="528"/>
      <c r="P35" s="528"/>
      <c r="Q35" s="528"/>
      <c r="R35" s="528"/>
      <c r="S35" s="528"/>
      <c r="T35" s="528"/>
      <c r="U35" s="528"/>
      <c r="V35" s="528"/>
      <c r="W35" s="528"/>
      <c r="X35" s="528"/>
      <c r="Y35" s="528"/>
      <c r="Z35" s="528"/>
      <c r="AA35" s="528"/>
      <c r="AB35" s="528"/>
      <c r="AC35" s="528"/>
      <c r="AD35" s="528"/>
      <c r="AE35" s="528"/>
      <c r="AF35" s="528"/>
      <c r="AG35" s="528"/>
      <c r="AH35" s="528"/>
      <c r="AI35" s="528"/>
      <c r="AJ35" s="528"/>
      <c r="AK35" s="528"/>
      <c r="AL35" s="528"/>
      <c r="AM35" s="528"/>
      <c r="AN35" s="528"/>
      <c r="AO35" s="528"/>
      <c r="AP35" s="528"/>
      <c r="AQ35" s="528"/>
      <c r="AR35" s="528"/>
      <c r="AS35" s="528"/>
      <c r="AT35" s="528"/>
      <c r="AU35" s="528"/>
      <c r="AV35" s="528"/>
      <c r="AW35" s="528"/>
      <c r="AX35" s="528"/>
      <c r="AY35" s="528"/>
      <c r="AZ35" s="528"/>
      <c r="BA35" s="528"/>
      <c r="BB35" s="528"/>
      <c r="BC35" s="528"/>
      <c r="BD35" s="528"/>
      <c r="BE35" s="528"/>
      <c r="BF35" s="528"/>
      <c r="BG35" s="528"/>
      <c r="BH35" s="528"/>
      <c r="BI35" s="528"/>
      <c r="BJ35" s="528"/>
      <c r="BK35" s="528"/>
      <c r="BL35" s="528"/>
      <c r="BM35" s="528"/>
      <c r="BN35" s="528"/>
      <c r="BO35" s="528"/>
      <c r="BP35" s="528"/>
      <c r="BQ35" s="528"/>
      <c r="BR35" s="528"/>
      <c r="BS35" s="528"/>
      <c r="BT35" s="528"/>
      <c r="BU35" s="528"/>
      <c r="BV35" s="528"/>
      <c r="BW35" s="528"/>
      <c r="BX35" s="528"/>
      <c r="BY35" s="528"/>
      <c r="BZ35" s="528"/>
      <c r="CA35" s="528"/>
      <c r="CB35" s="528"/>
      <c r="CC35" s="528"/>
      <c r="CD35" s="528"/>
      <c r="CE35" s="528"/>
      <c r="CF35" s="528"/>
      <c r="CG35" s="532"/>
      <c r="CH35" s="532"/>
      <c r="CI35" s="532"/>
      <c r="CJ35" s="533"/>
      <c r="CK35" s="533"/>
    </row>
    <row r="36" spans="2:89" s="539" customFormat="1" ht="11.25" customHeight="1">
      <c r="B36" s="531"/>
      <c r="C36" s="528"/>
      <c r="D36" s="528" t="s">
        <v>67</v>
      </c>
      <c r="E36" s="528"/>
      <c r="F36" s="528"/>
      <c r="G36" s="528" t="s">
        <v>523</v>
      </c>
      <c r="H36" s="528"/>
      <c r="I36" s="528"/>
      <c r="J36" s="528"/>
      <c r="K36" s="528" t="s">
        <v>481</v>
      </c>
      <c r="L36" s="528"/>
      <c r="M36" s="528"/>
      <c r="N36" s="528"/>
      <c r="O36" s="528"/>
      <c r="P36" s="528"/>
      <c r="Q36" s="528"/>
      <c r="R36" s="528"/>
      <c r="S36" s="528"/>
      <c r="T36" s="528"/>
      <c r="U36" s="528"/>
      <c r="V36" s="528"/>
      <c r="W36" s="528"/>
      <c r="X36" s="528"/>
      <c r="Y36" s="528"/>
      <c r="Z36" s="528"/>
      <c r="AA36" s="528"/>
      <c r="AB36" s="528"/>
      <c r="AC36" s="528"/>
      <c r="AD36" s="528"/>
      <c r="AE36" s="528"/>
      <c r="AF36" s="528"/>
      <c r="AG36" s="528"/>
      <c r="AH36" s="528"/>
      <c r="AI36" s="528"/>
      <c r="AJ36" s="528"/>
      <c r="AK36" s="528"/>
      <c r="AL36" s="528"/>
      <c r="AM36" s="528"/>
      <c r="AN36" s="528"/>
      <c r="AO36" s="528"/>
      <c r="AP36" s="528"/>
      <c r="AQ36" s="528"/>
      <c r="AR36" s="528"/>
      <c r="AS36" s="528"/>
      <c r="AT36" s="528"/>
      <c r="AU36" s="528"/>
      <c r="AV36" s="528"/>
      <c r="AW36" s="528"/>
      <c r="AX36" s="528"/>
      <c r="AY36" s="528"/>
      <c r="AZ36" s="528"/>
      <c r="BA36" s="528"/>
      <c r="BB36" s="528"/>
      <c r="BC36" s="528"/>
      <c r="BD36" s="528"/>
      <c r="BE36" s="528"/>
      <c r="BF36" s="528"/>
      <c r="BG36" s="528"/>
      <c r="BH36" s="528"/>
      <c r="BI36" s="528"/>
      <c r="BJ36" s="528"/>
      <c r="BK36" s="528"/>
      <c r="BL36" s="528"/>
      <c r="BM36" s="528"/>
      <c r="BN36" s="528"/>
      <c r="BO36" s="528"/>
      <c r="BP36" s="528"/>
      <c r="BQ36" s="528"/>
      <c r="BR36" s="528"/>
      <c r="BS36" s="528"/>
      <c r="BT36" s="528"/>
      <c r="BU36" s="528"/>
      <c r="BV36" s="528"/>
      <c r="BW36" s="528"/>
      <c r="BX36" s="528"/>
      <c r="BY36" s="528"/>
      <c r="BZ36" s="528"/>
      <c r="CA36" s="528"/>
      <c r="CB36" s="528"/>
      <c r="CC36" s="528"/>
      <c r="CD36" s="528"/>
      <c r="CE36" s="528"/>
      <c r="CF36" s="528"/>
      <c r="CG36" s="532"/>
      <c r="CH36" s="532"/>
      <c r="CI36" s="532"/>
      <c r="CJ36" s="533"/>
      <c r="CK36" s="533"/>
    </row>
    <row r="37" spans="2:89" s="539" customFormat="1" ht="11.25" customHeight="1">
      <c r="B37" s="531"/>
      <c r="C37" s="528"/>
      <c r="D37" s="528"/>
      <c r="E37" s="528"/>
      <c r="F37" s="528"/>
      <c r="G37" s="528"/>
      <c r="H37" s="528"/>
      <c r="I37" s="528"/>
      <c r="J37" s="528"/>
      <c r="K37" s="528"/>
      <c r="L37" s="528"/>
      <c r="M37" s="528"/>
      <c r="N37" s="528"/>
      <c r="O37" s="528"/>
      <c r="P37" s="528"/>
      <c r="Q37" s="528"/>
      <c r="R37" s="528"/>
      <c r="S37" s="528"/>
      <c r="T37" s="528"/>
      <c r="U37" s="528"/>
      <c r="V37" s="528"/>
      <c r="W37" s="528"/>
      <c r="X37" s="528"/>
      <c r="Y37" s="528"/>
      <c r="Z37" s="528"/>
      <c r="AA37" s="528"/>
      <c r="AB37" s="528"/>
      <c r="AC37" s="528"/>
      <c r="AD37" s="528"/>
      <c r="AE37" s="528"/>
      <c r="AF37" s="528"/>
      <c r="AG37" s="528"/>
      <c r="AH37" s="528"/>
      <c r="AI37" s="528"/>
      <c r="AJ37" s="528"/>
      <c r="AK37" s="528"/>
      <c r="AL37" s="528"/>
      <c r="AM37" s="528"/>
      <c r="AN37" s="528"/>
      <c r="AO37" s="528"/>
      <c r="AP37" s="528"/>
      <c r="AQ37" s="528"/>
      <c r="AR37" s="528"/>
      <c r="AS37" s="528"/>
      <c r="AT37" s="528"/>
      <c r="AU37" s="528"/>
      <c r="AV37" s="528"/>
      <c r="AW37" s="528"/>
      <c r="AX37" s="528"/>
      <c r="AY37" s="528"/>
      <c r="AZ37" s="528"/>
      <c r="BA37" s="528"/>
      <c r="BB37" s="528"/>
      <c r="BC37" s="528"/>
      <c r="BD37" s="528"/>
      <c r="BE37" s="528"/>
      <c r="BF37" s="528"/>
      <c r="BG37" s="528"/>
      <c r="BH37" s="528"/>
      <c r="BI37" s="528"/>
      <c r="BJ37" s="528"/>
      <c r="BK37" s="528"/>
      <c r="BL37" s="528"/>
      <c r="BM37" s="528"/>
      <c r="BN37" s="528"/>
      <c r="BO37" s="528"/>
      <c r="BP37" s="528"/>
      <c r="BQ37" s="528"/>
      <c r="BR37" s="528"/>
      <c r="BS37" s="528"/>
      <c r="BT37" s="528"/>
      <c r="BU37" s="528"/>
      <c r="BV37" s="528"/>
      <c r="BW37" s="528"/>
      <c r="BX37" s="528"/>
      <c r="BY37" s="528"/>
      <c r="BZ37" s="528"/>
      <c r="CA37" s="528"/>
      <c r="CB37" s="528"/>
      <c r="CC37" s="528"/>
      <c r="CD37" s="528"/>
      <c r="CE37" s="528"/>
      <c r="CF37" s="528"/>
      <c r="CG37" s="532"/>
      <c r="CH37" s="532"/>
      <c r="CI37" s="532"/>
      <c r="CJ37" s="533"/>
      <c r="CK37" s="533"/>
    </row>
    <row r="38" spans="2:89" s="539" customFormat="1" ht="11.25" customHeight="1">
      <c r="B38" s="531"/>
      <c r="C38" s="528"/>
      <c r="D38" s="528"/>
      <c r="E38" s="528"/>
      <c r="F38" s="528"/>
      <c r="G38" s="528"/>
      <c r="H38" s="528" t="s">
        <v>437</v>
      </c>
      <c r="I38" s="528"/>
      <c r="J38" s="528"/>
      <c r="K38" s="528"/>
      <c r="L38" s="528"/>
      <c r="M38" s="528"/>
      <c r="N38" s="528"/>
      <c r="O38" s="528" t="s">
        <v>456</v>
      </c>
      <c r="P38" s="528"/>
      <c r="Q38" s="1429" t="str">
        <f>TEXT(TRUNC(CH34,0),"#,##0")</f>
        <v>93,682</v>
      </c>
      <c r="R38" s="1429"/>
      <c r="S38" s="1429"/>
      <c r="T38" s="1429"/>
      <c r="U38" s="1429"/>
      <c r="V38" s="1429"/>
      <c r="W38" s="1429"/>
      <c r="X38" s="1429"/>
      <c r="Y38" s="528"/>
      <c r="Z38" s="528"/>
      <c r="AA38" s="528"/>
      <c r="AB38" s="528"/>
      <c r="AC38" s="528"/>
      <c r="AD38" s="528"/>
      <c r="AE38" s="528"/>
      <c r="AF38" s="528"/>
      <c r="AG38" s="528"/>
      <c r="AH38" s="528"/>
      <c r="AI38" s="528"/>
      <c r="AJ38" s="528"/>
      <c r="AK38" s="528"/>
      <c r="AL38" s="528"/>
      <c r="AM38" s="528"/>
      <c r="AN38" s="528"/>
      <c r="AO38" s="528"/>
      <c r="AP38" s="528"/>
      <c r="AQ38" s="528"/>
      <c r="AR38" s="528"/>
      <c r="AS38" s="528"/>
      <c r="AT38" s="528"/>
      <c r="AU38" s="528"/>
      <c r="AV38" s="528"/>
      <c r="AW38" s="528"/>
      <c r="AX38" s="528"/>
      <c r="AY38" s="528"/>
      <c r="AZ38" s="528"/>
      <c r="BA38" s="528"/>
      <c r="BB38" s="528"/>
      <c r="BC38" s="528"/>
      <c r="BD38" s="528"/>
      <c r="BE38" s="528"/>
      <c r="BF38" s="528"/>
      <c r="BG38" s="528"/>
      <c r="BH38" s="528"/>
      <c r="BI38" s="528"/>
      <c r="BJ38" s="528"/>
      <c r="BK38" s="528"/>
      <c r="BL38" s="528"/>
      <c r="BM38" s="528"/>
      <c r="BN38" s="528"/>
      <c r="BO38" s="528"/>
      <c r="BP38" s="528"/>
      <c r="BQ38" s="528"/>
      <c r="BR38" s="528"/>
      <c r="BS38" s="528"/>
      <c r="BT38" s="528"/>
      <c r="BU38" s="528"/>
      <c r="BV38" s="528"/>
      <c r="BW38" s="528"/>
      <c r="BX38" s="528"/>
      <c r="BY38" s="528"/>
      <c r="BZ38" s="528"/>
      <c r="CA38" s="528"/>
      <c r="CB38" s="528"/>
      <c r="CC38" s="528"/>
      <c r="CD38" s="528"/>
      <c r="CE38" s="528"/>
      <c r="CF38" s="528"/>
      <c r="CG38" s="532"/>
      <c r="CH38" s="532"/>
      <c r="CI38" s="532"/>
      <c r="CJ38" s="533"/>
      <c r="CK38" s="533"/>
    </row>
    <row r="39" spans="2:89" s="539" customFormat="1" ht="11.25" customHeight="1">
      <c r="B39" s="531"/>
      <c r="C39" s="528"/>
      <c r="D39" s="528"/>
      <c r="E39" s="528"/>
      <c r="F39" s="528"/>
      <c r="G39" s="528"/>
      <c r="H39" s="528" t="s">
        <v>248</v>
      </c>
      <c r="I39" s="528"/>
      <c r="J39" s="528"/>
      <c r="K39" s="528"/>
      <c r="L39" s="528"/>
      <c r="M39" s="528"/>
      <c r="N39" s="528"/>
      <c r="O39" s="528" t="s">
        <v>456</v>
      </c>
      <c r="P39" s="528"/>
      <c r="Q39" s="1429" t="str">
        <f>TEXT(TRUNC(CI34,0),"#,##0")</f>
        <v>35,173</v>
      </c>
      <c r="R39" s="1429"/>
      <c r="S39" s="1429"/>
      <c r="T39" s="1429"/>
      <c r="U39" s="1429"/>
      <c r="V39" s="1429"/>
      <c r="W39" s="1429"/>
      <c r="X39" s="1429"/>
      <c r="Y39" s="528"/>
      <c r="Z39" s="528"/>
      <c r="AA39" s="528"/>
      <c r="AB39" s="528"/>
      <c r="AC39" s="528"/>
      <c r="AD39" s="528"/>
      <c r="AE39" s="528"/>
      <c r="AF39" s="528"/>
      <c r="AG39" s="528"/>
      <c r="AH39" s="528"/>
      <c r="AI39" s="528"/>
      <c r="AJ39" s="528"/>
      <c r="AK39" s="528"/>
      <c r="AL39" s="528"/>
      <c r="AM39" s="528"/>
      <c r="AN39" s="528"/>
      <c r="AO39" s="528"/>
      <c r="AP39" s="528"/>
      <c r="AQ39" s="528"/>
      <c r="AR39" s="528"/>
      <c r="AS39" s="528"/>
      <c r="AT39" s="528"/>
      <c r="AU39" s="528"/>
      <c r="AV39" s="528"/>
      <c r="AW39" s="528"/>
      <c r="AX39" s="528"/>
      <c r="AY39" s="528"/>
      <c r="AZ39" s="528"/>
      <c r="BA39" s="528"/>
      <c r="BB39" s="528"/>
      <c r="BC39" s="528"/>
      <c r="BD39" s="528"/>
      <c r="BE39" s="528"/>
      <c r="BF39" s="528"/>
      <c r="BG39" s="528"/>
      <c r="BH39" s="528"/>
      <c r="BI39" s="528"/>
      <c r="BJ39" s="528"/>
      <c r="BK39" s="528"/>
      <c r="BL39" s="528"/>
      <c r="BM39" s="528"/>
      <c r="BN39" s="528"/>
      <c r="BO39" s="528"/>
      <c r="BP39" s="528"/>
      <c r="BQ39" s="528"/>
      <c r="BR39" s="528"/>
      <c r="BS39" s="528"/>
      <c r="BT39" s="528"/>
      <c r="BU39" s="528"/>
      <c r="BV39" s="528"/>
      <c r="BW39" s="528"/>
      <c r="BX39" s="528"/>
      <c r="BY39" s="528"/>
      <c r="BZ39" s="528"/>
      <c r="CA39" s="528"/>
      <c r="CB39" s="528"/>
      <c r="CC39" s="528"/>
      <c r="CD39" s="528"/>
      <c r="CE39" s="528"/>
      <c r="CF39" s="528"/>
      <c r="CG39" s="532"/>
      <c r="CH39" s="532"/>
      <c r="CI39" s="532"/>
      <c r="CJ39" s="533"/>
      <c r="CK39" s="533"/>
    </row>
    <row r="40" spans="2:89" s="539" customFormat="1" ht="11.25" customHeight="1">
      <c r="B40" s="531"/>
      <c r="C40" s="528"/>
      <c r="D40" s="528"/>
      <c r="E40" s="528"/>
      <c r="F40" s="528"/>
      <c r="G40" s="528"/>
      <c r="H40" s="528" t="s">
        <v>478</v>
      </c>
      <c r="I40" s="528"/>
      <c r="J40" s="528"/>
      <c r="K40" s="528"/>
      <c r="L40" s="528" t="s">
        <v>479</v>
      </c>
      <c r="M40" s="528"/>
      <c r="N40" s="528"/>
      <c r="O40" s="528" t="s">
        <v>456</v>
      </c>
      <c r="P40" s="528"/>
      <c r="Q40" s="1429" t="str">
        <f>TEXT(TRUNC(CJ34,0),"#,##0")</f>
        <v>24,774</v>
      </c>
      <c r="R40" s="1429"/>
      <c r="S40" s="1429"/>
      <c r="T40" s="1429"/>
      <c r="U40" s="1429"/>
      <c r="V40" s="1429"/>
      <c r="W40" s="1429"/>
      <c r="X40" s="1429"/>
      <c r="Y40" s="528"/>
      <c r="Z40" s="528"/>
      <c r="AA40" s="528"/>
      <c r="AB40" s="528"/>
      <c r="AC40" s="528"/>
      <c r="AD40" s="528"/>
      <c r="AE40" s="528"/>
      <c r="AF40" s="528"/>
      <c r="AG40" s="528"/>
      <c r="AH40" s="528"/>
      <c r="AI40" s="528"/>
      <c r="AJ40" s="528"/>
      <c r="AK40" s="528"/>
      <c r="AL40" s="528"/>
      <c r="AM40" s="528"/>
      <c r="AN40" s="528"/>
      <c r="AO40" s="528"/>
      <c r="AP40" s="528"/>
      <c r="AQ40" s="528"/>
      <c r="AR40" s="528"/>
      <c r="AS40" s="528"/>
      <c r="AT40" s="528"/>
      <c r="AU40" s="528"/>
      <c r="AV40" s="528"/>
      <c r="AW40" s="528"/>
      <c r="AX40" s="528"/>
      <c r="AY40" s="528"/>
      <c r="AZ40" s="528"/>
      <c r="BA40" s="528"/>
      <c r="BB40" s="528"/>
      <c r="BC40" s="528"/>
      <c r="BD40" s="528"/>
      <c r="BE40" s="528"/>
      <c r="BF40" s="528"/>
      <c r="BG40" s="528"/>
      <c r="BH40" s="528"/>
      <c r="BI40" s="528"/>
      <c r="BJ40" s="528"/>
      <c r="BK40" s="528"/>
      <c r="BL40" s="528"/>
      <c r="BM40" s="528"/>
      <c r="BN40" s="528"/>
      <c r="BO40" s="528"/>
      <c r="BP40" s="528"/>
      <c r="BQ40" s="528"/>
      <c r="BR40" s="528"/>
      <c r="BS40" s="528"/>
      <c r="BT40" s="528"/>
      <c r="BU40" s="528"/>
      <c r="BV40" s="528"/>
      <c r="BW40" s="528"/>
      <c r="BX40" s="528"/>
      <c r="BY40" s="528"/>
      <c r="BZ40" s="528"/>
      <c r="CA40" s="528"/>
      <c r="CB40" s="528"/>
      <c r="CC40" s="528"/>
      <c r="CD40" s="528"/>
      <c r="CE40" s="528"/>
      <c r="CF40" s="528"/>
      <c r="CG40" s="532"/>
      <c r="CH40" s="532"/>
      <c r="CI40" s="532"/>
      <c r="CJ40" s="533"/>
      <c r="CK40" s="533"/>
    </row>
    <row r="41" spans="2:89" s="539" customFormat="1" ht="11.25" customHeight="1">
      <c r="B41" s="531"/>
      <c r="C41" s="528"/>
      <c r="D41" s="528"/>
      <c r="E41" s="528"/>
      <c r="F41" s="528"/>
      <c r="G41" s="528"/>
      <c r="H41" s="528"/>
      <c r="I41" s="528"/>
      <c r="J41" s="528" t="s">
        <v>481</v>
      </c>
      <c r="K41" s="528"/>
      <c r="L41" s="528"/>
      <c r="M41" s="528"/>
      <c r="N41" s="528"/>
      <c r="O41" s="528" t="s">
        <v>456</v>
      </c>
      <c r="P41" s="528"/>
      <c r="Q41" s="1429" t="str">
        <f>TEXT(Q38+Q39+Q40,"#,##0")</f>
        <v>153,629</v>
      </c>
      <c r="R41" s="1429"/>
      <c r="S41" s="1429"/>
      <c r="T41" s="1429"/>
      <c r="U41" s="1429"/>
      <c r="V41" s="1429"/>
      <c r="W41" s="1429"/>
      <c r="X41" s="1429"/>
      <c r="Y41" s="528"/>
      <c r="Z41" s="528"/>
      <c r="AA41" s="528"/>
      <c r="AB41" s="528"/>
      <c r="AC41" s="528"/>
      <c r="AD41" s="528"/>
      <c r="AE41" s="528"/>
      <c r="AF41" s="528"/>
      <c r="AG41" s="528"/>
      <c r="AH41" s="528"/>
      <c r="AI41" s="528"/>
      <c r="AJ41" s="528"/>
      <c r="AK41" s="528"/>
      <c r="AL41" s="528"/>
      <c r="AM41" s="528"/>
      <c r="AN41" s="528"/>
      <c r="AO41" s="528"/>
      <c r="AP41" s="528"/>
      <c r="AQ41" s="528"/>
      <c r="AR41" s="528"/>
      <c r="AS41" s="528"/>
      <c r="AT41" s="528"/>
      <c r="AU41" s="528"/>
      <c r="AV41" s="528"/>
      <c r="AW41" s="528"/>
      <c r="AX41" s="528"/>
      <c r="AY41" s="528"/>
      <c r="AZ41" s="528"/>
      <c r="BA41" s="528"/>
      <c r="BB41" s="528"/>
      <c r="BC41" s="528"/>
      <c r="BD41" s="528"/>
      <c r="BE41" s="528"/>
      <c r="BF41" s="528"/>
      <c r="BG41" s="528"/>
      <c r="BH41" s="528"/>
      <c r="BI41" s="528"/>
      <c r="BJ41" s="528"/>
      <c r="BK41" s="528"/>
      <c r="BL41" s="528"/>
      <c r="BM41" s="528"/>
      <c r="BN41" s="528"/>
      <c r="BO41" s="528"/>
      <c r="BP41" s="528"/>
      <c r="BQ41" s="528"/>
      <c r="BR41" s="528"/>
      <c r="BS41" s="528"/>
      <c r="BT41" s="528"/>
      <c r="BU41" s="528"/>
      <c r="BV41" s="528"/>
      <c r="BW41" s="528"/>
      <c r="BX41" s="528"/>
      <c r="BY41" s="528"/>
      <c r="BZ41" s="528"/>
      <c r="CA41" s="528"/>
      <c r="CB41" s="528"/>
      <c r="CC41" s="528"/>
      <c r="CD41" s="528"/>
      <c r="CE41" s="528"/>
      <c r="CF41" s="528"/>
      <c r="CG41" s="538">
        <f>CH41+CI41+CJ41</f>
        <v>153629</v>
      </c>
      <c r="CH41" s="532" t="str">
        <f>TEXT(Q38,"#,##0")</f>
        <v>93,682</v>
      </c>
      <c r="CI41" s="532" t="str">
        <f>TEXT(Q39,"#,##0")</f>
        <v>35,173</v>
      </c>
      <c r="CJ41" s="533" t="str">
        <f>TEXT(Q40,"#,##0")</f>
        <v>24,774</v>
      </c>
      <c r="CK41" s="533"/>
    </row>
    <row r="42" spans="2:89" s="539" customFormat="1" ht="11.25" customHeight="1">
      <c r="B42" s="534"/>
      <c r="C42" s="535"/>
      <c r="D42" s="535"/>
      <c r="E42" s="535"/>
      <c r="F42" s="535"/>
      <c r="G42" s="535"/>
      <c r="H42" s="535"/>
      <c r="I42" s="535"/>
      <c r="J42" s="535"/>
      <c r="K42" s="535"/>
      <c r="L42" s="535"/>
      <c r="M42" s="535"/>
      <c r="N42" s="535"/>
      <c r="O42" s="535"/>
      <c r="P42" s="535"/>
      <c r="Q42" s="535"/>
      <c r="R42" s="535"/>
      <c r="S42" s="535"/>
      <c r="T42" s="535"/>
      <c r="U42" s="535"/>
      <c r="V42" s="535"/>
      <c r="W42" s="535"/>
      <c r="X42" s="535"/>
      <c r="Y42" s="535"/>
      <c r="Z42" s="535"/>
      <c r="AA42" s="535"/>
      <c r="AB42" s="535"/>
      <c r="AC42" s="535"/>
      <c r="AD42" s="535"/>
      <c r="AE42" s="535"/>
      <c r="AF42" s="535"/>
      <c r="AG42" s="535"/>
      <c r="AH42" s="535"/>
      <c r="AI42" s="535"/>
      <c r="AJ42" s="535"/>
      <c r="AK42" s="535"/>
      <c r="AL42" s="535"/>
      <c r="AM42" s="535"/>
      <c r="AN42" s="535"/>
      <c r="AO42" s="535"/>
      <c r="AP42" s="535"/>
      <c r="AQ42" s="535"/>
      <c r="AR42" s="535"/>
      <c r="AS42" s="535"/>
      <c r="AT42" s="535"/>
      <c r="AU42" s="535"/>
      <c r="AV42" s="535"/>
      <c r="AW42" s="535"/>
      <c r="AX42" s="535"/>
      <c r="AY42" s="535"/>
      <c r="AZ42" s="535"/>
      <c r="BA42" s="535"/>
      <c r="BB42" s="535"/>
      <c r="BC42" s="535"/>
      <c r="BD42" s="535"/>
      <c r="BE42" s="535"/>
      <c r="BF42" s="535"/>
      <c r="BG42" s="535"/>
      <c r="BH42" s="535"/>
      <c r="BI42" s="535"/>
      <c r="BJ42" s="535"/>
      <c r="BK42" s="535"/>
      <c r="BL42" s="535"/>
      <c r="BM42" s="535"/>
      <c r="BN42" s="535"/>
      <c r="BO42" s="535"/>
      <c r="BP42" s="535"/>
      <c r="BQ42" s="535"/>
      <c r="BR42" s="535"/>
      <c r="BS42" s="535"/>
      <c r="BT42" s="535"/>
      <c r="BU42" s="535"/>
      <c r="BV42" s="535"/>
      <c r="BW42" s="535"/>
      <c r="BX42" s="535"/>
      <c r="BY42" s="535"/>
      <c r="BZ42" s="535"/>
      <c r="CA42" s="535"/>
      <c r="CB42" s="535"/>
      <c r="CC42" s="535"/>
      <c r="CD42" s="535"/>
      <c r="CE42" s="535"/>
      <c r="CF42" s="535"/>
      <c r="CG42" s="536"/>
      <c r="CH42" s="536"/>
      <c r="CI42" s="536"/>
      <c r="CJ42" s="537"/>
      <c r="CK42" s="537"/>
    </row>
    <row r="43" spans="2:89" ht="11.25" customHeight="1">
      <c r="B43" s="531"/>
      <c r="C43" s="528"/>
      <c r="D43" s="528"/>
      <c r="E43" s="528"/>
      <c r="F43" s="528"/>
      <c r="G43" s="528"/>
      <c r="H43" s="528"/>
      <c r="I43" s="528"/>
      <c r="J43" s="528"/>
      <c r="K43" s="528"/>
      <c r="L43" s="528"/>
      <c r="M43" s="528"/>
      <c r="N43" s="528"/>
      <c r="O43" s="528"/>
      <c r="P43" s="528"/>
      <c r="Q43" s="528"/>
      <c r="R43" s="528"/>
      <c r="S43" s="528"/>
      <c r="T43" s="528"/>
      <c r="U43" s="528"/>
      <c r="V43" s="528"/>
      <c r="W43" s="528"/>
      <c r="X43" s="528"/>
      <c r="Y43" s="528"/>
      <c r="Z43" s="528"/>
      <c r="AA43" s="528"/>
      <c r="AB43" s="528"/>
      <c r="AC43" s="528"/>
      <c r="AD43" s="528"/>
      <c r="AE43" s="528"/>
      <c r="AF43" s="528"/>
      <c r="AG43" s="528"/>
      <c r="AH43" s="528"/>
      <c r="AI43" s="528"/>
      <c r="AJ43" s="528"/>
      <c r="AK43" s="528"/>
      <c r="AL43" s="528"/>
      <c r="AM43" s="528"/>
      <c r="AN43" s="528"/>
      <c r="AO43" s="528"/>
      <c r="AP43" s="528"/>
      <c r="AQ43" s="528"/>
      <c r="AR43" s="528"/>
      <c r="AS43" s="528"/>
      <c r="AT43" s="528"/>
      <c r="AU43" s="528"/>
      <c r="AV43" s="528"/>
      <c r="AW43" s="528"/>
      <c r="AX43" s="528"/>
      <c r="AY43" s="528"/>
      <c r="AZ43" s="528"/>
      <c r="BA43" s="528"/>
      <c r="BB43" s="528"/>
      <c r="BC43" s="528"/>
      <c r="BD43" s="528"/>
      <c r="BE43" s="528"/>
      <c r="BF43" s="528"/>
      <c r="BG43" s="528"/>
      <c r="BH43" s="528"/>
      <c r="BI43" s="528"/>
      <c r="BJ43" s="528"/>
      <c r="BK43" s="528"/>
      <c r="BL43" s="528"/>
      <c r="BM43" s="528"/>
      <c r="BN43" s="528"/>
      <c r="BO43" s="528"/>
      <c r="BP43" s="528"/>
      <c r="BQ43" s="528"/>
      <c r="BR43" s="528"/>
      <c r="BS43" s="528"/>
      <c r="BT43" s="528"/>
      <c r="BU43" s="528"/>
      <c r="BV43" s="528"/>
      <c r="BW43" s="528"/>
      <c r="BX43" s="528"/>
      <c r="BY43" s="528"/>
      <c r="BZ43" s="528"/>
      <c r="CA43" s="528"/>
      <c r="CB43" s="528"/>
      <c r="CC43" s="528"/>
      <c r="CD43" s="528"/>
      <c r="CE43" s="528"/>
      <c r="CF43" s="528"/>
      <c r="CG43" s="532"/>
      <c r="CH43" s="532"/>
      <c r="CI43" s="532"/>
      <c r="CJ43" s="533"/>
      <c r="CK43" s="533"/>
    </row>
    <row r="44" spans="2:89" ht="11.25" customHeight="1">
      <c r="B44" s="531"/>
      <c r="C44" s="528"/>
      <c r="D44" s="528"/>
      <c r="E44" s="528"/>
      <c r="F44" s="528"/>
      <c r="G44" s="528"/>
      <c r="H44" s="528"/>
      <c r="I44" s="528"/>
      <c r="J44" s="528"/>
      <c r="K44" s="528"/>
      <c r="L44" s="528"/>
      <c r="M44" s="528"/>
      <c r="N44" s="528"/>
      <c r="O44" s="528"/>
      <c r="P44" s="528"/>
      <c r="Q44" s="528"/>
      <c r="R44" s="528"/>
      <c r="S44" s="528"/>
      <c r="T44" s="528"/>
      <c r="U44" s="528"/>
      <c r="V44" s="528"/>
      <c r="W44" s="528"/>
      <c r="X44" s="528"/>
      <c r="Y44" s="528"/>
      <c r="Z44" s="528"/>
      <c r="AA44" s="528"/>
      <c r="AB44" s="528"/>
      <c r="AC44" s="528"/>
      <c r="AD44" s="528"/>
      <c r="AE44" s="528"/>
      <c r="AF44" s="528"/>
      <c r="AG44" s="528"/>
      <c r="AH44" s="528"/>
      <c r="AI44" s="528"/>
      <c r="AJ44" s="528"/>
      <c r="AK44" s="528"/>
      <c r="AL44" s="528"/>
      <c r="AM44" s="528"/>
      <c r="AN44" s="528"/>
      <c r="AO44" s="528"/>
      <c r="AP44" s="528"/>
      <c r="AQ44" s="528"/>
      <c r="AR44" s="528"/>
      <c r="AS44" s="528"/>
      <c r="AT44" s="528"/>
      <c r="AU44" s="528"/>
      <c r="AV44" s="528"/>
      <c r="AW44" s="528"/>
      <c r="AX44" s="528"/>
      <c r="AY44" s="528"/>
      <c r="AZ44" s="528"/>
      <c r="BA44" s="528"/>
      <c r="BB44" s="528"/>
      <c r="BC44" s="528"/>
      <c r="BD44" s="528"/>
      <c r="BE44" s="528"/>
      <c r="BF44" s="528"/>
      <c r="BG44" s="528"/>
      <c r="BH44" s="528"/>
      <c r="BI44" s="528"/>
      <c r="BJ44" s="528"/>
      <c r="BK44" s="528"/>
      <c r="BL44" s="528"/>
      <c r="BM44" s="528"/>
      <c r="BN44" s="528"/>
      <c r="BO44" s="528"/>
      <c r="BP44" s="528"/>
      <c r="BQ44" s="528"/>
      <c r="BR44" s="528"/>
      <c r="BS44" s="528"/>
      <c r="BT44" s="528"/>
      <c r="BU44" s="528"/>
      <c r="BV44" s="528"/>
      <c r="BW44" s="528"/>
      <c r="BX44" s="528"/>
      <c r="BY44" s="528"/>
      <c r="BZ44" s="528"/>
      <c r="CA44" s="528"/>
      <c r="CB44" s="528"/>
      <c r="CC44" s="528"/>
      <c r="CD44" s="528"/>
      <c r="CE44" s="528"/>
      <c r="CF44" s="528"/>
      <c r="CG44" s="532"/>
      <c r="CH44" s="532"/>
      <c r="CI44" s="532"/>
      <c r="CJ44" s="533"/>
      <c r="CK44" s="533"/>
    </row>
    <row r="45" spans="2:89" ht="11.25" customHeight="1">
      <c r="B45" s="531"/>
      <c r="C45" s="528"/>
      <c r="D45" s="528"/>
      <c r="E45" s="528"/>
      <c r="F45" s="528"/>
      <c r="G45" s="528"/>
      <c r="H45" s="528"/>
      <c r="I45" s="528"/>
      <c r="J45" s="528"/>
      <c r="K45" s="528"/>
      <c r="L45" s="528"/>
      <c r="M45" s="528"/>
      <c r="N45" s="528"/>
      <c r="O45" s="528"/>
      <c r="P45" s="528"/>
      <c r="Q45" s="528"/>
      <c r="R45" s="528"/>
      <c r="S45" s="528"/>
      <c r="T45" s="528"/>
      <c r="U45" s="528"/>
      <c r="V45" s="528"/>
      <c r="W45" s="528"/>
      <c r="X45" s="528"/>
      <c r="Y45" s="528"/>
      <c r="Z45" s="528"/>
      <c r="AA45" s="528"/>
      <c r="AB45" s="528"/>
      <c r="AC45" s="528"/>
      <c r="AD45" s="528"/>
      <c r="AE45" s="528"/>
      <c r="AF45" s="528"/>
      <c r="AG45" s="528"/>
      <c r="AH45" s="528"/>
      <c r="AI45" s="528"/>
      <c r="AJ45" s="528"/>
      <c r="AK45" s="528"/>
      <c r="AL45" s="528"/>
      <c r="AM45" s="528"/>
      <c r="AN45" s="528"/>
      <c r="AO45" s="528"/>
      <c r="AP45" s="528"/>
      <c r="AQ45" s="528"/>
      <c r="AR45" s="528"/>
      <c r="AS45" s="528"/>
      <c r="AT45" s="528"/>
      <c r="AU45" s="528"/>
      <c r="AV45" s="528"/>
      <c r="AW45" s="528"/>
      <c r="AX45" s="528"/>
      <c r="AY45" s="528"/>
      <c r="AZ45" s="528"/>
      <c r="BA45" s="528"/>
      <c r="BB45" s="528"/>
      <c r="BC45" s="528"/>
      <c r="BD45" s="528"/>
      <c r="BE45" s="528"/>
      <c r="BF45" s="528"/>
      <c r="BG45" s="528"/>
      <c r="BH45" s="528"/>
      <c r="BI45" s="528"/>
      <c r="BJ45" s="528"/>
      <c r="BK45" s="528"/>
      <c r="BL45" s="528"/>
      <c r="BM45" s="528"/>
      <c r="BN45" s="528"/>
      <c r="BO45" s="528"/>
      <c r="BP45" s="528"/>
      <c r="BQ45" s="528"/>
      <c r="BR45" s="528"/>
      <c r="BS45" s="528"/>
      <c r="BT45" s="528"/>
      <c r="BU45" s="528"/>
      <c r="BV45" s="528"/>
      <c r="BW45" s="528"/>
      <c r="BX45" s="528"/>
      <c r="BY45" s="528"/>
      <c r="BZ45" s="528"/>
      <c r="CA45" s="528"/>
      <c r="CB45" s="528"/>
      <c r="CC45" s="528"/>
      <c r="CD45" s="528"/>
      <c r="CE45" s="528"/>
      <c r="CF45" s="528"/>
      <c r="CG45" s="532"/>
      <c r="CH45" s="532"/>
      <c r="CI45" s="532"/>
      <c r="CJ45" s="533"/>
      <c r="CK45" s="533"/>
    </row>
    <row r="46" spans="2:89" ht="11.25" customHeight="1">
      <c r="B46" s="531"/>
      <c r="C46" s="528"/>
      <c r="D46" s="528"/>
      <c r="E46" s="528"/>
      <c r="F46" s="528"/>
      <c r="G46" s="528"/>
      <c r="H46" s="528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28"/>
      <c r="U46" s="528"/>
      <c r="V46" s="528"/>
      <c r="W46" s="528"/>
      <c r="X46" s="528"/>
      <c r="Y46" s="528"/>
      <c r="Z46" s="528"/>
      <c r="AA46" s="528"/>
      <c r="AB46" s="528"/>
      <c r="AC46" s="528"/>
      <c r="AD46" s="528"/>
      <c r="AE46" s="528"/>
      <c r="AF46" s="528"/>
      <c r="AG46" s="528"/>
      <c r="AH46" s="528"/>
      <c r="AI46" s="528"/>
      <c r="AJ46" s="528"/>
      <c r="AK46" s="528"/>
      <c r="AL46" s="528"/>
      <c r="AM46" s="528"/>
      <c r="AN46" s="528"/>
      <c r="AO46" s="528"/>
      <c r="AP46" s="528"/>
      <c r="AQ46" s="528"/>
      <c r="AR46" s="528"/>
      <c r="AS46" s="528"/>
      <c r="AT46" s="528"/>
      <c r="AU46" s="528"/>
      <c r="AV46" s="528"/>
      <c r="AW46" s="528"/>
      <c r="AX46" s="528"/>
      <c r="AY46" s="528"/>
      <c r="AZ46" s="528"/>
      <c r="BA46" s="528"/>
      <c r="BB46" s="528"/>
      <c r="BC46" s="528"/>
      <c r="BD46" s="528"/>
      <c r="BE46" s="528"/>
      <c r="BF46" s="528"/>
      <c r="BG46" s="528"/>
      <c r="BH46" s="528"/>
      <c r="BI46" s="528"/>
      <c r="BJ46" s="528"/>
      <c r="BK46" s="528"/>
      <c r="BL46" s="528"/>
      <c r="BM46" s="528"/>
      <c r="BN46" s="528"/>
      <c r="BO46" s="528"/>
      <c r="BP46" s="528"/>
      <c r="BQ46" s="528"/>
      <c r="BR46" s="528"/>
      <c r="BS46" s="528"/>
      <c r="BT46" s="528"/>
      <c r="BU46" s="528"/>
      <c r="BV46" s="528"/>
      <c r="BW46" s="528"/>
      <c r="BX46" s="528"/>
      <c r="BY46" s="528"/>
      <c r="BZ46" s="528"/>
      <c r="CA46" s="528"/>
      <c r="CB46" s="528"/>
      <c r="CC46" s="528"/>
      <c r="CD46" s="528"/>
      <c r="CE46" s="528"/>
      <c r="CF46" s="528"/>
      <c r="CG46" s="532"/>
      <c r="CH46" s="532"/>
      <c r="CI46" s="532"/>
      <c r="CJ46" s="533"/>
      <c r="CK46" s="533"/>
    </row>
    <row r="47" spans="2:89" ht="11.25" customHeight="1">
      <c r="B47" s="531"/>
      <c r="C47" s="528"/>
      <c r="D47" s="528"/>
      <c r="E47" s="528"/>
      <c r="F47" s="528"/>
      <c r="G47" s="528"/>
      <c r="H47" s="528"/>
      <c r="I47" s="528"/>
      <c r="J47" s="528"/>
      <c r="K47" s="528"/>
      <c r="L47" s="528"/>
      <c r="M47" s="528"/>
      <c r="N47" s="528"/>
      <c r="O47" s="528"/>
      <c r="P47" s="528"/>
      <c r="Q47" s="528"/>
      <c r="R47" s="528"/>
      <c r="S47" s="528"/>
      <c r="T47" s="528"/>
      <c r="U47" s="528"/>
      <c r="V47" s="528"/>
      <c r="W47" s="528"/>
      <c r="X47" s="528"/>
      <c r="Y47" s="528"/>
      <c r="Z47" s="528"/>
      <c r="AA47" s="528"/>
      <c r="AB47" s="528"/>
      <c r="AC47" s="528"/>
      <c r="AD47" s="528"/>
      <c r="AE47" s="528"/>
      <c r="AF47" s="528"/>
      <c r="AG47" s="528"/>
      <c r="AH47" s="528"/>
      <c r="AI47" s="528"/>
      <c r="AJ47" s="528"/>
      <c r="AK47" s="528"/>
      <c r="AL47" s="528"/>
      <c r="AM47" s="528"/>
      <c r="AN47" s="528"/>
      <c r="AO47" s="528"/>
      <c r="AP47" s="528"/>
      <c r="AQ47" s="528"/>
      <c r="AR47" s="528"/>
      <c r="AS47" s="528"/>
      <c r="AT47" s="528"/>
      <c r="AU47" s="528"/>
      <c r="AV47" s="528"/>
      <c r="AW47" s="528"/>
      <c r="AX47" s="528"/>
      <c r="AY47" s="528"/>
      <c r="AZ47" s="528"/>
      <c r="BA47" s="528"/>
      <c r="BB47" s="528"/>
      <c r="BC47" s="528"/>
      <c r="BD47" s="528"/>
      <c r="BE47" s="528"/>
      <c r="BF47" s="528"/>
      <c r="BG47" s="528"/>
      <c r="BH47" s="528"/>
      <c r="BI47" s="528"/>
      <c r="BJ47" s="528"/>
      <c r="BK47" s="528"/>
      <c r="BL47" s="528"/>
      <c r="BM47" s="528"/>
      <c r="BN47" s="528"/>
      <c r="BO47" s="528"/>
      <c r="BP47" s="528"/>
      <c r="BQ47" s="528"/>
      <c r="BR47" s="528"/>
      <c r="BS47" s="528"/>
      <c r="BT47" s="528"/>
      <c r="BU47" s="528"/>
      <c r="BV47" s="528"/>
      <c r="BW47" s="528"/>
      <c r="BX47" s="528"/>
      <c r="BY47" s="528"/>
      <c r="BZ47" s="528"/>
      <c r="CA47" s="528"/>
      <c r="CB47" s="528"/>
      <c r="CC47" s="528"/>
      <c r="CD47" s="528"/>
      <c r="CE47" s="528"/>
      <c r="CF47" s="528"/>
      <c r="CG47" s="532"/>
      <c r="CH47" s="532"/>
      <c r="CI47" s="532"/>
      <c r="CJ47" s="533"/>
      <c r="CK47" s="533"/>
    </row>
    <row r="48" spans="2:89" ht="11.25" customHeight="1">
      <c r="B48" s="531"/>
      <c r="C48" s="528"/>
      <c r="D48" s="528"/>
      <c r="E48" s="528"/>
      <c r="F48" s="528"/>
      <c r="G48" s="528"/>
      <c r="H48" s="528"/>
      <c r="I48" s="528"/>
      <c r="J48" s="528"/>
      <c r="K48" s="528"/>
      <c r="L48" s="528"/>
      <c r="M48" s="528"/>
      <c r="N48" s="528"/>
      <c r="O48" s="528"/>
      <c r="P48" s="528"/>
      <c r="Q48" s="528"/>
      <c r="R48" s="528"/>
      <c r="S48" s="528"/>
      <c r="T48" s="528"/>
      <c r="U48" s="528"/>
      <c r="V48" s="528"/>
      <c r="W48" s="528"/>
      <c r="X48" s="528"/>
      <c r="Y48" s="528"/>
      <c r="Z48" s="528"/>
      <c r="AA48" s="528"/>
      <c r="AB48" s="528"/>
      <c r="AC48" s="528"/>
      <c r="AD48" s="528"/>
      <c r="AE48" s="528"/>
      <c r="AF48" s="528"/>
      <c r="AG48" s="528"/>
      <c r="AH48" s="528"/>
      <c r="AI48" s="528"/>
      <c r="AJ48" s="528"/>
      <c r="AK48" s="528"/>
      <c r="AL48" s="528"/>
      <c r="AM48" s="528"/>
      <c r="AN48" s="528"/>
      <c r="AO48" s="528"/>
      <c r="AP48" s="528"/>
      <c r="AQ48" s="528"/>
      <c r="AR48" s="528"/>
      <c r="AS48" s="528"/>
      <c r="AT48" s="528"/>
      <c r="AU48" s="528"/>
      <c r="AV48" s="528"/>
      <c r="AW48" s="528"/>
      <c r="AX48" s="528"/>
      <c r="AY48" s="528"/>
      <c r="AZ48" s="528"/>
      <c r="BA48" s="528"/>
      <c r="BB48" s="528"/>
      <c r="BC48" s="528"/>
      <c r="BD48" s="528"/>
      <c r="BE48" s="528"/>
      <c r="BF48" s="528"/>
      <c r="BG48" s="528"/>
      <c r="BH48" s="528"/>
      <c r="BI48" s="528"/>
      <c r="BJ48" s="528"/>
      <c r="BK48" s="528"/>
      <c r="BL48" s="528"/>
      <c r="BM48" s="528"/>
      <c r="BN48" s="528"/>
      <c r="BO48" s="528"/>
      <c r="BP48" s="528"/>
      <c r="BQ48" s="528"/>
      <c r="BR48" s="528"/>
      <c r="BS48" s="528"/>
      <c r="BT48" s="528"/>
      <c r="BU48" s="528"/>
      <c r="BV48" s="528"/>
      <c r="BW48" s="528"/>
      <c r="BX48" s="528"/>
      <c r="BY48" s="528"/>
      <c r="BZ48" s="528"/>
      <c r="CA48" s="528"/>
      <c r="CB48" s="528"/>
      <c r="CC48" s="528"/>
      <c r="CD48" s="528"/>
      <c r="CE48" s="528"/>
      <c r="CF48" s="528"/>
      <c r="CG48" s="532"/>
      <c r="CH48" s="532"/>
      <c r="CI48" s="532"/>
      <c r="CJ48" s="533"/>
      <c r="CK48" s="533"/>
    </row>
    <row r="49" spans="2:89" ht="11.25" customHeight="1">
      <c r="B49" s="531"/>
      <c r="C49" s="528"/>
      <c r="D49" s="528"/>
      <c r="E49" s="528"/>
      <c r="F49" s="528"/>
      <c r="G49" s="528"/>
      <c r="H49" s="528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28"/>
      <c r="U49" s="528"/>
      <c r="V49" s="528"/>
      <c r="W49" s="528"/>
      <c r="X49" s="528"/>
      <c r="Y49" s="528"/>
      <c r="Z49" s="528"/>
      <c r="AA49" s="528"/>
      <c r="AB49" s="528"/>
      <c r="AC49" s="528"/>
      <c r="AD49" s="528"/>
      <c r="AE49" s="528"/>
      <c r="AF49" s="528"/>
      <c r="AG49" s="528"/>
      <c r="AH49" s="528"/>
      <c r="AI49" s="528"/>
      <c r="AJ49" s="528"/>
      <c r="AK49" s="528"/>
      <c r="AL49" s="528"/>
      <c r="AM49" s="528"/>
      <c r="AN49" s="528"/>
      <c r="AO49" s="528"/>
      <c r="AP49" s="528"/>
      <c r="AQ49" s="528"/>
      <c r="AR49" s="528"/>
      <c r="AS49" s="528"/>
      <c r="AT49" s="528"/>
      <c r="AU49" s="528"/>
      <c r="AV49" s="528"/>
      <c r="AW49" s="528"/>
      <c r="AX49" s="528"/>
      <c r="AY49" s="528"/>
      <c r="AZ49" s="528"/>
      <c r="BA49" s="528"/>
      <c r="BB49" s="528"/>
      <c r="BC49" s="528"/>
      <c r="BD49" s="528"/>
      <c r="BE49" s="528"/>
      <c r="BF49" s="528"/>
      <c r="BG49" s="528"/>
      <c r="BH49" s="528"/>
      <c r="BI49" s="528"/>
      <c r="BJ49" s="528"/>
      <c r="BK49" s="528"/>
      <c r="BL49" s="528"/>
      <c r="BM49" s="528"/>
      <c r="BN49" s="528"/>
      <c r="BO49" s="528"/>
      <c r="BP49" s="528"/>
      <c r="BQ49" s="528"/>
      <c r="BR49" s="528"/>
      <c r="BS49" s="528"/>
      <c r="BT49" s="528"/>
      <c r="BU49" s="528"/>
      <c r="BV49" s="528"/>
      <c r="BW49" s="528"/>
      <c r="BX49" s="528"/>
      <c r="BY49" s="528"/>
      <c r="BZ49" s="528"/>
      <c r="CA49" s="528"/>
      <c r="CB49" s="528"/>
      <c r="CC49" s="528"/>
      <c r="CD49" s="528"/>
      <c r="CE49" s="528"/>
      <c r="CF49" s="528"/>
      <c r="CG49" s="532"/>
      <c r="CH49" s="532"/>
      <c r="CI49" s="532"/>
      <c r="CJ49" s="533"/>
      <c r="CK49" s="533"/>
    </row>
    <row r="50" spans="2:89" ht="11.25" customHeight="1">
      <c r="B50" s="531"/>
      <c r="C50" s="528"/>
      <c r="D50" s="528"/>
      <c r="E50" s="528"/>
      <c r="F50" s="528"/>
      <c r="G50" s="528"/>
      <c r="H50" s="528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28"/>
      <c r="U50" s="528"/>
      <c r="V50" s="528"/>
      <c r="W50" s="528"/>
      <c r="X50" s="528"/>
      <c r="Y50" s="528"/>
      <c r="Z50" s="528"/>
      <c r="AA50" s="528"/>
      <c r="AB50" s="528"/>
      <c r="AC50" s="528"/>
      <c r="AD50" s="528"/>
      <c r="AE50" s="528"/>
      <c r="AF50" s="528"/>
      <c r="AG50" s="528"/>
      <c r="AH50" s="528"/>
      <c r="AI50" s="528"/>
      <c r="AJ50" s="528"/>
      <c r="AK50" s="528"/>
      <c r="AL50" s="528"/>
      <c r="AM50" s="528"/>
      <c r="AN50" s="528"/>
      <c r="AO50" s="528"/>
      <c r="AP50" s="528"/>
      <c r="AQ50" s="528"/>
      <c r="AR50" s="528"/>
      <c r="AS50" s="528"/>
      <c r="AT50" s="528"/>
      <c r="AU50" s="528"/>
      <c r="AV50" s="528"/>
      <c r="AW50" s="528"/>
      <c r="AX50" s="528"/>
      <c r="AY50" s="528"/>
      <c r="AZ50" s="528"/>
      <c r="BA50" s="528"/>
      <c r="BB50" s="528"/>
      <c r="BC50" s="528"/>
      <c r="BD50" s="528"/>
      <c r="BE50" s="528"/>
      <c r="BF50" s="528"/>
      <c r="BG50" s="528"/>
      <c r="BH50" s="528"/>
      <c r="BI50" s="528"/>
      <c r="BJ50" s="528"/>
      <c r="BK50" s="528"/>
      <c r="BL50" s="528"/>
      <c r="BM50" s="528"/>
      <c r="BN50" s="528"/>
      <c r="BO50" s="528"/>
      <c r="BP50" s="528"/>
      <c r="BQ50" s="528"/>
      <c r="BR50" s="528"/>
      <c r="BS50" s="528"/>
      <c r="BT50" s="528"/>
      <c r="BU50" s="528"/>
      <c r="BV50" s="528"/>
      <c r="BW50" s="528"/>
      <c r="BX50" s="528"/>
      <c r="BY50" s="528"/>
      <c r="BZ50" s="528"/>
      <c r="CA50" s="528"/>
      <c r="CB50" s="528"/>
      <c r="CC50" s="528"/>
      <c r="CD50" s="528"/>
      <c r="CE50" s="528"/>
      <c r="CF50" s="528"/>
      <c r="CG50" s="532"/>
      <c r="CH50" s="532"/>
      <c r="CI50" s="532"/>
      <c r="CJ50" s="533"/>
      <c r="CK50" s="533"/>
    </row>
    <row r="51" spans="2:89" ht="11.25" customHeight="1">
      <c r="B51" s="531"/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28"/>
      <c r="U51" s="528"/>
      <c r="V51" s="528"/>
      <c r="W51" s="528"/>
      <c r="X51" s="528"/>
      <c r="Y51" s="528"/>
      <c r="Z51" s="528"/>
      <c r="AA51" s="528"/>
      <c r="AB51" s="528"/>
      <c r="AC51" s="528"/>
      <c r="AD51" s="528"/>
      <c r="AE51" s="528"/>
      <c r="AF51" s="528"/>
      <c r="AG51" s="528"/>
      <c r="AH51" s="528"/>
      <c r="AI51" s="528"/>
      <c r="AJ51" s="528"/>
      <c r="AK51" s="528"/>
      <c r="AL51" s="528"/>
      <c r="AM51" s="528"/>
      <c r="AN51" s="528"/>
      <c r="AO51" s="528"/>
      <c r="AP51" s="528"/>
      <c r="AQ51" s="528"/>
      <c r="AR51" s="528"/>
      <c r="AS51" s="528"/>
      <c r="AT51" s="528"/>
      <c r="AU51" s="528"/>
      <c r="AV51" s="528"/>
      <c r="AW51" s="528"/>
      <c r="AX51" s="528"/>
      <c r="AY51" s="528"/>
      <c r="AZ51" s="528"/>
      <c r="BA51" s="528"/>
      <c r="BB51" s="528"/>
      <c r="BC51" s="528"/>
      <c r="BD51" s="528"/>
      <c r="BE51" s="528"/>
      <c r="BF51" s="528"/>
      <c r="BG51" s="528"/>
      <c r="BH51" s="528"/>
      <c r="BI51" s="528"/>
      <c r="BJ51" s="528"/>
      <c r="BK51" s="528"/>
      <c r="BL51" s="528"/>
      <c r="BM51" s="528"/>
      <c r="BN51" s="528"/>
      <c r="BO51" s="528"/>
      <c r="BP51" s="528"/>
      <c r="BQ51" s="528"/>
      <c r="BR51" s="528"/>
      <c r="BS51" s="528"/>
      <c r="BT51" s="528"/>
      <c r="BU51" s="528"/>
      <c r="BV51" s="528"/>
      <c r="BW51" s="528"/>
      <c r="BX51" s="528"/>
      <c r="BY51" s="528"/>
      <c r="BZ51" s="528"/>
      <c r="CA51" s="528"/>
      <c r="CB51" s="528"/>
      <c r="CC51" s="528"/>
      <c r="CD51" s="528"/>
      <c r="CE51" s="528"/>
      <c r="CF51" s="528"/>
      <c r="CG51" s="532"/>
      <c r="CH51" s="532"/>
      <c r="CI51" s="532"/>
      <c r="CJ51" s="533"/>
      <c r="CK51" s="533"/>
    </row>
    <row r="52" spans="2:89" ht="11.25" customHeight="1">
      <c r="B52" s="531"/>
      <c r="C52" s="528"/>
      <c r="D52" s="528"/>
      <c r="E52" s="528"/>
      <c r="F52" s="528"/>
      <c r="G52" s="528"/>
      <c r="H52" s="528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28"/>
      <c r="U52" s="528"/>
      <c r="V52" s="528"/>
      <c r="W52" s="528"/>
      <c r="X52" s="528"/>
      <c r="Y52" s="528"/>
      <c r="Z52" s="528"/>
      <c r="AA52" s="528"/>
      <c r="AB52" s="528"/>
      <c r="AC52" s="528"/>
      <c r="AD52" s="528"/>
      <c r="AE52" s="528"/>
      <c r="AF52" s="528"/>
      <c r="AG52" s="528"/>
      <c r="AH52" s="528"/>
      <c r="AI52" s="528"/>
      <c r="AJ52" s="528"/>
      <c r="AK52" s="528"/>
      <c r="AL52" s="528"/>
      <c r="AM52" s="528"/>
      <c r="AN52" s="528"/>
      <c r="AO52" s="528"/>
      <c r="AP52" s="528"/>
      <c r="AQ52" s="528"/>
      <c r="AR52" s="528"/>
      <c r="AS52" s="528"/>
      <c r="AT52" s="528"/>
      <c r="AU52" s="528"/>
      <c r="AV52" s="528"/>
      <c r="AW52" s="528"/>
      <c r="AX52" s="528"/>
      <c r="AY52" s="528"/>
      <c r="AZ52" s="528"/>
      <c r="BA52" s="528"/>
      <c r="BB52" s="528"/>
      <c r="BC52" s="528"/>
      <c r="BD52" s="528"/>
      <c r="BE52" s="528"/>
      <c r="BF52" s="528"/>
      <c r="BG52" s="528"/>
      <c r="BH52" s="528"/>
      <c r="BI52" s="528"/>
      <c r="BJ52" s="528"/>
      <c r="BK52" s="528"/>
      <c r="BL52" s="528"/>
      <c r="BM52" s="528"/>
      <c r="BN52" s="528"/>
      <c r="BO52" s="528"/>
      <c r="BP52" s="528"/>
      <c r="BQ52" s="528"/>
      <c r="BR52" s="528"/>
      <c r="BS52" s="528"/>
      <c r="BT52" s="528"/>
      <c r="BU52" s="528"/>
      <c r="BV52" s="528"/>
      <c r="BW52" s="528"/>
      <c r="BX52" s="528"/>
      <c r="BY52" s="528"/>
      <c r="BZ52" s="528"/>
      <c r="CA52" s="528"/>
      <c r="CB52" s="528"/>
      <c r="CC52" s="528"/>
      <c r="CD52" s="528"/>
      <c r="CE52" s="528"/>
      <c r="CF52" s="528"/>
      <c r="CG52" s="532"/>
      <c r="CH52" s="532"/>
      <c r="CI52" s="532"/>
      <c r="CJ52" s="533"/>
      <c r="CK52" s="533"/>
    </row>
    <row r="53" spans="2:89" ht="11.25" customHeight="1">
      <c r="B53" s="531"/>
      <c r="C53" s="528"/>
      <c r="D53" s="528"/>
      <c r="E53" s="528"/>
      <c r="F53" s="528"/>
      <c r="G53" s="528"/>
      <c r="H53" s="528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28"/>
      <c r="U53" s="528"/>
      <c r="V53" s="528"/>
      <c r="W53" s="528"/>
      <c r="X53" s="528"/>
      <c r="Y53" s="528"/>
      <c r="Z53" s="528"/>
      <c r="AA53" s="528"/>
      <c r="AB53" s="528"/>
      <c r="AC53" s="528"/>
      <c r="AD53" s="528"/>
      <c r="AE53" s="528"/>
      <c r="AF53" s="528"/>
      <c r="AG53" s="528"/>
      <c r="AH53" s="528"/>
      <c r="AI53" s="528"/>
      <c r="AJ53" s="528"/>
      <c r="AK53" s="528"/>
      <c r="AL53" s="528"/>
      <c r="AM53" s="528"/>
      <c r="AN53" s="528"/>
      <c r="AO53" s="528"/>
      <c r="AP53" s="528"/>
      <c r="AQ53" s="528"/>
      <c r="AR53" s="528"/>
      <c r="AS53" s="528"/>
      <c r="AT53" s="528"/>
      <c r="AU53" s="528"/>
      <c r="AV53" s="528"/>
      <c r="AW53" s="528"/>
      <c r="AX53" s="528"/>
      <c r="AY53" s="528"/>
      <c r="AZ53" s="528"/>
      <c r="BA53" s="528"/>
      <c r="BB53" s="528"/>
      <c r="BC53" s="528"/>
      <c r="BD53" s="528"/>
      <c r="BE53" s="528"/>
      <c r="BF53" s="528"/>
      <c r="BG53" s="528"/>
      <c r="BH53" s="528"/>
      <c r="BI53" s="528"/>
      <c r="BJ53" s="528"/>
      <c r="BK53" s="528"/>
      <c r="BL53" s="528"/>
      <c r="BM53" s="528"/>
      <c r="BN53" s="528"/>
      <c r="BO53" s="528"/>
      <c r="BP53" s="528"/>
      <c r="BQ53" s="528"/>
      <c r="BR53" s="528"/>
      <c r="BS53" s="528"/>
      <c r="BT53" s="528"/>
      <c r="BU53" s="528"/>
      <c r="BV53" s="528"/>
      <c r="BW53" s="528"/>
      <c r="BX53" s="528"/>
      <c r="BY53" s="528"/>
      <c r="BZ53" s="528"/>
      <c r="CA53" s="528"/>
      <c r="CB53" s="528"/>
      <c r="CC53" s="528"/>
      <c r="CD53" s="528"/>
      <c r="CE53" s="528"/>
      <c r="CF53" s="528"/>
      <c r="CG53" s="532"/>
      <c r="CH53" s="532"/>
      <c r="CI53" s="532"/>
      <c r="CJ53" s="533"/>
      <c r="CK53" s="533"/>
    </row>
    <row r="54" spans="2:89" ht="11.25" customHeight="1">
      <c r="B54" s="531"/>
      <c r="C54" s="528"/>
      <c r="D54" s="528"/>
      <c r="E54" s="528"/>
      <c r="F54" s="528"/>
      <c r="G54" s="528"/>
      <c r="H54" s="528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28"/>
      <c r="U54" s="528"/>
      <c r="V54" s="528"/>
      <c r="W54" s="528"/>
      <c r="X54" s="528"/>
      <c r="Y54" s="528"/>
      <c r="Z54" s="528"/>
      <c r="AA54" s="528"/>
      <c r="AB54" s="528"/>
      <c r="AC54" s="528"/>
      <c r="AD54" s="528"/>
      <c r="AE54" s="528"/>
      <c r="AF54" s="528"/>
      <c r="AG54" s="528"/>
      <c r="AH54" s="528"/>
      <c r="AI54" s="528"/>
      <c r="AJ54" s="528"/>
      <c r="AK54" s="528"/>
      <c r="AL54" s="528"/>
      <c r="AM54" s="528"/>
      <c r="AN54" s="528"/>
      <c r="AO54" s="528"/>
      <c r="AP54" s="528"/>
      <c r="AQ54" s="528"/>
      <c r="AR54" s="528"/>
      <c r="AS54" s="528"/>
      <c r="AT54" s="528"/>
      <c r="AU54" s="528"/>
      <c r="AV54" s="528"/>
      <c r="AW54" s="528"/>
      <c r="AX54" s="528"/>
      <c r="AY54" s="528"/>
      <c r="AZ54" s="528"/>
      <c r="BA54" s="528"/>
      <c r="BB54" s="528"/>
      <c r="BC54" s="528"/>
      <c r="BD54" s="528"/>
      <c r="BE54" s="528"/>
      <c r="BF54" s="528"/>
      <c r="BG54" s="528"/>
      <c r="BH54" s="528"/>
      <c r="BI54" s="528"/>
      <c r="BJ54" s="528"/>
      <c r="BK54" s="528"/>
      <c r="BL54" s="528"/>
      <c r="BM54" s="528"/>
      <c r="BN54" s="528"/>
      <c r="BO54" s="528"/>
      <c r="BP54" s="528"/>
      <c r="BQ54" s="528"/>
      <c r="BR54" s="528"/>
      <c r="BS54" s="528"/>
      <c r="BT54" s="528"/>
      <c r="BU54" s="528"/>
      <c r="BV54" s="528"/>
      <c r="BW54" s="528"/>
      <c r="BX54" s="528"/>
      <c r="BY54" s="528"/>
      <c r="BZ54" s="528"/>
      <c r="CA54" s="528"/>
      <c r="CB54" s="528"/>
      <c r="CC54" s="528"/>
      <c r="CD54" s="528"/>
      <c r="CE54" s="528"/>
      <c r="CF54" s="528"/>
      <c r="CG54" s="532"/>
      <c r="CH54" s="532"/>
      <c r="CI54" s="532"/>
      <c r="CJ54" s="533"/>
      <c r="CK54" s="533"/>
    </row>
    <row r="55" spans="2:89" ht="11.25" customHeight="1">
      <c r="B55" s="531"/>
      <c r="C55" s="528"/>
      <c r="D55" s="528"/>
      <c r="E55" s="528"/>
      <c r="F55" s="528"/>
      <c r="G55" s="528"/>
      <c r="H55" s="528"/>
      <c r="I55" s="528"/>
      <c r="J55" s="528"/>
      <c r="K55" s="528"/>
      <c r="L55" s="528"/>
      <c r="M55" s="528"/>
      <c r="N55" s="528"/>
      <c r="O55" s="528"/>
      <c r="P55" s="528"/>
      <c r="Q55" s="528"/>
      <c r="R55" s="528"/>
      <c r="S55" s="528"/>
      <c r="T55" s="528"/>
      <c r="U55" s="528"/>
      <c r="V55" s="528"/>
      <c r="W55" s="528"/>
      <c r="X55" s="528"/>
      <c r="Y55" s="528"/>
      <c r="Z55" s="528"/>
      <c r="AA55" s="528"/>
      <c r="AB55" s="528"/>
      <c r="AC55" s="528"/>
      <c r="AD55" s="528"/>
      <c r="AE55" s="528"/>
      <c r="AF55" s="528"/>
      <c r="AG55" s="528"/>
      <c r="AH55" s="528"/>
      <c r="AI55" s="528"/>
      <c r="AJ55" s="528"/>
      <c r="AK55" s="528"/>
      <c r="AL55" s="528"/>
      <c r="AM55" s="528"/>
      <c r="AN55" s="528"/>
      <c r="AO55" s="528"/>
      <c r="AP55" s="528"/>
      <c r="AQ55" s="528"/>
      <c r="AR55" s="528"/>
      <c r="AS55" s="528"/>
      <c r="AT55" s="528"/>
      <c r="AU55" s="528"/>
      <c r="AV55" s="528"/>
      <c r="AW55" s="528"/>
      <c r="AX55" s="528"/>
      <c r="AY55" s="528"/>
      <c r="AZ55" s="528"/>
      <c r="BA55" s="528"/>
      <c r="BB55" s="528"/>
      <c r="BC55" s="528"/>
      <c r="BD55" s="528"/>
      <c r="BE55" s="528"/>
      <c r="BF55" s="528"/>
      <c r="BG55" s="528"/>
      <c r="BH55" s="528"/>
      <c r="BI55" s="528"/>
      <c r="BJ55" s="528"/>
      <c r="BK55" s="528"/>
      <c r="BL55" s="528"/>
      <c r="BM55" s="528"/>
      <c r="BN55" s="528"/>
      <c r="BO55" s="528"/>
      <c r="BP55" s="528"/>
      <c r="BQ55" s="528"/>
      <c r="BR55" s="528"/>
      <c r="BS55" s="528"/>
      <c r="BT55" s="528"/>
      <c r="BU55" s="528"/>
      <c r="BV55" s="528"/>
      <c r="BW55" s="528"/>
      <c r="BX55" s="528"/>
      <c r="BY55" s="528"/>
      <c r="BZ55" s="528"/>
      <c r="CA55" s="528"/>
      <c r="CB55" s="528"/>
      <c r="CC55" s="528"/>
      <c r="CD55" s="528"/>
      <c r="CE55" s="528"/>
      <c r="CF55" s="528"/>
      <c r="CG55" s="532"/>
      <c r="CH55" s="532"/>
      <c r="CI55" s="532"/>
      <c r="CJ55" s="533"/>
      <c r="CK55" s="533"/>
    </row>
    <row r="56" spans="2:89" ht="11.25" customHeight="1">
      <c r="B56" s="531"/>
      <c r="C56" s="528"/>
      <c r="D56" s="528"/>
      <c r="E56" s="528"/>
      <c r="F56" s="528"/>
      <c r="G56" s="528"/>
      <c r="H56" s="528"/>
      <c r="I56" s="528"/>
      <c r="J56" s="528"/>
      <c r="K56" s="528"/>
      <c r="L56" s="528"/>
      <c r="M56" s="528"/>
      <c r="N56" s="528"/>
      <c r="O56" s="528"/>
      <c r="P56" s="528"/>
      <c r="Q56" s="528"/>
      <c r="R56" s="528"/>
      <c r="S56" s="528"/>
      <c r="T56" s="528"/>
      <c r="U56" s="528"/>
      <c r="V56" s="528"/>
      <c r="W56" s="528"/>
      <c r="X56" s="528"/>
      <c r="Y56" s="528"/>
      <c r="Z56" s="528"/>
      <c r="AA56" s="528"/>
      <c r="AB56" s="528"/>
      <c r="AC56" s="528"/>
      <c r="AD56" s="528"/>
      <c r="AE56" s="528"/>
      <c r="AF56" s="528"/>
      <c r="AG56" s="528"/>
      <c r="AH56" s="528"/>
      <c r="AI56" s="528"/>
      <c r="AJ56" s="528"/>
      <c r="AK56" s="528"/>
      <c r="AL56" s="528"/>
      <c r="AM56" s="528"/>
      <c r="AN56" s="528"/>
      <c r="AO56" s="528"/>
      <c r="AP56" s="528"/>
      <c r="AQ56" s="528"/>
      <c r="AR56" s="528"/>
      <c r="AS56" s="528"/>
      <c r="AT56" s="528"/>
      <c r="AU56" s="528"/>
      <c r="AV56" s="528"/>
      <c r="AW56" s="528"/>
      <c r="AX56" s="528"/>
      <c r="AY56" s="528"/>
      <c r="AZ56" s="528"/>
      <c r="BA56" s="528"/>
      <c r="BB56" s="528"/>
      <c r="BC56" s="528"/>
      <c r="BD56" s="528"/>
      <c r="BE56" s="528"/>
      <c r="BF56" s="528"/>
      <c r="BG56" s="528"/>
      <c r="BH56" s="528"/>
      <c r="BI56" s="528"/>
      <c r="BJ56" s="528"/>
      <c r="BK56" s="528"/>
      <c r="BL56" s="528"/>
      <c r="BM56" s="528"/>
      <c r="BN56" s="528"/>
      <c r="BO56" s="528"/>
      <c r="BP56" s="528"/>
      <c r="BQ56" s="528"/>
      <c r="BR56" s="528"/>
      <c r="BS56" s="528"/>
      <c r="BT56" s="528"/>
      <c r="BU56" s="528"/>
      <c r="BV56" s="528"/>
      <c r="BW56" s="528"/>
      <c r="BX56" s="528"/>
      <c r="BY56" s="528"/>
      <c r="BZ56" s="528"/>
      <c r="CA56" s="528"/>
      <c r="CB56" s="528"/>
      <c r="CC56" s="528"/>
      <c r="CD56" s="528"/>
      <c r="CE56" s="528"/>
      <c r="CF56" s="528"/>
      <c r="CG56" s="532"/>
      <c r="CH56" s="532"/>
      <c r="CI56" s="532"/>
      <c r="CJ56" s="533"/>
      <c r="CK56" s="533"/>
    </row>
    <row r="57" spans="2:89" ht="11.25" customHeight="1">
      <c r="B57" s="531"/>
      <c r="C57" s="528"/>
      <c r="D57" s="528"/>
      <c r="E57" s="528"/>
      <c r="F57" s="528"/>
      <c r="G57" s="528"/>
      <c r="H57" s="528"/>
      <c r="I57" s="528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28"/>
      <c r="U57" s="528"/>
      <c r="V57" s="528"/>
      <c r="W57" s="528"/>
      <c r="X57" s="528"/>
      <c r="Y57" s="528"/>
      <c r="Z57" s="528"/>
      <c r="AA57" s="528"/>
      <c r="AB57" s="528"/>
      <c r="AC57" s="528"/>
      <c r="AD57" s="528"/>
      <c r="AE57" s="528"/>
      <c r="AF57" s="528"/>
      <c r="AG57" s="528"/>
      <c r="AH57" s="528"/>
      <c r="AI57" s="528"/>
      <c r="AJ57" s="528"/>
      <c r="AK57" s="528"/>
      <c r="AL57" s="528"/>
      <c r="AM57" s="528"/>
      <c r="AN57" s="528"/>
      <c r="AO57" s="528"/>
      <c r="AP57" s="528"/>
      <c r="AQ57" s="528"/>
      <c r="AR57" s="528"/>
      <c r="AS57" s="528"/>
      <c r="AT57" s="528"/>
      <c r="AU57" s="528"/>
      <c r="AV57" s="528"/>
      <c r="AW57" s="528"/>
      <c r="AX57" s="528"/>
      <c r="AY57" s="528"/>
      <c r="AZ57" s="528"/>
      <c r="BA57" s="528"/>
      <c r="BB57" s="528"/>
      <c r="BC57" s="528"/>
      <c r="BD57" s="528"/>
      <c r="BE57" s="528"/>
      <c r="BF57" s="528"/>
      <c r="BG57" s="528"/>
      <c r="BH57" s="528"/>
      <c r="BI57" s="528"/>
      <c r="BJ57" s="528"/>
      <c r="BK57" s="528"/>
      <c r="BL57" s="528"/>
      <c r="BM57" s="528"/>
      <c r="BN57" s="528"/>
      <c r="BO57" s="528"/>
      <c r="BP57" s="528"/>
      <c r="BQ57" s="528"/>
      <c r="BR57" s="528"/>
      <c r="BS57" s="528"/>
      <c r="BT57" s="528"/>
      <c r="BU57" s="528"/>
      <c r="BV57" s="528"/>
      <c r="BW57" s="528"/>
      <c r="BX57" s="528"/>
      <c r="BY57" s="528"/>
      <c r="BZ57" s="528"/>
      <c r="CA57" s="528"/>
      <c r="CB57" s="528"/>
      <c r="CC57" s="528"/>
      <c r="CD57" s="528"/>
      <c r="CE57" s="528"/>
      <c r="CF57" s="528"/>
      <c r="CG57" s="532"/>
      <c r="CH57" s="532"/>
      <c r="CI57" s="532"/>
      <c r="CJ57" s="533"/>
      <c r="CK57" s="533"/>
    </row>
    <row r="58" spans="2:89" ht="11.25" customHeight="1">
      <c r="B58" s="531"/>
      <c r="C58" s="528"/>
      <c r="D58" s="528"/>
      <c r="E58" s="528"/>
      <c r="F58" s="528"/>
      <c r="G58" s="528"/>
      <c r="H58" s="528"/>
      <c r="I58" s="528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28"/>
      <c r="U58" s="528"/>
      <c r="V58" s="528"/>
      <c r="W58" s="528"/>
      <c r="X58" s="528"/>
      <c r="Y58" s="528"/>
      <c r="Z58" s="528"/>
      <c r="AA58" s="528"/>
      <c r="AB58" s="528"/>
      <c r="AC58" s="528"/>
      <c r="AD58" s="528"/>
      <c r="AE58" s="528"/>
      <c r="AF58" s="528"/>
      <c r="AG58" s="528"/>
      <c r="AH58" s="528"/>
      <c r="AI58" s="528"/>
      <c r="AJ58" s="528"/>
      <c r="AK58" s="528"/>
      <c r="AL58" s="528"/>
      <c r="AM58" s="528"/>
      <c r="AN58" s="528"/>
      <c r="AO58" s="528"/>
      <c r="AP58" s="528"/>
      <c r="AQ58" s="528"/>
      <c r="AR58" s="528"/>
      <c r="AS58" s="528"/>
      <c r="AT58" s="528"/>
      <c r="AU58" s="528"/>
      <c r="AV58" s="528"/>
      <c r="AW58" s="528"/>
      <c r="AX58" s="528"/>
      <c r="AY58" s="528"/>
      <c r="AZ58" s="528"/>
      <c r="BA58" s="528"/>
      <c r="BB58" s="528"/>
      <c r="BC58" s="528"/>
      <c r="BD58" s="528"/>
      <c r="BE58" s="528"/>
      <c r="BF58" s="528"/>
      <c r="BG58" s="528"/>
      <c r="BH58" s="528"/>
      <c r="BI58" s="528"/>
      <c r="BJ58" s="528"/>
      <c r="BK58" s="528"/>
      <c r="BL58" s="528"/>
      <c r="BM58" s="528"/>
      <c r="BN58" s="528"/>
      <c r="BO58" s="528"/>
      <c r="BP58" s="528"/>
      <c r="BQ58" s="528"/>
      <c r="BR58" s="528"/>
      <c r="BS58" s="528"/>
      <c r="BT58" s="528"/>
      <c r="BU58" s="528"/>
      <c r="BV58" s="528"/>
      <c r="BW58" s="528"/>
      <c r="BX58" s="528"/>
      <c r="BY58" s="528"/>
      <c r="BZ58" s="528"/>
      <c r="CA58" s="528"/>
      <c r="CB58" s="528"/>
      <c r="CC58" s="528"/>
      <c r="CD58" s="528"/>
      <c r="CE58" s="528"/>
      <c r="CF58" s="528"/>
      <c r="CG58" s="532"/>
      <c r="CH58" s="532"/>
      <c r="CI58" s="532"/>
      <c r="CJ58" s="533"/>
      <c r="CK58" s="533"/>
    </row>
    <row r="59" spans="2:89" ht="11.25" customHeight="1">
      <c r="B59" s="531"/>
      <c r="C59" s="528"/>
      <c r="D59" s="528"/>
      <c r="E59" s="528"/>
      <c r="F59" s="528"/>
      <c r="G59" s="528"/>
      <c r="H59" s="528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28"/>
      <c r="U59" s="528"/>
      <c r="V59" s="528"/>
      <c r="W59" s="528"/>
      <c r="X59" s="528"/>
      <c r="Y59" s="528"/>
      <c r="Z59" s="528"/>
      <c r="AA59" s="528"/>
      <c r="AB59" s="528"/>
      <c r="AC59" s="528"/>
      <c r="AD59" s="528"/>
      <c r="AE59" s="528"/>
      <c r="AF59" s="528"/>
      <c r="AG59" s="528"/>
      <c r="AH59" s="528"/>
      <c r="AI59" s="528"/>
      <c r="AJ59" s="528"/>
      <c r="AK59" s="528"/>
      <c r="AL59" s="528"/>
      <c r="AM59" s="528"/>
      <c r="AN59" s="528"/>
      <c r="AO59" s="528"/>
      <c r="AP59" s="528"/>
      <c r="AQ59" s="528"/>
      <c r="AR59" s="528"/>
      <c r="AS59" s="528"/>
      <c r="AT59" s="528"/>
      <c r="AU59" s="528"/>
      <c r="AV59" s="528"/>
      <c r="AW59" s="528"/>
      <c r="AX59" s="528"/>
      <c r="AY59" s="528"/>
      <c r="AZ59" s="528"/>
      <c r="BA59" s="528"/>
      <c r="BB59" s="528"/>
      <c r="BC59" s="528"/>
      <c r="BD59" s="528"/>
      <c r="BE59" s="528"/>
      <c r="BF59" s="528"/>
      <c r="BG59" s="528"/>
      <c r="BH59" s="528"/>
      <c r="BI59" s="528"/>
      <c r="BJ59" s="528"/>
      <c r="BK59" s="528"/>
      <c r="BL59" s="528"/>
      <c r="BM59" s="528"/>
      <c r="BN59" s="528"/>
      <c r="BO59" s="528"/>
      <c r="BP59" s="528"/>
      <c r="BQ59" s="528"/>
      <c r="BR59" s="528"/>
      <c r="BS59" s="528"/>
      <c r="BT59" s="528"/>
      <c r="BU59" s="528"/>
      <c r="BV59" s="528"/>
      <c r="BW59" s="528"/>
      <c r="BX59" s="528"/>
      <c r="BY59" s="528"/>
      <c r="BZ59" s="528"/>
      <c r="CA59" s="528"/>
      <c r="CB59" s="528"/>
      <c r="CC59" s="528"/>
      <c r="CD59" s="528"/>
      <c r="CE59" s="528"/>
      <c r="CF59" s="528"/>
      <c r="CG59" s="532"/>
      <c r="CH59" s="532"/>
      <c r="CI59" s="532"/>
      <c r="CJ59" s="533"/>
      <c r="CK59" s="533"/>
    </row>
    <row r="60" spans="2:89" ht="11.25" customHeight="1">
      <c r="B60" s="531"/>
      <c r="C60" s="528"/>
      <c r="D60" s="528"/>
      <c r="E60" s="528"/>
      <c r="F60" s="528"/>
      <c r="G60" s="528"/>
      <c r="H60" s="528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28"/>
      <c r="U60" s="528"/>
      <c r="V60" s="528"/>
      <c r="W60" s="528"/>
      <c r="X60" s="528"/>
      <c r="Y60" s="528"/>
      <c r="Z60" s="528"/>
      <c r="AA60" s="528"/>
      <c r="AB60" s="528"/>
      <c r="AC60" s="528"/>
      <c r="AD60" s="528"/>
      <c r="AE60" s="528"/>
      <c r="AF60" s="528"/>
      <c r="AG60" s="528"/>
      <c r="AH60" s="528"/>
      <c r="AI60" s="528"/>
      <c r="AJ60" s="528"/>
      <c r="AK60" s="528"/>
      <c r="AL60" s="528"/>
      <c r="AM60" s="528"/>
      <c r="AN60" s="528"/>
      <c r="AO60" s="528"/>
      <c r="AP60" s="528"/>
      <c r="AQ60" s="528"/>
      <c r="AR60" s="528"/>
      <c r="AS60" s="528"/>
      <c r="AT60" s="528"/>
      <c r="AU60" s="528"/>
      <c r="AV60" s="528"/>
      <c r="AW60" s="528"/>
      <c r="AX60" s="528"/>
      <c r="AY60" s="528"/>
      <c r="AZ60" s="528"/>
      <c r="BA60" s="528"/>
      <c r="BB60" s="528"/>
      <c r="BC60" s="528"/>
      <c r="BD60" s="528"/>
      <c r="BE60" s="528"/>
      <c r="BF60" s="528"/>
      <c r="BG60" s="528"/>
      <c r="BH60" s="528"/>
      <c r="BI60" s="528"/>
      <c r="BJ60" s="528"/>
      <c r="BK60" s="528"/>
      <c r="BL60" s="528"/>
      <c r="BM60" s="528"/>
      <c r="BN60" s="528"/>
      <c r="BO60" s="528"/>
      <c r="BP60" s="528"/>
      <c r="BQ60" s="528"/>
      <c r="BR60" s="528"/>
      <c r="BS60" s="528"/>
      <c r="BT60" s="528"/>
      <c r="BU60" s="528"/>
      <c r="BV60" s="528"/>
      <c r="BW60" s="528"/>
      <c r="BX60" s="528"/>
      <c r="BY60" s="528"/>
      <c r="BZ60" s="528"/>
      <c r="CA60" s="528"/>
      <c r="CB60" s="528"/>
      <c r="CC60" s="528"/>
      <c r="CD60" s="528"/>
      <c r="CE60" s="528"/>
      <c r="CF60" s="528"/>
      <c r="CG60" s="532"/>
      <c r="CH60" s="532"/>
      <c r="CI60" s="532"/>
      <c r="CJ60" s="533"/>
      <c r="CK60" s="533"/>
    </row>
    <row r="61" spans="2:89" ht="11.25" customHeight="1">
      <c r="B61" s="531"/>
      <c r="C61" s="528"/>
      <c r="D61" s="528"/>
      <c r="E61" s="528"/>
      <c r="F61" s="528"/>
      <c r="G61" s="528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28"/>
      <c r="U61" s="528"/>
      <c r="V61" s="528"/>
      <c r="W61" s="528"/>
      <c r="X61" s="528"/>
      <c r="Y61" s="528"/>
      <c r="Z61" s="528"/>
      <c r="AA61" s="528"/>
      <c r="AB61" s="528"/>
      <c r="AC61" s="528"/>
      <c r="AD61" s="528"/>
      <c r="AE61" s="528"/>
      <c r="AF61" s="528"/>
      <c r="AG61" s="528"/>
      <c r="AH61" s="528"/>
      <c r="AI61" s="528"/>
      <c r="AJ61" s="528"/>
      <c r="AK61" s="528"/>
      <c r="AL61" s="528"/>
      <c r="AM61" s="528"/>
      <c r="AN61" s="528"/>
      <c r="AO61" s="528"/>
      <c r="AP61" s="528"/>
      <c r="AQ61" s="528"/>
      <c r="AR61" s="528"/>
      <c r="AS61" s="528"/>
      <c r="AT61" s="528"/>
      <c r="AU61" s="528"/>
      <c r="AV61" s="528"/>
      <c r="AW61" s="528"/>
      <c r="AX61" s="528"/>
      <c r="AY61" s="528"/>
      <c r="AZ61" s="528"/>
      <c r="BA61" s="528"/>
      <c r="BB61" s="528"/>
      <c r="BC61" s="528"/>
      <c r="BD61" s="528"/>
      <c r="BE61" s="528"/>
      <c r="BF61" s="528"/>
      <c r="BG61" s="528"/>
      <c r="BH61" s="528"/>
      <c r="BI61" s="528"/>
      <c r="BJ61" s="528"/>
      <c r="BK61" s="528"/>
      <c r="BL61" s="528"/>
      <c r="BM61" s="528"/>
      <c r="BN61" s="528"/>
      <c r="BO61" s="528"/>
      <c r="BP61" s="528"/>
      <c r="BQ61" s="528"/>
      <c r="BR61" s="528"/>
      <c r="BS61" s="528"/>
      <c r="BT61" s="528"/>
      <c r="BU61" s="528"/>
      <c r="BV61" s="528"/>
      <c r="BW61" s="528"/>
      <c r="BX61" s="528"/>
      <c r="BY61" s="528"/>
      <c r="BZ61" s="528"/>
      <c r="CA61" s="528"/>
      <c r="CB61" s="528"/>
      <c r="CC61" s="528"/>
      <c r="CD61" s="528"/>
      <c r="CE61" s="528"/>
      <c r="CF61" s="528"/>
      <c r="CG61" s="532"/>
      <c r="CH61" s="532"/>
      <c r="CI61" s="532"/>
      <c r="CJ61" s="533"/>
      <c r="CK61" s="533"/>
    </row>
    <row r="62" spans="2:89" ht="11.25" customHeight="1">
      <c r="B62" s="531"/>
      <c r="C62" s="528"/>
      <c r="D62" s="528"/>
      <c r="E62" s="528"/>
      <c r="F62" s="528"/>
      <c r="G62" s="528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28"/>
      <c r="U62" s="528"/>
      <c r="V62" s="528"/>
      <c r="W62" s="528"/>
      <c r="X62" s="528"/>
      <c r="Y62" s="528"/>
      <c r="Z62" s="528"/>
      <c r="AA62" s="528"/>
      <c r="AB62" s="528"/>
      <c r="AC62" s="528"/>
      <c r="AD62" s="528"/>
      <c r="AE62" s="528"/>
      <c r="AF62" s="528"/>
      <c r="AG62" s="528"/>
      <c r="AH62" s="528"/>
      <c r="AI62" s="528"/>
      <c r="AJ62" s="528"/>
      <c r="AK62" s="528"/>
      <c r="AL62" s="528"/>
      <c r="AM62" s="528"/>
      <c r="AN62" s="528"/>
      <c r="AO62" s="528"/>
      <c r="AP62" s="528"/>
      <c r="AQ62" s="528"/>
      <c r="AR62" s="528"/>
      <c r="AS62" s="528"/>
      <c r="AT62" s="528"/>
      <c r="AU62" s="528"/>
      <c r="AV62" s="528"/>
      <c r="AW62" s="528"/>
      <c r="AX62" s="528"/>
      <c r="AY62" s="528"/>
      <c r="AZ62" s="528"/>
      <c r="BA62" s="528"/>
      <c r="BB62" s="528"/>
      <c r="BC62" s="528"/>
      <c r="BD62" s="528"/>
      <c r="BE62" s="528"/>
      <c r="BF62" s="528"/>
      <c r="BG62" s="528"/>
      <c r="BH62" s="528"/>
      <c r="BI62" s="528"/>
      <c r="BJ62" s="528"/>
      <c r="BK62" s="528"/>
      <c r="BL62" s="528"/>
      <c r="BM62" s="528"/>
      <c r="BN62" s="528"/>
      <c r="BO62" s="528"/>
      <c r="BP62" s="528"/>
      <c r="BQ62" s="528"/>
      <c r="BR62" s="528"/>
      <c r="BS62" s="528"/>
      <c r="BT62" s="528"/>
      <c r="BU62" s="528"/>
      <c r="BV62" s="528"/>
      <c r="BW62" s="528"/>
      <c r="BX62" s="528"/>
      <c r="BY62" s="528"/>
      <c r="BZ62" s="528"/>
      <c r="CA62" s="528"/>
      <c r="CB62" s="528"/>
      <c r="CC62" s="528"/>
      <c r="CD62" s="528"/>
      <c r="CE62" s="528"/>
      <c r="CF62" s="528"/>
      <c r="CG62" s="532"/>
      <c r="CH62" s="532"/>
      <c r="CI62" s="532"/>
      <c r="CJ62" s="533"/>
      <c r="CK62" s="533"/>
    </row>
    <row r="63" spans="2:89" ht="11.25" customHeight="1">
      <c r="B63" s="531"/>
      <c r="C63" s="528"/>
      <c r="D63" s="528"/>
      <c r="E63" s="528"/>
      <c r="F63" s="528"/>
      <c r="G63" s="528"/>
      <c r="H63" s="528"/>
      <c r="I63" s="528"/>
      <c r="J63" s="528"/>
      <c r="K63" s="528"/>
      <c r="L63" s="528"/>
      <c r="M63" s="528"/>
      <c r="N63" s="528"/>
      <c r="O63" s="528"/>
      <c r="P63" s="528"/>
      <c r="Q63" s="528"/>
      <c r="R63" s="528"/>
      <c r="S63" s="528"/>
      <c r="T63" s="528"/>
      <c r="U63" s="528"/>
      <c r="V63" s="528"/>
      <c r="W63" s="528"/>
      <c r="X63" s="528"/>
      <c r="Y63" s="528"/>
      <c r="Z63" s="528"/>
      <c r="AA63" s="528"/>
      <c r="AB63" s="528"/>
      <c r="AC63" s="528"/>
      <c r="AD63" s="528"/>
      <c r="AE63" s="528"/>
      <c r="AF63" s="528"/>
      <c r="AG63" s="528"/>
      <c r="AH63" s="528"/>
      <c r="AI63" s="528"/>
      <c r="AJ63" s="528"/>
      <c r="AK63" s="528"/>
      <c r="AL63" s="528"/>
      <c r="AM63" s="528"/>
      <c r="AN63" s="528"/>
      <c r="AO63" s="528"/>
      <c r="AP63" s="528"/>
      <c r="AQ63" s="528"/>
      <c r="AR63" s="528"/>
      <c r="AS63" s="528"/>
      <c r="AT63" s="528"/>
      <c r="AU63" s="528"/>
      <c r="AV63" s="528"/>
      <c r="AW63" s="528"/>
      <c r="AX63" s="528"/>
      <c r="AY63" s="528"/>
      <c r="AZ63" s="528"/>
      <c r="BA63" s="528"/>
      <c r="BB63" s="528"/>
      <c r="BC63" s="528"/>
      <c r="BD63" s="528"/>
      <c r="BE63" s="528"/>
      <c r="BF63" s="528"/>
      <c r="BG63" s="528"/>
      <c r="BH63" s="528"/>
      <c r="BI63" s="528"/>
      <c r="BJ63" s="528"/>
      <c r="BK63" s="528"/>
      <c r="BL63" s="528"/>
      <c r="BM63" s="528"/>
      <c r="BN63" s="528"/>
      <c r="BO63" s="528"/>
      <c r="BP63" s="528"/>
      <c r="BQ63" s="528"/>
      <c r="BR63" s="528"/>
      <c r="BS63" s="528"/>
      <c r="BT63" s="528"/>
      <c r="BU63" s="528"/>
      <c r="BV63" s="528"/>
      <c r="BW63" s="528"/>
      <c r="BX63" s="528"/>
      <c r="BY63" s="528"/>
      <c r="BZ63" s="528"/>
      <c r="CA63" s="528"/>
      <c r="CB63" s="528"/>
      <c r="CC63" s="528"/>
      <c r="CD63" s="528"/>
      <c r="CE63" s="528"/>
      <c r="CF63" s="528"/>
      <c r="CG63" s="532"/>
      <c r="CH63" s="532"/>
      <c r="CI63" s="532"/>
      <c r="CJ63" s="533"/>
      <c r="CK63" s="533"/>
    </row>
    <row r="64" spans="2:89" ht="11.25" customHeight="1">
      <c r="B64" s="531"/>
      <c r="C64" s="528"/>
      <c r="D64" s="528"/>
      <c r="E64" s="528"/>
      <c r="F64" s="528"/>
      <c r="G64" s="528"/>
      <c r="H64" s="528"/>
      <c r="I64" s="528"/>
      <c r="J64" s="528"/>
      <c r="K64" s="528"/>
      <c r="L64" s="528"/>
      <c r="M64" s="528"/>
      <c r="N64" s="528"/>
      <c r="O64" s="528"/>
      <c r="P64" s="528"/>
      <c r="Q64" s="528"/>
      <c r="R64" s="528"/>
      <c r="S64" s="528"/>
      <c r="T64" s="528"/>
      <c r="U64" s="528"/>
      <c r="V64" s="528"/>
      <c r="W64" s="528"/>
      <c r="X64" s="528"/>
      <c r="Y64" s="528"/>
      <c r="Z64" s="528"/>
      <c r="AA64" s="528"/>
      <c r="AB64" s="528"/>
      <c r="AC64" s="528"/>
      <c r="AD64" s="528"/>
      <c r="AE64" s="528"/>
      <c r="AF64" s="528"/>
      <c r="AG64" s="528"/>
      <c r="AH64" s="528"/>
      <c r="AI64" s="528"/>
      <c r="AJ64" s="528"/>
      <c r="AK64" s="528"/>
      <c r="AL64" s="528"/>
      <c r="AM64" s="528"/>
      <c r="AN64" s="528"/>
      <c r="AO64" s="528"/>
      <c r="AP64" s="528"/>
      <c r="AQ64" s="528"/>
      <c r="AR64" s="528"/>
      <c r="AS64" s="528"/>
      <c r="AT64" s="528"/>
      <c r="AU64" s="528"/>
      <c r="AV64" s="528"/>
      <c r="AW64" s="528"/>
      <c r="AX64" s="528"/>
      <c r="AY64" s="528"/>
      <c r="AZ64" s="528"/>
      <c r="BA64" s="528"/>
      <c r="BB64" s="528"/>
      <c r="BC64" s="528"/>
      <c r="BD64" s="528"/>
      <c r="BE64" s="528"/>
      <c r="BF64" s="528"/>
      <c r="BG64" s="528"/>
      <c r="BH64" s="528"/>
      <c r="BI64" s="528"/>
      <c r="BJ64" s="528"/>
      <c r="BK64" s="528"/>
      <c r="BL64" s="528"/>
      <c r="BM64" s="528"/>
      <c r="BN64" s="528"/>
      <c r="BO64" s="528"/>
      <c r="BP64" s="528"/>
      <c r="BQ64" s="528"/>
      <c r="BR64" s="528"/>
      <c r="BS64" s="528"/>
      <c r="BT64" s="528"/>
      <c r="BU64" s="528"/>
      <c r="BV64" s="528"/>
      <c r="BW64" s="528"/>
      <c r="BX64" s="528"/>
      <c r="BY64" s="528"/>
      <c r="BZ64" s="528"/>
      <c r="CA64" s="528"/>
      <c r="CB64" s="528"/>
      <c r="CC64" s="528"/>
      <c r="CD64" s="528"/>
      <c r="CE64" s="528"/>
      <c r="CF64" s="528"/>
      <c r="CG64" s="532"/>
      <c r="CH64" s="532"/>
      <c r="CI64" s="532"/>
      <c r="CJ64" s="533"/>
      <c r="CK64" s="533"/>
    </row>
    <row r="65" spans="2:89" ht="11.25" customHeight="1">
      <c r="B65" s="531"/>
      <c r="C65" s="528"/>
      <c r="D65" s="528"/>
      <c r="E65" s="528"/>
      <c r="F65" s="528"/>
      <c r="G65" s="528"/>
      <c r="H65" s="528"/>
      <c r="I65" s="528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28"/>
      <c r="U65" s="528"/>
      <c r="V65" s="528"/>
      <c r="W65" s="528"/>
      <c r="X65" s="528"/>
      <c r="Y65" s="528"/>
      <c r="Z65" s="528"/>
      <c r="AA65" s="528"/>
      <c r="AB65" s="528"/>
      <c r="AC65" s="528"/>
      <c r="AD65" s="528"/>
      <c r="AE65" s="528"/>
      <c r="AF65" s="528"/>
      <c r="AG65" s="528"/>
      <c r="AH65" s="528"/>
      <c r="AI65" s="528"/>
      <c r="AJ65" s="528"/>
      <c r="AK65" s="528"/>
      <c r="AL65" s="528"/>
      <c r="AM65" s="528"/>
      <c r="AN65" s="528"/>
      <c r="AO65" s="528"/>
      <c r="AP65" s="528"/>
      <c r="AQ65" s="528"/>
      <c r="AR65" s="528"/>
      <c r="AS65" s="528"/>
      <c r="AT65" s="528"/>
      <c r="AU65" s="528"/>
      <c r="AV65" s="528"/>
      <c r="AW65" s="528"/>
      <c r="AX65" s="528"/>
      <c r="AY65" s="528"/>
      <c r="AZ65" s="528"/>
      <c r="BA65" s="528"/>
      <c r="BB65" s="528"/>
      <c r="BC65" s="528"/>
      <c r="BD65" s="528"/>
      <c r="BE65" s="528"/>
      <c r="BF65" s="528"/>
      <c r="BG65" s="528"/>
      <c r="BH65" s="528"/>
      <c r="BI65" s="528"/>
      <c r="BJ65" s="528"/>
      <c r="BK65" s="528"/>
      <c r="BL65" s="528"/>
      <c r="BM65" s="528"/>
      <c r="BN65" s="528"/>
      <c r="BO65" s="528"/>
      <c r="BP65" s="528"/>
      <c r="BQ65" s="528"/>
      <c r="BR65" s="528"/>
      <c r="BS65" s="528"/>
      <c r="BT65" s="528"/>
      <c r="BU65" s="528"/>
      <c r="BV65" s="528"/>
      <c r="BW65" s="528"/>
      <c r="BX65" s="528"/>
      <c r="BY65" s="528"/>
      <c r="BZ65" s="528"/>
      <c r="CA65" s="528"/>
      <c r="CB65" s="528"/>
      <c r="CC65" s="528"/>
      <c r="CD65" s="528"/>
      <c r="CE65" s="528"/>
      <c r="CF65" s="528"/>
      <c r="CG65" s="532"/>
      <c r="CH65" s="532"/>
      <c r="CI65" s="532"/>
      <c r="CJ65" s="533"/>
      <c r="CK65" s="533"/>
    </row>
    <row r="66" spans="2:89" ht="11.25" customHeight="1">
      <c r="B66" s="531"/>
      <c r="C66" s="528"/>
      <c r="D66" s="528"/>
      <c r="E66" s="528"/>
      <c r="F66" s="528"/>
      <c r="G66" s="528"/>
      <c r="H66" s="528"/>
      <c r="I66" s="528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28"/>
      <c r="U66" s="528"/>
      <c r="V66" s="528"/>
      <c r="W66" s="528"/>
      <c r="X66" s="528"/>
      <c r="Y66" s="528"/>
      <c r="Z66" s="528"/>
      <c r="AA66" s="528"/>
      <c r="AB66" s="528"/>
      <c r="AC66" s="528"/>
      <c r="AD66" s="528"/>
      <c r="AE66" s="528"/>
      <c r="AF66" s="528"/>
      <c r="AG66" s="528"/>
      <c r="AH66" s="528"/>
      <c r="AI66" s="528"/>
      <c r="AJ66" s="528"/>
      <c r="AK66" s="528"/>
      <c r="AL66" s="528"/>
      <c r="AM66" s="528"/>
      <c r="AN66" s="528"/>
      <c r="AO66" s="528"/>
      <c r="AP66" s="528"/>
      <c r="AQ66" s="528"/>
      <c r="AR66" s="528"/>
      <c r="AS66" s="528"/>
      <c r="AT66" s="528"/>
      <c r="AU66" s="528"/>
      <c r="AV66" s="528"/>
      <c r="AW66" s="528"/>
      <c r="AX66" s="528"/>
      <c r="AY66" s="528"/>
      <c r="AZ66" s="528"/>
      <c r="BA66" s="528"/>
      <c r="BB66" s="528"/>
      <c r="BC66" s="528"/>
      <c r="BD66" s="528"/>
      <c r="BE66" s="528"/>
      <c r="BF66" s="528"/>
      <c r="BG66" s="528"/>
      <c r="BH66" s="528"/>
      <c r="BI66" s="528"/>
      <c r="BJ66" s="528"/>
      <c r="BK66" s="528"/>
      <c r="BL66" s="528"/>
      <c r="BM66" s="528"/>
      <c r="BN66" s="528"/>
      <c r="BO66" s="528"/>
      <c r="BP66" s="528"/>
      <c r="BQ66" s="528"/>
      <c r="BR66" s="528"/>
      <c r="BS66" s="528"/>
      <c r="BT66" s="528"/>
      <c r="BU66" s="528"/>
      <c r="BV66" s="528"/>
      <c r="BW66" s="528"/>
      <c r="BX66" s="528"/>
      <c r="BY66" s="528"/>
      <c r="BZ66" s="528"/>
      <c r="CA66" s="528"/>
      <c r="CB66" s="528"/>
      <c r="CC66" s="528"/>
      <c r="CD66" s="528"/>
      <c r="CE66" s="528"/>
      <c r="CF66" s="528"/>
      <c r="CG66" s="532"/>
      <c r="CH66" s="532"/>
      <c r="CI66" s="532"/>
      <c r="CJ66" s="533"/>
      <c r="CK66" s="533"/>
    </row>
    <row r="67" spans="2:89" ht="11.25" customHeight="1">
      <c r="B67" s="531"/>
      <c r="C67" s="528"/>
      <c r="D67" s="528"/>
      <c r="E67" s="528"/>
      <c r="F67" s="528"/>
      <c r="G67" s="528"/>
      <c r="H67" s="528"/>
      <c r="I67" s="528"/>
      <c r="J67" s="528"/>
      <c r="K67" s="528"/>
      <c r="L67" s="528"/>
      <c r="M67" s="528"/>
      <c r="N67" s="528"/>
      <c r="O67" s="528"/>
      <c r="P67" s="528"/>
      <c r="Q67" s="528"/>
      <c r="R67" s="528"/>
      <c r="S67" s="528"/>
      <c r="T67" s="528"/>
      <c r="U67" s="528"/>
      <c r="V67" s="528"/>
      <c r="W67" s="528"/>
      <c r="X67" s="528"/>
      <c r="Y67" s="528"/>
      <c r="Z67" s="528"/>
      <c r="AA67" s="528"/>
      <c r="AB67" s="528"/>
      <c r="AC67" s="528"/>
      <c r="AD67" s="528"/>
      <c r="AE67" s="528"/>
      <c r="AF67" s="528"/>
      <c r="AG67" s="528"/>
      <c r="AH67" s="528"/>
      <c r="AI67" s="528"/>
      <c r="AJ67" s="528"/>
      <c r="AK67" s="528"/>
      <c r="AL67" s="528"/>
      <c r="AM67" s="528"/>
      <c r="AN67" s="528"/>
      <c r="AO67" s="528"/>
      <c r="AP67" s="528"/>
      <c r="AQ67" s="528"/>
      <c r="AR67" s="528"/>
      <c r="AS67" s="528"/>
      <c r="AT67" s="528"/>
      <c r="AU67" s="528"/>
      <c r="AV67" s="528"/>
      <c r="AW67" s="528"/>
      <c r="AX67" s="528"/>
      <c r="AY67" s="528"/>
      <c r="AZ67" s="528"/>
      <c r="BA67" s="528"/>
      <c r="BB67" s="528"/>
      <c r="BC67" s="528"/>
      <c r="BD67" s="528"/>
      <c r="BE67" s="528"/>
      <c r="BF67" s="528"/>
      <c r="BG67" s="528"/>
      <c r="BH67" s="528"/>
      <c r="BI67" s="528"/>
      <c r="BJ67" s="528"/>
      <c r="BK67" s="528"/>
      <c r="BL67" s="528"/>
      <c r="BM67" s="528"/>
      <c r="BN67" s="528"/>
      <c r="BO67" s="528"/>
      <c r="BP67" s="528"/>
      <c r="BQ67" s="528"/>
      <c r="BR67" s="528"/>
      <c r="BS67" s="528"/>
      <c r="BT67" s="528"/>
      <c r="BU67" s="528"/>
      <c r="BV67" s="528"/>
      <c r="BW67" s="528"/>
      <c r="BX67" s="528"/>
      <c r="BY67" s="528"/>
      <c r="BZ67" s="528"/>
      <c r="CA67" s="528"/>
      <c r="CB67" s="528"/>
      <c r="CC67" s="528"/>
      <c r="CD67" s="528"/>
      <c r="CE67" s="528"/>
      <c r="CF67" s="528"/>
      <c r="CG67" s="532"/>
      <c r="CH67" s="532"/>
      <c r="CI67" s="532"/>
      <c r="CJ67" s="533"/>
      <c r="CK67" s="533"/>
    </row>
    <row r="68" spans="2:89" ht="11.25" customHeight="1">
      <c r="B68" s="531"/>
      <c r="C68" s="528"/>
      <c r="D68" s="528"/>
      <c r="E68" s="528"/>
      <c r="F68" s="528"/>
      <c r="G68" s="528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8"/>
      <c r="S68" s="528"/>
      <c r="T68" s="528"/>
      <c r="U68" s="528"/>
      <c r="V68" s="528"/>
      <c r="W68" s="528"/>
      <c r="X68" s="528"/>
      <c r="Y68" s="528"/>
      <c r="Z68" s="528"/>
      <c r="AA68" s="528"/>
      <c r="AB68" s="528"/>
      <c r="AC68" s="528"/>
      <c r="AD68" s="528"/>
      <c r="AE68" s="528"/>
      <c r="AF68" s="528"/>
      <c r="AG68" s="528"/>
      <c r="AH68" s="528"/>
      <c r="AI68" s="528"/>
      <c r="AJ68" s="528"/>
      <c r="AK68" s="528"/>
      <c r="AL68" s="528"/>
      <c r="AM68" s="528"/>
      <c r="AN68" s="528"/>
      <c r="AO68" s="528"/>
      <c r="AP68" s="528"/>
      <c r="AQ68" s="528"/>
      <c r="AR68" s="528"/>
      <c r="AS68" s="528"/>
      <c r="AT68" s="528"/>
      <c r="AU68" s="528"/>
      <c r="AV68" s="528"/>
      <c r="AW68" s="528"/>
      <c r="AX68" s="528"/>
      <c r="AY68" s="528"/>
      <c r="AZ68" s="528"/>
      <c r="BA68" s="528"/>
      <c r="BB68" s="528"/>
      <c r="BC68" s="528"/>
      <c r="BD68" s="528"/>
      <c r="BE68" s="528"/>
      <c r="BF68" s="528"/>
      <c r="BG68" s="528"/>
      <c r="BH68" s="528"/>
      <c r="BI68" s="528"/>
      <c r="BJ68" s="528"/>
      <c r="BK68" s="528"/>
      <c r="BL68" s="528"/>
      <c r="BM68" s="528"/>
      <c r="BN68" s="528"/>
      <c r="BO68" s="528"/>
      <c r="BP68" s="528"/>
      <c r="BQ68" s="528"/>
      <c r="BR68" s="528"/>
      <c r="BS68" s="528"/>
      <c r="BT68" s="528"/>
      <c r="BU68" s="528"/>
      <c r="BV68" s="528"/>
      <c r="BW68" s="528"/>
      <c r="BX68" s="528"/>
      <c r="BY68" s="528"/>
      <c r="BZ68" s="528"/>
      <c r="CA68" s="528"/>
      <c r="CB68" s="528"/>
      <c r="CC68" s="528"/>
      <c r="CD68" s="528"/>
      <c r="CE68" s="528"/>
      <c r="CF68" s="528"/>
      <c r="CG68" s="532"/>
      <c r="CH68" s="532"/>
      <c r="CI68" s="532"/>
      <c r="CJ68" s="533"/>
      <c r="CK68" s="533"/>
    </row>
    <row r="69" spans="2:89" ht="11.25" customHeight="1">
      <c r="B69" s="531"/>
      <c r="C69" s="528"/>
      <c r="D69" s="528"/>
      <c r="E69" s="528"/>
      <c r="F69" s="528"/>
      <c r="G69" s="528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8"/>
      <c r="S69" s="528"/>
      <c r="T69" s="528"/>
      <c r="U69" s="528"/>
      <c r="V69" s="528"/>
      <c r="W69" s="528"/>
      <c r="X69" s="528"/>
      <c r="Y69" s="528"/>
      <c r="Z69" s="528"/>
      <c r="AA69" s="528"/>
      <c r="AB69" s="528"/>
      <c r="AC69" s="528"/>
      <c r="AD69" s="528"/>
      <c r="AE69" s="528"/>
      <c r="AF69" s="528"/>
      <c r="AG69" s="528"/>
      <c r="AH69" s="528"/>
      <c r="AI69" s="528"/>
      <c r="AJ69" s="528"/>
      <c r="AK69" s="528"/>
      <c r="AL69" s="528"/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  <c r="AY69" s="528"/>
      <c r="AZ69" s="528"/>
      <c r="BA69" s="528"/>
      <c r="BB69" s="528"/>
      <c r="BC69" s="528"/>
      <c r="BD69" s="528"/>
      <c r="BE69" s="528"/>
      <c r="BF69" s="528"/>
      <c r="BG69" s="528"/>
      <c r="BH69" s="528"/>
      <c r="BI69" s="528"/>
      <c r="BJ69" s="528"/>
      <c r="BK69" s="528"/>
      <c r="BL69" s="528"/>
      <c r="BM69" s="528"/>
      <c r="BN69" s="528"/>
      <c r="BO69" s="528"/>
      <c r="BP69" s="528"/>
      <c r="BQ69" s="528"/>
      <c r="BR69" s="528"/>
      <c r="BS69" s="528"/>
      <c r="BT69" s="528"/>
      <c r="BU69" s="528"/>
      <c r="BV69" s="528"/>
      <c r="BW69" s="528"/>
      <c r="BX69" s="528"/>
      <c r="BY69" s="528"/>
      <c r="BZ69" s="528"/>
      <c r="CA69" s="528"/>
      <c r="CB69" s="528"/>
      <c r="CC69" s="528"/>
      <c r="CD69" s="528"/>
      <c r="CE69" s="528"/>
      <c r="CF69" s="528"/>
      <c r="CG69" s="532"/>
      <c r="CH69" s="532"/>
      <c r="CI69" s="532"/>
      <c r="CJ69" s="533"/>
      <c r="CK69" s="533"/>
    </row>
    <row r="70" spans="2:89" ht="11.25" customHeight="1">
      <c r="B70" s="531"/>
      <c r="C70" s="528"/>
      <c r="D70" s="528"/>
      <c r="E70" s="528"/>
      <c r="F70" s="528"/>
      <c r="G70" s="528"/>
      <c r="H70" s="528"/>
      <c r="I70" s="528"/>
      <c r="J70" s="528"/>
      <c r="K70" s="528"/>
      <c r="L70" s="528"/>
      <c r="M70" s="528"/>
      <c r="N70" s="528"/>
      <c r="O70" s="528"/>
      <c r="P70" s="528"/>
      <c r="Q70" s="528"/>
      <c r="R70" s="528"/>
      <c r="S70" s="528"/>
      <c r="T70" s="528"/>
      <c r="U70" s="528"/>
      <c r="V70" s="528"/>
      <c r="W70" s="528"/>
      <c r="X70" s="528"/>
      <c r="Y70" s="528"/>
      <c r="Z70" s="528"/>
      <c r="AA70" s="528"/>
      <c r="AB70" s="528"/>
      <c r="AC70" s="528"/>
      <c r="AD70" s="528"/>
      <c r="AE70" s="528"/>
      <c r="AF70" s="528"/>
      <c r="AG70" s="528"/>
      <c r="AH70" s="528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528"/>
      <c r="AX70" s="528"/>
      <c r="AY70" s="528"/>
      <c r="AZ70" s="528"/>
      <c r="BA70" s="528"/>
      <c r="BB70" s="528"/>
      <c r="BC70" s="528"/>
      <c r="BD70" s="528"/>
      <c r="BE70" s="528"/>
      <c r="BF70" s="528"/>
      <c r="BG70" s="528"/>
      <c r="BH70" s="528"/>
      <c r="BI70" s="528"/>
      <c r="BJ70" s="528"/>
      <c r="BK70" s="528"/>
      <c r="BL70" s="528"/>
      <c r="BM70" s="528"/>
      <c r="BN70" s="528"/>
      <c r="BO70" s="528"/>
      <c r="BP70" s="528"/>
      <c r="BQ70" s="528"/>
      <c r="BR70" s="528"/>
      <c r="BS70" s="528"/>
      <c r="BT70" s="528"/>
      <c r="BU70" s="528"/>
      <c r="BV70" s="528"/>
      <c r="BW70" s="528"/>
      <c r="BX70" s="528"/>
      <c r="BY70" s="528"/>
      <c r="BZ70" s="528"/>
      <c r="CA70" s="528"/>
      <c r="CB70" s="528"/>
      <c r="CC70" s="528"/>
      <c r="CD70" s="528"/>
      <c r="CE70" s="528"/>
      <c r="CF70" s="528"/>
      <c r="CG70" s="532"/>
      <c r="CH70" s="532"/>
      <c r="CI70" s="532"/>
      <c r="CJ70" s="533"/>
      <c r="CK70" s="533"/>
    </row>
    <row r="71" spans="2:89" ht="11.25" customHeight="1">
      <c r="B71" s="531"/>
      <c r="C71" s="528"/>
      <c r="D71" s="528"/>
      <c r="E71" s="528"/>
      <c r="F71" s="528"/>
      <c r="G71" s="528"/>
      <c r="H71" s="528"/>
      <c r="I71" s="528"/>
      <c r="J71" s="528"/>
      <c r="K71" s="528"/>
      <c r="L71" s="528"/>
      <c r="M71" s="528"/>
      <c r="N71" s="528"/>
      <c r="O71" s="528"/>
      <c r="P71" s="528"/>
      <c r="Q71" s="528"/>
      <c r="R71" s="528"/>
      <c r="S71" s="528"/>
      <c r="T71" s="528"/>
      <c r="U71" s="528"/>
      <c r="V71" s="528"/>
      <c r="W71" s="528"/>
      <c r="X71" s="528"/>
      <c r="Y71" s="528"/>
      <c r="Z71" s="528"/>
      <c r="AA71" s="528"/>
      <c r="AB71" s="528"/>
      <c r="AC71" s="528"/>
      <c r="AD71" s="528"/>
      <c r="AE71" s="528"/>
      <c r="AF71" s="528"/>
      <c r="AG71" s="528"/>
      <c r="AH71" s="528"/>
      <c r="AI71" s="528"/>
      <c r="AJ71" s="528"/>
      <c r="AK71" s="528"/>
      <c r="AL71" s="528"/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528"/>
      <c r="AX71" s="528"/>
      <c r="AY71" s="528"/>
      <c r="AZ71" s="528"/>
      <c r="BA71" s="528"/>
      <c r="BB71" s="528"/>
      <c r="BC71" s="528"/>
      <c r="BD71" s="528"/>
      <c r="BE71" s="528"/>
      <c r="BF71" s="528"/>
      <c r="BG71" s="528"/>
      <c r="BH71" s="528"/>
      <c r="BI71" s="528"/>
      <c r="BJ71" s="528"/>
      <c r="BK71" s="528"/>
      <c r="BL71" s="528"/>
      <c r="BM71" s="528"/>
      <c r="BN71" s="528"/>
      <c r="BO71" s="528"/>
      <c r="BP71" s="528"/>
      <c r="BQ71" s="528"/>
      <c r="BR71" s="528"/>
      <c r="BS71" s="528"/>
      <c r="BT71" s="528"/>
      <c r="BU71" s="528"/>
      <c r="BV71" s="528"/>
      <c r="BW71" s="528"/>
      <c r="BX71" s="528"/>
      <c r="BY71" s="528"/>
      <c r="BZ71" s="528"/>
      <c r="CA71" s="528"/>
      <c r="CB71" s="528"/>
      <c r="CC71" s="528"/>
      <c r="CD71" s="528"/>
      <c r="CE71" s="528"/>
      <c r="CF71" s="528"/>
      <c r="CG71" s="532"/>
      <c r="CH71" s="532"/>
      <c r="CI71" s="532"/>
      <c r="CJ71" s="533"/>
      <c r="CK71" s="533"/>
    </row>
    <row r="72" spans="2:89" ht="11.25" customHeight="1">
      <c r="B72" s="531"/>
      <c r="C72" s="528"/>
      <c r="D72" s="528"/>
      <c r="E72" s="528"/>
      <c r="F72" s="528"/>
      <c r="G72" s="528"/>
      <c r="H72" s="528"/>
      <c r="I72" s="528"/>
      <c r="J72" s="528"/>
      <c r="K72" s="528"/>
      <c r="L72" s="528"/>
      <c r="M72" s="528"/>
      <c r="N72" s="528"/>
      <c r="O72" s="528"/>
      <c r="P72" s="528"/>
      <c r="Q72" s="528"/>
      <c r="R72" s="528"/>
      <c r="S72" s="528"/>
      <c r="T72" s="528"/>
      <c r="U72" s="528"/>
      <c r="V72" s="528"/>
      <c r="W72" s="528"/>
      <c r="X72" s="528"/>
      <c r="Y72" s="528"/>
      <c r="Z72" s="528"/>
      <c r="AA72" s="528"/>
      <c r="AB72" s="528"/>
      <c r="AC72" s="528"/>
      <c r="AD72" s="528"/>
      <c r="AE72" s="528"/>
      <c r="AF72" s="528"/>
      <c r="AG72" s="528"/>
      <c r="AH72" s="528"/>
      <c r="AI72" s="528"/>
      <c r="AJ72" s="528"/>
      <c r="AK72" s="528"/>
      <c r="AL72" s="528"/>
      <c r="AM72" s="528"/>
      <c r="AN72" s="528"/>
      <c r="AO72" s="528"/>
      <c r="AP72" s="528"/>
      <c r="AQ72" s="528"/>
      <c r="AR72" s="528"/>
      <c r="AS72" s="528"/>
      <c r="AT72" s="528"/>
      <c r="AU72" s="528"/>
      <c r="AV72" s="528"/>
      <c r="AW72" s="528"/>
      <c r="AX72" s="528"/>
      <c r="AY72" s="528"/>
      <c r="AZ72" s="528"/>
      <c r="BA72" s="528"/>
      <c r="BB72" s="528"/>
      <c r="BC72" s="528"/>
      <c r="BD72" s="528"/>
      <c r="BE72" s="528"/>
      <c r="BF72" s="528"/>
      <c r="BG72" s="528"/>
      <c r="BH72" s="528"/>
      <c r="BI72" s="528"/>
      <c r="BJ72" s="528"/>
      <c r="BK72" s="528"/>
      <c r="BL72" s="528"/>
      <c r="BM72" s="528"/>
      <c r="BN72" s="528"/>
      <c r="BO72" s="528"/>
      <c r="BP72" s="528"/>
      <c r="BQ72" s="528"/>
      <c r="BR72" s="528"/>
      <c r="BS72" s="528"/>
      <c r="BT72" s="528"/>
      <c r="BU72" s="528"/>
      <c r="BV72" s="528"/>
      <c r="BW72" s="528"/>
      <c r="BX72" s="528"/>
      <c r="BY72" s="528"/>
      <c r="BZ72" s="528"/>
      <c r="CA72" s="528"/>
      <c r="CB72" s="528"/>
      <c r="CC72" s="528"/>
      <c r="CD72" s="528"/>
      <c r="CE72" s="528"/>
      <c r="CF72" s="528"/>
      <c r="CG72" s="532"/>
      <c r="CH72" s="532"/>
      <c r="CI72" s="532"/>
      <c r="CJ72" s="533"/>
      <c r="CK72" s="533"/>
    </row>
    <row r="73" spans="2:89" ht="11.25" customHeight="1">
      <c r="B73" s="531"/>
      <c r="C73" s="528"/>
      <c r="D73" s="528"/>
      <c r="E73" s="528"/>
      <c r="F73" s="528"/>
      <c r="G73" s="528"/>
      <c r="H73" s="528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28"/>
      <c r="U73" s="528"/>
      <c r="V73" s="528"/>
      <c r="W73" s="528"/>
      <c r="X73" s="528"/>
      <c r="Y73" s="528"/>
      <c r="Z73" s="528"/>
      <c r="AA73" s="528"/>
      <c r="AB73" s="528"/>
      <c r="AC73" s="528"/>
      <c r="AD73" s="528"/>
      <c r="AE73" s="528"/>
      <c r="AF73" s="528"/>
      <c r="AG73" s="528"/>
      <c r="AH73" s="528"/>
      <c r="AI73" s="528"/>
      <c r="AJ73" s="528"/>
      <c r="AK73" s="528"/>
      <c r="AL73" s="528"/>
      <c r="AM73" s="528"/>
      <c r="AN73" s="528"/>
      <c r="AO73" s="528"/>
      <c r="AP73" s="528"/>
      <c r="AQ73" s="528"/>
      <c r="AR73" s="528"/>
      <c r="AS73" s="528"/>
      <c r="AT73" s="528"/>
      <c r="AU73" s="528"/>
      <c r="AV73" s="528"/>
      <c r="AW73" s="528"/>
      <c r="AX73" s="528"/>
      <c r="AY73" s="528"/>
      <c r="AZ73" s="528"/>
      <c r="BA73" s="528"/>
      <c r="BB73" s="528"/>
      <c r="BC73" s="528"/>
      <c r="BD73" s="528"/>
      <c r="BE73" s="528"/>
      <c r="BF73" s="528"/>
      <c r="BG73" s="528"/>
      <c r="BH73" s="528"/>
      <c r="BI73" s="528"/>
      <c r="BJ73" s="528"/>
      <c r="BK73" s="528"/>
      <c r="BL73" s="528"/>
      <c r="BM73" s="528"/>
      <c r="BN73" s="528"/>
      <c r="BO73" s="528"/>
      <c r="BP73" s="528"/>
      <c r="BQ73" s="528"/>
      <c r="BR73" s="528"/>
      <c r="BS73" s="528"/>
      <c r="BT73" s="528"/>
      <c r="BU73" s="528"/>
      <c r="BV73" s="528"/>
      <c r="BW73" s="528"/>
      <c r="BX73" s="528"/>
      <c r="BY73" s="528"/>
      <c r="BZ73" s="528"/>
      <c r="CA73" s="528"/>
      <c r="CB73" s="528"/>
      <c r="CC73" s="528"/>
      <c r="CD73" s="528"/>
      <c r="CE73" s="528"/>
      <c r="CF73" s="528"/>
      <c r="CG73" s="532"/>
      <c r="CH73" s="532"/>
      <c r="CI73" s="532"/>
      <c r="CJ73" s="533"/>
      <c r="CK73" s="533"/>
    </row>
    <row r="74" spans="2:89" ht="11.25" customHeight="1">
      <c r="B74" s="531"/>
      <c r="C74" s="528"/>
      <c r="D74" s="528"/>
      <c r="E74" s="528"/>
      <c r="F74" s="528"/>
      <c r="G74" s="528"/>
      <c r="H74" s="528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28"/>
      <c r="U74" s="528"/>
      <c r="V74" s="528"/>
      <c r="W74" s="528"/>
      <c r="X74" s="528"/>
      <c r="Y74" s="528"/>
      <c r="Z74" s="528"/>
      <c r="AA74" s="528"/>
      <c r="AB74" s="528"/>
      <c r="AC74" s="528"/>
      <c r="AD74" s="528"/>
      <c r="AE74" s="528"/>
      <c r="AF74" s="528"/>
      <c r="AG74" s="528"/>
      <c r="AH74" s="528"/>
      <c r="AI74" s="528"/>
      <c r="AJ74" s="528"/>
      <c r="AK74" s="528"/>
      <c r="AL74" s="528"/>
      <c r="AM74" s="528"/>
      <c r="AN74" s="528"/>
      <c r="AO74" s="528"/>
      <c r="AP74" s="528"/>
      <c r="AQ74" s="528"/>
      <c r="AR74" s="528"/>
      <c r="AS74" s="528"/>
      <c r="AT74" s="528"/>
      <c r="AU74" s="528"/>
      <c r="AV74" s="528"/>
      <c r="AW74" s="528"/>
      <c r="AX74" s="528"/>
      <c r="AY74" s="528"/>
      <c r="AZ74" s="528"/>
      <c r="BA74" s="528"/>
      <c r="BB74" s="528"/>
      <c r="BC74" s="528"/>
      <c r="BD74" s="528"/>
      <c r="BE74" s="528"/>
      <c r="BF74" s="528"/>
      <c r="BG74" s="528"/>
      <c r="BH74" s="528"/>
      <c r="BI74" s="528"/>
      <c r="BJ74" s="528"/>
      <c r="BK74" s="528"/>
      <c r="BL74" s="528"/>
      <c r="BM74" s="528"/>
      <c r="BN74" s="528"/>
      <c r="BO74" s="528"/>
      <c r="BP74" s="528"/>
      <c r="BQ74" s="528"/>
      <c r="BR74" s="528"/>
      <c r="BS74" s="528"/>
      <c r="BT74" s="528"/>
      <c r="BU74" s="528"/>
      <c r="BV74" s="528"/>
      <c r="BW74" s="528"/>
      <c r="BX74" s="528"/>
      <c r="BY74" s="528"/>
      <c r="BZ74" s="528"/>
      <c r="CA74" s="528"/>
      <c r="CB74" s="528"/>
      <c r="CC74" s="528"/>
      <c r="CD74" s="528"/>
      <c r="CE74" s="528"/>
      <c r="CF74" s="528"/>
      <c r="CG74" s="532"/>
      <c r="CH74" s="532"/>
      <c r="CI74" s="532"/>
      <c r="CJ74" s="533"/>
      <c r="CK74" s="533"/>
    </row>
    <row r="75" spans="2:89" ht="11.25" customHeight="1">
      <c r="B75" s="531"/>
      <c r="C75" s="528"/>
      <c r="D75" s="528"/>
      <c r="E75" s="528"/>
      <c r="F75" s="528"/>
      <c r="G75" s="528"/>
      <c r="H75" s="528"/>
      <c r="I75" s="528"/>
      <c r="J75" s="528"/>
      <c r="K75" s="528"/>
      <c r="L75" s="528"/>
      <c r="M75" s="528"/>
      <c r="N75" s="528"/>
      <c r="O75" s="528"/>
      <c r="P75" s="528"/>
      <c r="Q75" s="528"/>
      <c r="R75" s="528"/>
      <c r="S75" s="528"/>
      <c r="T75" s="528"/>
      <c r="U75" s="528"/>
      <c r="V75" s="528"/>
      <c r="W75" s="528"/>
      <c r="X75" s="528"/>
      <c r="Y75" s="528"/>
      <c r="Z75" s="528"/>
      <c r="AA75" s="528"/>
      <c r="AB75" s="528"/>
      <c r="AC75" s="528"/>
      <c r="AD75" s="528"/>
      <c r="AE75" s="528"/>
      <c r="AF75" s="528"/>
      <c r="AG75" s="528"/>
      <c r="AH75" s="528"/>
      <c r="AI75" s="528"/>
      <c r="AJ75" s="528"/>
      <c r="AK75" s="528"/>
      <c r="AL75" s="528"/>
      <c r="AM75" s="528"/>
      <c r="AN75" s="528"/>
      <c r="AO75" s="528"/>
      <c r="AP75" s="528"/>
      <c r="AQ75" s="528"/>
      <c r="AR75" s="528"/>
      <c r="AS75" s="528"/>
      <c r="AT75" s="528"/>
      <c r="AU75" s="528"/>
      <c r="AV75" s="528"/>
      <c r="AW75" s="528"/>
      <c r="AX75" s="528"/>
      <c r="AY75" s="528"/>
      <c r="AZ75" s="528"/>
      <c r="BA75" s="528"/>
      <c r="BB75" s="528"/>
      <c r="BC75" s="528"/>
      <c r="BD75" s="528"/>
      <c r="BE75" s="528"/>
      <c r="BF75" s="528"/>
      <c r="BG75" s="528"/>
      <c r="BH75" s="528"/>
      <c r="BI75" s="528"/>
      <c r="BJ75" s="528"/>
      <c r="BK75" s="528"/>
      <c r="BL75" s="528"/>
      <c r="BM75" s="528"/>
      <c r="BN75" s="528"/>
      <c r="BO75" s="528"/>
      <c r="BP75" s="528"/>
      <c r="BQ75" s="528"/>
      <c r="BR75" s="528"/>
      <c r="BS75" s="528"/>
      <c r="BT75" s="528"/>
      <c r="BU75" s="528"/>
      <c r="BV75" s="528"/>
      <c r="BW75" s="528"/>
      <c r="BX75" s="528"/>
      <c r="BY75" s="528"/>
      <c r="BZ75" s="528"/>
      <c r="CA75" s="528"/>
      <c r="CB75" s="528"/>
      <c r="CC75" s="528"/>
      <c r="CD75" s="528"/>
      <c r="CE75" s="528"/>
      <c r="CF75" s="528"/>
      <c r="CG75" s="532"/>
      <c r="CH75" s="532"/>
      <c r="CI75" s="532"/>
      <c r="CJ75" s="533"/>
      <c r="CK75" s="533"/>
    </row>
    <row r="76" spans="2:89" ht="11.25" customHeight="1">
      <c r="B76" s="531"/>
      <c r="C76" s="528"/>
      <c r="D76" s="528"/>
      <c r="E76" s="528"/>
      <c r="F76" s="528"/>
      <c r="G76" s="528"/>
      <c r="H76" s="528"/>
      <c r="I76" s="528"/>
      <c r="J76" s="528"/>
      <c r="K76" s="528"/>
      <c r="L76" s="528"/>
      <c r="M76" s="528"/>
      <c r="N76" s="528"/>
      <c r="O76" s="528"/>
      <c r="P76" s="528"/>
      <c r="Q76" s="528"/>
      <c r="R76" s="528"/>
      <c r="S76" s="528"/>
      <c r="T76" s="528"/>
      <c r="U76" s="528"/>
      <c r="V76" s="528"/>
      <c r="W76" s="528"/>
      <c r="X76" s="528"/>
      <c r="Y76" s="528"/>
      <c r="Z76" s="528"/>
      <c r="AA76" s="528"/>
      <c r="AB76" s="528"/>
      <c r="AC76" s="528"/>
      <c r="AD76" s="528"/>
      <c r="AE76" s="528"/>
      <c r="AF76" s="528"/>
      <c r="AG76" s="528"/>
      <c r="AH76" s="528"/>
      <c r="AI76" s="528"/>
      <c r="AJ76" s="528"/>
      <c r="AK76" s="528"/>
      <c r="AL76" s="528"/>
      <c r="AM76" s="528"/>
      <c r="AN76" s="528"/>
      <c r="AO76" s="528"/>
      <c r="AP76" s="528"/>
      <c r="AQ76" s="528"/>
      <c r="AR76" s="528"/>
      <c r="AS76" s="528"/>
      <c r="AT76" s="528"/>
      <c r="AU76" s="528"/>
      <c r="AV76" s="528"/>
      <c r="AW76" s="528"/>
      <c r="AX76" s="528"/>
      <c r="AY76" s="528"/>
      <c r="AZ76" s="528"/>
      <c r="BA76" s="528"/>
      <c r="BB76" s="528"/>
      <c r="BC76" s="528"/>
      <c r="BD76" s="528"/>
      <c r="BE76" s="528"/>
      <c r="BF76" s="528"/>
      <c r="BG76" s="528"/>
      <c r="BH76" s="528"/>
      <c r="BI76" s="528"/>
      <c r="BJ76" s="528"/>
      <c r="BK76" s="528"/>
      <c r="BL76" s="528"/>
      <c r="BM76" s="528"/>
      <c r="BN76" s="528"/>
      <c r="BO76" s="528"/>
      <c r="BP76" s="528"/>
      <c r="BQ76" s="528"/>
      <c r="BR76" s="528"/>
      <c r="BS76" s="528"/>
      <c r="BT76" s="528"/>
      <c r="BU76" s="528"/>
      <c r="BV76" s="528"/>
      <c r="BW76" s="528"/>
      <c r="BX76" s="528"/>
      <c r="BY76" s="528"/>
      <c r="BZ76" s="528"/>
      <c r="CA76" s="528"/>
      <c r="CB76" s="528"/>
      <c r="CC76" s="528"/>
      <c r="CD76" s="528"/>
      <c r="CE76" s="528"/>
      <c r="CF76" s="528"/>
      <c r="CG76" s="532"/>
      <c r="CH76" s="532"/>
      <c r="CI76" s="532"/>
      <c r="CJ76" s="533"/>
      <c r="CK76" s="533"/>
    </row>
    <row r="77" spans="2:89" ht="11.25" customHeight="1">
      <c r="B77" s="531"/>
      <c r="C77" s="528"/>
      <c r="D77" s="528"/>
      <c r="E77" s="528"/>
      <c r="F77" s="528"/>
      <c r="G77" s="528"/>
      <c r="H77" s="528"/>
      <c r="I77" s="528"/>
      <c r="J77" s="528"/>
      <c r="K77" s="528"/>
      <c r="L77" s="528"/>
      <c r="M77" s="528"/>
      <c r="N77" s="528"/>
      <c r="O77" s="528"/>
      <c r="P77" s="528"/>
      <c r="Q77" s="528"/>
      <c r="R77" s="528"/>
      <c r="S77" s="528"/>
      <c r="T77" s="528"/>
      <c r="U77" s="528"/>
      <c r="V77" s="528"/>
      <c r="W77" s="528"/>
      <c r="X77" s="528"/>
      <c r="Y77" s="528"/>
      <c r="Z77" s="528"/>
      <c r="AA77" s="528"/>
      <c r="AB77" s="528"/>
      <c r="AC77" s="528"/>
      <c r="AD77" s="528"/>
      <c r="AE77" s="528"/>
      <c r="AF77" s="528"/>
      <c r="AG77" s="528"/>
      <c r="AH77" s="528"/>
      <c r="AI77" s="528"/>
      <c r="AJ77" s="528"/>
      <c r="AK77" s="528"/>
      <c r="AL77" s="528"/>
      <c r="AM77" s="528"/>
      <c r="AN77" s="528"/>
      <c r="AO77" s="528"/>
      <c r="AP77" s="528"/>
      <c r="AQ77" s="528"/>
      <c r="AR77" s="528"/>
      <c r="AS77" s="528"/>
      <c r="AT77" s="528"/>
      <c r="AU77" s="528"/>
      <c r="AV77" s="528"/>
      <c r="AW77" s="528"/>
      <c r="AX77" s="528"/>
      <c r="AY77" s="528"/>
      <c r="AZ77" s="528"/>
      <c r="BA77" s="528"/>
      <c r="BB77" s="528"/>
      <c r="BC77" s="528"/>
      <c r="BD77" s="528"/>
      <c r="BE77" s="528"/>
      <c r="BF77" s="528"/>
      <c r="BG77" s="528"/>
      <c r="BH77" s="528"/>
      <c r="BI77" s="528"/>
      <c r="BJ77" s="528"/>
      <c r="BK77" s="528"/>
      <c r="BL77" s="528"/>
      <c r="BM77" s="528"/>
      <c r="BN77" s="528"/>
      <c r="BO77" s="528"/>
      <c r="BP77" s="528"/>
      <c r="BQ77" s="528"/>
      <c r="BR77" s="528"/>
      <c r="BS77" s="528"/>
      <c r="BT77" s="528"/>
      <c r="BU77" s="528"/>
      <c r="BV77" s="528"/>
      <c r="BW77" s="528"/>
      <c r="BX77" s="528"/>
      <c r="BY77" s="528"/>
      <c r="BZ77" s="528"/>
      <c r="CA77" s="528"/>
      <c r="CB77" s="528"/>
      <c r="CC77" s="528"/>
      <c r="CD77" s="528"/>
      <c r="CE77" s="528"/>
      <c r="CF77" s="528"/>
      <c r="CG77" s="532"/>
      <c r="CH77" s="532"/>
      <c r="CI77" s="532"/>
      <c r="CJ77" s="533"/>
      <c r="CK77" s="533"/>
    </row>
    <row r="78" spans="2:89" ht="11.25" customHeight="1">
      <c r="B78" s="531"/>
      <c r="C78" s="528"/>
      <c r="D78" s="528"/>
      <c r="E78" s="528"/>
      <c r="F78" s="528"/>
      <c r="G78" s="528"/>
      <c r="H78" s="528"/>
      <c r="I78" s="528"/>
      <c r="J78" s="528"/>
      <c r="K78" s="528"/>
      <c r="L78" s="528"/>
      <c r="M78" s="528"/>
      <c r="N78" s="528"/>
      <c r="O78" s="528"/>
      <c r="P78" s="528"/>
      <c r="Q78" s="528"/>
      <c r="R78" s="528"/>
      <c r="S78" s="528"/>
      <c r="T78" s="528"/>
      <c r="U78" s="528"/>
      <c r="V78" s="528"/>
      <c r="W78" s="528"/>
      <c r="X78" s="528"/>
      <c r="Y78" s="528"/>
      <c r="Z78" s="528"/>
      <c r="AA78" s="528"/>
      <c r="AB78" s="528"/>
      <c r="AC78" s="528"/>
      <c r="AD78" s="528"/>
      <c r="AE78" s="528"/>
      <c r="AF78" s="528"/>
      <c r="AG78" s="528"/>
      <c r="AH78" s="528"/>
      <c r="AI78" s="528"/>
      <c r="AJ78" s="528"/>
      <c r="AK78" s="528"/>
      <c r="AL78" s="528"/>
      <c r="AM78" s="528"/>
      <c r="AN78" s="528"/>
      <c r="AO78" s="528"/>
      <c r="AP78" s="528"/>
      <c r="AQ78" s="528"/>
      <c r="AR78" s="528"/>
      <c r="AS78" s="528"/>
      <c r="AT78" s="528"/>
      <c r="AU78" s="528"/>
      <c r="AV78" s="528"/>
      <c r="AW78" s="528"/>
      <c r="AX78" s="528"/>
      <c r="AY78" s="528"/>
      <c r="AZ78" s="528"/>
      <c r="BA78" s="528"/>
      <c r="BB78" s="528"/>
      <c r="BC78" s="528"/>
      <c r="BD78" s="528"/>
      <c r="BE78" s="528"/>
      <c r="BF78" s="528"/>
      <c r="BG78" s="528"/>
      <c r="BH78" s="528"/>
      <c r="BI78" s="528"/>
      <c r="BJ78" s="528"/>
      <c r="BK78" s="528"/>
      <c r="BL78" s="528"/>
      <c r="BM78" s="528"/>
      <c r="BN78" s="528"/>
      <c r="BO78" s="528"/>
      <c r="BP78" s="528"/>
      <c r="BQ78" s="528"/>
      <c r="BR78" s="528"/>
      <c r="BS78" s="528"/>
      <c r="BT78" s="528"/>
      <c r="BU78" s="528"/>
      <c r="BV78" s="528"/>
      <c r="BW78" s="528"/>
      <c r="BX78" s="528"/>
      <c r="BY78" s="528"/>
      <c r="BZ78" s="528"/>
      <c r="CA78" s="528"/>
      <c r="CB78" s="528"/>
      <c r="CC78" s="528"/>
      <c r="CD78" s="528"/>
      <c r="CE78" s="528"/>
      <c r="CF78" s="528"/>
      <c r="CG78" s="532"/>
      <c r="CH78" s="532"/>
      <c r="CI78" s="532"/>
      <c r="CJ78" s="533"/>
      <c r="CK78" s="533"/>
    </row>
    <row r="79" spans="2:89" ht="11.25" customHeight="1">
      <c r="B79" s="531"/>
      <c r="C79" s="528"/>
      <c r="D79" s="528"/>
      <c r="E79" s="528"/>
      <c r="F79" s="528"/>
      <c r="G79" s="528"/>
      <c r="H79" s="528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28"/>
      <c r="U79" s="528"/>
      <c r="V79" s="528"/>
      <c r="W79" s="528"/>
      <c r="X79" s="528"/>
      <c r="Y79" s="528"/>
      <c r="Z79" s="528"/>
      <c r="AA79" s="528"/>
      <c r="AB79" s="528"/>
      <c r="AC79" s="528"/>
      <c r="AD79" s="528"/>
      <c r="AE79" s="528"/>
      <c r="AF79" s="528"/>
      <c r="AG79" s="528"/>
      <c r="AH79" s="528"/>
      <c r="AI79" s="528"/>
      <c r="AJ79" s="528"/>
      <c r="AK79" s="528"/>
      <c r="AL79" s="528"/>
      <c r="AM79" s="528"/>
      <c r="AN79" s="528"/>
      <c r="AO79" s="528"/>
      <c r="AP79" s="528"/>
      <c r="AQ79" s="528"/>
      <c r="AR79" s="528"/>
      <c r="AS79" s="528"/>
      <c r="AT79" s="528"/>
      <c r="AU79" s="528"/>
      <c r="AV79" s="528"/>
      <c r="AW79" s="528"/>
      <c r="AX79" s="528"/>
      <c r="AY79" s="528"/>
      <c r="AZ79" s="528"/>
      <c r="BA79" s="528"/>
      <c r="BB79" s="528"/>
      <c r="BC79" s="528"/>
      <c r="BD79" s="528"/>
      <c r="BE79" s="528"/>
      <c r="BF79" s="528"/>
      <c r="BG79" s="528"/>
      <c r="BH79" s="528"/>
      <c r="BI79" s="528"/>
      <c r="BJ79" s="528"/>
      <c r="BK79" s="528"/>
      <c r="BL79" s="528"/>
      <c r="BM79" s="528"/>
      <c r="BN79" s="528"/>
      <c r="BO79" s="528"/>
      <c r="BP79" s="528"/>
      <c r="BQ79" s="528"/>
      <c r="BR79" s="528"/>
      <c r="BS79" s="528"/>
      <c r="BT79" s="528"/>
      <c r="BU79" s="528"/>
      <c r="BV79" s="528"/>
      <c r="BW79" s="528"/>
      <c r="BX79" s="528"/>
      <c r="BY79" s="528"/>
      <c r="BZ79" s="528"/>
      <c r="CA79" s="528"/>
      <c r="CB79" s="528"/>
      <c r="CC79" s="528"/>
      <c r="CD79" s="528"/>
      <c r="CE79" s="528"/>
      <c r="CF79" s="528"/>
      <c r="CG79" s="532"/>
      <c r="CH79" s="532"/>
      <c r="CI79" s="532"/>
      <c r="CJ79" s="533"/>
      <c r="CK79" s="533"/>
    </row>
    <row r="80" spans="2:89" ht="11.25" customHeight="1">
      <c r="B80" s="531"/>
      <c r="C80" s="528"/>
      <c r="D80" s="528"/>
      <c r="E80" s="528"/>
      <c r="F80" s="528"/>
      <c r="G80" s="528"/>
      <c r="H80" s="528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28"/>
      <c r="U80" s="528"/>
      <c r="V80" s="528"/>
      <c r="W80" s="528"/>
      <c r="X80" s="528"/>
      <c r="Y80" s="528"/>
      <c r="Z80" s="528"/>
      <c r="AA80" s="528"/>
      <c r="AB80" s="528"/>
      <c r="AC80" s="528"/>
      <c r="AD80" s="528"/>
      <c r="AE80" s="528"/>
      <c r="AF80" s="528"/>
      <c r="AG80" s="528"/>
      <c r="AH80" s="528"/>
      <c r="AI80" s="528"/>
      <c r="AJ80" s="528"/>
      <c r="AK80" s="528"/>
      <c r="AL80" s="528"/>
      <c r="AM80" s="528"/>
      <c r="AN80" s="528"/>
      <c r="AO80" s="528"/>
      <c r="AP80" s="528"/>
      <c r="AQ80" s="528"/>
      <c r="AR80" s="528"/>
      <c r="AS80" s="528"/>
      <c r="AT80" s="528"/>
      <c r="AU80" s="528"/>
      <c r="AV80" s="528"/>
      <c r="AW80" s="528"/>
      <c r="AX80" s="528"/>
      <c r="AY80" s="528"/>
      <c r="AZ80" s="528"/>
      <c r="BA80" s="528"/>
      <c r="BB80" s="528"/>
      <c r="BC80" s="528"/>
      <c r="BD80" s="528"/>
      <c r="BE80" s="528"/>
      <c r="BF80" s="528"/>
      <c r="BG80" s="528"/>
      <c r="BH80" s="528"/>
      <c r="BI80" s="528"/>
      <c r="BJ80" s="528"/>
      <c r="BK80" s="528"/>
      <c r="BL80" s="528"/>
      <c r="BM80" s="528"/>
      <c r="BN80" s="528"/>
      <c r="BO80" s="528"/>
      <c r="BP80" s="528"/>
      <c r="BQ80" s="528"/>
      <c r="BR80" s="528"/>
      <c r="BS80" s="528"/>
      <c r="BT80" s="528"/>
      <c r="BU80" s="528"/>
      <c r="BV80" s="528"/>
      <c r="BW80" s="528"/>
      <c r="BX80" s="528"/>
      <c r="BY80" s="528"/>
      <c r="BZ80" s="528"/>
      <c r="CA80" s="528"/>
      <c r="CB80" s="528"/>
      <c r="CC80" s="528"/>
      <c r="CD80" s="528"/>
      <c r="CE80" s="528"/>
      <c r="CF80" s="528"/>
      <c r="CG80" s="532"/>
      <c r="CH80" s="532"/>
      <c r="CI80" s="532"/>
      <c r="CJ80" s="533"/>
      <c r="CK80" s="533"/>
    </row>
    <row r="81" spans="2:89" ht="11.25" customHeight="1">
      <c r="B81" s="531"/>
      <c r="C81" s="528"/>
      <c r="D81" s="528"/>
      <c r="E81" s="528"/>
      <c r="F81" s="528"/>
      <c r="G81" s="528"/>
      <c r="H81" s="528"/>
      <c r="I81" s="528"/>
      <c r="J81" s="528"/>
      <c r="K81" s="528"/>
      <c r="L81" s="528"/>
      <c r="M81" s="528"/>
      <c r="N81" s="528"/>
      <c r="O81" s="528"/>
      <c r="P81" s="528"/>
      <c r="Q81" s="528"/>
      <c r="R81" s="528"/>
      <c r="S81" s="528"/>
      <c r="T81" s="528"/>
      <c r="U81" s="528"/>
      <c r="V81" s="528"/>
      <c r="W81" s="528"/>
      <c r="X81" s="528"/>
      <c r="Y81" s="528"/>
      <c r="Z81" s="528"/>
      <c r="AA81" s="528"/>
      <c r="AB81" s="528"/>
      <c r="AC81" s="528"/>
      <c r="AD81" s="528"/>
      <c r="AE81" s="528"/>
      <c r="AF81" s="528"/>
      <c r="AG81" s="528"/>
      <c r="AH81" s="528"/>
      <c r="AI81" s="528"/>
      <c r="AJ81" s="528"/>
      <c r="AK81" s="528"/>
      <c r="AL81" s="528"/>
      <c r="AM81" s="528"/>
      <c r="AN81" s="528"/>
      <c r="AO81" s="528"/>
      <c r="AP81" s="528"/>
      <c r="AQ81" s="528"/>
      <c r="AR81" s="528"/>
      <c r="AS81" s="528"/>
      <c r="AT81" s="528"/>
      <c r="AU81" s="528"/>
      <c r="AV81" s="528"/>
      <c r="AW81" s="528"/>
      <c r="AX81" s="528"/>
      <c r="AY81" s="528"/>
      <c r="AZ81" s="528"/>
      <c r="BA81" s="528"/>
      <c r="BB81" s="528"/>
      <c r="BC81" s="528"/>
      <c r="BD81" s="528"/>
      <c r="BE81" s="528"/>
      <c r="BF81" s="528"/>
      <c r="BG81" s="528"/>
      <c r="BH81" s="528"/>
      <c r="BI81" s="528"/>
      <c r="BJ81" s="528"/>
      <c r="BK81" s="528"/>
      <c r="BL81" s="528"/>
      <c r="BM81" s="528"/>
      <c r="BN81" s="528"/>
      <c r="BO81" s="528"/>
      <c r="BP81" s="528"/>
      <c r="BQ81" s="528"/>
      <c r="BR81" s="528"/>
      <c r="BS81" s="528"/>
      <c r="BT81" s="528"/>
      <c r="BU81" s="528"/>
      <c r="BV81" s="528"/>
      <c r="BW81" s="528"/>
      <c r="BX81" s="528"/>
      <c r="BY81" s="528"/>
      <c r="BZ81" s="528"/>
      <c r="CA81" s="528"/>
      <c r="CB81" s="528"/>
      <c r="CC81" s="528"/>
      <c r="CD81" s="528"/>
      <c r="CE81" s="528"/>
      <c r="CF81" s="528"/>
      <c r="CG81" s="532"/>
      <c r="CH81" s="532"/>
      <c r="CI81" s="532"/>
      <c r="CJ81" s="533"/>
      <c r="CK81" s="533"/>
    </row>
    <row r="82" spans="2:89" ht="11.25" customHeight="1">
      <c r="B82" s="531"/>
      <c r="C82" s="528"/>
      <c r="D82" s="528"/>
      <c r="E82" s="528"/>
      <c r="F82" s="528"/>
      <c r="G82" s="528"/>
      <c r="H82" s="528"/>
      <c r="I82" s="528"/>
      <c r="J82" s="528"/>
      <c r="K82" s="528"/>
      <c r="L82" s="528"/>
      <c r="M82" s="528"/>
      <c r="N82" s="528"/>
      <c r="O82" s="528"/>
      <c r="P82" s="528"/>
      <c r="Q82" s="528"/>
      <c r="R82" s="528"/>
      <c r="S82" s="528"/>
      <c r="T82" s="528"/>
      <c r="U82" s="528"/>
      <c r="V82" s="528"/>
      <c r="W82" s="528"/>
      <c r="X82" s="528"/>
      <c r="Y82" s="528"/>
      <c r="Z82" s="528"/>
      <c r="AA82" s="528"/>
      <c r="AB82" s="528"/>
      <c r="AC82" s="528"/>
      <c r="AD82" s="528"/>
      <c r="AE82" s="528"/>
      <c r="AF82" s="528"/>
      <c r="AG82" s="528"/>
      <c r="AH82" s="528"/>
      <c r="AI82" s="528"/>
      <c r="AJ82" s="528"/>
      <c r="AK82" s="528"/>
      <c r="AL82" s="528"/>
      <c r="AM82" s="528"/>
      <c r="AN82" s="528"/>
      <c r="AO82" s="528"/>
      <c r="AP82" s="528"/>
      <c r="AQ82" s="528"/>
      <c r="AR82" s="528"/>
      <c r="AS82" s="528"/>
      <c r="AT82" s="528"/>
      <c r="AU82" s="528"/>
      <c r="AV82" s="528"/>
      <c r="AW82" s="528"/>
      <c r="AX82" s="528"/>
      <c r="AY82" s="528"/>
      <c r="AZ82" s="528"/>
      <c r="BA82" s="528"/>
      <c r="BB82" s="528"/>
      <c r="BC82" s="528"/>
      <c r="BD82" s="528"/>
      <c r="BE82" s="528"/>
      <c r="BF82" s="528"/>
      <c r="BG82" s="528"/>
      <c r="BH82" s="528"/>
      <c r="BI82" s="528"/>
      <c r="BJ82" s="528"/>
      <c r="BK82" s="528"/>
      <c r="BL82" s="528"/>
      <c r="BM82" s="528"/>
      <c r="BN82" s="528"/>
      <c r="BO82" s="528"/>
      <c r="BP82" s="528"/>
      <c r="BQ82" s="528"/>
      <c r="BR82" s="528"/>
      <c r="BS82" s="528"/>
      <c r="BT82" s="528"/>
      <c r="BU82" s="528"/>
      <c r="BV82" s="528"/>
      <c r="BW82" s="528"/>
      <c r="BX82" s="528"/>
      <c r="BY82" s="528"/>
      <c r="BZ82" s="528"/>
      <c r="CA82" s="528"/>
      <c r="CB82" s="528"/>
      <c r="CC82" s="528"/>
      <c r="CD82" s="528"/>
      <c r="CE82" s="528"/>
      <c r="CF82" s="528"/>
      <c r="CG82" s="532"/>
      <c r="CH82" s="532"/>
      <c r="CI82" s="532"/>
      <c r="CJ82" s="533"/>
      <c r="CK82" s="533"/>
    </row>
    <row r="83" spans="2:89" ht="11.25" customHeight="1">
      <c r="B83" s="531"/>
      <c r="C83" s="528"/>
      <c r="D83" s="528"/>
      <c r="E83" s="528"/>
      <c r="F83" s="528"/>
      <c r="G83" s="528"/>
      <c r="H83" s="528"/>
      <c r="I83" s="528"/>
      <c r="J83" s="528"/>
      <c r="K83" s="528"/>
      <c r="L83" s="528"/>
      <c r="M83" s="528"/>
      <c r="N83" s="528"/>
      <c r="O83" s="528"/>
      <c r="P83" s="528"/>
      <c r="Q83" s="528"/>
      <c r="R83" s="528"/>
      <c r="S83" s="528"/>
      <c r="T83" s="528"/>
      <c r="U83" s="528"/>
      <c r="V83" s="528"/>
      <c r="W83" s="528"/>
      <c r="X83" s="528"/>
      <c r="Y83" s="528"/>
      <c r="Z83" s="528"/>
      <c r="AA83" s="528"/>
      <c r="AB83" s="528"/>
      <c r="AC83" s="528"/>
      <c r="AD83" s="528"/>
      <c r="AE83" s="528"/>
      <c r="AF83" s="528"/>
      <c r="AG83" s="528"/>
      <c r="AH83" s="528"/>
      <c r="AI83" s="528"/>
      <c r="AJ83" s="528"/>
      <c r="AK83" s="528"/>
      <c r="AL83" s="528"/>
      <c r="AM83" s="528"/>
      <c r="AN83" s="528"/>
      <c r="AO83" s="528"/>
      <c r="AP83" s="528"/>
      <c r="AQ83" s="528"/>
      <c r="AR83" s="528"/>
      <c r="AS83" s="528"/>
      <c r="AT83" s="528"/>
      <c r="AU83" s="528"/>
      <c r="AV83" s="528"/>
      <c r="AW83" s="528"/>
      <c r="AX83" s="528"/>
      <c r="AY83" s="528"/>
      <c r="AZ83" s="528"/>
      <c r="BA83" s="528"/>
      <c r="BB83" s="528"/>
      <c r="BC83" s="528"/>
      <c r="BD83" s="528"/>
      <c r="BE83" s="528"/>
      <c r="BF83" s="528"/>
      <c r="BG83" s="528"/>
      <c r="BH83" s="528"/>
      <c r="BI83" s="528"/>
      <c r="BJ83" s="528"/>
      <c r="BK83" s="528"/>
      <c r="BL83" s="528"/>
      <c r="BM83" s="528"/>
      <c r="BN83" s="528"/>
      <c r="BO83" s="528"/>
      <c r="BP83" s="528"/>
      <c r="BQ83" s="528"/>
      <c r="BR83" s="528"/>
      <c r="BS83" s="528"/>
      <c r="BT83" s="528"/>
      <c r="BU83" s="528"/>
      <c r="BV83" s="528"/>
      <c r="BW83" s="528"/>
      <c r="BX83" s="528"/>
      <c r="BY83" s="528"/>
      <c r="BZ83" s="528"/>
      <c r="CA83" s="528"/>
      <c r="CB83" s="528"/>
      <c r="CC83" s="528"/>
      <c r="CD83" s="528"/>
      <c r="CE83" s="528"/>
      <c r="CF83" s="528"/>
      <c r="CG83" s="532"/>
      <c r="CH83" s="532"/>
      <c r="CI83" s="532"/>
      <c r="CJ83" s="533"/>
      <c r="CK83" s="533"/>
    </row>
    <row r="84" spans="2:89" ht="11.25" customHeight="1">
      <c r="B84" s="531"/>
      <c r="C84" s="528"/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8"/>
      <c r="P84" s="528"/>
      <c r="Q84" s="528"/>
      <c r="R84" s="528"/>
      <c r="S84" s="528"/>
      <c r="T84" s="528"/>
      <c r="U84" s="528"/>
      <c r="V84" s="528"/>
      <c r="W84" s="528"/>
      <c r="X84" s="528"/>
      <c r="Y84" s="528"/>
      <c r="Z84" s="528"/>
      <c r="AA84" s="528"/>
      <c r="AB84" s="528"/>
      <c r="AC84" s="528"/>
      <c r="AD84" s="528"/>
      <c r="AE84" s="528"/>
      <c r="AF84" s="528"/>
      <c r="AG84" s="528"/>
      <c r="AH84" s="528"/>
      <c r="AI84" s="528"/>
      <c r="AJ84" s="528"/>
      <c r="AK84" s="528"/>
      <c r="AL84" s="528"/>
      <c r="AM84" s="528"/>
      <c r="AN84" s="528"/>
      <c r="AO84" s="528"/>
      <c r="AP84" s="528"/>
      <c r="AQ84" s="528"/>
      <c r="AR84" s="528"/>
      <c r="AS84" s="528"/>
      <c r="AT84" s="528"/>
      <c r="AU84" s="528"/>
      <c r="AV84" s="528"/>
      <c r="AW84" s="528"/>
      <c r="AX84" s="528"/>
      <c r="AY84" s="528"/>
      <c r="AZ84" s="528"/>
      <c r="BA84" s="528"/>
      <c r="BB84" s="528"/>
      <c r="BC84" s="528"/>
      <c r="BD84" s="528"/>
      <c r="BE84" s="528"/>
      <c r="BF84" s="528"/>
      <c r="BG84" s="528"/>
      <c r="BH84" s="528"/>
      <c r="BI84" s="528"/>
      <c r="BJ84" s="528"/>
      <c r="BK84" s="528"/>
      <c r="BL84" s="528"/>
      <c r="BM84" s="528"/>
      <c r="BN84" s="528"/>
      <c r="BO84" s="528"/>
      <c r="BP84" s="528"/>
      <c r="BQ84" s="528"/>
      <c r="BR84" s="528"/>
      <c r="BS84" s="528"/>
      <c r="BT84" s="528"/>
      <c r="BU84" s="528"/>
      <c r="BV84" s="528"/>
      <c r="BW84" s="528"/>
      <c r="BX84" s="528"/>
      <c r="BY84" s="528"/>
      <c r="BZ84" s="528"/>
      <c r="CA84" s="528"/>
      <c r="CB84" s="528"/>
      <c r="CC84" s="528"/>
      <c r="CD84" s="528"/>
      <c r="CE84" s="528"/>
      <c r="CF84" s="528"/>
      <c r="CG84" s="532"/>
      <c r="CH84" s="532"/>
      <c r="CI84" s="532"/>
      <c r="CJ84" s="533"/>
      <c r="CK84" s="533"/>
    </row>
    <row r="85" spans="2:89" ht="11.25" customHeight="1">
      <c r="B85" s="531"/>
      <c r="C85" s="528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8"/>
      <c r="P85" s="528"/>
      <c r="Q85" s="528"/>
      <c r="R85" s="528"/>
      <c r="S85" s="528"/>
      <c r="T85" s="528"/>
      <c r="U85" s="528"/>
      <c r="V85" s="528"/>
      <c r="W85" s="528"/>
      <c r="X85" s="528"/>
      <c r="Y85" s="528"/>
      <c r="Z85" s="528"/>
      <c r="AA85" s="528"/>
      <c r="AB85" s="528"/>
      <c r="AC85" s="528"/>
      <c r="AD85" s="528"/>
      <c r="AE85" s="528"/>
      <c r="AF85" s="528"/>
      <c r="AG85" s="528"/>
      <c r="AH85" s="528"/>
      <c r="AI85" s="528"/>
      <c r="AJ85" s="528"/>
      <c r="AK85" s="528"/>
      <c r="AL85" s="528"/>
      <c r="AM85" s="528"/>
      <c r="AN85" s="528"/>
      <c r="AO85" s="528"/>
      <c r="AP85" s="528"/>
      <c r="AQ85" s="528"/>
      <c r="AR85" s="528"/>
      <c r="AS85" s="528"/>
      <c r="AT85" s="528"/>
      <c r="AU85" s="528"/>
      <c r="AV85" s="528"/>
      <c r="AW85" s="528"/>
      <c r="AX85" s="528"/>
      <c r="AY85" s="528"/>
      <c r="AZ85" s="528"/>
      <c r="BA85" s="528"/>
      <c r="BB85" s="528"/>
      <c r="BC85" s="528"/>
      <c r="BD85" s="528"/>
      <c r="BE85" s="528"/>
      <c r="BF85" s="528"/>
      <c r="BG85" s="528"/>
      <c r="BH85" s="528"/>
      <c r="BI85" s="528"/>
      <c r="BJ85" s="528"/>
      <c r="BK85" s="528"/>
      <c r="BL85" s="528"/>
      <c r="BM85" s="528"/>
      <c r="BN85" s="528"/>
      <c r="BO85" s="528"/>
      <c r="BP85" s="528"/>
      <c r="BQ85" s="528"/>
      <c r="BR85" s="528"/>
      <c r="BS85" s="528"/>
      <c r="BT85" s="528"/>
      <c r="BU85" s="528"/>
      <c r="BV85" s="528"/>
      <c r="BW85" s="528"/>
      <c r="BX85" s="528"/>
      <c r="BY85" s="528"/>
      <c r="BZ85" s="528"/>
      <c r="CA85" s="528"/>
      <c r="CB85" s="528"/>
      <c r="CC85" s="528"/>
      <c r="CD85" s="528"/>
      <c r="CE85" s="528"/>
      <c r="CF85" s="528"/>
      <c r="CG85" s="532"/>
      <c r="CH85" s="532"/>
      <c r="CI85" s="532"/>
      <c r="CJ85" s="533"/>
      <c r="CK85" s="533"/>
    </row>
    <row r="86" spans="2:89" ht="11.25" customHeight="1">
      <c r="B86" s="531"/>
      <c r="C86" s="528"/>
      <c r="D86" s="528"/>
      <c r="E86" s="528"/>
      <c r="F86" s="528"/>
      <c r="G86" s="528"/>
      <c r="H86" s="528"/>
      <c r="I86" s="528"/>
      <c r="J86" s="528"/>
      <c r="K86" s="528"/>
      <c r="L86" s="528"/>
      <c r="M86" s="528"/>
      <c r="N86" s="528"/>
      <c r="O86" s="528"/>
      <c r="P86" s="528"/>
      <c r="Q86" s="528"/>
      <c r="R86" s="528"/>
      <c r="S86" s="528"/>
      <c r="T86" s="528"/>
      <c r="U86" s="528"/>
      <c r="V86" s="528"/>
      <c r="W86" s="528"/>
      <c r="X86" s="528"/>
      <c r="Y86" s="528"/>
      <c r="Z86" s="528"/>
      <c r="AA86" s="528"/>
      <c r="AB86" s="528"/>
      <c r="AC86" s="528"/>
      <c r="AD86" s="528"/>
      <c r="AE86" s="528"/>
      <c r="AF86" s="528"/>
      <c r="AG86" s="528"/>
      <c r="AH86" s="528"/>
      <c r="AI86" s="528"/>
      <c r="AJ86" s="528"/>
      <c r="AK86" s="528"/>
      <c r="AL86" s="528"/>
      <c r="AM86" s="528"/>
      <c r="AN86" s="528"/>
      <c r="AO86" s="528"/>
      <c r="AP86" s="528"/>
      <c r="AQ86" s="528"/>
      <c r="AR86" s="528"/>
      <c r="AS86" s="528"/>
      <c r="AT86" s="528"/>
      <c r="AU86" s="528"/>
      <c r="AV86" s="528"/>
      <c r="AW86" s="528"/>
      <c r="AX86" s="528"/>
      <c r="AY86" s="528"/>
      <c r="AZ86" s="528"/>
      <c r="BA86" s="528"/>
      <c r="BB86" s="528"/>
      <c r="BC86" s="528"/>
      <c r="BD86" s="528"/>
      <c r="BE86" s="528"/>
      <c r="BF86" s="528"/>
      <c r="BG86" s="528"/>
      <c r="BH86" s="528"/>
      <c r="BI86" s="528"/>
      <c r="BJ86" s="528"/>
      <c r="BK86" s="528"/>
      <c r="BL86" s="528"/>
      <c r="BM86" s="528"/>
      <c r="BN86" s="528"/>
      <c r="BO86" s="528"/>
      <c r="BP86" s="528"/>
      <c r="BQ86" s="528"/>
      <c r="BR86" s="528"/>
      <c r="BS86" s="528"/>
      <c r="BT86" s="528"/>
      <c r="BU86" s="528"/>
      <c r="BV86" s="528"/>
      <c r="BW86" s="528"/>
      <c r="BX86" s="528"/>
      <c r="BY86" s="528"/>
      <c r="BZ86" s="528"/>
      <c r="CA86" s="528"/>
      <c r="CB86" s="528"/>
      <c r="CC86" s="528"/>
      <c r="CD86" s="528"/>
      <c r="CE86" s="528"/>
      <c r="CF86" s="528"/>
      <c r="CG86" s="532"/>
      <c r="CH86" s="532"/>
      <c r="CI86" s="532"/>
      <c r="CJ86" s="533"/>
      <c r="CK86" s="533"/>
    </row>
    <row r="87" spans="2:89" ht="11.25" customHeight="1">
      <c r="B87" s="531"/>
      <c r="C87" s="528"/>
      <c r="D87" s="528"/>
      <c r="E87" s="528"/>
      <c r="F87" s="528"/>
      <c r="G87" s="528"/>
      <c r="H87" s="528"/>
      <c r="I87" s="528"/>
      <c r="J87" s="528"/>
      <c r="K87" s="528"/>
      <c r="L87" s="528"/>
      <c r="M87" s="528"/>
      <c r="N87" s="528"/>
      <c r="O87" s="528"/>
      <c r="P87" s="528"/>
      <c r="Q87" s="528"/>
      <c r="R87" s="528"/>
      <c r="S87" s="528"/>
      <c r="T87" s="528"/>
      <c r="U87" s="528"/>
      <c r="V87" s="528"/>
      <c r="W87" s="528"/>
      <c r="X87" s="528"/>
      <c r="Y87" s="528"/>
      <c r="Z87" s="528"/>
      <c r="AA87" s="528"/>
      <c r="AB87" s="528"/>
      <c r="AC87" s="528"/>
      <c r="AD87" s="528"/>
      <c r="AE87" s="528"/>
      <c r="AF87" s="528"/>
      <c r="AG87" s="528"/>
      <c r="AH87" s="528"/>
      <c r="AI87" s="528"/>
      <c r="AJ87" s="528"/>
      <c r="AK87" s="528"/>
      <c r="AL87" s="528"/>
      <c r="AM87" s="528"/>
      <c r="AN87" s="528"/>
      <c r="AO87" s="528"/>
      <c r="AP87" s="528"/>
      <c r="AQ87" s="528"/>
      <c r="AR87" s="528"/>
      <c r="AS87" s="528"/>
      <c r="AT87" s="528"/>
      <c r="AU87" s="528"/>
      <c r="AV87" s="528"/>
      <c r="AW87" s="528"/>
      <c r="AX87" s="528"/>
      <c r="AY87" s="528"/>
      <c r="AZ87" s="528"/>
      <c r="BA87" s="528"/>
      <c r="BB87" s="528"/>
      <c r="BC87" s="528"/>
      <c r="BD87" s="528"/>
      <c r="BE87" s="528"/>
      <c r="BF87" s="528"/>
      <c r="BG87" s="528"/>
      <c r="BH87" s="528"/>
      <c r="BI87" s="528"/>
      <c r="BJ87" s="528"/>
      <c r="BK87" s="528"/>
      <c r="BL87" s="528"/>
      <c r="BM87" s="528"/>
      <c r="BN87" s="528"/>
      <c r="BO87" s="528"/>
      <c r="BP87" s="528"/>
      <c r="BQ87" s="528"/>
      <c r="BR87" s="528"/>
      <c r="BS87" s="528"/>
      <c r="BT87" s="528"/>
      <c r="BU87" s="528"/>
      <c r="BV87" s="528"/>
      <c r="BW87" s="528"/>
      <c r="BX87" s="528"/>
      <c r="BY87" s="528"/>
      <c r="BZ87" s="528"/>
      <c r="CA87" s="528"/>
      <c r="CB87" s="528"/>
      <c r="CC87" s="528"/>
      <c r="CD87" s="528"/>
      <c r="CE87" s="528"/>
      <c r="CF87" s="528"/>
      <c r="CG87" s="532"/>
      <c r="CH87" s="532"/>
      <c r="CI87" s="532"/>
      <c r="CJ87" s="533"/>
      <c r="CK87" s="533"/>
    </row>
    <row r="88" spans="2:89" ht="11.25" customHeight="1">
      <c r="B88" s="531"/>
      <c r="C88" s="528"/>
      <c r="D88" s="528"/>
      <c r="E88" s="528"/>
      <c r="F88" s="528"/>
      <c r="G88" s="528"/>
      <c r="H88" s="528"/>
      <c r="I88" s="528"/>
      <c r="J88" s="528"/>
      <c r="K88" s="528"/>
      <c r="L88" s="528"/>
      <c r="M88" s="528"/>
      <c r="N88" s="528"/>
      <c r="O88" s="528"/>
      <c r="P88" s="528"/>
      <c r="Q88" s="528"/>
      <c r="R88" s="528"/>
      <c r="S88" s="528"/>
      <c r="T88" s="528"/>
      <c r="U88" s="528"/>
      <c r="V88" s="528"/>
      <c r="W88" s="528"/>
      <c r="X88" s="528"/>
      <c r="Y88" s="528"/>
      <c r="Z88" s="528"/>
      <c r="AA88" s="528"/>
      <c r="AB88" s="528"/>
      <c r="AC88" s="528"/>
      <c r="AD88" s="528"/>
      <c r="AE88" s="528"/>
      <c r="AF88" s="528"/>
      <c r="AG88" s="528"/>
      <c r="AH88" s="528"/>
      <c r="AI88" s="528"/>
      <c r="AJ88" s="528"/>
      <c r="AK88" s="528"/>
      <c r="AL88" s="528"/>
      <c r="AM88" s="528"/>
      <c r="AN88" s="528"/>
      <c r="AO88" s="528"/>
      <c r="AP88" s="528"/>
      <c r="AQ88" s="528"/>
      <c r="AR88" s="528"/>
      <c r="AS88" s="528"/>
      <c r="AT88" s="528"/>
      <c r="AU88" s="528"/>
      <c r="AV88" s="528"/>
      <c r="AW88" s="528"/>
      <c r="AX88" s="528"/>
      <c r="AY88" s="528"/>
      <c r="AZ88" s="528"/>
      <c r="BA88" s="528"/>
      <c r="BB88" s="528"/>
      <c r="BC88" s="528"/>
      <c r="BD88" s="528"/>
      <c r="BE88" s="528"/>
      <c r="BF88" s="528"/>
      <c r="BG88" s="528"/>
      <c r="BH88" s="528"/>
      <c r="BI88" s="528"/>
      <c r="BJ88" s="528"/>
      <c r="BK88" s="528"/>
      <c r="BL88" s="528"/>
      <c r="BM88" s="528"/>
      <c r="BN88" s="528"/>
      <c r="BO88" s="528"/>
      <c r="BP88" s="528"/>
      <c r="BQ88" s="528"/>
      <c r="BR88" s="528"/>
      <c r="BS88" s="528"/>
      <c r="BT88" s="528"/>
      <c r="BU88" s="528"/>
      <c r="BV88" s="528"/>
      <c r="BW88" s="528"/>
      <c r="BX88" s="528"/>
      <c r="BY88" s="528"/>
      <c r="BZ88" s="528"/>
      <c r="CA88" s="528"/>
      <c r="CB88" s="528"/>
      <c r="CC88" s="528"/>
      <c r="CD88" s="528"/>
      <c r="CE88" s="528"/>
      <c r="CF88" s="528"/>
      <c r="CG88" s="532"/>
      <c r="CH88" s="532"/>
      <c r="CI88" s="532"/>
      <c r="CJ88" s="533"/>
      <c r="CK88" s="533"/>
    </row>
    <row r="89" spans="2:89" ht="11.25" customHeight="1">
      <c r="B89" s="531"/>
      <c r="C89" s="528"/>
      <c r="D89" s="528"/>
      <c r="E89" s="528"/>
      <c r="F89" s="528"/>
      <c r="G89" s="528"/>
      <c r="H89" s="528"/>
      <c r="I89" s="528"/>
      <c r="J89" s="528"/>
      <c r="K89" s="528"/>
      <c r="L89" s="528"/>
      <c r="M89" s="528"/>
      <c r="N89" s="528"/>
      <c r="O89" s="528"/>
      <c r="P89" s="528"/>
      <c r="Q89" s="528"/>
      <c r="R89" s="528"/>
      <c r="S89" s="528"/>
      <c r="T89" s="528"/>
      <c r="U89" s="528"/>
      <c r="V89" s="528"/>
      <c r="W89" s="528"/>
      <c r="X89" s="528"/>
      <c r="Y89" s="528"/>
      <c r="Z89" s="528"/>
      <c r="AA89" s="528"/>
      <c r="AB89" s="528"/>
      <c r="AC89" s="528"/>
      <c r="AD89" s="528"/>
      <c r="AE89" s="528"/>
      <c r="AF89" s="528"/>
      <c r="AG89" s="528"/>
      <c r="AH89" s="528"/>
      <c r="AI89" s="528"/>
      <c r="AJ89" s="528"/>
      <c r="AK89" s="528"/>
      <c r="AL89" s="528"/>
      <c r="AM89" s="528"/>
      <c r="AN89" s="528"/>
      <c r="AO89" s="528"/>
      <c r="AP89" s="528"/>
      <c r="AQ89" s="528"/>
      <c r="AR89" s="528"/>
      <c r="AS89" s="528"/>
      <c r="AT89" s="528"/>
      <c r="AU89" s="528"/>
      <c r="AV89" s="528"/>
      <c r="AW89" s="528"/>
      <c r="AX89" s="528"/>
      <c r="AY89" s="528"/>
      <c r="AZ89" s="528"/>
      <c r="BA89" s="528"/>
      <c r="BB89" s="528"/>
      <c r="BC89" s="528"/>
      <c r="BD89" s="528"/>
      <c r="BE89" s="528"/>
      <c r="BF89" s="528"/>
      <c r="BG89" s="528"/>
      <c r="BH89" s="528"/>
      <c r="BI89" s="528"/>
      <c r="BJ89" s="528"/>
      <c r="BK89" s="528"/>
      <c r="BL89" s="528"/>
      <c r="BM89" s="528"/>
      <c r="BN89" s="528"/>
      <c r="BO89" s="528"/>
      <c r="BP89" s="528"/>
      <c r="BQ89" s="528"/>
      <c r="BR89" s="528"/>
      <c r="BS89" s="528"/>
      <c r="BT89" s="528"/>
      <c r="BU89" s="528"/>
      <c r="BV89" s="528"/>
      <c r="BW89" s="528"/>
      <c r="BX89" s="528"/>
      <c r="BY89" s="528"/>
      <c r="BZ89" s="528"/>
      <c r="CA89" s="528"/>
      <c r="CB89" s="528"/>
      <c r="CC89" s="528"/>
      <c r="CD89" s="528"/>
      <c r="CE89" s="528"/>
      <c r="CF89" s="528"/>
      <c r="CG89" s="532"/>
      <c r="CH89" s="532"/>
      <c r="CI89" s="532"/>
      <c r="CJ89" s="533"/>
      <c r="CK89" s="533"/>
    </row>
    <row r="90" spans="2:89" ht="11.25" customHeight="1">
      <c r="B90" s="534"/>
      <c r="C90" s="535"/>
      <c r="D90" s="535"/>
      <c r="E90" s="535"/>
      <c r="F90" s="535"/>
      <c r="G90" s="535"/>
      <c r="H90" s="535"/>
      <c r="I90" s="535"/>
      <c r="J90" s="535"/>
      <c r="K90" s="535"/>
      <c r="L90" s="535"/>
      <c r="M90" s="535"/>
      <c r="N90" s="535"/>
      <c r="O90" s="535"/>
      <c r="P90" s="535"/>
      <c r="Q90" s="535"/>
      <c r="R90" s="535"/>
      <c r="S90" s="535"/>
      <c r="T90" s="535"/>
      <c r="U90" s="535"/>
      <c r="V90" s="535"/>
      <c r="W90" s="535"/>
      <c r="X90" s="535"/>
      <c r="Y90" s="535"/>
      <c r="Z90" s="535"/>
      <c r="AA90" s="535"/>
      <c r="AB90" s="535"/>
      <c r="AC90" s="535"/>
      <c r="AD90" s="535"/>
      <c r="AE90" s="535"/>
      <c r="AF90" s="535"/>
      <c r="AG90" s="535"/>
      <c r="AH90" s="535"/>
      <c r="AI90" s="535"/>
      <c r="AJ90" s="535"/>
      <c r="AK90" s="535"/>
      <c r="AL90" s="535"/>
      <c r="AM90" s="535"/>
      <c r="AN90" s="535"/>
      <c r="AO90" s="535"/>
      <c r="AP90" s="535"/>
      <c r="AQ90" s="535"/>
      <c r="AR90" s="535"/>
      <c r="AS90" s="535"/>
      <c r="AT90" s="535"/>
      <c r="AU90" s="535"/>
      <c r="AV90" s="535"/>
      <c r="AW90" s="535"/>
      <c r="AX90" s="535"/>
      <c r="AY90" s="535"/>
      <c r="AZ90" s="535"/>
      <c r="BA90" s="535"/>
      <c r="BB90" s="535"/>
      <c r="BC90" s="535"/>
      <c r="BD90" s="535"/>
      <c r="BE90" s="535"/>
      <c r="BF90" s="535"/>
      <c r="BG90" s="535"/>
      <c r="BH90" s="535"/>
      <c r="BI90" s="535"/>
      <c r="BJ90" s="535"/>
      <c r="BK90" s="535"/>
      <c r="BL90" s="535"/>
      <c r="BM90" s="535"/>
      <c r="BN90" s="535"/>
      <c r="BO90" s="535"/>
      <c r="BP90" s="535"/>
      <c r="BQ90" s="535"/>
      <c r="BR90" s="535"/>
      <c r="BS90" s="535"/>
      <c r="BT90" s="535"/>
      <c r="BU90" s="535"/>
      <c r="BV90" s="535"/>
      <c r="BW90" s="535"/>
      <c r="BX90" s="535"/>
      <c r="BY90" s="535"/>
      <c r="BZ90" s="535"/>
      <c r="CA90" s="535"/>
      <c r="CB90" s="535"/>
      <c r="CC90" s="535"/>
      <c r="CD90" s="535"/>
      <c r="CE90" s="535"/>
      <c r="CF90" s="535"/>
      <c r="CG90" s="536"/>
      <c r="CH90" s="536"/>
      <c r="CI90" s="536"/>
      <c r="CJ90" s="537"/>
      <c r="CK90" s="537"/>
    </row>
    <row r="91" spans="2:89" ht="11.25" customHeight="1">
      <c r="B91" s="531"/>
      <c r="C91" s="528"/>
      <c r="D91" s="528"/>
      <c r="E91" s="528"/>
      <c r="F91" s="528"/>
      <c r="G91" s="528"/>
      <c r="H91" s="528"/>
      <c r="I91" s="528"/>
      <c r="J91" s="528"/>
      <c r="K91" s="528"/>
      <c r="L91" s="528"/>
      <c r="M91" s="528"/>
      <c r="N91" s="528"/>
      <c r="O91" s="528"/>
      <c r="P91" s="528"/>
      <c r="Q91" s="528"/>
      <c r="R91" s="528"/>
      <c r="S91" s="528"/>
      <c r="T91" s="528"/>
      <c r="U91" s="528"/>
      <c r="V91" s="528"/>
      <c r="W91" s="528"/>
      <c r="X91" s="528"/>
      <c r="Y91" s="528"/>
      <c r="Z91" s="528"/>
      <c r="AA91" s="528"/>
      <c r="AB91" s="528"/>
      <c r="AC91" s="528"/>
      <c r="AD91" s="528"/>
      <c r="AE91" s="528"/>
      <c r="AF91" s="528"/>
      <c r="AG91" s="528"/>
      <c r="AH91" s="528"/>
      <c r="AI91" s="528"/>
      <c r="AJ91" s="528"/>
      <c r="AK91" s="528"/>
      <c r="AL91" s="528"/>
      <c r="AM91" s="528"/>
      <c r="AN91" s="528"/>
      <c r="AO91" s="528"/>
      <c r="AP91" s="528"/>
      <c r="AQ91" s="528"/>
      <c r="AR91" s="528"/>
      <c r="AS91" s="528"/>
      <c r="AT91" s="528"/>
      <c r="AU91" s="528"/>
      <c r="AV91" s="528"/>
      <c r="AW91" s="528"/>
      <c r="AX91" s="528"/>
      <c r="AY91" s="528"/>
      <c r="AZ91" s="528"/>
      <c r="BA91" s="528"/>
      <c r="BB91" s="528"/>
      <c r="BC91" s="528"/>
      <c r="BD91" s="528"/>
      <c r="BE91" s="528"/>
      <c r="BF91" s="528"/>
      <c r="BG91" s="528"/>
      <c r="BH91" s="528"/>
      <c r="BI91" s="528"/>
      <c r="BJ91" s="528"/>
      <c r="BK91" s="528"/>
      <c r="BL91" s="528"/>
      <c r="BM91" s="528"/>
      <c r="BN91" s="528"/>
      <c r="BO91" s="528"/>
      <c r="BP91" s="528"/>
      <c r="BQ91" s="528"/>
      <c r="BR91" s="528"/>
      <c r="BS91" s="528"/>
      <c r="BT91" s="528"/>
      <c r="BU91" s="528"/>
      <c r="BV91" s="528"/>
      <c r="BW91" s="528"/>
      <c r="BX91" s="528"/>
      <c r="BY91" s="528"/>
      <c r="BZ91" s="528"/>
      <c r="CA91" s="528"/>
      <c r="CB91" s="528"/>
      <c r="CC91" s="528"/>
      <c r="CD91" s="528"/>
      <c r="CE91" s="528"/>
      <c r="CF91" s="528"/>
      <c r="CG91" s="532"/>
      <c r="CH91" s="532"/>
      <c r="CI91" s="532"/>
      <c r="CJ91" s="533"/>
      <c r="CK91" s="533"/>
    </row>
    <row r="92" spans="2:89" ht="11.25" customHeight="1">
      <c r="B92" s="531"/>
      <c r="C92" s="528"/>
      <c r="D92" s="528"/>
      <c r="E92" s="528"/>
      <c r="F92" s="528"/>
      <c r="G92" s="528"/>
      <c r="H92" s="528"/>
      <c r="I92" s="528"/>
      <c r="J92" s="528"/>
      <c r="K92" s="528"/>
      <c r="L92" s="528"/>
      <c r="M92" s="528"/>
      <c r="N92" s="528"/>
      <c r="O92" s="528"/>
      <c r="P92" s="528"/>
      <c r="Q92" s="528"/>
      <c r="R92" s="528"/>
      <c r="S92" s="528"/>
      <c r="T92" s="528"/>
      <c r="U92" s="528"/>
      <c r="V92" s="528"/>
      <c r="W92" s="528"/>
      <c r="X92" s="528"/>
      <c r="Y92" s="528"/>
      <c r="Z92" s="528"/>
      <c r="AA92" s="528"/>
      <c r="AB92" s="528"/>
      <c r="AC92" s="528"/>
      <c r="AD92" s="528"/>
      <c r="AE92" s="528"/>
      <c r="AF92" s="528"/>
      <c r="AG92" s="528"/>
      <c r="AH92" s="528"/>
      <c r="AI92" s="528"/>
      <c r="AJ92" s="528"/>
      <c r="AK92" s="528"/>
      <c r="AL92" s="528"/>
      <c r="AM92" s="528"/>
      <c r="AN92" s="528"/>
      <c r="AO92" s="528"/>
      <c r="AP92" s="528"/>
      <c r="AQ92" s="528"/>
      <c r="AR92" s="528"/>
      <c r="AS92" s="528"/>
      <c r="AT92" s="528"/>
      <c r="AU92" s="528"/>
      <c r="AV92" s="528"/>
      <c r="AW92" s="528"/>
      <c r="AX92" s="528"/>
      <c r="AY92" s="528"/>
      <c r="AZ92" s="528"/>
      <c r="BA92" s="528"/>
      <c r="BB92" s="528"/>
      <c r="BC92" s="528"/>
      <c r="BD92" s="528"/>
      <c r="BE92" s="528"/>
      <c r="BF92" s="528"/>
      <c r="BG92" s="528"/>
      <c r="BH92" s="528"/>
      <c r="BI92" s="528"/>
      <c r="BJ92" s="528"/>
      <c r="BK92" s="528"/>
      <c r="BL92" s="528"/>
      <c r="BM92" s="528"/>
      <c r="BN92" s="528"/>
      <c r="BO92" s="528"/>
      <c r="BP92" s="528"/>
      <c r="BQ92" s="528"/>
      <c r="BR92" s="528"/>
      <c r="BS92" s="528"/>
      <c r="BT92" s="528"/>
      <c r="BU92" s="528"/>
      <c r="BV92" s="528"/>
      <c r="BW92" s="528"/>
      <c r="BX92" s="528"/>
      <c r="BY92" s="528"/>
      <c r="BZ92" s="528"/>
      <c r="CA92" s="528"/>
      <c r="CB92" s="528"/>
      <c r="CC92" s="528"/>
      <c r="CD92" s="528"/>
      <c r="CE92" s="528"/>
      <c r="CF92" s="528"/>
      <c r="CG92" s="532"/>
      <c r="CH92" s="532"/>
      <c r="CI92" s="532"/>
      <c r="CJ92" s="533"/>
      <c r="CK92" s="533"/>
    </row>
    <row r="93" spans="2:89" ht="11.25" customHeight="1">
      <c r="B93" s="531"/>
      <c r="C93" s="528"/>
      <c r="D93" s="528"/>
      <c r="E93" s="528"/>
      <c r="F93" s="528"/>
      <c r="G93" s="528"/>
      <c r="H93" s="528"/>
      <c r="I93" s="528"/>
      <c r="J93" s="528"/>
      <c r="K93" s="528"/>
      <c r="L93" s="528"/>
      <c r="M93" s="528"/>
      <c r="N93" s="528"/>
      <c r="O93" s="528"/>
      <c r="P93" s="528"/>
      <c r="Q93" s="528"/>
      <c r="R93" s="528"/>
      <c r="S93" s="528"/>
      <c r="T93" s="528"/>
      <c r="U93" s="528"/>
      <c r="V93" s="528"/>
      <c r="W93" s="528"/>
      <c r="X93" s="528"/>
      <c r="Y93" s="528"/>
      <c r="Z93" s="528"/>
      <c r="AA93" s="528"/>
      <c r="AB93" s="528"/>
      <c r="AC93" s="528"/>
      <c r="AD93" s="528"/>
      <c r="AE93" s="528"/>
      <c r="AF93" s="528"/>
      <c r="AG93" s="528"/>
      <c r="AH93" s="528"/>
      <c r="AI93" s="528"/>
      <c r="AJ93" s="528"/>
      <c r="AK93" s="528"/>
      <c r="AL93" s="528"/>
      <c r="AM93" s="528"/>
      <c r="AN93" s="528"/>
      <c r="AO93" s="528"/>
      <c r="AP93" s="528"/>
      <c r="AQ93" s="528"/>
      <c r="AR93" s="528"/>
      <c r="AS93" s="528"/>
      <c r="AT93" s="528"/>
      <c r="AU93" s="528"/>
      <c r="AV93" s="528"/>
      <c r="AW93" s="528"/>
      <c r="AX93" s="528"/>
      <c r="AY93" s="528"/>
      <c r="AZ93" s="528"/>
      <c r="BA93" s="528"/>
      <c r="BB93" s="528"/>
      <c r="BC93" s="528"/>
      <c r="BD93" s="528"/>
      <c r="BE93" s="528"/>
      <c r="BF93" s="528"/>
      <c r="BG93" s="528"/>
      <c r="BH93" s="528"/>
      <c r="BI93" s="528"/>
      <c r="BJ93" s="528"/>
      <c r="BK93" s="528"/>
      <c r="BL93" s="528"/>
      <c r="BM93" s="528"/>
      <c r="BN93" s="528"/>
      <c r="BO93" s="528"/>
      <c r="BP93" s="528"/>
      <c r="BQ93" s="528"/>
      <c r="BR93" s="528"/>
      <c r="BS93" s="528"/>
      <c r="BT93" s="528"/>
      <c r="BU93" s="528"/>
      <c r="BV93" s="528"/>
      <c r="BW93" s="528"/>
      <c r="BX93" s="528"/>
      <c r="BY93" s="528"/>
      <c r="BZ93" s="528"/>
      <c r="CA93" s="528"/>
      <c r="CB93" s="528"/>
      <c r="CC93" s="528"/>
      <c r="CD93" s="528"/>
      <c r="CE93" s="528"/>
      <c r="CF93" s="528"/>
      <c r="CG93" s="532"/>
      <c r="CH93" s="532"/>
      <c r="CI93" s="532"/>
      <c r="CJ93" s="533"/>
      <c r="CK93" s="533"/>
    </row>
    <row r="94" spans="2:89" ht="11.25" customHeight="1">
      <c r="B94" s="531"/>
      <c r="C94" s="528"/>
      <c r="D94" s="528"/>
      <c r="E94" s="528"/>
      <c r="F94" s="528"/>
      <c r="G94" s="528"/>
      <c r="H94" s="528"/>
      <c r="I94" s="528"/>
      <c r="J94" s="528"/>
      <c r="K94" s="528"/>
      <c r="L94" s="528"/>
      <c r="M94" s="528"/>
      <c r="N94" s="528"/>
      <c r="O94" s="528"/>
      <c r="P94" s="528"/>
      <c r="Q94" s="528"/>
      <c r="R94" s="528"/>
      <c r="S94" s="528"/>
      <c r="T94" s="528"/>
      <c r="U94" s="528"/>
      <c r="V94" s="528"/>
      <c r="W94" s="528"/>
      <c r="X94" s="528"/>
      <c r="Y94" s="528"/>
      <c r="Z94" s="528"/>
      <c r="AA94" s="528"/>
      <c r="AB94" s="528"/>
      <c r="AC94" s="528"/>
      <c r="AD94" s="528"/>
      <c r="AE94" s="528"/>
      <c r="AF94" s="528"/>
      <c r="AG94" s="528"/>
      <c r="AH94" s="528"/>
      <c r="AI94" s="528"/>
      <c r="AJ94" s="528"/>
      <c r="AK94" s="528"/>
      <c r="AL94" s="528"/>
      <c r="AM94" s="528"/>
      <c r="AN94" s="528"/>
      <c r="AO94" s="528"/>
      <c r="AP94" s="528"/>
      <c r="AQ94" s="528"/>
      <c r="AR94" s="528"/>
      <c r="AS94" s="528"/>
      <c r="AT94" s="528"/>
      <c r="AU94" s="528"/>
      <c r="AV94" s="528"/>
      <c r="AW94" s="528"/>
      <c r="AX94" s="528"/>
      <c r="AY94" s="528"/>
      <c r="AZ94" s="528"/>
      <c r="BA94" s="528"/>
      <c r="BB94" s="528"/>
      <c r="BC94" s="528"/>
      <c r="BD94" s="528"/>
      <c r="BE94" s="528"/>
      <c r="BF94" s="528"/>
      <c r="BG94" s="528"/>
      <c r="BH94" s="528"/>
      <c r="BI94" s="528"/>
      <c r="BJ94" s="528"/>
      <c r="BK94" s="528"/>
      <c r="BL94" s="528"/>
      <c r="BM94" s="528"/>
      <c r="BN94" s="528"/>
      <c r="BO94" s="528"/>
      <c r="BP94" s="528"/>
      <c r="BQ94" s="528"/>
      <c r="BR94" s="528"/>
      <c r="BS94" s="528"/>
      <c r="BT94" s="528"/>
      <c r="BU94" s="528"/>
      <c r="BV94" s="528"/>
      <c r="BW94" s="528"/>
      <c r="BX94" s="528"/>
      <c r="BY94" s="528"/>
      <c r="BZ94" s="528"/>
      <c r="CA94" s="528"/>
      <c r="CB94" s="528"/>
      <c r="CC94" s="528"/>
      <c r="CD94" s="528"/>
      <c r="CE94" s="528"/>
      <c r="CF94" s="528"/>
      <c r="CG94" s="532"/>
      <c r="CH94" s="532"/>
      <c r="CI94" s="532"/>
      <c r="CJ94" s="533"/>
      <c r="CK94" s="533"/>
    </row>
    <row r="95" spans="2:89" ht="11.25" customHeight="1">
      <c r="B95" s="531"/>
      <c r="C95" s="528"/>
      <c r="D95" s="528"/>
      <c r="E95" s="528"/>
      <c r="F95" s="528"/>
      <c r="G95" s="528"/>
      <c r="H95" s="528"/>
      <c r="I95" s="528"/>
      <c r="J95" s="528"/>
      <c r="K95" s="528"/>
      <c r="L95" s="528"/>
      <c r="M95" s="528"/>
      <c r="N95" s="528"/>
      <c r="O95" s="528"/>
      <c r="P95" s="528"/>
      <c r="Q95" s="528"/>
      <c r="R95" s="528"/>
      <c r="S95" s="528"/>
      <c r="T95" s="528"/>
      <c r="U95" s="528"/>
      <c r="V95" s="528"/>
      <c r="W95" s="528"/>
      <c r="X95" s="528"/>
      <c r="Y95" s="528"/>
      <c r="Z95" s="528"/>
      <c r="AA95" s="528"/>
      <c r="AB95" s="528"/>
      <c r="AC95" s="528"/>
      <c r="AD95" s="528"/>
      <c r="AE95" s="528"/>
      <c r="AF95" s="528"/>
      <c r="AG95" s="528"/>
      <c r="AH95" s="528"/>
      <c r="AI95" s="528"/>
      <c r="AJ95" s="528"/>
      <c r="AK95" s="528"/>
      <c r="AL95" s="528"/>
      <c r="AM95" s="528"/>
      <c r="AN95" s="528"/>
      <c r="AO95" s="528"/>
      <c r="AP95" s="528"/>
      <c r="AQ95" s="528"/>
      <c r="AR95" s="528"/>
      <c r="AS95" s="528"/>
      <c r="AT95" s="528"/>
      <c r="AU95" s="528"/>
      <c r="AV95" s="528"/>
      <c r="AW95" s="528"/>
      <c r="AX95" s="528"/>
      <c r="AY95" s="528"/>
      <c r="AZ95" s="528"/>
      <c r="BA95" s="528"/>
      <c r="BB95" s="528"/>
      <c r="BC95" s="528"/>
      <c r="BD95" s="528"/>
      <c r="BE95" s="528"/>
      <c r="BF95" s="528"/>
      <c r="BG95" s="528"/>
      <c r="BH95" s="528"/>
      <c r="BI95" s="528"/>
      <c r="BJ95" s="528"/>
      <c r="BK95" s="528"/>
      <c r="BL95" s="528"/>
      <c r="BM95" s="528"/>
      <c r="BN95" s="528"/>
      <c r="BO95" s="528"/>
      <c r="BP95" s="528"/>
      <c r="BQ95" s="528"/>
      <c r="BR95" s="528"/>
      <c r="BS95" s="528"/>
      <c r="BT95" s="528"/>
      <c r="BU95" s="528"/>
      <c r="BV95" s="528"/>
      <c r="BW95" s="528"/>
      <c r="BX95" s="528"/>
      <c r="BY95" s="528"/>
      <c r="BZ95" s="528"/>
      <c r="CA95" s="528"/>
      <c r="CB95" s="528"/>
      <c r="CC95" s="528"/>
      <c r="CD95" s="528"/>
      <c r="CE95" s="528"/>
      <c r="CF95" s="528"/>
      <c r="CG95" s="532"/>
      <c r="CH95" s="532"/>
      <c r="CI95" s="532"/>
      <c r="CJ95" s="533"/>
      <c r="CK95" s="533"/>
    </row>
    <row r="96" spans="2:89" ht="11.25" customHeight="1">
      <c r="B96" s="531"/>
      <c r="C96" s="528"/>
      <c r="D96" s="528"/>
      <c r="E96" s="528"/>
      <c r="F96" s="528"/>
      <c r="G96" s="528"/>
      <c r="H96" s="528"/>
      <c r="I96" s="528"/>
      <c r="J96" s="528"/>
      <c r="K96" s="528"/>
      <c r="L96" s="528"/>
      <c r="M96" s="528"/>
      <c r="N96" s="528"/>
      <c r="O96" s="528"/>
      <c r="P96" s="528"/>
      <c r="Q96" s="528"/>
      <c r="R96" s="528"/>
      <c r="S96" s="528"/>
      <c r="T96" s="528"/>
      <c r="U96" s="528"/>
      <c r="V96" s="528"/>
      <c r="W96" s="528"/>
      <c r="X96" s="528"/>
      <c r="Y96" s="528"/>
      <c r="Z96" s="528"/>
      <c r="AA96" s="528"/>
      <c r="AB96" s="528"/>
      <c r="AC96" s="528"/>
      <c r="AD96" s="528"/>
      <c r="AE96" s="528"/>
      <c r="AF96" s="528"/>
      <c r="AG96" s="528"/>
      <c r="AH96" s="528"/>
      <c r="AI96" s="528"/>
      <c r="AJ96" s="528"/>
      <c r="AK96" s="528"/>
      <c r="AL96" s="528"/>
      <c r="AM96" s="528"/>
      <c r="AN96" s="528"/>
      <c r="AO96" s="528"/>
      <c r="AP96" s="528"/>
      <c r="AQ96" s="528"/>
      <c r="AR96" s="528"/>
      <c r="AS96" s="528"/>
      <c r="AT96" s="528"/>
      <c r="AU96" s="528"/>
      <c r="AV96" s="528"/>
      <c r="AW96" s="528"/>
      <c r="AX96" s="528"/>
      <c r="AY96" s="528"/>
      <c r="AZ96" s="528"/>
      <c r="BA96" s="528"/>
      <c r="BB96" s="528"/>
      <c r="BC96" s="528"/>
      <c r="BD96" s="528"/>
      <c r="BE96" s="528"/>
      <c r="BF96" s="528"/>
      <c r="BG96" s="528"/>
      <c r="BH96" s="528"/>
      <c r="BI96" s="528"/>
      <c r="BJ96" s="528"/>
      <c r="BK96" s="528"/>
      <c r="BL96" s="528"/>
      <c r="BM96" s="528"/>
      <c r="BN96" s="528"/>
      <c r="BO96" s="528"/>
      <c r="BP96" s="528"/>
      <c r="BQ96" s="528"/>
      <c r="BR96" s="528"/>
      <c r="BS96" s="528"/>
      <c r="BT96" s="528"/>
      <c r="BU96" s="528"/>
      <c r="BV96" s="528"/>
      <c r="BW96" s="528"/>
      <c r="BX96" s="528"/>
      <c r="BY96" s="528"/>
      <c r="BZ96" s="528"/>
      <c r="CA96" s="528"/>
      <c r="CB96" s="528"/>
      <c r="CC96" s="528"/>
      <c r="CD96" s="528"/>
      <c r="CE96" s="528"/>
      <c r="CF96" s="528"/>
      <c r="CG96" s="532"/>
      <c r="CH96" s="532"/>
      <c r="CI96" s="532"/>
      <c r="CJ96" s="533"/>
      <c r="CK96" s="533"/>
    </row>
    <row r="97" spans="2:89" ht="11.25" customHeight="1">
      <c r="B97" s="531"/>
      <c r="C97" s="528"/>
      <c r="D97" s="528"/>
      <c r="E97" s="528"/>
      <c r="F97" s="528"/>
      <c r="G97" s="528"/>
      <c r="H97" s="528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28"/>
      <c r="U97" s="528"/>
      <c r="V97" s="528"/>
      <c r="W97" s="528"/>
      <c r="X97" s="528"/>
      <c r="Y97" s="528"/>
      <c r="Z97" s="528"/>
      <c r="AA97" s="528"/>
      <c r="AB97" s="528"/>
      <c r="AC97" s="528"/>
      <c r="AD97" s="528"/>
      <c r="AE97" s="528"/>
      <c r="AF97" s="528"/>
      <c r="AG97" s="528"/>
      <c r="AH97" s="528"/>
      <c r="AI97" s="528"/>
      <c r="AJ97" s="528"/>
      <c r="AK97" s="528"/>
      <c r="AL97" s="528"/>
      <c r="AM97" s="528"/>
      <c r="AN97" s="528"/>
      <c r="AO97" s="528"/>
      <c r="AP97" s="528"/>
      <c r="AQ97" s="528"/>
      <c r="AR97" s="528"/>
      <c r="AS97" s="528"/>
      <c r="AT97" s="528"/>
      <c r="AU97" s="528"/>
      <c r="AV97" s="528"/>
      <c r="AW97" s="528"/>
      <c r="AX97" s="528"/>
      <c r="AY97" s="528"/>
      <c r="AZ97" s="528"/>
      <c r="BA97" s="528"/>
      <c r="BB97" s="528"/>
      <c r="BC97" s="528"/>
      <c r="BD97" s="528"/>
      <c r="BE97" s="528"/>
      <c r="BF97" s="528"/>
      <c r="BG97" s="528"/>
      <c r="BH97" s="528"/>
      <c r="BI97" s="528"/>
      <c r="BJ97" s="528"/>
      <c r="BK97" s="528"/>
      <c r="BL97" s="528"/>
      <c r="BM97" s="528"/>
      <c r="BN97" s="528"/>
      <c r="BO97" s="528"/>
      <c r="BP97" s="528"/>
      <c r="BQ97" s="528"/>
      <c r="BR97" s="528"/>
      <c r="BS97" s="528"/>
      <c r="BT97" s="528"/>
      <c r="BU97" s="528"/>
      <c r="BV97" s="528"/>
      <c r="BW97" s="528"/>
      <c r="BX97" s="528"/>
      <c r="BY97" s="528"/>
      <c r="BZ97" s="528"/>
      <c r="CA97" s="528"/>
      <c r="CB97" s="528"/>
      <c r="CC97" s="528"/>
      <c r="CD97" s="528"/>
      <c r="CE97" s="528"/>
      <c r="CF97" s="528"/>
      <c r="CG97" s="532"/>
      <c r="CH97" s="532"/>
      <c r="CI97" s="532"/>
      <c r="CJ97" s="533"/>
      <c r="CK97" s="533"/>
    </row>
    <row r="98" spans="2:89" ht="11.25" customHeight="1">
      <c r="B98" s="531"/>
      <c r="C98" s="528"/>
      <c r="D98" s="528"/>
      <c r="E98" s="528"/>
      <c r="F98" s="528"/>
      <c r="G98" s="528"/>
      <c r="H98" s="528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28"/>
      <c r="U98" s="528"/>
      <c r="V98" s="528"/>
      <c r="W98" s="528"/>
      <c r="X98" s="528"/>
      <c r="Y98" s="528"/>
      <c r="Z98" s="528"/>
      <c r="AA98" s="528"/>
      <c r="AB98" s="528"/>
      <c r="AC98" s="528"/>
      <c r="AD98" s="528"/>
      <c r="AE98" s="528"/>
      <c r="AF98" s="528"/>
      <c r="AG98" s="528"/>
      <c r="AH98" s="528"/>
      <c r="AI98" s="528"/>
      <c r="AJ98" s="528"/>
      <c r="AK98" s="528"/>
      <c r="AL98" s="528"/>
      <c r="AM98" s="528"/>
      <c r="AN98" s="528"/>
      <c r="AO98" s="528"/>
      <c r="AP98" s="528"/>
      <c r="AQ98" s="528"/>
      <c r="AR98" s="528"/>
      <c r="AS98" s="528"/>
      <c r="AT98" s="528"/>
      <c r="AU98" s="528"/>
      <c r="AV98" s="528"/>
      <c r="AW98" s="528"/>
      <c r="AX98" s="528"/>
      <c r="AY98" s="528"/>
      <c r="AZ98" s="528"/>
      <c r="BA98" s="528"/>
      <c r="BB98" s="528"/>
      <c r="BC98" s="528"/>
      <c r="BD98" s="528"/>
      <c r="BE98" s="528"/>
      <c r="BF98" s="528"/>
      <c r="BG98" s="528"/>
      <c r="BH98" s="528"/>
      <c r="BI98" s="528"/>
      <c r="BJ98" s="528"/>
      <c r="BK98" s="528"/>
      <c r="BL98" s="528"/>
      <c r="BM98" s="528"/>
      <c r="BN98" s="528"/>
      <c r="BO98" s="528"/>
      <c r="BP98" s="528"/>
      <c r="BQ98" s="528"/>
      <c r="BR98" s="528"/>
      <c r="BS98" s="528"/>
      <c r="BT98" s="528"/>
      <c r="BU98" s="528"/>
      <c r="BV98" s="528"/>
      <c r="BW98" s="528"/>
      <c r="BX98" s="528"/>
      <c r="BY98" s="528"/>
      <c r="BZ98" s="528"/>
      <c r="CA98" s="528"/>
      <c r="CB98" s="528"/>
      <c r="CC98" s="528"/>
      <c r="CD98" s="528"/>
      <c r="CE98" s="528"/>
      <c r="CF98" s="528"/>
      <c r="CG98" s="532"/>
      <c r="CH98" s="532"/>
      <c r="CI98" s="532"/>
      <c r="CJ98" s="533"/>
      <c r="CK98" s="533"/>
    </row>
    <row r="99" spans="2:89" ht="11.25" customHeight="1">
      <c r="B99" s="531"/>
      <c r="C99" s="528"/>
      <c r="D99" s="528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528"/>
      <c r="P99" s="528"/>
      <c r="Q99" s="528"/>
      <c r="R99" s="528"/>
      <c r="S99" s="528"/>
      <c r="T99" s="528"/>
      <c r="U99" s="528"/>
      <c r="V99" s="528"/>
      <c r="W99" s="528"/>
      <c r="X99" s="528"/>
      <c r="Y99" s="528"/>
      <c r="Z99" s="528"/>
      <c r="AA99" s="528"/>
      <c r="AB99" s="528"/>
      <c r="AC99" s="528"/>
      <c r="AD99" s="528"/>
      <c r="AE99" s="528"/>
      <c r="AF99" s="528"/>
      <c r="AG99" s="528"/>
      <c r="AH99" s="528"/>
      <c r="AI99" s="528"/>
      <c r="AJ99" s="528"/>
      <c r="AK99" s="528"/>
      <c r="AL99" s="528"/>
      <c r="AM99" s="528"/>
      <c r="AN99" s="528"/>
      <c r="AO99" s="528"/>
      <c r="AP99" s="528"/>
      <c r="AQ99" s="528"/>
      <c r="AR99" s="528"/>
      <c r="AS99" s="528"/>
      <c r="AT99" s="528"/>
      <c r="AU99" s="528"/>
      <c r="AV99" s="528"/>
      <c r="AW99" s="528"/>
      <c r="AX99" s="528"/>
      <c r="AY99" s="528"/>
      <c r="AZ99" s="528"/>
      <c r="BA99" s="528"/>
      <c r="BB99" s="528"/>
      <c r="BC99" s="528"/>
      <c r="BD99" s="528"/>
      <c r="BE99" s="528"/>
      <c r="BF99" s="528"/>
      <c r="BG99" s="528"/>
      <c r="BH99" s="528"/>
      <c r="BI99" s="528"/>
      <c r="BJ99" s="528"/>
      <c r="BK99" s="528"/>
      <c r="BL99" s="528"/>
      <c r="BM99" s="528"/>
      <c r="BN99" s="528"/>
      <c r="BO99" s="528"/>
      <c r="BP99" s="528"/>
      <c r="BQ99" s="528"/>
      <c r="BR99" s="528"/>
      <c r="BS99" s="528"/>
      <c r="BT99" s="528"/>
      <c r="BU99" s="528"/>
      <c r="BV99" s="528"/>
      <c r="BW99" s="528"/>
      <c r="BX99" s="528"/>
      <c r="BY99" s="528"/>
      <c r="BZ99" s="528"/>
      <c r="CA99" s="528"/>
      <c r="CB99" s="528"/>
      <c r="CC99" s="528"/>
      <c r="CD99" s="528"/>
      <c r="CE99" s="528"/>
      <c r="CF99" s="528"/>
      <c r="CG99" s="532"/>
      <c r="CH99" s="532"/>
      <c r="CI99" s="532"/>
      <c r="CJ99" s="533"/>
      <c r="CK99" s="533"/>
    </row>
    <row r="100" spans="2:89" ht="11.25" customHeight="1">
      <c r="B100" s="531"/>
      <c r="C100" s="528"/>
      <c r="D100" s="528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528"/>
      <c r="P100" s="528"/>
      <c r="Q100" s="528"/>
      <c r="R100" s="528"/>
      <c r="S100" s="528"/>
      <c r="T100" s="528"/>
      <c r="U100" s="528"/>
      <c r="V100" s="528"/>
      <c r="W100" s="528"/>
      <c r="X100" s="528"/>
      <c r="Y100" s="528"/>
      <c r="Z100" s="528"/>
      <c r="AA100" s="528"/>
      <c r="AB100" s="528"/>
      <c r="AC100" s="528"/>
      <c r="AD100" s="528"/>
      <c r="AE100" s="528"/>
      <c r="AF100" s="528"/>
      <c r="AG100" s="528"/>
      <c r="AH100" s="528"/>
      <c r="AI100" s="528"/>
      <c r="AJ100" s="528"/>
      <c r="AK100" s="528"/>
      <c r="AL100" s="528"/>
      <c r="AM100" s="528"/>
      <c r="AN100" s="528"/>
      <c r="AO100" s="528"/>
      <c r="AP100" s="528"/>
      <c r="AQ100" s="528"/>
      <c r="AR100" s="528"/>
      <c r="AS100" s="528"/>
      <c r="AT100" s="528"/>
      <c r="AU100" s="528"/>
      <c r="AV100" s="528"/>
      <c r="AW100" s="528"/>
      <c r="AX100" s="528"/>
      <c r="AY100" s="528"/>
      <c r="AZ100" s="528"/>
      <c r="BA100" s="528"/>
      <c r="BB100" s="528"/>
      <c r="BC100" s="528"/>
      <c r="BD100" s="528"/>
      <c r="BE100" s="528"/>
      <c r="BF100" s="528"/>
      <c r="BG100" s="528"/>
      <c r="BH100" s="528"/>
      <c r="BI100" s="528"/>
      <c r="BJ100" s="528"/>
      <c r="BK100" s="528"/>
      <c r="BL100" s="528"/>
      <c r="BM100" s="528"/>
      <c r="BN100" s="528"/>
      <c r="BO100" s="528"/>
      <c r="BP100" s="528"/>
      <c r="BQ100" s="528"/>
      <c r="BR100" s="528"/>
      <c r="BS100" s="528"/>
      <c r="BT100" s="528"/>
      <c r="BU100" s="528"/>
      <c r="BV100" s="528"/>
      <c r="BW100" s="528"/>
      <c r="BX100" s="528"/>
      <c r="BY100" s="528"/>
      <c r="BZ100" s="528"/>
      <c r="CA100" s="528"/>
      <c r="CB100" s="528"/>
      <c r="CC100" s="528"/>
      <c r="CD100" s="528"/>
      <c r="CE100" s="528"/>
      <c r="CF100" s="528"/>
      <c r="CG100" s="532"/>
      <c r="CH100" s="532"/>
      <c r="CI100" s="532"/>
      <c r="CJ100" s="533"/>
      <c r="CK100" s="533"/>
    </row>
    <row r="101" spans="2:89" ht="11.25" customHeight="1">
      <c r="B101" s="531"/>
      <c r="C101" s="528"/>
      <c r="D101" s="528"/>
      <c r="E101" s="528"/>
      <c r="F101" s="528"/>
      <c r="G101" s="528"/>
      <c r="H101" s="528"/>
      <c r="I101" s="528"/>
      <c r="J101" s="528"/>
      <c r="K101" s="528"/>
      <c r="L101" s="528"/>
      <c r="M101" s="528"/>
      <c r="N101" s="528"/>
      <c r="O101" s="528"/>
      <c r="P101" s="528"/>
      <c r="Q101" s="528"/>
      <c r="R101" s="528"/>
      <c r="S101" s="528"/>
      <c r="T101" s="528"/>
      <c r="U101" s="528"/>
      <c r="V101" s="528"/>
      <c r="W101" s="528"/>
      <c r="X101" s="528"/>
      <c r="Y101" s="528"/>
      <c r="Z101" s="528"/>
      <c r="AA101" s="528"/>
      <c r="AB101" s="528"/>
      <c r="AC101" s="528"/>
      <c r="AD101" s="528"/>
      <c r="AE101" s="528"/>
      <c r="AF101" s="528"/>
      <c r="AG101" s="528"/>
      <c r="AH101" s="528"/>
      <c r="AI101" s="528"/>
      <c r="AJ101" s="528"/>
      <c r="AK101" s="528"/>
      <c r="AL101" s="528"/>
      <c r="AM101" s="528"/>
      <c r="AN101" s="528"/>
      <c r="AO101" s="528"/>
      <c r="AP101" s="528"/>
      <c r="AQ101" s="528"/>
      <c r="AR101" s="528"/>
      <c r="AS101" s="528"/>
      <c r="AT101" s="528"/>
      <c r="AU101" s="528"/>
      <c r="AV101" s="528"/>
      <c r="AW101" s="528"/>
      <c r="AX101" s="528"/>
      <c r="AY101" s="528"/>
      <c r="AZ101" s="528"/>
      <c r="BA101" s="528"/>
      <c r="BB101" s="528"/>
      <c r="BC101" s="528"/>
      <c r="BD101" s="528"/>
      <c r="BE101" s="528"/>
      <c r="BF101" s="528"/>
      <c r="BG101" s="528"/>
      <c r="BH101" s="528"/>
      <c r="BI101" s="528"/>
      <c r="BJ101" s="528"/>
      <c r="BK101" s="528"/>
      <c r="BL101" s="528"/>
      <c r="BM101" s="528"/>
      <c r="BN101" s="528"/>
      <c r="BO101" s="528"/>
      <c r="BP101" s="528"/>
      <c r="BQ101" s="528"/>
      <c r="BR101" s="528"/>
      <c r="BS101" s="528"/>
      <c r="BT101" s="528"/>
      <c r="BU101" s="528"/>
      <c r="BV101" s="528"/>
      <c r="BW101" s="528"/>
      <c r="BX101" s="528"/>
      <c r="BY101" s="528"/>
      <c r="BZ101" s="528"/>
      <c r="CA101" s="528"/>
      <c r="CB101" s="528"/>
      <c r="CC101" s="528"/>
      <c r="CD101" s="528"/>
      <c r="CE101" s="528"/>
      <c r="CF101" s="528"/>
      <c r="CG101" s="532"/>
      <c r="CH101" s="532"/>
      <c r="CI101" s="532"/>
      <c r="CJ101" s="533"/>
      <c r="CK101" s="533"/>
    </row>
    <row r="102" spans="2:89" ht="11.25" customHeight="1">
      <c r="B102" s="534"/>
      <c r="C102" s="535"/>
      <c r="D102" s="535"/>
      <c r="E102" s="535"/>
      <c r="F102" s="535"/>
      <c r="G102" s="535"/>
      <c r="H102" s="535"/>
      <c r="I102" s="535"/>
      <c r="J102" s="535"/>
      <c r="K102" s="535"/>
      <c r="L102" s="535"/>
      <c r="M102" s="535"/>
      <c r="N102" s="535"/>
      <c r="O102" s="535"/>
      <c r="P102" s="535"/>
      <c r="Q102" s="535"/>
      <c r="R102" s="535"/>
      <c r="S102" s="535"/>
      <c r="T102" s="535"/>
      <c r="U102" s="535"/>
      <c r="V102" s="535"/>
      <c r="W102" s="535"/>
      <c r="X102" s="535"/>
      <c r="Y102" s="535"/>
      <c r="Z102" s="535"/>
      <c r="AA102" s="535"/>
      <c r="AB102" s="535"/>
      <c r="AC102" s="535"/>
      <c r="AD102" s="535"/>
      <c r="AE102" s="535"/>
      <c r="AF102" s="535"/>
      <c r="AG102" s="535"/>
      <c r="AH102" s="535"/>
      <c r="AI102" s="535"/>
      <c r="AJ102" s="535"/>
      <c r="AK102" s="535"/>
      <c r="AL102" s="535"/>
      <c r="AM102" s="535"/>
      <c r="AN102" s="535"/>
      <c r="AO102" s="535"/>
      <c r="AP102" s="535"/>
      <c r="AQ102" s="535"/>
      <c r="AR102" s="535"/>
      <c r="AS102" s="535"/>
      <c r="AT102" s="535"/>
      <c r="AU102" s="535"/>
      <c r="AV102" s="535"/>
      <c r="AW102" s="535"/>
      <c r="AX102" s="535"/>
      <c r="AY102" s="535"/>
      <c r="AZ102" s="535"/>
      <c r="BA102" s="535"/>
      <c r="BB102" s="535"/>
      <c r="BC102" s="535"/>
      <c r="BD102" s="535"/>
      <c r="BE102" s="535"/>
      <c r="BF102" s="535"/>
      <c r="BG102" s="535"/>
      <c r="BH102" s="535"/>
      <c r="BI102" s="535"/>
      <c r="BJ102" s="535"/>
      <c r="BK102" s="535"/>
      <c r="BL102" s="535"/>
      <c r="BM102" s="535"/>
      <c r="BN102" s="535"/>
      <c r="BO102" s="535"/>
      <c r="BP102" s="535"/>
      <c r="BQ102" s="535"/>
      <c r="BR102" s="535"/>
      <c r="BS102" s="535"/>
      <c r="BT102" s="535"/>
      <c r="BU102" s="535"/>
      <c r="BV102" s="535"/>
      <c r="BW102" s="535"/>
      <c r="BX102" s="535"/>
      <c r="BY102" s="535"/>
      <c r="BZ102" s="535"/>
      <c r="CA102" s="535"/>
      <c r="CB102" s="535"/>
      <c r="CC102" s="535"/>
      <c r="CD102" s="535"/>
      <c r="CE102" s="535"/>
      <c r="CF102" s="535"/>
      <c r="CG102" s="536"/>
      <c r="CH102" s="536"/>
      <c r="CI102" s="536"/>
      <c r="CJ102" s="537"/>
      <c r="CK102" s="537"/>
    </row>
    <row r="103" spans="2:89">
      <c r="B103" s="539"/>
      <c r="C103" s="539"/>
      <c r="D103" s="539"/>
      <c r="E103" s="539"/>
      <c r="F103" s="539"/>
    </row>
  </sheetData>
  <mergeCells count="8">
    <mergeCell ref="Q40:X40"/>
    <mergeCell ref="Q41:X41"/>
    <mergeCell ref="B1:CK2"/>
    <mergeCell ref="B3:CF3"/>
    <mergeCell ref="S6:V6"/>
    <mergeCell ref="AG12:AH12"/>
    <mergeCell ref="Q38:X38"/>
    <mergeCell ref="Q39:X39"/>
  </mergeCells>
  <phoneticPr fontId="4" type="noConversion"/>
  <pageMargins left="0.51181102362204722" right="3.937007874015748E-2" top="0.55118110236220474" bottom="0.59055118110236227" header="0.31496062992125984" footer="0.51181102362204722"/>
  <pageSetup paperSize="9" orientation="landscape" r:id="rId1"/>
  <headerFooter alignWithMargins="0"/>
  <rowBreaks count="1" manualBreakCount="1">
    <brk id="90" min="1" max="104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A1D8-59FC-43B5-8E7F-117279A7730E}">
  <sheetPr>
    <tabColor rgb="FF7030A0"/>
  </sheetPr>
  <dimension ref="A1:H44"/>
  <sheetViews>
    <sheetView view="pageBreakPreview" zoomScaleNormal="100" zoomScaleSheetLayoutView="100" workbookViewId="0">
      <selection activeCell="F28" sqref="F28"/>
    </sheetView>
  </sheetViews>
  <sheetFormatPr defaultRowHeight="23.25" customHeight="1"/>
  <cols>
    <col min="1" max="4" width="8.88671875" style="563"/>
    <col min="5" max="6" width="18.6640625" style="563" customWidth="1"/>
    <col min="7" max="7" width="8.88671875" style="563"/>
    <col min="8" max="8" width="8.77734375" style="563" bestFit="1" customWidth="1"/>
    <col min="9" max="250" width="8.88671875" style="563"/>
    <col min="251" max="251" width="18.6640625" style="563" customWidth="1"/>
    <col min="252" max="252" width="8.88671875" style="563"/>
    <col min="253" max="254" width="0" style="563" hidden="1" customWidth="1"/>
    <col min="255" max="258" width="8.88671875" style="563"/>
    <col min="259" max="259" width="0" style="563" hidden="1" customWidth="1"/>
    <col min="260" max="506" width="8.88671875" style="563"/>
    <col min="507" max="507" width="18.6640625" style="563" customWidth="1"/>
    <col min="508" max="508" width="8.88671875" style="563"/>
    <col min="509" max="510" width="0" style="563" hidden="1" customWidth="1"/>
    <col min="511" max="514" width="8.88671875" style="563"/>
    <col min="515" max="515" width="0" style="563" hidden="1" customWidth="1"/>
    <col min="516" max="762" width="8.88671875" style="563"/>
    <col min="763" max="763" width="18.6640625" style="563" customWidth="1"/>
    <col min="764" max="764" width="8.88671875" style="563"/>
    <col min="765" max="766" width="0" style="563" hidden="1" customWidth="1"/>
    <col min="767" max="770" width="8.88671875" style="563"/>
    <col min="771" max="771" width="0" style="563" hidden="1" customWidth="1"/>
    <col min="772" max="1018" width="8.88671875" style="563"/>
    <col min="1019" max="1019" width="18.6640625" style="563" customWidth="1"/>
    <col min="1020" max="1020" width="8.88671875" style="563"/>
    <col min="1021" max="1022" width="0" style="563" hidden="1" customWidth="1"/>
    <col min="1023" max="1026" width="8.88671875" style="563"/>
    <col min="1027" max="1027" width="0" style="563" hidden="1" customWidth="1"/>
    <col min="1028" max="1274" width="8.88671875" style="563"/>
    <col min="1275" max="1275" width="18.6640625" style="563" customWidth="1"/>
    <col min="1276" max="1276" width="8.88671875" style="563"/>
    <col min="1277" max="1278" width="0" style="563" hidden="1" customWidth="1"/>
    <col min="1279" max="1282" width="8.88671875" style="563"/>
    <col min="1283" max="1283" width="0" style="563" hidden="1" customWidth="1"/>
    <col min="1284" max="1530" width="8.88671875" style="563"/>
    <col min="1531" max="1531" width="18.6640625" style="563" customWidth="1"/>
    <col min="1532" max="1532" width="8.88671875" style="563"/>
    <col min="1533" max="1534" width="0" style="563" hidden="1" customWidth="1"/>
    <col min="1535" max="1538" width="8.88671875" style="563"/>
    <col min="1539" max="1539" width="0" style="563" hidden="1" customWidth="1"/>
    <col min="1540" max="1786" width="8.88671875" style="563"/>
    <col min="1787" max="1787" width="18.6640625" style="563" customWidth="1"/>
    <col min="1788" max="1788" width="8.88671875" style="563"/>
    <col min="1789" max="1790" width="0" style="563" hidden="1" customWidth="1"/>
    <col min="1791" max="1794" width="8.88671875" style="563"/>
    <col min="1795" max="1795" width="0" style="563" hidden="1" customWidth="1"/>
    <col min="1796" max="2042" width="8.88671875" style="563"/>
    <col min="2043" max="2043" width="18.6640625" style="563" customWidth="1"/>
    <col min="2044" max="2044" width="8.88671875" style="563"/>
    <col min="2045" max="2046" width="0" style="563" hidden="1" customWidth="1"/>
    <col min="2047" max="2050" width="8.88671875" style="563"/>
    <col min="2051" max="2051" width="0" style="563" hidden="1" customWidth="1"/>
    <col min="2052" max="2298" width="8.88671875" style="563"/>
    <col min="2299" max="2299" width="18.6640625" style="563" customWidth="1"/>
    <col min="2300" max="2300" width="8.88671875" style="563"/>
    <col min="2301" max="2302" width="0" style="563" hidden="1" customWidth="1"/>
    <col min="2303" max="2306" width="8.88671875" style="563"/>
    <col min="2307" max="2307" width="0" style="563" hidden="1" customWidth="1"/>
    <col min="2308" max="2554" width="8.88671875" style="563"/>
    <col min="2555" max="2555" width="18.6640625" style="563" customWidth="1"/>
    <col min="2556" max="2556" width="8.88671875" style="563"/>
    <col min="2557" max="2558" width="0" style="563" hidden="1" customWidth="1"/>
    <col min="2559" max="2562" width="8.88671875" style="563"/>
    <col min="2563" max="2563" width="0" style="563" hidden="1" customWidth="1"/>
    <col min="2564" max="2810" width="8.88671875" style="563"/>
    <col min="2811" max="2811" width="18.6640625" style="563" customWidth="1"/>
    <col min="2812" max="2812" width="8.88671875" style="563"/>
    <col min="2813" max="2814" width="0" style="563" hidden="1" customWidth="1"/>
    <col min="2815" max="2818" width="8.88671875" style="563"/>
    <col min="2819" max="2819" width="0" style="563" hidden="1" customWidth="1"/>
    <col min="2820" max="3066" width="8.88671875" style="563"/>
    <col min="3067" max="3067" width="18.6640625" style="563" customWidth="1"/>
    <col min="3068" max="3068" width="8.88671875" style="563"/>
    <col min="3069" max="3070" width="0" style="563" hidden="1" customWidth="1"/>
    <col min="3071" max="3074" width="8.88671875" style="563"/>
    <col min="3075" max="3075" width="0" style="563" hidden="1" customWidth="1"/>
    <col min="3076" max="3322" width="8.88671875" style="563"/>
    <col min="3323" max="3323" width="18.6640625" style="563" customWidth="1"/>
    <col min="3324" max="3324" width="8.88671875" style="563"/>
    <col min="3325" max="3326" width="0" style="563" hidden="1" customWidth="1"/>
    <col min="3327" max="3330" width="8.88671875" style="563"/>
    <col min="3331" max="3331" width="0" style="563" hidden="1" customWidth="1"/>
    <col min="3332" max="3578" width="8.88671875" style="563"/>
    <col min="3579" max="3579" width="18.6640625" style="563" customWidth="1"/>
    <col min="3580" max="3580" width="8.88671875" style="563"/>
    <col min="3581" max="3582" width="0" style="563" hidden="1" customWidth="1"/>
    <col min="3583" max="3586" width="8.88671875" style="563"/>
    <col min="3587" max="3587" width="0" style="563" hidden="1" customWidth="1"/>
    <col min="3588" max="3834" width="8.88671875" style="563"/>
    <col min="3835" max="3835" width="18.6640625" style="563" customWidth="1"/>
    <col min="3836" max="3836" width="8.88671875" style="563"/>
    <col min="3837" max="3838" width="0" style="563" hidden="1" customWidth="1"/>
    <col min="3839" max="3842" width="8.88671875" style="563"/>
    <col min="3843" max="3843" width="0" style="563" hidden="1" customWidth="1"/>
    <col min="3844" max="4090" width="8.88671875" style="563"/>
    <col min="4091" max="4091" width="18.6640625" style="563" customWidth="1"/>
    <col min="4092" max="4092" width="8.88671875" style="563"/>
    <col min="4093" max="4094" width="0" style="563" hidden="1" customWidth="1"/>
    <col min="4095" max="4098" width="8.88671875" style="563"/>
    <col min="4099" max="4099" width="0" style="563" hidden="1" customWidth="1"/>
    <col min="4100" max="4346" width="8.88671875" style="563"/>
    <col min="4347" max="4347" width="18.6640625" style="563" customWidth="1"/>
    <col min="4348" max="4348" width="8.88671875" style="563"/>
    <col min="4349" max="4350" width="0" style="563" hidden="1" customWidth="1"/>
    <col min="4351" max="4354" width="8.88671875" style="563"/>
    <col min="4355" max="4355" width="0" style="563" hidden="1" customWidth="1"/>
    <col min="4356" max="4602" width="8.88671875" style="563"/>
    <col min="4603" max="4603" width="18.6640625" style="563" customWidth="1"/>
    <col min="4604" max="4604" width="8.88671875" style="563"/>
    <col min="4605" max="4606" width="0" style="563" hidden="1" customWidth="1"/>
    <col min="4607" max="4610" width="8.88671875" style="563"/>
    <col min="4611" max="4611" width="0" style="563" hidden="1" customWidth="1"/>
    <col min="4612" max="4858" width="8.88671875" style="563"/>
    <col min="4859" max="4859" width="18.6640625" style="563" customWidth="1"/>
    <col min="4860" max="4860" width="8.88671875" style="563"/>
    <col min="4861" max="4862" width="0" style="563" hidden="1" customWidth="1"/>
    <col min="4863" max="4866" width="8.88671875" style="563"/>
    <col min="4867" max="4867" width="0" style="563" hidden="1" customWidth="1"/>
    <col min="4868" max="5114" width="8.88671875" style="563"/>
    <col min="5115" max="5115" width="18.6640625" style="563" customWidth="1"/>
    <col min="5116" max="5116" width="8.88671875" style="563"/>
    <col min="5117" max="5118" width="0" style="563" hidden="1" customWidth="1"/>
    <col min="5119" max="5122" width="8.88671875" style="563"/>
    <col min="5123" max="5123" width="0" style="563" hidden="1" customWidth="1"/>
    <col min="5124" max="5370" width="8.88671875" style="563"/>
    <col min="5371" max="5371" width="18.6640625" style="563" customWidth="1"/>
    <col min="5372" max="5372" width="8.88671875" style="563"/>
    <col min="5373" max="5374" width="0" style="563" hidden="1" customWidth="1"/>
    <col min="5375" max="5378" width="8.88671875" style="563"/>
    <col min="5379" max="5379" width="0" style="563" hidden="1" customWidth="1"/>
    <col min="5380" max="5626" width="8.88671875" style="563"/>
    <col min="5627" max="5627" width="18.6640625" style="563" customWidth="1"/>
    <col min="5628" max="5628" width="8.88671875" style="563"/>
    <col min="5629" max="5630" width="0" style="563" hidden="1" customWidth="1"/>
    <col min="5631" max="5634" width="8.88671875" style="563"/>
    <col min="5635" max="5635" width="0" style="563" hidden="1" customWidth="1"/>
    <col min="5636" max="5882" width="8.88671875" style="563"/>
    <col min="5883" max="5883" width="18.6640625" style="563" customWidth="1"/>
    <col min="5884" max="5884" width="8.88671875" style="563"/>
    <col min="5885" max="5886" width="0" style="563" hidden="1" customWidth="1"/>
    <col min="5887" max="5890" width="8.88671875" style="563"/>
    <col min="5891" max="5891" width="0" style="563" hidden="1" customWidth="1"/>
    <col min="5892" max="6138" width="8.88671875" style="563"/>
    <col min="6139" max="6139" width="18.6640625" style="563" customWidth="1"/>
    <col min="6140" max="6140" width="8.88671875" style="563"/>
    <col min="6141" max="6142" width="0" style="563" hidden="1" customWidth="1"/>
    <col min="6143" max="6146" width="8.88671875" style="563"/>
    <col min="6147" max="6147" width="0" style="563" hidden="1" customWidth="1"/>
    <col min="6148" max="6394" width="8.88671875" style="563"/>
    <col min="6395" max="6395" width="18.6640625" style="563" customWidth="1"/>
    <col min="6396" max="6396" width="8.88671875" style="563"/>
    <col min="6397" max="6398" width="0" style="563" hidden="1" customWidth="1"/>
    <col min="6399" max="6402" width="8.88671875" style="563"/>
    <col min="6403" max="6403" width="0" style="563" hidden="1" customWidth="1"/>
    <col min="6404" max="6650" width="8.88671875" style="563"/>
    <col min="6651" max="6651" width="18.6640625" style="563" customWidth="1"/>
    <col min="6652" max="6652" width="8.88671875" style="563"/>
    <col min="6653" max="6654" width="0" style="563" hidden="1" customWidth="1"/>
    <col min="6655" max="6658" width="8.88671875" style="563"/>
    <col min="6659" max="6659" width="0" style="563" hidden="1" customWidth="1"/>
    <col min="6660" max="6906" width="8.88671875" style="563"/>
    <col min="6907" max="6907" width="18.6640625" style="563" customWidth="1"/>
    <col min="6908" max="6908" width="8.88671875" style="563"/>
    <col min="6909" max="6910" width="0" style="563" hidden="1" customWidth="1"/>
    <col min="6911" max="6914" width="8.88671875" style="563"/>
    <col min="6915" max="6915" width="0" style="563" hidden="1" customWidth="1"/>
    <col min="6916" max="7162" width="8.88671875" style="563"/>
    <col min="7163" max="7163" width="18.6640625" style="563" customWidth="1"/>
    <col min="7164" max="7164" width="8.88671875" style="563"/>
    <col min="7165" max="7166" width="0" style="563" hidden="1" customWidth="1"/>
    <col min="7167" max="7170" width="8.88671875" style="563"/>
    <col min="7171" max="7171" width="0" style="563" hidden="1" customWidth="1"/>
    <col min="7172" max="7418" width="8.88671875" style="563"/>
    <col min="7419" max="7419" width="18.6640625" style="563" customWidth="1"/>
    <col min="7420" max="7420" width="8.88671875" style="563"/>
    <col min="7421" max="7422" width="0" style="563" hidden="1" customWidth="1"/>
    <col min="7423" max="7426" width="8.88671875" style="563"/>
    <col min="7427" max="7427" width="0" style="563" hidden="1" customWidth="1"/>
    <col min="7428" max="7674" width="8.88671875" style="563"/>
    <col min="7675" max="7675" width="18.6640625" style="563" customWidth="1"/>
    <col min="7676" max="7676" width="8.88671875" style="563"/>
    <col min="7677" max="7678" width="0" style="563" hidden="1" customWidth="1"/>
    <col min="7679" max="7682" width="8.88671875" style="563"/>
    <col min="7683" max="7683" width="0" style="563" hidden="1" customWidth="1"/>
    <col min="7684" max="7930" width="8.88671875" style="563"/>
    <col min="7931" max="7931" width="18.6640625" style="563" customWidth="1"/>
    <col min="7932" max="7932" width="8.88671875" style="563"/>
    <col min="7933" max="7934" width="0" style="563" hidden="1" customWidth="1"/>
    <col min="7935" max="7938" width="8.88671875" style="563"/>
    <col min="7939" max="7939" width="0" style="563" hidden="1" customWidth="1"/>
    <col min="7940" max="8186" width="8.88671875" style="563"/>
    <col min="8187" max="8187" width="18.6640625" style="563" customWidth="1"/>
    <col min="8188" max="8188" width="8.88671875" style="563"/>
    <col min="8189" max="8190" width="0" style="563" hidden="1" customWidth="1"/>
    <col min="8191" max="8194" width="8.88671875" style="563"/>
    <col min="8195" max="8195" width="0" style="563" hidden="1" customWidth="1"/>
    <col min="8196" max="8442" width="8.88671875" style="563"/>
    <col min="8443" max="8443" width="18.6640625" style="563" customWidth="1"/>
    <col min="8444" max="8444" width="8.88671875" style="563"/>
    <col min="8445" max="8446" width="0" style="563" hidden="1" customWidth="1"/>
    <col min="8447" max="8450" width="8.88671875" style="563"/>
    <col min="8451" max="8451" width="0" style="563" hidden="1" customWidth="1"/>
    <col min="8452" max="8698" width="8.88671875" style="563"/>
    <col min="8699" max="8699" width="18.6640625" style="563" customWidth="1"/>
    <col min="8700" max="8700" width="8.88671875" style="563"/>
    <col min="8701" max="8702" width="0" style="563" hidden="1" customWidth="1"/>
    <col min="8703" max="8706" width="8.88671875" style="563"/>
    <col min="8707" max="8707" width="0" style="563" hidden="1" customWidth="1"/>
    <col min="8708" max="8954" width="8.88671875" style="563"/>
    <col min="8955" max="8955" width="18.6640625" style="563" customWidth="1"/>
    <col min="8956" max="8956" width="8.88671875" style="563"/>
    <col min="8957" max="8958" width="0" style="563" hidden="1" customWidth="1"/>
    <col min="8959" max="8962" width="8.88671875" style="563"/>
    <col min="8963" max="8963" width="0" style="563" hidden="1" customWidth="1"/>
    <col min="8964" max="9210" width="8.88671875" style="563"/>
    <col min="9211" max="9211" width="18.6640625" style="563" customWidth="1"/>
    <col min="9212" max="9212" width="8.88671875" style="563"/>
    <col min="9213" max="9214" width="0" style="563" hidden="1" customWidth="1"/>
    <col min="9215" max="9218" width="8.88671875" style="563"/>
    <col min="9219" max="9219" width="0" style="563" hidden="1" customWidth="1"/>
    <col min="9220" max="9466" width="8.88671875" style="563"/>
    <col min="9467" max="9467" width="18.6640625" style="563" customWidth="1"/>
    <col min="9468" max="9468" width="8.88671875" style="563"/>
    <col min="9469" max="9470" width="0" style="563" hidden="1" customWidth="1"/>
    <col min="9471" max="9474" width="8.88671875" style="563"/>
    <col min="9475" max="9475" width="0" style="563" hidden="1" customWidth="1"/>
    <col min="9476" max="9722" width="8.88671875" style="563"/>
    <col min="9723" max="9723" width="18.6640625" style="563" customWidth="1"/>
    <col min="9724" max="9724" width="8.88671875" style="563"/>
    <col min="9725" max="9726" width="0" style="563" hidden="1" customWidth="1"/>
    <col min="9727" max="9730" width="8.88671875" style="563"/>
    <col min="9731" max="9731" width="0" style="563" hidden="1" customWidth="1"/>
    <col min="9732" max="9978" width="8.88671875" style="563"/>
    <col min="9979" max="9979" width="18.6640625" style="563" customWidth="1"/>
    <col min="9980" max="9980" width="8.88671875" style="563"/>
    <col min="9981" max="9982" width="0" style="563" hidden="1" customWidth="1"/>
    <col min="9983" max="9986" width="8.88671875" style="563"/>
    <col min="9987" max="9987" width="0" style="563" hidden="1" customWidth="1"/>
    <col min="9988" max="10234" width="8.88671875" style="563"/>
    <col min="10235" max="10235" width="18.6640625" style="563" customWidth="1"/>
    <col min="10236" max="10236" width="8.88671875" style="563"/>
    <col min="10237" max="10238" width="0" style="563" hidden="1" customWidth="1"/>
    <col min="10239" max="10242" width="8.88671875" style="563"/>
    <col min="10243" max="10243" width="0" style="563" hidden="1" customWidth="1"/>
    <col min="10244" max="10490" width="8.88671875" style="563"/>
    <col min="10491" max="10491" width="18.6640625" style="563" customWidth="1"/>
    <col min="10492" max="10492" width="8.88671875" style="563"/>
    <col min="10493" max="10494" width="0" style="563" hidden="1" customWidth="1"/>
    <col min="10495" max="10498" width="8.88671875" style="563"/>
    <col min="10499" max="10499" width="0" style="563" hidden="1" customWidth="1"/>
    <col min="10500" max="10746" width="8.88671875" style="563"/>
    <col min="10747" max="10747" width="18.6640625" style="563" customWidth="1"/>
    <col min="10748" max="10748" width="8.88671875" style="563"/>
    <col min="10749" max="10750" width="0" style="563" hidden="1" customWidth="1"/>
    <col min="10751" max="10754" width="8.88671875" style="563"/>
    <col min="10755" max="10755" width="0" style="563" hidden="1" customWidth="1"/>
    <col min="10756" max="11002" width="8.88671875" style="563"/>
    <col min="11003" max="11003" width="18.6640625" style="563" customWidth="1"/>
    <col min="11004" max="11004" width="8.88671875" style="563"/>
    <col min="11005" max="11006" width="0" style="563" hidden="1" customWidth="1"/>
    <col min="11007" max="11010" width="8.88671875" style="563"/>
    <col min="11011" max="11011" width="0" style="563" hidden="1" customWidth="1"/>
    <col min="11012" max="11258" width="8.88671875" style="563"/>
    <col min="11259" max="11259" width="18.6640625" style="563" customWidth="1"/>
    <col min="11260" max="11260" width="8.88671875" style="563"/>
    <col min="11261" max="11262" width="0" style="563" hidden="1" customWidth="1"/>
    <col min="11263" max="11266" width="8.88671875" style="563"/>
    <col min="11267" max="11267" width="0" style="563" hidden="1" customWidth="1"/>
    <col min="11268" max="11514" width="8.88671875" style="563"/>
    <col min="11515" max="11515" width="18.6640625" style="563" customWidth="1"/>
    <col min="11516" max="11516" width="8.88671875" style="563"/>
    <col min="11517" max="11518" width="0" style="563" hidden="1" customWidth="1"/>
    <col min="11519" max="11522" width="8.88671875" style="563"/>
    <col min="11523" max="11523" width="0" style="563" hidden="1" customWidth="1"/>
    <col min="11524" max="11770" width="8.88671875" style="563"/>
    <col min="11771" max="11771" width="18.6640625" style="563" customWidth="1"/>
    <col min="11772" max="11772" width="8.88671875" style="563"/>
    <col min="11773" max="11774" width="0" style="563" hidden="1" customWidth="1"/>
    <col min="11775" max="11778" width="8.88671875" style="563"/>
    <col min="11779" max="11779" width="0" style="563" hidden="1" customWidth="1"/>
    <col min="11780" max="12026" width="8.88671875" style="563"/>
    <col min="12027" max="12027" width="18.6640625" style="563" customWidth="1"/>
    <col min="12028" max="12028" width="8.88671875" style="563"/>
    <col min="12029" max="12030" width="0" style="563" hidden="1" customWidth="1"/>
    <col min="12031" max="12034" width="8.88671875" style="563"/>
    <col min="12035" max="12035" width="0" style="563" hidden="1" customWidth="1"/>
    <col min="12036" max="12282" width="8.88671875" style="563"/>
    <col min="12283" max="12283" width="18.6640625" style="563" customWidth="1"/>
    <col min="12284" max="12284" width="8.88671875" style="563"/>
    <col min="12285" max="12286" width="0" style="563" hidden="1" customWidth="1"/>
    <col min="12287" max="12290" width="8.88671875" style="563"/>
    <col min="12291" max="12291" width="0" style="563" hidden="1" customWidth="1"/>
    <col min="12292" max="12538" width="8.88671875" style="563"/>
    <col min="12539" max="12539" width="18.6640625" style="563" customWidth="1"/>
    <col min="12540" max="12540" width="8.88671875" style="563"/>
    <col min="12541" max="12542" width="0" style="563" hidden="1" customWidth="1"/>
    <col min="12543" max="12546" width="8.88671875" style="563"/>
    <col min="12547" max="12547" width="0" style="563" hidden="1" customWidth="1"/>
    <col min="12548" max="12794" width="8.88671875" style="563"/>
    <col min="12795" max="12795" width="18.6640625" style="563" customWidth="1"/>
    <col min="12796" max="12796" width="8.88671875" style="563"/>
    <col min="12797" max="12798" width="0" style="563" hidden="1" customWidth="1"/>
    <col min="12799" max="12802" width="8.88671875" style="563"/>
    <col min="12803" max="12803" width="0" style="563" hidden="1" customWidth="1"/>
    <col min="12804" max="13050" width="8.88671875" style="563"/>
    <col min="13051" max="13051" width="18.6640625" style="563" customWidth="1"/>
    <col min="13052" max="13052" width="8.88671875" style="563"/>
    <col min="13053" max="13054" width="0" style="563" hidden="1" customWidth="1"/>
    <col min="13055" max="13058" width="8.88671875" style="563"/>
    <col min="13059" max="13059" width="0" style="563" hidden="1" customWidth="1"/>
    <col min="13060" max="13306" width="8.88671875" style="563"/>
    <col min="13307" max="13307" width="18.6640625" style="563" customWidth="1"/>
    <col min="13308" max="13308" width="8.88671875" style="563"/>
    <col min="13309" max="13310" width="0" style="563" hidden="1" customWidth="1"/>
    <col min="13311" max="13314" width="8.88671875" style="563"/>
    <col min="13315" max="13315" width="0" style="563" hidden="1" customWidth="1"/>
    <col min="13316" max="13562" width="8.88671875" style="563"/>
    <col min="13563" max="13563" width="18.6640625" style="563" customWidth="1"/>
    <col min="13564" max="13564" width="8.88671875" style="563"/>
    <col min="13565" max="13566" width="0" style="563" hidden="1" customWidth="1"/>
    <col min="13567" max="13570" width="8.88671875" style="563"/>
    <col min="13571" max="13571" width="0" style="563" hidden="1" customWidth="1"/>
    <col min="13572" max="13818" width="8.88671875" style="563"/>
    <col min="13819" max="13819" width="18.6640625" style="563" customWidth="1"/>
    <col min="13820" max="13820" width="8.88671875" style="563"/>
    <col min="13821" max="13822" width="0" style="563" hidden="1" customWidth="1"/>
    <col min="13823" max="13826" width="8.88671875" style="563"/>
    <col min="13827" max="13827" width="0" style="563" hidden="1" customWidth="1"/>
    <col min="13828" max="14074" width="8.88671875" style="563"/>
    <col min="14075" max="14075" width="18.6640625" style="563" customWidth="1"/>
    <col min="14076" max="14076" width="8.88671875" style="563"/>
    <col min="14077" max="14078" width="0" style="563" hidden="1" customWidth="1"/>
    <col min="14079" max="14082" width="8.88671875" style="563"/>
    <col min="14083" max="14083" width="0" style="563" hidden="1" customWidth="1"/>
    <col min="14084" max="14330" width="8.88671875" style="563"/>
    <col min="14331" max="14331" width="18.6640625" style="563" customWidth="1"/>
    <col min="14332" max="14332" width="8.88671875" style="563"/>
    <col min="14333" max="14334" width="0" style="563" hidden="1" customWidth="1"/>
    <col min="14335" max="14338" width="8.88671875" style="563"/>
    <col min="14339" max="14339" width="0" style="563" hidden="1" customWidth="1"/>
    <col min="14340" max="14586" width="8.88671875" style="563"/>
    <col min="14587" max="14587" width="18.6640625" style="563" customWidth="1"/>
    <col min="14588" max="14588" width="8.88671875" style="563"/>
    <col min="14589" max="14590" width="0" style="563" hidden="1" customWidth="1"/>
    <col min="14591" max="14594" width="8.88671875" style="563"/>
    <col min="14595" max="14595" width="0" style="563" hidden="1" customWidth="1"/>
    <col min="14596" max="14842" width="8.88671875" style="563"/>
    <col min="14843" max="14843" width="18.6640625" style="563" customWidth="1"/>
    <col min="14844" max="14844" width="8.88671875" style="563"/>
    <col min="14845" max="14846" width="0" style="563" hidden="1" customWidth="1"/>
    <col min="14847" max="14850" width="8.88671875" style="563"/>
    <col min="14851" max="14851" width="0" style="563" hidden="1" customWidth="1"/>
    <col min="14852" max="15098" width="8.88671875" style="563"/>
    <col min="15099" max="15099" width="18.6640625" style="563" customWidth="1"/>
    <col min="15100" max="15100" width="8.88671875" style="563"/>
    <col min="15101" max="15102" width="0" style="563" hidden="1" customWidth="1"/>
    <col min="15103" max="15106" width="8.88671875" style="563"/>
    <col min="15107" max="15107" width="0" style="563" hidden="1" customWidth="1"/>
    <col min="15108" max="15354" width="8.88671875" style="563"/>
    <col min="15355" max="15355" width="18.6640625" style="563" customWidth="1"/>
    <col min="15356" max="15356" width="8.88671875" style="563"/>
    <col min="15357" max="15358" width="0" style="563" hidden="1" customWidth="1"/>
    <col min="15359" max="15362" width="8.88671875" style="563"/>
    <col min="15363" max="15363" width="0" style="563" hidden="1" customWidth="1"/>
    <col min="15364" max="15610" width="8.88671875" style="563"/>
    <col min="15611" max="15611" width="18.6640625" style="563" customWidth="1"/>
    <col min="15612" max="15612" width="8.88671875" style="563"/>
    <col min="15613" max="15614" width="0" style="563" hidden="1" customWidth="1"/>
    <col min="15615" max="15618" width="8.88671875" style="563"/>
    <col min="15619" max="15619" width="0" style="563" hidden="1" customWidth="1"/>
    <col min="15620" max="15866" width="8.88671875" style="563"/>
    <col min="15867" max="15867" width="18.6640625" style="563" customWidth="1"/>
    <col min="15868" max="15868" width="8.88671875" style="563"/>
    <col min="15869" max="15870" width="0" style="563" hidden="1" customWidth="1"/>
    <col min="15871" max="15874" width="8.88671875" style="563"/>
    <col min="15875" max="15875" width="0" style="563" hidden="1" customWidth="1"/>
    <col min="15876" max="16122" width="8.88671875" style="563"/>
    <col min="16123" max="16123" width="18.6640625" style="563" customWidth="1"/>
    <col min="16124" max="16124" width="8.88671875" style="563"/>
    <col min="16125" max="16126" width="0" style="563" hidden="1" customWidth="1"/>
    <col min="16127" max="16130" width="8.88671875" style="563"/>
    <col min="16131" max="16131" width="0" style="563" hidden="1" customWidth="1"/>
    <col min="16132" max="16384" width="8.88671875" style="563"/>
  </cols>
  <sheetData>
    <row r="1" spans="1:8" ht="29.25" customHeight="1">
      <c r="A1" s="1432" t="s">
        <v>916</v>
      </c>
      <c r="B1" s="1432"/>
      <c r="C1" s="1432"/>
      <c r="D1" s="1432"/>
      <c r="E1" s="1432"/>
      <c r="F1" s="1432"/>
      <c r="G1" s="1432"/>
      <c r="H1" s="1432"/>
    </row>
    <row r="2" spans="1:8" ht="19.5" customHeight="1">
      <c r="A2" s="1435" t="s">
        <v>965</v>
      </c>
      <c r="B2" s="1435"/>
      <c r="C2" s="1435"/>
      <c r="D2" s="1435"/>
      <c r="E2" s="1435"/>
    </row>
    <row r="3" spans="1:8" ht="26.25" customHeight="1">
      <c r="A3" s="1433" t="s">
        <v>917</v>
      </c>
      <c r="B3" s="1433" t="s">
        <v>918</v>
      </c>
      <c r="C3" s="1433"/>
      <c r="D3" s="1433"/>
      <c r="E3" s="1433" t="s">
        <v>919</v>
      </c>
      <c r="F3" s="1433" t="s">
        <v>920</v>
      </c>
      <c r="G3" s="1434" t="s">
        <v>921</v>
      </c>
      <c r="H3" s="1434" t="s">
        <v>922</v>
      </c>
    </row>
    <row r="4" spans="1:8" ht="26.25" customHeight="1">
      <c r="A4" s="1433"/>
      <c r="B4" s="566" t="s">
        <v>923</v>
      </c>
      <c r="C4" s="567" t="s">
        <v>924</v>
      </c>
      <c r="D4" s="567" t="s">
        <v>925</v>
      </c>
      <c r="E4" s="1433"/>
      <c r="F4" s="1433"/>
      <c r="G4" s="1433"/>
      <c r="H4" s="1433"/>
    </row>
    <row r="5" spans="1:8" ht="17.25" customHeight="1">
      <c r="A5" s="564">
        <v>1</v>
      </c>
      <c r="B5" s="568">
        <f>C5/$D$5</f>
        <v>3.0864197530864196E-3</v>
      </c>
      <c r="C5" s="564">
        <f>필지별조서!C4</f>
        <v>1</v>
      </c>
      <c r="D5" s="1439">
        <f>'가.1-0-1 단가산출서(소구역모두베기)'!G4</f>
        <v>324</v>
      </c>
      <c r="E5" s="565" t="s">
        <v>1451</v>
      </c>
      <c r="F5" s="565" t="s">
        <v>1301</v>
      </c>
      <c r="G5" s="564">
        <v>15</v>
      </c>
      <c r="H5" s="569">
        <f>C5*G5/$D$5</f>
        <v>4.6296296296296294E-2</v>
      </c>
    </row>
    <row r="6" spans="1:8" ht="17.25" customHeight="1">
      <c r="A6" s="564">
        <v>2</v>
      </c>
      <c r="B6" s="568" t="e">
        <f t="shared" ref="B6:B12" si="0">C6/$D$5</f>
        <v>#REF!</v>
      </c>
      <c r="C6" s="564" t="e">
        <f>필지별조서!#REF!</f>
        <v>#REF!</v>
      </c>
      <c r="D6" s="1440"/>
      <c r="E6" s="565" t="e">
        <f>필지별조서!#REF!&amp;필지별조서!#REF!</f>
        <v>#REF!</v>
      </c>
      <c r="F6" s="565" t="s">
        <v>1301</v>
      </c>
      <c r="G6" s="564">
        <v>1</v>
      </c>
      <c r="H6" s="569" t="e">
        <f t="shared" ref="H6:H17" si="1">C6*G6/$D$5</f>
        <v>#REF!</v>
      </c>
    </row>
    <row r="7" spans="1:8" ht="17.25" customHeight="1">
      <c r="A7" s="564">
        <v>3</v>
      </c>
      <c r="B7" s="568" t="e">
        <f t="shared" si="0"/>
        <v>#REF!</v>
      </c>
      <c r="C7" s="564" t="e">
        <f>필지별조서!#REF!</f>
        <v>#REF!</v>
      </c>
      <c r="D7" s="1440"/>
      <c r="E7" s="565" t="e">
        <f>필지별조서!#REF!&amp;필지별조서!#REF!</f>
        <v>#REF!</v>
      </c>
      <c r="F7" s="565" t="s">
        <v>1301</v>
      </c>
      <c r="G7" s="564">
        <v>0</v>
      </c>
      <c r="H7" s="569" t="e">
        <f t="shared" si="1"/>
        <v>#REF!</v>
      </c>
    </row>
    <row r="8" spans="1:8" ht="17.25" customHeight="1">
      <c r="A8" s="564">
        <v>4</v>
      </c>
      <c r="B8" s="568" t="e">
        <f t="shared" si="0"/>
        <v>#REF!</v>
      </c>
      <c r="C8" s="564" t="e">
        <f>필지별조서!#REF!</f>
        <v>#REF!</v>
      </c>
      <c r="D8" s="1440"/>
      <c r="E8" s="565" t="e">
        <f>필지별조서!#REF!&amp;필지별조서!#REF!</f>
        <v>#REF!</v>
      </c>
      <c r="F8" s="565" t="s">
        <v>1301</v>
      </c>
      <c r="G8" s="564">
        <v>1</v>
      </c>
      <c r="H8" s="569" t="e">
        <f t="shared" si="1"/>
        <v>#REF!</v>
      </c>
    </row>
    <row r="9" spans="1:8" ht="17.25" customHeight="1">
      <c r="A9" s="564">
        <v>5</v>
      </c>
      <c r="B9" s="568" t="e">
        <f t="shared" si="0"/>
        <v>#REF!</v>
      </c>
      <c r="C9" s="564" t="e">
        <f>필지별조서!#REF!</f>
        <v>#REF!</v>
      </c>
      <c r="D9" s="1440"/>
      <c r="E9" s="565" t="e">
        <f>필지별조서!#REF!&amp;필지별조서!#REF!</f>
        <v>#REF!</v>
      </c>
      <c r="F9" s="565" t="s">
        <v>1301</v>
      </c>
      <c r="G9" s="564">
        <v>4.0999999999999996</v>
      </c>
      <c r="H9" s="569" t="e">
        <f t="shared" si="1"/>
        <v>#REF!</v>
      </c>
    </row>
    <row r="10" spans="1:8" ht="17.25" customHeight="1">
      <c r="A10" s="564">
        <v>6</v>
      </c>
      <c r="B10" s="568" t="e">
        <f>C10/$D$5</f>
        <v>#REF!</v>
      </c>
      <c r="C10" s="564" t="e">
        <f>필지별조서!#REF!</f>
        <v>#REF!</v>
      </c>
      <c r="D10" s="1440"/>
      <c r="E10" s="565" t="s">
        <v>1450</v>
      </c>
      <c r="F10" s="565" t="s">
        <v>1301</v>
      </c>
      <c r="G10" s="564">
        <v>3</v>
      </c>
      <c r="H10" s="569" t="e">
        <f>C10*G10/$D$5</f>
        <v>#REF!</v>
      </c>
    </row>
    <row r="11" spans="1:8" ht="17.25" customHeight="1">
      <c r="A11" s="564">
        <v>7</v>
      </c>
      <c r="B11" s="927" t="e">
        <f t="shared" si="0"/>
        <v>#REF!</v>
      </c>
      <c r="C11" s="564" t="e">
        <f>필지별조서!#REF!</f>
        <v>#REF!</v>
      </c>
      <c r="D11" s="1440"/>
      <c r="E11" s="565" t="e">
        <f>필지별조서!#REF!&amp;필지별조서!#REF!</f>
        <v>#REF!</v>
      </c>
      <c r="F11" s="565" t="s">
        <v>1301</v>
      </c>
      <c r="G11" s="564">
        <v>4.2</v>
      </c>
      <c r="H11" s="569" t="e">
        <f t="shared" si="1"/>
        <v>#REF!</v>
      </c>
    </row>
    <row r="12" spans="1:8" ht="17.25" customHeight="1">
      <c r="A12" s="564">
        <v>8</v>
      </c>
      <c r="B12" s="568" t="e">
        <f t="shared" si="0"/>
        <v>#REF!</v>
      </c>
      <c r="C12" s="564" t="e">
        <f>필지별조서!#REF!</f>
        <v>#REF!</v>
      </c>
      <c r="D12" s="1440"/>
      <c r="E12" s="565" t="e">
        <f>필지별조서!#REF!&amp;필지별조서!#REF!</f>
        <v>#REF!</v>
      </c>
      <c r="F12" s="565" t="s">
        <v>1301</v>
      </c>
      <c r="G12" s="564">
        <v>5</v>
      </c>
      <c r="H12" s="569" t="e">
        <f t="shared" si="1"/>
        <v>#REF!</v>
      </c>
    </row>
    <row r="13" spans="1:8" ht="17.25" hidden="1" customHeight="1">
      <c r="A13" s="564">
        <v>9</v>
      </c>
      <c r="B13" s="568">
        <f t="shared" ref="B13:B16" si="2">C13/$D$5</f>
        <v>0</v>
      </c>
      <c r="C13" s="564"/>
      <c r="D13" s="570"/>
      <c r="E13" s="565"/>
      <c r="F13" s="565"/>
      <c r="G13" s="571">
        <v>4.7</v>
      </c>
      <c r="H13" s="569">
        <f t="shared" si="1"/>
        <v>0</v>
      </c>
    </row>
    <row r="14" spans="1:8" ht="17.25" hidden="1" customHeight="1">
      <c r="A14" s="564">
        <v>10</v>
      </c>
      <c r="B14" s="568">
        <f t="shared" si="2"/>
        <v>0</v>
      </c>
      <c r="C14" s="564"/>
      <c r="D14" s="570"/>
      <c r="E14" s="565"/>
      <c r="F14" s="565"/>
      <c r="G14" s="571">
        <v>4.9000000000000004</v>
      </c>
      <c r="H14" s="569">
        <f t="shared" si="1"/>
        <v>0</v>
      </c>
    </row>
    <row r="15" spans="1:8" ht="17.25" hidden="1" customHeight="1">
      <c r="A15" s="564">
        <v>11</v>
      </c>
      <c r="B15" s="568">
        <f t="shared" si="2"/>
        <v>0</v>
      </c>
      <c r="C15" s="564"/>
      <c r="D15" s="570"/>
      <c r="E15" s="565"/>
      <c r="F15" s="565"/>
      <c r="G15" s="571">
        <v>5.6</v>
      </c>
      <c r="H15" s="569">
        <f t="shared" si="1"/>
        <v>0</v>
      </c>
    </row>
    <row r="16" spans="1:8" ht="17.25" hidden="1" customHeight="1">
      <c r="A16" s="564">
        <v>12</v>
      </c>
      <c r="B16" s="568">
        <f t="shared" si="2"/>
        <v>0</v>
      </c>
      <c r="C16" s="564"/>
      <c r="D16" s="570"/>
      <c r="E16" s="565"/>
      <c r="F16" s="565"/>
      <c r="G16" s="571">
        <v>5.5</v>
      </c>
      <c r="H16" s="569">
        <f t="shared" si="1"/>
        <v>0</v>
      </c>
    </row>
    <row r="17" spans="1:8" ht="17.25" hidden="1" customHeight="1">
      <c r="A17" s="564">
        <v>13</v>
      </c>
      <c r="B17" s="568">
        <f>C17/$D$5</f>
        <v>0</v>
      </c>
      <c r="C17" s="564"/>
      <c r="D17" s="572"/>
      <c r="E17" s="565"/>
      <c r="F17" s="565"/>
      <c r="G17" s="571">
        <v>5.5</v>
      </c>
      <c r="H17" s="569">
        <f t="shared" si="1"/>
        <v>0</v>
      </c>
    </row>
    <row r="18" spans="1:8" ht="17.25" customHeight="1">
      <c r="A18" s="567" t="s">
        <v>926</v>
      </c>
      <c r="B18" s="1441" t="e">
        <f>SUM(C5:C17)</f>
        <v>#REF!</v>
      </c>
      <c r="C18" s="1442"/>
      <c r="D18" s="564"/>
      <c r="E18" s="564"/>
      <c r="F18" s="564"/>
      <c r="G18" s="571">
        <f>SUM(G5:G17)/8</f>
        <v>7.4375</v>
      </c>
      <c r="H18" s="573" t="e">
        <f>SUM(H5:H17)</f>
        <v>#REF!</v>
      </c>
    </row>
    <row r="19" spans="1:8" ht="17.25" customHeight="1"/>
    <row r="20" spans="1:8" ht="17.25" customHeight="1">
      <c r="E20" s="1436" t="s">
        <v>927</v>
      </c>
      <c r="F20" s="1436"/>
      <c r="G20" s="1437"/>
    </row>
    <row r="21" spans="1:8" ht="17.25" customHeight="1">
      <c r="D21" s="1438" t="s">
        <v>928</v>
      </c>
      <c r="E21" s="1438"/>
      <c r="F21" s="1438"/>
      <c r="G21" s="1438"/>
      <c r="H21" s="574">
        <v>5</v>
      </c>
    </row>
    <row r="22" spans="1:8" ht="17.25" hidden="1" customHeight="1">
      <c r="G22" s="563" t="s">
        <v>929</v>
      </c>
    </row>
    <row r="38" spans="1:7" ht="23.25" customHeight="1">
      <c r="A38" s="1433" t="s">
        <v>930</v>
      </c>
      <c r="B38" s="1433"/>
      <c r="C38" s="1433" t="s">
        <v>931</v>
      </c>
      <c r="D38" s="1433"/>
      <c r="E38" s="1433" t="s">
        <v>932</v>
      </c>
      <c r="F38" s="1433"/>
      <c r="G38" s="1433"/>
    </row>
    <row r="39" spans="1:7" ht="23.25" customHeight="1">
      <c r="A39" s="1433"/>
      <c r="B39" s="1433"/>
      <c r="C39" s="564" t="s">
        <v>933</v>
      </c>
      <c r="D39" s="564" t="s">
        <v>934</v>
      </c>
      <c r="E39" s="564" t="s">
        <v>933</v>
      </c>
      <c r="F39" s="564"/>
      <c r="G39" s="564" t="s">
        <v>934</v>
      </c>
    </row>
    <row r="40" spans="1:7" ht="23.25" customHeight="1">
      <c r="A40" s="1433" t="s">
        <v>935</v>
      </c>
      <c r="B40" s="1433"/>
      <c r="C40" s="564">
        <v>35</v>
      </c>
      <c r="D40" s="564">
        <v>35</v>
      </c>
      <c r="E40" s="564">
        <v>10</v>
      </c>
      <c r="F40" s="564"/>
      <c r="G40" s="564">
        <v>15</v>
      </c>
    </row>
    <row r="41" spans="1:7" ht="23.25" customHeight="1">
      <c r="A41" s="1433" t="s">
        <v>936</v>
      </c>
      <c r="B41" s="1433"/>
      <c r="C41" s="564">
        <v>35</v>
      </c>
      <c r="D41" s="564">
        <v>35</v>
      </c>
      <c r="E41" s="564">
        <v>10</v>
      </c>
      <c r="F41" s="564"/>
      <c r="G41" s="564">
        <v>15</v>
      </c>
    </row>
    <row r="42" spans="1:7" ht="23.25" customHeight="1">
      <c r="A42" s="1433" t="s">
        <v>937</v>
      </c>
      <c r="B42" s="1433"/>
      <c r="C42" s="564">
        <v>20</v>
      </c>
      <c r="D42" s="564">
        <v>20</v>
      </c>
      <c r="E42" s="564">
        <v>20</v>
      </c>
      <c r="F42" s="564"/>
      <c r="G42" s="564">
        <v>20</v>
      </c>
    </row>
    <row r="44" spans="1:7" ht="23.25" customHeight="1">
      <c r="A44" s="575"/>
    </row>
  </sheetData>
  <mergeCells count="18">
    <mergeCell ref="A40:B40"/>
    <mergeCell ref="A41:B41"/>
    <mergeCell ref="A42:B42"/>
    <mergeCell ref="D5:D12"/>
    <mergeCell ref="B18:C18"/>
    <mergeCell ref="E20:G20"/>
    <mergeCell ref="D21:G21"/>
    <mergeCell ref="A38:B39"/>
    <mergeCell ref="C38:D38"/>
    <mergeCell ref="E38:G38"/>
    <mergeCell ref="A1:H1"/>
    <mergeCell ref="A3:A4"/>
    <mergeCell ref="B3:D3"/>
    <mergeCell ref="E3:E4"/>
    <mergeCell ref="F3:F4"/>
    <mergeCell ref="G3:G4"/>
    <mergeCell ref="H3:H4"/>
    <mergeCell ref="A2:E2"/>
  </mergeCells>
  <phoneticPr fontId="4" type="noConversion"/>
  <printOptions horizontalCentered="1"/>
  <pageMargins left="1.0629921259842521" right="0.27559055118110237" top="1.1023622047244095" bottom="0.74803149606299213" header="0.31496062992125984" footer="0.31496062992125984"/>
  <pageSetup paperSize="9" orientation="landscape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9543B-B0AE-4808-85BB-2A4FB9684D86}">
  <dimension ref="A1:N30"/>
  <sheetViews>
    <sheetView view="pageBreakPreview" topLeftCell="A5" zoomScaleSheetLayoutView="100" workbookViewId="0">
      <selection activeCell="H30" sqref="H30"/>
    </sheetView>
  </sheetViews>
  <sheetFormatPr defaultRowHeight="13.5"/>
  <cols>
    <col min="1" max="1" width="10.77734375" customWidth="1"/>
    <col min="2" max="7" width="10.21875" customWidth="1"/>
    <col min="13" max="13" width="12.21875" customWidth="1"/>
  </cols>
  <sheetData>
    <row r="1" spans="1:14" ht="21.75" customHeight="1">
      <c r="A1" s="1443" t="s">
        <v>664</v>
      </c>
      <c r="B1" s="1443"/>
      <c r="C1" s="1443"/>
      <c r="D1" s="1443"/>
      <c r="E1" s="1443"/>
      <c r="F1" s="1443"/>
      <c r="G1" s="1443"/>
      <c r="H1" s="1443"/>
    </row>
    <row r="2" spans="1:14" ht="21.75" customHeight="1">
      <c r="A2" s="1443"/>
      <c r="B2" s="1443"/>
      <c r="C2" s="1443"/>
      <c r="D2" s="1443"/>
      <c r="E2" s="1443"/>
      <c r="F2" s="1443"/>
      <c r="G2" s="1443"/>
      <c r="H2" s="1443"/>
    </row>
    <row r="3" spans="1:14" ht="17.25" customHeight="1">
      <c r="A3" s="267" t="s">
        <v>665</v>
      </c>
      <c r="B3" s="1444" t="s">
        <v>666</v>
      </c>
      <c r="C3" s="1444"/>
      <c r="D3" s="1444"/>
      <c r="E3" s="1444"/>
      <c r="F3" s="1444"/>
      <c r="G3" s="1444"/>
      <c r="H3" s="269" t="s">
        <v>667</v>
      </c>
    </row>
    <row r="4" spans="1:14" ht="16.5">
      <c r="A4" s="270" t="s">
        <v>668</v>
      </c>
      <c r="B4" s="268" t="s">
        <v>669</v>
      </c>
      <c r="C4" s="268" t="s">
        <v>670</v>
      </c>
      <c r="D4" s="268" t="s">
        <v>671</v>
      </c>
      <c r="E4" s="268" t="s">
        <v>672</v>
      </c>
      <c r="F4" s="268" t="s">
        <v>673</v>
      </c>
      <c r="G4" s="268" t="s">
        <v>674</v>
      </c>
      <c r="H4" s="271" t="s">
        <v>675</v>
      </c>
      <c r="J4" s="272" t="s">
        <v>676</v>
      </c>
      <c r="K4">
        <v>0.22600000000000001</v>
      </c>
      <c r="L4" t="s">
        <v>677</v>
      </c>
      <c r="M4" s="1445" t="s">
        <v>678</v>
      </c>
      <c r="N4" s="1445"/>
    </row>
    <row r="5" spans="1:14" ht="16.5">
      <c r="A5" s="268">
        <v>10</v>
      </c>
      <c r="B5" s="273">
        <v>0.28899999999999998</v>
      </c>
      <c r="C5" s="273">
        <v>0.24</v>
      </c>
      <c r="D5" s="273">
        <v>0.35499999999999998</v>
      </c>
      <c r="E5" s="273">
        <v>0.28199999999999997</v>
      </c>
      <c r="F5" s="273">
        <v>0.30599999999999999</v>
      </c>
      <c r="G5" s="273">
        <v>0.38300000000000001</v>
      </c>
      <c r="H5" s="274">
        <v>0.31</v>
      </c>
      <c r="K5">
        <v>6.3E-2</v>
      </c>
      <c r="L5" t="s">
        <v>679</v>
      </c>
      <c r="M5" s="1445"/>
      <c r="N5" s="1445"/>
    </row>
    <row r="6" spans="1:14" ht="16.5">
      <c r="A6" s="268">
        <v>12</v>
      </c>
      <c r="B6" s="273">
        <v>0.48899999999999999</v>
      </c>
      <c r="C6" s="273">
        <v>0.47499999999999998</v>
      </c>
      <c r="D6" s="273">
        <v>0.55400000000000005</v>
      </c>
      <c r="E6" s="273">
        <v>0.51100000000000001</v>
      </c>
      <c r="F6" s="273">
        <v>0.50900000000000001</v>
      </c>
      <c r="G6" s="273">
        <v>0.55000000000000004</v>
      </c>
      <c r="H6" s="274">
        <v>0.51</v>
      </c>
      <c r="K6">
        <v>0.31900000000000001</v>
      </c>
      <c r="L6" t="s">
        <v>680</v>
      </c>
      <c r="M6" s="272" t="s">
        <v>681</v>
      </c>
      <c r="N6" s="272">
        <v>34</v>
      </c>
    </row>
    <row r="7" spans="1:14" ht="16.5">
      <c r="A7" s="268">
        <v>14</v>
      </c>
      <c r="B7" s="273">
        <v>0.621</v>
      </c>
      <c r="C7" s="273">
        <v>0.625</v>
      </c>
      <c r="D7" s="273">
        <v>0.67500000000000004</v>
      </c>
      <c r="E7" s="273">
        <v>0.65500000000000003</v>
      </c>
      <c r="F7" s="273">
        <v>0.63900000000000001</v>
      </c>
      <c r="G7" s="273">
        <v>0.65400000000000003</v>
      </c>
      <c r="H7" s="274">
        <v>0.64</v>
      </c>
      <c r="K7">
        <f>SUM(K4:K6)</f>
        <v>0.6080000000000001</v>
      </c>
      <c r="M7" s="272" t="s">
        <v>676</v>
      </c>
      <c r="N7" s="272">
        <v>28.9</v>
      </c>
    </row>
    <row r="8" spans="1:14" ht="16.5">
      <c r="A8" s="268">
        <v>16</v>
      </c>
      <c r="B8" s="273">
        <v>0.70299999999999996</v>
      </c>
      <c r="C8" s="273">
        <v>0.71299999999999997</v>
      </c>
      <c r="D8" s="273">
        <v>0.747</v>
      </c>
      <c r="E8" s="273">
        <v>0.73899999999999999</v>
      </c>
      <c r="F8" s="273">
        <v>0.71799999999999997</v>
      </c>
      <c r="G8" s="273">
        <v>0.71899999999999997</v>
      </c>
      <c r="H8" s="274">
        <v>0.72</v>
      </c>
      <c r="M8" s="272" t="s">
        <v>682</v>
      </c>
      <c r="N8" s="272">
        <v>34</v>
      </c>
    </row>
    <row r="9" spans="1:14" ht="16.5">
      <c r="A9" s="268">
        <v>18</v>
      </c>
      <c r="B9" s="273">
        <v>0.75600000000000001</v>
      </c>
      <c r="C9" s="273">
        <v>0.76600000000000001</v>
      </c>
      <c r="D9" s="273">
        <v>0.79100000000000004</v>
      </c>
      <c r="E9" s="273">
        <v>0.78900000000000003</v>
      </c>
      <c r="F9" s="273">
        <v>0.76700000000000002</v>
      </c>
      <c r="G9" s="273">
        <v>0.76100000000000001</v>
      </c>
      <c r="H9" s="274">
        <v>0.77</v>
      </c>
      <c r="M9" s="272"/>
      <c r="N9" s="272"/>
    </row>
    <row r="10" spans="1:14" ht="16.5">
      <c r="A10" s="268">
        <v>20</v>
      </c>
      <c r="B10" s="273">
        <v>0.79</v>
      </c>
      <c r="C10" s="273">
        <v>0.79900000000000004</v>
      </c>
      <c r="D10" s="273">
        <v>0.81899999999999995</v>
      </c>
      <c r="E10" s="273">
        <v>0.82</v>
      </c>
      <c r="F10" s="273">
        <v>0.79800000000000004</v>
      </c>
      <c r="G10" s="273">
        <v>0.78900000000000003</v>
      </c>
      <c r="H10" s="275">
        <v>0.8</v>
      </c>
      <c r="M10" s="272" t="s">
        <v>671</v>
      </c>
      <c r="N10" s="272">
        <v>65.7</v>
      </c>
    </row>
    <row r="11" spans="1:14" ht="16.5">
      <c r="A11" s="268">
        <v>22</v>
      </c>
      <c r="B11" s="273">
        <v>0.81399999999999995</v>
      </c>
      <c r="C11" s="273">
        <v>0.82099999999999995</v>
      </c>
      <c r="D11" s="273">
        <v>0.83799999999999997</v>
      </c>
      <c r="E11" s="273">
        <v>0.84</v>
      </c>
      <c r="F11" s="273">
        <v>0.82</v>
      </c>
      <c r="G11" s="273">
        <v>0.80800000000000005</v>
      </c>
      <c r="H11" s="274">
        <v>0.82</v>
      </c>
    </row>
    <row r="12" spans="1:14" ht="16.5">
      <c r="A12" s="268">
        <v>24</v>
      </c>
      <c r="B12" s="273">
        <v>0.83099999999999996</v>
      </c>
      <c r="C12" s="273">
        <v>0.83599999999999997</v>
      </c>
      <c r="D12" s="273">
        <v>0.85099999999999998</v>
      </c>
      <c r="E12" s="273">
        <v>0.85399999999999998</v>
      </c>
      <c r="F12" s="273">
        <v>0.83399999999999996</v>
      </c>
      <c r="G12" s="273">
        <v>0.82199999999999995</v>
      </c>
      <c r="H12" s="274">
        <v>0.84</v>
      </c>
    </row>
    <row r="13" spans="1:14" ht="16.5">
      <c r="A13" s="268">
        <v>26</v>
      </c>
      <c r="B13" s="273">
        <v>0.84299999999999997</v>
      </c>
      <c r="C13" s="273">
        <v>0.84699999999999998</v>
      </c>
      <c r="D13" s="273">
        <v>0.86</v>
      </c>
      <c r="E13" s="273">
        <v>0.86399999999999999</v>
      </c>
      <c r="F13" s="273">
        <v>0.84499999999999997</v>
      </c>
      <c r="G13" s="273">
        <v>0.83199999999999996</v>
      </c>
      <c r="H13" s="274">
        <v>0.85</v>
      </c>
    </row>
    <row r="14" spans="1:14" ht="16.5">
      <c r="A14" s="268">
        <v>28</v>
      </c>
      <c r="B14" s="273">
        <v>0.85299999999999998</v>
      </c>
      <c r="C14" s="273">
        <v>0.85599999999999998</v>
      </c>
      <c r="D14" s="273">
        <v>0.86799999999999999</v>
      </c>
      <c r="E14" s="273">
        <v>0.871</v>
      </c>
      <c r="F14" s="273">
        <v>0.85299999999999998</v>
      </c>
      <c r="G14" s="273">
        <v>0.84</v>
      </c>
      <c r="H14" s="274">
        <v>0.86</v>
      </c>
    </row>
    <row r="15" spans="1:14" ht="16.5">
      <c r="A15" s="268">
        <v>30</v>
      </c>
      <c r="B15" s="273">
        <v>0.86099999999999999</v>
      </c>
      <c r="C15" s="273">
        <v>0.86299999999999999</v>
      </c>
      <c r="D15" s="273">
        <v>0.873</v>
      </c>
      <c r="E15" s="273">
        <v>0.877</v>
      </c>
      <c r="F15" s="273">
        <v>0.85899999999999999</v>
      </c>
      <c r="G15" s="273">
        <v>0.84699999999999998</v>
      </c>
      <c r="H15" s="274">
        <v>0.86</v>
      </c>
    </row>
    <row r="16" spans="1:14" ht="16.5">
      <c r="A16" s="268">
        <v>32</v>
      </c>
      <c r="B16" s="273">
        <v>0.86699999999999999</v>
      </c>
      <c r="C16" s="273">
        <v>0.86799999999999999</v>
      </c>
      <c r="D16" s="273">
        <v>0.878</v>
      </c>
      <c r="E16" s="273">
        <v>0.88100000000000001</v>
      </c>
      <c r="F16" s="273">
        <v>0.86499999999999999</v>
      </c>
      <c r="G16" s="273">
        <v>0.85199999999999998</v>
      </c>
      <c r="H16" s="274">
        <v>0.87</v>
      </c>
    </row>
    <row r="17" spans="1:8" ht="16.5">
      <c r="A17" s="268">
        <v>34</v>
      </c>
      <c r="B17" s="273">
        <v>0.873</v>
      </c>
      <c r="C17" s="273">
        <v>0.873</v>
      </c>
      <c r="D17" s="273">
        <v>0.88200000000000001</v>
      </c>
      <c r="E17" s="273">
        <v>0.88500000000000001</v>
      </c>
      <c r="F17" s="273">
        <v>0.86899999999999999</v>
      </c>
      <c r="G17" s="273">
        <v>0.85599999999999998</v>
      </c>
      <c r="H17" s="274">
        <v>0.87</v>
      </c>
    </row>
    <row r="18" spans="1:8" ht="16.5">
      <c r="A18" s="268">
        <v>36</v>
      </c>
      <c r="B18" s="273">
        <v>0.877</v>
      </c>
      <c r="C18" s="273">
        <v>0.877</v>
      </c>
      <c r="D18" s="273">
        <v>0.88500000000000001</v>
      </c>
      <c r="E18" s="273">
        <v>0.88800000000000001</v>
      </c>
      <c r="F18" s="273">
        <v>0.872</v>
      </c>
      <c r="G18" s="273">
        <v>0.86</v>
      </c>
      <c r="H18" s="274">
        <v>0.88</v>
      </c>
    </row>
    <row r="19" spans="1:8" ht="16.5">
      <c r="A19" s="268">
        <v>38</v>
      </c>
      <c r="B19" s="273">
        <v>0.88100000000000001</v>
      </c>
      <c r="C19" s="273">
        <v>0.88100000000000001</v>
      </c>
      <c r="D19" s="273">
        <v>0.88800000000000001</v>
      </c>
      <c r="E19" s="273">
        <v>0.89</v>
      </c>
      <c r="F19" s="273">
        <v>0.875</v>
      </c>
      <c r="G19" s="273">
        <v>0.86299999999999999</v>
      </c>
      <c r="H19" s="274">
        <v>0.88</v>
      </c>
    </row>
    <row r="20" spans="1:8" ht="16.5">
      <c r="A20" s="268">
        <v>40</v>
      </c>
      <c r="B20" s="273">
        <v>0.88500000000000001</v>
      </c>
      <c r="C20" s="273">
        <v>0.88400000000000001</v>
      </c>
      <c r="D20" s="273">
        <v>0.89</v>
      </c>
      <c r="E20" s="273">
        <v>0.89200000000000002</v>
      </c>
      <c r="F20" s="273">
        <v>0.878</v>
      </c>
      <c r="G20" s="273">
        <v>0.86499999999999999</v>
      </c>
      <c r="H20" s="274">
        <v>0.88</v>
      </c>
    </row>
    <row r="21" spans="1:8" ht="16.5">
      <c r="A21" s="268">
        <v>42</v>
      </c>
      <c r="B21" s="273">
        <v>0.88800000000000001</v>
      </c>
      <c r="C21" s="273">
        <v>0.88700000000000001</v>
      </c>
      <c r="D21" s="273">
        <v>0.89200000000000002</v>
      </c>
      <c r="E21" s="273">
        <v>0.89400000000000002</v>
      </c>
      <c r="F21" s="273">
        <v>0.88</v>
      </c>
      <c r="G21" s="273">
        <v>0.86799999999999999</v>
      </c>
      <c r="H21" s="274">
        <v>0.88</v>
      </c>
    </row>
    <row r="22" spans="1:8" ht="16.5">
      <c r="A22" s="268">
        <v>44</v>
      </c>
      <c r="B22" s="273">
        <v>0.89100000000000001</v>
      </c>
      <c r="C22" s="273">
        <v>0.88900000000000001</v>
      </c>
      <c r="D22" s="273">
        <v>0.89400000000000002</v>
      </c>
      <c r="E22" s="273">
        <v>0.89600000000000002</v>
      </c>
      <c r="F22" s="273">
        <v>0.88200000000000001</v>
      </c>
      <c r="G22" s="273">
        <v>0.87</v>
      </c>
      <c r="H22" s="274">
        <v>0.89</v>
      </c>
    </row>
    <row r="23" spans="1:8" ht="16.5">
      <c r="A23" s="268">
        <v>46</v>
      </c>
      <c r="B23" s="273">
        <v>0.89300000000000002</v>
      </c>
      <c r="C23" s="273">
        <v>0.89200000000000002</v>
      </c>
      <c r="D23" s="273">
        <v>0.89600000000000002</v>
      </c>
      <c r="E23" s="273">
        <v>0.89800000000000002</v>
      </c>
      <c r="F23" s="273">
        <v>0.88400000000000001</v>
      </c>
      <c r="G23" s="273">
        <v>0.871</v>
      </c>
      <c r="H23" s="274">
        <v>0.89</v>
      </c>
    </row>
    <row r="24" spans="1:8" ht="16.5">
      <c r="A24" s="268">
        <v>48</v>
      </c>
      <c r="B24" s="273">
        <v>0.89600000000000002</v>
      </c>
      <c r="C24" s="273">
        <v>0.89300000000000002</v>
      </c>
      <c r="D24" s="273">
        <v>0.89800000000000002</v>
      </c>
      <c r="E24" s="273">
        <v>0.89900000000000002</v>
      </c>
      <c r="F24" s="273">
        <v>0.88600000000000001</v>
      </c>
      <c r="G24" s="273">
        <v>0.873</v>
      </c>
      <c r="H24" s="274">
        <v>0.89</v>
      </c>
    </row>
    <row r="25" spans="1:8" ht="16.5">
      <c r="A25" s="268">
        <v>50</v>
      </c>
      <c r="B25" s="273">
        <v>0.89800000000000002</v>
      </c>
      <c r="C25" s="273">
        <v>0.89500000000000002</v>
      </c>
      <c r="D25" s="273">
        <v>0.9</v>
      </c>
      <c r="E25" s="273">
        <v>0.9</v>
      </c>
      <c r="F25" s="273">
        <v>0.88700000000000001</v>
      </c>
      <c r="G25" s="273">
        <v>0.874</v>
      </c>
      <c r="H25" s="274">
        <v>0.89</v>
      </c>
    </row>
    <row r="26" spans="1:8" ht="16.5">
      <c r="A26" s="268">
        <v>52</v>
      </c>
      <c r="B26" s="273">
        <v>0.9</v>
      </c>
      <c r="C26" s="273">
        <v>0.89600000000000002</v>
      </c>
      <c r="D26" s="273">
        <v>0.90200000000000002</v>
      </c>
      <c r="E26" s="273">
        <v>0.90200000000000002</v>
      </c>
      <c r="F26" s="273">
        <v>0.88800000000000001</v>
      </c>
      <c r="G26" s="273">
        <v>0.875</v>
      </c>
      <c r="H26" s="274">
        <v>0.89</v>
      </c>
    </row>
    <row r="27" spans="1:8" ht="16.5">
      <c r="A27" s="268">
        <v>54</v>
      </c>
      <c r="B27" s="273">
        <v>0.90200000000000002</v>
      </c>
      <c r="C27" s="273">
        <v>0.89800000000000002</v>
      </c>
      <c r="D27" s="273">
        <v>0.90300000000000002</v>
      </c>
      <c r="E27" s="273">
        <v>0.90300000000000002</v>
      </c>
      <c r="F27" s="273">
        <v>0.89</v>
      </c>
      <c r="G27" s="273">
        <v>0.876</v>
      </c>
      <c r="H27" s="275">
        <v>0.9</v>
      </c>
    </row>
    <row r="28" spans="1:8" ht="16.5">
      <c r="A28" s="268">
        <v>56</v>
      </c>
      <c r="B28" s="273">
        <v>0.90400000000000003</v>
      </c>
      <c r="C28" s="273">
        <v>0.89800000000000002</v>
      </c>
      <c r="D28" s="273">
        <v>0.90500000000000003</v>
      </c>
      <c r="E28" s="273">
        <v>0.90400000000000003</v>
      </c>
      <c r="F28" s="273">
        <v>0.89100000000000001</v>
      </c>
      <c r="G28" s="273">
        <v>0.876</v>
      </c>
      <c r="H28" s="275">
        <v>0.9</v>
      </c>
    </row>
    <row r="29" spans="1:8" ht="16.5">
      <c r="A29" s="268">
        <v>58</v>
      </c>
      <c r="B29" s="273">
        <v>0.90600000000000003</v>
      </c>
      <c r="C29" s="273">
        <v>0.89900000000000002</v>
      </c>
      <c r="D29" s="273">
        <v>0.90700000000000003</v>
      </c>
      <c r="E29" s="273">
        <v>0.90500000000000003</v>
      </c>
      <c r="F29" s="273">
        <v>0.89100000000000001</v>
      </c>
      <c r="G29" s="273">
        <v>0.877</v>
      </c>
      <c r="H29" s="275">
        <v>0.9</v>
      </c>
    </row>
    <row r="30" spans="1:8" ht="16.5">
      <c r="A30" s="268">
        <v>60</v>
      </c>
      <c r="B30" s="273">
        <v>0.90700000000000003</v>
      </c>
      <c r="C30" s="273">
        <v>0.89900000000000002</v>
      </c>
      <c r="D30" s="273">
        <v>0.90900000000000003</v>
      </c>
      <c r="E30" s="273">
        <v>0.90600000000000003</v>
      </c>
      <c r="F30" s="273">
        <v>0.89200000000000002</v>
      </c>
      <c r="G30" s="273">
        <v>0.877</v>
      </c>
      <c r="H30" s="275">
        <v>0.9</v>
      </c>
    </row>
  </sheetData>
  <mergeCells count="3">
    <mergeCell ref="A1:H2"/>
    <mergeCell ref="B3:G3"/>
    <mergeCell ref="M4:N5"/>
  </mergeCells>
  <phoneticPr fontId="4" type="noConversion"/>
  <printOptions horizontalCentered="1"/>
  <pageMargins left="0.70866141732283472" right="0.70866141732283472" top="0.61" bottom="0.53" header="0.31496062992125984" footer="0.31496062992125984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95503-19D7-4160-85FF-B95E6DBA4D23}">
  <dimension ref="B1:AC15"/>
  <sheetViews>
    <sheetView view="pageBreakPreview" zoomScaleNormal="100" zoomScaleSheetLayoutView="100" workbookViewId="0">
      <pane ySplit="3" topLeftCell="A4" activePane="bottomLeft" state="frozen"/>
      <selection activeCell="D45" sqref="D45:J47"/>
      <selection pane="bottomLeft" activeCell="H28" sqref="H28"/>
    </sheetView>
  </sheetViews>
  <sheetFormatPr defaultColWidth="8.88671875" defaultRowHeight="13.5"/>
  <cols>
    <col min="1" max="1" width="0.6640625" style="501" customWidth="1"/>
    <col min="2" max="2" width="5.5546875" style="501" customWidth="1"/>
    <col min="3" max="3" width="19.44140625" style="501" customWidth="1"/>
    <col min="4" max="4" width="13.5546875" style="501" customWidth="1"/>
    <col min="5" max="5" width="8" style="501" customWidth="1"/>
    <col min="6" max="10" width="12.109375" style="501" customWidth="1"/>
    <col min="11" max="16384" width="8.88671875" style="501"/>
  </cols>
  <sheetData>
    <row r="1" spans="2:29" ht="24.95" customHeight="1">
      <c r="B1" s="1418" t="s">
        <v>683</v>
      </c>
      <c r="C1" s="1418"/>
      <c r="D1" s="1418"/>
      <c r="E1" s="1418"/>
      <c r="F1" s="1418"/>
      <c r="G1" s="1418"/>
      <c r="H1" s="1418"/>
      <c r="I1" s="1418"/>
      <c r="J1" s="1418"/>
    </row>
    <row r="2" spans="2:29" ht="9.9499999999999993" customHeight="1">
      <c r="B2" s="1423"/>
      <c r="C2" s="1423"/>
      <c r="D2" s="1423"/>
      <c r="E2" s="1423"/>
      <c r="F2" s="1423"/>
      <c r="G2" s="1423"/>
      <c r="H2" s="1423"/>
      <c r="I2" s="1423"/>
      <c r="J2" s="1423"/>
    </row>
    <row r="3" spans="2:29" ht="30.75" customHeight="1">
      <c r="B3" s="576" t="s">
        <v>433</v>
      </c>
      <c r="C3" s="577" t="s">
        <v>434</v>
      </c>
      <c r="D3" s="577" t="s">
        <v>435</v>
      </c>
      <c r="E3" s="577" t="s">
        <v>247</v>
      </c>
      <c r="F3" s="577" t="s">
        <v>436</v>
      </c>
      <c r="G3" s="577" t="s">
        <v>437</v>
      </c>
      <c r="H3" s="577" t="s">
        <v>248</v>
      </c>
      <c r="I3" s="578" t="s">
        <v>438</v>
      </c>
      <c r="J3" s="578" t="s">
        <v>546</v>
      </c>
      <c r="Z3" s="501" t="s">
        <v>440</v>
      </c>
      <c r="AA3" s="501" t="s">
        <v>441</v>
      </c>
      <c r="AB3" s="501" t="s">
        <v>442</v>
      </c>
      <c r="AC3" s="501" t="s">
        <v>443</v>
      </c>
    </row>
    <row r="4" spans="2:29" ht="19.7" customHeight="1">
      <c r="B4" s="579" t="s">
        <v>684</v>
      </c>
      <c r="C4" s="580" t="s">
        <v>457</v>
      </c>
      <c r="D4" s="580" t="s">
        <v>685</v>
      </c>
      <c r="E4" s="581" t="s">
        <v>476</v>
      </c>
      <c r="F4" s="582">
        <f t="shared" ref="F4:F14" si="0">G4+H4+I4</f>
        <v>83448</v>
      </c>
      <c r="G4" s="582">
        <f>기계경비!AA4</f>
        <v>59020</v>
      </c>
      <c r="H4" s="582">
        <f>기계경비!AB4</f>
        <v>11029</v>
      </c>
      <c r="I4" s="583">
        <f>기계경비!AC4</f>
        <v>13399</v>
      </c>
      <c r="J4" s="583"/>
      <c r="Z4" s="504">
        <v>59688</v>
      </c>
      <c r="AA4" s="504">
        <v>39632</v>
      </c>
      <c r="AB4" s="504">
        <v>7592</v>
      </c>
      <c r="AC4" s="504">
        <v>12464</v>
      </c>
    </row>
    <row r="5" spans="2:29" ht="19.7" hidden="1" customHeight="1">
      <c r="B5" s="584" t="s">
        <v>487</v>
      </c>
      <c r="C5" s="585" t="s">
        <v>457</v>
      </c>
      <c r="D5" s="585" t="s">
        <v>686</v>
      </c>
      <c r="E5" s="586" t="s">
        <v>476</v>
      </c>
      <c r="F5" s="587">
        <f t="shared" si="0"/>
        <v>107202</v>
      </c>
      <c r="G5" s="587">
        <f>기계경비!AA10</f>
        <v>59020</v>
      </c>
      <c r="H5" s="587">
        <f>기계경비!AB10</f>
        <v>25799</v>
      </c>
      <c r="I5" s="588">
        <f>기계경비!AC10</f>
        <v>22383</v>
      </c>
      <c r="J5" s="588"/>
      <c r="Z5" s="504">
        <v>78606</v>
      </c>
      <c r="AA5" s="504">
        <v>39632</v>
      </c>
      <c r="AB5" s="504">
        <v>17760</v>
      </c>
      <c r="AC5" s="504">
        <v>21214</v>
      </c>
    </row>
    <row r="6" spans="2:29" ht="19.7" customHeight="1">
      <c r="B6" s="584">
        <v>2</v>
      </c>
      <c r="C6" s="585" t="s">
        <v>457</v>
      </c>
      <c r="D6" s="585" t="s">
        <v>687</v>
      </c>
      <c r="E6" s="586" t="s">
        <v>476</v>
      </c>
      <c r="F6" s="587">
        <f t="shared" si="0"/>
        <v>87041</v>
      </c>
      <c r="G6" s="587">
        <f>기계경비!AA16</f>
        <v>59020</v>
      </c>
      <c r="H6" s="587">
        <f>기계경비!AB16</f>
        <v>11029</v>
      </c>
      <c r="I6" s="588">
        <f>기계경비!AC16</f>
        <v>16992</v>
      </c>
      <c r="J6" s="588"/>
      <c r="Z6" s="504">
        <v>62861</v>
      </c>
      <c r="AA6" s="504">
        <v>39632</v>
      </c>
      <c r="AB6" s="504">
        <v>7592</v>
      </c>
      <c r="AC6" s="504">
        <v>15637</v>
      </c>
    </row>
    <row r="7" spans="2:29" ht="19.7" hidden="1" customHeight="1">
      <c r="B7" s="584">
        <v>3</v>
      </c>
      <c r="C7" s="585" t="s">
        <v>457</v>
      </c>
      <c r="D7" s="585" t="s">
        <v>689</v>
      </c>
      <c r="E7" s="586" t="s">
        <v>476</v>
      </c>
      <c r="F7" s="587">
        <f t="shared" si="0"/>
        <v>112860</v>
      </c>
      <c r="G7" s="587">
        <f>기계경비!AA23</f>
        <v>59020</v>
      </c>
      <c r="H7" s="587">
        <f>기계경비!AB23</f>
        <v>25799</v>
      </c>
      <c r="I7" s="588">
        <f>기계경비!AC23</f>
        <v>28041</v>
      </c>
      <c r="J7" s="588"/>
      <c r="Z7" s="504">
        <v>83668</v>
      </c>
      <c r="AA7" s="504">
        <v>39632</v>
      </c>
      <c r="AB7" s="504">
        <v>17760</v>
      </c>
      <c r="AC7" s="504">
        <v>26276</v>
      </c>
    </row>
    <row r="8" spans="2:29" ht="19.7" customHeight="1">
      <c r="B8" s="584">
        <v>3</v>
      </c>
      <c r="C8" s="585" t="s">
        <v>484</v>
      </c>
      <c r="D8" s="585" t="s">
        <v>690</v>
      </c>
      <c r="E8" s="586" t="s">
        <v>476</v>
      </c>
      <c r="F8" s="587">
        <f t="shared" si="0"/>
        <v>61561</v>
      </c>
      <c r="G8" s="587">
        <f>기계경비!AA30</f>
        <v>49778</v>
      </c>
      <c r="H8" s="587">
        <f>기계경비!AB30</f>
        <v>5836</v>
      </c>
      <c r="I8" s="588">
        <f>기계경비!AC30</f>
        <v>5947</v>
      </c>
      <c r="J8" s="588"/>
      <c r="Z8" s="504">
        <v>44222</v>
      </c>
      <c r="AA8" s="504">
        <v>34740</v>
      </c>
      <c r="AB8" s="504">
        <v>4018</v>
      </c>
      <c r="AC8" s="504">
        <v>5464</v>
      </c>
    </row>
    <row r="9" spans="2:29" ht="19.7" customHeight="1">
      <c r="B9" s="584">
        <v>4</v>
      </c>
      <c r="C9" s="585" t="s">
        <v>484</v>
      </c>
      <c r="D9" s="585" t="s">
        <v>691</v>
      </c>
      <c r="E9" s="586" t="s">
        <v>476</v>
      </c>
      <c r="F9" s="587">
        <f t="shared" si="0"/>
        <v>69319</v>
      </c>
      <c r="G9" s="587">
        <f>기계경비!AA36</f>
        <v>49778</v>
      </c>
      <c r="H9" s="587">
        <f>기계경비!AB36</f>
        <v>12578</v>
      </c>
      <c r="I9" s="588">
        <f>기계경비!AC36</f>
        <v>6963</v>
      </c>
      <c r="J9" s="588"/>
      <c r="Z9" s="504">
        <v>50104</v>
      </c>
      <c r="AA9" s="504">
        <v>34740</v>
      </c>
      <c r="AB9" s="504">
        <v>8659</v>
      </c>
      <c r="AC9" s="504">
        <v>6705</v>
      </c>
    </row>
    <row r="10" spans="2:29" ht="19.7" customHeight="1">
      <c r="B10" s="584">
        <v>5</v>
      </c>
      <c r="C10" s="585" t="s">
        <v>692</v>
      </c>
      <c r="D10" s="585" t="s">
        <v>693</v>
      </c>
      <c r="E10" s="586" t="s">
        <v>476</v>
      </c>
      <c r="F10" s="587">
        <f t="shared" si="0"/>
        <v>136736</v>
      </c>
      <c r="G10" s="587">
        <f>기계경비!AA42</f>
        <v>59020</v>
      </c>
      <c r="H10" s="587">
        <f>기계경비!AB42</f>
        <v>28548</v>
      </c>
      <c r="I10" s="588">
        <f>기계경비!AC42</f>
        <v>49168</v>
      </c>
      <c r="J10" s="588"/>
      <c r="Z10" s="504">
        <v>80790</v>
      </c>
      <c r="AA10" s="504">
        <v>39632</v>
      </c>
      <c r="AC10" s="504">
        <v>41158</v>
      </c>
    </row>
    <row r="11" spans="2:29" ht="19.7" customHeight="1">
      <c r="B11" s="584">
        <v>6</v>
      </c>
      <c r="C11" s="590" t="s">
        <v>564</v>
      </c>
      <c r="D11" s="590" t="s">
        <v>694</v>
      </c>
      <c r="E11" s="591" t="s">
        <v>476</v>
      </c>
      <c r="F11" s="592">
        <f t="shared" si="0"/>
        <v>116438</v>
      </c>
      <c r="G11" s="592">
        <f>기계경비!AA48</f>
        <v>59020</v>
      </c>
      <c r="H11" s="592">
        <f>기계경비!AB48</f>
        <v>41810</v>
      </c>
      <c r="I11" s="593">
        <f>기계경비!AC48</f>
        <v>15608</v>
      </c>
      <c r="J11" s="593"/>
      <c r="Z11" s="504">
        <v>84709</v>
      </c>
      <c r="AA11" s="504">
        <v>39632</v>
      </c>
      <c r="AB11" s="504">
        <v>28783</v>
      </c>
      <c r="AC11" s="504">
        <v>16294</v>
      </c>
    </row>
    <row r="12" spans="2:29" ht="19.7" customHeight="1">
      <c r="B12" s="584" t="s">
        <v>695</v>
      </c>
      <c r="C12" s="585" t="s">
        <v>696</v>
      </c>
      <c r="D12" s="585" t="s">
        <v>697</v>
      </c>
      <c r="E12" s="586" t="s">
        <v>476</v>
      </c>
      <c r="F12" s="587">
        <f t="shared" si="0"/>
        <v>90149</v>
      </c>
      <c r="G12" s="587">
        <f>기계경비!AA54</f>
        <v>49778</v>
      </c>
      <c r="H12" s="587">
        <f>기계경비!AB54</f>
        <v>22532</v>
      </c>
      <c r="I12" s="588">
        <f>기계경비!AC54</f>
        <v>17839</v>
      </c>
      <c r="J12" s="588"/>
      <c r="Z12" s="504">
        <v>68090</v>
      </c>
      <c r="AA12" s="504">
        <v>34740</v>
      </c>
      <c r="AB12" s="504">
        <v>15511</v>
      </c>
      <c r="AC12" s="504">
        <v>17839</v>
      </c>
    </row>
    <row r="13" spans="2:29" ht="19.7" customHeight="1">
      <c r="B13" s="584" t="s">
        <v>698</v>
      </c>
      <c r="C13" s="585" t="s">
        <v>699</v>
      </c>
      <c r="D13" s="585" t="s">
        <v>700</v>
      </c>
      <c r="E13" s="586" t="s">
        <v>476</v>
      </c>
      <c r="F13" s="587">
        <f t="shared" si="0"/>
        <v>99592</v>
      </c>
      <c r="G13" s="587">
        <f>기계경비!AA60</f>
        <v>59020</v>
      </c>
      <c r="H13" s="587">
        <f>기계경비!AB60</f>
        <v>15750</v>
      </c>
      <c r="I13" s="588">
        <f>기계경비!AC60</f>
        <v>24822</v>
      </c>
      <c r="J13" s="588"/>
      <c r="Z13" s="504">
        <v>70792</v>
      </c>
      <c r="AA13" s="504">
        <v>39632</v>
      </c>
      <c r="AB13" s="504">
        <v>10843</v>
      </c>
      <c r="AC13" s="504">
        <v>20317</v>
      </c>
    </row>
    <row r="14" spans="2:29" ht="19.7" customHeight="1">
      <c r="B14" s="589" t="s">
        <v>701</v>
      </c>
      <c r="C14" s="590" t="s">
        <v>699</v>
      </c>
      <c r="D14" s="590" t="s">
        <v>694</v>
      </c>
      <c r="E14" s="591" t="s">
        <v>476</v>
      </c>
      <c r="F14" s="592">
        <f t="shared" si="0"/>
        <v>109511</v>
      </c>
      <c r="G14" s="592">
        <f>기계경비!AA66</f>
        <v>59020</v>
      </c>
      <c r="H14" s="592">
        <f>기계경비!AB66</f>
        <v>18813</v>
      </c>
      <c r="I14" s="593">
        <f>기계경비!AC66</f>
        <v>31678</v>
      </c>
      <c r="J14" s="593"/>
      <c r="Z14" s="504">
        <v>78512</v>
      </c>
      <c r="AA14" s="504">
        <v>39632</v>
      </c>
      <c r="AB14" s="504">
        <v>12951</v>
      </c>
      <c r="AC14" s="504">
        <v>25929</v>
      </c>
    </row>
    <row r="15" spans="2:29">
      <c r="B15" s="539"/>
      <c r="C15" s="539"/>
      <c r="D15" s="539"/>
      <c r="E15" s="539"/>
      <c r="F15" s="539"/>
      <c r="G15" s="539"/>
      <c r="H15" s="539"/>
      <c r="I15" s="539"/>
      <c r="J15" s="539"/>
    </row>
  </sheetData>
  <mergeCells count="1">
    <mergeCell ref="B1:J2"/>
  </mergeCells>
  <phoneticPr fontId="4" type="noConversion"/>
  <pageMargins left="0.98425196850393704" right="7.874015748031496E-2" top="0.6692913385826772" bottom="0.59055118110236227" header="0.51181102362204722" footer="0.51181102362204722"/>
  <pageSetup paperSize="9" orientation="landscape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95A2F-07FF-41BC-97D3-3DC7297D7EB4}">
  <dimension ref="B1:AD72"/>
  <sheetViews>
    <sheetView view="pageBreakPreview" zoomScaleNormal="100" zoomScaleSheetLayoutView="100" workbookViewId="0">
      <pane ySplit="3" topLeftCell="A22" activePane="bottomLeft" state="frozen"/>
      <selection activeCell="D45" sqref="D45:J47"/>
      <selection pane="bottomLeft" activeCell="AH36" sqref="AH36"/>
    </sheetView>
  </sheetViews>
  <sheetFormatPr defaultColWidth="8.88671875" defaultRowHeight="13.5"/>
  <cols>
    <col min="1" max="1" width="0.6640625" style="501" customWidth="1"/>
    <col min="2" max="2" width="19" style="501" customWidth="1"/>
    <col min="3" max="3" width="13.88671875" style="501" customWidth="1"/>
    <col min="4" max="25" width="1.88671875" style="501" customWidth="1"/>
    <col min="26" max="26" width="8.6640625" style="501" customWidth="1"/>
    <col min="27" max="29" width="8.109375" style="501" customWidth="1"/>
    <col min="30" max="30" width="7.21875" style="501" customWidth="1"/>
    <col min="31" max="16384" width="8.88671875" style="501"/>
  </cols>
  <sheetData>
    <row r="1" spans="2:30" ht="24.95" customHeight="1">
      <c r="B1" s="1418" t="s">
        <v>249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  <c r="T1" s="1418"/>
      <c r="U1" s="1418"/>
      <c r="V1" s="1418"/>
      <c r="W1" s="1418"/>
      <c r="X1" s="1418"/>
      <c r="Y1" s="1418"/>
      <c r="Z1" s="1418"/>
      <c r="AA1" s="1418"/>
      <c r="AB1" s="1418"/>
      <c r="AC1" s="1418"/>
      <c r="AD1" s="1418"/>
    </row>
    <row r="2" spans="2:30" ht="9.9499999999999993" customHeight="1">
      <c r="B2" s="1419"/>
      <c r="C2" s="1419"/>
      <c r="D2" s="1419"/>
      <c r="E2" s="1419"/>
      <c r="F2" s="1419"/>
      <c r="G2" s="1419"/>
      <c r="H2" s="1419"/>
      <c r="I2" s="1419"/>
      <c r="J2" s="1419"/>
      <c r="K2" s="1419"/>
      <c r="L2" s="1419"/>
      <c r="M2" s="1419"/>
      <c r="N2" s="1419"/>
      <c r="O2" s="1419"/>
      <c r="P2" s="1419"/>
      <c r="Q2" s="1419"/>
      <c r="R2" s="1419"/>
      <c r="S2" s="1419"/>
      <c r="T2" s="1419"/>
      <c r="U2" s="1419"/>
      <c r="V2" s="1419"/>
      <c r="W2" s="1419"/>
      <c r="X2" s="1419"/>
      <c r="Y2" s="1419"/>
      <c r="Z2" s="1419"/>
      <c r="AA2" s="1419"/>
      <c r="AB2" s="1419"/>
      <c r="AC2" s="1419"/>
      <c r="AD2" s="1419"/>
    </row>
    <row r="3" spans="2:30" ht="30.75" customHeight="1">
      <c r="B3" s="594" t="s">
        <v>702</v>
      </c>
      <c r="C3" s="595" t="s">
        <v>703</v>
      </c>
      <c r="D3" s="1450" t="s">
        <v>704</v>
      </c>
      <c r="E3" s="1450"/>
      <c r="F3" s="1450"/>
      <c r="G3" s="1450"/>
      <c r="H3" s="1450"/>
      <c r="I3" s="1450"/>
      <c r="J3" s="1450"/>
      <c r="K3" s="1450"/>
      <c r="L3" s="1450"/>
      <c r="M3" s="1450"/>
      <c r="N3" s="1450"/>
      <c r="O3" s="1450"/>
      <c r="P3" s="1450"/>
      <c r="Q3" s="1450"/>
      <c r="R3" s="1450"/>
      <c r="S3" s="1450"/>
      <c r="T3" s="1450"/>
      <c r="U3" s="1450"/>
      <c r="V3" s="1450"/>
      <c r="W3" s="1450"/>
      <c r="X3" s="1450"/>
      <c r="Y3" s="1450"/>
      <c r="Z3" s="596" t="s">
        <v>436</v>
      </c>
      <c r="AA3" s="595" t="s">
        <v>437</v>
      </c>
      <c r="AB3" s="595" t="s">
        <v>248</v>
      </c>
      <c r="AC3" s="595" t="s">
        <v>438</v>
      </c>
      <c r="AD3" s="597" t="s">
        <v>439</v>
      </c>
    </row>
    <row r="4" spans="2:30" ht="17.100000000000001" customHeight="1">
      <c r="B4" s="598" t="s">
        <v>705</v>
      </c>
      <c r="C4" s="599" t="s">
        <v>685</v>
      </c>
      <c r="D4" s="600"/>
      <c r="E4" s="600"/>
      <c r="F4" s="600"/>
      <c r="G4" s="600"/>
      <c r="H4" s="600"/>
      <c r="I4" s="600"/>
      <c r="J4" s="600"/>
      <c r="K4" s="600"/>
      <c r="L4" s="600"/>
      <c r="M4" s="600"/>
      <c r="N4" s="600"/>
      <c r="O4" s="600"/>
      <c r="P4" s="600"/>
      <c r="Q4" s="600"/>
      <c r="R4" s="600"/>
      <c r="S4" s="600"/>
      <c r="T4" s="600"/>
      <c r="U4" s="600"/>
      <c r="V4" s="600"/>
      <c r="W4" s="600"/>
      <c r="X4" s="600"/>
      <c r="Y4" s="600"/>
      <c r="Z4" s="601">
        <f>AA4+AB4+AC4</f>
        <v>83448</v>
      </c>
      <c r="AA4" s="602">
        <f>TRUNC(AA5+AA6+AA7+AA8)</f>
        <v>59020</v>
      </c>
      <c r="AB4" s="602">
        <f>TRUNC(AB5+AB6+AB7+AB8)</f>
        <v>11029</v>
      </c>
      <c r="AC4" s="602">
        <f>TRUNC(AC5+AC6+AC7+AC8)</f>
        <v>13399</v>
      </c>
      <c r="AD4" s="603"/>
    </row>
    <row r="5" spans="2:30" ht="17.100000000000001" customHeight="1">
      <c r="B5" s="604" t="s">
        <v>706</v>
      </c>
      <c r="C5" s="605" t="s">
        <v>430</v>
      </c>
      <c r="D5" s="1446">
        <v>64267000</v>
      </c>
      <c r="E5" s="1446"/>
      <c r="F5" s="1446"/>
      <c r="G5" s="1446"/>
      <c r="H5" s="1446"/>
      <c r="I5" s="1446" t="s">
        <v>707</v>
      </c>
      <c r="J5" s="1446"/>
      <c r="K5" s="1446">
        <v>2085</v>
      </c>
      <c r="L5" s="1446"/>
      <c r="M5" s="1446"/>
      <c r="N5" s="606" t="s">
        <v>473</v>
      </c>
      <c r="O5" s="1446" t="s">
        <v>708</v>
      </c>
      <c r="P5" s="1446"/>
      <c r="Q5" s="1446"/>
      <c r="R5" s="606"/>
      <c r="S5" s="606"/>
      <c r="T5" s="606"/>
      <c r="U5" s="606"/>
      <c r="V5" s="606"/>
      <c r="W5" s="606"/>
      <c r="X5" s="606"/>
      <c r="Y5" s="606"/>
      <c r="Z5" s="607">
        <f>AA5+AB5+AC5</f>
        <v>13399.6</v>
      </c>
      <c r="AA5" s="608"/>
      <c r="AB5" s="608"/>
      <c r="AC5" s="608">
        <f>TRUNC(D5*K5*0.0000001,1)</f>
        <v>13399.6</v>
      </c>
      <c r="AD5" s="711" t="s">
        <v>997</v>
      </c>
    </row>
    <row r="6" spans="2:30" ht="17.100000000000001" customHeight="1">
      <c r="B6" s="604" t="s">
        <v>709</v>
      </c>
      <c r="C6" s="605" t="s">
        <v>710</v>
      </c>
      <c r="D6" s="1447">
        <v>5</v>
      </c>
      <c r="E6" s="1446"/>
      <c r="F6" s="1446"/>
      <c r="G6" s="1446"/>
      <c r="H6" s="606" t="s">
        <v>711</v>
      </c>
      <c r="I6" s="606" t="s">
        <v>473</v>
      </c>
      <c r="J6" s="1446">
        <f>자재단가!R5</f>
        <v>1823</v>
      </c>
      <c r="K6" s="1446"/>
      <c r="L6" s="1446"/>
      <c r="M6" s="1446"/>
      <c r="N6" s="606"/>
      <c r="O6" s="606"/>
      <c r="P6" s="606"/>
      <c r="Q6" s="606"/>
      <c r="R6" s="606"/>
      <c r="S6" s="606"/>
      <c r="T6" s="606"/>
      <c r="U6" s="606"/>
      <c r="V6" s="606"/>
      <c r="W6" s="606"/>
      <c r="X6" s="606"/>
      <c r="Y6" s="606"/>
      <c r="Z6" s="607">
        <f>AA6+AB6+AC6</f>
        <v>9115</v>
      </c>
      <c r="AA6" s="608"/>
      <c r="AB6" s="608">
        <f>TRUNC(D6*J6,1)</f>
        <v>9115</v>
      </c>
      <c r="AC6" s="608"/>
      <c r="AD6" s="609" t="s">
        <v>430</v>
      </c>
    </row>
    <row r="7" spans="2:30" ht="17.100000000000001" customHeight="1">
      <c r="B7" s="604" t="s">
        <v>712</v>
      </c>
      <c r="C7" s="605" t="s">
        <v>713</v>
      </c>
      <c r="D7" s="1447">
        <v>21</v>
      </c>
      <c r="E7" s="1446"/>
      <c r="F7" s="1446"/>
      <c r="G7" s="1446"/>
      <c r="H7" s="606" t="s">
        <v>244</v>
      </c>
      <c r="I7" s="606" t="s">
        <v>473</v>
      </c>
      <c r="J7" s="1446">
        <f>AB6</f>
        <v>9115</v>
      </c>
      <c r="K7" s="1446"/>
      <c r="L7" s="1446"/>
      <c r="M7" s="1446"/>
      <c r="N7" s="606"/>
      <c r="O7" s="606"/>
      <c r="P7" s="606"/>
      <c r="Q7" s="606"/>
      <c r="R7" s="606"/>
      <c r="S7" s="606"/>
      <c r="T7" s="606"/>
      <c r="U7" s="606"/>
      <c r="V7" s="606"/>
      <c r="W7" s="606"/>
      <c r="X7" s="606"/>
      <c r="Y7" s="606"/>
      <c r="Z7" s="607">
        <f>AA7+AB7+AC7</f>
        <v>1914.1</v>
      </c>
      <c r="AA7" s="608"/>
      <c r="AB7" s="608">
        <f>TRUNC(D7/100*J7,1)</f>
        <v>1914.1</v>
      </c>
      <c r="AC7" s="608"/>
      <c r="AD7" s="609" t="s">
        <v>430</v>
      </c>
    </row>
    <row r="8" spans="2:30" ht="17.100000000000001" customHeight="1">
      <c r="B8" s="604" t="s">
        <v>714</v>
      </c>
      <c r="C8" s="605" t="s">
        <v>430</v>
      </c>
      <c r="D8" s="1448">
        <v>1</v>
      </c>
      <c r="E8" s="1446"/>
      <c r="F8" s="1446"/>
      <c r="G8" s="606" t="s">
        <v>540</v>
      </c>
      <c r="H8" s="606" t="s">
        <v>473</v>
      </c>
      <c r="I8" s="1446">
        <f>노임단가!L4</f>
        <v>283297</v>
      </c>
      <c r="J8" s="1446"/>
      <c r="K8" s="1446"/>
      <c r="L8" s="1446"/>
      <c r="M8" s="606" t="s">
        <v>473</v>
      </c>
      <c r="N8" s="1446" t="s">
        <v>715</v>
      </c>
      <c r="O8" s="1446"/>
      <c r="P8" s="1446"/>
      <c r="Q8" s="1446"/>
      <c r="R8" s="1446"/>
      <c r="S8" s="1446"/>
      <c r="T8" s="1446"/>
      <c r="U8" s="1446"/>
      <c r="V8" s="1446"/>
      <c r="W8" s="606"/>
      <c r="X8" s="606"/>
      <c r="Y8" s="606"/>
      <c r="Z8" s="607">
        <f>AA8+AB8+AC8</f>
        <v>59020.2</v>
      </c>
      <c r="AA8" s="608">
        <f>TRUNC(D8*I8*기계경비적용기준!E21,1)</f>
        <v>59020.2</v>
      </c>
      <c r="AB8" s="608"/>
      <c r="AC8" s="608"/>
      <c r="AD8" s="609" t="s">
        <v>430</v>
      </c>
    </row>
    <row r="9" spans="2:30" ht="17.100000000000001" customHeight="1">
      <c r="B9" s="604" t="s">
        <v>430</v>
      </c>
      <c r="C9" s="605" t="s">
        <v>430</v>
      </c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606"/>
      <c r="Q9" s="606"/>
      <c r="R9" s="606"/>
      <c r="S9" s="606"/>
      <c r="T9" s="606"/>
      <c r="U9" s="606"/>
      <c r="V9" s="606"/>
      <c r="W9" s="606"/>
      <c r="X9" s="606"/>
      <c r="Y9" s="606"/>
      <c r="Z9" s="610"/>
      <c r="AA9" s="611"/>
      <c r="AB9" s="611"/>
      <c r="AC9" s="611"/>
      <c r="AD9" s="609" t="s">
        <v>430</v>
      </c>
    </row>
    <row r="10" spans="2:30" ht="17.100000000000001" hidden="1" customHeight="1">
      <c r="B10" s="612" t="s">
        <v>716</v>
      </c>
      <c r="C10" s="613" t="s">
        <v>686</v>
      </c>
      <c r="D10" s="606"/>
      <c r="E10" s="606"/>
      <c r="F10" s="606"/>
      <c r="G10" s="606"/>
      <c r="H10" s="606"/>
      <c r="I10" s="606"/>
      <c r="J10" s="606"/>
      <c r="K10" s="606"/>
      <c r="L10" s="606"/>
      <c r="M10" s="606"/>
      <c r="N10" s="606"/>
      <c r="O10" s="606"/>
      <c r="P10" s="606"/>
      <c r="Q10" s="606"/>
      <c r="R10" s="606"/>
      <c r="S10" s="606"/>
      <c r="T10" s="606"/>
      <c r="U10" s="606"/>
      <c r="V10" s="606"/>
      <c r="W10" s="606"/>
      <c r="X10" s="606"/>
      <c r="Y10" s="606"/>
      <c r="Z10" s="607">
        <f>AA10+AB10+AC10</f>
        <v>107202</v>
      </c>
      <c r="AA10" s="614">
        <f>TRUNC(AA11+AA12+AA13+AA14)</f>
        <v>59020</v>
      </c>
      <c r="AB10" s="614">
        <f>TRUNC(AB11+AB12+AB13+AB14)</f>
        <v>25799</v>
      </c>
      <c r="AC10" s="614">
        <f>TRUNC(AC11+AC12+AC13+AC14)</f>
        <v>22383</v>
      </c>
      <c r="AD10" s="615"/>
    </row>
    <row r="11" spans="2:30" ht="17.100000000000001" hidden="1" customHeight="1">
      <c r="B11" s="604" t="s">
        <v>706</v>
      </c>
      <c r="C11" s="605" t="s">
        <v>430</v>
      </c>
      <c r="D11" s="1446">
        <v>107355000</v>
      </c>
      <c r="E11" s="1446"/>
      <c r="F11" s="1446"/>
      <c r="G11" s="1446"/>
      <c r="H11" s="1446"/>
      <c r="I11" s="1446" t="s">
        <v>707</v>
      </c>
      <c r="J11" s="1446"/>
      <c r="K11" s="1446">
        <v>2085</v>
      </c>
      <c r="L11" s="1446"/>
      <c r="M11" s="1446"/>
      <c r="N11" s="606" t="s">
        <v>473</v>
      </c>
      <c r="O11" s="1446" t="s">
        <v>708</v>
      </c>
      <c r="P11" s="1446"/>
      <c r="Q11" s="1446"/>
      <c r="R11" s="606"/>
      <c r="S11" s="606"/>
      <c r="T11" s="606"/>
      <c r="U11" s="606"/>
      <c r="V11" s="606"/>
      <c r="W11" s="606"/>
      <c r="X11" s="606"/>
      <c r="Y11" s="606"/>
      <c r="Z11" s="607">
        <f>AA11+AB11+AC11</f>
        <v>22383.5</v>
      </c>
      <c r="AA11" s="608"/>
      <c r="AB11" s="608"/>
      <c r="AC11" s="608">
        <f>TRUNC(D11*K11*0.0000001,1)</f>
        <v>22383.5</v>
      </c>
      <c r="AD11" s="711" t="s">
        <v>997</v>
      </c>
    </row>
    <row r="12" spans="2:30" ht="17.100000000000001" hidden="1" customHeight="1">
      <c r="B12" s="604" t="s">
        <v>709</v>
      </c>
      <c r="C12" s="605" t="s">
        <v>710</v>
      </c>
      <c r="D12" s="1447">
        <v>11.6</v>
      </c>
      <c r="E12" s="1446"/>
      <c r="F12" s="1446"/>
      <c r="G12" s="1446"/>
      <c r="H12" s="606" t="s">
        <v>711</v>
      </c>
      <c r="I12" s="606" t="s">
        <v>473</v>
      </c>
      <c r="J12" s="1446">
        <f>자재단가!R5</f>
        <v>1823</v>
      </c>
      <c r="K12" s="1446"/>
      <c r="L12" s="1446"/>
      <c r="M12" s="1446"/>
      <c r="N12" s="606"/>
      <c r="O12" s="606"/>
      <c r="P12" s="606"/>
      <c r="Q12" s="606"/>
      <c r="R12" s="606"/>
      <c r="S12" s="606"/>
      <c r="T12" s="606"/>
      <c r="U12" s="606"/>
      <c r="V12" s="606"/>
      <c r="W12" s="606"/>
      <c r="X12" s="606"/>
      <c r="Y12" s="606"/>
      <c r="Z12" s="607">
        <f>AA12+AB12+AC12</f>
        <v>21146.799999999999</v>
      </c>
      <c r="AA12" s="608"/>
      <c r="AB12" s="608">
        <f>TRUNC(D12*J12,1)</f>
        <v>21146.799999999999</v>
      </c>
      <c r="AC12" s="608"/>
      <c r="AD12" s="609" t="s">
        <v>430</v>
      </c>
    </row>
    <row r="13" spans="2:30" ht="17.100000000000001" hidden="1" customHeight="1">
      <c r="B13" s="604" t="s">
        <v>712</v>
      </c>
      <c r="C13" s="605" t="s">
        <v>713</v>
      </c>
      <c r="D13" s="1447">
        <v>22</v>
      </c>
      <c r="E13" s="1446"/>
      <c r="F13" s="1446"/>
      <c r="G13" s="1446"/>
      <c r="H13" s="606" t="s">
        <v>244</v>
      </c>
      <c r="I13" s="606" t="s">
        <v>473</v>
      </c>
      <c r="J13" s="1446">
        <f>AB12</f>
        <v>21146.799999999999</v>
      </c>
      <c r="K13" s="1446"/>
      <c r="L13" s="1446"/>
      <c r="M13" s="1446"/>
      <c r="N13" s="606"/>
      <c r="O13" s="606"/>
      <c r="P13" s="606"/>
      <c r="Q13" s="606"/>
      <c r="R13" s="606"/>
      <c r="S13" s="606"/>
      <c r="T13" s="606"/>
      <c r="U13" s="606"/>
      <c r="V13" s="606"/>
      <c r="W13" s="606"/>
      <c r="X13" s="606"/>
      <c r="Y13" s="606"/>
      <c r="Z13" s="607">
        <f>AA13+AB13+AC13</f>
        <v>4652.2</v>
      </c>
      <c r="AA13" s="608"/>
      <c r="AB13" s="608">
        <f>TRUNC(D13/100*J13,1)</f>
        <v>4652.2</v>
      </c>
      <c r="AC13" s="608"/>
      <c r="AD13" s="609" t="s">
        <v>430</v>
      </c>
    </row>
    <row r="14" spans="2:30" ht="17.100000000000001" hidden="1" customHeight="1">
      <c r="B14" s="604" t="s">
        <v>714</v>
      </c>
      <c r="C14" s="605" t="s">
        <v>430</v>
      </c>
      <c r="D14" s="1448">
        <v>1</v>
      </c>
      <c r="E14" s="1446"/>
      <c r="F14" s="1446"/>
      <c r="G14" s="606" t="s">
        <v>540</v>
      </c>
      <c r="H14" s="606" t="s">
        <v>473</v>
      </c>
      <c r="I14" s="1446">
        <f>노임단가!L4</f>
        <v>283297</v>
      </c>
      <c r="J14" s="1446"/>
      <c r="K14" s="1446"/>
      <c r="L14" s="1446"/>
      <c r="M14" s="606" t="s">
        <v>473</v>
      </c>
      <c r="N14" s="1446" t="s">
        <v>715</v>
      </c>
      <c r="O14" s="1446"/>
      <c r="P14" s="1446"/>
      <c r="Q14" s="1446"/>
      <c r="R14" s="1446"/>
      <c r="S14" s="1446"/>
      <c r="T14" s="1446"/>
      <c r="U14" s="1446"/>
      <c r="V14" s="1446"/>
      <c r="W14" s="606"/>
      <c r="X14" s="606"/>
      <c r="Y14" s="606"/>
      <c r="Z14" s="607">
        <f>AA14+AB14+AC14</f>
        <v>59020.2</v>
      </c>
      <c r="AA14" s="608">
        <f>TRUNC(D14*I14*기계경비적용기준!E21,1)</f>
        <v>59020.2</v>
      </c>
      <c r="AB14" s="608"/>
      <c r="AC14" s="608"/>
      <c r="AD14" s="609" t="s">
        <v>430</v>
      </c>
    </row>
    <row r="15" spans="2:30" ht="17.100000000000001" hidden="1" customHeight="1">
      <c r="B15" s="604" t="s">
        <v>430</v>
      </c>
      <c r="C15" s="605" t="s">
        <v>430</v>
      </c>
      <c r="D15" s="606"/>
      <c r="E15" s="606"/>
      <c r="F15" s="606"/>
      <c r="G15" s="606"/>
      <c r="H15" s="606"/>
      <c r="I15" s="606"/>
      <c r="J15" s="606"/>
      <c r="K15" s="606"/>
      <c r="L15" s="606"/>
      <c r="M15" s="606"/>
      <c r="N15" s="606"/>
      <c r="O15" s="606"/>
      <c r="P15" s="606"/>
      <c r="Q15" s="606"/>
      <c r="R15" s="606"/>
      <c r="S15" s="606"/>
      <c r="T15" s="606"/>
      <c r="U15" s="606"/>
      <c r="V15" s="606"/>
      <c r="W15" s="606"/>
      <c r="X15" s="606"/>
      <c r="Y15" s="606"/>
      <c r="Z15" s="610"/>
      <c r="AA15" s="611"/>
      <c r="AB15" s="611"/>
      <c r="AC15" s="611"/>
      <c r="AD15" s="609" t="s">
        <v>430</v>
      </c>
    </row>
    <row r="16" spans="2:30" ht="17.100000000000001" customHeight="1">
      <c r="B16" s="612" t="s">
        <v>717</v>
      </c>
      <c r="C16" s="613" t="s">
        <v>718</v>
      </c>
      <c r="D16" s="606"/>
      <c r="E16" s="606"/>
      <c r="F16" s="606"/>
      <c r="G16" s="606"/>
      <c r="H16" s="606"/>
      <c r="I16" s="606"/>
      <c r="J16" s="606"/>
      <c r="K16" s="606"/>
      <c r="L16" s="606"/>
      <c r="M16" s="606"/>
      <c r="N16" s="606"/>
      <c r="O16" s="606"/>
      <c r="P16" s="606"/>
      <c r="Q16" s="606"/>
      <c r="R16" s="606"/>
      <c r="S16" s="606"/>
      <c r="T16" s="606"/>
      <c r="U16" s="606"/>
      <c r="V16" s="606"/>
      <c r="W16" s="606"/>
      <c r="X16" s="606"/>
      <c r="Y16" s="606"/>
      <c r="Z16" s="607">
        <f t="shared" ref="Z16:Z21" si="0">AA16+AB16+AC16</f>
        <v>87041</v>
      </c>
      <c r="AA16" s="614">
        <f>TRUNC(AA17+AA18+AA19+AA20+AA21)</f>
        <v>59020</v>
      </c>
      <c r="AB16" s="614">
        <f>TRUNC(AB17+AB18+AB19+AB20+AB21)</f>
        <v>11029</v>
      </c>
      <c r="AC16" s="614">
        <f>TRUNC(AC17+AC18+AC19+AC20+AC21)</f>
        <v>16992</v>
      </c>
      <c r="AD16" s="615"/>
    </row>
    <row r="17" spans="2:30" ht="17.100000000000001" customHeight="1">
      <c r="B17" s="604" t="s">
        <v>719</v>
      </c>
      <c r="C17" s="605" t="s">
        <v>430</v>
      </c>
      <c r="D17" s="1446">
        <f>D5</f>
        <v>64267000</v>
      </c>
      <c r="E17" s="1446"/>
      <c r="F17" s="1446"/>
      <c r="G17" s="1446"/>
      <c r="H17" s="1446"/>
      <c r="I17" s="1446" t="s">
        <v>707</v>
      </c>
      <c r="J17" s="1446"/>
      <c r="K17" s="1446">
        <v>2085</v>
      </c>
      <c r="L17" s="1446"/>
      <c r="M17" s="1446"/>
      <c r="N17" s="606" t="s">
        <v>473</v>
      </c>
      <c r="O17" s="1446" t="s">
        <v>708</v>
      </c>
      <c r="P17" s="1446"/>
      <c r="Q17" s="1446"/>
      <c r="R17" s="606"/>
      <c r="S17" s="606"/>
      <c r="T17" s="606"/>
      <c r="U17" s="606"/>
      <c r="V17" s="606"/>
      <c r="W17" s="606"/>
      <c r="X17" s="606"/>
      <c r="Y17" s="606"/>
      <c r="Z17" s="607">
        <f t="shared" si="0"/>
        <v>13399.6</v>
      </c>
      <c r="AA17" s="608"/>
      <c r="AB17" s="608"/>
      <c r="AC17" s="608">
        <f>TRUNC(D17*K17*0.0000001,1)</f>
        <v>13399.6</v>
      </c>
      <c r="AD17" s="711" t="s">
        <v>997</v>
      </c>
    </row>
    <row r="18" spans="2:30" ht="17.100000000000001" customHeight="1">
      <c r="B18" s="604" t="s">
        <v>720</v>
      </c>
      <c r="C18" s="605" t="s">
        <v>430</v>
      </c>
      <c r="D18" s="1446">
        <v>4833000</v>
      </c>
      <c r="E18" s="1446"/>
      <c r="F18" s="1446"/>
      <c r="G18" s="1446"/>
      <c r="H18" s="1446"/>
      <c r="I18" s="1446" t="s">
        <v>707</v>
      </c>
      <c r="J18" s="1446"/>
      <c r="K18" s="1446">
        <v>7435</v>
      </c>
      <c r="L18" s="1446"/>
      <c r="M18" s="1446"/>
      <c r="N18" s="606" t="s">
        <v>473</v>
      </c>
      <c r="O18" s="1446" t="s">
        <v>708</v>
      </c>
      <c r="P18" s="1446"/>
      <c r="Q18" s="1446"/>
      <c r="R18" s="606"/>
      <c r="S18" s="606"/>
      <c r="T18" s="606"/>
      <c r="U18" s="606"/>
      <c r="V18" s="606"/>
      <c r="W18" s="606"/>
      <c r="X18" s="606"/>
      <c r="Y18" s="606"/>
      <c r="Z18" s="607">
        <f t="shared" si="0"/>
        <v>3593.3</v>
      </c>
      <c r="AA18" s="608"/>
      <c r="AB18" s="608"/>
      <c r="AC18" s="608">
        <f>TRUNC(D18*K18*0.0000001,1)</f>
        <v>3593.3</v>
      </c>
      <c r="AD18" s="711" t="s">
        <v>997</v>
      </c>
    </row>
    <row r="19" spans="2:30" ht="17.100000000000001" customHeight="1">
      <c r="B19" s="604" t="s">
        <v>709</v>
      </c>
      <c r="C19" s="605" t="s">
        <v>710</v>
      </c>
      <c r="D19" s="1447">
        <v>5</v>
      </c>
      <c r="E19" s="1446"/>
      <c r="F19" s="1446"/>
      <c r="G19" s="1446"/>
      <c r="H19" s="606" t="s">
        <v>711</v>
      </c>
      <c r="I19" s="606" t="s">
        <v>473</v>
      </c>
      <c r="J19" s="1446">
        <f>자재단가!R5</f>
        <v>1823</v>
      </c>
      <c r="K19" s="1446"/>
      <c r="L19" s="1446"/>
      <c r="M19" s="144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7">
        <f t="shared" si="0"/>
        <v>9115</v>
      </c>
      <c r="AA19" s="608"/>
      <c r="AB19" s="608">
        <f>TRUNC(D19*J19,1)</f>
        <v>9115</v>
      </c>
      <c r="AC19" s="608"/>
      <c r="AD19" s="609" t="s">
        <v>430</v>
      </c>
    </row>
    <row r="20" spans="2:30" ht="17.100000000000001" customHeight="1">
      <c r="B20" s="604" t="s">
        <v>712</v>
      </c>
      <c r="C20" s="605" t="s">
        <v>713</v>
      </c>
      <c r="D20" s="1447">
        <v>21</v>
      </c>
      <c r="E20" s="1446"/>
      <c r="F20" s="1446"/>
      <c r="G20" s="1446"/>
      <c r="H20" s="606" t="s">
        <v>244</v>
      </c>
      <c r="I20" s="606" t="s">
        <v>473</v>
      </c>
      <c r="J20" s="1446">
        <f>AB19</f>
        <v>9115</v>
      </c>
      <c r="K20" s="1446"/>
      <c r="L20" s="1446"/>
      <c r="M20" s="1446"/>
      <c r="N20" s="606"/>
      <c r="O20" s="606"/>
      <c r="P20" s="606"/>
      <c r="Q20" s="606"/>
      <c r="R20" s="606"/>
      <c r="S20" s="606"/>
      <c r="T20" s="606"/>
      <c r="U20" s="606"/>
      <c r="V20" s="606"/>
      <c r="W20" s="606"/>
      <c r="X20" s="606"/>
      <c r="Y20" s="606"/>
      <c r="Z20" s="607">
        <f t="shared" si="0"/>
        <v>1914.1</v>
      </c>
      <c r="AA20" s="608"/>
      <c r="AB20" s="608">
        <f>TRUNC(D20/100*J20,1)</f>
        <v>1914.1</v>
      </c>
      <c r="AC20" s="608"/>
      <c r="AD20" s="609" t="s">
        <v>430</v>
      </c>
    </row>
    <row r="21" spans="2:30" ht="17.100000000000001" customHeight="1">
      <c r="B21" s="604" t="s">
        <v>714</v>
      </c>
      <c r="C21" s="605" t="s">
        <v>430</v>
      </c>
      <c r="D21" s="1448">
        <v>1</v>
      </c>
      <c r="E21" s="1446"/>
      <c r="F21" s="1446"/>
      <c r="G21" s="606" t="s">
        <v>540</v>
      </c>
      <c r="H21" s="606" t="s">
        <v>473</v>
      </c>
      <c r="I21" s="1446">
        <f>노임단가!L4</f>
        <v>283297</v>
      </c>
      <c r="J21" s="1446"/>
      <c r="K21" s="1446"/>
      <c r="L21" s="1446"/>
      <c r="M21" s="606" t="s">
        <v>473</v>
      </c>
      <c r="N21" s="1446" t="s">
        <v>715</v>
      </c>
      <c r="O21" s="1446"/>
      <c r="P21" s="1446"/>
      <c r="Q21" s="1446"/>
      <c r="R21" s="1446"/>
      <c r="S21" s="1446"/>
      <c r="T21" s="1446"/>
      <c r="U21" s="1446"/>
      <c r="V21" s="1446"/>
      <c r="W21" s="606"/>
      <c r="X21" s="606"/>
      <c r="Y21" s="606"/>
      <c r="Z21" s="607">
        <f t="shared" si="0"/>
        <v>59020.2</v>
      </c>
      <c r="AA21" s="608">
        <f>TRUNC(D21*I21*기계경비적용기준!E21,1)</f>
        <v>59020.2</v>
      </c>
      <c r="AB21" s="608"/>
      <c r="AC21" s="608"/>
      <c r="AD21" s="609" t="s">
        <v>430</v>
      </c>
    </row>
    <row r="22" spans="2:30" ht="17.100000000000001" customHeight="1">
      <c r="B22" s="604" t="s">
        <v>430</v>
      </c>
      <c r="C22" s="605" t="s">
        <v>430</v>
      </c>
      <c r="D22" s="606"/>
      <c r="E22" s="606"/>
      <c r="F22" s="606"/>
      <c r="G22" s="606"/>
      <c r="H22" s="606"/>
      <c r="I22" s="606"/>
      <c r="J22" s="606"/>
      <c r="K22" s="606"/>
      <c r="L22" s="606"/>
      <c r="M22" s="606"/>
      <c r="N22" s="606"/>
      <c r="O22" s="606"/>
      <c r="P22" s="606"/>
      <c r="Q22" s="606"/>
      <c r="R22" s="606"/>
      <c r="S22" s="606"/>
      <c r="T22" s="606"/>
      <c r="U22" s="606"/>
      <c r="V22" s="606"/>
      <c r="W22" s="606"/>
      <c r="X22" s="606"/>
      <c r="Y22" s="606"/>
      <c r="Z22" s="610"/>
      <c r="AA22" s="611"/>
      <c r="AB22" s="611"/>
      <c r="AC22" s="611"/>
      <c r="AD22" s="609" t="s">
        <v>430</v>
      </c>
    </row>
    <row r="23" spans="2:30" ht="17.100000000000001" hidden="1" customHeight="1">
      <c r="B23" s="928" t="s">
        <v>1302</v>
      </c>
      <c r="C23" s="613" t="s">
        <v>721</v>
      </c>
      <c r="D23" s="606"/>
      <c r="E23" s="606"/>
      <c r="F23" s="606"/>
      <c r="G23" s="606"/>
      <c r="H23" s="606"/>
      <c r="I23" s="606"/>
      <c r="J23" s="606"/>
      <c r="K23" s="606"/>
      <c r="L23" s="606"/>
      <c r="M23" s="606"/>
      <c r="N23" s="606"/>
      <c r="O23" s="606"/>
      <c r="P23" s="606"/>
      <c r="Q23" s="606"/>
      <c r="R23" s="606"/>
      <c r="S23" s="606"/>
      <c r="T23" s="606"/>
      <c r="U23" s="606"/>
      <c r="V23" s="606"/>
      <c r="W23" s="606"/>
      <c r="X23" s="606"/>
      <c r="Y23" s="606"/>
      <c r="Z23" s="607">
        <f t="shared" ref="Z23:Z28" si="1">AA23+AB23+AC23</f>
        <v>112860</v>
      </c>
      <c r="AA23" s="614">
        <f>TRUNC(AA24+AA25+AA26+AA27+AA28)</f>
        <v>59020</v>
      </c>
      <c r="AB23" s="614">
        <f>TRUNC(AB24+AB25+AB26+AB27+AB28)</f>
        <v>25799</v>
      </c>
      <c r="AC23" s="614">
        <f>TRUNC(AC24+AC25+AC26+AC27+AC28)</f>
        <v>28041</v>
      </c>
      <c r="AD23" s="615"/>
    </row>
    <row r="24" spans="2:30" ht="17.100000000000001" hidden="1" customHeight="1">
      <c r="B24" s="604" t="s">
        <v>719</v>
      </c>
      <c r="C24" s="605" t="s">
        <v>430</v>
      </c>
      <c r="D24" s="1446">
        <f>D11</f>
        <v>107355000</v>
      </c>
      <c r="E24" s="1446"/>
      <c r="F24" s="1446"/>
      <c r="G24" s="1446"/>
      <c r="H24" s="1446"/>
      <c r="I24" s="1446" t="s">
        <v>707</v>
      </c>
      <c r="J24" s="1446"/>
      <c r="K24" s="1446">
        <v>2085</v>
      </c>
      <c r="L24" s="1446"/>
      <c r="M24" s="1446"/>
      <c r="N24" s="606" t="s">
        <v>473</v>
      </c>
      <c r="O24" s="1446" t="s">
        <v>708</v>
      </c>
      <c r="P24" s="1446"/>
      <c r="Q24" s="1446"/>
      <c r="R24" s="606"/>
      <c r="S24" s="606"/>
      <c r="T24" s="606"/>
      <c r="U24" s="606"/>
      <c r="V24" s="606"/>
      <c r="W24" s="606"/>
      <c r="X24" s="606"/>
      <c r="Y24" s="606"/>
      <c r="Z24" s="607">
        <f t="shared" si="1"/>
        <v>22383.5</v>
      </c>
      <c r="AA24" s="608"/>
      <c r="AB24" s="608"/>
      <c r="AC24" s="608">
        <f>TRUNC(D24*K24*0.0000001,1)</f>
        <v>22383.5</v>
      </c>
      <c r="AD24" s="711" t="s">
        <v>997</v>
      </c>
    </row>
    <row r="25" spans="2:30" ht="17.100000000000001" hidden="1" customHeight="1">
      <c r="B25" s="604" t="s">
        <v>722</v>
      </c>
      <c r="C25" s="605" t="s">
        <v>430</v>
      </c>
      <c r="D25" s="1446">
        <v>7610000</v>
      </c>
      <c r="E25" s="1446"/>
      <c r="F25" s="1446"/>
      <c r="G25" s="1446"/>
      <c r="H25" s="1446"/>
      <c r="I25" s="1446" t="s">
        <v>707</v>
      </c>
      <c r="J25" s="1446"/>
      <c r="K25" s="1446">
        <v>7435</v>
      </c>
      <c r="L25" s="1446"/>
      <c r="M25" s="1446"/>
      <c r="N25" s="606" t="s">
        <v>473</v>
      </c>
      <c r="O25" s="1446" t="s">
        <v>708</v>
      </c>
      <c r="P25" s="1446"/>
      <c r="Q25" s="1446"/>
      <c r="R25" s="606"/>
      <c r="S25" s="606"/>
      <c r="T25" s="606"/>
      <c r="U25" s="606"/>
      <c r="V25" s="606"/>
      <c r="W25" s="606"/>
      <c r="X25" s="606"/>
      <c r="Y25" s="606"/>
      <c r="Z25" s="607">
        <f t="shared" si="1"/>
        <v>5658</v>
      </c>
      <c r="AA25" s="608"/>
      <c r="AB25" s="608"/>
      <c r="AC25" s="608">
        <f>TRUNC(D25*K25*0.0000001,1)</f>
        <v>5658</v>
      </c>
      <c r="AD25" s="711" t="s">
        <v>997</v>
      </c>
    </row>
    <row r="26" spans="2:30" ht="17.100000000000001" hidden="1" customHeight="1">
      <c r="B26" s="604" t="s">
        <v>709</v>
      </c>
      <c r="C26" s="605" t="s">
        <v>710</v>
      </c>
      <c r="D26" s="1447">
        <v>11.6</v>
      </c>
      <c r="E26" s="1446"/>
      <c r="F26" s="1446"/>
      <c r="G26" s="1446"/>
      <c r="H26" s="606" t="s">
        <v>711</v>
      </c>
      <c r="I26" s="606" t="s">
        <v>473</v>
      </c>
      <c r="J26" s="1446">
        <f>자재단가!R5</f>
        <v>1823</v>
      </c>
      <c r="K26" s="1446"/>
      <c r="L26" s="1446"/>
      <c r="M26" s="144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7">
        <f t="shared" si="1"/>
        <v>21146.799999999999</v>
      </c>
      <c r="AA26" s="608"/>
      <c r="AB26" s="608">
        <f>TRUNC(D26*J26,1)</f>
        <v>21146.799999999999</v>
      </c>
      <c r="AC26" s="608"/>
      <c r="AD26" s="609" t="s">
        <v>430</v>
      </c>
    </row>
    <row r="27" spans="2:30" ht="17.100000000000001" hidden="1" customHeight="1">
      <c r="B27" s="604" t="s">
        <v>712</v>
      </c>
      <c r="C27" s="605" t="s">
        <v>713</v>
      </c>
      <c r="D27" s="1447">
        <v>22</v>
      </c>
      <c r="E27" s="1446"/>
      <c r="F27" s="1446"/>
      <c r="G27" s="1446"/>
      <c r="H27" s="606" t="s">
        <v>244</v>
      </c>
      <c r="I27" s="606" t="s">
        <v>473</v>
      </c>
      <c r="J27" s="1446">
        <f>AB26</f>
        <v>21146.799999999999</v>
      </c>
      <c r="K27" s="1446"/>
      <c r="L27" s="1446"/>
      <c r="M27" s="144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7">
        <f t="shared" si="1"/>
        <v>4652.2</v>
      </c>
      <c r="AA27" s="608"/>
      <c r="AB27" s="608">
        <f>TRUNC(D27/100*J27,1)</f>
        <v>4652.2</v>
      </c>
      <c r="AC27" s="608"/>
      <c r="AD27" s="609" t="s">
        <v>430</v>
      </c>
    </row>
    <row r="28" spans="2:30" ht="17.100000000000001" hidden="1" customHeight="1">
      <c r="B28" s="604" t="s">
        <v>714</v>
      </c>
      <c r="C28" s="605" t="s">
        <v>430</v>
      </c>
      <c r="D28" s="1448">
        <v>1</v>
      </c>
      <c r="E28" s="1446"/>
      <c r="F28" s="1446"/>
      <c r="G28" s="606" t="s">
        <v>540</v>
      </c>
      <c r="H28" s="606" t="s">
        <v>473</v>
      </c>
      <c r="I28" s="1446">
        <f>노임단가!L4</f>
        <v>283297</v>
      </c>
      <c r="J28" s="1446"/>
      <c r="K28" s="1446"/>
      <c r="L28" s="1446"/>
      <c r="M28" s="606" t="s">
        <v>473</v>
      </c>
      <c r="N28" s="1446" t="s">
        <v>715</v>
      </c>
      <c r="O28" s="1446"/>
      <c r="P28" s="1446"/>
      <c r="Q28" s="1446"/>
      <c r="R28" s="1446"/>
      <c r="S28" s="1446"/>
      <c r="T28" s="1446"/>
      <c r="U28" s="1446"/>
      <c r="V28" s="1446"/>
      <c r="W28" s="606"/>
      <c r="X28" s="606"/>
      <c r="Y28" s="606"/>
      <c r="Z28" s="607">
        <f t="shared" si="1"/>
        <v>59020.2</v>
      </c>
      <c r="AA28" s="608">
        <f>TRUNC(D28*I28*기계경비적용기준!E21,1)</f>
        <v>59020.2</v>
      </c>
      <c r="AB28" s="608"/>
      <c r="AC28" s="608"/>
      <c r="AD28" s="609" t="s">
        <v>430</v>
      </c>
    </row>
    <row r="29" spans="2:30" ht="17.100000000000001" hidden="1" customHeight="1">
      <c r="B29" s="616" t="s">
        <v>430</v>
      </c>
      <c r="C29" s="617" t="s">
        <v>430</v>
      </c>
      <c r="D29" s="618"/>
      <c r="E29" s="618"/>
      <c r="F29" s="618"/>
      <c r="G29" s="618"/>
      <c r="H29" s="618"/>
      <c r="I29" s="618"/>
      <c r="J29" s="618"/>
      <c r="K29" s="618"/>
      <c r="L29" s="618"/>
      <c r="M29" s="618"/>
      <c r="N29" s="618"/>
      <c r="O29" s="618"/>
      <c r="P29" s="618"/>
      <c r="Q29" s="618"/>
      <c r="R29" s="618"/>
      <c r="S29" s="618"/>
      <c r="T29" s="618"/>
      <c r="U29" s="618"/>
      <c r="V29" s="618"/>
      <c r="W29" s="618"/>
      <c r="X29" s="618"/>
      <c r="Y29" s="618"/>
      <c r="Z29" s="619"/>
      <c r="AA29" s="620"/>
      <c r="AB29" s="620"/>
      <c r="AC29" s="620"/>
      <c r="AD29" s="621" t="s">
        <v>430</v>
      </c>
    </row>
    <row r="30" spans="2:30" ht="17.100000000000001" customHeight="1">
      <c r="B30" s="598" t="s">
        <v>2034</v>
      </c>
      <c r="C30" s="599" t="s">
        <v>690</v>
      </c>
      <c r="D30" s="600"/>
      <c r="E30" s="600"/>
      <c r="F30" s="600"/>
      <c r="G30" s="600"/>
      <c r="H30" s="600"/>
      <c r="I30" s="600"/>
      <c r="J30" s="600"/>
      <c r="K30" s="600"/>
      <c r="L30" s="600"/>
      <c r="M30" s="600"/>
      <c r="N30" s="600"/>
      <c r="O30" s="600"/>
      <c r="P30" s="600"/>
      <c r="Q30" s="600"/>
      <c r="R30" s="600"/>
      <c r="S30" s="600"/>
      <c r="T30" s="600"/>
      <c r="U30" s="600"/>
      <c r="V30" s="600"/>
      <c r="W30" s="600"/>
      <c r="X30" s="600"/>
      <c r="Y30" s="600"/>
      <c r="Z30" s="601">
        <f>AA30+AB30+AC30</f>
        <v>61561</v>
      </c>
      <c r="AA30" s="602">
        <f>TRUNC(AA31+AA32+AA33+AA34)</f>
        <v>49778</v>
      </c>
      <c r="AB30" s="602">
        <f>TRUNC(AB31+AB32+AB33+AB34)</f>
        <v>5836</v>
      </c>
      <c r="AC30" s="602">
        <f>TRUNC(AC31+AC32+AC33+AC34)</f>
        <v>5947</v>
      </c>
      <c r="AD30" s="603"/>
    </row>
    <row r="31" spans="2:30" ht="17.100000000000001" customHeight="1">
      <c r="B31" s="604" t="s">
        <v>723</v>
      </c>
      <c r="C31" s="605" t="s">
        <v>430</v>
      </c>
      <c r="D31" s="1446">
        <v>20045000</v>
      </c>
      <c r="E31" s="1446"/>
      <c r="F31" s="1446"/>
      <c r="G31" s="1446"/>
      <c r="H31" s="1446"/>
      <c r="I31" s="1446" t="s">
        <v>707</v>
      </c>
      <c r="J31" s="1446"/>
      <c r="K31" s="1446">
        <v>2967</v>
      </c>
      <c r="L31" s="1446"/>
      <c r="M31" s="1446"/>
      <c r="N31" s="606" t="s">
        <v>473</v>
      </c>
      <c r="O31" s="1446" t="s">
        <v>708</v>
      </c>
      <c r="P31" s="1446"/>
      <c r="Q31" s="1446"/>
      <c r="R31" s="606"/>
      <c r="S31" s="606"/>
      <c r="T31" s="606"/>
      <c r="U31" s="606"/>
      <c r="V31" s="606"/>
      <c r="W31" s="606"/>
      <c r="X31" s="606"/>
      <c r="Y31" s="606"/>
      <c r="Z31" s="607">
        <f>AA31+AB31+AC31</f>
        <v>5947.3</v>
      </c>
      <c r="AA31" s="608"/>
      <c r="AB31" s="608"/>
      <c r="AC31" s="608">
        <f>TRUNC(D31*K31*0.0000001,1)</f>
        <v>5947.3</v>
      </c>
      <c r="AD31" s="711" t="s">
        <v>997</v>
      </c>
    </row>
    <row r="32" spans="2:30" ht="17.100000000000001" customHeight="1">
      <c r="B32" s="604" t="s">
        <v>709</v>
      </c>
      <c r="C32" s="605" t="s">
        <v>724</v>
      </c>
      <c r="D32" s="1447">
        <v>2.3199999999999998</v>
      </c>
      <c r="E32" s="1446"/>
      <c r="F32" s="1446"/>
      <c r="G32" s="1446"/>
      <c r="H32" s="606" t="s">
        <v>711</v>
      </c>
      <c r="I32" s="606" t="s">
        <v>473</v>
      </c>
      <c r="J32" s="1446">
        <f>자재단가!$R$5</f>
        <v>1823</v>
      </c>
      <c r="K32" s="1446"/>
      <c r="L32" s="1446"/>
      <c r="M32" s="1446"/>
      <c r="N32" s="606"/>
      <c r="O32" s="606"/>
      <c r="P32" s="606"/>
      <c r="Q32" s="606"/>
      <c r="R32" s="606"/>
      <c r="S32" s="606"/>
      <c r="T32" s="606"/>
      <c r="U32" s="606"/>
      <c r="V32" s="606"/>
      <c r="W32" s="606"/>
      <c r="X32" s="606"/>
      <c r="Y32" s="606"/>
      <c r="Z32" s="607">
        <f>AA32+AB32+AC32</f>
        <v>4229.3</v>
      </c>
      <c r="AA32" s="608"/>
      <c r="AB32" s="608">
        <f>TRUNC(D32*J32,1)</f>
        <v>4229.3</v>
      </c>
      <c r="AC32" s="608"/>
      <c r="AD32" s="609" t="s">
        <v>430</v>
      </c>
    </row>
    <row r="33" spans="2:30" ht="17.100000000000001" customHeight="1">
      <c r="B33" s="604" t="s">
        <v>725</v>
      </c>
      <c r="C33" s="605" t="s">
        <v>713</v>
      </c>
      <c r="D33" s="1447">
        <v>38</v>
      </c>
      <c r="E33" s="1446"/>
      <c r="F33" s="1446"/>
      <c r="G33" s="1446"/>
      <c r="H33" s="606" t="s">
        <v>244</v>
      </c>
      <c r="I33" s="606" t="s">
        <v>473</v>
      </c>
      <c r="J33" s="1446">
        <f>AB32</f>
        <v>4229.3</v>
      </c>
      <c r="K33" s="1446"/>
      <c r="L33" s="1446"/>
      <c r="M33" s="1446"/>
      <c r="N33" s="606"/>
      <c r="O33" s="606"/>
      <c r="P33" s="606"/>
      <c r="Q33" s="606"/>
      <c r="R33" s="606"/>
      <c r="S33" s="606"/>
      <c r="T33" s="606"/>
      <c r="U33" s="606"/>
      <c r="V33" s="606"/>
      <c r="W33" s="606"/>
      <c r="X33" s="606"/>
      <c r="Y33" s="606"/>
      <c r="Z33" s="607">
        <f>AA33+AB33+AC33</f>
        <v>1607.1</v>
      </c>
      <c r="AA33" s="608"/>
      <c r="AB33" s="608">
        <f>TRUNC(D33/100*J33,1)</f>
        <v>1607.1</v>
      </c>
      <c r="AC33" s="608"/>
      <c r="AD33" s="609" t="s">
        <v>430</v>
      </c>
    </row>
    <row r="34" spans="2:30" ht="17.100000000000001" customHeight="1">
      <c r="B34" s="604" t="s">
        <v>726</v>
      </c>
      <c r="C34" s="605" t="s">
        <v>430</v>
      </c>
      <c r="D34" s="1448">
        <v>1</v>
      </c>
      <c r="E34" s="1446"/>
      <c r="F34" s="1446"/>
      <c r="G34" s="606" t="s">
        <v>540</v>
      </c>
      <c r="H34" s="606" t="s">
        <v>473</v>
      </c>
      <c r="I34" s="1446">
        <f>노임단가!L5</f>
        <v>238936</v>
      </c>
      <c r="J34" s="1446"/>
      <c r="K34" s="1446"/>
      <c r="L34" s="1446"/>
      <c r="M34" s="606" t="s">
        <v>473</v>
      </c>
      <c r="N34" s="1446" t="s">
        <v>715</v>
      </c>
      <c r="O34" s="1446"/>
      <c r="P34" s="1446"/>
      <c r="Q34" s="1446"/>
      <c r="R34" s="1446"/>
      <c r="S34" s="1446"/>
      <c r="T34" s="1446"/>
      <c r="U34" s="1446"/>
      <c r="V34" s="1446"/>
      <c r="W34" s="606"/>
      <c r="X34" s="606"/>
      <c r="Y34" s="606"/>
      <c r="Z34" s="607">
        <f>AA34+AB34+AC34</f>
        <v>49778.3</v>
      </c>
      <c r="AA34" s="608">
        <f>TRUNC(D34*I34*기계경비적용기준!E21,1)</f>
        <v>49778.3</v>
      </c>
      <c r="AB34" s="608"/>
      <c r="AC34" s="608"/>
      <c r="AD34" s="609" t="s">
        <v>430</v>
      </c>
    </row>
    <row r="35" spans="2:30" ht="17.100000000000001" customHeight="1">
      <c r="B35" s="604" t="s">
        <v>430</v>
      </c>
      <c r="C35" s="605" t="s">
        <v>430</v>
      </c>
      <c r="D35" s="606"/>
      <c r="E35" s="606"/>
      <c r="F35" s="606"/>
      <c r="G35" s="606"/>
      <c r="H35" s="606"/>
      <c r="I35" s="606"/>
      <c r="J35" s="606"/>
      <c r="K35" s="606"/>
      <c r="L35" s="606"/>
      <c r="M35" s="606"/>
      <c r="N35" s="606"/>
      <c r="O35" s="606"/>
      <c r="P35" s="606"/>
      <c r="Q35" s="606"/>
      <c r="R35" s="606"/>
      <c r="S35" s="606"/>
      <c r="T35" s="606"/>
      <c r="U35" s="606"/>
      <c r="V35" s="606"/>
      <c r="W35" s="606"/>
      <c r="X35" s="606"/>
      <c r="Y35" s="606"/>
      <c r="Z35" s="610"/>
      <c r="AA35" s="611"/>
      <c r="AB35" s="611"/>
      <c r="AC35" s="611"/>
      <c r="AD35" s="609" t="s">
        <v>430</v>
      </c>
    </row>
    <row r="36" spans="2:30" ht="17.100000000000001" customHeight="1">
      <c r="B36" s="612" t="s">
        <v>727</v>
      </c>
      <c r="C36" s="613" t="s">
        <v>691</v>
      </c>
      <c r="D36" s="606"/>
      <c r="E36" s="606"/>
      <c r="F36" s="606"/>
      <c r="G36" s="606"/>
      <c r="H36" s="606"/>
      <c r="I36" s="606"/>
      <c r="J36" s="606"/>
      <c r="K36" s="606"/>
      <c r="L36" s="606"/>
      <c r="M36" s="606"/>
      <c r="N36" s="606"/>
      <c r="O36" s="606"/>
      <c r="P36" s="606"/>
      <c r="Q36" s="606"/>
      <c r="R36" s="606"/>
      <c r="S36" s="606"/>
      <c r="T36" s="606"/>
      <c r="U36" s="606"/>
      <c r="V36" s="606"/>
      <c r="W36" s="606"/>
      <c r="X36" s="606"/>
      <c r="Y36" s="606"/>
      <c r="Z36" s="607">
        <f>AA36+AB36+AC36</f>
        <v>69319</v>
      </c>
      <c r="AA36" s="614">
        <f>TRUNC(AA37+AA38+AA39+AA40)</f>
        <v>49778</v>
      </c>
      <c r="AB36" s="614">
        <f>TRUNC(AB37+AB38+AB39+AB40)</f>
        <v>12578</v>
      </c>
      <c r="AC36" s="614">
        <f>TRUNC(AC37+AC38+AC39+AC40)</f>
        <v>6963</v>
      </c>
      <c r="AD36" s="615"/>
    </row>
    <row r="37" spans="2:30" ht="17.100000000000001" customHeight="1">
      <c r="B37" s="604" t="s">
        <v>728</v>
      </c>
      <c r="C37" s="605" t="s">
        <v>430</v>
      </c>
      <c r="D37" s="1446">
        <v>23471000</v>
      </c>
      <c r="E37" s="1446"/>
      <c r="F37" s="1446"/>
      <c r="G37" s="1446"/>
      <c r="H37" s="1446"/>
      <c r="I37" s="1446" t="s">
        <v>707</v>
      </c>
      <c r="J37" s="1446"/>
      <c r="K37" s="1446">
        <v>2967</v>
      </c>
      <c r="L37" s="1446"/>
      <c r="M37" s="1446"/>
      <c r="N37" s="606" t="s">
        <v>473</v>
      </c>
      <c r="O37" s="1446" t="s">
        <v>708</v>
      </c>
      <c r="P37" s="1446"/>
      <c r="Q37" s="1446"/>
      <c r="R37" s="606"/>
      <c r="S37" s="606"/>
      <c r="T37" s="606"/>
      <c r="U37" s="606"/>
      <c r="V37" s="606"/>
      <c r="W37" s="606"/>
      <c r="X37" s="606"/>
      <c r="Y37" s="606"/>
      <c r="Z37" s="607">
        <f>AA37+AB37+AC37</f>
        <v>6963.8</v>
      </c>
      <c r="AA37" s="608"/>
      <c r="AB37" s="608"/>
      <c r="AC37" s="608">
        <f>TRUNC(D37*K37*0.0000001,1)</f>
        <v>6963.8</v>
      </c>
      <c r="AD37" s="711" t="s">
        <v>997</v>
      </c>
    </row>
    <row r="38" spans="2:30" ht="17.100000000000001" customHeight="1">
      <c r="B38" s="604" t="s">
        <v>709</v>
      </c>
      <c r="C38" s="605" t="s">
        <v>724</v>
      </c>
      <c r="D38" s="1447">
        <v>5</v>
      </c>
      <c r="E38" s="1446"/>
      <c r="F38" s="1446"/>
      <c r="G38" s="1446"/>
      <c r="H38" s="606" t="s">
        <v>711</v>
      </c>
      <c r="I38" s="606" t="s">
        <v>473</v>
      </c>
      <c r="J38" s="1446">
        <f>자재단가!R5</f>
        <v>1823</v>
      </c>
      <c r="K38" s="1446"/>
      <c r="L38" s="1446"/>
      <c r="M38" s="1446"/>
      <c r="N38" s="606"/>
      <c r="O38" s="606"/>
      <c r="P38" s="606"/>
      <c r="Q38" s="606"/>
      <c r="R38" s="606"/>
      <c r="S38" s="606"/>
      <c r="T38" s="606"/>
      <c r="U38" s="606"/>
      <c r="V38" s="606"/>
      <c r="W38" s="606"/>
      <c r="X38" s="606"/>
      <c r="Y38" s="606"/>
      <c r="Z38" s="607">
        <f>AA38+AB38+AC38</f>
        <v>9115</v>
      </c>
      <c r="AA38" s="608"/>
      <c r="AB38" s="608">
        <f>TRUNC(D38*J38,1)</f>
        <v>9115</v>
      </c>
      <c r="AC38" s="608"/>
      <c r="AD38" s="609" t="s">
        <v>430</v>
      </c>
    </row>
    <row r="39" spans="2:30" ht="17.100000000000001" customHeight="1">
      <c r="B39" s="604" t="s">
        <v>725</v>
      </c>
      <c r="C39" s="605" t="s">
        <v>713</v>
      </c>
      <c r="D39" s="1447">
        <v>38</v>
      </c>
      <c r="E39" s="1446"/>
      <c r="F39" s="1446"/>
      <c r="G39" s="1446"/>
      <c r="H39" s="606" t="s">
        <v>244</v>
      </c>
      <c r="I39" s="606" t="s">
        <v>473</v>
      </c>
      <c r="J39" s="1446">
        <f>AB38</f>
        <v>9115</v>
      </c>
      <c r="K39" s="1446"/>
      <c r="L39" s="1446"/>
      <c r="M39" s="1446"/>
      <c r="N39" s="606"/>
      <c r="O39" s="606"/>
      <c r="P39" s="606"/>
      <c r="Q39" s="606"/>
      <c r="R39" s="606"/>
      <c r="S39" s="606"/>
      <c r="T39" s="606"/>
      <c r="U39" s="606"/>
      <c r="V39" s="606"/>
      <c r="W39" s="606"/>
      <c r="X39" s="606"/>
      <c r="Y39" s="606"/>
      <c r="Z39" s="607">
        <f>AA39+AB39+AC39</f>
        <v>3463.7</v>
      </c>
      <c r="AA39" s="608"/>
      <c r="AB39" s="608">
        <f>TRUNC(D39/100*J39,1)</f>
        <v>3463.7</v>
      </c>
      <c r="AC39" s="608"/>
      <c r="AD39" s="609" t="s">
        <v>430</v>
      </c>
    </row>
    <row r="40" spans="2:30" ht="17.100000000000001" customHeight="1">
      <c r="B40" s="604" t="s">
        <v>726</v>
      </c>
      <c r="C40" s="605" t="s">
        <v>430</v>
      </c>
      <c r="D40" s="1448">
        <v>1</v>
      </c>
      <c r="E40" s="1446"/>
      <c r="F40" s="1446"/>
      <c r="G40" s="606" t="s">
        <v>540</v>
      </c>
      <c r="H40" s="606" t="s">
        <v>473</v>
      </c>
      <c r="I40" s="1446">
        <f>노임단가!L5</f>
        <v>238936</v>
      </c>
      <c r="J40" s="1446"/>
      <c r="K40" s="1446"/>
      <c r="L40" s="1446"/>
      <c r="M40" s="606" t="s">
        <v>473</v>
      </c>
      <c r="N40" s="1446" t="s">
        <v>715</v>
      </c>
      <c r="O40" s="1446"/>
      <c r="P40" s="1446"/>
      <c r="Q40" s="1446"/>
      <c r="R40" s="1446"/>
      <c r="S40" s="1446"/>
      <c r="T40" s="1446"/>
      <c r="U40" s="1446"/>
      <c r="V40" s="1446"/>
      <c r="W40" s="606"/>
      <c r="X40" s="606"/>
      <c r="Y40" s="606"/>
      <c r="Z40" s="607">
        <f>AA40+AB40+AC40</f>
        <v>49778.3</v>
      </c>
      <c r="AA40" s="608">
        <f>TRUNC(D40*I40*기계경비적용기준!E21,1)</f>
        <v>49778.3</v>
      </c>
      <c r="AB40" s="608"/>
      <c r="AC40" s="608"/>
      <c r="AD40" s="609" t="s">
        <v>430</v>
      </c>
    </row>
    <row r="41" spans="2:30" ht="17.100000000000001" customHeight="1">
      <c r="B41" s="604" t="s">
        <v>430</v>
      </c>
      <c r="C41" s="605" t="s">
        <v>430</v>
      </c>
      <c r="D41" s="606"/>
      <c r="E41" s="606"/>
      <c r="F41" s="606"/>
      <c r="G41" s="606"/>
      <c r="H41" s="606"/>
      <c r="I41" s="606"/>
      <c r="J41" s="606"/>
      <c r="K41" s="606"/>
      <c r="L41" s="606"/>
      <c r="M41" s="606"/>
      <c r="N41" s="606"/>
      <c r="O41" s="606"/>
      <c r="P41" s="606"/>
      <c r="Q41" s="606"/>
      <c r="R41" s="606"/>
      <c r="S41" s="606"/>
      <c r="T41" s="606"/>
      <c r="U41" s="606"/>
      <c r="V41" s="606"/>
      <c r="W41" s="606"/>
      <c r="X41" s="606"/>
      <c r="Y41" s="606"/>
      <c r="Z41" s="610"/>
      <c r="AA41" s="611"/>
      <c r="AB41" s="611"/>
      <c r="AC41" s="611"/>
      <c r="AD41" s="609" t="s">
        <v>430</v>
      </c>
    </row>
    <row r="42" spans="2:30" ht="17.100000000000001" customHeight="1">
      <c r="B42" s="612" t="s">
        <v>2035</v>
      </c>
      <c r="C42" s="613" t="s">
        <v>693</v>
      </c>
      <c r="D42" s="606"/>
      <c r="E42" s="606"/>
      <c r="F42" s="606"/>
      <c r="G42" s="606"/>
      <c r="H42" s="606"/>
      <c r="I42" s="606"/>
      <c r="J42" s="606"/>
      <c r="K42" s="606"/>
      <c r="L42" s="606"/>
      <c r="M42" s="606"/>
      <c r="N42" s="606"/>
      <c r="O42" s="606"/>
      <c r="P42" s="606"/>
      <c r="Q42" s="606"/>
      <c r="R42" s="606"/>
      <c r="S42" s="606"/>
      <c r="T42" s="606"/>
      <c r="U42" s="606"/>
      <c r="V42" s="606"/>
      <c r="W42" s="606"/>
      <c r="X42" s="606"/>
      <c r="Y42" s="606"/>
      <c r="Z42" s="607">
        <f>AA42+AB42+AC42</f>
        <v>136736</v>
      </c>
      <c r="AA42" s="614">
        <f>TRUNC(AA43+AA46)</f>
        <v>59020</v>
      </c>
      <c r="AB42" s="614">
        <f>TRUNC(AB44+AB45)</f>
        <v>28548</v>
      </c>
      <c r="AC42" s="614">
        <f>TRUNC(AC43+AC46)</f>
        <v>49168</v>
      </c>
      <c r="AD42" s="615"/>
    </row>
    <row r="43" spans="2:30" ht="17.100000000000001" customHeight="1">
      <c r="B43" s="604" t="s">
        <v>723</v>
      </c>
      <c r="C43" s="605" t="s">
        <v>430</v>
      </c>
      <c r="D43" s="1446">
        <v>146814000</v>
      </c>
      <c r="E43" s="1446"/>
      <c r="F43" s="1446"/>
      <c r="G43" s="1446"/>
      <c r="H43" s="1446"/>
      <c r="I43" s="1446" t="s">
        <v>707</v>
      </c>
      <c r="J43" s="1446"/>
      <c r="K43" s="1446">
        <v>3349</v>
      </c>
      <c r="L43" s="1446"/>
      <c r="M43" s="1446"/>
      <c r="N43" s="606" t="s">
        <v>473</v>
      </c>
      <c r="O43" s="1446" t="s">
        <v>708</v>
      </c>
      <c r="P43" s="1446"/>
      <c r="Q43" s="1446"/>
      <c r="R43" s="606"/>
      <c r="S43" s="606"/>
      <c r="T43" s="606"/>
      <c r="U43" s="606"/>
      <c r="V43" s="606"/>
      <c r="W43" s="606"/>
      <c r="X43" s="606"/>
      <c r="Y43" s="606"/>
      <c r="Z43" s="607">
        <f>AA43+AB43+AC43</f>
        <v>49168</v>
      </c>
      <c r="AA43" s="608"/>
      <c r="AB43" s="608"/>
      <c r="AC43" s="608">
        <f>TRUNC(D43*K43*0.0000001,1)</f>
        <v>49168</v>
      </c>
      <c r="AD43" s="711" t="s">
        <v>997</v>
      </c>
    </row>
    <row r="44" spans="2:30" ht="17.100000000000001" customHeight="1">
      <c r="B44" s="604" t="s">
        <v>709</v>
      </c>
      <c r="C44" s="605" t="s">
        <v>724</v>
      </c>
      <c r="D44" s="1447">
        <v>13.5</v>
      </c>
      <c r="E44" s="1446"/>
      <c r="F44" s="1446"/>
      <c r="G44" s="1446"/>
      <c r="H44" s="606" t="s">
        <v>711</v>
      </c>
      <c r="I44" s="606" t="s">
        <v>473</v>
      </c>
      <c r="J44" s="1446">
        <f>자재단가!$R$5</f>
        <v>1823</v>
      </c>
      <c r="K44" s="1446"/>
      <c r="L44" s="1446"/>
      <c r="M44" s="1446"/>
      <c r="N44" s="606"/>
      <c r="O44" s="606"/>
      <c r="P44" s="606"/>
      <c r="Q44" s="606"/>
      <c r="R44" s="606"/>
      <c r="S44" s="606"/>
      <c r="T44" s="606"/>
      <c r="U44" s="606"/>
      <c r="V44" s="606"/>
      <c r="W44" s="606"/>
      <c r="X44" s="606"/>
      <c r="Y44" s="606"/>
      <c r="Z44" s="607">
        <f>AA44+AB44+AC44</f>
        <v>24610.5</v>
      </c>
      <c r="AA44" s="608"/>
      <c r="AB44" s="608">
        <f>TRUNC(D44*J44,1)</f>
        <v>24610.5</v>
      </c>
      <c r="AC44" s="608"/>
      <c r="AD44" s="609" t="s">
        <v>430</v>
      </c>
    </row>
    <row r="45" spans="2:30" ht="17.100000000000001" customHeight="1">
      <c r="B45" s="604" t="s">
        <v>725</v>
      </c>
      <c r="C45" s="605" t="s">
        <v>713</v>
      </c>
      <c r="D45" s="1447">
        <v>16</v>
      </c>
      <c r="E45" s="1446"/>
      <c r="F45" s="1446"/>
      <c r="G45" s="1446"/>
      <c r="H45" s="606" t="s">
        <v>244</v>
      </c>
      <c r="I45" s="606" t="s">
        <v>473</v>
      </c>
      <c r="J45" s="1446">
        <f>AB44</f>
        <v>24610.5</v>
      </c>
      <c r="K45" s="1446"/>
      <c r="L45" s="1446"/>
      <c r="M45" s="1446"/>
      <c r="N45" s="606"/>
      <c r="O45" s="606"/>
      <c r="P45" s="606"/>
      <c r="Q45" s="606"/>
      <c r="R45" s="606"/>
      <c r="S45" s="606"/>
      <c r="T45" s="606"/>
      <c r="U45" s="606"/>
      <c r="V45" s="606"/>
      <c r="W45" s="606"/>
      <c r="X45" s="606"/>
      <c r="Y45" s="606"/>
      <c r="Z45" s="607">
        <f>AA45+AB45+AC45</f>
        <v>3937.6</v>
      </c>
      <c r="AA45" s="608"/>
      <c r="AB45" s="608">
        <f>TRUNC(D45/100*J45,1)</f>
        <v>3937.6</v>
      </c>
      <c r="AC45" s="608"/>
      <c r="AD45" s="609" t="s">
        <v>430</v>
      </c>
    </row>
    <row r="46" spans="2:30" ht="17.100000000000001" customHeight="1">
      <c r="B46" s="604" t="s">
        <v>308</v>
      </c>
      <c r="C46" s="605" t="s">
        <v>430</v>
      </c>
      <c r="D46" s="1448">
        <v>1</v>
      </c>
      <c r="E46" s="1446"/>
      <c r="F46" s="1446"/>
      <c r="G46" s="606" t="s">
        <v>540</v>
      </c>
      <c r="H46" s="606" t="s">
        <v>473</v>
      </c>
      <c r="I46" s="1446">
        <f>노임단가!L4</f>
        <v>283297</v>
      </c>
      <c r="J46" s="1446"/>
      <c r="K46" s="1446"/>
      <c r="L46" s="1446"/>
      <c r="M46" s="606" t="s">
        <v>473</v>
      </c>
      <c r="N46" s="1446" t="s">
        <v>715</v>
      </c>
      <c r="O46" s="1446"/>
      <c r="P46" s="1446"/>
      <c r="Q46" s="1446"/>
      <c r="R46" s="1446"/>
      <c r="S46" s="1446"/>
      <c r="T46" s="1446"/>
      <c r="U46" s="1446"/>
      <c r="V46" s="1446"/>
      <c r="W46" s="606"/>
      <c r="X46" s="606"/>
      <c r="Y46" s="606"/>
      <c r="Z46" s="607">
        <f>AA46+AB46+AC46</f>
        <v>59020.2</v>
      </c>
      <c r="AA46" s="608">
        <f>TRUNC(D46*I46*기계경비적용기준!E21,1)</f>
        <v>59020.2</v>
      </c>
      <c r="AB46" s="608"/>
      <c r="AC46" s="608"/>
      <c r="AD46" s="609" t="s">
        <v>430</v>
      </c>
    </row>
    <row r="47" spans="2:30" ht="17.100000000000001" customHeight="1">
      <c r="B47" s="604" t="s">
        <v>430</v>
      </c>
      <c r="C47" s="605" t="s">
        <v>430</v>
      </c>
      <c r="D47" s="606"/>
      <c r="E47" s="606"/>
      <c r="F47" s="606"/>
      <c r="G47" s="606"/>
      <c r="H47" s="606"/>
      <c r="I47" s="606"/>
      <c r="J47" s="606"/>
      <c r="K47" s="606"/>
      <c r="L47" s="606"/>
      <c r="M47" s="606"/>
      <c r="N47" s="606"/>
      <c r="O47" s="606"/>
      <c r="P47" s="606"/>
      <c r="Q47" s="606"/>
      <c r="R47" s="606"/>
      <c r="S47" s="606"/>
      <c r="T47" s="606"/>
      <c r="U47" s="606"/>
      <c r="V47" s="606"/>
      <c r="W47" s="606"/>
      <c r="X47" s="606"/>
      <c r="Y47" s="606"/>
      <c r="Z47" s="610"/>
      <c r="AA47" s="611"/>
      <c r="AB47" s="611"/>
      <c r="AC47" s="611"/>
      <c r="AD47" s="609" t="s">
        <v>430</v>
      </c>
    </row>
    <row r="48" spans="2:30" ht="17.100000000000001" customHeight="1">
      <c r="B48" s="612" t="s">
        <v>2036</v>
      </c>
      <c r="C48" s="613" t="s">
        <v>694</v>
      </c>
      <c r="D48" s="606"/>
      <c r="E48" s="606"/>
      <c r="F48" s="606"/>
      <c r="G48" s="606"/>
      <c r="H48" s="606"/>
      <c r="I48" s="606"/>
      <c r="J48" s="606"/>
      <c r="K48" s="606"/>
      <c r="L48" s="606"/>
      <c r="M48" s="606"/>
      <c r="N48" s="606"/>
      <c r="O48" s="606"/>
      <c r="P48" s="606"/>
      <c r="Q48" s="606"/>
      <c r="R48" s="606"/>
      <c r="S48" s="606"/>
      <c r="T48" s="606"/>
      <c r="U48" s="606"/>
      <c r="V48" s="606"/>
      <c r="W48" s="606"/>
      <c r="X48" s="606"/>
      <c r="Y48" s="606"/>
      <c r="Z48" s="607">
        <f>AA48+AB48+AC48</f>
        <v>116438</v>
      </c>
      <c r="AA48" s="614">
        <f>TRUNC(AA49+AA50+AA51+AA52)</f>
        <v>59020</v>
      </c>
      <c r="AB48" s="614">
        <f>TRUNC(AB49+AB50+AB51+AB52)</f>
        <v>41810</v>
      </c>
      <c r="AC48" s="614">
        <f>TRUNC(AC49+AC50+AC51+AC52)</f>
        <v>15608</v>
      </c>
      <c r="AD48" s="615"/>
    </row>
    <row r="49" spans="2:30" ht="17.100000000000001" customHeight="1">
      <c r="B49" s="604" t="s">
        <v>706</v>
      </c>
      <c r="C49" s="605" t="s">
        <v>430</v>
      </c>
      <c r="D49" s="1446">
        <v>60591000</v>
      </c>
      <c r="E49" s="1446"/>
      <c r="F49" s="1446"/>
      <c r="G49" s="1446"/>
      <c r="H49" s="1446"/>
      <c r="I49" s="1446" t="s">
        <v>707</v>
      </c>
      <c r="J49" s="1446"/>
      <c r="K49" s="1446">
        <v>2576</v>
      </c>
      <c r="L49" s="1446"/>
      <c r="M49" s="1446"/>
      <c r="N49" s="606" t="s">
        <v>473</v>
      </c>
      <c r="O49" s="1446" t="s">
        <v>708</v>
      </c>
      <c r="P49" s="1446"/>
      <c r="Q49" s="1446"/>
      <c r="R49" s="606"/>
      <c r="S49" s="606"/>
      <c r="T49" s="606"/>
      <c r="U49" s="606"/>
      <c r="V49" s="606"/>
      <c r="W49" s="606"/>
      <c r="X49" s="606"/>
      <c r="Y49" s="606"/>
      <c r="Z49" s="607">
        <f>AA49+AB49+AC49</f>
        <v>15608.2</v>
      </c>
      <c r="AA49" s="608"/>
      <c r="AB49" s="608"/>
      <c r="AC49" s="608">
        <f>TRUNC(D49*K49*0.0000001,1)</f>
        <v>15608.2</v>
      </c>
      <c r="AD49" s="711" t="s">
        <v>997</v>
      </c>
    </row>
    <row r="50" spans="2:30" ht="17.100000000000001" customHeight="1">
      <c r="B50" s="604" t="s">
        <v>709</v>
      </c>
      <c r="C50" s="605" t="s">
        <v>710</v>
      </c>
      <c r="D50" s="1447">
        <v>16.5</v>
      </c>
      <c r="E50" s="1446"/>
      <c r="F50" s="1446"/>
      <c r="G50" s="1446"/>
      <c r="H50" s="606" t="s">
        <v>711</v>
      </c>
      <c r="I50" s="606" t="s">
        <v>473</v>
      </c>
      <c r="J50" s="1446">
        <f>자재단가!R5</f>
        <v>1823</v>
      </c>
      <c r="K50" s="1446"/>
      <c r="L50" s="1446"/>
      <c r="M50" s="1446"/>
      <c r="N50" s="606"/>
      <c r="O50" s="606"/>
      <c r="P50" s="606"/>
      <c r="Q50" s="606"/>
      <c r="R50" s="606"/>
      <c r="S50" s="606"/>
      <c r="T50" s="606"/>
      <c r="U50" s="606"/>
      <c r="V50" s="606"/>
      <c r="W50" s="606"/>
      <c r="X50" s="606"/>
      <c r="Y50" s="606"/>
      <c r="Z50" s="607">
        <f>AA50+AB50+AC50</f>
        <v>30079.5</v>
      </c>
      <c r="AA50" s="608"/>
      <c r="AB50" s="608">
        <f>TRUNC(D50*J50,1)</f>
        <v>30079.5</v>
      </c>
      <c r="AC50" s="608"/>
      <c r="AD50" s="609" t="s">
        <v>430</v>
      </c>
    </row>
    <row r="51" spans="2:30" ht="17.100000000000001" customHeight="1">
      <c r="B51" s="604" t="s">
        <v>712</v>
      </c>
      <c r="C51" s="605" t="s">
        <v>713</v>
      </c>
      <c r="D51" s="1447">
        <v>39</v>
      </c>
      <c r="E51" s="1446"/>
      <c r="F51" s="1446"/>
      <c r="G51" s="1446"/>
      <c r="H51" s="606" t="s">
        <v>244</v>
      </c>
      <c r="I51" s="606" t="s">
        <v>473</v>
      </c>
      <c r="J51" s="1446">
        <f>AB50</f>
        <v>30079.5</v>
      </c>
      <c r="K51" s="1446"/>
      <c r="L51" s="1446"/>
      <c r="M51" s="1446"/>
      <c r="N51" s="606"/>
      <c r="O51" s="606"/>
      <c r="P51" s="606"/>
      <c r="Q51" s="606"/>
      <c r="R51" s="606"/>
      <c r="S51" s="606"/>
      <c r="T51" s="606"/>
      <c r="U51" s="606"/>
      <c r="V51" s="606"/>
      <c r="W51" s="606"/>
      <c r="X51" s="606"/>
      <c r="Y51" s="606"/>
      <c r="Z51" s="607">
        <f>AA51+AB51+AC51</f>
        <v>11731</v>
      </c>
      <c r="AA51" s="608"/>
      <c r="AB51" s="608">
        <f>TRUNC(D51/100*J51,1)</f>
        <v>11731</v>
      </c>
      <c r="AC51" s="608"/>
      <c r="AD51" s="609" t="s">
        <v>430</v>
      </c>
    </row>
    <row r="52" spans="2:30" ht="17.100000000000001" customHeight="1">
      <c r="B52" s="604" t="s">
        <v>714</v>
      </c>
      <c r="C52" s="605" t="s">
        <v>430</v>
      </c>
      <c r="D52" s="1448">
        <v>1</v>
      </c>
      <c r="E52" s="1446"/>
      <c r="F52" s="1446"/>
      <c r="G52" s="606" t="s">
        <v>540</v>
      </c>
      <c r="H52" s="606" t="s">
        <v>473</v>
      </c>
      <c r="I52" s="1446">
        <f>노임단가!L4</f>
        <v>283297</v>
      </c>
      <c r="J52" s="1446"/>
      <c r="K52" s="1446"/>
      <c r="L52" s="1446"/>
      <c r="M52" s="606" t="s">
        <v>473</v>
      </c>
      <c r="N52" s="1446" t="s">
        <v>715</v>
      </c>
      <c r="O52" s="1446"/>
      <c r="P52" s="1446"/>
      <c r="Q52" s="1446"/>
      <c r="R52" s="1446"/>
      <c r="S52" s="1446"/>
      <c r="T52" s="1446"/>
      <c r="U52" s="1446"/>
      <c r="V52" s="1446"/>
      <c r="W52" s="606"/>
      <c r="X52" s="606"/>
      <c r="Y52" s="606"/>
      <c r="Z52" s="607">
        <f>AA52+AB52+AC52</f>
        <v>59020.2</v>
      </c>
      <c r="AA52" s="608">
        <f>TRUNC(D52*I52*기계경비적용기준!E21,1)</f>
        <v>59020.2</v>
      </c>
      <c r="AB52" s="608"/>
      <c r="AC52" s="608"/>
      <c r="AD52" s="609" t="s">
        <v>430</v>
      </c>
    </row>
    <row r="53" spans="2:30" ht="17.100000000000001" customHeight="1">
      <c r="B53" s="616" t="s">
        <v>430</v>
      </c>
      <c r="C53" s="617" t="s">
        <v>430</v>
      </c>
      <c r="D53" s="618"/>
      <c r="E53" s="618"/>
      <c r="F53" s="618"/>
      <c r="G53" s="618"/>
      <c r="H53" s="618"/>
      <c r="I53" s="618"/>
      <c r="J53" s="618"/>
      <c r="K53" s="618"/>
      <c r="L53" s="618"/>
      <c r="M53" s="618"/>
      <c r="N53" s="618"/>
      <c r="O53" s="618"/>
      <c r="P53" s="618"/>
      <c r="Q53" s="618"/>
      <c r="R53" s="618"/>
      <c r="S53" s="618"/>
      <c r="T53" s="618"/>
      <c r="U53" s="618"/>
      <c r="V53" s="618"/>
      <c r="W53" s="618"/>
      <c r="X53" s="618"/>
      <c r="Y53" s="618"/>
      <c r="Z53" s="619"/>
      <c r="AA53" s="620"/>
      <c r="AB53" s="620"/>
      <c r="AC53" s="620"/>
      <c r="AD53" s="621" t="s">
        <v>430</v>
      </c>
    </row>
    <row r="54" spans="2:30" ht="14.25" customHeight="1">
      <c r="B54" s="622" t="s">
        <v>729</v>
      </c>
      <c r="C54" s="623" t="s">
        <v>697</v>
      </c>
      <c r="D54" s="624"/>
      <c r="E54" s="624"/>
      <c r="F54" s="624"/>
      <c r="G54" s="624"/>
      <c r="H54" s="624"/>
      <c r="I54" s="624"/>
      <c r="J54" s="624"/>
      <c r="K54" s="624"/>
      <c r="L54" s="624"/>
      <c r="M54" s="624"/>
      <c r="N54" s="624"/>
      <c r="O54" s="624"/>
      <c r="P54" s="624"/>
      <c r="Q54" s="624"/>
      <c r="R54" s="624"/>
      <c r="S54" s="624"/>
      <c r="T54" s="624"/>
      <c r="U54" s="624"/>
      <c r="V54" s="624"/>
      <c r="W54" s="624"/>
      <c r="X54" s="624"/>
      <c r="Y54" s="624"/>
      <c r="Z54" s="625">
        <f>AA54+AB54+AC54</f>
        <v>90149</v>
      </c>
      <c r="AA54" s="626">
        <f>TRUNC(AA55+AA56+AA57+AA58)</f>
        <v>49778</v>
      </c>
      <c r="AB54" s="626">
        <f>TRUNC(AB55+AB56+AB57+AB58)</f>
        <v>22532</v>
      </c>
      <c r="AC54" s="626">
        <f>TRUNC(AC55+AC56+AC57+AC58)</f>
        <v>17839</v>
      </c>
      <c r="AD54" s="627"/>
    </row>
    <row r="55" spans="2:30" ht="14.25" customHeight="1">
      <c r="B55" s="604" t="s">
        <v>728</v>
      </c>
      <c r="C55" s="605" t="s">
        <v>430</v>
      </c>
      <c r="D55" s="1446">
        <v>68667000</v>
      </c>
      <c r="E55" s="1446"/>
      <c r="F55" s="1446"/>
      <c r="G55" s="1446"/>
      <c r="H55" s="1446"/>
      <c r="I55" s="1446" t="s">
        <v>707</v>
      </c>
      <c r="J55" s="1446"/>
      <c r="K55" s="1446">
        <v>2598</v>
      </c>
      <c r="L55" s="1446"/>
      <c r="M55" s="1446"/>
      <c r="N55" s="606" t="s">
        <v>473</v>
      </c>
      <c r="O55" s="1446" t="s">
        <v>708</v>
      </c>
      <c r="P55" s="1446"/>
      <c r="Q55" s="1446"/>
      <c r="R55" s="606"/>
      <c r="S55" s="606"/>
      <c r="T55" s="606"/>
      <c r="U55" s="606"/>
      <c r="V55" s="606"/>
      <c r="W55" s="606"/>
      <c r="X55" s="606"/>
      <c r="Y55" s="606"/>
      <c r="Z55" s="607">
        <f>AA55+AB55+AC55</f>
        <v>17839.599999999999</v>
      </c>
      <c r="AA55" s="608"/>
      <c r="AB55" s="608"/>
      <c r="AC55" s="608">
        <f>TRUNC(D55*K55*0.0000001,1)</f>
        <v>17839.599999999999</v>
      </c>
      <c r="AD55" s="609" t="s">
        <v>730</v>
      </c>
    </row>
    <row r="56" spans="2:30" ht="14.25" customHeight="1">
      <c r="B56" s="604" t="s">
        <v>709</v>
      </c>
      <c r="C56" s="605" t="s">
        <v>724</v>
      </c>
      <c r="D56" s="1447">
        <v>10.3</v>
      </c>
      <c r="E56" s="1446"/>
      <c r="F56" s="1446"/>
      <c r="G56" s="1446"/>
      <c r="H56" s="606" t="s">
        <v>711</v>
      </c>
      <c r="I56" s="606" t="s">
        <v>473</v>
      </c>
      <c r="J56" s="1446">
        <f>자재단가!R5</f>
        <v>1823</v>
      </c>
      <c r="K56" s="1446"/>
      <c r="L56" s="1446"/>
      <c r="M56" s="144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7">
        <f>AA56+AB56+AC56</f>
        <v>18776.900000000001</v>
      </c>
      <c r="AA56" s="608"/>
      <c r="AB56" s="608">
        <f>TRUNC(D56*J56,1)</f>
        <v>18776.900000000001</v>
      </c>
      <c r="AC56" s="608"/>
      <c r="AD56" s="609" t="s">
        <v>430</v>
      </c>
    </row>
    <row r="57" spans="2:30" ht="14.25" customHeight="1">
      <c r="B57" s="604" t="s">
        <v>725</v>
      </c>
      <c r="C57" s="605" t="s">
        <v>713</v>
      </c>
      <c r="D57" s="1447">
        <v>20</v>
      </c>
      <c r="E57" s="1446"/>
      <c r="F57" s="1446"/>
      <c r="G57" s="1446"/>
      <c r="H57" s="606" t="s">
        <v>244</v>
      </c>
      <c r="I57" s="606" t="s">
        <v>473</v>
      </c>
      <c r="J57" s="1446">
        <f>AB56</f>
        <v>18776.900000000001</v>
      </c>
      <c r="K57" s="1446"/>
      <c r="L57" s="1446"/>
      <c r="M57" s="144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7">
        <f>AA57+AB57+AC57</f>
        <v>3755.3</v>
      </c>
      <c r="AA57" s="608"/>
      <c r="AB57" s="608">
        <f>TRUNC(D57/100*J57,1)</f>
        <v>3755.3</v>
      </c>
      <c r="AC57" s="608"/>
      <c r="AD57" s="609" t="s">
        <v>430</v>
      </c>
    </row>
    <row r="58" spans="2:30" ht="14.25" customHeight="1">
      <c r="B58" s="604" t="s">
        <v>726</v>
      </c>
      <c r="C58" s="605" t="s">
        <v>430</v>
      </c>
      <c r="D58" s="1448">
        <v>1</v>
      </c>
      <c r="E58" s="1446"/>
      <c r="F58" s="1446"/>
      <c r="G58" s="606" t="s">
        <v>540</v>
      </c>
      <c r="H58" s="606" t="s">
        <v>473</v>
      </c>
      <c r="I58" s="1446">
        <f>노임단가!L5</f>
        <v>238936</v>
      </c>
      <c r="J58" s="1446"/>
      <c r="K58" s="1446"/>
      <c r="L58" s="1446"/>
      <c r="M58" s="606" t="s">
        <v>473</v>
      </c>
      <c r="N58" s="1446" t="s">
        <v>715</v>
      </c>
      <c r="O58" s="1446"/>
      <c r="P58" s="1446"/>
      <c r="Q58" s="1446"/>
      <c r="R58" s="1446"/>
      <c r="S58" s="1446"/>
      <c r="T58" s="1446"/>
      <c r="U58" s="1446"/>
      <c r="V58" s="1446"/>
      <c r="W58" s="606"/>
      <c r="X58" s="606"/>
      <c r="Y58" s="606"/>
      <c r="Z58" s="607">
        <f>AA58+AB58+AC58</f>
        <v>49778.3</v>
      </c>
      <c r="AA58" s="608">
        <f>TRUNC(D58*I58*기계경비적용기준!E21,1)</f>
        <v>49778.3</v>
      </c>
      <c r="AB58" s="608"/>
      <c r="AC58" s="608"/>
      <c r="AD58" s="609" t="s">
        <v>430</v>
      </c>
    </row>
    <row r="59" spans="2:30" ht="14.25" customHeight="1">
      <c r="B59" s="616" t="s">
        <v>430</v>
      </c>
      <c r="C59" s="617" t="s">
        <v>430</v>
      </c>
      <c r="D59" s="618"/>
      <c r="E59" s="618"/>
      <c r="F59" s="618"/>
      <c r="G59" s="618"/>
      <c r="H59" s="618"/>
      <c r="I59" s="618"/>
      <c r="J59" s="618"/>
      <c r="K59" s="618"/>
      <c r="L59" s="618"/>
      <c r="M59" s="618"/>
      <c r="N59" s="618"/>
      <c r="O59" s="618"/>
      <c r="P59" s="618"/>
      <c r="Q59" s="618"/>
      <c r="R59" s="618"/>
      <c r="S59" s="618"/>
      <c r="T59" s="618"/>
      <c r="U59" s="618"/>
      <c r="V59" s="618"/>
      <c r="W59" s="618"/>
      <c r="X59" s="618"/>
      <c r="Y59" s="618"/>
      <c r="Z59" s="619"/>
      <c r="AA59" s="620"/>
      <c r="AB59" s="620"/>
      <c r="AC59" s="620"/>
      <c r="AD59" s="621" t="s">
        <v>430</v>
      </c>
    </row>
    <row r="60" spans="2:30" ht="15.6" customHeight="1">
      <c r="B60" s="598" t="s">
        <v>731</v>
      </c>
      <c r="C60" s="599" t="s">
        <v>700</v>
      </c>
      <c r="D60" s="600"/>
      <c r="E60" s="600"/>
      <c r="F60" s="600"/>
      <c r="G60" s="600"/>
      <c r="H60" s="600"/>
      <c r="I60" s="600"/>
      <c r="J60" s="600"/>
      <c r="K60" s="600"/>
      <c r="L60" s="600"/>
      <c r="M60" s="600"/>
      <c r="N60" s="600"/>
      <c r="O60" s="600"/>
      <c r="P60" s="600"/>
      <c r="Q60" s="600"/>
      <c r="R60" s="600"/>
      <c r="S60" s="600"/>
      <c r="T60" s="600"/>
      <c r="U60" s="600"/>
      <c r="V60" s="600"/>
      <c r="W60" s="600"/>
      <c r="X60" s="600"/>
      <c r="Y60" s="600"/>
      <c r="Z60" s="601">
        <f>AA60+AB60+AC60</f>
        <v>99592</v>
      </c>
      <c r="AA60" s="602">
        <f>TRUNC(AA61+AA62+AA63+AA64)</f>
        <v>59020</v>
      </c>
      <c r="AB60" s="602">
        <f>TRUNC(AB61+AB62+AB63+AB64)</f>
        <v>15750</v>
      </c>
      <c r="AC60" s="602">
        <f>TRUNC(AC61+AC62+AC63+AC64)</f>
        <v>24822</v>
      </c>
      <c r="AD60" s="603"/>
    </row>
    <row r="61" spans="2:30" ht="15.6" customHeight="1">
      <c r="B61" s="604" t="s">
        <v>706</v>
      </c>
      <c r="C61" s="605" t="s">
        <v>430</v>
      </c>
      <c r="D61" s="1446">
        <v>105541</v>
      </c>
      <c r="E61" s="1446"/>
      <c r="F61" s="1446"/>
      <c r="G61" s="1446"/>
      <c r="H61" s="1446"/>
      <c r="I61" s="1446" t="s">
        <v>732</v>
      </c>
      <c r="J61" s="1446"/>
      <c r="K61" s="1449">
        <f>기계경비적용기준!D7</f>
        <v>1442</v>
      </c>
      <c r="L61" s="1446"/>
      <c r="M61" s="1446"/>
      <c r="N61" s="606" t="s">
        <v>473</v>
      </c>
      <c r="O61" s="1446">
        <v>1631</v>
      </c>
      <c r="P61" s="1446"/>
      <c r="Q61" s="1446"/>
      <c r="R61" s="606" t="s">
        <v>473</v>
      </c>
      <c r="S61" s="1446" t="s">
        <v>708</v>
      </c>
      <c r="T61" s="1446"/>
      <c r="U61" s="1446"/>
      <c r="V61" s="606"/>
      <c r="W61" s="606"/>
      <c r="X61" s="606"/>
      <c r="Y61" s="606"/>
      <c r="Z61" s="607">
        <f>AA61+AB61+AC61</f>
        <v>24822.1</v>
      </c>
      <c r="AA61" s="608"/>
      <c r="AB61" s="608"/>
      <c r="AC61" s="608">
        <f>TRUNC(TRUNC((D61*K61)/1000) * 1000*O61*0.0000001,1)</f>
        <v>24822.1</v>
      </c>
      <c r="AD61" s="609" t="s">
        <v>730</v>
      </c>
    </row>
    <row r="62" spans="2:30" ht="15.6" customHeight="1">
      <c r="B62" s="604" t="s">
        <v>709</v>
      </c>
      <c r="C62" s="605" t="s">
        <v>710</v>
      </c>
      <c r="D62" s="1447">
        <v>7.2</v>
      </c>
      <c r="E62" s="1446"/>
      <c r="F62" s="1446"/>
      <c r="G62" s="1446"/>
      <c r="H62" s="606" t="s">
        <v>711</v>
      </c>
      <c r="I62" s="606" t="s">
        <v>473</v>
      </c>
      <c r="J62" s="1446">
        <f>자재단가!R5</f>
        <v>1823</v>
      </c>
      <c r="K62" s="1446"/>
      <c r="L62" s="1446"/>
      <c r="M62" s="1446"/>
      <c r="N62" s="606"/>
      <c r="O62" s="606"/>
      <c r="P62" s="606"/>
      <c r="Q62" s="606"/>
      <c r="R62" s="606"/>
      <c r="S62" s="606"/>
      <c r="T62" s="606"/>
      <c r="U62" s="606"/>
      <c r="V62" s="606"/>
      <c r="W62" s="606"/>
      <c r="X62" s="606"/>
      <c r="Y62" s="606"/>
      <c r="Z62" s="607">
        <f>AA62+AB62+AC62</f>
        <v>13125.6</v>
      </c>
      <c r="AA62" s="608"/>
      <c r="AB62" s="608">
        <f>TRUNC(D62*J62,1)</f>
        <v>13125.6</v>
      </c>
      <c r="AC62" s="608"/>
      <c r="AD62" s="609" t="s">
        <v>430</v>
      </c>
    </row>
    <row r="63" spans="2:30" ht="15.6" customHeight="1">
      <c r="B63" s="604" t="s">
        <v>712</v>
      </c>
      <c r="C63" s="605" t="s">
        <v>713</v>
      </c>
      <c r="D63" s="1447">
        <v>20</v>
      </c>
      <c r="E63" s="1446"/>
      <c r="F63" s="1446"/>
      <c r="G63" s="1446"/>
      <c r="H63" s="606" t="s">
        <v>244</v>
      </c>
      <c r="I63" s="606" t="s">
        <v>473</v>
      </c>
      <c r="J63" s="1446">
        <f>AB62</f>
        <v>13125.6</v>
      </c>
      <c r="K63" s="1446"/>
      <c r="L63" s="1446"/>
      <c r="M63" s="144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7">
        <f>AA63+AB63+AC63</f>
        <v>2625.1</v>
      </c>
      <c r="AA63" s="608"/>
      <c r="AB63" s="608">
        <f>TRUNC(D63/100*J63,1)</f>
        <v>2625.1</v>
      </c>
      <c r="AC63" s="608"/>
      <c r="AD63" s="609" t="s">
        <v>430</v>
      </c>
    </row>
    <row r="64" spans="2:30" ht="15.6" customHeight="1">
      <c r="B64" s="604" t="s">
        <v>714</v>
      </c>
      <c r="C64" s="605" t="s">
        <v>430</v>
      </c>
      <c r="D64" s="1448">
        <v>1</v>
      </c>
      <c r="E64" s="1446"/>
      <c r="F64" s="1446"/>
      <c r="G64" s="606" t="s">
        <v>540</v>
      </c>
      <c r="H64" s="606" t="s">
        <v>473</v>
      </c>
      <c r="I64" s="1446">
        <f>노임단가!L4</f>
        <v>283297</v>
      </c>
      <c r="J64" s="1446"/>
      <c r="K64" s="1446"/>
      <c r="L64" s="1446"/>
      <c r="M64" s="606" t="s">
        <v>473</v>
      </c>
      <c r="N64" s="1446" t="s">
        <v>715</v>
      </c>
      <c r="O64" s="1446"/>
      <c r="P64" s="1446"/>
      <c r="Q64" s="1446"/>
      <c r="R64" s="1446"/>
      <c r="S64" s="1446"/>
      <c r="T64" s="1446"/>
      <c r="U64" s="1446"/>
      <c r="V64" s="1446"/>
      <c r="W64" s="606"/>
      <c r="X64" s="606"/>
      <c r="Y64" s="606"/>
      <c r="Z64" s="607">
        <f>AA64+AB64+AC64</f>
        <v>59020.2</v>
      </c>
      <c r="AA64" s="608">
        <f>TRUNC(D64*I64*기계경비적용기준!E21,1)</f>
        <v>59020.2</v>
      </c>
      <c r="AB64" s="608"/>
      <c r="AC64" s="608"/>
      <c r="AD64" s="609" t="s">
        <v>430</v>
      </c>
    </row>
    <row r="65" spans="2:30" ht="15.6" customHeight="1">
      <c r="B65" s="604" t="s">
        <v>430</v>
      </c>
      <c r="C65" s="605" t="s">
        <v>430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10"/>
      <c r="AA65" s="611"/>
      <c r="AB65" s="611"/>
      <c r="AC65" s="611"/>
      <c r="AD65" s="609" t="s">
        <v>430</v>
      </c>
    </row>
    <row r="66" spans="2:30" ht="15.6" customHeight="1">
      <c r="B66" s="612" t="s">
        <v>733</v>
      </c>
      <c r="C66" s="613" t="s">
        <v>694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7">
        <f>AA66+AB66+AC66</f>
        <v>109511</v>
      </c>
      <c r="AA66" s="614">
        <f>TRUNC(AA67+AA68+AA69+AA70)</f>
        <v>59020</v>
      </c>
      <c r="AB66" s="614">
        <f>TRUNC(AB67+AB68+AB69+AB70)</f>
        <v>18813</v>
      </c>
      <c r="AC66" s="614">
        <f>TRUNC(AC67+AC68+AC69+AC70)</f>
        <v>31678</v>
      </c>
      <c r="AD66" s="615"/>
    </row>
    <row r="67" spans="2:30" ht="15.6" customHeight="1">
      <c r="B67" s="604" t="s">
        <v>706</v>
      </c>
      <c r="C67" s="605" t="s">
        <v>430</v>
      </c>
      <c r="D67" s="1446">
        <v>134695</v>
      </c>
      <c r="E67" s="1446"/>
      <c r="F67" s="1446"/>
      <c r="G67" s="1446"/>
      <c r="H67" s="1446"/>
      <c r="I67" s="1446" t="s">
        <v>732</v>
      </c>
      <c r="J67" s="1446"/>
      <c r="K67" s="1449">
        <f>기계경비적용기준!D7</f>
        <v>1442</v>
      </c>
      <c r="L67" s="1446"/>
      <c r="M67" s="1446"/>
      <c r="N67" s="606" t="s">
        <v>473</v>
      </c>
      <c r="O67" s="1446">
        <v>1631</v>
      </c>
      <c r="P67" s="1446"/>
      <c r="Q67" s="1446"/>
      <c r="R67" s="606" t="s">
        <v>473</v>
      </c>
      <c r="S67" s="1446" t="s">
        <v>708</v>
      </c>
      <c r="T67" s="1446"/>
      <c r="U67" s="1446"/>
      <c r="V67" s="606"/>
      <c r="W67" s="606"/>
      <c r="X67" s="606"/>
      <c r="Y67" s="606"/>
      <c r="Z67" s="607">
        <f>AA67+AB67+AC67</f>
        <v>31678.9</v>
      </c>
      <c r="AA67" s="608"/>
      <c r="AB67" s="608"/>
      <c r="AC67" s="608">
        <f>TRUNC(TRUNC((D67*K67)/1000) * 1000*O67*0.0000001,1)</f>
        <v>31678.9</v>
      </c>
      <c r="AD67" s="609" t="s">
        <v>730</v>
      </c>
    </row>
    <row r="68" spans="2:30" ht="15.6" customHeight="1">
      <c r="B68" s="604" t="s">
        <v>709</v>
      </c>
      <c r="C68" s="605" t="s">
        <v>710</v>
      </c>
      <c r="D68" s="1447">
        <v>8.6</v>
      </c>
      <c r="E68" s="1446"/>
      <c r="F68" s="1446"/>
      <c r="G68" s="1446"/>
      <c r="H68" s="606" t="s">
        <v>711</v>
      </c>
      <c r="I68" s="606" t="s">
        <v>473</v>
      </c>
      <c r="J68" s="1446">
        <f>자재단가!R5</f>
        <v>1823</v>
      </c>
      <c r="K68" s="1446"/>
      <c r="L68" s="1446"/>
      <c r="M68" s="1446"/>
      <c r="N68" s="606"/>
      <c r="O68" s="606"/>
      <c r="P68" s="606"/>
      <c r="Q68" s="606"/>
      <c r="R68" s="606"/>
      <c r="S68" s="606"/>
      <c r="T68" s="606"/>
      <c r="U68" s="606"/>
      <c r="V68" s="606"/>
      <c r="W68" s="606"/>
      <c r="X68" s="606"/>
      <c r="Y68" s="606"/>
      <c r="Z68" s="607">
        <f>AA68+AB68+AC68</f>
        <v>15677.8</v>
      </c>
      <c r="AA68" s="608"/>
      <c r="AB68" s="608">
        <f>TRUNC(D68*J68,1)</f>
        <v>15677.8</v>
      </c>
      <c r="AC68" s="608"/>
      <c r="AD68" s="609" t="s">
        <v>430</v>
      </c>
    </row>
    <row r="69" spans="2:30" ht="15.6" customHeight="1">
      <c r="B69" s="604" t="s">
        <v>712</v>
      </c>
      <c r="C69" s="605" t="s">
        <v>713</v>
      </c>
      <c r="D69" s="1447">
        <v>20</v>
      </c>
      <c r="E69" s="1446"/>
      <c r="F69" s="1446"/>
      <c r="G69" s="1446"/>
      <c r="H69" s="606" t="s">
        <v>244</v>
      </c>
      <c r="I69" s="606" t="s">
        <v>473</v>
      </c>
      <c r="J69" s="1446">
        <f>AB68</f>
        <v>15677.8</v>
      </c>
      <c r="K69" s="1446"/>
      <c r="L69" s="1446"/>
      <c r="M69" s="1446"/>
      <c r="N69" s="606"/>
      <c r="O69" s="606"/>
      <c r="P69" s="606"/>
      <c r="Q69" s="606"/>
      <c r="R69" s="606"/>
      <c r="S69" s="606"/>
      <c r="T69" s="606"/>
      <c r="U69" s="606"/>
      <c r="V69" s="606"/>
      <c r="W69" s="606"/>
      <c r="X69" s="606"/>
      <c r="Y69" s="606"/>
      <c r="Z69" s="607">
        <f>AA69+AB69+AC69</f>
        <v>3135.5</v>
      </c>
      <c r="AA69" s="608"/>
      <c r="AB69" s="608">
        <f>TRUNC(D69/100*J69,1)</f>
        <v>3135.5</v>
      </c>
      <c r="AC69" s="608"/>
      <c r="AD69" s="609" t="s">
        <v>430</v>
      </c>
    </row>
    <row r="70" spans="2:30" ht="15.6" customHeight="1">
      <c r="B70" s="604" t="s">
        <v>714</v>
      </c>
      <c r="C70" s="605" t="s">
        <v>430</v>
      </c>
      <c r="D70" s="1448">
        <v>1</v>
      </c>
      <c r="E70" s="1446"/>
      <c r="F70" s="1446"/>
      <c r="G70" s="606" t="s">
        <v>540</v>
      </c>
      <c r="H70" s="606" t="s">
        <v>473</v>
      </c>
      <c r="I70" s="1446">
        <f>노임단가!L4</f>
        <v>283297</v>
      </c>
      <c r="J70" s="1446"/>
      <c r="K70" s="1446"/>
      <c r="L70" s="1446"/>
      <c r="M70" s="606" t="s">
        <v>473</v>
      </c>
      <c r="N70" s="1446" t="s">
        <v>715</v>
      </c>
      <c r="O70" s="1446"/>
      <c r="P70" s="1446"/>
      <c r="Q70" s="1446"/>
      <c r="R70" s="1446"/>
      <c r="S70" s="1446"/>
      <c r="T70" s="1446"/>
      <c r="U70" s="1446"/>
      <c r="V70" s="1446"/>
      <c r="W70" s="606"/>
      <c r="X70" s="606"/>
      <c r="Y70" s="606"/>
      <c r="Z70" s="607">
        <f>AA70+AB70+AC70</f>
        <v>59020.2</v>
      </c>
      <c r="AA70" s="608">
        <f>TRUNC(D70*I70*기계경비적용기준!E21,1)</f>
        <v>59020.2</v>
      </c>
      <c r="AB70" s="608"/>
      <c r="AC70" s="608"/>
      <c r="AD70" s="609" t="s">
        <v>430</v>
      </c>
    </row>
    <row r="71" spans="2:30" ht="15.6" customHeight="1">
      <c r="B71" s="616" t="s">
        <v>430</v>
      </c>
      <c r="C71" s="617" t="s">
        <v>430</v>
      </c>
      <c r="D71" s="618"/>
      <c r="E71" s="618"/>
      <c r="F71" s="618"/>
      <c r="G71" s="618"/>
      <c r="H71" s="618"/>
      <c r="I71" s="618"/>
      <c r="J71" s="618"/>
      <c r="K71" s="618"/>
      <c r="L71" s="618"/>
      <c r="M71" s="618"/>
      <c r="N71" s="618"/>
      <c r="O71" s="618"/>
      <c r="P71" s="618"/>
      <c r="Q71" s="618"/>
      <c r="R71" s="618"/>
      <c r="S71" s="618"/>
      <c r="T71" s="618"/>
      <c r="U71" s="618"/>
      <c r="V71" s="618"/>
      <c r="W71" s="618"/>
      <c r="X71" s="618"/>
      <c r="Y71" s="618"/>
      <c r="Z71" s="619"/>
      <c r="AA71" s="620"/>
      <c r="AB71" s="620"/>
      <c r="AC71" s="620"/>
      <c r="AD71" s="621" t="s">
        <v>430</v>
      </c>
    </row>
    <row r="72" spans="2:30">
      <c r="B72" s="539"/>
      <c r="C72" s="539"/>
      <c r="D72" s="539"/>
      <c r="E72" s="539"/>
      <c r="F72" s="539"/>
      <c r="G72" s="539"/>
      <c r="H72" s="539"/>
      <c r="I72" s="539"/>
      <c r="J72" s="539"/>
      <c r="K72" s="539"/>
      <c r="L72" s="539"/>
      <c r="M72" s="539"/>
      <c r="N72" s="539"/>
      <c r="O72" s="539"/>
      <c r="P72" s="539"/>
      <c r="Q72" s="539"/>
      <c r="R72" s="539"/>
      <c r="S72" s="539"/>
      <c r="T72" s="539"/>
      <c r="U72" s="539"/>
      <c r="V72" s="539"/>
      <c r="W72" s="539"/>
      <c r="X72" s="539"/>
      <c r="Y72" s="539"/>
      <c r="Z72" s="539"/>
      <c r="AA72" s="539"/>
      <c r="AB72" s="539"/>
      <c r="AC72" s="539"/>
      <c r="AD72" s="539"/>
    </row>
  </sheetData>
  <mergeCells count="133">
    <mergeCell ref="B1:AD2"/>
    <mergeCell ref="D3:Y3"/>
    <mergeCell ref="D5:H5"/>
    <mergeCell ref="I5:J5"/>
    <mergeCell ref="K5:M5"/>
    <mergeCell ref="O5:Q5"/>
    <mergeCell ref="N8:V8"/>
    <mergeCell ref="D11:H11"/>
    <mergeCell ref="I11:J11"/>
    <mergeCell ref="K11:M11"/>
    <mergeCell ref="O11:Q11"/>
    <mergeCell ref="D12:G12"/>
    <mergeCell ref="J12:M12"/>
    <mergeCell ref="D6:G6"/>
    <mergeCell ref="J6:M6"/>
    <mergeCell ref="D7:G7"/>
    <mergeCell ref="J7:M7"/>
    <mergeCell ref="D8:F8"/>
    <mergeCell ref="I8:L8"/>
    <mergeCell ref="D18:H18"/>
    <mergeCell ref="I18:J18"/>
    <mergeCell ref="K18:M18"/>
    <mergeCell ref="O18:Q18"/>
    <mergeCell ref="D19:G19"/>
    <mergeCell ref="J19:M19"/>
    <mergeCell ref="D13:G13"/>
    <mergeCell ref="J13:M13"/>
    <mergeCell ref="D14:F14"/>
    <mergeCell ref="I14:L14"/>
    <mergeCell ref="N14:V14"/>
    <mergeCell ref="D17:H17"/>
    <mergeCell ref="I17:J17"/>
    <mergeCell ref="K17:M17"/>
    <mergeCell ref="O17:Q17"/>
    <mergeCell ref="D20:G20"/>
    <mergeCell ref="J20:M20"/>
    <mergeCell ref="D21:F21"/>
    <mergeCell ref="I21:L21"/>
    <mergeCell ref="N21:V21"/>
    <mergeCell ref="D24:H24"/>
    <mergeCell ref="I24:J24"/>
    <mergeCell ref="K24:M24"/>
    <mergeCell ref="O24:Q24"/>
    <mergeCell ref="N28:V28"/>
    <mergeCell ref="D31:H31"/>
    <mergeCell ref="I31:J31"/>
    <mergeCell ref="K31:M31"/>
    <mergeCell ref="O31:Q31"/>
    <mergeCell ref="D25:H25"/>
    <mergeCell ref="I25:J25"/>
    <mergeCell ref="K25:M25"/>
    <mergeCell ref="O25:Q25"/>
    <mergeCell ref="D26:G26"/>
    <mergeCell ref="J26:M26"/>
    <mergeCell ref="D32:G32"/>
    <mergeCell ref="J32:M32"/>
    <mergeCell ref="D33:G33"/>
    <mergeCell ref="J33:M33"/>
    <mergeCell ref="D34:F34"/>
    <mergeCell ref="I34:L34"/>
    <mergeCell ref="D27:G27"/>
    <mergeCell ref="J27:M27"/>
    <mergeCell ref="D28:F28"/>
    <mergeCell ref="I28:L28"/>
    <mergeCell ref="N40:V40"/>
    <mergeCell ref="D43:H43"/>
    <mergeCell ref="I43:J43"/>
    <mergeCell ref="K43:M43"/>
    <mergeCell ref="O43:Q43"/>
    <mergeCell ref="N34:V34"/>
    <mergeCell ref="D37:H37"/>
    <mergeCell ref="I37:J37"/>
    <mergeCell ref="K37:M37"/>
    <mergeCell ref="O37:Q37"/>
    <mergeCell ref="D38:G38"/>
    <mergeCell ref="J38:M38"/>
    <mergeCell ref="D44:G44"/>
    <mergeCell ref="J44:M44"/>
    <mergeCell ref="D45:G45"/>
    <mergeCell ref="J45:M45"/>
    <mergeCell ref="D46:F46"/>
    <mergeCell ref="I46:L46"/>
    <mergeCell ref="D39:G39"/>
    <mergeCell ref="J39:M39"/>
    <mergeCell ref="D40:F40"/>
    <mergeCell ref="I40:L40"/>
    <mergeCell ref="N52:V52"/>
    <mergeCell ref="D55:H55"/>
    <mergeCell ref="I55:J55"/>
    <mergeCell ref="K55:M55"/>
    <mergeCell ref="O55:Q55"/>
    <mergeCell ref="N46:V46"/>
    <mergeCell ref="D49:H49"/>
    <mergeCell ref="I49:J49"/>
    <mergeCell ref="K49:M49"/>
    <mergeCell ref="O49:Q49"/>
    <mergeCell ref="D50:G50"/>
    <mergeCell ref="J50:M50"/>
    <mergeCell ref="D56:G56"/>
    <mergeCell ref="J56:M56"/>
    <mergeCell ref="D57:G57"/>
    <mergeCell ref="J57:M57"/>
    <mergeCell ref="D58:F58"/>
    <mergeCell ref="I58:L58"/>
    <mergeCell ref="D51:G51"/>
    <mergeCell ref="J51:M51"/>
    <mergeCell ref="D52:F52"/>
    <mergeCell ref="I52:L52"/>
    <mergeCell ref="D62:G62"/>
    <mergeCell ref="J62:M62"/>
    <mergeCell ref="D63:G63"/>
    <mergeCell ref="J63:M63"/>
    <mergeCell ref="D64:F64"/>
    <mergeCell ref="I64:L64"/>
    <mergeCell ref="N58:V58"/>
    <mergeCell ref="D61:H61"/>
    <mergeCell ref="I61:J61"/>
    <mergeCell ref="K61:M61"/>
    <mergeCell ref="O61:Q61"/>
    <mergeCell ref="S61:U61"/>
    <mergeCell ref="N70:V70"/>
    <mergeCell ref="D68:G68"/>
    <mergeCell ref="J68:M68"/>
    <mergeCell ref="D69:G69"/>
    <mergeCell ref="J69:M69"/>
    <mergeCell ref="D70:F70"/>
    <mergeCell ref="I70:L70"/>
    <mergeCell ref="N64:V64"/>
    <mergeCell ref="D67:H67"/>
    <mergeCell ref="I67:J67"/>
    <mergeCell ref="K67:M67"/>
    <mergeCell ref="O67:Q67"/>
    <mergeCell ref="S67:U67"/>
  </mergeCells>
  <phoneticPr fontId="4" type="noConversion"/>
  <pageMargins left="0.98425196850393704" right="7.874015748031496E-2" top="0.6692913385826772" bottom="0.59055118110236227" header="0.51181102362204722" footer="0.51181102362204722"/>
  <pageSetup paperSize="9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EB70A-C75B-447E-AC81-0A9C0C23A47B}">
  <dimension ref="B1:N28"/>
  <sheetViews>
    <sheetView view="pageBreakPreview" zoomScaleNormal="100" zoomScaleSheetLayoutView="100" workbookViewId="0">
      <selection activeCell="P27" sqref="P27"/>
    </sheetView>
  </sheetViews>
  <sheetFormatPr defaultColWidth="8.88671875" defaultRowHeight="13.5"/>
  <cols>
    <col min="1" max="1" width="0.6640625" style="501" customWidth="1"/>
    <col min="2" max="2" width="1.6640625" style="501" customWidth="1"/>
    <col min="3" max="3" width="8.109375" style="501" customWidth="1"/>
    <col min="4" max="5" width="19.33203125" style="501" customWidth="1"/>
    <col min="6" max="6" width="1.6640625" style="501" customWidth="1"/>
    <col min="7" max="7" width="3.21875" style="501" customWidth="1"/>
    <col min="8" max="8" width="12.88671875" style="501" customWidth="1"/>
    <col min="9" max="9" width="9.6640625" style="501" customWidth="1"/>
    <col min="10" max="10" width="4.88671875" style="501" customWidth="1"/>
    <col min="11" max="11" width="12.88671875" style="501" customWidth="1"/>
    <col min="12" max="12" width="1.6640625" style="501" customWidth="1"/>
    <col min="13" max="16384" width="8.88671875" style="501"/>
  </cols>
  <sheetData>
    <row r="1" spans="2:14" ht="24.95" customHeight="1">
      <c r="B1" s="1418" t="s">
        <v>734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628"/>
      <c r="N1" s="628"/>
    </row>
    <row r="2" spans="2:14" ht="9.9499999999999993" customHeight="1">
      <c r="B2" s="1419"/>
      <c r="C2" s="1419"/>
      <c r="D2" s="1419"/>
      <c r="E2" s="1419"/>
      <c r="F2" s="1419"/>
      <c r="G2" s="1419"/>
      <c r="H2" s="1419"/>
      <c r="I2" s="1419"/>
      <c r="J2" s="1419"/>
      <c r="K2" s="1419"/>
      <c r="L2" s="1419"/>
    </row>
    <row r="3" spans="2:14" ht="30" customHeight="1">
      <c r="B3" s="629"/>
      <c r="C3" s="630"/>
      <c r="D3" s="630"/>
      <c r="E3" s="630"/>
      <c r="F3" s="630"/>
      <c r="G3" s="630"/>
      <c r="H3" s="630"/>
      <c r="I3" s="630"/>
      <c r="J3" s="630"/>
      <c r="K3" s="630"/>
      <c r="L3" s="631"/>
    </row>
    <row r="4" spans="2:14" ht="19.5">
      <c r="B4" s="632"/>
      <c r="C4" s="1454" t="s">
        <v>735</v>
      </c>
      <c r="D4" s="1454"/>
      <c r="E4" s="1454"/>
      <c r="G4" s="1454" t="s">
        <v>736</v>
      </c>
      <c r="H4" s="1454"/>
      <c r="I4" s="1454"/>
      <c r="L4" s="633"/>
    </row>
    <row r="5" spans="2:14" ht="7.5" customHeight="1">
      <c r="B5" s="632"/>
      <c r="L5" s="633"/>
    </row>
    <row r="6" spans="2:14" ht="19.7" customHeight="1">
      <c r="B6" s="632"/>
      <c r="C6" s="634" t="s">
        <v>737</v>
      </c>
      <c r="D6" s="634" t="s">
        <v>738</v>
      </c>
      <c r="E6" s="634" t="s">
        <v>739</v>
      </c>
      <c r="F6" s="635"/>
      <c r="G6" s="634" t="s">
        <v>433</v>
      </c>
      <c r="H6" s="634" t="s">
        <v>740</v>
      </c>
      <c r="I6" s="634" t="s">
        <v>703</v>
      </c>
      <c r="J6" s="634" t="s">
        <v>247</v>
      </c>
      <c r="K6" s="634" t="s">
        <v>741</v>
      </c>
      <c r="L6" s="636"/>
    </row>
    <row r="7" spans="2:14" ht="16.7" customHeight="1">
      <c r="B7" s="632"/>
      <c r="C7" s="637" t="s">
        <v>742</v>
      </c>
      <c r="D7" s="638">
        <v>1442</v>
      </c>
      <c r="E7" s="637" t="s">
        <v>995</v>
      </c>
      <c r="F7" s="635"/>
      <c r="G7" s="639">
        <v>1</v>
      </c>
      <c r="H7" s="637" t="s">
        <v>724</v>
      </c>
      <c r="I7" s="637" t="s">
        <v>430</v>
      </c>
      <c r="J7" s="634" t="s">
        <v>711</v>
      </c>
      <c r="K7" s="640">
        <f>자재단가!R5</f>
        <v>1823</v>
      </c>
      <c r="L7" s="636"/>
    </row>
    <row r="8" spans="2:14" ht="16.7" customHeight="1">
      <c r="B8" s="632"/>
      <c r="C8" s="637" t="s">
        <v>743</v>
      </c>
      <c r="D8" s="638">
        <v>919</v>
      </c>
      <c r="E8" s="637" t="s">
        <v>995</v>
      </c>
      <c r="F8" s="635"/>
      <c r="G8" s="639">
        <v>2</v>
      </c>
      <c r="H8" s="641" t="s">
        <v>744</v>
      </c>
      <c r="I8" s="641"/>
      <c r="J8" s="634" t="s">
        <v>711</v>
      </c>
      <c r="K8" s="640">
        <f>자재단가!R6</f>
        <v>1828</v>
      </c>
      <c r="L8" s="636"/>
    </row>
    <row r="9" spans="2:14" ht="16.7" customHeight="1">
      <c r="B9" s="632"/>
      <c r="C9" s="637" t="s">
        <v>745</v>
      </c>
      <c r="D9" s="638">
        <v>1685.72</v>
      </c>
      <c r="E9" s="637" t="s">
        <v>996</v>
      </c>
      <c r="F9" s="635"/>
      <c r="G9" s="639"/>
      <c r="H9" s="641"/>
      <c r="I9" s="641"/>
      <c r="J9" s="641"/>
      <c r="K9" s="641"/>
      <c r="L9" s="636"/>
    </row>
    <row r="10" spans="2:14" ht="16.7" customHeight="1">
      <c r="B10" s="632"/>
      <c r="C10" s="637" t="s">
        <v>746</v>
      </c>
      <c r="D10" s="642"/>
      <c r="E10" s="637" t="s">
        <v>430</v>
      </c>
      <c r="F10" s="635"/>
      <c r="G10" s="641"/>
      <c r="H10" s="641"/>
      <c r="I10" s="641"/>
      <c r="J10" s="641"/>
      <c r="K10" s="641"/>
      <c r="L10" s="636"/>
    </row>
    <row r="11" spans="2:14" ht="16.7" customHeight="1">
      <c r="B11" s="632"/>
      <c r="C11" s="637" t="s">
        <v>747</v>
      </c>
      <c r="D11" s="638">
        <v>1933.31</v>
      </c>
      <c r="E11" s="637" t="s">
        <v>996</v>
      </c>
      <c r="F11" s="635"/>
      <c r="G11" s="641"/>
      <c r="H11" s="641"/>
      <c r="I11" s="641"/>
      <c r="J11" s="641"/>
      <c r="K11" s="641"/>
      <c r="L11" s="636"/>
    </row>
    <row r="12" spans="2:14" ht="16.7" customHeight="1">
      <c r="B12" s="632"/>
      <c r="C12" s="637" t="s">
        <v>430</v>
      </c>
      <c r="D12" s="642"/>
      <c r="E12" s="637" t="s">
        <v>430</v>
      </c>
      <c r="F12" s="635"/>
      <c r="G12" s="641"/>
      <c r="H12" s="641"/>
      <c r="I12" s="641"/>
      <c r="J12" s="641"/>
      <c r="K12" s="641"/>
      <c r="L12" s="636"/>
    </row>
    <row r="13" spans="2:14" ht="16.7" customHeight="1">
      <c r="B13" s="632"/>
      <c r="C13" s="641"/>
      <c r="D13" s="641"/>
      <c r="E13" s="641"/>
      <c r="F13" s="635"/>
      <c r="G13" s="641"/>
      <c r="H13" s="641"/>
      <c r="I13" s="641"/>
      <c r="J13" s="641"/>
      <c r="K13" s="641"/>
      <c r="L13" s="636"/>
    </row>
    <row r="14" spans="2:14" ht="16.7" customHeight="1">
      <c r="B14" s="632"/>
      <c r="C14" s="641"/>
      <c r="D14" s="641"/>
      <c r="E14" s="641"/>
      <c r="F14" s="635"/>
      <c r="G14" s="641"/>
      <c r="H14" s="641"/>
      <c r="I14" s="641"/>
      <c r="J14" s="641"/>
      <c r="K14" s="641"/>
      <c r="L14" s="636"/>
    </row>
    <row r="15" spans="2:14" ht="16.7" customHeight="1">
      <c r="B15" s="632"/>
      <c r="C15" s="641"/>
      <c r="D15" s="641"/>
      <c r="E15" s="641"/>
      <c r="F15" s="635"/>
      <c r="G15" s="641"/>
      <c r="H15" s="641"/>
      <c r="I15" s="641"/>
      <c r="J15" s="641"/>
      <c r="K15" s="641"/>
      <c r="L15" s="636"/>
    </row>
    <row r="16" spans="2:14" ht="16.7" customHeight="1">
      <c r="B16" s="632"/>
      <c r="C16" s="641"/>
      <c r="D16" s="641"/>
      <c r="E16" s="641"/>
      <c r="F16" s="635"/>
      <c r="G16" s="641"/>
      <c r="H16" s="641"/>
      <c r="I16" s="641"/>
      <c r="J16" s="641"/>
      <c r="K16" s="641"/>
      <c r="L16" s="636"/>
    </row>
    <row r="17" spans="2:12" ht="30" customHeight="1">
      <c r="B17" s="632"/>
      <c r="C17" s="643"/>
      <c r="D17" s="643"/>
      <c r="E17" s="643"/>
      <c r="G17" s="643"/>
      <c r="H17" s="643"/>
      <c r="I17" s="643"/>
      <c r="J17" s="643"/>
      <c r="K17" s="643"/>
      <c r="L17" s="633"/>
    </row>
    <row r="18" spans="2:12" ht="19.5">
      <c r="B18" s="632"/>
      <c r="C18" s="1454" t="s">
        <v>748</v>
      </c>
      <c r="D18" s="1454"/>
      <c r="E18" s="1454"/>
      <c r="G18" s="1454" t="s">
        <v>749</v>
      </c>
      <c r="H18" s="1454"/>
      <c r="I18" s="1454"/>
      <c r="L18" s="633"/>
    </row>
    <row r="19" spans="2:12" ht="7.5" customHeight="1">
      <c r="B19" s="632"/>
      <c r="L19" s="633"/>
    </row>
    <row r="20" spans="2:12" ht="19.7" customHeight="1">
      <c r="B20" s="632"/>
      <c r="C20" s="634" t="s">
        <v>433</v>
      </c>
      <c r="D20" s="634" t="s">
        <v>748</v>
      </c>
      <c r="E20" s="634" t="s">
        <v>750</v>
      </c>
      <c r="F20" s="635"/>
      <c r="G20" s="634"/>
      <c r="H20" s="644"/>
      <c r="I20" s="644"/>
      <c r="J20" s="644"/>
      <c r="K20" s="645"/>
      <c r="L20" s="633"/>
    </row>
    <row r="21" spans="2:12" ht="16.7" customHeight="1">
      <c r="B21" s="632"/>
      <c r="C21" s="639" t="s">
        <v>684</v>
      </c>
      <c r="D21" s="637" t="s">
        <v>715</v>
      </c>
      <c r="E21" s="646">
        <v>0.20833333333333331</v>
      </c>
      <c r="F21" s="635"/>
      <c r="G21" s="647"/>
      <c r="H21" s="648"/>
      <c r="I21" s="648"/>
      <c r="J21" s="648"/>
      <c r="K21" s="649"/>
      <c r="L21" s="633"/>
    </row>
    <row r="22" spans="2:12" ht="16.7" customHeight="1">
      <c r="B22" s="632"/>
      <c r="C22" s="639" t="s">
        <v>487</v>
      </c>
      <c r="D22" s="637" t="s">
        <v>751</v>
      </c>
      <c r="E22" s="646">
        <v>0.33333333333333331</v>
      </c>
      <c r="F22" s="635"/>
      <c r="G22" s="1451" t="s">
        <v>752</v>
      </c>
      <c r="H22" s="1452"/>
      <c r="I22" s="1452"/>
      <c r="J22" s="1452"/>
      <c r="K22" s="1453"/>
      <c r="L22" s="633"/>
    </row>
    <row r="23" spans="2:12" ht="16.7" customHeight="1">
      <c r="B23" s="632"/>
      <c r="C23" s="639" t="s">
        <v>753</v>
      </c>
      <c r="D23" s="637" t="s">
        <v>754</v>
      </c>
      <c r="E23" s="646">
        <v>0.25</v>
      </c>
      <c r="F23" s="635"/>
      <c r="G23" s="647"/>
      <c r="H23" s="648"/>
      <c r="I23" s="648"/>
      <c r="J23" s="648"/>
      <c r="K23" s="649"/>
      <c r="L23" s="633"/>
    </row>
    <row r="24" spans="2:12" ht="16.7" customHeight="1">
      <c r="B24" s="632"/>
      <c r="C24" s="639" t="s">
        <v>688</v>
      </c>
      <c r="D24" s="637" t="s">
        <v>755</v>
      </c>
      <c r="E24" s="646">
        <v>0.24305555555555555</v>
      </c>
      <c r="F24" s="635"/>
      <c r="G24" s="1451" t="s">
        <v>756</v>
      </c>
      <c r="H24" s="1452"/>
      <c r="I24" s="1452"/>
      <c r="J24" s="1452"/>
      <c r="K24" s="1453"/>
      <c r="L24" s="633"/>
    </row>
    <row r="25" spans="2:12" ht="16.7" customHeight="1">
      <c r="B25" s="632"/>
      <c r="C25" s="639" t="s">
        <v>545</v>
      </c>
      <c r="D25" s="637" t="s">
        <v>757</v>
      </c>
      <c r="E25" s="650">
        <v>1</v>
      </c>
      <c r="F25" s="635"/>
      <c r="G25" s="647"/>
      <c r="H25" s="648"/>
      <c r="I25" s="648"/>
      <c r="J25" s="648"/>
      <c r="K25" s="649"/>
      <c r="L25" s="633"/>
    </row>
    <row r="26" spans="2:12" ht="16.7" customHeight="1">
      <c r="B26" s="632"/>
      <c r="C26" s="641"/>
      <c r="D26" s="641"/>
      <c r="E26" s="641"/>
      <c r="F26" s="635"/>
      <c r="G26" s="1451" t="s">
        <v>758</v>
      </c>
      <c r="H26" s="1452"/>
      <c r="I26" s="1452"/>
      <c r="J26" s="1452"/>
      <c r="K26" s="1453"/>
      <c r="L26" s="633"/>
    </row>
    <row r="27" spans="2:12" ht="16.7" customHeight="1">
      <c r="B27" s="632"/>
      <c r="C27" s="641"/>
      <c r="D27" s="641"/>
      <c r="E27" s="641"/>
      <c r="F27" s="635"/>
      <c r="G27" s="651"/>
      <c r="H27" s="652"/>
      <c r="I27" s="652"/>
      <c r="J27" s="652"/>
      <c r="K27" s="653"/>
      <c r="L27" s="633"/>
    </row>
    <row r="28" spans="2:12" ht="15" customHeight="1">
      <c r="B28" s="654"/>
      <c r="C28" s="655"/>
      <c r="D28" s="655"/>
      <c r="E28" s="655"/>
      <c r="F28" s="656"/>
      <c r="G28" s="656"/>
      <c r="H28" s="656"/>
      <c r="I28" s="656"/>
      <c r="J28" s="656"/>
      <c r="K28" s="656"/>
      <c r="L28" s="657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4" type="noConversion"/>
  <printOptions horizontalCentered="1"/>
  <pageMargins left="0.98425196850393704" right="7.874015748031496E-2" top="0.6692913385826772" bottom="0.59055118110236227" header="0.51181102362204722" footer="0.51181102362204722"/>
  <pageSetup paperSize="9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61E4F-5C4A-4607-A17F-AA52ED1C53BE}">
  <dimension ref="B1:AC10"/>
  <sheetViews>
    <sheetView view="pageBreakPreview" zoomScaleNormal="100" zoomScaleSheetLayoutView="100" workbookViewId="0">
      <pane ySplit="3" topLeftCell="A4" activePane="bottomLeft" state="frozen"/>
      <selection activeCell="D45" sqref="D45:J47"/>
      <selection pane="bottomLeft" activeCell="L18" sqref="L18"/>
    </sheetView>
  </sheetViews>
  <sheetFormatPr defaultColWidth="8.88671875" defaultRowHeight="13.5"/>
  <cols>
    <col min="1" max="1" width="0.6640625" style="501" customWidth="1"/>
    <col min="2" max="2" width="5.44140625" style="501" customWidth="1"/>
    <col min="3" max="3" width="14.21875" style="501" customWidth="1"/>
    <col min="4" max="4" width="6.77734375" style="501" customWidth="1"/>
    <col min="5" max="5" width="4.5546875" style="501" customWidth="1"/>
    <col min="6" max="15" width="8.33203125" style="501" customWidth="1"/>
    <col min="16" max="16384" width="8.88671875" style="501"/>
  </cols>
  <sheetData>
    <row r="1" spans="2:29" ht="24.95" customHeight="1">
      <c r="B1" s="1418" t="s">
        <v>787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</row>
    <row r="2" spans="2:29" ht="9.9499999999999993" customHeight="1">
      <c r="B2" s="1419"/>
      <c r="C2" s="1419"/>
      <c r="D2" s="1419"/>
      <c r="E2" s="1419"/>
      <c r="F2" s="1419"/>
      <c r="G2" s="1419"/>
      <c r="H2" s="1419"/>
      <c r="I2" s="1419"/>
      <c r="J2" s="1419"/>
      <c r="K2" s="1419"/>
      <c r="L2" s="1419"/>
      <c r="M2" s="1419"/>
      <c r="N2" s="1419"/>
      <c r="O2" s="1419"/>
    </row>
    <row r="3" spans="2:29" ht="27.95" customHeight="1">
      <c r="B3" s="576" t="s">
        <v>433</v>
      </c>
      <c r="C3" s="577" t="s">
        <v>760</v>
      </c>
      <c r="D3" s="577" t="s">
        <v>788</v>
      </c>
      <c r="E3" s="577" t="s">
        <v>247</v>
      </c>
      <c r="F3" s="577" t="s">
        <v>789</v>
      </c>
      <c r="G3" s="577" t="s">
        <v>790</v>
      </c>
      <c r="H3" s="577" t="s">
        <v>791</v>
      </c>
      <c r="I3" s="577" t="s">
        <v>792</v>
      </c>
      <c r="J3" s="577" t="s">
        <v>793</v>
      </c>
      <c r="K3" s="577" t="s">
        <v>794</v>
      </c>
      <c r="L3" s="577" t="s">
        <v>767</v>
      </c>
      <c r="M3" s="577" t="s">
        <v>439</v>
      </c>
      <c r="N3" s="577" t="s">
        <v>795</v>
      </c>
      <c r="O3" s="578" t="s">
        <v>796</v>
      </c>
      <c r="Z3" s="501" t="s">
        <v>440</v>
      </c>
      <c r="AA3" s="501" t="s">
        <v>441</v>
      </c>
      <c r="AB3" s="501" t="s">
        <v>442</v>
      </c>
      <c r="AC3" s="501" t="s">
        <v>443</v>
      </c>
    </row>
    <row r="4" spans="2:29" ht="18.75" customHeight="1">
      <c r="B4" s="579" t="s">
        <v>684</v>
      </c>
      <c r="C4" s="680" t="s">
        <v>714</v>
      </c>
      <c r="D4" s="680" t="s">
        <v>430</v>
      </c>
      <c r="E4" s="680" t="s">
        <v>540</v>
      </c>
      <c r="F4" s="680">
        <f>적용품셈및면적!E8</f>
        <v>283297</v>
      </c>
      <c r="G4" s="680"/>
      <c r="H4" s="680"/>
      <c r="I4" s="680"/>
      <c r="J4" s="680"/>
      <c r="K4" s="680"/>
      <c r="L4" s="680">
        <f>F4</f>
        <v>283297</v>
      </c>
      <c r="M4" s="680" t="s">
        <v>1275</v>
      </c>
      <c r="N4" s="680" t="s">
        <v>797</v>
      </c>
      <c r="O4" s="681" t="s">
        <v>1276</v>
      </c>
      <c r="Z4" s="504">
        <v>190235</v>
      </c>
    </row>
    <row r="5" spans="2:29" ht="18.75" customHeight="1">
      <c r="B5" s="502" t="s">
        <v>487</v>
      </c>
      <c r="C5" s="503" t="s">
        <v>726</v>
      </c>
      <c r="D5" s="503" t="s">
        <v>430</v>
      </c>
      <c r="E5" s="503" t="s">
        <v>540</v>
      </c>
      <c r="F5" s="503">
        <f>적용품셈및면적!E9</f>
        <v>238936</v>
      </c>
      <c r="G5" s="503"/>
      <c r="H5" s="503"/>
      <c r="I5" s="503"/>
      <c r="J5" s="503"/>
      <c r="K5" s="503"/>
      <c r="L5" s="503">
        <f t="shared" ref="L5:L10" si="0">F5</f>
        <v>238936</v>
      </c>
      <c r="M5" s="503" t="str">
        <f>M4</f>
        <v>2026(상)</v>
      </c>
      <c r="N5" s="503" t="s">
        <v>797</v>
      </c>
      <c r="O5" s="682" t="str">
        <f>O4</f>
        <v>2026-01-01</v>
      </c>
      <c r="Z5" s="504">
        <v>166752</v>
      </c>
    </row>
    <row r="6" spans="2:29" ht="18.75" customHeight="1">
      <c r="B6" s="502" t="s">
        <v>753</v>
      </c>
      <c r="C6" s="503" t="s">
        <v>264</v>
      </c>
      <c r="D6" s="503" t="s">
        <v>430</v>
      </c>
      <c r="E6" s="503" t="s">
        <v>540</v>
      </c>
      <c r="F6" s="503">
        <f>적용품셈및면적!E4</f>
        <v>172068</v>
      </c>
      <c r="G6" s="503"/>
      <c r="H6" s="503"/>
      <c r="I6" s="503"/>
      <c r="J6" s="503"/>
      <c r="K6" s="503"/>
      <c r="L6" s="503">
        <f t="shared" si="0"/>
        <v>172068</v>
      </c>
      <c r="M6" s="503" t="str">
        <f>M5</f>
        <v>2026(상)</v>
      </c>
      <c r="N6" s="503" t="s">
        <v>797</v>
      </c>
      <c r="O6" s="682" t="str">
        <f t="shared" ref="O6:O8" si="1">O5</f>
        <v>2026-01-01</v>
      </c>
    </row>
    <row r="7" spans="2:29" ht="18.75" customHeight="1">
      <c r="B7" s="683">
        <v>4</v>
      </c>
      <c r="C7" s="684" t="s">
        <v>798</v>
      </c>
      <c r="D7" s="684"/>
      <c r="E7" s="503" t="s">
        <v>280</v>
      </c>
      <c r="F7" s="503">
        <f>적용품셈및면적!E5</f>
        <v>226122</v>
      </c>
      <c r="G7" s="684"/>
      <c r="H7" s="684"/>
      <c r="I7" s="684"/>
      <c r="J7" s="684"/>
      <c r="K7" s="684"/>
      <c r="L7" s="503">
        <f t="shared" si="0"/>
        <v>226122</v>
      </c>
      <c r="M7" s="503" t="str">
        <f>M6</f>
        <v>2026(상)</v>
      </c>
      <c r="N7" s="503" t="s">
        <v>797</v>
      </c>
      <c r="O7" s="682" t="str">
        <f t="shared" si="1"/>
        <v>2026-01-01</v>
      </c>
    </row>
    <row r="8" spans="2:29" ht="18.75" customHeight="1">
      <c r="B8" s="683">
        <v>5</v>
      </c>
      <c r="C8" s="684" t="s">
        <v>799</v>
      </c>
      <c r="D8" s="684"/>
      <c r="E8" s="503" t="s">
        <v>540</v>
      </c>
      <c r="F8" s="503">
        <f>적용품셈및면적!E7</f>
        <v>253243</v>
      </c>
      <c r="G8" s="684"/>
      <c r="H8" s="684"/>
      <c r="I8" s="684"/>
      <c r="J8" s="684"/>
      <c r="K8" s="684"/>
      <c r="L8" s="503">
        <f t="shared" si="0"/>
        <v>253243</v>
      </c>
      <c r="M8" s="503" t="str">
        <f>M7</f>
        <v>2026(상)</v>
      </c>
      <c r="N8" s="503" t="s">
        <v>797</v>
      </c>
      <c r="O8" s="682" t="str">
        <f t="shared" si="1"/>
        <v>2026-01-01</v>
      </c>
    </row>
    <row r="9" spans="2:29" ht="18.75" customHeight="1">
      <c r="B9" s="683">
        <v>6</v>
      </c>
      <c r="C9" s="684" t="s">
        <v>286</v>
      </c>
      <c r="D9" s="684"/>
      <c r="E9" s="503" t="s">
        <v>540</v>
      </c>
      <c r="F9" s="503">
        <f>적용품셈및면적!E11</f>
        <v>229278</v>
      </c>
      <c r="G9" s="684"/>
      <c r="H9" s="684"/>
      <c r="I9" s="684"/>
      <c r="J9" s="684"/>
      <c r="K9" s="684"/>
      <c r="L9" s="503">
        <f t="shared" si="0"/>
        <v>229278</v>
      </c>
      <c r="M9" s="503" t="s">
        <v>1274</v>
      </c>
      <c r="N9" s="503" t="s">
        <v>797</v>
      </c>
      <c r="O9" s="503" t="s">
        <v>1274</v>
      </c>
    </row>
    <row r="10" spans="2:29" ht="18.75" customHeight="1">
      <c r="B10" s="685">
        <v>7</v>
      </c>
      <c r="C10" s="686" t="s">
        <v>800</v>
      </c>
      <c r="D10" s="686"/>
      <c r="E10" s="505" t="s">
        <v>280</v>
      </c>
      <c r="F10" s="505">
        <f>적용품셈및면적!E12</f>
        <v>301863</v>
      </c>
      <c r="G10" s="686"/>
      <c r="H10" s="686"/>
      <c r="I10" s="686"/>
      <c r="J10" s="686"/>
      <c r="K10" s="686"/>
      <c r="L10" s="505">
        <f t="shared" si="0"/>
        <v>301863</v>
      </c>
      <c r="M10" s="687" t="str">
        <f>M9</f>
        <v>2026년</v>
      </c>
      <c r="N10" s="505" t="s">
        <v>797</v>
      </c>
      <c r="O10" s="687" t="str">
        <f>O9</f>
        <v>2026년</v>
      </c>
    </row>
  </sheetData>
  <mergeCells count="1">
    <mergeCell ref="B1:O2"/>
  </mergeCells>
  <phoneticPr fontId="4" type="noConversion"/>
  <pageMargins left="0.78740157480314965" right="7.874015748031496E-2" top="0.94488188976377963" bottom="0.59055118110236227" header="0.51181102362204722" footer="0.51181102362204722"/>
  <pageSetup paperSize="9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D5E9-6902-4D2B-8DB6-7B760C5294C7}">
  <dimension ref="B1:AC16"/>
  <sheetViews>
    <sheetView view="pageBreakPreview" zoomScale="115" zoomScaleNormal="100" zoomScaleSheetLayoutView="115" workbookViewId="0">
      <pane ySplit="4" topLeftCell="A5" activePane="bottomLeft" state="frozen"/>
      <selection activeCell="D45" sqref="D45:J47"/>
      <selection pane="bottomLeft" activeCell="R27" sqref="R27"/>
    </sheetView>
  </sheetViews>
  <sheetFormatPr defaultColWidth="8.88671875" defaultRowHeight="13.5"/>
  <cols>
    <col min="1" max="1" width="0.6640625" style="501" customWidth="1"/>
    <col min="2" max="2" width="3.109375" style="501" customWidth="1"/>
    <col min="3" max="3" width="12" style="501" customWidth="1"/>
    <col min="4" max="4" width="11.88671875" style="501" customWidth="1"/>
    <col min="5" max="5" width="3.5546875" style="501" customWidth="1"/>
    <col min="6" max="6" width="6.33203125" style="501" customWidth="1"/>
    <col min="7" max="7" width="6.109375" style="501" customWidth="1"/>
    <col min="8" max="8" width="6.5546875" style="501" customWidth="1"/>
    <col min="9" max="11" width="5.44140625" style="501" customWidth="1"/>
    <col min="12" max="12" width="6.33203125" style="501" customWidth="1"/>
    <col min="13" max="13" width="9" style="501" customWidth="1"/>
    <col min="14" max="17" width="5.44140625" style="501" customWidth="1"/>
    <col min="18" max="18" width="6.5546875" style="501" customWidth="1"/>
    <col min="19" max="19" width="6" style="501" customWidth="1"/>
    <col min="20" max="16384" width="8.88671875" style="501"/>
  </cols>
  <sheetData>
    <row r="1" spans="2:29" ht="24.95" customHeight="1">
      <c r="B1" s="1418" t="s">
        <v>759</v>
      </c>
      <c r="C1" s="1418"/>
      <c r="D1" s="1418"/>
      <c r="E1" s="1418"/>
      <c r="F1" s="1418"/>
      <c r="G1" s="1418"/>
      <c r="H1" s="1418"/>
      <c r="I1" s="1418"/>
      <c r="J1" s="1418"/>
      <c r="K1" s="1418"/>
      <c r="L1" s="1418"/>
      <c r="M1" s="1418"/>
      <c r="N1" s="1418"/>
      <c r="O1" s="1418"/>
      <c r="P1" s="1418"/>
      <c r="Q1" s="1418"/>
      <c r="R1" s="1418"/>
      <c r="S1" s="1418"/>
    </row>
    <row r="2" spans="2:29" ht="9.9499999999999993" customHeight="1">
      <c r="B2" s="1419"/>
      <c r="C2" s="1419"/>
      <c r="D2" s="1419"/>
      <c r="E2" s="1419"/>
      <c r="F2" s="1419"/>
      <c r="G2" s="1419"/>
      <c r="H2" s="1419"/>
      <c r="I2" s="1419"/>
      <c r="J2" s="1419"/>
      <c r="K2" s="1419"/>
      <c r="L2" s="1419"/>
      <c r="M2" s="1419"/>
      <c r="N2" s="1419"/>
      <c r="O2" s="1419"/>
      <c r="P2" s="1419"/>
      <c r="Q2" s="1419"/>
      <c r="R2" s="1419"/>
      <c r="S2" s="1419"/>
    </row>
    <row r="3" spans="2:29" ht="15.4" customHeight="1">
      <c r="B3" s="1461" t="s">
        <v>433</v>
      </c>
      <c r="C3" s="1457" t="s">
        <v>760</v>
      </c>
      <c r="D3" s="1457" t="s">
        <v>435</v>
      </c>
      <c r="E3" s="1457" t="s">
        <v>247</v>
      </c>
      <c r="F3" s="1455" t="s">
        <v>761</v>
      </c>
      <c r="G3" s="1456"/>
      <c r="H3" s="1455" t="s">
        <v>762</v>
      </c>
      <c r="I3" s="1456"/>
      <c r="J3" s="1455" t="s">
        <v>763</v>
      </c>
      <c r="K3" s="1456"/>
      <c r="L3" s="1455" t="s">
        <v>764</v>
      </c>
      <c r="M3" s="1456"/>
      <c r="N3" s="1455" t="s">
        <v>765</v>
      </c>
      <c r="O3" s="1456"/>
      <c r="P3" s="1455" t="s">
        <v>766</v>
      </c>
      <c r="Q3" s="1456"/>
      <c r="R3" s="1457" t="s">
        <v>767</v>
      </c>
      <c r="S3" s="1459" t="s">
        <v>768</v>
      </c>
      <c r="Z3" s="501" t="s">
        <v>440</v>
      </c>
      <c r="AA3" s="501" t="s">
        <v>441</v>
      </c>
      <c r="AB3" s="501" t="s">
        <v>442</v>
      </c>
      <c r="AC3" s="501" t="s">
        <v>443</v>
      </c>
    </row>
    <row r="4" spans="2:29" ht="19.7" customHeight="1">
      <c r="B4" s="1462"/>
      <c r="C4" s="1458"/>
      <c r="D4" s="1458"/>
      <c r="E4" s="1458"/>
      <c r="F4" s="659" t="s">
        <v>741</v>
      </c>
      <c r="G4" s="658" t="s">
        <v>769</v>
      </c>
      <c r="H4" s="659" t="s">
        <v>741</v>
      </c>
      <c r="I4" s="658" t="s">
        <v>769</v>
      </c>
      <c r="J4" s="659" t="s">
        <v>741</v>
      </c>
      <c r="K4" s="658" t="s">
        <v>769</v>
      </c>
      <c r="L4" s="659" t="s">
        <v>741</v>
      </c>
      <c r="M4" s="658" t="s">
        <v>769</v>
      </c>
      <c r="N4" s="659" t="s">
        <v>741</v>
      </c>
      <c r="O4" s="658" t="s">
        <v>769</v>
      </c>
      <c r="P4" s="659" t="s">
        <v>741</v>
      </c>
      <c r="Q4" s="658" t="s">
        <v>769</v>
      </c>
      <c r="R4" s="1458"/>
      <c r="S4" s="1460"/>
    </row>
    <row r="5" spans="2:29" ht="16.5" customHeight="1">
      <c r="B5" s="660" t="s">
        <v>684</v>
      </c>
      <c r="C5" s="661" t="s">
        <v>724</v>
      </c>
      <c r="D5" s="661" t="s">
        <v>430</v>
      </c>
      <c r="E5" s="661" t="s">
        <v>711</v>
      </c>
      <c r="F5" s="661">
        <f>적용품셈및면적!E16</f>
        <v>1546</v>
      </c>
      <c r="G5" s="662" t="s">
        <v>1303</v>
      </c>
      <c r="H5" s="661"/>
      <c r="I5" s="661" t="s">
        <v>430</v>
      </c>
      <c r="J5" s="661"/>
      <c r="K5" s="661" t="s">
        <v>430</v>
      </c>
      <c r="L5" s="661"/>
      <c r="M5" s="661" t="s">
        <v>430</v>
      </c>
      <c r="N5" s="661"/>
      <c r="O5" s="661" t="s">
        <v>430</v>
      </c>
      <c r="P5" s="661"/>
      <c r="Q5" s="661" t="s">
        <v>430</v>
      </c>
      <c r="R5" s="661">
        <f>품셈적용기준!I46</f>
        <v>1823</v>
      </c>
      <c r="S5" s="663" t="s">
        <v>770</v>
      </c>
      <c r="Z5" s="504">
        <v>1255</v>
      </c>
    </row>
    <row r="6" spans="2:29" ht="16.5" customHeight="1">
      <c r="B6" s="664">
        <v>2</v>
      </c>
      <c r="C6" s="665" t="s">
        <v>771</v>
      </c>
      <c r="D6" s="665" t="s">
        <v>430</v>
      </c>
      <c r="E6" s="665" t="s">
        <v>711</v>
      </c>
      <c r="F6" s="665">
        <f>적용품셈및면적!E15</f>
        <v>1558</v>
      </c>
      <c r="G6" s="666" t="str">
        <f>G5</f>
        <v>2026.02</v>
      </c>
      <c r="H6" s="665"/>
      <c r="I6" s="665" t="s">
        <v>430</v>
      </c>
      <c r="J6" s="665"/>
      <c r="K6" s="665" t="s">
        <v>430</v>
      </c>
      <c r="L6" s="665"/>
      <c r="M6" s="665" t="s">
        <v>430</v>
      </c>
      <c r="N6" s="665"/>
      <c r="O6" s="665" t="s">
        <v>430</v>
      </c>
      <c r="P6" s="665"/>
      <c r="Q6" s="665" t="s">
        <v>430</v>
      </c>
      <c r="R6" s="665">
        <f>품셈적용기준!E46</f>
        <v>1828</v>
      </c>
      <c r="S6" s="667" t="str">
        <f>S5</f>
        <v>오피넷</v>
      </c>
      <c r="Z6" s="504">
        <v>1255</v>
      </c>
    </row>
    <row r="7" spans="2:29" ht="16.5" customHeight="1">
      <c r="B7" s="664">
        <v>3</v>
      </c>
      <c r="C7" s="665" t="s">
        <v>772</v>
      </c>
      <c r="D7" s="665" t="s">
        <v>773</v>
      </c>
      <c r="E7" s="665" t="s">
        <v>561</v>
      </c>
      <c r="F7" s="665"/>
      <c r="G7" s="665" t="s">
        <v>430</v>
      </c>
      <c r="H7" s="665">
        <v>840000</v>
      </c>
      <c r="I7" s="665" t="s">
        <v>774</v>
      </c>
      <c r="J7" s="665"/>
      <c r="K7" s="665" t="s">
        <v>430</v>
      </c>
      <c r="L7" s="665">
        <v>840000</v>
      </c>
      <c r="M7" s="665" t="s">
        <v>775</v>
      </c>
      <c r="N7" s="665">
        <v>840000</v>
      </c>
      <c r="O7" s="665" t="s">
        <v>776</v>
      </c>
      <c r="P7" s="665"/>
      <c r="Q7" s="665" t="s">
        <v>430</v>
      </c>
      <c r="R7" s="665">
        <f t="shared" ref="R7:R14" si="0">MIN(F7,H7,J7,L7,N7,P7)</f>
        <v>840000</v>
      </c>
      <c r="S7" s="667" t="s">
        <v>430</v>
      </c>
    </row>
    <row r="8" spans="2:29" ht="16.5" hidden="1" customHeight="1">
      <c r="B8" s="668">
        <v>4</v>
      </c>
      <c r="C8" s="669" t="s">
        <v>777</v>
      </c>
      <c r="D8" s="670"/>
      <c r="E8" s="670" t="s">
        <v>778</v>
      </c>
      <c r="F8" s="670"/>
      <c r="G8" s="670"/>
      <c r="H8" s="670"/>
      <c r="I8" s="670"/>
      <c r="J8" s="670"/>
      <c r="K8" s="670"/>
      <c r="L8" s="670"/>
      <c r="M8" s="670"/>
      <c r="N8" s="670"/>
      <c r="O8" s="670"/>
      <c r="P8" s="671">
        <v>47045</v>
      </c>
      <c r="Q8" s="670"/>
      <c r="R8" s="665">
        <f t="shared" si="0"/>
        <v>47045</v>
      </c>
      <c r="S8" s="672"/>
    </row>
    <row r="9" spans="2:29" ht="16.5" hidden="1" customHeight="1">
      <c r="B9" s="668">
        <v>5</v>
      </c>
      <c r="C9" s="669" t="s">
        <v>779</v>
      </c>
      <c r="D9" s="670"/>
      <c r="E9" s="670" t="s">
        <v>780</v>
      </c>
      <c r="F9" s="665"/>
      <c r="G9" s="670"/>
      <c r="H9" s="670"/>
      <c r="I9" s="670"/>
      <c r="J9" s="670"/>
      <c r="K9" s="670"/>
      <c r="L9" s="670"/>
      <c r="M9" s="670"/>
      <c r="N9" s="670"/>
      <c r="O9" s="670"/>
      <c r="P9" s="673">
        <v>522727</v>
      </c>
      <c r="Q9" s="670"/>
      <c r="R9" s="665">
        <f t="shared" si="0"/>
        <v>522727</v>
      </c>
      <c r="S9" s="672"/>
    </row>
    <row r="10" spans="2:29" ht="16.5" hidden="1" customHeight="1">
      <c r="B10" s="668">
        <v>6</v>
      </c>
      <c r="C10" s="669" t="s">
        <v>781</v>
      </c>
      <c r="D10" s="670"/>
      <c r="E10" s="670" t="s">
        <v>778</v>
      </c>
      <c r="F10" s="665"/>
      <c r="G10" s="670"/>
      <c r="H10" s="670"/>
      <c r="I10" s="670"/>
      <c r="J10" s="670"/>
      <c r="K10" s="670"/>
      <c r="L10" s="670"/>
      <c r="M10" s="670"/>
      <c r="N10" s="670"/>
      <c r="O10" s="670"/>
      <c r="P10" s="673">
        <v>8364</v>
      </c>
      <c r="Q10" s="670"/>
      <c r="R10" s="665">
        <f t="shared" si="0"/>
        <v>8364</v>
      </c>
      <c r="S10" s="672"/>
    </row>
    <row r="11" spans="2:29" ht="16.5" hidden="1" customHeight="1">
      <c r="B11" s="668">
        <v>7</v>
      </c>
      <c r="C11" s="669" t="s">
        <v>782</v>
      </c>
      <c r="D11" s="670"/>
      <c r="E11" s="670" t="s">
        <v>778</v>
      </c>
      <c r="F11" s="665"/>
      <c r="G11" s="670"/>
      <c r="H11" s="670"/>
      <c r="I11" s="670"/>
      <c r="J11" s="670"/>
      <c r="K11" s="670"/>
      <c r="L11" s="670"/>
      <c r="M11" s="670"/>
      <c r="N11" s="670"/>
      <c r="O11" s="670"/>
      <c r="P11" s="673">
        <v>16727</v>
      </c>
      <c r="Q11" s="670"/>
      <c r="R11" s="665">
        <f t="shared" si="0"/>
        <v>16727</v>
      </c>
      <c r="S11" s="672"/>
    </row>
    <row r="12" spans="2:29" ht="16.5" hidden="1" customHeight="1">
      <c r="B12" s="668">
        <v>8</v>
      </c>
      <c r="C12" s="669" t="s">
        <v>783</v>
      </c>
      <c r="D12" s="670"/>
      <c r="E12" s="670" t="s">
        <v>778</v>
      </c>
      <c r="F12" s="665"/>
      <c r="G12" s="670"/>
      <c r="H12" s="670"/>
      <c r="I12" s="670"/>
      <c r="J12" s="670"/>
      <c r="K12" s="670"/>
      <c r="L12" s="670"/>
      <c r="M12" s="670"/>
      <c r="N12" s="670"/>
      <c r="O12" s="670"/>
      <c r="P12" s="673">
        <v>18818</v>
      </c>
      <c r="Q12" s="670"/>
      <c r="R12" s="665">
        <f t="shared" si="0"/>
        <v>18818</v>
      </c>
      <c r="S12" s="672"/>
    </row>
    <row r="13" spans="2:29" ht="16.5" customHeight="1">
      <c r="B13" s="668">
        <v>4</v>
      </c>
      <c r="C13" s="670" t="s">
        <v>784</v>
      </c>
      <c r="D13" s="670"/>
      <c r="E13" s="665" t="s">
        <v>711</v>
      </c>
      <c r="F13" s="665">
        <f>적용품셈및면적!E13</f>
        <v>7300</v>
      </c>
      <c r="G13" s="670"/>
      <c r="H13" s="670"/>
      <c r="I13" s="670"/>
      <c r="J13" s="670"/>
      <c r="K13" s="670"/>
      <c r="L13" s="670"/>
      <c r="M13" s="670"/>
      <c r="N13" s="670"/>
      <c r="O13" s="670"/>
      <c r="P13" s="670"/>
      <c r="Q13" s="670"/>
      <c r="R13" s="665">
        <f t="shared" si="0"/>
        <v>7300</v>
      </c>
      <c r="S13" s="672" t="s">
        <v>1459</v>
      </c>
    </row>
    <row r="14" spans="2:29" ht="16.5" customHeight="1">
      <c r="B14" s="668">
        <v>5</v>
      </c>
      <c r="C14" s="670" t="s">
        <v>785</v>
      </c>
      <c r="D14" s="670"/>
      <c r="E14" s="670" t="s">
        <v>786</v>
      </c>
      <c r="F14" s="670">
        <f>적용품셈및면적!E14</f>
        <v>5000</v>
      </c>
      <c r="G14" s="670"/>
      <c r="H14" s="670"/>
      <c r="I14" s="670"/>
      <c r="J14" s="670"/>
      <c r="K14" s="670"/>
      <c r="L14" s="670"/>
      <c r="M14" s="670"/>
      <c r="N14" s="670"/>
      <c r="O14" s="670"/>
      <c r="P14" s="670"/>
      <c r="Q14" s="670"/>
      <c r="R14" s="670">
        <f t="shared" si="0"/>
        <v>5000</v>
      </c>
      <c r="S14" s="672" t="s">
        <v>1459</v>
      </c>
    </row>
    <row r="15" spans="2:29" ht="16.5" customHeight="1">
      <c r="B15" s="674"/>
      <c r="C15" s="675"/>
      <c r="D15" s="675"/>
      <c r="E15" s="675"/>
      <c r="F15" s="675"/>
      <c r="G15" s="675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6"/>
    </row>
    <row r="16" spans="2:29" ht="16.5" customHeight="1">
      <c r="B16" s="677"/>
      <c r="C16" s="678"/>
      <c r="D16" s="678"/>
      <c r="E16" s="678"/>
      <c r="F16" s="678"/>
      <c r="G16" s="678"/>
      <c r="H16" s="678"/>
      <c r="I16" s="678"/>
      <c r="J16" s="678"/>
      <c r="K16" s="678"/>
      <c r="L16" s="678"/>
      <c r="M16" s="678"/>
      <c r="N16" s="678"/>
      <c r="O16" s="678"/>
      <c r="P16" s="678"/>
      <c r="Q16" s="678"/>
      <c r="R16" s="678"/>
      <c r="S16" s="679"/>
    </row>
  </sheetData>
  <mergeCells count="13">
    <mergeCell ref="P3:Q3"/>
    <mergeCell ref="R3:R4"/>
    <mergeCell ref="S3:S4"/>
    <mergeCell ref="B1:S2"/>
    <mergeCell ref="B3:B4"/>
    <mergeCell ref="C3:C4"/>
    <mergeCell ref="D3:D4"/>
    <mergeCell ref="E3:E4"/>
    <mergeCell ref="F3:G3"/>
    <mergeCell ref="H3:I3"/>
    <mergeCell ref="J3:K3"/>
    <mergeCell ref="L3:M3"/>
    <mergeCell ref="N3:O3"/>
  </mergeCells>
  <phoneticPr fontId="4" type="noConversion"/>
  <printOptions horizontalCentered="1"/>
  <pageMargins left="0.59055118110236227" right="7.874015748031496E-2" top="0.6692913385826772" bottom="0.59055118110236227" header="0.51181102362204722" footer="0.51181102362204722"/>
  <pageSetup paperSize="9" orientation="landscape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AAFD9-8471-42A9-991C-CF5E58155C30}">
  <sheetPr>
    <tabColor rgb="FF00B0F0"/>
  </sheetPr>
  <dimension ref="A1:AE393"/>
  <sheetViews>
    <sheetView view="pageBreakPreview" zoomScaleSheetLayoutView="100" workbookViewId="0">
      <selection activeCell="Y9" sqref="Y9"/>
    </sheetView>
  </sheetViews>
  <sheetFormatPr defaultColWidth="8" defaultRowHeight="16.5"/>
  <cols>
    <col min="1" max="4" width="6.109375" style="276" customWidth="1"/>
    <col min="5" max="24" width="5.77734375" style="276" customWidth="1"/>
    <col min="25" max="25" width="13.77734375" style="276" customWidth="1"/>
    <col min="26" max="43" width="5.77734375" style="276" customWidth="1"/>
    <col min="44" max="16384" width="8" style="276"/>
  </cols>
  <sheetData>
    <row r="1" spans="1:31" ht="17.45" customHeight="1">
      <c r="A1" s="1470" t="s">
        <v>801</v>
      </c>
      <c r="B1" s="1471"/>
      <c r="C1" s="1471"/>
      <c r="D1" s="1471"/>
      <c r="E1" s="1471"/>
      <c r="F1" s="1471"/>
      <c r="G1" s="1471"/>
      <c r="H1" s="1471"/>
      <c r="I1" s="1471"/>
      <c r="J1" s="1471"/>
      <c r="K1" s="1471"/>
      <c r="L1" s="1471"/>
      <c r="M1" s="1471"/>
      <c r="N1" s="1471"/>
      <c r="O1" s="1471"/>
      <c r="P1" s="1471"/>
      <c r="Q1" s="1471"/>
      <c r="R1" s="1471"/>
      <c r="S1" s="1472"/>
    </row>
    <row r="2" spans="1:31" ht="17.45" customHeight="1">
      <c r="A2" s="1473"/>
      <c r="B2" s="1474"/>
      <c r="C2" s="1474"/>
      <c r="D2" s="1474"/>
      <c r="E2" s="1474"/>
      <c r="F2" s="1474"/>
      <c r="G2" s="1474"/>
      <c r="H2" s="1474"/>
      <c r="I2" s="1474"/>
      <c r="J2" s="1474"/>
      <c r="K2" s="1474"/>
      <c r="L2" s="1474"/>
      <c r="M2" s="1474"/>
      <c r="N2" s="1474"/>
      <c r="O2" s="1474"/>
      <c r="P2" s="1474"/>
      <c r="Q2" s="1474"/>
      <c r="R2" s="1474"/>
      <c r="S2" s="1475"/>
    </row>
    <row r="3" spans="1:31" ht="17.45" customHeight="1">
      <c r="A3" s="1498"/>
      <c r="B3" s="1499"/>
      <c r="C3" s="1499"/>
      <c r="D3" s="1499"/>
      <c r="E3" s="1499"/>
      <c r="F3" s="1499"/>
      <c r="G3" s="1499"/>
      <c r="H3" s="1499"/>
      <c r="I3" s="1499"/>
      <c r="J3" s="1499"/>
      <c r="K3" s="1499"/>
      <c r="L3" s="1499"/>
      <c r="M3" s="1499"/>
      <c r="N3" s="1499"/>
      <c r="O3" s="1499"/>
      <c r="P3" s="1499"/>
      <c r="Q3" s="1499"/>
      <c r="R3" s="1499"/>
      <c r="S3" s="1500"/>
    </row>
    <row r="4" spans="1:31" ht="24.95" customHeight="1">
      <c r="A4" s="1501" t="s">
        <v>802</v>
      </c>
      <c r="B4" s="1502"/>
      <c r="C4" s="1502"/>
      <c r="D4" s="1503"/>
      <c r="E4" s="1504" t="s">
        <v>803</v>
      </c>
      <c r="F4" s="1504"/>
      <c r="G4" s="1505" t="s">
        <v>804</v>
      </c>
      <c r="H4" s="1505"/>
      <c r="I4" s="1505"/>
      <c r="J4" s="1505"/>
      <c r="K4" s="1505"/>
      <c r="L4" s="1505"/>
      <c r="M4" s="1505"/>
      <c r="N4" s="1505"/>
      <c r="O4" s="1505"/>
      <c r="P4" s="1505"/>
      <c r="Q4" s="1505"/>
      <c r="R4" s="1505"/>
      <c r="S4" s="1505"/>
    </row>
    <row r="5" spans="1:31" ht="24.95" customHeight="1">
      <c r="A5" s="1488" t="s">
        <v>805</v>
      </c>
      <c r="B5" s="1488"/>
      <c r="C5" s="1488"/>
      <c r="D5" s="1488"/>
      <c r="E5" s="1489">
        <v>18.399999999999999</v>
      </c>
      <c r="F5" s="1489"/>
      <c r="G5" s="1490" t="s">
        <v>806</v>
      </c>
      <c r="H5" s="1487"/>
      <c r="I5" s="1487"/>
      <c r="J5" s="1487"/>
      <c r="K5" s="1487"/>
      <c r="L5" s="1487"/>
      <c r="M5" s="1487"/>
      <c r="N5" s="1487"/>
      <c r="O5" s="1487"/>
      <c r="P5" s="1487"/>
      <c r="Q5" s="1487"/>
      <c r="R5" s="1487"/>
      <c r="S5" s="1487"/>
    </row>
    <row r="6" spans="1:31" ht="24.95" customHeight="1">
      <c r="A6" s="1488" t="s">
        <v>807</v>
      </c>
      <c r="B6" s="1488"/>
      <c r="C6" s="1488"/>
      <c r="D6" s="1488"/>
      <c r="E6" s="1489">
        <v>5.86</v>
      </c>
      <c r="F6" s="1489"/>
      <c r="G6" s="1490" t="s">
        <v>1454</v>
      </c>
      <c r="H6" s="1487"/>
      <c r="I6" s="1487"/>
      <c r="J6" s="1487"/>
      <c r="K6" s="1487"/>
      <c r="L6" s="1487"/>
      <c r="M6" s="1487"/>
      <c r="N6" s="1487"/>
      <c r="O6" s="1487"/>
      <c r="P6" s="1487"/>
      <c r="Q6" s="1487"/>
      <c r="R6" s="1487"/>
      <c r="S6" s="1487"/>
      <c r="U6" s="1482"/>
      <c r="V6" s="1482"/>
      <c r="W6" s="1482"/>
      <c r="X6" s="1482"/>
      <c r="Y6" s="1482"/>
      <c r="Z6" s="1482"/>
      <c r="AA6" s="1482"/>
      <c r="AB6" s="1482"/>
      <c r="AC6" s="1482"/>
      <c r="AD6" s="1482"/>
    </row>
    <row r="7" spans="1:31" ht="24.95" customHeight="1">
      <c r="A7" s="1488" t="s">
        <v>808</v>
      </c>
      <c r="B7" s="1488"/>
      <c r="C7" s="1488"/>
      <c r="D7" s="1488"/>
      <c r="E7" s="1489">
        <v>1.1499999999999999</v>
      </c>
      <c r="F7" s="1489"/>
      <c r="G7" s="1490" t="s">
        <v>1453</v>
      </c>
      <c r="H7" s="1490"/>
      <c r="I7" s="1490"/>
      <c r="J7" s="1490"/>
      <c r="K7" s="1490"/>
      <c r="L7" s="1490"/>
      <c r="M7" s="1490"/>
      <c r="N7" s="1490"/>
      <c r="O7" s="1490"/>
      <c r="P7" s="1490"/>
      <c r="Q7" s="1490"/>
      <c r="R7" s="1490"/>
      <c r="S7" s="1490"/>
      <c r="U7" s="1497"/>
      <c r="V7" s="1497"/>
      <c r="W7" s="1497"/>
      <c r="X7" s="1497"/>
      <c r="Y7" s="1497"/>
      <c r="Z7" s="1497"/>
      <c r="AA7" s="1497"/>
      <c r="AB7" s="1497"/>
      <c r="AC7" s="1497"/>
      <c r="AD7" s="1497"/>
      <c r="AE7" s="1497"/>
    </row>
    <row r="8" spans="1:31" ht="24.95" customHeight="1">
      <c r="A8" s="1488" t="s">
        <v>809</v>
      </c>
      <c r="B8" s="1488"/>
      <c r="C8" s="1488"/>
      <c r="D8" s="1488"/>
      <c r="E8" s="1496">
        <v>3.5950000000000002</v>
      </c>
      <c r="F8" s="1496"/>
      <c r="G8" s="1491" t="s">
        <v>810</v>
      </c>
      <c r="H8" s="1492"/>
      <c r="I8" s="1492"/>
      <c r="J8" s="1492"/>
      <c r="K8" s="1492"/>
      <c r="L8" s="1492"/>
      <c r="M8" s="1492"/>
      <c r="N8" s="1492"/>
      <c r="O8" s="1492"/>
      <c r="P8" s="1492"/>
      <c r="Q8" s="1492"/>
      <c r="R8" s="1492"/>
      <c r="S8" s="1493"/>
    </row>
    <row r="9" spans="1:31" ht="24.95" customHeight="1">
      <c r="A9" s="1488" t="s">
        <v>811</v>
      </c>
      <c r="B9" s="1488"/>
      <c r="C9" s="1488"/>
      <c r="D9" s="1488"/>
      <c r="E9" s="1489">
        <v>4.75</v>
      </c>
      <c r="F9" s="1489"/>
      <c r="G9" s="1491" t="s">
        <v>812</v>
      </c>
      <c r="H9" s="1492"/>
      <c r="I9" s="1492"/>
      <c r="J9" s="1492"/>
      <c r="K9" s="1492"/>
      <c r="L9" s="1492"/>
      <c r="M9" s="1492"/>
      <c r="N9" s="1492"/>
      <c r="O9" s="1492"/>
      <c r="P9" s="1492"/>
      <c r="Q9" s="1492"/>
      <c r="R9" s="1492"/>
      <c r="S9" s="1493"/>
    </row>
    <row r="10" spans="1:31" ht="24.95" customHeight="1">
      <c r="A10" s="1488" t="s">
        <v>209</v>
      </c>
      <c r="B10" s="1488"/>
      <c r="C10" s="1488"/>
      <c r="D10" s="1488"/>
      <c r="E10" s="1489">
        <v>13.14</v>
      </c>
      <c r="F10" s="1489"/>
      <c r="G10" s="1491" t="s">
        <v>813</v>
      </c>
      <c r="H10" s="1492"/>
      <c r="I10" s="1492"/>
      <c r="J10" s="1492"/>
      <c r="K10" s="1492"/>
      <c r="L10" s="1492"/>
      <c r="M10" s="1492"/>
      <c r="N10" s="1492"/>
      <c r="O10" s="1492"/>
      <c r="P10" s="1492"/>
      <c r="Q10" s="1492"/>
      <c r="R10" s="1492"/>
      <c r="S10" s="1493"/>
      <c r="T10" s="278"/>
    </row>
    <row r="11" spans="1:31" ht="24.95" customHeight="1">
      <c r="A11" s="1488" t="s">
        <v>814</v>
      </c>
      <c r="B11" s="1488"/>
      <c r="C11" s="1488"/>
      <c r="D11" s="1488"/>
      <c r="E11" s="1489">
        <v>2.0699999999999998</v>
      </c>
      <c r="F11" s="1489"/>
      <c r="G11" s="1490" t="s">
        <v>815</v>
      </c>
      <c r="H11" s="1487"/>
      <c r="I11" s="1487"/>
      <c r="J11" s="1487"/>
      <c r="K11" s="1487"/>
      <c r="L11" s="1487"/>
      <c r="M11" s="1487"/>
      <c r="N11" s="1487"/>
      <c r="O11" s="1487"/>
      <c r="P11" s="1487"/>
      <c r="Q11" s="1487"/>
      <c r="R11" s="1487"/>
      <c r="S11" s="1487"/>
    </row>
    <row r="12" spans="1:31" ht="24.95" customHeight="1">
      <c r="A12" s="1488" t="s">
        <v>2049</v>
      </c>
      <c r="B12" s="1488"/>
      <c r="C12" s="1488"/>
      <c r="D12" s="1488"/>
      <c r="E12" s="1494">
        <v>6.0000000000000001E-3</v>
      </c>
      <c r="F12" s="1495"/>
      <c r="G12" s="1490" t="s">
        <v>2048</v>
      </c>
      <c r="H12" s="1487"/>
      <c r="I12" s="1487"/>
      <c r="J12" s="1487"/>
      <c r="K12" s="1487"/>
      <c r="L12" s="1487"/>
      <c r="M12" s="1487"/>
      <c r="N12" s="1487"/>
      <c r="O12" s="1487"/>
      <c r="P12" s="1487"/>
      <c r="Q12" s="1487"/>
      <c r="R12" s="1487"/>
      <c r="S12" s="1487"/>
    </row>
    <row r="13" spans="1:31" ht="24.95" customHeight="1">
      <c r="A13" s="1488" t="s">
        <v>1452</v>
      </c>
      <c r="B13" s="1488"/>
      <c r="C13" s="1488"/>
      <c r="D13" s="1488"/>
      <c r="E13" s="1494">
        <v>0.09</v>
      </c>
      <c r="F13" s="1495"/>
      <c r="G13" s="1490" t="s">
        <v>1455</v>
      </c>
      <c r="H13" s="1487"/>
      <c r="I13" s="1487"/>
      <c r="J13" s="1487"/>
      <c r="K13" s="1487"/>
      <c r="L13" s="1487"/>
      <c r="M13" s="1487"/>
      <c r="N13" s="1487"/>
      <c r="O13" s="1487"/>
      <c r="P13" s="1487"/>
      <c r="Q13" s="1487"/>
      <c r="R13" s="1487"/>
      <c r="S13" s="1487"/>
    </row>
    <row r="14" spans="1:31" ht="24.95" customHeight="1">
      <c r="A14" s="1488" t="s">
        <v>816</v>
      </c>
      <c r="B14" s="1488"/>
      <c r="C14" s="1488"/>
      <c r="D14" s="1488"/>
      <c r="E14" s="1489">
        <v>4.9000000000000004</v>
      </c>
      <c r="F14" s="1489"/>
      <c r="G14" s="1487" t="s">
        <v>806</v>
      </c>
      <c r="H14" s="1487"/>
      <c r="I14" s="1487"/>
      <c r="J14" s="1487"/>
      <c r="K14" s="1487"/>
      <c r="L14" s="1487"/>
      <c r="M14" s="1487"/>
      <c r="N14" s="1487"/>
      <c r="O14" s="1487"/>
      <c r="P14" s="1487"/>
      <c r="Q14" s="1487"/>
      <c r="R14" s="1487"/>
      <c r="S14" s="1487"/>
    </row>
    <row r="15" spans="1:31" ht="24.95" customHeight="1">
      <c r="A15" s="1488" t="s">
        <v>817</v>
      </c>
      <c r="B15" s="1488"/>
      <c r="C15" s="1488"/>
      <c r="D15" s="1488"/>
      <c r="E15" s="1489"/>
      <c r="F15" s="1489"/>
      <c r="G15" s="1490" t="s">
        <v>818</v>
      </c>
      <c r="H15" s="1487"/>
      <c r="I15" s="1487"/>
      <c r="J15" s="1487"/>
      <c r="K15" s="1487"/>
      <c r="L15" s="1487"/>
      <c r="M15" s="1487"/>
      <c r="N15" s="1487"/>
      <c r="O15" s="1487"/>
      <c r="P15" s="1487"/>
      <c r="Q15" s="1487"/>
      <c r="R15" s="1487"/>
      <c r="S15" s="1487"/>
    </row>
    <row r="16" spans="1:31" ht="24.95" customHeight="1">
      <c r="A16" s="1488" t="s">
        <v>819</v>
      </c>
      <c r="B16" s="1488"/>
      <c r="C16" s="1488"/>
      <c r="D16" s="1488"/>
      <c r="E16" s="1489">
        <v>8</v>
      </c>
      <c r="F16" s="1489"/>
      <c r="G16" s="1487" t="s">
        <v>806</v>
      </c>
      <c r="H16" s="1487"/>
      <c r="I16" s="1487"/>
      <c r="J16" s="1487"/>
      <c r="K16" s="1487"/>
      <c r="L16" s="1487"/>
      <c r="M16" s="1487"/>
      <c r="N16" s="1487"/>
      <c r="O16" s="1487"/>
      <c r="P16" s="1487"/>
      <c r="Q16" s="1487"/>
      <c r="R16" s="1487"/>
      <c r="S16" s="1487"/>
    </row>
    <row r="17" spans="1:30" ht="24.95" customHeight="1">
      <c r="A17" s="1488" t="s">
        <v>820</v>
      </c>
      <c r="B17" s="1488"/>
      <c r="C17" s="1488"/>
      <c r="D17" s="1488"/>
      <c r="E17" s="1489">
        <v>15</v>
      </c>
      <c r="F17" s="1489"/>
      <c r="G17" s="1487" t="s">
        <v>821</v>
      </c>
      <c r="H17" s="1487"/>
      <c r="I17" s="1487"/>
      <c r="J17" s="1487"/>
      <c r="K17" s="1487"/>
      <c r="L17" s="1487"/>
      <c r="M17" s="1487"/>
      <c r="N17" s="1487"/>
      <c r="O17" s="1487"/>
      <c r="P17" s="1487"/>
      <c r="Q17" s="1487"/>
      <c r="R17" s="1487"/>
      <c r="S17" s="1487"/>
    </row>
    <row r="18" spans="1:30" ht="24.95" customHeight="1">
      <c r="A18" s="1488" t="s">
        <v>822</v>
      </c>
      <c r="B18" s="1488"/>
      <c r="C18" s="1488"/>
      <c r="D18" s="1488"/>
      <c r="E18" s="1489">
        <v>10</v>
      </c>
      <c r="F18" s="1489"/>
      <c r="G18" s="1487" t="s">
        <v>823</v>
      </c>
      <c r="H18" s="1487"/>
      <c r="I18" s="1487"/>
      <c r="J18" s="1487"/>
      <c r="K18" s="1487"/>
      <c r="L18" s="1487"/>
      <c r="M18" s="1487"/>
      <c r="N18" s="1487"/>
      <c r="O18" s="1487"/>
      <c r="P18" s="1487"/>
      <c r="Q18" s="1487"/>
      <c r="R18" s="1487"/>
      <c r="S18" s="1487"/>
    </row>
    <row r="19" spans="1:30" ht="24.95" hidden="1" customHeight="1">
      <c r="A19" s="1488" t="s">
        <v>824</v>
      </c>
      <c r="B19" s="1488"/>
      <c r="C19" s="1488"/>
      <c r="D19" s="1488"/>
      <c r="E19" s="1486"/>
      <c r="F19" s="1486"/>
      <c r="G19" s="1487" t="s">
        <v>825</v>
      </c>
      <c r="H19" s="1487"/>
      <c r="I19" s="1487"/>
      <c r="J19" s="1487"/>
      <c r="K19" s="1487"/>
      <c r="L19" s="1487"/>
      <c r="M19" s="1487"/>
      <c r="N19" s="1487"/>
      <c r="O19" s="1487"/>
      <c r="P19" s="1487"/>
      <c r="Q19" s="1487"/>
      <c r="R19" s="1487"/>
      <c r="S19" s="1487"/>
      <c r="U19" s="1482"/>
      <c r="V19" s="1482"/>
      <c r="W19" s="1482"/>
      <c r="X19" s="1482"/>
      <c r="Y19" s="1482"/>
      <c r="Z19" s="1482"/>
      <c r="AA19" s="1482"/>
      <c r="AB19" s="1482"/>
      <c r="AC19" s="1482"/>
      <c r="AD19" s="1482"/>
    </row>
    <row r="20" spans="1:30" ht="24.95" hidden="1" customHeight="1">
      <c r="A20" s="1483" t="s">
        <v>826</v>
      </c>
      <c r="B20" s="1484"/>
      <c r="C20" s="1484"/>
      <c r="D20" s="1485"/>
      <c r="E20" s="1486"/>
      <c r="F20" s="1486"/>
      <c r="G20" s="1487" t="s">
        <v>984</v>
      </c>
      <c r="H20" s="1487"/>
      <c r="I20" s="1487"/>
      <c r="J20" s="1487"/>
      <c r="K20" s="1487"/>
      <c r="L20" s="1487"/>
      <c r="M20" s="1487"/>
      <c r="N20" s="1487"/>
      <c r="O20" s="1487"/>
      <c r="P20" s="1487"/>
      <c r="Q20" s="1487"/>
      <c r="R20" s="1487"/>
      <c r="S20" s="1487"/>
      <c r="U20" s="1482"/>
      <c r="V20" s="1482"/>
      <c r="W20" s="1482"/>
      <c r="X20" s="1482"/>
      <c r="Y20" s="1482"/>
      <c r="Z20" s="1482"/>
      <c r="AA20" s="1482"/>
      <c r="AB20" s="1482"/>
      <c r="AC20" s="1482"/>
      <c r="AD20" s="1482"/>
    </row>
    <row r="21" spans="1:30" ht="17.45" customHeight="1">
      <c r="A21" s="1470"/>
      <c r="B21" s="1471"/>
      <c r="C21" s="1471"/>
      <c r="D21" s="1471"/>
      <c r="E21" s="1471"/>
      <c r="F21" s="1471"/>
      <c r="G21" s="1471"/>
      <c r="H21" s="1471"/>
      <c r="I21" s="1471"/>
      <c r="J21" s="1471"/>
      <c r="K21" s="1471"/>
      <c r="L21" s="1471"/>
      <c r="M21" s="1471"/>
      <c r="N21" s="1471"/>
      <c r="O21" s="1471"/>
      <c r="P21" s="1471"/>
      <c r="Q21" s="1471"/>
      <c r="R21" s="1471"/>
      <c r="S21" s="1472"/>
    </row>
    <row r="22" spans="1:30" ht="17.45" customHeight="1">
      <c r="A22" s="1473"/>
      <c r="B22" s="1474"/>
      <c r="C22" s="1474"/>
      <c r="D22" s="1474"/>
      <c r="E22" s="1474"/>
      <c r="F22" s="1474"/>
      <c r="G22" s="1474"/>
      <c r="H22" s="1474"/>
      <c r="I22" s="1474"/>
      <c r="J22" s="1474"/>
      <c r="K22" s="1474"/>
      <c r="L22" s="1474"/>
      <c r="M22" s="1474"/>
      <c r="N22" s="1474"/>
      <c r="O22" s="1474"/>
      <c r="P22" s="1474"/>
      <c r="Q22" s="1474"/>
      <c r="R22" s="1474"/>
      <c r="S22" s="1475"/>
    </row>
    <row r="23" spans="1:30" ht="17.45" customHeight="1">
      <c r="A23" s="1473"/>
      <c r="B23" s="1474"/>
      <c r="C23" s="1474"/>
      <c r="D23" s="1474"/>
      <c r="E23" s="1474"/>
      <c r="F23" s="1474"/>
      <c r="G23" s="1474"/>
      <c r="H23" s="1474"/>
      <c r="I23" s="1474"/>
      <c r="J23" s="1474"/>
      <c r="K23" s="1474"/>
      <c r="L23" s="1474"/>
      <c r="M23" s="1474"/>
      <c r="N23" s="1474"/>
      <c r="O23" s="1474"/>
      <c r="P23" s="1474"/>
      <c r="Q23" s="1474"/>
      <c r="R23" s="1474"/>
      <c r="S23" s="1475"/>
    </row>
    <row r="24" spans="1:30" ht="17.45" customHeight="1">
      <c r="A24" s="279"/>
      <c r="S24" s="280"/>
    </row>
    <row r="25" spans="1:30" ht="17.45" customHeight="1">
      <c r="A25" s="279"/>
      <c r="S25" s="280"/>
    </row>
    <row r="26" spans="1:30" ht="17.45" customHeight="1">
      <c r="A26" s="281"/>
      <c r="S26" s="280"/>
    </row>
    <row r="27" spans="1:30" ht="17.45" customHeight="1">
      <c r="A27" s="282"/>
      <c r="S27" s="280"/>
    </row>
    <row r="28" spans="1:30" ht="17.45" customHeight="1">
      <c r="A28" s="282"/>
      <c r="S28" s="280"/>
    </row>
    <row r="29" spans="1:30" ht="17.45" customHeight="1">
      <c r="A29" s="282"/>
      <c r="S29" s="280"/>
    </row>
    <row r="30" spans="1:30" ht="17.45" customHeight="1">
      <c r="A30" s="282"/>
      <c r="S30" s="280"/>
    </row>
    <row r="31" spans="1:30" ht="17.45" customHeight="1">
      <c r="A31" s="282"/>
      <c r="S31" s="280"/>
    </row>
    <row r="32" spans="1:30" ht="17.45" customHeight="1">
      <c r="A32" s="282"/>
      <c r="S32" s="280"/>
    </row>
    <row r="33" spans="1:19" ht="17.45" customHeight="1">
      <c r="A33" s="282"/>
      <c r="S33" s="280"/>
    </row>
    <row r="34" spans="1:19" ht="17.45" customHeight="1">
      <c r="A34" s="282"/>
      <c r="S34" s="280"/>
    </row>
    <row r="35" spans="1:19" ht="17.45" customHeight="1">
      <c r="A35" s="282"/>
      <c r="S35" s="280"/>
    </row>
    <row r="36" spans="1:19" ht="17.45" customHeight="1">
      <c r="A36" s="282"/>
      <c r="S36" s="280"/>
    </row>
    <row r="37" spans="1:19" ht="17.45" customHeight="1">
      <c r="A37" s="282"/>
      <c r="S37" s="280"/>
    </row>
    <row r="38" spans="1:19" ht="17.45" customHeight="1">
      <c r="A38" s="282"/>
      <c r="S38" s="280"/>
    </row>
    <row r="39" spans="1:19" ht="17.45" customHeight="1">
      <c r="A39" s="282"/>
      <c r="S39" s="280"/>
    </row>
    <row r="40" spans="1:19" ht="17.45" customHeight="1">
      <c r="A40" s="282"/>
      <c r="S40" s="280"/>
    </row>
    <row r="41" spans="1:19" ht="17.45" customHeight="1">
      <c r="A41" s="282"/>
      <c r="S41" s="280"/>
    </row>
    <row r="42" spans="1:19" ht="17.45" customHeight="1">
      <c r="A42" s="282"/>
      <c r="S42" s="280"/>
    </row>
    <row r="43" spans="1:19" ht="17.45" customHeight="1">
      <c r="A43" s="282"/>
      <c r="B43" s="1463"/>
      <c r="C43" s="1463"/>
      <c r="D43" s="1463"/>
      <c r="E43" s="1463"/>
      <c r="F43" s="1463"/>
      <c r="S43" s="280"/>
    </row>
    <row r="44" spans="1:19" ht="17.45" customHeight="1">
      <c r="A44" s="282"/>
      <c r="J44" s="284"/>
      <c r="K44" s="1466"/>
      <c r="L44" s="1466"/>
      <c r="M44" s="1464"/>
      <c r="N44" s="1464"/>
      <c r="O44" s="1464"/>
      <c r="P44" s="1467"/>
      <c r="Q44" s="1467"/>
      <c r="R44" s="1468"/>
      <c r="S44" s="1469"/>
    </row>
    <row r="45" spans="1:19" ht="17.45" customHeight="1">
      <c r="A45" s="282"/>
      <c r="E45" s="1479" t="s">
        <v>827</v>
      </c>
      <c r="F45" s="1480"/>
      <c r="G45" s="1480"/>
      <c r="H45" s="1481"/>
      <c r="I45" s="1479" t="s">
        <v>828</v>
      </c>
      <c r="J45" s="1480"/>
      <c r="K45" s="1480"/>
      <c r="L45" s="1481"/>
      <c r="S45" s="280"/>
    </row>
    <row r="46" spans="1:19" ht="17.45" customHeight="1">
      <c r="A46" s="282"/>
      <c r="B46" s="283"/>
      <c r="C46" s="283"/>
      <c r="D46" s="283"/>
      <c r="E46" s="1478">
        <v>1828</v>
      </c>
      <c r="F46" s="1478"/>
      <c r="G46" s="1478"/>
      <c r="H46" s="1478"/>
      <c r="I46" s="1478">
        <v>1823</v>
      </c>
      <c r="J46" s="1478"/>
      <c r="K46" s="1478"/>
      <c r="L46" s="1478"/>
      <c r="S46" s="280"/>
    </row>
    <row r="47" spans="1:19" ht="17.45" customHeight="1">
      <c r="A47" s="282"/>
      <c r="B47" s="284"/>
      <c r="C47" s="284"/>
      <c r="D47" s="284"/>
      <c r="E47" s="284"/>
      <c r="F47" s="285"/>
      <c r="O47" s="284"/>
      <c r="P47" s="1467"/>
      <c r="Q47" s="1467"/>
      <c r="R47" s="1468"/>
      <c r="S47" s="1469"/>
    </row>
    <row r="48" spans="1:19" ht="17.45" customHeight="1">
      <c r="A48" s="282"/>
      <c r="S48" s="280"/>
    </row>
    <row r="49" spans="1:19" ht="17.45" customHeight="1">
      <c r="A49" s="286"/>
      <c r="B49" s="287"/>
      <c r="C49" s="287"/>
      <c r="D49" s="287"/>
      <c r="E49" s="287"/>
      <c r="F49" s="287"/>
      <c r="G49" s="287"/>
      <c r="H49" s="287"/>
      <c r="I49" s="287"/>
      <c r="J49" s="287"/>
      <c r="K49" s="287"/>
      <c r="L49" s="287"/>
      <c r="M49" s="287"/>
      <c r="N49" s="287"/>
      <c r="O49" s="287"/>
      <c r="P49" s="287"/>
      <c r="Q49" s="287"/>
      <c r="R49" s="287"/>
      <c r="S49" s="288"/>
    </row>
    <row r="50" spans="1:19" ht="17.45" customHeight="1">
      <c r="A50" s="1470" t="s">
        <v>985</v>
      </c>
      <c r="B50" s="1471"/>
      <c r="C50" s="1471"/>
      <c r="D50" s="1471"/>
      <c r="E50" s="1471"/>
      <c r="F50" s="1471"/>
      <c r="G50" s="1471"/>
      <c r="H50" s="1471"/>
      <c r="I50" s="1471"/>
      <c r="J50" s="1471"/>
      <c r="K50" s="1471"/>
      <c r="L50" s="1471"/>
      <c r="M50" s="1471"/>
      <c r="N50" s="1471"/>
      <c r="O50" s="1471"/>
      <c r="P50" s="1471"/>
      <c r="Q50" s="1471"/>
      <c r="R50" s="1471"/>
      <c r="S50" s="1472"/>
    </row>
    <row r="51" spans="1:19" ht="17.45" customHeight="1">
      <c r="A51" s="1473"/>
      <c r="B51" s="1474"/>
      <c r="C51" s="1474"/>
      <c r="D51" s="1474"/>
      <c r="E51" s="1474"/>
      <c r="F51" s="1474"/>
      <c r="G51" s="1474"/>
      <c r="H51" s="1474"/>
      <c r="I51" s="1474"/>
      <c r="J51" s="1474"/>
      <c r="K51" s="1474"/>
      <c r="L51" s="1474"/>
      <c r="M51" s="1474"/>
      <c r="N51" s="1474"/>
      <c r="O51" s="1474"/>
      <c r="P51" s="1474"/>
      <c r="Q51" s="1474"/>
      <c r="R51" s="1474"/>
      <c r="S51" s="1475"/>
    </row>
    <row r="52" spans="1:19" ht="17.45" customHeight="1">
      <c r="A52" s="1473"/>
      <c r="B52" s="1474"/>
      <c r="C52" s="1474"/>
      <c r="D52" s="1474"/>
      <c r="E52" s="1474"/>
      <c r="F52" s="1474"/>
      <c r="G52" s="1474"/>
      <c r="H52" s="1474"/>
      <c r="I52" s="1474"/>
      <c r="J52" s="1474"/>
      <c r="K52" s="1474"/>
      <c r="L52" s="1474"/>
      <c r="M52" s="1474"/>
      <c r="N52" s="1474"/>
      <c r="O52" s="1474"/>
      <c r="P52" s="1474"/>
      <c r="Q52" s="1474"/>
      <c r="R52" s="1474"/>
      <c r="S52" s="1475"/>
    </row>
    <row r="53" spans="1:19" ht="17.45" customHeight="1">
      <c r="A53" s="279"/>
      <c r="S53" s="280"/>
    </row>
    <row r="54" spans="1:19" ht="17.45" customHeight="1">
      <c r="A54" s="279"/>
      <c r="S54" s="280"/>
    </row>
    <row r="55" spans="1:19" ht="17.45" customHeight="1">
      <c r="A55" s="281"/>
      <c r="S55" s="280"/>
    </row>
    <row r="56" spans="1:19" ht="17.45" customHeight="1">
      <c r="A56" s="282"/>
      <c r="S56" s="280"/>
    </row>
    <row r="57" spans="1:19" ht="17.45" customHeight="1">
      <c r="A57" s="282"/>
      <c r="S57" s="280"/>
    </row>
    <row r="58" spans="1:19" ht="17.45" customHeight="1">
      <c r="A58" s="282"/>
      <c r="S58" s="280"/>
    </row>
    <row r="59" spans="1:19" ht="17.45" customHeight="1">
      <c r="A59" s="282"/>
      <c r="S59" s="280"/>
    </row>
    <row r="60" spans="1:19" ht="17.45" customHeight="1">
      <c r="A60" s="282"/>
      <c r="S60" s="280"/>
    </row>
    <row r="61" spans="1:19" ht="17.45" customHeight="1">
      <c r="A61" s="282"/>
      <c r="S61" s="280"/>
    </row>
    <row r="62" spans="1:19" ht="17.45" customHeight="1">
      <c r="A62" s="282"/>
      <c r="S62" s="280"/>
    </row>
    <row r="63" spans="1:19" ht="17.45" customHeight="1">
      <c r="A63" s="282"/>
      <c r="S63" s="280"/>
    </row>
    <row r="64" spans="1:19" ht="17.45" customHeight="1">
      <c r="A64" s="282"/>
      <c r="S64" s="280"/>
    </row>
    <row r="65" spans="1:19" ht="17.45" customHeight="1">
      <c r="A65" s="282"/>
      <c r="S65" s="280"/>
    </row>
    <row r="66" spans="1:19" ht="17.45" customHeight="1">
      <c r="A66" s="282"/>
      <c r="S66" s="280"/>
    </row>
    <row r="67" spans="1:19" ht="17.45" customHeight="1">
      <c r="A67" s="282"/>
      <c r="S67" s="280"/>
    </row>
    <row r="68" spans="1:19" ht="17.45" customHeight="1">
      <c r="A68" s="282"/>
      <c r="S68" s="280"/>
    </row>
    <row r="69" spans="1:19" ht="17.45" customHeight="1">
      <c r="A69" s="282"/>
      <c r="S69" s="280"/>
    </row>
    <row r="70" spans="1:19" ht="17.45" customHeight="1">
      <c r="A70" s="282"/>
      <c r="S70" s="280"/>
    </row>
    <row r="71" spans="1:19" ht="17.45" customHeight="1">
      <c r="A71" s="282"/>
      <c r="S71" s="280"/>
    </row>
    <row r="72" spans="1:19" ht="17.45" customHeight="1">
      <c r="A72" s="282"/>
      <c r="B72" s="1463"/>
      <c r="C72" s="1463"/>
      <c r="D72" s="1463"/>
      <c r="E72" s="1463"/>
      <c r="F72" s="1463"/>
      <c r="S72" s="280"/>
    </row>
    <row r="73" spans="1:19" ht="17.45" customHeight="1">
      <c r="A73" s="282"/>
      <c r="B73" s="1464"/>
      <c r="C73" s="1464"/>
      <c r="D73" s="1464"/>
      <c r="E73" s="1464"/>
      <c r="F73" s="1465"/>
      <c r="G73" s="1465"/>
      <c r="H73" s="284"/>
      <c r="I73" s="284"/>
      <c r="J73" s="284"/>
      <c r="K73" s="1466"/>
      <c r="L73" s="1466"/>
      <c r="M73" s="1464"/>
      <c r="N73" s="1464"/>
      <c r="O73" s="1464"/>
      <c r="P73" s="1467"/>
      <c r="Q73" s="1467"/>
      <c r="R73" s="1468"/>
      <c r="S73" s="1469"/>
    </row>
    <row r="74" spans="1:19" ht="17.45" customHeight="1">
      <c r="A74" s="282"/>
      <c r="S74" s="280"/>
    </row>
    <row r="75" spans="1:19" ht="17.45" customHeight="1">
      <c r="A75" s="282"/>
      <c r="B75" s="1463"/>
      <c r="C75" s="1463"/>
      <c r="D75" s="1463"/>
      <c r="E75" s="1463"/>
      <c r="F75" s="1463"/>
      <c r="S75" s="280"/>
    </row>
    <row r="76" spans="1:19" ht="17.45" customHeight="1">
      <c r="A76" s="282"/>
      <c r="B76" s="1464"/>
      <c r="C76" s="1464"/>
      <c r="D76" s="1464"/>
      <c r="E76" s="1464"/>
      <c r="F76" s="1465"/>
      <c r="G76" s="1465"/>
      <c r="H76" s="284"/>
      <c r="I76" s="284"/>
      <c r="J76" s="284"/>
      <c r="K76" s="1466"/>
      <c r="L76" s="1466"/>
      <c r="M76" s="1464"/>
      <c r="N76" s="1464"/>
      <c r="O76" s="1464"/>
      <c r="P76" s="1467"/>
      <c r="Q76" s="1467"/>
      <c r="R76" s="1468"/>
      <c r="S76" s="1469"/>
    </row>
    <row r="77" spans="1:19" ht="17.45" customHeight="1">
      <c r="A77" s="282"/>
      <c r="S77" s="280"/>
    </row>
    <row r="78" spans="1:19" ht="17.45" customHeight="1">
      <c r="A78" s="286"/>
      <c r="B78" s="287"/>
      <c r="C78" s="287"/>
      <c r="D78" s="287"/>
      <c r="E78" s="287"/>
      <c r="F78" s="287"/>
      <c r="G78" s="287"/>
      <c r="H78" s="287"/>
      <c r="I78" s="287"/>
      <c r="J78" s="287"/>
      <c r="K78" s="287"/>
      <c r="L78" s="287"/>
      <c r="M78" s="287"/>
      <c r="N78" s="287"/>
      <c r="O78" s="287"/>
      <c r="P78" s="287"/>
      <c r="Q78" s="287"/>
      <c r="R78" s="287"/>
      <c r="S78" s="288"/>
    </row>
    <row r="79" spans="1:19" ht="17.45" customHeight="1">
      <c r="A79" s="1470" t="s">
        <v>829</v>
      </c>
      <c r="B79" s="1471"/>
      <c r="C79" s="1471"/>
      <c r="D79" s="1471"/>
      <c r="E79" s="1471"/>
      <c r="F79" s="1471"/>
      <c r="G79" s="1471"/>
      <c r="H79" s="1471"/>
      <c r="I79" s="1471"/>
      <c r="J79" s="1471"/>
      <c r="K79" s="1471"/>
      <c r="L79" s="1471"/>
      <c r="M79" s="1471"/>
      <c r="N79" s="1471"/>
      <c r="O79" s="1471"/>
      <c r="P79" s="1471"/>
      <c r="Q79" s="1471"/>
      <c r="R79" s="1471"/>
      <c r="S79" s="1472"/>
    </row>
    <row r="80" spans="1:19" ht="17.45" customHeight="1">
      <c r="A80" s="1473"/>
      <c r="B80" s="1474"/>
      <c r="C80" s="1474"/>
      <c r="D80" s="1474"/>
      <c r="E80" s="1474"/>
      <c r="F80" s="1474"/>
      <c r="G80" s="1474"/>
      <c r="H80" s="1474"/>
      <c r="I80" s="1474"/>
      <c r="J80" s="1474"/>
      <c r="K80" s="1474"/>
      <c r="L80" s="1474"/>
      <c r="M80" s="1474"/>
      <c r="N80" s="1474"/>
      <c r="O80" s="1474"/>
      <c r="P80" s="1474"/>
      <c r="Q80" s="1474"/>
      <c r="R80" s="1474"/>
      <c r="S80" s="1475"/>
    </row>
    <row r="81" spans="1:19" ht="17.45" customHeight="1">
      <c r="A81" s="1473"/>
      <c r="B81" s="1474"/>
      <c r="C81" s="1474"/>
      <c r="D81" s="1474"/>
      <c r="E81" s="1474"/>
      <c r="F81" s="1474"/>
      <c r="G81" s="1474"/>
      <c r="H81" s="1474"/>
      <c r="I81" s="1474"/>
      <c r="J81" s="1474"/>
      <c r="K81" s="1474"/>
      <c r="L81" s="1474"/>
      <c r="M81" s="1474"/>
      <c r="N81" s="1474"/>
      <c r="O81" s="1474"/>
      <c r="P81" s="1474"/>
      <c r="Q81" s="1474"/>
      <c r="R81" s="1474"/>
      <c r="S81" s="1475"/>
    </row>
    <row r="82" spans="1:19" ht="17.45" customHeight="1">
      <c r="A82" s="279"/>
      <c r="S82" s="280"/>
    </row>
    <row r="83" spans="1:19" ht="17.45" customHeight="1">
      <c r="A83" s="279"/>
      <c r="S83" s="280"/>
    </row>
    <row r="84" spans="1:19" ht="17.45" customHeight="1">
      <c r="A84" s="281"/>
      <c r="S84" s="280"/>
    </row>
    <row r="85" spans="1:19" ht="17.45" customHeight="1">
      <c r="A85" s="282"/>
      <c r="S85" s="280"/>
    </row>
    <row r="86" spans="1:19" ht="17.45" customHeight="1">
      <c r="A86" s="282"/>
      <c r="S86" s="280"/>
    </row>
    <row r="87" spans="1:19" ht="17.45" customHeight="1">
      <c r="A87" s="282"/>
      <c r="S87" s="280"/>
    </row>
    <row r="88" spans="1:19" ht="17.45" customHeight="1">
      <c r="A88" s="282"/>
      <c r="S88" s="280"/>
    </row>
    <row r="89" spans="1:19" ht="17.45" customHeight="1">
      <c r="A89" s="282"/>
      <c r="S89" s="280"/>
    </row>
    <row r="90" spans="1:19" ht="17.45" customHeight="1">
      <c r="A90" s="282"/>
      <c r="S90" s="280"/>
    </row>
    <row r="91" spans="1:19" ht="17.45" customHeight="1">
      <c r="A91" s="282"/>
      <c r="S91" s="280"/>
    </row>
    <row r="92" spans="1:19" ht="17.45" customHeight="1">
      <c r="A92" s="282"/>
      <c r="S92" s="280"/>
    </row>
    <row r="93" spans="1:19" ht="17.45" customHeight="1">
      <c r="A93" s="282"/>
      <c r="S93" s="280"/>
    </row>
    <row r="94" spans="1:19" ht="17.45" customHeight="1">
      <c r="A94" s="282"/>
      <c r="S94" s="280"/>
    </row>
    <row r="95" spans="1:19" ht="17.45" customHeight="1">
      <c r="A95" s="282"/>
      <c r="S95" s="280"/>
    </row>
    <row r="96" spans="1:19" ht="17.45" customHeight="1">
      <c r="A96" s="282"/>
      <c r="S96" s="280"/>
    </row>
    <row r="97" spans="1:19" ht="17.45" customHeight="1">
      <c r="A97" s="282"/>
      <c r="S97" s="280"/>
    </row>
    <row r="98" spans="1:19" ht="17.45" customHeight="1">
      <c r="A98" s="282"/>
      <c r="S98" s="280"/>
    </row>
    <row r="99" spans="1:19" ht="17.45" customHeight="1">
      <c r="A99" s="282"/>
      <c r="S99" s="280"/>
    </row>
    <row r="100" spans="1:19" ht="17.45" customHeight="1">
      <c r="A100" s="282"/>
      <c r="S100" s="280"/>
    </row>
    <row r="101" spans="1:19" ht="17.45" customHeight="1">
      <c r="A101" s="282"/>
      <c r="B101" s="1463"/>
      <c r="C101" s="1463"/>
      <c r="D101" s="1463"/>
      <c r="E101" s="1463"/>
      <c r="F101" s="1463"/>
      <c r="S101" s="280"/>
    </row>
    <row r="102" spans="1:19" ht="17.45" customHeight="1">
      <c r="A102" s="282"/>
      <c r="B102" s="1464"/>
      <c r="C102" s="1464"/>
      <c r="D102" s="1464"/>
      <c r="E102" s="1464"/>
      <c r="F102" s="1465"/>
      <c r="G102" s="1465"/>
      <c r="H102" s="284"/>
      <c r="I102" s="284"/>
      <c r="J102" s="284"/>
      <c r="K102" s="1466"/>
      <c r="L102" s="1466"/>
      <c r="M102" s="1464"/>
      <c r="N102" s="1464"/>
      <c r="O102" s="1464"/>
      <c r="P102" s="1467"/>
      <c r="Q102" s="1467"/>
      <c r="R102" s="1468"/>
      <c r="S102" s="1469"/>
    </row>
    <row r="103" spans="1:19" ht="17.45" customHeight="1">
      <c r="A103" s="282"/>
      <c r="S103" s="280"/>
    </row>
    <row r="104" spans="1:19" ht="17.45" customHeight="1">
      <c r="A104" s="282"/>
      <c r="B104" s="1463"/>
      <c r="C104" s="1463"/>
      <c r="D104" s="1463"/>
      <c r="E104" s="1463"/>
      <c r="F104" s="1463"/>
      <c r="S104" s="280"/>
    </row>
    <row r="105" spans="1:19" ht="17.45" customHeight="1">
      <c r="A105" s="282"/>
      <c r="B105" s="1464"/>
      <c r="C105" s="1464"/>
      <c r="D105" s="1464"/>
      <c r="E105" s="1464"/>
      <c r="F105" s="1465"/>
      <c r="G105" s="1465"/>
      <c r="H105" s="284"/>
      <c r="I105" s="284"/>
      <c r="J105" s="284"/>
      <c r="K105" s="1466"/>
      <c r="L105" s="1466"/>
      <c r="M105" s="1464"/>
      <c r="N105" s="1464"/>
      <c r="O105" s="1464"/>
      <c r="P105" s="1467"/>
      <c r="Q105" s="1467"/>
      <c r="R105" s="1468"/>
      <c r="S105" s="1469"/>
    </row>
    <row r="106" spans="1:19" ht="17.45" customHeight="1">
      <c r="A106" s="282"/>
      <c r="S106" s="280"/>
    </row>
    <row r="107" spans="1:19" ht="17.45" customHeight="1">
      <c r="A107" s="286"/>
      <c r="B107" s="287"/>
      <c r="C107" s="287"/>
      <c r="D107" s="287"/>
      <c r="E107" s="287"/>
      <c r="F107" s="287"/>
      <c r="G107" s="287"/>
      <c r="H107" s="287"/>
      <c r="I107" s="287"/>
      <c r="J107" s="287"/>
      <c r="K107" s="287"/>
      <c r="L107" s="287"/>
      <c r="M107" s="287"/>
      <c r="N107" s="287"/>
      <c r="O107" s="287"/>
      <c r="P107" s="287"/>
      <c r="Q107" s="287"/>
      <c r="R107" s="287"/>
      <c r="S107" s="288"/>
    </row>
    <row r="108" spans="1:19" ht="17.45" customHeight="1">
      <c r="A108" s="1470" t="s">
        <v>830</v>
      </c>
      <c r="B108" s="1471"/>
      <c r="C108" s="1471"/>
      <c r="D108" s="1471"/>
      <c r="E108" s="1471"/>
      <c r="F108" s="1471"/>
      <c r="G108" s="1471"/>
      <c r="H108" s="1471"/>
      <c r="I108" s="1471"/>
      <c r="J108" s="1471"/>
      <c r="K108" s="1471"/>
      <c r="L108" s="1471"/>
      <c r="M108" s="1471"/>
      <c r="N108" s="1471"/>
      <c r="O108" s="1471"/>
      <c r="P108" s="1471"/>
      <c r="Q108" s="1471"/>
      <c r="R108" s="1471"/>
      <c r="S108" s="1472"/>
    </row>
    <row r="109" spans="1:19" ht="17.45" customHeight="1">
      <c r="A109" s="1473"/>
      <c r="B109" s="1474"/>
      <c r="C109" s="1474"/>
      <c r="D109" s="1474"/>
      <c r="E109" s="1474"/>
      <c r="F109" s="1474"/>
      <c r="G109" s="1474"/>
      <c r="H109" s="1474"/>
      <c r="I109" s="1474"/>
      <c r="J109" s="1474"/>
      <c r="K109" s="1474"/>
      <c r="L109" s="1474"/>
      <c r="M109" s="1474"/>
      <c r="N109" s="1474"/>
      <c r="O109" s="1474"/>
      <c r="P109" s="1474"/>
      <c r="Q109" s="1474"/>
      <c r="R109" s="1474"/>
      <c r="S109" s="1475"/>
    </row>
    <row r="110" spans="1:19" ht="17.45" customHeight="1">
      <c r="A110" s="1473"/>
      <c r="B110" s="1474"/>
      <c r="C110" s="1474"/>
      <c r="D110" s="1474"/>
      <c r="E110" s="1474"/>
      <c r="F110" s="1474"/>
      <c r="G110" s="1474"/>
      <c r="H110" s="1474"/>
      <c r="I110" s="1474"/>
      <c r="J110" s="1474"/>
      <c r="K110" s="1474"/>
      <c r="L110" s="1474"/>
      <c r="M110" s="1474"/>
      <c r="N110" s="1474"/>
      <c r="O110" s="1474"/>
      <c r="P110" s="1474"/>
      <c r="Q110" s="1474"/>
      <c r="R110" s="1474"/>
      <c r="S110" s="1475"/>
    </row>
    <row r="111" spans="1:19" ht="17.45" customHeight="1">
      <c r="A111" s="279"/>
      <c r="S111" s="280"/>
    </row>
    <row r="112" spans="1:19" ht="17.45" customHeight="1">
      <c r="A112" s="279"/>
      <c r="S112" s="280"/>
    </row>
    <row r="113" spans="1:19" ht="17.45" customHeight="1">
      <c r="A113" s="281"/>
      <c r="S113" s="280"/>
    </row>
    <row r="114" spans="1:19" ht="17.45" customHeight="1">
      <c r="A114" s="282"/>
      <c r="S114" s="280"/>
    </row>
    <row r="115" spans="1:19" ht="17.45" customHeight="1">
      <c r="A115" s="282"/>
      <c r="S115" s="280"/>
    </row>
    <row r="116" spans="1:19" ht="17.45" customHeight="1">
      <c r="A116" s="282"/>
      <c r="S116" s="280"/>
    </row>
    <row r="117" spans="1:19" ht="17.45" customHeight="1">
      <c r="A117" s="282"/>
      <c r="S117" s="280"/>
    </row>
    <row r="118" spans="1:19" ht="17.45" customHeight="1">
      <c r="A118" s="282"/>
      <c r="S118" s="280"/>
    </row>
    <row r="119" spans="1:19" ht="17.45" customHeight="1">
      <c r="A119" s="282"/>
      <c r="S119" s="280"/>
    </row>
    <row r="120" spans="1:19" ht="17.45" customHeight="1">
      <c r="A120" s="282"/>
      <c r="S120" s="280"/>
    </row>
    <row r="121" spans="1:19" ht="17.45" customHeight="1">
      <c r="A121" s="282"/>
      <c r="S121" s="280"/>
    </row>
    <row r="122" spans="1:19" ht="17.45" customHeight="1">
      <c r="A122" s="282"/>
      <c r="S122" s="280"/>
    </row>
    <row r="123" spans="1:19" ht="17.45" customHeight="1">
      <c r="A123" s="282"/>
      <c r="S123" s="280"/>
    </row>
    <row r="124" spans="1:19" ht="17.45" customHeight="1">
      <c r="A124" s="282"/>
      <c r="S124" s="280"/>
    </row>
    <row r="125" spans="1:19" ht="17.45" customHeight="1">
      <c r="A125" s="282"/>
      <c r="S125" s="280"/>
    </row>
    <row r="126" spans="1:19" ht="17.45" customHeight="1">
      <c r="A126" s="282"/>
      <c r="S126" s="280"/>
    </row>
    <row r="127" spans="1:19" ht="17.45" customHeight="1">
      <c r="A127" s="282"/>
      <c r="S127" s="280"/>
    </row>
    <row r="128" spans="1:19" ht="17.45" customHeight="1">
      <c r="A128" s="282"/>
      <c r="S128" s="280"/>
    </row>
    <row r="129" spans="1:30" ht="17.45" customHeight="1">
      <c r="A129" s="282"/>
      <c r="S129" s="280"/>
    </row>
    <row r="130" spans="1:30" ht="17.45" customHeight="1">
      <c r="A130" s="282"/>
      <c r="B130" s="1463"/>
      <c r="C130" s="1463"/>
      <c r="D130" s="1463"/>
      <c r="E130" s="1463"/>
      <c r="F130" s="1463"/>
      <c r="S130" s="280"/>
    </row>
    <row r="131" spans="1:30" ht="17.45" customHeight="1">
      <c r="A131" s="282"/>
      <c r="B131" s="1464"/>
      <c r="C131" s="1464"/>
      <c r="D131" s="1464"/>
      <c r="E131" s="1464"/>
      <c r="F131" s="1465"/>
      <c r="G131" s="1465"/>
      <c r="H131" s="284"/>
      <c r="I131" s="284"/>
      <c r="J131" s="284"/>
      <c r="K131" s="1466"/>
      <c r="L131" s="1466"/>
      <c r="M131" s="1464"/>
      <c r="N131" s="1464"/>
      <c r="O131" s="1464"/>
      <c r="P131" s="1467"/>
      <c r="Q131" s="1467"/>
      <c r="R131" s="1468"/>
      <c r="S131" s="1469"/>
    </row>
    <row r="132" spans="1:30" ht="17.45" customHeight="1">
      <c r="A132" s="282"/>
      <c r="S132" s="280"/>
    </row>
    <row r="133" spans="1:30" ht="17.45" customHeight="1">
      <c r="A133" s="282"/>
      <c r="B133" s="1463"/>
      <c r="C133" s="1463"/>
      <c r="D133" s="1463"/>
      <c r="E133" s="1463"/>
      <c r="F133" s="1463"/>
      <c r="S133" s="280"/>
    </row>
    <row r="134" spans="1:30" ht="17.45" customHeight="1">
      <c r="A134" s="282"/>
      <c r="B134" s="1464"/>
      <c r="C134" s="1464"/>
      <c r="D134" s="1464"/>
      <c r="E134" s="1464"/>
      <c r="F134" s="1465"/>
      <c r="G134" s="1465"/>
      <c r="H134" s="284"/>
      <c r="I134" s="284"/>
      <c r="J134" s="284"/>
      <c r="K134" s="1466"/>
      <c r="L134" s="1466"/>
      <c r="M134" s="1464"/>
      <c r="N134" s="1464"/>
      <c r="O134" s="1464"/>
      <c r="P134" s="1467"/>
      <c r="Q134" s="1467"/>
      <c r="R134" s="1468"/>
      <c r="S134" s="1469"/>
    </row>
    <row r="135" spans="1:30" ht="17.45" customHeight="1">
      <c r="A135" s="282"/>
      <c r="S135" s="280"/>
    </row>
    <row r="136" spans="1:30" ht="17.45" customHeight="1">
      <c r="A136" s="286"/>
      <c r="B136" s="287"/>
      <c r="C136" s="287"/>
      <c r="D136" s="287"/>
      <c r="E136" s="287"/>
      <c r="F136" s="287"/>
      <c r="G136" s="287"/>
      <c r="H136" s="287"/>
      <c r="I136" s="287"/>
      <c r="J136" s="287"/>
      <c r="K136" s="287"/>
      <c r="L136" s="287"/>
      <c r="M136" s="287"/>
      <c r="N136" s="287"/>
      <c r="O136" s="287"/>
      <c r="P136" s="287"/>
      <c r="Q136" s="287"/>
      <c r="R136" s="287"/>
      <c r="S136" s="288"/>
    </row>
    <row r="137" spans="1:30" ht="17.45" customHeight="1">
      <c r="A137" s="1474"/>
      <c r="B137" s="1474"/>
      <c r="C137" s="1474"/>
      <c r="D137" s="1474"/>
      <c r="E137" s="1474"/>
      <c r="F137" s="1474"/>
      <c r="G137" s="1474"/>
      <c r="H137" s="1474"/>
      <c r="I137" s="1474"/>
      <c r="J137" s="1474"/>
      <c r="K137" s="1474"/>
      <c r="L137" s="1474"/>
      <c r="M137" s="1474"/>
      <c r="N137" s="1474"/>
      <c r="O137" s="1474"/>
      <c r="P137" s="1474"/>
      <c r="Q137" s="1474"/>
      <c r="R137" s="1474"/>
      <c r="S137" s="1474"/>
      <c r="U137" s="277"/>
      <c r="V137" s="277"/>
      <c r="W137" s="277"/>
      <c r="X137" s="277"/>
      <c r="Y137" s="277"/>
      <c r="Z137" s="277"/>
      <c r="AA137" s="277"/>
      <c r="AB137" s="277"/>
      <c r="AC137" s="277"/>
      <c r="AD137" s="277"/>
    </row>
    <row r="138" spans="1:30" ht="17.45" customHeight="1">
      <c r="A138" s="1474"/>
      <c r="B138" s="1474"/>
      <c r="C138" s="1474"/>
      <c r="D138" s="1474"/>
      <c r="E138" s="1474"/>
      <c r="F138" s="1474"/>
      <c r="G138" s="1474"/>
      <c r="H138" s="1474"/>
      <c r="I138" s="1474"/>
      <c r="J138" s="1474"/>
      <c r="K138" s="1474"/>
      <c r="L138" s="1474"/>
      <c r="M138" s="1474"/>
      <c r="N138" s="1474"/>
      <c r="O138" s="1474"/>
      <c r="P138" s="1474"/>
      <c r="Q138" s="1474"/>
      <c r="R138" s="1474"/>
      <c r="S138" s="1474"/>
      <c r="U138" s="277"/>
      <c r="V138" s="277"/>
      <c r="W138" s="277"/>
      <c r="X138" s="277"/>
      <c r="Y138" s="277"/>
      <c r="Z138" s="277"/>
      <c r="AA138" s="277"/>
      <c r="AB138" s="277"/>
      <c r="AC138" s="277"/>
      <c r="AD138" s="277"/>
    </row>
    <row r="139" spans="1:30" ht="17.45" customHeight="1">
      <c r="A139" s="1474"/>
      <c r="B139" s="1474"/>
      <c r="C139" s="1474"/>
      <c r="D139" s="1474"/>
      <c r="E139" s="1474"/>
      <c r="F139" s="1474"/>
      <c r="G139" s="1474"/>
      <c r="H139" s="1474"/>
      <c r="I139" s="1474"/>
      <c r="J139" s="1474"/>
      <c r="K139" s="1474"/>
      <c r="L139" s="1474"/>
      <c r="M139" s="1474"/>
      <c r="N139" s="1474"/>
      <c r="O139" s="1474"/>
      <c r="P139" s="1474"/>
      <c r="Q139" s="1474"/>
      <c r="R139" s="1474"/>
      <c r="S139" s="1474"/>
      <c r="U139" s="277"/>
      <c r="V139" s="277"/>
      <c r="W139" s="277"/>
      <c r="X139" s="277"/>
      <c r="Y139" s="277"/>
      <c r="Z139" s="277"/>
      <c r="AA139" s="277"/>
      <c r="AB139" s="277"/>
      <c r="AC139" s="277"/>
      <c r="AD139" s="277"/>
    </row>
    <row r="140" spans="1:30" ht="17.45" customHeight="1">
      <c r="A140" s="289"/>
      <c r="B140" s="289"/>
      <c r="C140" s="289"/>
      <c r="D140" s="289"/>
      <c r="E140" s="290"/>
      <c r="F140" s="290"/>
      <c r="G140" s="291"/>
      <c r="H140" s="291"/>
      <c r="I140" s="291"/>
      <c r="J140" s="291"/>
      <c r="K140" s="291"/>
      <c r="L140" s="291"/>
      <c r="M140" s="291"/>
      <c r="N140" s="291"/>
      <c r="O140" s="291"/>
      <c r="P140" s="291"/>
      <c r="Q140" s="291"/>
      <c r="R140" s="291"/>
      <c r="S140" s="291"/>
      <c r="U140" s="277"/>
      <c r="V140" s="277"/>
      <c r="W140" s="277"/>
      <c r="X140" s="277"/>
      <c r="Y140" s="277"/>
      <c r="Z140" s="277"/>
      <c r="AA140" s="277"/>
      <c r="AB140" s="277"/>
      <c r="AC140" s="277"/>
      <c r="AD140" s="277"/>
    </row>
    <row r="141" spans="1:30" ht="17.45" customHeight="1">
      <c r="A141" s="289"/>
      <c r="B141" s="289"/>
      <c r="C141" s="289"/>
      <c r="D141" s="289"/>
      <c r="E141" s="290"/>
      <c r="F141" s="290"/>
      <c r="G141" s="291"/>
      <c r="H141" s="291"/>
      <c r="I141" s="291"/>
      <c r="J141" s="291"/>
      <c r="K141" s="291"/>
      <c r="L141" s="291"/>
      <c r="M141" s="291"/>
      <c r="N141" s="291"/>
      <c r="O141" s="291"/>
      <c r="P141" s="291"/>
      <c r="Q141" s="291"/>
      <c r="R141" s="291"/>
      <c r="S141" s="291"/>
      <c r="U141" s="277"/>
      <c r="V141" s="277"/>
      <c r="W141" s="277"/>
      <c r="X141" s="277"/>
      <c r="Y141" s="277"/>
      <c r="Z141" s="277"/>
      <c r="AA141" s="277"/>
      <c r="AB141" s="277"/>
      <c r="AC141" s="277"/>
      <c r="AD141" s="277"/>
    </row>
    <row r="142" spans="1:30" ht="17.45" customHeight="1">
      <c r="A142" s="289"/>
      <c r="B142" s="289"/>
      <c r="C142" s="289"/>
      <c r="D142" s="289"/>
      <c r="E142" s="290"/>
      <c r="F142" s="290"/>
      <c r="G142" s="291"/>
      <c r="H142" s="291"/>
      <c r="I142" s="291"/>
      <c r="J142" s="291"/>
      <c r="K142" s="291"/>
      <c r="L142" s="291"/>
      <c r="M142" s="291"/>
      <c r="N142" s="291"/>
      <c r="O142" s="291"/>
      <c r="P142" s="291"/>
      <c r="Q142" s="291"/>
      <c r="R142" s="291"/>
      <c r="S142" s="291"/>
      <c r="U142" s="277"/>
      <c r="V142" s="277"/>
      <c r="W142" s="277"/>
      <c r="X142" s="277"/>
      <c r="Y142" s="277"/>
      <c r="Z142" s="277"/>
      <c r="AA142" s="277"/>
      <c r="AB142" s="277"/>
      <c r="AC142" s="277"/>
      <c r="AD142" s="277"/>
    </row>
    <row r="143" spans="1:30" ht="17.45" customHeight="1">
      <c r="A143" s="289"/>
      <c r="B143" s="289"/>
      <c r="C143" s="289"/>
      <c r="D143" s="289"/>
      <c r="E143" s="290"/>
      <c r="F143" s="290"/>
      <c r="G143" s="291"/>
      <c r="H143" s="291"/>
      <c r="I143" s="291"/>
      <c r="J143" s="291"/>
      <c r="K143" s="291"/>
      <c r="L143" s="291"/>
      <c r="M143" s="291"/>
      <c r="N143" s="291"/>
      <c r="O143" s="291"/>
      <c r="P143" s="291"/>
      <c r="Q143" s="291"/>
      <c r="R143" s="291"/>
      <c r="S143" s="291"/>
      <c r="U143" s="277"/>
      <c r="V143" s="277"/>
      <c r="W143" s="277"/>
      <c r="X143" s="277"/>
      <c r="Y143" s="277"/>
      <c r="Z143" s="277"/>
      <c r="AA143" s="277"/>
      <c r="AB143" s="277"/>
      <c r="AC143" s="277"/>
      <c r="AD143" s="277"/>
    </row>
    <row r="144" spans="1:30" ht="17.45" customHeight="1">
      <c r="A144" s="289"/>
      <c r="B144" s="289"/>
      <c r="C144" s="289"/>
      <c r="D144" s="289"/>
      <c r="E144" s="290"/>
      <c r="F144" s="290"/>
      <c r="G144" s="291"/>
      <c r="H144" s="291"/>
      <c r="I144" s="291"/>
      <c r="J144" s="291"/>
      <c r="K144" s="291"/>
      <c r="L144" s="291"/>
      <c r="M144" s="291"/>
      <c r="N144" s="291"/>
      <c r="O144" s="291"/>
      <c r="P144" s="291"/>
      <c r="Q144" s="291"/>
      <c r="R144" s="291"/>
      <c r="S144" s="291"/>
      <c r="U144" s="277"/>
      <c r="V144" s="277"/>
      <c r="W144" s="277"/>
      <c r="X144" s="277"/>
      <c r="Y144" s="277"/>
      <c r="Z144" s="277"/>
      <c r="AA144" s="277"/>
      <c r="AB144" s="277"/>
      <c r="AC144" s="277"/>
      <c r="AD144" s="277"/>
    </row>
    <row r="145" spans="1:30" ht="17.45" customHeight="1">
      <c r="A145" s="289"/>
      <c r="B145" s="289"/>
      <c r="C145" s="289"/>
      <c r="D145" s="289"/>
      <c r="E145" s="290"/>
      <c r="F145" s="290"/>
      <c r="G145" s="291"/>
      <c r="H145" s="291"/>
      <c r="I145" s="291"/>
      <c r="J145" s="291"/>
      <c r="K145" s="291"/>
      <c r="L145" s="291"/>
      <c r="M145" s="291"/>
      <c r="N145" s="291"/>
      <c r="O145" s="291"/>
      <c r="P145" s="291"/>
      <c r="Q145" s="291"/>
      <c r="R145" s="291"/>
      <c r="S145" s="291"/>
      <c r="U145" s="277"/>
      <c r="V145" s="277"/>
      <c r="W145" s="277"/>
      <c r="X145" s="277"/>
      <c r="Y145" s="277"/>
      <c r="Z145" s="277"/>
      <c r="AA145" s="277"/>
      <c r="AB145" s="277"/>
      <c r="AC145" s="277"/>
      <c r="AD145" s="277"/>
    </row>
    <row r="146" spans="1:30" ht="17.45" customHeight="1">
      <c r="A146" s="289"/>
      <c r="B146" s="289"/>
      <c r="C146" s="289"/>
      <c r="D146" s="289"/>
      <c r="E146" s="290"/>
      <c r="F146" s="290"/>
      <c r="G146" s="291"/>
      <c r="H146" s="291"/>
      <c r="I146" s="291"/>
      <c r="J146" s="291"/>
      <c r="K146" s="291"/>
      <c r="L146" s="291"/>
      <c r="M146" s="291"/>
      <c r="N146" s="291"/>
      <c r="O146" s="291"/>
      <c r="P146" s="291"/>
      <c r="Q146" s="291"/>
      <c r="R146" s="291"/>
      <c r="S146" s="291"/>
      <c r="U146" s="277"/>
      <c r="V146" s="277"/>
      <c r="W146" s="277"/>
      <c r="X146" s="277"/>
      <c r="Y146" s="277"/>
      <c r="Z146" s="277"/>
      <c r="AA146" s="277"/>
      <c r="AB146" s="277"/>
      <c r="AC146" s="277"/>
      <c r="AD146" s="277"/>
    </row>
    <row r="147" spans="1:30" ht="17.45" customHeight="1">
      <c r="A147" s="289"/>
      <c r="B147" s="289"/>
      <c r="C147" s="289"/>
      <c r="D147" s="289"/>
      <c r="E147" s="290"/>
      <c r="F147" s="290"/>
      <c r="G147" s="291"/>
      <c r="H147" s="291"/>
      <c r="I147" s="291"/>
      <c r="J147" s="291"/>
      <c r="K147" s="291"/>
      <c r="L147" s="291"/>
      <c r="M147" s="291"/>
      <c r="N147" s="291"/>
      <c r="O147" s="291"/>
      <c r="P147" s="291"/>
      <c r="Q147" s="291"/>
      <c r="R147" s="291"/>
      <c r="S147" s="291"/>
      <c r="U147" s="277"/>
      <c r="V147" s="277"/>
      <c r="W147" s="277"/>
      <c r="X147" s="277"/>
      <c r="Y147" s="277"/>
      <c r="Z147" s="277"/>
      <c r="AA147" s="277"/>
      <c r="AB147" s="277"/>
      <c r="AC147" s="277"/>
      <c r="AD147" s="277"/>
    </row>
    <row r="148" spans="1:30" ht="17.45" customHeight="1">
      <c r="A148" s="289"/>
      <c r="B148" s="289"/>
      <c r="C148" s="289"/>
      <c r="D148" s="289"/>
      <c r="E148" s="290"/>
      <c r="F148" s="290"/>
      <c r="G148" s="291"/>
      <c r="H148" s="291"/>
      <c r="I148" s="291"/>
      <c r="J148" s="291"/>
      <c r="K148" s="291"/>
      <c r="L148" s="291"/>
      <c r="M148" s="291"/>
      <c r="N148" s="291"/>
      <c r="O148" s="291"/>
      <c r="P148" s="291"/>
      <c r="Q148" s="291"/>
      <c r="R148" s="291"/>
      <c r="S148" s="291"/>
      <c r="U148" s="277"/>
      <c r="V148" s="277"/>
      <c r="W148" s="277"/>
      <c r="X148" s="277"/>
      <c r="Y148" s="277"/>
      <c r="Z148" s="277"/>
      <c r="AA148" s="277"/>
      <c r="AB148" s="277"/>
      <c r="AC148" s="277"/>
      <c r="AD148" s="277"/>
    </row>
    <row r="149" spans="1:30" ht="17.45" customHeight="1">
      <c r="A149" s="289"/>
      <c r="B149" s="289"/>
      <c r="C149" s="289"/>
      <c r="D149" s="289"/>
      <c r="E149" s="290"/>
      <c r="F149" s="290"/>
      <c r="G149" s="291"/>
      <c r="H149" s="291"/>
      <c r="I149" s="291"/>
      <c r="J149" s="291"/>
      <c r="K149" s="291"/>
      <c r="L149" s="291"/>
      <c r="M149" s="291"/>
      <c r="N149" s="291"/>
      <c r="O149" s="291"/>
      <c r="P149" s="291"/>
      <c r="Q149" s="291"/>
      <c r="R149" s="291"/>
      <c r="S149" s="291"/>
      <c r="U149" s="277"/>
      <c r="V149" s="277"/>
      <c r="W149" s="277"/>
      <c r="X149" s="277"/>
      <c r="Y149" s="277"/>
      <c r="Z149" s="277"/>
      <c r="AA149" s="277"/>
      <c r="AB149" s="277"/>
      <c r="AC149" s="277"/>
      <c r="AD149" s="277"/>
    </row>
    <row r="150" spans="1:30" ht="17.45" customHeight="1">
      <c r="A150" s="289"/>
      <c r="B150" s="289"/>
      <c r="C150" s="289"/>
      <c r="D150" s="289"/>
      <c r="E150" s="290"/>
      <c r="F150" s="290"/>
      <c r="G150" s="291"/>
      <c r="H150" s="291"/>
      <c r="I150" s="291"/>
      <c r="J150" s="291"/>
      <c r="K150" s="291"/>
      <c r="L150" s="291"/>
      <c r="M150" s="291"/>
      <c r="N150" s="291"/>
      <c r="O150" s="291"/>
      <c r="P150" s="291"/>
      <c r="Q150" s="291"/>
      <c r="R150" s="291"/>
      <c r="S150" s="291"/>
      <c r="U150" s="277"/>
      <c r="V150" s="277"/>
      <c r="W150" s="277"/>
      <c r="X150" s="277"/>
      <c r="Y150" s="277"/>
      <c r="Z150" s="277"/>
      <c r="AA150" s="277"/>
      <c r="AB150" s="277"/>
      <c r="AC150" s="277"/>
      <c r="AD150" s="277"/>
    </row>
    <row r="151" spans="1:30" ht="17.45" customHeight="1">
      <c r="A151" s="289"/>
      <c r="B151" s="289"/>
      <c r="C151" s="289"/>
      <c r="D151" s="289"/>
      <c r="E151" s="290"/>
      <c r="F151" s="290"/>
      <c r="G151" s="291"/>
      <c r="H151" s="291"/>
      <c r="I151" s="291"/>
      <c r="J151" s="291"/>
      <c r="K151" s="291"/>
      <c r="L151" s="291"/>
      <c r="M151" s="291"/>
      <c r="N151" s="291"/>
      <c r="O151" s="291"/>
      <c r="P151" s="291"/>
      <c r="Q151" s="291"/>
      <c r="R151" s="291"/>
      <c r="S151" s="291"/>
      <c r="U151" s="277"/>
      <c r="V151" s="277"/>
      <c r="W151" s="277"/>
      <c r="X151" s="277"/>
      <c r="Y151" s="277"/>
      <c r="Z151" s="277"/>
      <c r="AA151" s="277"/>
      <c r="AB151" s="277"/>
      <c r="AC151" s="277"/>
      <c r="AD151" s="277"/>
    </row>
    <row r="152" spans="1:30" ht="17.45" customHeight="1">
      <c r="A152" s="289"/>
      <c r="B152" s="289"/>
      <c r="C152" s="289"/>
      <c r="D152" s="289"/>
      <c r="E152" s="290"/>
      <c r="F152" s="290"/>
      <c r="G152" s="291"/>
      <c r="H152" s="291"/>
      <c r="I152" s="291"/>
      <c r="J152" s="291"/>
      <c r="K152" s="291"/>
      <c r="L152" s="291"/>
      <c r="M152" s="291"/>
      <c r="N152" s="291"/>
      <c r="O152" s="291"/>
      <c r="P152" s="291"/>
      <c r="Q152" s="291"/>
      <c r="R152" s="291"/>
      <c r="S152" s="291"/>
      <c r="U152" s="277"/>
      <c r="V152" s="277"/>
      <c r="W152" s="277"/>
      <c r="X152" s="277"/>
      <c r="Y152" s="277"/>
      <c r="Z152" s="277"/>
      <c r="AA152" s="277"/>
      <c r="AB152" s="277"/>
      <c r="AC152" s="277"/>
      <c r="AD152" s="277"/>
    </row>
    <row r="153" spans="1:30" ht="17.45" customHeight="1">
      <c r="A153" s="289"/>
      <c r="B153" s="289"/>
      <c r="C153" s="289"/>
      <c r="D153" s="289"/>
      <c r="E153" s="290"/>
      <c r="F153" s="290"/>
      <c r="G153" s="291"/>
      <c r="H153" s="291"/>
      <c r="I153" s="291"/>
      <c r="J153" s="291"/>
      <c r="K153" s="291"/>
      <c r="L153" s="291"/>
      <c r="M153" s="291"/>
      <c r="N153" s="291"/>
      <c r="O153" s="291"/>
      <c r="P153" s="291"/>
      <c r="Q153" s="291"/>
      <c r="R153" s="291"/>
      <c r="S153" s="291"/>
      <c r="U153" s="277"/>
      <c r="V153" s="277"/>
      <c r="W153" s="277"/>
      <c r="X153" s="277"/>
      <c r="Y153" s="277"/>
      <c r="Z153" s="277"/>
      <c r="AA153" s="277"/>
      <c r="AB153" s="277"/>
      <c r="AC153" s="277"/>
      <c r="AD153" s="277"/>
    </row>
    <row r="154" spans="1:30" ht="17.45" customHeight="1">
      <c r="A154" s="289"/>
      <c r="B154" s="289"/>
      <c r="C154" s="289"/>
      <c r="D154" s="289"/>
      <c r="E154" s="290"/>
      <c r="F154" s="290"/>
      <c r="G154" s="291"/>
      <c r="H154" s="291"/>
      <c r="I154" s="291"/>
      <c r="J154" s="291"/>
      <c r="K154" s="291"/>
      <c r="L154" s="291"/>
      <c r="M154" s="291"/>
      <c r="N154" s="291"/>
      <c r="O154" s="291"/>
      <c r="P154" s="291"/>
      <c r="Q154" s="291"/>
      <c r="R154" s="291"/>
      <c r="S154" s="291"/>
      <c r="U154" s="277"/>
      <c r="V154" s="277"/>
      <c r="W154" s="277"/>
      <c r="X154" s="277"/>
      <c r="Y154" s="277"/>
      <c r="Z154" s="277"/>
      <c r="AA154" s="277"/>
      <c r="AB154" s="277"/>
      <c r="AC154" s="277"/>
      <c r="AD154" s="277"/>
    </row>
    <row r="155" spans="1:30" ht="17.45" customHeight="1">
      <c r="A155" s="289"/>
      <c r="B155" s="289"/>
      <c r="C155" s="289"/>
      <c r="D155" s="289"/>
      <c r="E155" s="290"/>
      <c r="F155" s="290"/>
      <c r="G155" s="291"/>
      <c r="H155" s="291"/>
      <c r="I155" s="291"/>
      <c r="J155" s="291"/>
      <c r="K155" s="291"/>
      <c r="L155" s="291"/>
      <c r="M155" s="291"/>
      <c r="N155" s="291"/>
      <c r="O155" s="291"/>
      <c r="P155" s="291"/>
      <c r="Q155" s="291"/>
      <c r="R155" s="291"/>
      <c r="S155" s="291"/>
      <c r="U155" s="277"/>
      <c r="V155" s="277"/>
      <c r="W155" s="277"/>
      <c r="X155" s="277"/>
      <c r="Y155" s="277"/>
      <c r="Z155" s="277"/>
      <c r="AA155" s="277"/>
      <c r="AB155" s="277"/>
      <c r="AC155" s="277"/>
      <c r="AD155" s="277"/>
    </row>
    <row r="156" spans="1:30" ht="17.45" customHeight="1">
      <c r="A156" s="289"/>
      <c r="B156" s="289"/>
      <c r="C156" s="289"/>
      <c r="D156" s="289"/>
      <c r="E156" s="290"/>
      <c r="F156" s="290"/>
      <c r="G156" s="291"/>
      <c r="H156" s="291"/>
      <c r="I156" s="291"/>
      <c r="J156" s="291"/>
      <c r="K156" s="291"/>
      <c r="L156" s="291"/>
      <c r="M156" s="291"/>
      <c r="N156" s="291"/>
      <c r="O156" s="291"/>
      <c r="P156" s="291"/>
      <c r="Q156" s="291"/>
      <c r="R156" s="291"/>
      <c r="S156" s="291"/>
      <c r="U156" s="277"/>
      <c r="V156" s="277"/>
      <c r="W156" s="277"/>
      <c r="X156" s="277"/>
      <c r="Y156" s="277"/>
      <c r="Z156" s="277"/>
      <c r="AA156" s="277"/>
      <c r="AB156" s="277"/>
      <c r="AC156" s="277"/>
      <c r="AD156" s="277"/>
    </row>
    <row r="157" spans="1:30" ht="17.45" customHeight="1">
      <c r="A157" s="289"/>
      <c r="B157" s="289"/>
      <c r="C157" s="289"/>
      <c r="D157" s="289"/>
      <c r="E157" s="290"/>
      <c r="F157" s="290"/>
      <c r="G157" s="291"/>
      <c r="H157" s="291"/>
      <c r="I157" s="291"/>
      <c r="J157" s="291"/>
      <c r="K157" s="291"/>
      <c r="L157" s="291"/>
      <c r="M157" s="291"/>
      <c r="N157" s="291"/>
      <c r="O157" s="291"/>
      <c r="P157" s="291"/>
      <c r="Q157" s="291"/>
      <c r="R157" s="291"/>
      <c r="S157" s="291"/>
      <c r="U157" s="277"/>
      <c r="V157" s="277"/>
      <c r="W157" s="277"/>
      <c r="X157" s="277"/>
      <c r="Y157" s="277"/>
      <c r="Z157" s="277"/>
      <c r="AA157" s="277"/>
      <c r="AB157" s="277"/>
      <c r="AC157" s="277"/>
      <c r="AD157" s="277"/>
    </row>
    <row r="158" spans="1:30" ht="17.45" customHeight="1">
      <c r="A158" s="289"/>
      <c r="B158" s="289"/>
      <c r="C158" s="289"/>
      <c r="D158" s="289"/>
      <c r="E158" s="290"/>
      <c r="F158" s="290"/>
      <c r="G158" s="291"/>
      <c r="H158" s="291"/>
      <c r="I158" s="291"/>
      <c r="J158" s="291"/>
      <c r="K158" s="291"/>
      <c r="L158" s="291"/>
      <c r="M158" s="291"/>
      <c r="N158" s="291"/>
      <c r="O158" s="291"/>
      <c r="P158" s="291"/>
      <c r="Q158" s="291"/>
      <c r="R158" s="291"/>
      <c r="S158" s="291"/>
      <c r="U158" s="277"/>
      <c r="V158" s="277"/>
      <c r="W158" s="277"/>
      <c r="X158" s="277"/>
      <c r="Y158" s="277"/>
      <c r="Z158" s="277"/>
      <c r="AA158" s="277"/>
      <c r="AB158" s="277"/>
      <c r="AC158" s="277"/>
      <c r="AD158" s="277"/>
    </row>
    <row r="159" spans="1:30" ht="17.45" customHeight="1">
      <c r="A159" s="289"/>
      <c r="B159" s="289"/>
      <c r="C159" s="289"/>
      <c r="D159" s="289"/>
      <c r="E159" s="290"/>
      <c r="F159" s="290"/>
      <c r="G159" s="291"/>
      <c r="H159" s="291"/>
      <c r="I159" s="291"/>
      <c r="J159" s="291"/>
      <c r="K159" s="291"/>
      <c r="L159" s="291"/>
      <c r="M159" s="291"/>
      <c r="N159" s="291"/>
      <c r="O159" s="291"/>
      <c r="P159" s="291"/>
      <c r="Q159" s="291"/>
      <c r="R159" s="291"/>
      <c r="S159" s="291"/>
      <c r="U159" s="277"/>
      <c r="V159" s="277"/>
      <c r="W159" s="277"/>
      <c r="X159" s="277"/>
      <c r="Y159" s="277"/>
      <c r="Z159" s="277"/>
      <c r="AA159" s="277"/>
      <c r="AB159" s="277"/>
      <c r="AC159" s="277"/>
      <c r="AD159" s="277"/>
    </row>
    <row r="160" spans="1:30" ht="17.45" customHeight="1">
      <c r="A160" s="289"/>
      <c r="B160" s="289"/>
      <c r="C160" s="289"/>
      <c r="D160" s="289"/>
      <c r="E160" s="290"/>
      <c r="F160" s="290"/>
      <c r="G160" s="291"/>
      <c r="H160" s="291"/>
      <c r="I160" s="291"/>
      <c r="J160" s="291"/>
      <c r="K160" s="291"/>
      <c r="L160" s="291"/>
      <c r="M160" s="291"/>
      <c r="N160" s="291"/>
      <c r="O160" s="291"/>
      <c r="P160" s="291"/>
      <c r="Q160" s="291"/>
      <c r="R160" s="291"/>
      <c r="S160" s="291"/>
      <c r="U160" s="277"/>
      <c r="V160" s="277"/>
      <c r="W160" s="277"/>
      <c r="X160" s="277"/>
      <c r="Y160" s="277"/>
      <c r="Z160" s="277"/>
      <c r="AA160" s="277"/>
      <c r="AB160" s="277"/>
      <c r="AC160" s="277"/>
      <c r="AD160" s="277"/>
    </row>
    <row r="161" spans="1:30" ht="17.45" customHeight="1">
      <c r="A161" s="289"/>
      <c r="B161" s="289"/>
      <c r="C161" s="289"/>
      <c r="D161" s="289"/>
      <c r="E161" s="290"/>
      <c r="F161" s="290"/>
      <c r="G161" s="291"/>
      <c r="H161" s="291"/>
      <c r="I161" s="291"/>
      <c r="J161" s="291"/>
      <c r="K161" s="291"/>
      <c r="L161" s="291"/>
      <c r="M161" s="291"/>
      <c r="N161" s="291"/>
      <c r="O161" s="291"/>
      <c r="P161" s="291"/>
      <c r="Q161" s="291"/>
      <c r="R161" s="291"/>
      <c r="S161" s="291"/>
      <c r="U161" s="277"/>
      <c r="V161" s="277"/>
      <c r="W161" s="277"/>
      <c r="X161" s="277"/>
      <c r="Y161" s="277"/>
      <c r="Z161" s="277"/>
      <c r="AA161" s="277"/>
      <c r="AB161" s="277"/>
      <c r="AC161" s="277"/>
      <c r="AD161" s="277"/>
    </row>
    <row r="162" spans="1:30" ht="17.45" customHeight="1">
      <c r="A162" s="289"/>
      <c r="B162" s="289"/>
      <c r="C162" s="289"/>
      <c r="D162" s="289"/>
      <c r="E162" s="290"/>
      <c r="F162" s="290"/>
      <c r="G162" s="291"/>
      <c r="H162" s="291"/>
      <c r="I162" s="291"/>
      <c r="J162" s="291"/>
      <c r="K162" s="291"/>
      <c r="L162" s="291"/>
      <c r="M162" s="291"/>
      <c r="N162" s="291"/>
      <c r="O162" s="291"/>
      <c r="P162" s="291"/>
      <c r="Q162" s="291"/>
      <c r="R162" s="291"/>
      <c r="S162" s="291"/>
      <c r="U162" s="277"/>
      <c r="V162" s="277"/>
      <c r="W162" s="277"/>
      <c r="X162" s="277"/>
      <c r="Y162" s="277"/>
      <c r="Z162" s="277"/>
      <c r="AA162" s="277"/>
      <c r="AB162" s="277"/>
      <c r="AC162" s="277"/>
      <c r="AD162" s="277"/>
    </row>
    <row r="163" spans="1:30" ht="17.45" customHeight="1">
      <c r="A163" s="289"/>
      <c r="B163" s="289"/>
      <c r="C163" s="289"/>
      <c r="D163" s="289"/>
      <c r="E163" s="290"/>
      <c r="F163" s="290"/>
      <c r="G163" s="291"/>
      <c r="H163" s="291"/>
      <c r="I163" s="291"/>
      <c r="J163" s="291"/>
      <c r="K163" s="291"/>
      <c r="L163" s="291"/>
      <c r="M163" s="291"/>
      <c r="N163" s="291"/>
      <c r="O163" s="291"/>
      <c r="P163" s="291"/>
      <c r="Q163" s="291"/>
      <c r="R163" s="291"/>
      <c r="S163" s="291"/>
      <c r="U163" s="277"/>
      <c r="V163" s="277"/>
      <c r="W163" s="277"/>
      <c r="X163" s="277"/>
      <c r="Y163" s="277"/>
      <c r="Z163" s="277"/>
      <c r="AA163" s="277"/>
      <c r="AB163" s="277"/>
      <c r="AC163" s="277"/>
      <c r="AD163" s="277"/>
    </row>
    <row r="164" spans="1:30" ht="17.45" customHeight="1">
      <c r="A164" s="289"/>
      <c r="B164" s="289"/>
      <c r="C164" s="289"/>
      <c r="D164" s="289"/>
      <c r="E164" s="290"/>
      <c r="F164" s="290"/>
      <c r="G164" s="291"/>
      <c r="H164" s="291"/>
      <c r="I164" s="291"/>
      <c r="J164" s="291"/>
      <c r="K164" s="291"/>
      <c r="L164" s="291"/>
      <c r="M164" s="291"/>
      <c r="N164" s="291"/>
      <c r="O164" s="291"/>
      <c r="P164" s="291"/>
      <c r="Q164" s="291"/>
      <c r="R164" s="291"/>
      <c r="S164" s="291"/>
      <c r="U164" s="277"/>
      <c r="V164" s="277"/>
      <c r="W164" s="277"/>
      <c r="X164" s="277"/>
      <c r="Y164" s="277"/>
      <c r="Z164" s="277"/>
      <c r="AA164" s="277"/>
      <c r="AB164" s="277"/>
      <c r="AC164" s="277"/>
      <c r="AD164" s="277"/>
    </row>
    <row r="165" spans="1:30" ht="18" customHeight="1">
      <c r="A165" s="292"/>
      <c r="B165" s="292"/>
      <c r="C165" s="292"/>
      <c r="D165" s="292"/>
      <c r="E165" s="292"/>
      <c r="F165" s="292"/>
      <c r="G165" s="292"/>
      <c r="H165" s="292"/>
      <c r="I165" s="292"/>
      <c r="J165" s="292"/>
      <c r="K165" s="292"/>
      <c r="L165" s="292"/>
      <c r="M165" s="292"/>
      <c r="N165" s="292"/>
      <c r="O165" s="292"/>
      <c r="P165" s="292"/>
      <c r="Q165" s="292"/>
      <c r="R165" s="292"/>
      <c r="S165" s="292"/>
    </row>
    <row r="166" spans="1:30" ht="18" customHeight="1">
      <c r="A166" s="292"/>
      <c r="B166" s="292"/>
      <c r="C166" s="292"/>
      <c r="D166" s="292"/>
      <c r="E166" s="292"/>
      <c r="F166" s="292"/>
      <c r="G166" s="292"/>
      <c r="H166" s="292"/>
      <c r="I166" s="292"/>
      <c r="J166" s="292"/>
      <c r="K166" s="292"/>
      <c r="L166" s="292"/>
      <c r="M166" s="292"/>
      <c r="N166" s="292"/>
      <c r="O166" s="292"/>
      <c r="P166" s="292"/>
      <c r="Q166" s="292"/>
      <c r="R166" s="292"/>
      <c r="S166" s="292"/>
    </row>
    <row r="167" spans="1:30" ht="18" customHeight="1">
      <c r="A167" s="292"/>
      <c r="B167" s="292"/>
      <c r="C167" s="292"/>
      <c r="D167" s="292"/>
      <c r="E167" s="292"/>
      <c r="F167" s="292"/>
      <c r="G167" s="292"/>
      <c r="H167" s="292"/>
      <c r="I167" s="292"/>
      <c r="J167" s="292"/>
      <c r="K167" s="292"/>
      <c r="L167" s="292"/>
      <c r="M167" s="292"/>
      <c r="N167" s="292"/>
      <c r="O167" s="292"/>
      <c r="P167" s="292"/>
      <c r="Q167" s="292"/>
      <c r="R167" s="292"/>
      <c r="S167" s="292"/>
    </row>
    <row r="168" spans="1:30" ht="18" customHeight="1">
      <c r="A168" s="292"/>
      <c r="B168" s="292"/>
      <c r="C168" s="292"/>
      <c r="D168" s="292"/>
      <c r="E168" s="292"/>
      <c r="F168" s="292"/>
      <c r="G168" s="292"/>
      <c r="H168" s="292"/>
      <c r="I168" s="292"/>
      <c r="J168" s="292"/>
      <c r="K168" s="292"/>
      <c r="L168" s="292"/>
      <c r="M168" s="292"/>
      <c r="N168" s="292"/>
      <c r="O168" s="292"/>
      <c r="P168" s="292"/>
      <c r="Q168" s="292"/>
      <c r="R168" s="292"/>
      <c r="S168" s="292"/>
    </row>
    <row r="169" spans="1:30" ht="18" customHeight="1">
      <c r="A169" s="292"/>
      <c r="B169" s="292"/>
      <c r="C169" s="292"/>
      <c r="D169" s="292"/>
      <c r="E169" s="292"/>
      <c r="F169" s="292"/>
      <c r="G169" s="292"/>
      <c r="H169" s="292"/>
      <c r="I169" s="292"/>
      <c r="J169" s="292"/>
      <c r="K169" s="292"/>
      <c r="L169" s="292"/>
      <c r="M169" s="292"/>
      <c r="N169" s="292"/>
      <c r="O169" s="292"/>
      <c r="P169" s="292"/>
      <c r="Q169" s="292"/>
      <c r="R169" s="292"/>
      <c r="S169" s="292"/>
    </row>
    <row r="170" spans="1:30" ht="18" customHeight="1">
      <c r="A170" s="292"/>
      <c r="B170" s="292"/>
      <c r="C170" s="292"/>
      <c r="D170" s="292"/>
      <c r="E170" s="292"/>
      <c r="F170" s="292"/>
      <c r="G170" s="292"/>
      <c r="H170" s="292"/>
      <c r="I170" s="292"/>
      <c r="J170" s="292"/>
      <c r="K170" s="292"/>
      <c r="L170" s="292"/>
      <c r="M170" s="292"/>
      <c r="N170" s="292"/>
      <c r="O170" s="292"/>
      <c r="P170" s="292"/>
      <c r="Q170" s="292"/>
      <c r="R170" s="292"/>
      <c r="S170" s="292"/>
    </row>
    <row r="171" spans="1:30" ht="18" customHeight="1">
      <c r="A171" s="292"/>
      <c r="B171" s="292"/>
      <c r="C171" s="292"/>
      <c r="D171" s="292"/>
      <c r="E171" s="292"/>
      <c r="F171" s="292"/>
      <c r="G171" s="292"/>
      <c r="H171" s="292"/>
      <c r="I171" s="292"/>
      <c r="J171" s="292"/>
      <c r="K171" s="292"/>
      <c r="L171" s="292"/>
      <c r="M171" s="292"/>
      <c r="N171" s="292"/>
      <c r="O171" s="292"/>
      <c r="P171" s="292"/>
      <c r="Q171" s="292"/>
      <c r="R171" s="292"/>
      <c r="S171" s="292"/>
    </row>
    <row r="172" spans="1:30" ht="18" customHeight="1">
      <c r="A172" s="292"/>
      <c r="B172" s="292"/>
      <c r="C172" s="292"/>
      <c r="D172" s="292"/>
      <c r="E172" s="292"/>
      <c r="F172" s="292"/>
      <c r="G172" s="292"/>
      <c r="H172" s="292"/>
      <c r="I172" s="292"/>
      <c r="J172" s="292"/>
      <c r="K172" s="292"/>
      <c r="L172" s="292"/>
      <c r="M172" s="292"/>
      <c r="N172" s="292"/>
      <c r="O172" s="292"/>
      <c r="P172" s="292"/>
      <c r="Q172" s="292"/>
      <c r="R172" s="292"/>
      <c r="S172" s="292"/>
    </row>
    <row r="173" spans="1:30" ht="18" customHeight="1">
      <c r="A173" s="292"/>
      <c r="B173" s="292"/>
      <c r="C173" s="292"/>
      <c r="D173" s="292"/>
      <c r="E173" s="292"/>
      <c r="F173" s="292"/>
      <c r="G173" s="292"/>
      <c r="H173" s="292"/>
      <c r="I173" s="292"/>
      <c r="J173" s="292"/>
      <c r="K173" s="292"/>
      <c r="L173" s="292"/>
      <c r="M173" s="292"/>
      <c r="N173" s="292"/>
      <c r="O173" s="292"/>
      <c r="P173" s="292"/>
      <c r="Q173" s="292"/>
      <c r="R173" s="292"/>
      <c r="S173" s="292"/>
    </row>
    <row r="174" spans="1:30" ht="18" customHeight="1">
      <c r="A174" s="292"/>
      <c r="B174" s="292"/>
      <c r="C174" s="292"/>
      <c r="D174" s="292"/>
      <c r="E174" s="292"/>
      <c r="F174" s="292"/>
      <c r="G174" s="292"/>
      <c r="H174" s="292"/>
      <c r="I174" s="292"/>
      <c r="J174" s="292"/>
      <c r="K174" s="292"/>
      <c r="L174" s="292"/>
      <c r="M174" s="292"/>
      <c r="N174" s="292"/>
      <c r="O174" s="292"/>
      <c r="P174" s="292"/>
      <c r="Q174" s="292"/>
      <c r="R174" s="292"/>
      <c r="S174" s="292"/>
    </row>
    <row r="175" spans="1:30" ht="18" customHeight="1">
      <c r="A175" s="292"/>
      <c r="B175" s="292"/>
      <c r="C175" s="292"/>
      <c r="D175" s="292"/>
      <c r="E175" s="292"/>
      <c r="F175" s="292"/>
      <c r="G175" s="292"/>
      <c r="H175" s="292"/>
      <c r="I175" s="292"/>
      <c r="J175" s="292"/>
      <c r="K175" s="292"/>
      <c r="L175" s="292"/>
      <c r="M175" s="292"/>
      <c r="N175" s="292"/>
      <c r="O175" s="292"/>
      <c r="P175" s="292"/>
      <c r="Q175" s="292"/>
      <c r="R175" s="292"/>
      <c r="S175" s="292"/>
    </row>
    <row r="176" spans="1:30" ht="18" customHeight="1">
      <c r="A176" s="292"/>
      <c r="B176" s="292"/>
      <c r="C176" s="292"/>
      <c r="D176" s="292"/>
      <c r="E176" s="292"/>
      <c r="F176" s="292"/>
      <c r="G176" s="292"/>
      <c r="H176" s="292"/>
      <c r="I176" s="292"/>
      <c r="J176" s="292"/>
      <c r="K176" s="292"/>
      <c r="L176" s="292"/>
      <c r="M176" s="292"/>
      <c r="N176" s="292"/>
      <c r="O176" s="292"/>
      <c r="P176" s="292"/>
      <c r="Q176" s="292"/>
      <c r="R176" s="292"/>
      <c r="S176" s="292"/>
    </row>
    <row r="177" spans="1:19" ht="18" customHeight="1">
      <c r="A177" s="292"/>
      <c r="B177" s="292"/>
      <c r="C177" s="292"/>
      <c r="D177" s="292"/>
      <c r="E177" s="292"/>
      <c r="F177" s="292"/>
      <c r="G177" s="292"/>
      <c r="H177" s="292"/>
      <c r="I177" s="292"/>
      <c r="J177" s="292"/>
      <c r="K177" s="292"/>
      <c r="L177" s="292"/>
      <c r="M177" s="292"/>
      <c r="N177" s="292"/>
      <c r="O177" s="292"/>
      <c r="P177" s="292"/>
      <c r="Q177" s="292"/>
      <c r="R177" s="292"/>
      <c r="S177" s="292"/>
    </row>
    <row r="178" spans="1:19" ht="18" customHeight="1">
      <c r="A178" s="292"/>
      <c r="B178" s="292"/>
      <c r="C178" s="292"/>
      <c r="D178" s="292"/>
      <c r="E178" s="292"/>
      <c r="F178" s="292"/>
      <c r="G178" s="292"/>
      <c r="H178" s="292"/>
      <c r="I178" s="292"/>
      <c r="J178" s="292"/>
      <c r="K178" s="292"/>
      <c r="L178" s="292"/>
      <c r="M178" s="292"/>
      <c r="N178" s="292"/>
      <c r="O178" s="292"/>
      <c r="P178" s="292"/>
      <c r="Q178" s="292"/>
      <c r="R178" s="292"/>
      <c r="S178" s="292"/>
    </row>
    <row r="179" spans="1:19" ht="18" customHeight="1">
      <c r="A179" s="292"/>
      <c r="B179" s="292"/>
      <c r="C179" s="292"/>
      <c r="D179" s="292"/>
      <c r="E179" s="292"/>
      <c r="F179" s="292"/>
      <c r="G179" s="292"/>
      <c r="H179" s="292"/>
      <c r="I179" s="292"/>
      <c r="J179" s="292"/>
      <c r="K179" s="292"/>
      <c r="L179" s="292"/>
      <c r="M179" s="292"/>
      <c r="N179" s="292"/>
      <c r="O179" s="292"/>
      <c r="P179" s="292"/>
      <c r="Q179" s="292"/>
      <c r="R179" s="292"/>
      <c r="S179" s="292"/>
    </row>
    <row r="180" spans="1:19" ht="18" customHeight="1">
      <c r="A180" s="292"/>
      <c r="B180" s="292"/>
      <c r="C180" s="292"/>
      <c r="D180" s="292"/>
      <c r="E180" s="292"/>
      <c r="F180" s="292"/>
      <c r="G180" s="292"/>
      <c r="H180" s="292"/>
      <c r="I180" s="292"/>
      <c r="J180" s="292"/>
      <c r="K180" s="292"/>
      <c r="L180" s="292"/>
      <c r="M180" s="292"/>
      <c r="N180" s="292"/>
      <c r="O180" s="292"/>
      <c r="P180" s="292"/>
      <c r="Q180" s="292"/>
      <c r="R180" s="292"/>
      <c r="S180" s="292"/>
    </row>
    <row r="181" spans="1:19" ht="18" customHeight="1">
      <c r="A181" s="292"/>
      <c r="B181" s="292"/>
      <c r="C181" s="292"/>
      <c r="D181" s="292"/>
      <c r="E181" s="292"/>
      <c r="F181" s="292"/>
      <c r="G181" s="292"/>
      <c r="H181" s="292"/>
      <c r="I181" s="292"/>
      <c r="J181" s="292"/>
      <c r="K181" s="292"/>
      <c r="L181" s="292"/>
      <c r="M181" s="292"/>
      <c r="N181" s="292"/>
      <c r="O181" s="292"/>
      <c r="P181" s="292"/>
      <c r="Q181" s="292"/>
      <c r="R181" s="292"/>
      <c r="S181" s="292"/>
    </row>
    <row r="182" spans="1:19" ht="18" customHeight="1">
      <c r="A182" s="292"/>
      <c r="B182" s="292"/>
      <c r="C182" s="292"/>
      <c r="D182" s="292"/>
      <c r="E182" s="292"/>
      <c r="F182" s="292"/>
      <c r="G182" s="292"/>
      <c r="H182" s="292"/>
      <c r="I182" s="292"/>
      <c r="J182" s="292"/>
      <c r="K182" s="292"/>
      <c r="L182" s="292"/>
      <c r="M182" s="292"/>
      <c r="N182" s="292"/>
      <c r="O182" s="292"/>
      <c r="P182" s="292"/>
      <c r="Q182" s="292"/>
      <c r="R182" s="292"/>
      <c r="S182" s="292"/>
    </row>
    <row r="183" spans="1:19" ht="18" customHeight="1">
      <c r="A183" s="292"/>
      <c r="B183" s="292"/>
      <c r="C183" s="292"/>
      <c r="D183" s="292"/>
      <c r="E183" s="292"/>
      <c r="F183" s="292"/>
      <c r="G183" s="292"/>
      <c r="H183" s="292"/>
      <c r="I183" s="292"/>
      <c r="J183" s="292"/>
      <c r="K183" s="292"/>
      <c r="L183" s="292"/>
      <c r="M183" s="292"/>
      <c r="N183" s="292"/>
      <c r="O183" s="292"/>
      <c r="P183" s="292"/>
      <c r="Q183" s="292"/>
      <c r="R183" s="292"/>
      <c r="S183" s="292"/>
    </row>
    <row r="184" spans="1:19" ht="18" customHeight="1">
      <c r="A184" s="292"/>
      <c r="B184" s="292"/>
      <c r="C184" s="292"/>
      <c r="D184" s="292"/>
      <c r="E184" s="292"/>
      <c r="F184" s="292"/>
      <c r="G184" s="292"/>
      <c r="H184" s="292"/>
      <c r="I184" s="292"/>
      <c r="J184" s="292"/>
      <c r="K184" s="292"/>
      <c r="L184" s="292"/>
      <c r="M184" s="292"/>
      <c r="N184" s="292"/>
      <c r="O184" s="292"/>
      <c r="P184" s="292"/>
      <c r="Q184" s="292"/>
      <c r="R184" s="292"/>
      <c r="S184" s="292"/>
    </row>
    <row r="185" spans="1:19" ht="18" customHeight="1">
      <c r="A185" s="292"/>
      <c r="B185" s="292"/>
      <c r="C185" s="292"/>
      <c r="D185" s="292"/>
      <c r="E185" s="292"/>
      <c r="F185" s="292"/>
      <c r="G185" s="292"/>
      <c r="H185" s="292"/>
      <c r="I185" s="292"/>
      <c r="J185" s="292"/>
      <c r="K185" s="292"/>
      <c r="L185" s="292"/>
      <c r="M185" s="292"/>
      <c r="N185" s="292"/>
      <c r="O185" s="292"/>
      <c r="P185" s="292"/>
      <c r="Q185" s="292"/>
      <c r="R185" s="292"/>
      <c r="S185" s="292"/>
    </row>
    <row r="186" spans="1:19" ht="18" customHeight="1">
      <c r="A186" s="292"/>
      <c r="B186" s="292"/>
      <c r="C186" s="292"/>
      <c r="D186" s="292"/>
      <c r="E186" s="292"/>
      <c r="F186" s="292"/>
      <c r="G186" s="292"/>
      <c r="H186" s="292"/>
      <c r="I186" s="292"/>
      <c r="J186" s="292"/>
      <c r="K186" s="292"/>
      <c r="L186" s="292"/>
      <c r="M186" s="292"/>
      <c r="N186" s="292"/>
      <c r="O186" s="292"/>
      <c r="P186" s="292"/>
      <c r="Q186" s="292"/>
      <c r="R186" s="292"/>
      <c r="S186" s="292"/>
    </row>
    <row r="187" spans="1:19" ht="18" customHeight="1">
      <c r="A187" s="292"/>
      <c r="B187" s="292"/>
      <c r="C187" s="292"/>
      <c r="D187" s="292"/>
      <c r="E187" s="292"/>
      <c r="F187" s="292"/>
      <c r="G187" s="292"/>
      <c r="H187" s="292"/>
      <c r="I187" s="292"/>
      <c r="J187" s="292"/>
      <c r="K187" s="292"/>
      <c r="L187" s="292"/>
      <c r="M187" s="292"/>
      <c r="N187" s="292"/>
      <c r="O187" s="292"/>
      <c r="P187" s="292"/>
      <c r="Q187" s="292"/>
      <c r="R187" s="292"/>
      <c r="S187" s="292"/>
    </row>
    <row r="188" spans="1:19" ht="18" customHeight="1">
      <c r="A188" s="292"/>
      <c r="B188" s="292"/>
      <c r="C188" s="292"/>
      <c r="D188" s="292"/>
      <c r="E188" s="292"/>
      <c r="F188" s="292"/>
      <c r="G188" s="292"/>
      <c r="H188" s="292"/>
      <c r="I188" s="292"/>
      <c r="J188" s="292"/>
      <c r="K188" s="292"/>
      <c r="L188" s="292"/>
      <c r="M188" s="292"/>
      <c r="N188" s="292"/>
      <c r="O188" s="292"/>
      <c r="P188" s="292"/>
      <c r="Q188" s="292"/>
      <c r="R188" s="292"/>
      <c r="S188" s="292"/>
    </row>
    <row r="189" spans="1:19" ht="18" customHeight="1">
      <c r="A189" s="292"/>
      <c r="B189" s="292"/>
      <c r="C189" s="292"/>
      <c r="D189" s="292"/>
      <c r="E189" s="292"/>
      <c r="F189" s="292"/>
      <c r="G189" s="292"/>
      <c r="H189" s="292"/>
      <c r="I189" s="292"/>
      <c r="J189" s="292"/>
      <c r="K189" s="292"/>
      <c r="L189" s="292"/>
      <c r="M189" s="292"/>
      <c r="N189" s="292"/>
      <c r="O189" s="292"/>
      <c r="P189" s="292"/>
      <c r="Q189" s="292"/>
      <c r="R189" s="292"/>
      <c r="S189" s="292"/>
    </row>
    <row r="190" spans="1:19" ht="18" customHeight="1">
      <c r="A190" s="292"/>
      <c r="B190" s="292"/>
      <c r="C190" s="292"/>
      <c r="D190" s="292"/>
      <c r="E190" s="292"/>
      <c r="F190" s="292"/>
      <c r="G190" s="292"/>
      <c r="H190" s="292"/>
      <c r="I190" s="292"/>
      <c r="J190" s="292"/>
      <c r="K190" s="292"/>
      <c r="L190" s="292"/>
      <c r="M190" s="292"/>
      <c r="N190" s="292"/>
      <c r="O190" s="292"/>
      <c r="P190" s="292"/>
      <c r="Q190" s="292"/>
      <c r="R190" s="292"/>
      <c r="S190" s="292"/>
    </row>
    <row r="191" spans="1:19" ht="18" customHeight="1">
      <c r="A191" s="292"/>
      <c r="B191" s="292"/>
      <c r="C191" s="292"/>
      <c r="D191" s="292"/>
      <c r="E191" s="292"/>
      <c r="F191" s="292"/>
      <c r="G191" s="292"/>
      <c r="H191" s="292"/>
      <c r="I191" s="292"/>
      <c r="J191" s="292"/>
      <c r="K191" s="292"/>
      <c r="L191" s="292"/>
      <c r="M191" s="292"/>
      <c r="N191" s="292"/>
      <c r="O191" s="292"/>
      <c r="P191" s="292"/>
      <c r="Q191" s="292"/>
      <c r="R191" s="292"/>
      <c r="S191" s="292"/>
    </row>
    <row r="192" spans="1:19" ht="18" customHeight="1">
      <c r="A192" s="218"/>
      <c r="B192" s="218"/>
      <c r="C192" s="218"/>
      <c r="D192" s="218"/>
      <c r="E192"/>
      <c r="F192"/>
      <c r="G192"/>
      <c r="H192"/>
      <c r="I192"/>
      <c r="J192"/>
      <c r="K192"/>
    </row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spans="1:19" ht="18" customHeight="1"/>
    <row r="210" spans="1:19" ht="18" customHeight="1"/>
    <row r="211" spans="1:19" ht="18" customHeight="1"/>
    <row r="212" spans="1:19" ht="18" customHeight="1"/>
    <row r="213" spans="1:19" ht="18" customHeight="1"/>
    <row r="214" spans="1:19" ht="18" customHeight="1"/>
    <row r="215" spans="1:19" ht="18" customHeight="1">
      <c r="A215" s="1477" t="s">
        <v>831</v>
      </c>
      <c r="B215" s="1477"/>
      <c r="C215" s="1477"/>
      <c r="D215" s="1477"/>
      <c r="E215" s="1477"/>
      <c r="F215" s="1477"/>
      <c r="G215" s="1477"/>
      <c r="H215" s="1477"/>
      <c r="I215" s="1477"/>
      <c r="J215" s="1477"/>
      <c r="K215" s="1477"/>
      <c r="L215" s="1477"/>
      <c r="M215" s="1477"/>
      <c r="N215" s="1477"/>
      <c r="O215" s="1477"/>
      <c r="P215" s="1477"/>
      <c r="Q215" s="1477"/>
      <c r="R215" s="1477"/>
      <c r="S215" s="1477"/>
    </row>
    <row r="216" spans="1:19" ht="18" customHeight="1">
      <c r="A216" s="1477" t="s">
        <v>832</v>
      </c>
      <c r="B216" s="1477"/>
      <c r="C216" s="1477"/>
      <c r="D216" s="1477"/>
      <c r="E216" s="1477"/>
      <c r="F216" s="1477"/>
      <c r="G216" s="1477"/>
      <c r="H216" s="1477"/>
      <c r="I216" s="1477"/>
      <c r="J216" s="1477"/>
      <c r="K216" s="1477"/>
      <c r="L216" s="1477"/>
      <c r="M216" s="1477"/>
      <c r="N216" s="1477"/>
      <c r="O216" s="1477"/>
      <c r="P216" s="1477"/>
      <c r="Q216" s="1477"/>
      <c r="R216" s="1477"/>
      <c r="S216" s="1477"/>
    </row>
    <row r="217" spans="1:19" ht="18" customHeight="1">
      <c r="A217" s="1477" t="s">
        <v>833</v>
      </c>
      <c r="B217" s="1477"/>
      <c r="C217" s="1477"/>
      <c r="D217" s="1477"/>
      <c r="E217" s="1477"/>
      <c r="F217" s="1477"/>
      <c r="G217" s="1477"/>
      <c r="H217" s="1477"/>
      <c r="I217" s="1477"/>
      <c r="J217" s="1477"/>
      <c r="K217" s="1477"/>
      <c r="L217" s="1477"/>
      <c r="M217" s="1477"/>
      <c r="N217" s="1477"/>
      <c r="O217" s="1477"/>
      <c r="P217" s="1477"/>
      <c r="Q217" s="1477"/>
      <c r="R217" s="1477"/>
      <c r="S217" s="1477"/>
    </row>
    <row r="218" spans="1:19" ht="18" customHeight="1">
      <c r="A218" s="1477"/>
      <c r="B218" s="1477"/>
      <c r="C218" s="1477"/>
      <c r="D218" s="1477"/>
      <c r="E218" s="1477"/>
      <c r="F218" s="1477"/>
      <c r="G218" s="1477"/>
      <c r="H218" s="1477"/>
      <c r="I218" s="1477"/>
      <c r="J218" s="1477"/>
      <c r="K218" s="1477"/>
      <c r="L218" s="1477"/>
      <c r="M218" s="1477"/>
      <c r="N218" s="1477"/>
      <c r="O218" s="1477"/>
      <c r="P218" s="1477"/>
      <c r="Q218" s="1477"/>
      <c r="R218" s="1477"/>
      <c r="S218" s="1477"/>
    </row>
    <row r="219" spans="1:19" ht="18" customHeight="1">
      <c r="A219" s="1476" t="s">
        <v>243</v>
      </c>
      <c r="B219" s="1476"/>
      <c r="C219" s="1476"/>
      <c r="D219" s="1476"/>
      <c r="E219" s="1476"/>
      <c r="F219" s="1476"/>
      <c r="G219" s="1476"/>
      <c r="H219" s="1476"/>
      <c r="I219" s="1476"/>
      <c r="J219" s="1476"/>
      <c r="K219" s="1476"/>
      <c r="L219" s="1476"/>
      <c r="M219" s="1476"/>
      <c r="N219" s="1476"/>
      <c r="O219" s="1476"/>
      <c r="P219" s="1476"/>
      <c r="Q219" s="1476"/>
      <c r="R219" s="1476"/>
      <c r="S219" s="1476"/>
    </row>
    <row r="220" spans="1:19" ht="18" customHeight="1">
      <c r="A220" s="1476"/>
      <c r="B220" s="1476"/>
      <c r="C220" s="1476"/>
      <c r="D220" s="1476"/>
      <c r="E220" s="1476"/>
      <c r="F220" s="1476"/>
      <c r="G220" s="1476"/>
      <c r="H220" s="1476"/>
      <c r="I220" s="1476"/>
      <c r="J220" s="1476"/>
      <c r="K220" s="1476"/>
      <c r="L220" s="1476"/>
      <c r="M220" s="1476"/>
      <c r="N220" s="1476"/>
      <c r="O220" s="1476"/>
      <c r="P220" s="1476"/>
      <c r="Q220" s="1476"/>
      <c r="R220" s="1476"/>
      <c r="S220" s="1476"/>
    </row>
    <row r="221" spans="1:19" ht="18" customHeight="1"/>
    <row r="222" spans="1:19" ht="18" customHeight="1"/>
    <row r="223" spans="1:19" ht="18" customHeight="1"/>
    <row r="224" spans="1:19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spans="1:19" ht="18" customHeight="1"/>
    <row r="242" spans="1:19" ht="18" customHeight="1"/>
    <row r="243" spans="1:19" ht="18" customHeight="1"/>
    <row r="244" spans="1:19" ht="18" customHeight="1"/>
    <row r="245" spans="1:19" ht="18" customHeight="1"/>
    <row r="246" spans="1:19" ht="18" customHeight="1">
      <c r="A246" s="1476" t="s">
        <v>834</v>
      </c>
      <c r="B246" s="1476"/>
      <c r="C246" s="1476"/>
      <c r="D246" s="1476"/>
      <c r="E246" s="1476"/>
      <c r="F246" s="1476"/>
      <c r="G246" s="1476"/>
      <c r="H246" s="1476"/>
      <c r="I246" s="1476"/>
      <c r="J246" s="1476"/>
      <c r="K246" s="1476"/>
      <c r="L246" s="1476"/>
      <c r="M246" s="1476"/>
      <c r="N246" s="1476"/>
      <c r="O246" s="1476"/>
      <c r="P246" s="1476"/>
      <c r="Q246" s="1476"/>
      <c r="R246" s="1476"/>
      <c r="S246" s="1476"/>
    </row>
    <row r="247" spans="1:19" ht="18" customHeight="1">
      <c r="A247" s="1476"/>
      <c r="B247" s="1476"/>
      <c r="C247" s="1476"/>
      <c r="D247" s="1476"/>
      <c r="E247" s="1476"/>
      <c r="F247" s="1476"/>
      <c r="G247" s="1476"/>
      <c r="H247" s="1476"/>
      <c r="I247" s="1476"/>
      <c r="J247" s="1476"/>
      <c r="K247" s="1476"/>
      <c r="L247" s="1476"/>
      <c r="M247" s="1476"/>
      <c r="N247" s="1476"/>
      <c r="O247" s="1476"/>
      <c r="P247" s="1476"/>
      <c r="Q247" s="1476"/>
      <c r="R247" s="1476"/>
      <c r="S247" s="1476"/>
    </row>
    <row r="248" spans="1:19" ht="18" customHeight="1"/>
    <row r="249" spans="1:19" ht="18" customHeight="1"/>
    <row r="250" spans="1:19" ht="18" customHeight="1"/>
    <row r="251" spans="1:19" ht="18" customHeight="1"/>
    <row r="252" spans="1:19" ht="18" customHeight="1"/>
    <row r="253" spans="1:19" ht="18" customHeight="1"/>
    <row r="254" spans="1:19" ht="18" customHeight="1"/>
    <row r="255" spans="1:19" ht="18" customHeight="1"/>
    <row r="256" spans="1:19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spans="1:19" ht="18" customHeight="1">
      <c r="A273" s="1476" t="s">
        <v>835</v>
      </c>
      <c r="B273" s="1476"/>
      <c r="C273" s="1476"/>
      <c r="D273" s="1476"/>
      <c r="E273" s="1476"/>
      <c r="F273" s="1476"/>
      <c r="G273" s="1476"/>
      <c r="H273" s="1476"/>
      <c r="I273" s="1476"/>
      <c r="J273" s="1476"/>
      <c r="K273" s="1476"/>
      <c r="L273" s="1476"/>
      <c r="M273" s="1476"/>
      <c r="N273" s="1476"/>
      <c r="O273" s="1476"/>
      <c r="P273" s="1476"/>
      <c r="Q273" s="1476"/>
      <c r="R273" s="1476"/>
      <c r="S273" s="1476"/>
    </row>
    <row r="274" spans="1:19" ht="18" customHeight="1">
      <c r="A274" s="1476"/>
      <c r="B274" s="1476"/>
      <c r="C274" s="1476"/>
      <c r="D274" s="1476"/>
      <c r="E274" s="1476"/>
      <c r="F274" s="1476"/>
      <c r="G274" s="1476"/>
      <c r="H274" s="1476"/>
      <c r="I274" s="1476"/>
      <c r="J274" s="1476"/>
      <c r="K274" s="1476"/>
      <c r="L274" s="1476"/>
      <c r="M274" s="1476"/>
      <c r="N274" s="1476"/>
      <c r="O274" s="1476"/>
      <c r="P274" s="1476"/>
      <c r="Q274" s="1476"/>
      <c r="R274" s="1476"/>
      <c r="S274" s="1476"/>
    </row>
    <row r="275" spans="1:19" ht="18" customHeight="1"/>
    <row r="276" spans="1:19" ht="18" customHeight="1"/>
    <row r="277" spans="1:19" ht="18" customHeight="1"/>
    <row r="278" spans="1:19" ht="18" customHeight="1"/>
    <row r="279" spans="1:19" ht="18" customHeight="1"/>
    <row r="280" spans="1:19" ht="18" customHeight="1"/>
    <row r="281" spans="1:19" ht="18" customHeight="1"/>
    <row r="282" spans="1:19" ht="18" customHeight="1"/>
    <row r="283" spans="1:19" ht="18" customHeight="1"/>
    <row r="284" spans="1:19" ht="18" customHeight="1"/>
    <row r="285" spans="1:19" ht="18" customHeight="1"/>
    <row r="286" spans="1:19" ht="18" customHeight="1"/>
    <row r="287" spans="1:19" ht="18" customHeight="1"/>
    <row r="288" spans="1:19" ht="18" customHeight="1"/>
    <row r="289" spans="1:19" ht="18" customHeight="1"/>
    <row r="290" spans="1:19" ht="18" customHeight="1"/>
    <row r="291" spans="1:19" ht="18" customHeight="1"/>
    <row r="292" spans="1:19" ht="18" customHeight="1"/>
    <row r="293" spans="1:19" ht="18" customHeight="1"/>
    <row r="294" spans="1:19" ht="18" customHeight="1"/>
    <row r="295" spans="1:19" ht="18" customHeight="1"/>
    <row r="296" spans="1:19" ht="18" customHeight="1"/>
    <row r="297" spans="1:19" ht="18" customHeight="1"/>
    <row r="298" spans="1:19" ht="18" customHeight="1"/>
    <row r="299" spans="1:19" ht="18" customHeight="1"/>
    <row r="300" spans="1:19" ht="18" customHeight="1">
      <c r="A300" s="1476" t="s">
        <v>836</v>
      </c>
      <c r="B300" s="1476"/>
      <c r="C300" s="1476"/>
      <c r="D300" s="1476"/>
      <c r="E300" s="1476"/>
      <c r="F300" s="1476"/>
      <c r="G300" s="1476"/>
      <c r="H300" s="1476"/>
      <c r="I300" s="1476"/>
      <c r="J300" s="1476"/>
      <c r="K300" s="1476"/>
      <c r="L300" s="1476"/>
      <c r="M300" s="1476"/>
      <c r="N300" s="1476"/>
      <c r="O300" s="1476"/>
      <c r="P300" s="1476"/>
      <c r="Q300" s="1476"/>
      <c r="R300" s="1476"/>
      <c r="S300" s="1476"/>
    </row>
    <row r="301" spans="1:19" ht="18" customHeight="1">
      <c r="A301" s="1476"/>
      <c r="B301" s="1476"/>
      <c r="C301" s="1476"/>
      <c r="D301" s="1476"/>
      <c r="E301" s="1476"/>
      <c r="F301" s="1476"/>
      <c r="G301" s="1476"/>
      <c r="H301" s="1476"/>
      <c r="I301" s="1476"/>
      <c r="J301" s="1476"/>
      <c r="K301" s="1476"/>
      <c r="L301" s="1476"/>
      <c r="M301" s="1476"/>
      <c r="N301" s="1476"/>
      <c r="O301" s="1476"/>
      <c r="P301" s="1476"/>
      <c r="Q301" s="1476"/>
      <c r="R301" s="1476"/>
      <c r="S301" s="1476"/>
    </row>
    <row r="302" spans="1:19" ht="18" customHeight="1"/>
    <row r="303" spans="1:19" ht="18" customHeight="1"/>
    <row r="304" spans="1:19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</sheetData>
  <mergeCells count="122">
    <mergeCell ref="U6:AD6"/>
    <mergeCell ref="A7:D7"/>
    <mergeCell ref="E7:F7"/>
    <mergeCell ref="G7:S7"/>
    <mergeCell ref="U7:AE7"/>
    <mergeCell ref="A1:S3"/>
    <mergeCell ref="A4:D4"/>
    <mergeCell ref="E4:F4"/>
    <mergeCell ref="G4:S4"/>
    <mergeCell ref="A5:D5"/>
    <mergeCell ref="E5:F5"/>
    <mergeCell ref="G5:S5"/>
    <mergeCell ref="A8:D8"/>
    <mergeCell ref="E8:F8"/>
    <mergeCell ref="G8:S8"/>
    <mergeCell ref="A9:D9"/>
    <mergeCell ref="E9:F9"/>
    <mergeCell ref="G9:S9"/>
    <mergeCell ref="A6:D6"/>
    <mergeCell ref="E6:F6"/>
    <mergeCell ref="G6:S6"/>
    <mergeCell ref="A10:D10"/>
    <mergeCell ref="E10:F10"/>
    <mergeCell ref="G10:S10"/>
    <mergeCell ref="A11:D11"/>
    <mergeCell ref="E11:F11"/>
    <mergeCell ref="G11:S11"/>
    <mergeCell ref="A13:D13"/>
    <mergeCell ref="E13:F13"/>
    <mergeCell ref="G13:S13"/>
    <mergeCell ref="A12:D12"/>
    <mergeCell ref="E12:F12"/>
    <mergeCell ref="G12:S12"/>
    <mergeCell ref="A16:D16"/>
    <mergeCell ref="E16:F16"/>
    <mergeCell ref="G16:S16"/>
    <mergeCell ref="A17:D17"/>
    <mergeCell ref="E17:F17"/>
    <mergeCell ref="G17:S17"/>
    <mergeCell ref="A14:D14"/>
    <mergeCell ref="E14:F14"/>
    <mergeCell ref="G14:S14"/>
    <mergeCell ref="A15:D15"/>
    <mergeCell ref="E15:F15"/>
    <mergeCell ref="G15:S15"/>
    <mergeCell ref="U19:AD19"/>
    <mergeCell ref="A20:D20"/>
    <mergeCell ref="E20:F20"/>
    <mergeCell ref="G20:S20"/>
    <mergeCell ref="U20:AD20"/>
    <mergeCell ref="A21:S23"/>
    <mergeCell ref="A18:D18"/>
    <mergeCell ref="E18:F18"/>
    <mergeCell ref="G18:S18"/>
    <mergeCell ref="A19:D19"/>
    <mergeCell ref="E19:F19"/>
    <mergeCell ref="G19:S19"/>
    <mergeCell ref="R73:S73"/>
    <mergeCell ref="E46:H46"/>
    <mergeCell ref="I46:L46"/>
    <mergeCell ref="P47:Q47"/>
    <mergeCell ref="R47:S47"/>
    <mergeCell ref="A50:S52"/>
    <mergeCell ref="B72:F72"/>
    <mergeCell ref="B43:F43"/>
    <mergeCell ref="K44:L44"/>
    <mergeCell ref="M44:O44"/>
    <mergeCell ref="P44:Q44"/>
    <mergeCell ref="R44:S44"/>
    <mergeCell ref="E45:H45"/>
    <mergeCell ref="I45:L45"/>
    <mergeCell ref="B75:F75"/>
    <mergeCell ref="B76:E76"/>
    <mergeCell ref="F76:G76"/>
    <mergeCell ref="K76:L76"/>
    <mergeCell ref="M76:O76"/>
    <mergeCell ref="P76:Q76"/>
    <mergeCell ref="B73:E73"/>
    <mergeCell ref="F73:G73"/>
    <mergeCell ref="K73:L73"/>
    <mergeCell ref="M73:O73"/>
    <mergeCell ref="P73:Q73"/>
    <mergeCell ref="A108:S110"/>
    <mergeCell ref="B130:F130"/>
    <mergeCell ref="B131:E131"/>
    <mergeCell ref="F131:G131"/>
    <mergeCell ref="K131:L131"/>
    <mergeCell ref="M131:O131"/>
    <mergeCell ref="P131:Q131"/>
    <mergeCell ref="R131:S131"/>
    <mergeCell ref="A300:S301"/>
    <mergeCell ref="R134:S134"/>
    <mergeCell ref="A137:S139"/>
    <mergeCell ref="A215:S215"/>
    <mergeCell ref="A216:S216"/>
    <mergeCell ref="A217:S217"/>
    <mergeCell ref="A218:S218"/>
    <mergeCell ref="B133:F133"/>
    <mergeCell ref="B134:E134"/>
    <mergeCell ref="F134:G134"/>
    <mergeCell ref="K134:L134"/>
    <mergeCell ref="M134:O134"/>
    <mergeCell ref="P134:Q134"/>
    <mergeCell ref="A219:S220"/>
    <mergeCell ref="A246:S247"/>
    <mergeCell ref="A273:S274"/>
    <mergeCell ref="B104:F104"/>
    <mergeCell ref="B105:E105"/>
    <mergeCell ref="F105:G105"/>
    <mergeCell ref="K105:L105"/>
    <mergeCell ref="M105:O105"/>
    <mergeCell ref="P105:Q105"/>
    <mergeCell ref="R76:S76"/>
    <mergeCell ref="A79:S81"/>
    <mergeCell ref="B101:F101"/>
    <mergeCell ref="R105:S105"/>
    <mergeCell ref="B102:E102"/>
    <mergeCell ref="F102:G102"/>
    <mergeCell ref="K102:L102"/>
    <mergeCell ref="M102:O102"/>
    <mergeCell ref="P102:Q102"/>
    <mergeCell ref="R102:S102"/>
  </mergeCells>
  <phoneticPr fontId="4" type="noConversion"/>
  <printOptions horizontalCentered="1"/>
  <pageMargins left="0.78740157480314965" right="0.39370078740157483" top="0.78740157480314965" bottom="0.59055118110236227" header="0.51181102362204722" footer="0.31496062992125984"/>
  <pageSetup paperSize="9" scale="97" orientation="landscape" r:id="rId1"/>
  <headerFooter alignWithMargins="0"/>
  <rowBreaks count="2" manualBreakCount="2">
    <brk id="20" max="18" man="1"/>
    <brk id="49" max="18" man="1"/>
  </rowBreaks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ED458-4CB5-4F15-8116-F9A7EC4FEB6E}">
  <dimension ref="A1:O54"/>
  <sheetViews>
    <sheetView view="pageBreakPreview" zoomScaleSheetLayoutView="100" workbookViewId="0">
      <selection activeCell="H34" sqref="H34"/>
    </sheetView>
  </sheetViews>
  <sheetFormatPr defaultRowHeight="13.5"/>
  <cols>
    <col min="1" max="1" width="13.109375" customWidth="1"/>
    <col min="2" max="4" width="12" hidden="1" customWidth="1"/>
    <col min="5" max="15" width="13.109375" customWidth="1"/>
  </cols>
  <sheetData>
    <row r="1" spans="1:15" ht="10.5" customHeight="1">
      <c r="A1" s="1512" t="s">
        <v>837</v>
      </c>
      <c r="B1" s="1512"/>
      <c r="C1" s="1512"/>
      <c r="D1" s="1512"/>
      <c r="E1" s="1512"/>
      <c r="F1" s="1512"/>
      <c r="G1" s="1512"/>
      <c r="H1" s="1512"/>
      <c r="I1" s="1512"/>
      <c r="J1" s="1512"/>
      <c r="K1" s="1512"/>
      <c r="L1" s="1512"/>
      <c r="M1" s="1512"/>
      <c r="N1" s="1512"/>
      <c r="O1" s="1512"/>
    </row>
    <row r="2" spans="1:15" ht="10.5" customHeight="1">
      <c r="A2" s="1512"/>
      <c r="B2" s="1512"/>
      <c r="C2" s="1512"/>
      <c r="D2" s="1512"/>
      <c r="E2" s="1512"/>
      <c r="F2" s="1512"/>
      <c r="G2" s="1512"/>
      <c r="H2" s="1512"/>
      <c r="I2" s="1512"/>
      <c r="J2" s="1512"/>
      <c r="K2" s="1512"/>
      <c r="L2" s="1512"/>
      <c r="M2" s="1512"/>
      <c r="N2" s="1512"/>
      <c r="O2" s="1512"/>
    </row>
    <row r="3" spans="1:15" ht="10.5" customHeight="1">
      <c r="A3" s="1513"/>
      <c r="B3" s="1513"/>
      <c r="C3" s="1513"/>
      <c r="D3" s="1513"/>
      <c r="E3" s="1513"/>
      <c r="F3" s="1513"/>
      <c r="G3" s="1513"/>
      <c r="H3" s="1513"/>
      <c r="I3" s="1513"/>
      <c r="J3" s="1513"/>
      <c r="K3" s="1513"/>
      <c r="L3" s="1513"/>
      <c r="M3" s="1513"/>
      <c r="N3" s="1513"/>
      <c r="O3" s="1513"/>
    </row>
    <row r="4" spans="1:15" ht="21" customHeight="1">
      <c r="A4" s="1514" t="s">
        <v>838</v>
      </c>
      <c r="B4" s="1514" t="s">
        <v>839</v>
      </c>
      <c r="C4" s="1514" t="s">
        <v>840</v>
      </c>
      <c r="D4" s="1514" t="s">
        <v>841</v>
      </c>
      <c r="E4" s="1516" t="s">
        <v>842</v>
      </c>
      <c r="F4" s="1516" t="s">
        <v>843</v>
      </c>
      <c r="G4" s="1516" t="s">
        <v>844</v>
      </c>
      <c r="H4" s="1507" t="s">
        <v>845</v>
      </c>
      <c r="I4" s="1327" t="s">
        <v>846</v>
      </c>
      <c r="J4" s="1507" t="s">
        <v>847</v>
      </c>
      <c r="K4" s="1327" t="s">
        <v>848</v>
      </c>
      <c r="L4" s="1327" t="s">
        <v>849</v>
      </c>
      <c r="M4" s="1510" t="s">
        <v>850</v>
      </c>
      <c r="N4" s="1510" t="s">
        <v>851</v>
      </c>
      <c r="O4" s="1510" t="s">
        <v>852</v>
      </c>
    </row>
    <row r="5" spans="1:15" ht="21" customHeight="1">
      <c r="A5" s="1515"/>
      <c r="B5" s="1515"/>
      <c r="C5" s="1515"/>
      <c r="D5" s="1515"/>
      <c r="E5" s="1517"/>
      <c r="F5" s="1517"/>
      <c r="G5" s="1517"/>
      <c r="H5" s="1508"/>
      <c r="I5" s="1509"/>
      <c r="J5" s="1508"/>
      <c r="K5" s="1509"/>
      <c r="L5" s="1509"/>
      <c r="M5" s="1511"/>
      <c r="N5" s="1511"/>
      <c r="O5" s="1511"/>
    </row>
    <row r="6" spans="1:15" ht="13.5" customHeight="1">
      <c r="A6" s="295">
        <v>6</v>
      </c>
      <c r="B6" s="296">
        <v>0.6</v>
      </c>
      <c r="C6" s="296">
        <v>0.2</v>
      </c>
      <c r="D6" s="296">
        <v>0.2</v>
      </c>
      <c r="E6" s="296">
        <v>1.1299999999999999</v>
      </c>
      <c r="F6" s="296">
        <v>5.41</v>
      </c>
      <c r="G6" s="296">
        <v>14.4</v>
      </c>
      <c r="H6" s="296">
        <v>169.5</v>
      </c>
      <c r="I6" s="296">
        <v>7.22</v>
      </c>
      <c r="J6" s="296">
        <v>1.5</v>
      </c>
      <c r="K6" s="296">
        <v>100</v>
      </c>
      <c r="L6" s="296">
        <v>19.5</v>
      </c>
      <c r="M6" s="188"/>
      <c r="N6" s="188"/>
      <c r="O6" s="188"/>
    </row>
    <row r="7" spans="1:15" ht="13.5" customHeight="1">
      <c r="A7" s="297">
        <v>8</v>
      </c>
      <c r="B7" s="298">
        <v>0.6</v>
      </c>
      <c r="C7" s="298">
        <v>0.2</v>
      </c>
      <c r="D7" s="298">
        <v>0.2</v>
      </c>
      <c r="E7" s="298">
        <v>1.18</v>
      </c>
      <c r="F7" s="298">
        <v>5.5</v>
      </c>
      <c r="G7" s="298">
        <v>14.73</v>
      </c>
      <c r="H7" s="298">
        <v>151.5</v>
      </c>
      <c r="I7" s="298">
        <v>7.39</v>
      </c>
      <c r="J7" s="298">
        <v>1.5</v>
      </c>
      <c r="K7" s="298">
        <v>100</v>
      </c>
      <c r="L7" s="298">
        <v>19.5</v>
      </c>
      <c r="M7" s="299"/>
      <c r="N7" s="299"/>
      <c r="O7" s="299"/>
    </row>
    <row r="8" spans="1:15" ht="13.5" customHeight="1">
      <c r="A8" s="297">
        <v>10</v>
      </c>
      <c r="B8" s="298">
        <v>0.6</v>
      </c>
      <c r="C8" s="298">
        <v>0.2</v>
      </c>
      <c r="D8" s="298">
        <v>0.2</v>
      </c>
      <c r="E8" s="298">
        <v>1.24</v>
      </c>
      <c r="F8" s="298">
        <v>5.59</v>
      </c>
      <c r="G8" s="298">
        <v>15.05</v>
      </c>
      <c r="H8" s="298">
        <v>137</v>
      </c>
      <c r="I8" s="298">
        <v>7.56</v>
      </c>
      <c r="J8" s="298">
        <v>1.56</v>
      </c>
      <c r="K8" s="298">
        <v>100</v>
      </c>
      <c r="L8" s="298">
        <v>19.5</v>
      </c>
      <c r="M8" s="300">
        <v>3</v>
      </c>
      <c r="N8" s="298" t="s">
        <v>853</v>
      </c>
      <c r="O8" s="300">
        <v>10</v>
      </c>
    </row>
    <row r="9" spans="1:15" ht="13.5" customHeight="1">
      <c r="A9" s="297">
        <v>12</v>
      </c>
      <c r="B9" s="298">
        <v>0.7</v>
      </c>
      <c r="C9" s="298">
        <v>0.3</v>
      </c>
      <c r="D9" s="298">
        <v>0.2</v>
      </c>
      <c r="E9" s="298">
        <v>1.26</v>
      </c>
      <c r="F9" s="298">
        <v>5.68</v>
      </c>
      <c r="G9" s="298">
        <v>15.38</v>
      </c>
      <c r="H9" s="298">
        <v>90.9</v>
      </c>
      <c r="I9" s="298">
        <v>7.72</v>
      </c>
      <c r="J9" s="298">
        <v>1.59</v>
      </c>
      <c r="K9" s="298">
        <v>95.2</v>
      </c>
      <c r="L9" s="298">
        <v>19.5</v>
      </c>
      <c r="M9" s="300">
        <v>3</v>
      </c>
      <c r="N9" s="300">
        <v>4</v>
      </c>
      <c r="O9" s="300">
        <v>10</v>
      </c>
    </row>
    <row r="10" spans="1:15" ht="13.5" customHeight="1">
      <c r="A10" s="297">
        <v>14</v>
      </c>
      <c r="B10" s="298">
        <v>0.7</v>
      </c>
      <c r="C10" s="298">
        <v>0.3</v>
      </c>
      <c r="D10" s="298">
        <v>0.2</v>
      </c>
      <c r="E10" s="298">
        <v>1.29</v>
      </c>
      <c r="F10" s="298">
        <v>5.77</v>
      </c>
      <c r="G10" s="298">
        <v>15.71</v>
      </c>
      <c r="H10" s="298">
        <v>68</v>
      </c>
      <c r="I10" s="298">
        <v>7.89</v>
      </c>
      <c r="J10" s="298">
        <v>1.66</v>
      </c>
      <c r="K10" s="298">
        <v>95.2</v>
      </c>
      <c r="L10" s="298">
        <v>15.2</v>
      </c>
      <c r="M10" s="300">
        <v>3</v>
      </c>
      <c r="N10" s="300">
        <v>5</v>
      </c>
      <c r="O10" s="300">
        <v>15</v>
      </c>
    </row>
    <row r="11" spans="1:15" ht="13.5" customHeight="1">
      <c r="A11" s="297">
        <v>16</v>
      </c>
      <c r="B11" s="298">
        <v>1</v>
      </c>
      <c r="C11" s="298">
        <v>0.3</v>
      </c>
      <c r="D11" s="298">
        <v>0.3</v>
      </c>
      <c r="E11" s="298">
        <v>1.32</v>
      </c>
      <c r="F11" s="298">
        <v>5.86</v>
      </c>
      <c r="G11" s="298">
        <v>16.04</v>
      </c>
      <c r="H11" s="298">
        <v>54.6</v>
      </c>
      <c r="I11" s="298">
        <v>8.06</v>
      </c>
      <c r="J11" s="298">
        <v>1.68</v>
      </c>
      <c r="K11" s="298">
        <v>95.2</v>
      </c>
      <c r="L11" s="298">
        <v>12.5</v>
      </c>
      <c r="M11" s="300">
        <v>3</v>
      </c>
      <c r="N11" s="300">
        <v>5</v>
      </c>
      <c r="O11" s="300">
        <v>15</v>
      </c>
    </row>
    <row r="12" spans="1:15" ht="13.5" customHeight="1">
      <c r="A12" s="297">
        <v>18</v>
      </c>
      <c r="B12" s="298">
        <v>1</v>
      </c>
      <c r="C12" s="298">
        <v>0.3</v>
      </c>
      <c r="D12" s="298">
        <v>0.3</v>
      </c>
      <c r="E12" s="298">
        <v>1.34</v>
      </c>
      <c r="F12" s="298">
        <v>5.95</v>
      </c>
      <c r="G12" s="298">
        <v>16.37</v>
      </c>
      <c r="H12" s="298">
        <v>45.5</v>
      </c>
      <c r="I12" s="298">
        <v>8.2200000000000006</v>
      </c>
      <c r="J12" s="298">
        <v>1.7</v>
      </c>
      <c r="K12" s="298">
        <v>95.2</v>
      </c>
      <c r="L12" s="298">
        <v>9.6999999999999993</v>
      </c>
      <c r="M12" s="300">
        <v>4</v>
      </c>
      <c r="N12" s="300">
        <v>5</v>
      </c>
      <c r="O12" s="300">
        <v>20</v>
      </c>
    </row>
    <row r="13" spans="1:15" ht="13.5" customHeight="1">
      <c r="A13" s="297">
        <v>20</v>
      </c>
      <c r="B13" s="298">
        <v>1.1000000000000001</v>
      </c>
      <c r="C13" s="298">
        <v>0.3</v>
      </c>
      <c r="D13" s="298">
        <v>0.4</v>
      </c>
      <c r="E13" s="298">
        <v>1.51</v>
      </c>
      <c r="F13" s="298">
        <v>6.04</v>
      </c>
      <c r="G13" s="298">
        <v>16.7</v>
      </c>
      <c r="H13" s="298">
        <v>39.1</v>
      </c>
      <c r="I13" s="298">
        <v>8.39</v>
      </c>
      <c r="J13" s="298">
        <v>1.7</v>
      </c>
      <c r="K13" s="298">
        <v>95.2</v>
      </c>
      <c r="L13" s="298">
        <v>9.1999999999999993</v>
      </c>
      <c r="M13" s="300">
        <v>4</v>
      </c>
      <c r="N13" s="300">
        <v>5</v>
      </c>
      <c r="O13" s="300">
        <v>20</v>
      </c>
    </row>
    <row r="14" spans="1:15" ht="13.5" customHeight="1">
      <c r="A14" s="297">
        <v>22</v>
      </c>
      <c r="B14" s="298">
        <v>1.1000000000000001</v>
      </c>
      <c r="C14" s="298">
        <v>0.3</v>
      </c>
      <c r="D14" s="298">
        <v>0.4</v>
      </c>
      <c r="E14" s="298">
        <v>1.6</v>
      </c>
      <c r="F14" s="298">
        <v>6.13</v>
      </c>
      <c r="G14" s="298">
        <v>17.03</v>
      </c>
      <c r="H14" s="298">
        <v>34.1</v>
      </c>
      <c r="I14" s="298">
        <v>8.56</v>
      </c>
      <c r="J14" s="298">
        <v>1.72</v>
      </c>
      <c r="K14" s="298">
        <v>46.3</v>
      </c>
      <c r="L14" s="298">
        <v>7.4</v>
      </c>
      <c r="M14" s="300">
        <v>5</v>
      </c>
      <c r="N14" s="300">
        <v>5</v>
      </c>
      <c r="O14" s="300">
        <v>25</v>
      </c>
    </row>
    <row r="15" spans="1:15" ht="13.5" customHeight="1">
      <c r="A15" s="297">
        <v>24</v>
      </c>
      <c r="B15" s="298">
        <v>1.2</v>
      </c>
      <c r="C15" s="298">
        <v>0.4</v>
      </c>
      <c r="D15" s="298">
        <v>0.4</v>
      </c>
      <c r="E15" s="298">
        <v>1.74</v>
      </c>
      <c r="F15" s="298">
        <v>6.22</v>
      </c>
      <c r="G15" s="298">
        <v>17.350000000000001</v>
      </c>
      <c r="H15" s="298">
        <v>30.4</v>
      </c>
      <c r="I15" s="298">
        <v>8.7200000000000006</v>
      </c>
      <c r="J15" s="298">
        <v>1.74</v>
      </c>
      <c r="K15" s="298">
        <v>46.3</v>
      </c>
      <c r="L15" s="298">
        <v>6.5</v>
      </c>
      <c r="M15" s="300">
        <v>5</v>
      </c>
      <c r="N15" s="300">
        <v>5</v>
      </c>
      <c r="O15" s="300">
        <v>25</v>
      </c>
    </row>
    <row r="16" spans="1:15" ht="13.5" customHeight="1">
      <c r="A16" s="297">
        <v>26</v>
      </c>
      <c r="B16" s="298">
        <v>1.2</v>
      </c>
      <c r="C16" s="298">
        <v>0.4</v>
      </c>
      <c r="D16" s="298">
        <v>0.4</v>
      </c>
      <c r="E16" s="298">
        <v>1.84</v>
      </c>
      <c r="F16" s="298">
        <v>6.31</v>
      </c>
      <c r="G16" s="298">
        <v>17.68</v>
      </c>
      <c r="H16" s="298">
        <v>24.9</v>
      </c>
      <c r="I16" s="298">
        <v>8.89</v>
      </c>
      <c r="J16" s="298">
        <v>1.76</v>
      </c>
      <c r="K16" s="298">
        <v>46.3</v>
      </c>
      <c r="L16" s="298">
        <v>6</v>
      </c>
      <c r="M16" s="300">
        <v>6</v>
      </c>
      <c r="N16" s="300">
        <v>5</v>
      </c>
      <c r="O16" s="300">
        <v>30</v>
      </c>
    </row>
    <row r="17" spans="1:15" ht="13.5" customHeight="1">
      <c r="A17" s="297">
        <v>28</v>
      </c>
      <c r="B17" s="298">
        <v>1.6</v>
      </c>
      <c r="C17" s="298">
        <v>0.5</v>
      </c>
      <c r="D17" s="298">
        <v>0.5</v>
      </c>
      <c r="E17" s="298">
        <v>1.94</v>
      </c>
      <c r="F17" s="298">
        <v>6.4</v>
      </c>
      <c r="G17" s="298">
        <v>18.010000000000002</v>
      </c>
      <c r="H17" s="298">
        <v>21</v>
      </c>
      <c r="I17" s="298">
        <v>9.06</v>
      </c>
      <c r="J17" s="298">
        <v>1.77</v>
      </c>
      <c r="K17" s="298">
        <v>46.3</v>
      </c>
      <c r="L17" s="298">
        <v>5.8</v>
      </c>
      <c r="M17" s="300">
        <v>6</v>
      </c>
      <c r="N17" s="300">
        <v>5</v>
      </c>
      <c r="O17" s="300">
        <v>30</v>
      </c>
    </row>
    <row r="18" spans="1:15" ht="13.5" customHeight="1">
      <c r="A18" s="297">
        <v>30</v>
      </c>
      <c r="B18" s="298">
        <v>1.6</v>
      </c>
      <c r="C18" s="298">
        <v>0.5</v>
      </c>
      <c r="D18" s="298">
        <v>0.5</v>
      </c>
      <c r="E18" s="298">
        <v>2.0499999999999998</v>
      </c>
      <c r="F18" s="298">
        <v>6.49</v>
      </c>
      <c r="G18" s="298">
        <v>18.34</v>
      </c>
      <c r="H18" s="298">
        <v>18.2</v>
      </c>
      <c r="I18" s="298">
        <v>9.23</v>
      </c>
      <c r="J18" s="298">
        <v>1.78</v>
      </c>
      <c r="K18" s="298">
        <v>46.3</v>
      </c>
      <c r="L18" s="298">
        <v>5.5</v>
      </c>
      <c r="M18" s="300">
        <v>7</v>
      </c>
      <c r="N18" s="300">
        <v>5</v>
      </c>
      <c r="O18" s="300">
        <v>35</v>
      </c>
    </row>
    <row r="19" spans="1:15" ht="13.5" customHeight="1">
      <c r="A19" s="297">
        <v>32</v>
      </c>
      <c r="B19" s="298">
        <v>2.1</v>
      </c>
      <c r="C19" s="298">
        <v>0.7</v>
      </c>
      <c r="D19" s="298">
        <v>0.7</v>
      </c>
      <c r="E19" s="298">
        <v>2.13</v>
      </c>
      <c r="F19" s="298">
        <v>6.57</v>
      </c>
      <c r="G19" s="298">
        <v>18.670000000000002</v>
      </c>
      <c r="H19" s="298">
        <v>16.100000000000001</v>
      </c>
      <c r="I19" s="298">
        <v>9.39</v>
      </c>
      <c r="J19" s="298">
        <v>1.79</v>
      </c>
      <c r="K19" s="298">
        <v>41.3</v>
      </c>
      <c r="L19" s="298">
        <v>4.8</v>
      </c>
      <c r="M19" s="300">
        <v>7</v>
      </c>
      <c r="N19" s="300">
        <v>5</v>
      </c>
      <c r="O19" s="300">
        <v>35</v>
      </c>
    </row>
    <row r="20" spans="1:15" ht="13.5" customHeight="1">
      <c r="A20" s="297">
        <v>34</v>
      </c>
      <c r="B20" s="298">
        <v>2.1</v>
      </c>
      <c r="C20" s="298">
        <v>0.7</v>
      </c>
      <c r="D20" s="298">
        <v>0.7</v>
      </c>
      <c r="E20" s="298">
        <v>2.21</v>
      </c>
      <c r="F20" s="298">
        <v>6.66</v>
      </c>
      <c r="G20" s="298">
        <v>19</v>
      </c>
      <c r="H20" s="298">
        <v>14.4</v>
      </c>
      <c r="I20" s="298">
        <v>9.56</v>
      </c>
      <c r="J20" s="298">
        <v>1.79</v>
      </c>
      <c r="K20" s="298">
        <v>41.3</v>
      </c>
      <c r="L20" s="298">
        <v>4.2</v>
      </c>
      <c r="M20" s="300">
        <v>8</v>
      </c>
      <c r="N20" s="300">
        <v>5</v>
      </c>
      <c r="O20" s="300">
        <v>40</v>
      </c>
    </row>
    <row r="21" spans="1:15" ht="13.5" customHeight="1">
      <c r="A21" s="297">
        <v>36</v>
      </c>
      <c r="B21" s="298">
        <v>2.6</v>
      </c>
      <c r="C21" s="298">
        <v>0.9</v>
      </c>
      <c r="D21" s="298">
        <v>0.9</v>
      </c>
      <c r="E21" s="298">
        <v>2.29</v>
      </c>
      <c r="F21" s="298">
        <v>6.75</v>
      </c>
      <c r="G21" s="298">
        <v>19.32</v>
      </c>
      <c r="H21" s="298">
        <v>13.7</v>
      </c>
      <c r="I21" s="298">
        <v>9.73</v>
      </c>
      <c r="J21" s="298">
        <v>1.79</v>
      </c>
      <c r="K21" s="298">
        <v>41.3</v>
      </c>
      <c r="L21" s="298">
        <v>3.9</v>
      </c>
      <c r="M21" s="300">
        <v>8</v>
      </c>
      <c r="N21" s="300">
        <v>5</v>
      </c>
      <c r="O21" s="300">
        <v>40</v>
      </c>
    </row>
    <row r="22" spans="1:15" ht="13.5" customHeight="1">
      <c r="A22" s="297">
        <v>38</v>
      </c>
      <c r="B22" s="298">
        <v>2.6</v>
      </c>
      <c r="C22" s="298">
        <v>0.9</v>
      </c>
      <c r="D22" s="298">
        <v>0.9</v>
      </c>
      <c r="E22" s="298">
        <v>2.35</v>
      </c>
      <c r="F22" s="298">
        <v>6.84</v>
      </c>
      <c r="G22" s="298">
        <v>19.649999999999999</v>
      </c>
      <c r="H22" s="298">
        <v>10.5</v>
      </c>
      <c r="I22" s="298">
        <v>9.89</v>
      </c>
      <c r="J22" s="298">
        <v>1.79</v>
      </c>
      <c r="K22" s="298">
        <v>41.3</v>
      </c>
      <c r="L22" s="298">
        <v>3.5</v>
      </c>
      <c r="M22" s="300">
        <v>9</v>
      </c>
      <c r="N22" s="300">
        <v>5</v>
      </c>
      <c r="O22" s="300">
        <v>45</v>
      </c>
    </row>
    <row r="23" spans="1:15" ht="13.5" customHeight="1">
      <c r="A23" s="297">
        <v>40</v>
      </c>
      <c r="B23" s="298">
        <v>3.1</v>
      </c>
      <c r="C23" s="298">
        <v>1</v>
      </c>
      <c r="D23" s="298">
        <v>1</v>
      </c>
      <c r="E23" s="298">
        <v>2.48</v>
      </c>
      <c r="F23" s="298">
        <v>6.93</v>
      </c>
      <c r="G23" s="298">
        <v>19.98</v>
      </c>
      <c r="H23" s="298">
        <v>9.1</v>
      </c>
      <c r="I23" s="298">
        <v>10.06</v>
      </c>
      <c r="J23" s="298">
        <v>1.83</v>
      </c>
      <c r="K23" s="298">
        <v>41.3</v>
      </c>
      <c r="L23" s="298">
        <v>3.1</v>
      </c>
      <c r="M23" s="300">
        <v>9</v>
      </c>
      <c r="N23" s="300">
        <v>5</v>
      </c>
      <c r="O23" s="300">
        <v>45</v>
      </c>
    </row>
    <row r="24" spans="1:15" ht="13.5" customHeight="1">
      <c r="A24" s="297">
        <v>42</v>
      </c>
      <c r="B24" s="298">
        <v>3.1</v>
      </c>
      <c r="C24" s="298">
        <v>1</v>
      </c>
      <c r="D24" s="298">
        <v>1</v>
      </c>
      <c r="E24" s="298">
        <v>2.5499999999999998</v>
      </c>
      <c r="F24" s="298">
        <v>7.02</v>
      </c>
      <c r="G24" s="298">
        <v>20.309999999999999</v>
      </c>
      <c r="H24" s="298">
        <v>8.1</v>
      </c>
      <c r="I24" s="298">
        <v>10.23</v>
      </c>
      <c r="J24" s="298">
        <v>1.83</v>
      </c>
      <c r="K24" s="298">
        <v>36</v>
      </c>
      <c r="L24" s="298">
        <v>2.8</v>
      </c>
      <c r="M24" s="300">
        <v>10</v>
      </c>
      <c r="N24" s="300">
        <v>5</v>
      </c>
      <c r="O24" s="300">
        <v>50</v>
      </c>
    </row>
    <row r="25" spans="1:15" ht="13.5" customHeight="1">
      <c r="A25" s="297">
        <v>44</v>
      </c>
      <c r="B25" s="298">
        <v>3.8</v>
      </c>
      <c r="C25" s="298">
        <v>1.3</v>
      </c>
      <c r="D25" s="298">
        <v>1.3</v>
      </c>
      <c r="E25" s="298">
        <v>2.62</v>
      </c>
      <c r="F25" s="298">
        <v>7.11</v>
      </c>
      <c r="G25" s="298">
        <v>20.64</v>
      </c>
      <c r="H25" s="298">
        <v>7.3</v>
      </c>
      <c r="I25" s="298">
        <v>10.4</v>
      </c>
      <c r="J25" s="298">
        <v>1.83</v>
      </c>
      <c r="K25" s="298">
        <v>36</v>
      </c>
      <c r="L25" s="298">
        <v>2.5</v>
      </c>
      <c r="M25" s="300">
        <v>10</v>
      </c>
      <c r="N25" s="300">
        <v>5</v>
      </c>
      <c r="O25" s="300">
        <v>50</v>
      </c>
    </row>
    <row r="26" spans="1:15" ht="13.5" customHeight="1">
      <c r="A26" s="297">
        <v>46</v>
      </c>
      <c r="B26" s="298">
        <v>3.8</v>
      </c>
      <c r="C26" s="298">
        <v>1.3</v>
      </c>
      <c r="D26" s="298">
        <v>1.3</v>
      </c>
      <c r="E26" s="298">
        <v>2.68</v>
      </c>
      <c r="F26" s="298">
        <v>7.2</v>
      </c>
      <c r="G26" s="298">
        <v>20.97</v>
      </c>
      <c r="H26" s="298">
        <v>6.6</v>
      </c>
      <c r="I26" s="298">
        <v>10.56</v>
      </c>
      <c r="J26" s="298">
        <v>1.83</v>
      </c>
      <c r="K26" s="298">
        <v>36</v>
      </c>
      <c r="L26" s="298">
        <v>2.2999999999999998</v>
      </c>
      <c r="M26" s="300">
        <v>12</v>
      </c>
      <c r="N26" s="300">
        <v>5</v>
      </c>
      <c r="O26" s="300">
        <v>60</v>
      </c>
    </row>
    <row r="27" spans="1:15" ht="13.5" customHeight="1">
      <c r="A27" s="297">
        <v>48</v>
      </c>
      <c r="B27" s="298">
        <v>4.4000000000000004</v>
      </c>
      <c r="C27" s="298">
        <v>1.5</v>
      </c>
      <c r="D27" s="298">
        <v>1.5</v>
      </c>
      <c r="E27" s="298">
        <v>2.74</v>
      </c>
      <c r="F27" s="298">
        <v>7.29</v>
      </c>
      <c r="G27" s="298">
        <v>21.29</v>
      </c>
      <c r="H27" s="298">
        <v>6</v>
      </c>
      <c r="I27" s="298">
        <v>10.73</v>
      </c>
      <c r="J27" s="298">
        <v>1.84</v>
      </c>
      <c r="K27" s="298">
        <v>36</v>
      </c>
      <c r="L27" s="298">
        <v>2.2000000000000002</v>
      </c>
      <c r="M27" s="300">
        <v>12</v>
      </c>
      <c r="N27" s="300">
        <v>5</v>
      </c>
      <c r="O27" s="300">
        <v>60</v>
      </c>
    </row>
    <row r="28" spans="1:15" ht="13.5" customHeight="1">
      <c r="A28" s="294">
        <v>50</v>
      </c>
      <c r="B28" s="301">
        <v>4.4000000000000004</v>
      </c>
      <c r="C28" s="301">
        <v>1.5</v>
      </c>
      <c r="D28" s="301">
        <v>1.5</v>
      </c>
      <c r="E28" s="301">
        <v>2.8</v>
      </c>
      <c r="F28" s="301">
        <v>7.38</v>
      </c>
      <c r="G28" s="301">
        <v>21.62</v>
      </c>
      <c r="H28" s="301">
        <v>5.5</v>
      </c>
      <c r="I28" s="301">
        <v>10.9</v>
      </c>
      <c r="J28" s="301">
        <v>1.84</v>
      </c>
      <c r="K28" s="301">
        <v>36</v>
      </c>
      <c r="L28" s="301">
        <v>2</v>
      </c>
      <c r="M28" s="302">
        <v>14</v>
      </c>
      <c r="N28" s="302">
        <v>5</v>
      </c>
      <c r="O28" s="302">
        <v>70</v>
      </c>
    </row>
    <row r="29" spans="1:15" ht="13.5" customHeight="1">
      <c r="A29" s="293">
        <v>52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4">
        <v>14</v>
      </c>
      <c r="N29" s="304">
        <v>5</v>
      </c>
      <c r="O29" s="304">
        <v>70</v>
      </c>
    </row>
    <row r="30" spans="1:15" ht="13.5" customHeight="1">
      <c r="A30" s="297">
        <v>54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0">
        <v>15</v>
      </c>
      <c r="N30" s="300">
        <v>5</v>
      </c>
      <c r="O30" s="300">
        <v>75</v>
      </c>
    </row>
    <row r="31" spans="1:15" ht="13.5" customHeight="1">
      <c r="A31" s="297">
        <v>56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0">
        <v>15</v>
      </c>
      <c r="N31" s="300">
        <v>5</v>
      </c>
      <c r="O31" s="300">
        <v>75</v>
      </c>
    </row>
    <row r="32" spans="1:15" ht="13.5" customHeight="1">
      <c r="A32" s="297">
        <v>58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0">
        <v>17</v>
      </c>
      <c r="N32" s="300">
        <v>5</v>
      </c>
      <c r="O32" s="300">
        <v>85</v>
      </c>
    </row>
    <row r="33" spans="1:15" ht="13.5" customHeight="1">
      <c r="A33" s="297">
        <v>60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0">
        <v>17</v>
      </c>
      <c r="N33" s="300">
        <v>5</v>
      </c>
      <c r="O33" s="300">
        <v>85</v>
      </c>
    </row>
    <row r="34" spans="1:15" ht="13.5" customHeight="1">
      <c r="A34" s="297">
        <v>62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0">
        <v>19</v>
      </c>
      <c r="N34" s="300">
        <v>5</v>
      </c>
      <c r="O34" s="300">
        <v>95</v>
      </c>
    </row>
    <row r="35" spans="1:15" ht="13.5" customHeight="1">
      <c r="A35" s="297">
        <v>64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0">
        <v>19</v>
      </c>
      <c r="N35" s="300">
        <v>5</v>
      </c>
      <c r="O35" s="300">
        <v>95</v>
      </c>
    </row>
    <row r="36" spans="1:15" ht="13.5" customHeight="1">
      <c r="A36" s="297">
        <v>66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0">
        <v>20</v>
      </c>
      <c r="N36" s="300">
        <v>5</v>
      </c>
      <c r="O36" s="300">
        <v>100</v>
      </c>
    </row>
    <row r="37" spans="1:15" ht="13.5" customHeight="1">
      <c r="A37" s="297">
        <v>68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0">
        <v>20</v>
      </c>
      <c r="N37" s="300">
        <v>5</v>
      </c>
      <c r="O37" s="300">
        <v>100</v>
      </c>
    </row>
    <row r="38" spans="1:15" ht="13.5" customHeight="1">
      <c r="A38" s="297">
        <v>70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0">
        <v>22</v>
      </c>
      <c r="N38" s="300">
        <v>5</v>
      </c>
      <c r="O38" s="300">
        <v>110</v>
      </c>
    </row>
    <row r="39" spans="1:15" ht="13.5" customHeight="1">
      <c r="A39" s="297">
        <v>72</v>
      </c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0">
        <v>22</v>
      </c>
      <c r="N39" s="300">
        <v>5</v>
      </c>
      <c r="O39" s="300">
        <v>110</v>
      </c>
    </row>
    <row r="40" spans="1:15" ht="13.5" customHeight="1">
      <c r="A40" s="297">
        <v>74</v>
      </c>
      <c r="B40" s="303"/>
      <c r="C40" s="303"/>
      <c r="D40" s="303"/>
      <c r="E40" s="303"/>
      <c r="F40" s="303"/>
      <c r="G40" s="303"/>
      <c r="H40" s="303"/>
      <c r="I40" s="303"/>
      <c r="J40" s="303"/>
      <c r="K40" s="303"/>
      <c r="L40" s="303"/>
      <c r="M40" s="300">
        <v>23</v>
      </c>
      <c r="N40" s="300">
        <v>5</v>
      </c>
      <c r="O40" s="300">
        <v>115</v>
      </c>
    </row>
    <row r="41" spans="1:15" ht="13.5" customHeight="1">
      <c r="A41" s="297">
        <v>76</v>
      </c>
      <c r="B41" s="303"/>
      <c r="C41" s="303"/>
      <c r="D41" s="303"/>
      <c r="E41" s="303"/>
      <c r="F41" s="303"/>
      <c r="G41" s="303"/>
      <c r="H41" s="303"/>
      <c r="I41" s="303"/>
      <c r="J41" s="303"/>
      <c r="K41" s="303"/>
      <c r="L41" s="303"/>
      <c r="M41" s="300">
        <v>23</v>
      </c>
      <c r="N41" s="300">
        <v>5</v>
      </c>
      <c r="O41" s="300">
        <v>115</v>
      </c>
    </row>
    <row r="42" spans="1:15" ht="13.5" customHeight="1">
      <c r="A42" s="297">
        <v>78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0">
        <v>24</v>
      </c>
      <c r="N42" s="300">
        <v>5</v>
      </c>
      <c r="O42" s="300">
        <v>120</v>
      </c>
    </row>
    <row r="43" spans="1:15" ht="13.5" customHeight="1">
      <c r="A43" s="297">
        <v>80</v>
      </c>
      <c r="B43" s="303"/>
      <c r="C43" s="303"/>
      <c r="D43" s="303"/>
      <c r="E43" s="303"/>
      <c r="F43" s="303"/>
      <c r="G43" s="303"/>
      <c r="H43" s="303"/>
      <c r="I43" s="303"/>
      <c r="J43" s="303"/>
      <c r="K43" s="303"/>
      <c r="L43" s="303"/>
      <c r="M43" s="300">
        <v>24</v>
      </c>
      <c r="N43" s="300">
        <v>5</v>
      </c>
      <c r="O43" s="300">
        <v>120</v>
      </c>
    </row>
    <row r="44" spans="1:15" ht="13.5" customHeight="1">
      <c r="A44" s="297">
        <v>82</v>
      </c>
      <c r="B44" s="303"/>
      <c r="C44" s="303"/>
      <c r="D44" s="303"/>
      <c r="E44" s="303"/>
      <c r="F44" s="303"/>
      <c r="G44" s="303"/>
      <c r="H44" s="303"/>
      <c r="I44" s="303"/>
      <c r="J44" s="303"/>
      <c r="K44" s="303"/>
      <c r="L44" s="303"/>
      <c r="M44" s="300">
        <v>25</v>
      </c>
      <c r="N44" s="300">
        <v>5</v>
      </c>
      <c r="O44" s="300">
        <v>125</v>
      </c>
    </row>
    <row r="45" spans="1:15" ht="13.5" customHeight="1">
      <c r="A45" s="297">
        <v>84</v>
      </c>
      <c r="B45" s="303"/>
      <c r="C45" s="303"/>
      <c r="D45" s="303"/>
      <c r="E45" s="303"/>
      <c r="F45" s="303"/>
      <c r="G45" s="303"/>
      <c r="H45" s="303"/>
      <c r="I45" s="303"/>
      <c r="J45" s="303"/>
      <c r="K45" s="303"/>
      <c r="L45" s="303"/>
      <c r="M45" s="300">
        <v>25</v>
      </c>
      <c r="N45" s="300">
        <v>5</v>
      </c>
      <c r="O45" s="300">
        <v>125</v>
      </c>
    </row>
    <row r="46" spans="1:15" ht="13.5" customHeight="1">
      <c r="A46" s="297">
        <v>86</v>
      </c>
      <c r="B46" s="303"/>
      <c r="C46" s="303"/>
      <c r="D46" s="303"/>
      <c r="E46" s="303"/>
      <c r="F46" s="303"/>
      <c r="G46" s="303"/>
      <c r="H46" s="303"/>
      <c r="I46" s="303"/>
      <c r="J46" s="303"/>
      <c r="K46" s="303"/>
      <c r="L46" s="303"/>
      <c r="M46" s="300">
        <v>26</v>
      </c>
      <c r="N46" s="300">
        <v>5</v>
      </c>
      <c r="O46" s="300">
        <v>130</v>
      </c>
    </row>
    <row r="47" spans="1:15" ht="13.5" customHeight="1">
      <c r="A47" s="297">
        <v>88</v>
      </c>
      <c r="B47" s="303"/>
      <c r="C47" s="303"/>
      <c r="D47" s="303"/>
      <c r="E47" s="303"/>
      <c r="F47" s="303"/>
      <c r="G47" s="303"/>
      <c r="H47" s="303"/>
      <c r="I47" s="303"/>
      <c r="J47" s="303"/>
      <c r="K47" s="303"/>
      <c r="L47" s="303"/>
      <c r="M47" s="300">
        <v>26</v>
      </c>
      <c r="N47" s="300">
        <v>5</v>
      </c>
      <c r="O47" s="300">
        <v>130</v>
      </c>
    </row>
    <row r="48" spans="1:15" ht="13.5" customHeight="1">
      <c r="A48" s="297">
        <v>90</v>
      </c>
      <c r="B48" s="303"/>
      <c r="C48" s="303"/>
      <c r="D48" s="303"/>
      <c r="E48" s="303"/>
      <c r="F48" s="303"/>
      <c r="G48" s="303"/>
      <c r="H48" s="303"/>
      <c r="I48" s="303"/>
      <c r="J48" s="303"/>
      <c r="K48" s="303"/>
      <c r="L48" s="303"/>
      <c r="M48" s="300">
        <v>28</v>
      </c>
      <c r="N48" s="300">
        <v>5</v>
      </c>
      <c r="O48" s="300">
        <v>140</v>
      </c>
    </row>
    <row r="49" spans="1:15" ht="13.5" customHeight="1">
      <c r="A49" s="297">
        <v>92</v>
      </c>
      <c r="B49" s="303"/>
      <c r="C49" s="303"/>
      <c r="D49" s="303"/>
      <c r="E49" s="303"/>
      <c r="F49" s="303"/>
      <c r="G49" s="303"/>
      <c r="H49" s="303"/>
      <c r="I49" s="303"/>
      <c r="J49" s="303"/>
      <c r="K49" s="303"/>
      <c r="L49" s="303"/>
      <c r="M49" s="300">
        <v>28</v>
      </c>
      <c r="N49" s="300">
        <v>5</v>
      </c>
      <c r="O49" s="300">
        <v>140</v>
      </c>
    </row>
    <row r="50" spans="1:15" ht="13.5" customHeight="1">
      <c r="A50" s="297">
        <v>94</v>
      </c>
      <c r="B50" s="303"/>
      <c r="C50" s="303"/>
      <c r="D50" s="303"/>
      <c r="E50" s="303"/>
      <c r="F50" s="303"/>
      <c r="G50" s="303"/>
      <c r="H50" s="303"/>
      <c r="I50" s="303"/>
      <c r="J50" s="303"/>
      <c r="K50" s="303"/>
      <c r="L50" s="303"/>
      <c r="M50" s="300">
        <v>29</v>
      </c>
      <c r="N50" s="300">
        <v>5</v>
      </c>
      <c r="O50" s="300">
        <v>145</v>
      </c>
    </row>
    <row r="51" spans="1:15" ht="13.5" customHeight="1">
      <c r="A51" s="297">
        <v>96</v>
      </c>
      <c r="B51" s="303"/>
      <c r="C51" s="303"/>
      <c r="D51" s="303"/>
      <c r="E51" s="303"/>
      <c r="F51" s="303"/>
      <c r="G51" s="303"/>
      <c r="H51" s="303"/>
      <c r="I51" s="303"/>
      <c r="J51" s="303"/>
      <c r="K51" s="303"/>
      <c r="L51" s="303"/>
      <c r="M51" s="300">
        <v>29</v>
      </c>
      <c r="N51" s="300">
        <v>5</v>
      </c>
      <c r="O51" s="300">
        <v>145</v>
      </c>
    </row>
    <row r="52" spans="1:15" ht="13.5" customHeight="1">
      <c r="A52" s="297">
        <v>98</v>
      </c>
      <c r="B52" s="303"/>
      <c r="C52" s="303"/>
      <c r="D52" s="303"/>
      <c r="E52" s="303"/>
      <c r="F52" s="303"/>
      <c r="G52" s="303"/>
      <c r="H52" s="303"/>
      <c r="I52" s="303"/>
      <c r="J52" s="303"/>
      <c r="K52" s="303"/>
      <c r="L52" s="303"/>
      <c r="M52" s="300">
        <v>30</v>
      </c>
      <c r="N52" s="300">
        <v>5</v>
      </c>
      <c r="O52" s="300">
        <v>150</v>
      </c>
    </row>
    <row r="53" spans="1:15" ht="13.5" customHeight="1">
      <c r="A53" s="297">
        <v>100</v>
      </c>
      <c r="B53" s="303"/>
      <c r="C53" s="303"/>
      <c r="D53" s="303"/>
      <c r="E53" s="303"/>
      <c r="F53" s="303"/>
      <c r="G53" s="303"/>
      <c r="H53" s="303"/>
      <c r="I53" s="303"/>
      <c r="J53" s="303"/>
      <c r="K53" s="303"/>
      <c r="L53" s="303"/>
      <c r="M53" s="302">
        <v>30</v>
      </c>
      <c r="N53" s="302">
        <v>5</v>
      </c>
      <c r="O53" s="302">
        <v>150</v>
      </c>
    </row>
    <row r="54" spans="1:15" ht="13.5" customHeight="1">
      <c r="A54" s="305" t="s">
        <v>854</v>
      </c>
      <c r="B54" s="1506" t="s">
        <v>855</v>
      </c>
      <c r="C54" s="1506"/>
      <c r="D54" s="1506"/>
      <c r="E54" s="1506"/>
      <c r="F54" s="1506"/>
      <c r="G54" s="1506"/>
      <c r="H54" s="1506"/>
      <c r="I54" s="1506"/>
      <c r="J54" s="1506"/>
      <c r="K54" s="1506"/>
      <c r="L54" s="1506"/>
      <c r="M54" s="1506"/>
      <c r="N54" s="1506"/>
      <c r="O54" s="1506"/>
    </row>
  </sheetData>
  <mergeCells count="17">
    <mergeCell ref="A1:O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B54:O54"/>
    <mergeCell ref="J4:J5"/>
    <mergeCell ref="K4:K5"/>
    <mergeCell ref="L4:L5"/>
    <mergeCell ref="M4:M5"/>
    <mergeCell ref="N4:N5"/>
    <mergeCell ref="O4:O5"/>
  </mergeCells>
  <phoneticPr fontId="4" type="noConversion"/>
  <printOptions horizontalCentered="1"/>
  <pageMargins left="0.70866141732283472" right="0.70866141732283472" top="0.43307086614173229" bottom="0.43307086614173229" header="0.31496062992125984" footer="0.31496062992125984"/>
  <pageSetup paperSize="9" scale="7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F8F1-D1B9-4C3C-B06E-4F0E4DF12A28}">
  <dimension ref="B1:K44"/>
  <sheetViews>
    <sheetView view="pageBreakPreview" zoomScaleSheetLayoutView="100" workbookViewId="0">
      <selection activeCell="D45" sqref="D45:J47"/>
    </sheetView>
  </sheetViews>
  <sheetFormatPr defaultRowHeight="13.5"/>
  <cols>
    <col min="1" max="1" width="1.77734375" customWidth="1"/>
    <col min="2" max="2" width="1.6640625" customWidth="1"/>
    <col min="3" max="10" width="8.44140625" customWidth="1"/>
    <col min="11" max="11" width="1.6640625" customWidth="1"/>
    <col min="12" max="12" width="1.77734375" customWidth="1"/>
  </cols>
  <sheetData>
    <row r="1" spans="2:11" ht="16.5" customHeight="1">
      <c r="B1" s="306"/>
      <c r="C1" s="306"/>
      <c r="D1" s="306"/>
      <c r="E1" s="306"/>
      <c r="F1" s="306"/>
      <c r="G1" s="306"/>
      <c r="H1" s="306"/>
      <c r="I1" s="306"/>
      <c r="J1" s="306"/>
      <c r="K1" s="306"/>
    </row>
    <row r="2" spans="2:11" ht="16.5" customHeight="1">
      <c r="B2" s="1518" t="s">
        <v>856</v>
      </c>
      <c r="C2" s="1519"/>
      <c r="D2" s="1519"/>
      <c r="E2" s="1519"/>
      <c r="F2" s="1519"/>
      <c r="G2" s="1519"/>
      <c r="H2" s="1519"/>
      <c r="I2" s="1519"/>
      <c r="J2" s="1519"/>
      <c r="K2" s="1520"/>
    </row>
    <row r="3" spans="2:11" ht="16.5" customHeight="1">
      <c r="B3" s="1521"/>
      <c r="C3" s="1522"/>
      <c r="D3" s="1522"/>
      <c r="E3" s="1522"/>
      <c r="F3" s="1522"/>
      <c r="G3" s="1522"/>
      <c r="H3" s="1522"/>
      <c r="I3" s="1522"/>
      <c r="J3" s="1522"/>
      <c r="K3" s="1523"/>
    </row>
    <row r="4" spans="2:11" ht="16.5" customHeight="1">
      <c r="B4" s="1524"/>
      <c r="C4" s="1525"/>
      <c r="D4" s="1525"/>
      <c r="E4" s="1525"/>
      <c r="F4" s="1525"/>
      <c r="G4" s="1525"/>
      <c r="H4" s="1525"/>
      <c r="I4" s="1525"/>
      <c r="J4" s="1525"/>
      <c r="K4" s="1526"/>
    </row>
    <row r="5" spans="2:11" ht="16.5" customHeight="1">
      <c r="B5" s="307"/>
      <c r="C5" s="308"/>
      <c r="D5" s="308"/>
      <c r="E5" s="308"/>
      <c r="F5" s="308"/>
      <c r="G5" s="308"/>
      <c r="H5" s="308"/>
      <c r="I5" s="308"/>
      <c r="J5" s="308"/>
      <c r="K5" s="309"/>
    </row>
    <row r="6" spans="2:11" ht="16.5" customHeight="1">
      <c r="B6" s="310"/>
      <c r="C6" s="1527"/>
      <c r="D6" s="1527"/>
      <c r="E6" s="1527"/>
      <c r="F6" s="1527"/>
      <c r="G6" s="1527"/>
      <c r="H6" s="1527"/>
      <c r="I6" s="1527"/>
      <c r="J6" s="1527"/>
      <c r="K6" s="311"/>
    </row>
    <row r="7" spans="2:11" ht="16.5" customHeight="1">
      <c r="B7" s="310"/>
      <c r="C7" s="1527"/>
      <c r="D7" s="1527"/>
      <c r="E7" s="1527"/>
      <c r="F7" s="1527"/>
      <c r="G7" s="1527"/>
      <c r="H7" s="1527"/>
      <c r="I7" s="1527"/>
      <c r="J7" s="1527"/>
      <c r="K7" s="311"/>
    </row>
    <row r="8" spans="2:11" ht="16.5" customHeight="1">
      <c r="B8" s="310"/>
      <c r="C8" s="1527"/>
      <c r="D8" s="1527"/>
      <c r="E8" s="1527"/>
      <c r="F8" s="1527"/>
      <c r="G8" s="1527"/>
      <c r="H8" s="1527"/>
      <c r="I8" s="1527"/>
      <c r="J8" s="1527"/>
      <c r="K8" s="311"/>
    </row>
    <row r="9" spans="2:11" ht="16.5" customHeight="1">
      <c r="B9" s="310"/>
      <c r="C9" s="1527"/>
      <c r="D9" s="1527"/>
      <c r="E9" s="1527"/>
      <c r="F9" s="1527"/>
      <c r="G9" s="1527"/>
      <c r="H9" s="1527"/>
      <c r="I9" s="1527"/>
      <c r="J9" s="1527"/>
      <c r="K9" s="311"/>
    </row>
    <row r="10" spans="2:11" ht="16.5" customHeight="1">
      <c r="B10" s="310"/>
      <c r="C10" s="1527"/>
      <c r="D10" s="1527"/>
      <c r="E10" s="1527"/>
      <c r="F10" s="1527"/>
      <c r="G10" s="1527"/>
      <c r="H10" s="1527"/>
      <c r="I10" s="1527"/>
      <c r="J10" s="1527"/>
      <c r="K10" s="311"/>
    </row>
    <row r="11" spans="2:11" ht="16.5" customHeight="1">
      <c r="B11" s="310"/>
      <c r="C11" s="1527"/>
      <c r="D11" s="1527"/>
      <c r="E11" s="1527"/>
      <c r="F11" s="1527"/>
      <c r="G11" s="1527"/>
      <c r="H11" s="1527"/>
      <c r="I11" s="1527"/>
      <c r="J11" s="1527"/>
      <c r="K11" s="311"/>
    </row>
    <row r="12" spans="2:11" ht="16.5" customHeight="1">
      <c r="B12" s="310"/>
      <c r="C12" s="1527"/>
      <c r="D12" s="1527"/>
      <c r="E12" s="1527"/>
      <c r="F12" s="1527"/>
      <c r="G12" s="1527"/>
      <c r="H12" s="1527"/>
      <c r="I12" s="1527"/>
      <c r="J12" s="1527"/>
      <c r="K12" s="311"/>
    </row>
    <row r="13" spans="2:11" ht="16.5" customHeight="1">
      <c r="B13" s="310"/>
      <c r="C13" s="1527"/>
      <c r="D13" s="1527"/>
      <c r="E13" s="1527"/>
      <c r="F13" s="1527"/>
      <c r="G13" s="1527"/>
      <c r="H13" s="1527"/>
      <c r="I13" s="1527"/>
      <c r="J13" s="1527"/>
      <c r="K13" s="311"/>
    </row>
    <row r="14" spans="2:11" ht="16.5" customHeight="1">
      <c r="B14" s="310"/>
      <c r="C14" s="1527"/>
      <c r="D14" s="1527"/>
      <c r="E14" s="1527"/>
      <c r="F14" s="1527"/>
      <c r="G14" s="1527"/>
      <c r="H14" s="1527"/>
      <c r="I14" s="1527"/>
      <c r="J14" s="1527"/>
      <c r="K14" s="311"/>
    </row>
    <row r="15" spans="2:11" ht="16.5" customHeight="1">
      <c r="B15" s="310"/>
      <c r="C15" s="1527"/>
      <c r="D15" s="1527"/>
      <c r="E15" s="1527"/>
      <c r="F15" s="1527"/>
      <c r="G15" s="1527"/>
      <c r="H15" s="1527"/>
      <c r="I15" s="1527"/>
      <c r="J15" s="1527"/>
      <c r="K15" s="311"/>
    </row>
    <row r="16" spans="2:11" ht="16.5" customHeight="1">
      <c r="B16" s="310"/>
      <c r="C16" s="1527"/>
      <c r="D16" s="1527"/>
      <c r="E16" s="1527"/>
      <c r="F16" s="1527"/>
      <c r="G16" s="1527"/>
      <c r="H16" s="1527"/>
      <c r="I16" s="1527"/>
      <c r="J16" s="1527"/>
      <c r="K16" s="311"/>
    </row>
    <row r="17" spans="2:11" ht="16.5" customHeight="1">
      <c r="B17" s="310"/>
      <c r="C17" s="1527"/>
      <c r="D17" s="1527"/>
      <c r="E17" s="1527"/>
      <c r="F17" s="1527"/>
      <c r="G17" s="1527"/>
      <c r="H17" s="1527"/>
      <c r="I17" s="1527"/>
      <c r="J17" s="1527"/>
      <c r="K17" s="311"/>
    </row>
    <row r="18" spans="2:11" ht="16.5" customHeight="1">
      <c r="B18" s="310"/>
      <c r="C18" s="1527"/>
      <c r="D18" s="1527"/>
      <c r="E18" s="1527"/>
      <c r="F18" s="1527"/>
      <c r="G18" s="1527"/>
      <c r="H18" s="1527"/>
      <c r="I18" s="1527"/>
      <c r="J18" s="1527"/>
      <c r="K18" s="311"/>
    </row>
    <row r="19" spans="2:11" ht="16.5" customHeight="1">
      <c r="B19" s="310"/>
      <c r="C19" s="1527"/>
      <c r="D19" s="1527"/>
      <c r="E19" s="1527"/>
      <c r="F19" s="1527"/>
      <c r="G19" s="1527"/>
      <c r="H19" s="1527"/>
      <c r="I19" s="1527"/>
      <c r="J19" s="1527"/>
      <c r="K19" s="311"/>
    </row>
    <row r="20" spans="2:11" ht="16.5" customHeight="1">
      <c r="B20" s="310"/>
      <c r="C20" s="1527"/>
      <c r="D20" s="1527"/>
      <c r="E20" s="1527"/>
      <c r="F20" s="1527"/>
      <c r="G20" s="1527"/>
      <c r="H20" s="1527"/>
      <c r="I20" s="1527"/>
      <c r="J20" s="1527"/>
      <c r="K20" s="311"/>
    </row>
    <row r="21" spans="2:11" ht="16.5" customHeight="1">
      <c r="B21" s="310"/>
      <c r="C21" s="1527"/>
      <c r="D21" s="1527"/>
      <c r="E21" s="1527"/>
      <c r="F21" s="1527"/>
      <c r="G21" s="1527"/>
      <c r="H21" s="1527"/>
      <c r="I21" s="1527"/>
      <c r="J21" s="1527"/>
      <c r="K21" s="311"/>
    </row>
    <row r="22" spans="2:11" ht="16.5" customHeight="1">
      <c r="B22" s="310"/>
      <c r="C22" s="1527"/>
      <c r="D22" s="1527"/>
      <c r="E22" s="1527"/>
      <c r="F22" s="1527"/>
      <c r="G22" s="1527"/>
      <c r="H22" s="1527"/>
      <c r="I22" s="1527"/>
      <c r="J22" s="1527"/>
      <c r="K22" s="311"/>
    </row>
    <row r="23" spans="2:11" ht="16.5" customHeight="1">
      <c r="B23" s="310"/>
      <c r="C23" s="1527"/>
      <c r="D23" s="1527"/>
      <c r="E23" s="1527"/>
      <c r="F23" s="1527"/>
      <c r="G23" s="1527"/>
      <c r="H23" s="1527"/>
      <c r="I23" s="1527"/>
      <c r="J23" s="1527"/>
      <c r="K23" s="311"/>
    </row>
    <row r="24" spans="2:11" ht="16.5" customHeight="1">
      <c r="B24" s="310"/>
      <c r="C24" s="1527"/>
      <c r="D24" s="1527"/>
      <c r="E24" s="1527"/>
      <c r="F24" s="1527"/>
      <c r="G24" s="1527"/>
      <c r="H24" s="1527"/>
      <c r="I24" s="1527"/>
      <c r="J24" s="1527"/>
      <c r="K24" s="311"/>
    </row>
    <row r="25" spans="2:11" ht="16.5" customHeight="1">
      <c r="B25" s="310"/>
      <c r="C25" s="1527"/>
      <c r="D25" s="1527"/>
      <c r="E25" s="1527"/>
      <c r="F25" s="1527"/>
      <c r="G25" s="1527"/>
      <c r="H25" s="1527"/>
      <c r="I25" s="1527"/>
      <c r="J25" s="1527"/>
      <c r="K25" s="311"/>
    </row>
    <row r="26" spans="2:11" ht="16.5" customHeight="1">
      <c r="B26" s="310"/>
      <c r="C26" s="1527"/>
      <c r="D26" s="1527"/>
      <c r="E26" s="1527"/>
      <c r="F26" s="1527"/>
      <c r="G26" s="1527"/>
      <c r="H26" s="1527"/>
      <c r="I26" s="1527"/>
      <c r="J26" s="1527"/>
      <c r="K26" s="311"/>
    </row>
    <row r="27" spans="2:11" ht="16.5" customHeight="1">
      <c r="B27" s="310"/>
      <c r="C27" s="1527"/>
      <c r="D27" s="1527"/>
      <c r="E27" s="1527"/>
      <c r="F27" s="1527"/>
      <c r="G27" s="1527"/>
      <c r="H27" s="1527"/>
      <c r="I27" s="1527"/>
      <c r="J27" s="1527"/>
      <c r="K27" s="311"/>
    </row>
    <row r="28" spans="2:11" ht="16.5" customHeight="1">
      <c r="B28" s="310"/>
      <c r="C28" s="1527"/>
      <c r="D28" s="1527"/>
      <c r="E28" s="1527"/>
      <c r="F28" s="1527"/>
      <c r="G28" s="1527"/>
      <c r="H28" s="1527"/>
      <c r="I28" s="1527"/>
      <c r="J28" s="1527"/>
      <c r="K28" s="311"/>
    </row>
    <row r="29" spans="2:11" ht="16.5" customHeight="1">
      <c r="B29" s="310"/>
      <c r="C29" s="1527"/>
      <c r="D29" s="1527"/>
      <c r="E29" s="1527"/>
      <c r="F29" s="1527"/>
      <c r="G29" s="1527"/>
      <c r="H29" s="1527"/>
      <c r="I29" s="1527"/>
      <c r="J29" s="1527"/>
      <c r="K29" s="311"/>
    </row>
    <row r="30" spans="2:11" ht="16.5" customHeight="1">
      <c r="B30" s="310"/>
      <c r="C30" s="1527"/>
      <c r="D30" s="1527"/>
      <c r="E30" s="1527"/>
      <c r="F30" s="1527"/>
      <c r="G30" s="1527"/>
      <c r="H30" s="1527"/>
      <c r="I30" s="1527"/>
      <c r="J30" s="1527"/>
      <c r="K30" s="311"/>
    </row>
    <row r="31" spans="2:11" ht="16.5" customHeight="1">
      <c r="B31" s="310"/>
      <c r="C31" s="1527"/>
      <c r="D31" s="1527"/>
      <c r="E31" s="1527"/>
      <c r="F31" s="1527"/>
      <c r="G31" s="1527"/>
      <c r="H31" s="1527"/>
      <c r="I31" s="1527"/>
      <c r="J31" s="1527"/>
      <c r="K31" s="311"/>
    </row>
    <row r="32" spans="2:11" ht="16.5" customHeight="1">
      <c r="B32" s="310"/>
      <c r="C32" s="1527"/>
      <c r="D32" s="1527"/>
      <c r="E32" s="1527"/>
      <c r="F32" s="1527"/>
      <c r="G32" s="1527"/>
      <c r="H32" s="1527"/>
      <c r="I32" s="1527"/>
      <c r="J32" s="1527"/>
      <c r="K32" s="311"/>
    </row>
    <row r="33" spans="2:11" ht="16.5" customHeight="1">
      <c r="B33" s="310"/>
      <c r="C33" s="1527"/>
      <c r="D33" s="1527"/>
      <c r="E33" s="1527"/>
      <c r="F33" s="1527"/>
      <c r="G33" s="1527"/>
      <c r="H33" s="1527"/>
      <c r="I33" s="1527"/>
      <c r="J33" s="1527"/>
      <c r="K33" s="311"/>
    </row>
    <row r="34" spans="2:11" ht="16.5" customHeight="1">
      <c r="B34" s="310"/>
      <c r="C34" s="1527"/>
      <c r="D34" s="1527"/>
      <c r="E34" s="1527"/>
      <c r="F34" s="1527"/>
      <c r="G34" s="1527"/>
      <c r="H34" s="1527"/>
      <c r="I34" s="1527"/>
      <c r="J34" s="1527"/>
      <c r="K34" s="311"/>
    </row>
    <row r="35" spans="2:11" ht="16.5" customHeight="1">
      <c r="B35" s="310"/>
      <c r="C35" s="1527"/>
      <c r="D35" s="1527"/>
      <c r="E35" s="1527"/>
      <c r="F35" s="1527"/>
      <c r="G35" s="1527"/>
      <c r="H35" s="1527"/>
      <c r="I35" s="1527"/>
      <c r="J35" s="1527"/>
      <c r="K35" s="311"/>
    </row>
    <row r="36" spans="2:11" ht="16.5" customHeight="1">
      <c r="B36" s="310"/>
      <c r="C36" s="1527"/>
      <c r="D36" s="1527"/>
      <c r="E36" s="1527"/>
      <c r="F36" s="1527"/>
      <c r="G36" s="1527"/>
      <c r="H36" s="1527"/>
      <c r="I36" s="1527"/>
      <c r="J36" s="1527"/>
      <c r="K36" s="311"/>
    </row>
    <row r="37" spans="2:11" ht="16.5" customHeight="1">
      <c r="B37" s="310"/>
      <c r="C37" s="1527"/>
      <c r="D37" s="1527"/>
      <c r="E37" s="1527"/>
      <c r="F37" s="1527"/>
      <c r="G37" s="1527"/>
      <c r="H37" s="1527"/>
      <c r="I37" s="1527"/>
      <c r="J37" s="1527"/>
      <c r="K37" s="311"/>
    </row>
    <row r="38" spans="2:11" ht="16.5" customHeight="1">
      <c r="B38" s="310"/>
      <c r="C38" s="1527"/>
      <c r="D38" s="1527"/>
      <c r="E38" s="1527"/>
      <c r="F38" s="1527"/>
      <c r="G38" s="1527"/>
      <c r="H38" s="1527"/>
      <c r="I38" s="1527"/>
      <c r="J38" s="1527"/>
      <c r="K38" s="311"/>
    </row>
    <row r="39" spans="2:11" ht="16.5" customHeight="1">
      <c r="B39" s="310"/>
      <c r="C39" s="1527"/>
      <c r="D39" s="1527"/>
      <c r="E39" s="1527"/>
      <c r="F39" s="1527"/>
      <c r="G39" s="1527"/>
      <c r="H39" s="1527"/>
      <c r="I39" s="1527"/>
      <c r="J39" s="1527"/>
      <c r="K39" s="311"/>
    </row>
    <row r="40" spans="2:11" ht="16.5" customHeight="1">
      <c r="B40" s="310"/>
      <c r="K40" s="311"/>
    </row>
    <row r="41" spans="2:11" ht="16.5" customHeight="1">
      <c r="B41" s="312"/>
      <c r="C41" s="313"/>
      <c r="D41" s="313"/>
      <c r="E41" s="313"/>
      <c r="F41" s="1528" t="s">
        <v>857</v>
      </c>
      <c r="G41" s="1528"/>
      <c r="H41" s="1528"/>
      <c r="I41" s="1528"/>
      <c r="J41" s="1528"/>
      <c r="K41" s="1528"/>
    </row>
    <row r="42" spans="2:11" ht="16.5" customHeight="1">
      <c r="B42" s="314"/>
      <c r="C42" s="218"/>
      <c r="D42" s="218"/>
      <c r="E42" s="218"/>
      <c r="F42" s="1529"/>
      <c r="G42" s="1529"/>
      <c r="H42" s="1529"/>
      <c r="I42" s="1529"/>
      <c r="J42" s="1529"/>
      <c r="K42" s="1529"/>
    </row>
    <row r="43" spans="2:11" ht="16.5" customHeight="1">
      <c r="B43" s="314"/>
      <c r="C43" s="218"/>
      <c r="D43" s="218"/>
      <c r="E43" s="218"/>
      <c r="F43" s="1529"/>
      <c r="G43" s="1529"/>
      <c r="H43" s="1529"/>
      <c r="I43" s="1529"/>
      <c r="J43" s="1529"/>
      <c r="K43" s="1529"/>
    </row>
    <row r="44" spans="2:11" ht="16.5" customHeight="1">
      <c r="B44" s="315"/>
      <c r="C44" s="316"/>
      <c r="D44" s="316"/>
      <c r="E44" s="316"/>
      <c r="F44" s="1530"/>
      <c r="G44" s="1530"/>
      <c r="H44" s="1530"/>
      <c r="I44" s="1530"/>
      <c r="J44" s="1530"/>
      <c r="K44" s="1530"/>
    </row>
  </sheetData>
  <mergeCells count="4">
    <mergeCell ref="B2:K4"/>
    <mergeCell ref="C6:J39"/>
    <mergeCell ref="F41:I44"/>
    <mergeCell ref="J41:K4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A7E8F-07F4-45D2-B549-88DCA0D37CF3}">
  <dimension ref="B2:K36"/>
  <sheetViews>
    <sheetView view="pageBreakPreview" zoomScaleSheetLayoutView="100" workbookViewId="0">
      <selection activeCell="N23" sqref="N23"/>
    </sheetView>
  </sheetViews>
  <sheetFormatPr defaultColWidth="8.88671875" defaultRowHeight="16.5"/>
  <cols>
    <col min="1" max="1" width="1.77734375" style="218" customWidth="1"/>
    <col min="2" max="11" width="7" style="218" customWidth="1"/>
    <col min="12" max="12" width="1.77734375" style="218" customWidth="1"/>
    <col min="13" max="16384" width="8.88671875" style="218"/>
  </cols>
  <sheetData>
    <row r="2" spans="2:11">
      <c r="B2" s="1531" t="s">
        <v>858</v>
      </c>
      <c r="C2" s="1532"/>
      <c r="D2" s="1532"/>
      <c r="E2" s="1532"/>
      <c r="F2" s="1532"/>
      <c r="G2" s="1532"/>
      <c r="H2" s="1532"/>
      <c r="I2" s="1532"/>
      <c r="J2" s="1532"/>
      <c r="K2" s="1533"/>
    </row>
    <row r="3" spans="2:11">
      <c r="B3" s="1534"/>
      <c r="C3" s="1535"/>
      <c r="D3" s="1535"/>
      <c r="E3" s="1535"/>
      <c r="F3" s="1535"/>
      <c r="G3" s="1535"/>
      <c r="H3" s="1535"/>
      <c r="I3" s="1535"/>
      <c r="J3" s="1535"/>
      <c r="K3" s="1536"/>
    </row>
    <row r="4" spans="2:11">
      <c r="B4" s="1534"/>
      <c r="C4" s="1535"/>
      <c r="D4" s="1535"/>
      <c r="E4" s="1535"/>
      <c r="F4" s="1535"/>
      <c r="G4" s="1535"/>
      <c r="H4" s="1535"/>
      <c r="I4" s="1535"/>
      <c r="J4" s="1535"/>
      <c r="K4" s="1536"/>
    </row>
    <row r="5" spans="2:11">
      <c r="B5" s="1537"/>
      <c r="C5" s="1538"/>
      <c r="D5" s="1538"/>
      <c r="E5" s="1538"/>
      <c r="F5" s="1538"/>
      <c r="G5" s="1538"/>
      <c r="H5" s="1538"/>
      <c r="I5" s="1538"/>
      <c r="J5" s="1538"/>
      <c r="K5" s="1539"/>
    </row>
    <row r="6" spans="2:11">
      <c r="B6" s="314"/>
      <c r="K6" s="317"/>
    </row>
    <row r="7" spans="2:11">
      <c r="B7" s="314"/>
      <c r="K7" s="317"/>
    </row>
    <row r="8" spans="2:11">
      <c r="B8" s="314"/>
      <c r="C8" s="1540"/>
      <c r="D8" s="1540"/>
      <c r="E8" s="1540"/>
      <c r="F8" s="1540"/>
      <c r="G8" s="1540"/>
      <c r="H8" s="1540"/>
      <c r="I8" s="1540"/>
      <c r="J8" s="1540"/>
      <c r="K8" s="317"/>
    </row>
    <row r="9" spans="2:11">
      <c r="B9" s="314"/>
      <c r="C9" s="1540"/>
      <c r="D9" s="1540"/>
      <c r="E9" s="1540"/>
      <c r="F9" s="1540"/>
      <c r="G9" s="1540"/>
      <c r="H9" s="1540"/>
      <c r="I9" s="1540"/>
      <c r="J9" s="1540"/>
      <c r="K9" s="317"/>
    </row>
    <row r="10" spans="2:11">
      <c r="B10" s="314"/>
      <c r="C10" s="1540"/>
      <c r="D10" s="1540"/>
      <c r="E10" s="1540"/>
      <c r="F10" s="1540"/>
      <c r="G10" s="1540"/>
      <c r="H10" s="1540"/>
      <c r="I10" s="1540"/>
      <c r="J10" s="1540"/>
      <c r="K10" s="317"/>
    </row>
    <row r="11" spans="2:11">
      <c r="B11" s="314"/>
      <c r="C11" s="1540"/>
      <c r="D11" s="1540"/>
      <c r="E11" s="1540"/>
      <c r="F11" s="1540"/>
      <c r="G11" s="1540"/>
      <c r="H11" s="1540"/>
      <c r="I11" s="1540"/>
      <c r="J11" s="1540"/>
      <c r="K11" s="317"/>
    </row>
    <row r="12" spans="2:11">
      <c r="B12" s="314"/>
      <c r="C12" s="1540"/>
      <c r="D12" s="1540"/>
      <c r="E12" s="1540"/>
      <c r="F12" s="1540"/>
      <c r="G12" s="1540"/>
      <c r="H12" s="1540"/>
      <c r="I12" s="1540"/>
      <c r="J12" s="1540"/>
      <c r="K12" s="317"/>
    </row>
    <row r="13" spans="2:11">
      <c r="B13" s="314"/>
      <c r="C13" s="1540"/>
      <c r="D13" s="1540"/>
      <c r="E13" s="1540"/>
      <c r="F13" s="1540"/>
      <c r="G13" s="1540"/>
      <c r="H13" s="1540"/>
      <c r="I13" s="1540"/>
      <c r="J13" s="1540"/>
      <c r="K13" s="317"/>
    </row>
    <row r="14" spans="2:11">
      <c r="B14" s="314"/>
      <c r="C14" s="1540"/>
      <c r="D14" s="1540"/>
      <c r="E14" s="1540"/>
      <c r="F14" s="1540"/>
      <c r="G14" s="1540"/>
      <c r="H14" s="1540"/>
      <c r="I14" s="1540"/>
      <c r="J14" s="1540"/>
      <c r="K14" s="317"/>
    </row>
    <row r="15" spans="2:11">
      <c r="B15" s="314"/>
      <c r="C15" s="1540"/>
      <c r="D15" s="1540"/>
      <c r="E15" s="1540"/>
      <c r="F15" s="1540"/>
      <c r="G15" s="1540"/>
      <c r="H15" s="1540"/>
      <c r="I15" s="1540"/>
      <c r="J15" s="1540"/>
      <c r="K15" s="317"/>
    </row>
    <row r="16" spans="2:11">
      <c r="B16" s="314"/>
      <c r="C16" s="1540"/>
      <c r="D16" s="1540"/>
      <c r="E16" s="1540"/>
      <c r="F16" s="1540"/>
      <c r="G16" s="1540"/>
      <c r="H16" s="1540"/>
      <c r="I16" s="1540"/>
      <c r="J16" s="1540"/>
      <c r="K16" s="317"/>
    </row>
    <row r="17" spans="2:11">
      <c r="B17" s="314"/>
      <c r="C17" s="1540"/>
      <c r="D17" s="1540"/>
      <c r="E17" s="1540"/>
      <c r="F17" s="1540"/>
      <c r="G17" s="1540"/>
      <c r="H17" s="1540"/>
      <c r="I17" s="1540"/>
      <c r="J17" s="1540"/>
      <c r="K17" s="317"/>
    </row>
    <row r="18" spans="2:11">
      <c r="B18" s="314"/>
      <c r="C18" s="1540"/>
      <c r="D18" s="1540"/>
      <c r="E18" s="1540"/>
      <c r="F18" s="1540"/>
      <c r="G18" s="1540"/>
      <c r="H18" s="1540"/>
      <c r="I18" s="1540"/>
      <c r="J18" s="1540"/>
      <c r="K18" s="317"/>
    </row>
    <row r="19" spans="2:11">
      <c r="B19" s="314"/>
      <c r="C19" s="1540"/>
      <c r="D19" s="1540"/>
      <c r="E19" s="1540"/>
      <c r="F19" s="1540"/>
      <c r="G19" s="1540"/>
      <c r="H19" s="1540"/>
      <c r="I19" s="1540"/>
      <c r="J19" s="1540"/>
      <c r="K19" s="317"/>
    </row>
    <row r="20" spans="2:11">
      <c r="B20" s="314"/>
      <c r="C20" s="1540"/>
      <c r="D20" s="1540"/>
      <c r="E20" s="1540"/>
      <c r="F20" s="1540"/>
      <c r="G20" s="1540"/>
      <c r="H20" s="1540"/>
      <c r="I20" s="1540"/>
      <c r="J20" s="1540"/>
      <c r="K20" s="317"/>
    </row>
    <row r="21" spans="2:11">
      <c r="B21" s="314"/>
      <c r="C21" s="1540"/>
      <c r="D21" s="1540"/>
      <c r="E21" s="1540"/>
      <c r="F21" s="1540"/>
      <c r="G21" s="1540"/>
      <c r="H21" s="1540"/>
      <c r="I21" s="1540"/>
      <c r="J21" s="1540"/>
      <c r="K21" s="317"/>
    </row>
    <row r="22" spans="2:11">
      <c r="B22" s="314"/>
      <c r="C22" s="1540"/>
      <c r="D22" s="1540"/>
      <c r="E22" s="1540"/>
      <c r="F22" s="1540"/>
      <c r="G22" s="1540"/>
      <c r="H22" s="1540"/>
      <c r="I22" s="1540"/>
      <c r="J22" s="1540"/>
      <c r="K22" s="317"/>
    </row>
    <row r="23" spans="2:11">
      <c r="B23" s="314"/>
      <c r="C23" s="1540"/>
      <c r="D23" s="1540"/>
      <c r="E23" s="1540"/>
      <c r="F23" s="1540"/>
      <c r="G23" s="1540"/>
      <c r="H23" s="1540"/>
      <c r="I23" s="1540"/>
      <c r="J23" s="1540"/>
      <c r="K23" s="317"/>
    </row>
    <row r="24" spans="2:11">
      <c r="B24" s="314"/>
      <c r="C24" s="1540"/>
      <c r="D24" s="1540"/>
      <c r="E24" s="1540"/>
      <c r="F24" s="1540"/>
      <c r="G24" s="1540"/>
      <c r="H24" s="1540"/>
      <c r="I24" s="1540"/>
      <c r="J24" s="1540"/>
      <c r="K24" s="317"/>
    </row>
    <row r="25" spans="2:11">
      <c r="B25" s="314"/>
      <c r="C25" s="1540"/>
      <c r="D25" s="1540"/>
      <c r="E25" s="1540"/>
      <c r="F25" s="1540"/>
      <c r="G25" s="1540"/>
      <c r="H25" s="1540"/>
      <c r="I25" s="1540"/>
      <c r="J25" s="1540"/>
      <c r="K25" s="317"/>
    </row>
    <row r="26" spans="2:11">
      <c r="B26" s="314"/>
      <c r="K26" s="317"/>
    </row>
    <row r="27" spans="2:11">
      <c r="B27" s="314"/>
      <c r="K27" s="317"/>
    </row>
    <row r="28" spans="2:11">
      <c r="B28" s="314"/>
      <c r="K28" s="317"/>
    </row>
    <row r="29" spans="2:11">
      <c r="B29" s="314"/>
      <c r="K29" s="317"/>
    </row>
    <row r="30" spans="2:11">
      <c r="B30" s="314"/>
      <c r="K30" s="317"/>
    </row>
    <row r="31" spans="2:11">
      <c r="B31" s="314"/>
      <c r="K31" s="317"/>
    </row>
    <row r="32" spans="2:11">
      <c r="B32" s="314"/>
      <c r="K32" s="317"/>
    </row>
    <row r="33" spans="2:11">
      <c r="B33" s="312"/>
      <c r="C33" s="313"/>
      <c r="D33" s="313"/>
      <c r="E33" s="313"/>
      <c r="F33" s="1541" t="s">
        <v>857</v>
      </c>
      <c r="G33" s="1541"/>
      <c r="H33" s="1541"/>
      <c r="I33" s="1541"/>
      <c r="J33" s="1544"/>
      <c r="K33" s="1545"/>
    </row>
    <row r="34" spans="2:11">
      <c r="B34" s="314"/>
      <c r="F34" s="1542"/>
      <c r="G34" s="1542"/>
      <c r="H34" s="1542"/>
      <c r="I34" s="1542"/>
      <c r="J34" s="1546"/>
      <c r="K34" s="1547"/>
    </row>
    <row r="35" spans="2:11">
      <c r="B35" s="314"/>
      <c r="F35" s="1542"/>
      <c r="G35" s="1542"/>
      <c r="H35" s="1542"/>
      <c r="I35" s="1542"/>
      <c r="J35" s="1546"/>
      <c r="K35" s="1547"/>
    </row>
    <row r="36" spans="2:11">
      <c r="B36" s="315"/>
      <c r="C36" s="316"/>
      <c r="D36" s="316"/>
      <c r="E36" s="316"/>
      <c r="F36" s="1543"/>
      <c r="G36" s="1543"/>
      <c r="H36" s="1543"/>
      <c r="I36" s="1543"/>
      <c r="J36" s="1548"/>
      <c r="K36" s="1549"/>
    </row>
  </sheetData>
  <mergeCells count="4">
    <mergeCell ref="B2:K5"/>
    <mergeCell ref="C8:J25"/>
    <mergeCell ref="F33:I36"/>
    <mergeCell ref="J33:K36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5638E-3BB3-4793-B6D5-346CB5D72BAF}">
  <sheetPr>
    <tabColor indexed="10"/>
  </sheetPr>
  <dimension ref="A1:AJ50"/>
  <sheetViews>
    <sheetView topLeftCell="A24" workbookViewId="0">
      <selection activeCell="I41" sqref="I41"/>
    </sheetView>
  </sheetViews>
  <sheetFormatPr defaultColWidth="5.77734375" defaultRowHeight="20.100000000000001" customHeight="1"/>
  <cols>
    <col min="1" max="3" width="10.77734375" style="320" customWidth="1"/>
    <col min="4" max="4" width="24.109375" style="320" bestFit="1" customWidth="1"/>
    <col min="5" max="15" width="12.77734375" style="320" customWidth="1"/>
    <col min="16" max="23" width="5.77734375" style="320" customWidth="1"/>
    <col min="24" max="24" width="15.77734375" style="320" customWidth="1"/>
    <col min="25" max="16384" width="5.77734375" style="320"/>
  </cols>
  <sheetData>
    <row r="1" spans="1:29" ht="37.5" customHeight="1">
      <c r="A1" s="1562" t="s">
        <v>986</v>
      </c>
      <c r="B1" s="1562"/>
      <c r="C1" s="1562"/>
      <c r="D1" s="1562"/>
      <c r="E1" s="1562"/>
      <c r="F1" s="1562"/>
      <c r="G1" s="1562"/>
      <c r="H1" s="1562"/>
      <c r="I1" s="318"/>
      <c r="J1" s="318"/>
      <c r="K1" s="98"/>
      <c r="L1" s="22"/>
      <c r="M1" s="22"/>
      <c r="N1" s="22"/>
      <c r="O1" s="319"/>
      <c r="P1" s="22"/>
      <c r="Q1" s="22"/>
    </row>
    <row r="2" spans="1:29" ht="20.100000000000001" customHeight="1">
      <c r="A2" s="321" t="s">
        <v>859</v>
      </c>
      <c r="B2" s="1561" t="s">
        <v>860</v>
      </c>
      <c r="C2" s="1561"/>
      <c r="D2" s="1561"/>
      <c r="E2" s="1561"/>
      <c r="F2" s="1561"/>
    </row>
    <row r="3" spans="1:29" ht="20.100000000000001" customHeight="1">
      <c r="B3" s="322"/>
      <c r="C3" s="322"/>
      <c r="D3" s="323"/>
    </row>
    <row r="4" spans="1:29" ht="20.100000000000001" customHeight="1">
      <c r="B4" s="1563" t="s">
        <v>861</v>
      </c>
      <c r="C4" s="1563"/>
      <c r="D4" s="324" t="s">
        <v>987</v>
      </c>
      <c r="E4" s="325">
        <v>172068</v>
      </c>
      <c r="F4" s="326" t="s">
        <v>862</v>
      </c>
    </row>
    <row r="5" spans="1:29" ht="20.100000000000001" customHeight="1">
      <c r="B5" s="322"/>
      <c r="C5" s="322"/>
      <c r="D5" s="324" t="s">
        <v>988</v>
      </c>
      <c r="E5" s="325">
        <v>226122</v>
      </c>
      <c r="F5" s="326" t="s">
        <v>862</v>
      </c>
      <c r="P5" s="327"/>
      <c r="Q5" s="327"/>
      <c r="R5" s="327"/>
    </row>
    <row r="6" spans="1:29" ht="20.100000000000001" customHeight="1">
      <c r="B6" s="322"/>
      <c r="C6" s="322"/>
      <c r="D6" s="324" t="s">
        <v>989</v>
      </c>
      <c r="E6" s="325">
        <v>199095</v>
      </c>
      <c r="F6" s="326" t="s">
        <v>862</v>
      </c>
      <c r="G6" s="327"/>
      <c r="H6" s="327"/>
      <c r="I6" s="327"/>
      <c r="J6" s="327"/>
      <c r="P6" s="327"/>
      <c r="Q6" s="327"/>
      <c r="R6" s="327"/>
    </row>
    <row r="7" spans="1:29" ht="20.100000000000001" customHeight="1">
      <c r="B7" s="322"/>
      <c r="C7" s="322"/>
      <c r="D7" s="324" t="s">
        <v>990</v>
      </c>
      <c r="E7" s="325">
        <v>253243</v>
      </c>
      <c r="F7" s="326" t="s">
        <v>862</v>
      </c>
      <c r="G7" s="327"/>
      <c r="H7" s="327"/>
      <c r="I7" s="327"/>
      <c r="J7" s="327"/>
      <c r="P7" s="327"/>
      <c r="Q7" s="327"/>
      <c r="R7" s="327"/>
    </row>
    <row r="8" spans="1:29" ht="20.100000000000001" customHeight="1">
      <c r="B8" s="322"/>
      <c r="C8" s="322"/>
      <c r="D8" s="324" t="s">
        <v>991</v>
      </c>
      <c r="E8" s="325">
        <v>283297</v>
      </c>
      <c r="F8" s="326" t="s">
        <v>862</v>
      </c>
      <c r="P8" s="327"/>
      <c r="Q8" s="327"/>
      <c r="R8" s="327"/>
      <c r="X8" s="328"/>
      <c r="Y8" s="328"/>
      <c r="Z8" s="328"/>
      <c r="AA8" s="328"/>
      <c r="AB8" s="328"/>
      <c r="AC8" s="328"/>
    </row>
    <row r="9" spans="1:29" ht="20.100000000000001" customHeight="1">
      <c r="B9" s="322"/>
      <c r="C9" s="322"/>
      <c r="D9" s="324" t="s">
        <v>992</v>
      </c>
      <c r="E9" s="325">
        <v>238936</v>
      </c>
      <c r="F9" s="326" t="s">
        <v>862</v>
      </c>
      <c r="P9" s="327"/>
      <c r="Q9" s="327"/>
      <c r="R9" s="327"/>
      <c r="X9" s="328"/>
      <c r="Y9" s="328"/>
      <c r="Z9" s="328"/>
      <c r="AA9" s="328"/>
      <c r="AB9" s="328"/>
      <c r="AC9" s="328"/>
    </row>
    <row r="10" spans="1:29" ht="20.100000000000001" customHeight="1">
      <c r="B10" s="322"/>
      <c r="C10" s="322"/>
      <c r="D10" s="324" t="s">
        <v>993</v>
      </c>
      <c r="E10" s="325">
        <v>235204</v>
      </c>
      <c r="F10" s="326" t="s">
        <v>862</v>
      </c>
      <c r="P10" s="327"/>
      <c r="Q10" s="327"/>
      <c r="R10" s="327"/>
      <c r="X10" s="328"/>
      <c r="Y10" s="328"/>
      <c r="Z10" s="328"/>
      <c r="AA10" s="328"/>
      <c r="AB10" s="328"/>
      <c r="AC10" s="328"/>
    </row>
    <row r="11" spans="1:29" ht="20.100000000000001" customHeight="1">
      <c r="B11" s="322"/>
      <c r="C11" s="322"/>
      <c r="D11" s="324" t="s">
        <v>863</v>
      </c>
      <c r="E11" s="325">
        <v>229278</v>
      </c>
      <c r="F11" s="326" t="s">
        <v>862</v>
      </c>
      <c r="P11" s="329"/>
      <c r="Q11" s="329"/>
      <c r="R11" s="329"/>
      <c r="S11" s="328"/>
      <c r="T11" s="328"/>
      <c r="U11" s="328"/>
      <c r="V11" s="328"/>
      <c r="W11" s="328"/>
      <c r="X11" s="328"/>
      <c r="Y11" s="328"/>
      <c r="Z11" s="328"/>
      <c r="AA11" s="328"/>
      <c r="AB11" s="328"/>
      <c r="AC11" s="328"/>
    </row>
    <row r="12" spans="1:29" ht="20.100000000000001" customHeight="1">
      <c r="B12" s="322"/>
      <c r="C12" s="322"/>
      <c r="D12" s="324" t="s">
        <v>864</v>
      </c>
      <c r="E12" s="325">
        <v>301863</v>
      </c>
      <c r="F12" s="326" t="s">
        <v>862</v>
      </c>
      <c r="P12" s="329"/>
      <c r="Q12" s="329"/>
      <c r="R12" s="329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</row>
    <row r="13" spans="1:29" ht="20.100000000000001" customHeight="1">
      <c r="B13" s="1563" t="s">
        <v>865</v>
      </c>
      <c r="C13" s="1563"/>
      <c r="D13" s="324" t="s">
        <v>866</v>
      </c>
      <c r="E13" s="325">
        <v>7300</v>
      </c>
      <c r="F13" s="330" t="s">
        <v>867</v>
      </c>
      <c r="G13" s="1564"/>
      <c r="H13" s="1565"/>
      <c r="I13" s="1565"/>
      <c r="J13" s="1565"/>
      <c r="K13" s="1565"/>
      <c r="L13" s="1565"/>
      <c r="M13" s="1565"/>
      <c r="N13" s="1565"/>
      <c r="O13" s="1565"/>
      <c r="P13" s="329"/>
      <c r="Q13" s="329"/>
      <c r="R13" s="329"/>
      <c r="S13" s="328"/>
      <c r="T13" s="328"/>
      <c r="U13" s="328"/>
      <c r="V13" s="328"/>
      <c r="W13" s="328"/>
      <c r="X13" s="328"/>
      <c r="Y13" s="328"/>
      <c r="Z13" s="328"/>
      <c r="AA13" s="328"/>
      <c r="AB13" s="328"/>
      <c r="AC13" s="328"/>
    </row>
    <row r="14" spans="1:29" ht="20.100000000000001" customHeight="1">
      <c r="D14" s="324" t="s">
        <v>868</v>
      </c>
      <c r="E14" s="325">
        <v>5000</v>
      </c>
      <c r="F14" s="330" t="s">
        <v>869</v>
      </c>
      <c r="G14" s="1566"/>
      <c r="H14" s="1565"/>
      <c r="I14" s="1565"/>
      <c r="J14" s="1565"/>
      <c r="K14" s="1565"/>
      <c r="L14" s="1565"/>
      <c r="M14" s="1565"/>
      <c r="N14" s="1565"/>
      <c r="O14" s="1565"/>
      <c r="P14" s="332"/>
      <c r="Q14" s="327"/>
      <c r="R14" s="327"/>
      <c r="S14" s="327"/>
      <c r="T14" s="327"/>
      <c r="U14" s="327"/>
      <c r="V14" s="327"/>
      <c r="W14" s="327"/>
      <c r="X14" s="327"/>
      <c r="Y14" s="327"/>
      <c r="Z14" s="327"/>
      <c r="AA14" s="327"/>
    </row>
    <row r="15" spans="1:29" ht="20.100000000000001" customHeight="1">
      <c r="D15" s="324" t="s">
        <v>870</v>
      </c>
      <c r="E15" s="325">
        <f>D30</f>
        <v>1558</v>
      </c>
      <c r="F15" s="330" t="s">
        <v>867</v>
      </c>
      <c r="G15" s="1566"/>
      <c r="H15" s="1565"/>
      <c r="I15" s="1565"/>
      <c r="J15" s="1565"/>
      <c r="K15" s="1565"/>
      <c r="L15" s="1565"/>
      <c r="M15" s="1565"/>
      <c r="N15" s="1565"/>
      <c r="O15" s="1565"/>
      <c r="P15" s="332"/>
      <c r="Q15" s="327"/>
      <c r="R15" s="327"/>
      <c r="S15" s="327"/>
      <c r="T15" s="327"/>
      <c r="U15" s="327"/>
      <c r="V15" s="327"/>
      <c r="W15" s="327"/>
      <c r="X15" s="327"/>
      <c r="Y15" s="327"/>
      <c r="Z15" s="327"/>
      <c r="AA15" s="327"/>
    </row>
    <row r="16" spans="1:29" ht="20.100000000000001" customHeight="1">
      <c r="D16" s="324" t="s">
        <v>710</v>
      </c>
      <c r="E16" s="325">
        <f>D29</f>
        <v>1546</v>
      </c>
      <c r="F16" s="330" t="s">
        <v>867</v>
      </c>
      <c r="G16" s="1566"/>
      <c r="H16" s="1565"/>
      <c r="I16" s="1565"/>
      <c r="J16" s="1565"/>
      <c r="K16" s="1565"/>
      <c r="L16" s="1565"/>
      <c r="M16" s="1565"/>
      <c r="N16" s="1565"/>
      <c r="O16" s="1565"/>
      <c r="P16" s="327"/>
      <c r="Q16" s="327"/>
      <c r="R16" s="327"/>
      <c r="S16" s="327"/>
      <c r="T16" s="327"/>
      <c r="U16" s="327"/>
      <c r="V16" s="327"/>
      <c r="W16" s="327"/>
      <c r="X16" s="327"/>
      <c r="Y16" s="327"/>
      <c r="Z16" s="327"/>
      <c r="AA16" s="327"/>
    </row>
    <row r="17" spans="1:36" ht="20.100000000000001" customHeight="1">
      <c r="B17" s="322"/>
      <c r="D17" s="324" t="s">
        <v>871</v>
      </c>
      <c r="E17" s="333">
        <v>840000</v>
      </c>
      <c r="F17" s="330" t="s">
        <v>872</v>
      </c>
      <c r="P17" s="327"/>
      <c r="Q17" s="327"/>
      <c r="R17" s="327"/>
      <c r="S17" s="327"/>
      <c r="T17" s="327"/>
      <c r="U17" s="327"/>
      <c r="V17" s="327"/>
      <c r="W17" s="327"/>
      <c r="X17" s="327"/>
      <c r="Y17" s="327"/>
      <c r="Z17" s="327"/>
      <c r="AA17" s="327"/>
      <c r="AD17" s="328"/>
    </row>
    <row r="18" spans="1:36" ht="20.100000000000001" customHeight="1">
      <c r="B18" s="322"/>
      <c r="D18" s="324" t="s">
        <v>873</v>
      </c>
      <c r="E18" s="325">
        <v>540000</v>
      </c>
      <c r="F18" s="330" t="s">
        <v>872</v>
      </c>
      <c r="P18" s="327"/>
      <c r="Q18" s="327"/>
      <c r="R18" s="327"/>
      <c r="S18" s="327"/>
      <c r="T18" s="327"/>
      <c r="U18" s="327"/>
      <c r="V18" s="327"/>
      <c r="W18" s="327"/>
      <c r="X18" s="327"/>
      <c r="Y18" s="327"/>
      <c r="Z18" s="327"/>
      <c r="AA18" s="327"/>
      <c r="AD18" s="328"/>
    </row>
    <row r="19" spans="1:36" ht="20.100000000000001" customHeight="1">
      <c r="B19" s="322"/>
      <c r="D19" s="324" t="s">
        <v>874</v>
      </c>
      <c r="E19" s="325">
        <v>12000</v>
      </c>
      <c r="F19" s="330" t="s">
        <v>875</v>
      </c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D19" s="328"/>
    </row>
    <row r="20" spans="1:36" ht="20.100000000000001" customHeight="1">
      <c r="B20" s="322"/>
      <c r="D20" s="324" t="s">
        <v>876</v>
      </c>
      <c r="E20" s="325">
        <v>10000</v>
      </c>
      <c r="F20" s="330" t="s">
        <v>877</v>
      </c>
      <c r="P20" s="327"/>
      <c r="Q20" s="327"/>
      <c r="R20" s="327"/>
      <c r="S20" s="327"/>
      <c r="T20" s="327"/>
      <c r="U20" s="327"/>
      <c r="V20" s="327"/>
      <c r="W20" s="327"/>
      <c r="X20" s="327"/>
      <c r="Y20" s="327"/>
      <c r="Z20" s="327"/>
      <c r="AA20" s="327"/>
      <c r="AD20" s="328"/>
    </row>
    <row r="21" spans="1:36" ht="20.100000000000001" customHeight="1">
      <c r="B21" s="322"/>
      <c r="D21" s="324" t="s">
        <v>878</v>
      </c>
      <c r="E21" s="325"/>
      <c r="F21" s="330" t="s">
        <v>879</v>
      </c>
      <c r="J21" s="334" t="s">
        <v>744</v>
      </c>
      <c r="K21" s="334" t="s">
        <v>880</v>
      </c>
      <c r="P21" s="327"/>
      <c r="Q21" s="327"/>
      <c r="R21" s="327"/>
      <c r="S21" s="327"/>
      <c r="T21" s="327"/>
      <c r="U21" s="327"/>
      <c r="V21" s="327"/>
      <c r="W21" s="327"/>
      <c r="X21" s="327"/>
      <c r="Y21" s="327"/>
      <c r="Z21" s="327"/>
      <c r="AA21" s="327"/>
      <c r="AD21" s="328"/>
    </row>
    <row r="22" spans="1:36" ht="20.100000000000001" customHeight="1">
      <c r="B22" s="322"/>
      <c r="D22" s="324" t="s">
        <v>881</v>
      </c>
      <c r="E22" s="325">
        <v>65000</v>
      </c>
      <c r="F22" s="330" t="s">
        <v>872</v>
      </c>
      <c r="J22" s="710">
        <v>1729.85</v>
      </c>
      <c r="K22" s="710">
        <v>1633.06</v>
      </c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D22" s="328"/>
    </row>
    <row r="23" spans="1:36" ht="20.100000000000001" customHeight="1">
      <c r="B23" s="322"/>
      <c r="D23" s="324" t="s">
        <v>882</v>
      </c>
      <c r="E23" s="325">
        <v>20000</v>
      </c>
      <c r="F23" s="330" t="s">
        <v>872</v>
      </c>
      <c r="J23" s="710">
        <v>1720.73</v>
      </c>
      <c r="K23" s="710">
        <v>1619.81</v>
      </c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27"/>
      <c r="AA23" s="327"/>
      <c r="AD23" s="328"/>
    </row>
    <row r="24" spans="1:36" ht="20.100000000000001" customHeight="1">
      <c r="B24" s="322"/>
      <c r="D24" s="324" t="s">
        <v>883</v>
      </c>
      <c r="E24" s="325">
        <v>300</v>
      </c>
      <c r="J24" s="710">
        <v>1706.25</v>
      </c>
      <c r="K24" s="710">
        <v>1601.74</v>
      </c>
      <c r="P24" s="327"/>
      <c r="Q24" s="327"/>
      <c r="R24" s="327"/>
      <c r="S24" s="327"/>
      <c r="T24" s="327"/>
      <c r="U24" s="327"/>
      <c r="V24" s="327"/>
      <c r="W24" s="327"/>
      <c r="X24" s="327"/>
      <c r="Y24" s="327"/>
      <c r="Z24" s="327"/>
      <c r="AA24" s="327"/>
      <c r="AD24" s="328"/>
    </row>
    <row r="25" spans="1:36" ht="20.100000000000001" customHeight="1">
      <c r="J25" s="710">
        <v>1696.23</v>
      </c>
      <c r="K25" s="710">
        <v>1589.94</v>
      </c>
      <c r="Y25" s="335"/>
      <c r="Z25" s="335"/>
      <c r="AA25" s="335"/>
      <c r="AB25" s="335"/>
      <c r="AC25" s="335"/>
      <c r="AD25" s="335"/>
      <c r="AE25" s="335"/>
      <c r="AF25" s="335"/>
      <c r="AG25" s="335"/>
      <c r="AH25" s="335"/>
      <c r="AI25" s="335"/>
      <c r="AJ25" s="335"/>
    </row>
    <row r="26" spans="1:36" ht="20.100000000000001" customHeight="1">
      <c r="D26" s="336" t="s">
        <v>884</v>
      </c>
      <c r="E26" s="337"/>
      <c r="F26" s="337"/>
      <c r="G26" s="338"/>
      <c r="J26" s="710">
        <v>1690.6</v>
      </c>
      <c r="K26" s="710">
        <v>1583.77</v>
      </c>
      <c r="Y26" s="335"/>
      <c r="Z26" s="335"/>
      <c r="AA26" s="335"/>
      <c r="AB26" s="335"/>
      <c r="AC26" s="335"/>
      <c r="AD26" s="335"/>
      <c r="AE26" s="335"/>
      <c r="AF26" s="335"/>
      <c r="AG26" s="335"/>
      <c r="AH26" s="335"/>
      <c r="AI26" s="335"/>
      <c r="AJ26" s="335"/>
    </row>
    <row r="27" spans="1:36" ht="20.100000000000001" customHeight="1">
      <c r="D27" s="339" t="s">
        <v>885</v>
      </c>
      <c r="G27" s="340"/>
      <c r="J27" s="710">
        <f>SUM(J22:J26)</f>
        <v>8543.66</v>
      </c>
      <c r="K27" s="710">
        <f>SUM(K22:K26)</f>
        <v>8028.32</v>
      </c>
      <c r="Y27" s="335"/>
      <c r="Z27" s="335"/>
      <c r="AA27" s="335"/>
      <c r="AB27" s="335"/>
      <c r="AC27" s="335"/>
      <c r="AD27" s="335"/>
      <c r="AE27" s="335"/>
      <c r="AF27" s="335"/>
      <c r="AG27" s="335"/>
      <c r="AH27" s="335"/>
      <c r="AI27" s="335"/>
      <c r="AJ27" s="335"/>
    </row>
    <row r="28" spans="1:36" ht="20.100000000000001" customHeight="1">
      <c r="D28" s="341" t="s">
        <v>886</v>
      </c>
      <c r="G28" s="340"/>
      <c r="J28" s="710">
        <f>J27/5</f>
        <v>1708.732</v>
      </c>
      <c r="K28" s="710">
        <f>K27/5</f>
        <v>1605.664</v>
      </c>
      <c r="Y28" s="335"/>
      <c r="Z28" s="335"/>
      <c r="AA28" s="335"/>
      <c r="AB28" s="335"/>
      <c r="AC28" s="335"/>
      <c r="AD28" s="335"/>
      <c r="AE28" s="335"/>
      <c r="AF28" s="335"/>
      <c r="AG28" s="335"/>
      <c r="AH28" s="335"/>
      <c r="AI28" s="335"/>
      <c r="AJ28" s="335"/>
    </row>
    <row r="29" spans="1:36" ht="20.100000000000001" customHeight="1">
      <c r="D29" s="342">
        <v>1546</v>
      </c>
      <c r="E29" s="343" t="s">
        <v>880</v>
      </c>
      <c r="F29" s="320" t="s">
        <v>994</v>
      </c>
      <c r="G29" s="340"/>
      <c r="J29" s="710">
        <f>J28/1.1</f>
        <v>1553.3927272727271</v>
      </c>
      <c r="K29" s="710">
        <f>K28/1.1</f>
        <v>1459.6945454545453</v>
      </c>
      <c r="Y29" s="335"/>
      <c r="Z29" s="335"/>
      <c r="AA29" s="335"/>
      <c r="AB29" s="335"/>
      <c r="AC29" s="335"/>
      <c r="AD29" s="335"/>
      <c r="AE29" s="335"/>
      <c r="AF29" s="335"/>
      <c r="AG29" s="335"/>
      <c r="AH29" s="335"/>
      <c r="AI29" s="335"/>
      <c r="AJ29" s="335"/>
    </row>
    <row r="30" spans="1:36" ht="20.100000000000001" customHeight="1">
      <c r="D30" s="342">
        <v>1558</v>
      </c>
      <c r="E30" s="344" t="s">
        <v>744</v>
      </c>
      <c r="F30" s="345" t="str">
        <f>F29</f>
        <v>※ 2026년 2월 1주차 평균가 적용</v>
      </c>
      <c r="G30" s="346"/>
      <c r="J30" s="334"/>
      <c r="K30" s="334"/>
      <c r="Y30" s="335"/>
      <c r="Z30" s="335"/>
      <c r="AA30" s="335"/>
      <c r="AB30" s="335"/>
      <c r="AC30" s="335"/>
      <c r="AD30" s="335"/>
      <c r="AE30" s="335"/>
      <c r="AF30" s="335"/>
      <c r="AG30" s="335"/>
      <c r="AH30" s="335"/>
      <c r="AI30" s="335"/>
      <c r="AJ30" s="335"/>
    </row>
    <row r="31" spans="1:36" ht="20.100000000000001" customHeight="1">
      <c r="Y31" s="335"/>
      <c r="Z31" s="335"/>
      <c r="AA31" s="335"/>
      <c r="AB31" s="335"/>
      <c r="AC31" s="335"/>
      <c r="AD31" s="335"/>
      <c r="AE31" s="335"/>
      <c r="AF31" s="335"/>
      <c r="AG31" s="335"/>
      <c r="AH31" s="335"/>
      <c r="AI31" s="335"/>
      <c r="AJ31" s="335"/>
    </row>
    <row r="32" spans="1:36" ht="20.100000000000001" customHeight="1">
      <c r="A32" s="321" t="s">
        <v>887</v>
      </c>
      <c r="B32" s="1561" t="s">
        <v>888</v>
      </c>
      <c r="C32" s="1561"/>
      <c r="D32" s="1561"/>
      <c r="E32" s="1561"/>
      <c r="F32" s="1561"/>
    </row>
    <row r="33" spans="1:22" ht="20.100000000000001" customHeight="1">
      <c r="A33" s="347"/>
      <c r="B33" s="348"/>
      <c r="C33" s="348"/>
      <c r="D33" s="348"/>
      <c r="E33" s="348"/>
      <c r="F33" s="348"/>
      <c r="G33" s="349"/>
    </row>
    <row r="34" spans="1:22" ht="20.100000000000001" customHeight="1">
      <c r="B34" s="1552" t="s">
        <v>889</v>
      </c>
      <c r="C34" s="1552"/>
      <c r="D34" s="1556" t="s">
        <v>2029</v>
      </c>
      <c r="E34" s="1556"/>
      <c r="F34" s="1556"/>
      <c r="G34" s="1556"/>
      <c r="T34" s="350"/>
      <c r="U34" s="351"/>
      <c r="V34" s="351"/>
    </row>
    <row r="35" spans="1:22" ht="20.100000000000001" customHeight="1">
      <c r="B35" s="1558" t="s">
        <v>890</v>
      </c>
      <c r="C35" s="1559"/>
      <c r="D35" s="1560" t="s">
        <v>2029</v>
      </c>
      <c r="E35" s="1560"/>
      <c r="F35" s="1560"/>
      <c r="G35" s="1560"/>
      <c r="Q35" s="323"/>
      <c r="R35" s="323"/>
      <c r="S35" s="323"/>
      <c r="T35" s="350"/>
    </row>
    <row r="36" spans="1:22" ht="20.100000000000001" customHeight="1">
      <c r="B36" s="1552" t="s">
        <v>891</v>
      </c>
      <c r="C36" s="1552"/>
      <c r="D36" s="1556" t="s">
        <v>892</v>
      </c>
      <c r="E36" s="1556"/>
      <c r="F36" s="1556"/>
      <c r="G36" s="1556"/>
      <c r="T36" s="350"/>
    </row>
    <row r="37" spans="1:22" ht="20.100000000000001" customHeight="1">
      <c r="B37" s="1552" t="s">
        <v>893</v>
      </c>
      <c r="C37" s="1552"/>
      <c r="D37" s="1556">
        <v>2026.06</v>
      </c>
      <c r="E37" s="1556"/>
      <c r="F37" s="1556"/>
      <c r="G37" s="1556"/>
      <c r="K37" s="320" t="s">
        <v>894</v>
      </c>
    </row>
    <row r="38" spans="1:22" ht="20.100000000000001" customHeight="1">
      <c r="B38" s="1552" t="s">
        <v>895</v>
      </c>
      <c r="C38" s="1552"/>
      <c r="D38" s="1557" t="s">
        <v>896</v>
      </c>
      <c r="E38" s="1557"/>
      <c r="F38" s="1557"/>
      <c r="G38" s="1557"/>
    </row>
    <row r="39" spans="1:22" ht="20.100000000000001" customHeight="1">
      <c r="B39" s="1552" t="s">
        <v>897</v>
      </c>
      <c r="C39" s="1552"/>
      <c r="D39" s="1557" t="str">
        <f>필지별조서!I4</f>
        <v>전라남도 나주시 남평읍 상곡리 산 132외 27필지</v>
      </c>
      <c r="E39" s="1557"/>
      <c r="F39" s="1557"/>
      <c r="G39" s="1557"/>
    </row>
    <row r="40" spans="1:22" ht="20.100000000000001" customHeight="1">
      <c r="B40" s="1552" t="s">
        <v>898</v>
      </c>
      <c r="C40" s="1552"/>
      <c r="D40" s="1553" t="s">
        <v>899</v>
      </c>
      <c r="E40" s="1553"/>
      <c r="F40" s="1553"/>
      <c r="G40" s="1553"/>
      <c r="L40" s="322"/>
      <c r="M40" s="322"/>
      <c r="N40" s="322"/>
    </row>
    <row r="41" spans="1:22" ht="20.100000000000001" customHeight="1">
      <c r="B41" s="1552" t="s">
        <v>900</v>
      </c>
      <c r="C41" s="1552"/>
      <c r="D41" s="1553" t="s">
        <v>901</v>
      </c>
      <c r="E41" s="1553"/>
      <c r="F41" s="1553"/>
      <c r="G41" s="1553"/>
      <c r="H41" s="352"/>
    </row>
    <row r="42" spans="1:22" ht="20.100000000000001" customHeight="1">
      <c r="B42" s="1552" t="s">
        <v>902</v>
      </c>
      <c r="C42" s="1552"/>
      <c r="D42" s="353">
        <v>29</v>
      </c>
      <c r="E42" s="1554" t="s">
        <v>299</v>
      </c>
      <c r="F42" s="1554"/>
      <c r="G42" s="1555"/>
      <c r="H42" s="352"/>
    </row>
    <row r="43" spans="1:22" ht="20.100000000000001" customHeight="1">
      <c r="B43" s="322"/>
      <c r="C43" s="322"/>
      <c r="D43" s="354"/>
      <c r="E43" s="331"/>
      <c r="F43" s="331"/>
      <c r="G43" s="331"/>
    </row>
    <row r="44" spans="1:22" ht="20.100000000000001" customHeight="1">
      <c r="B44" s="1550" t="s">
        <v>903</v>
      </c>
      <c r="C44" s="1551"/>
      <c r="D44" s="355" t="s">
        <v>904</v>
      </c>
      <c r="E44" s="356"/>
      <c r="F44" s="330" t="s">
        <v>64</v>
      </c>
      <c r="G44" s="357"/>
    </row>
    <row r="45" spans="1:22" ht="20.100000000000001" customHeight="1">
      <c r="B45" s="322"/>
      <c r="C45" s="322"/>
      <c r="D45" s="355" t="s">
        <v>163</v>
      </c>
      <c r="E45" s="356"/>
      <c r="F45" s="330" t="s">
        <v>64</v>
      </c>
      <c r="G45" s="357"/>
    </row>
    <row r="46" spans="1:22" ht="20.100000000000001" customHeight="1">
      <c r="B46" s="322"/>
      <c r="C46" s="322"/>
      <c r="D46" s="355" t="s">
        <v>905</v>
      </c>
      <c r="E46" s="356"/>
      <c r="F46" s="330" t="s">
        <v>64</v>
      </c>
      <c r="G46" s="357"/>
    </row>
    <row r="47" spans="1:22" ht="20.100000000000001" customHeight="1">
      <c r="B47" s="322"/>
      <c r="C47" s="322"/>
      <c r="D47" s="355" t="s">
        <v>906</v>
      </c>
      <c r="E47" s="356"/>
      <c r="F47" s="330" t="s">
        <v>64</v>
      </c>
      <c r="G47" s="357"/>
    </row>
    <row r="48" spans="1:22" ht="20.100000000000001" customHeight="1">
      <c r="D48" s="358" t="s">
        <v>240</v>
      </c>
      <c r="E48" s="359">
        <f>SUM(E44:E47)</f>
        <v>0</v>
      </c>
      <c r="F48" s="360" t="s">
        <v>64</v>
      </c>
    </row>
    <row r="49" spans="4:18" ht="20.100000000000001" customHeight="1">
      <c r="D49" s="361"/>
      <c r="G49" s="362"/>
    </row>
    <row r="50" spans="4:18" ht="20.100000000000001" customHeight="1">
      <c r="R50" s="363"/>
    </row>
  </sheetData>
  <mergeCells count="25">
    <mergeCell ref="B32:F32"/>
    <mergeCell ref="A1:H1"/>
    <mergeCell ref="B2:F2"/>
    <mergeCell ref="B4:C4"/>
    <mergeCell ref="B13:C13"/>
    <mergeCell ref="G13:O16"/>
    <mergeCell ref="B34:C34"/>
    <mergeCell ref="D34:G34"/>
    <mergeCell ref="B35:C35"/>
    <mergeCell ref="D35:G35"/>
    <mergeCell ref="B36:C36"/>
    <mergeCell ref="D36:G36"/>
    <mergeCell ref="B37:C37"/>
    <mergeCell ref="D37:G37"/>
    <mergeCell ref="B38:C38"/>
    <mergeCell ref="D38:G38"/>
    <mergeCell ref="B39:C39"/>
    <mergeCell ref="D39:G39"/>
    <mergeCell ref="B44:C44"/>
    <mergeCell ref="B40:C40"/>
    <mergeCell ref="D40:G40"/>
    <mergeCell ref="B41:C41"/>
    <mergeCell ref="D41:G41"/>
    <mergeCell ref="B42:C42"/>
    <mergeCell ref="E42:G42"/>
  </mergeCells>
  <phoneticPr fontId="4" type="noConversion"/>
  <hyperlinks>
    <hyperlink ref="D27" r:id="rId1" xr:uid="{968C6AA0-9D13-4112-99A6-2809E39430FA}"/>
  </hyperlinks>
  <printOptions horizontalCentered="1"/>
  <pageMargins left="0.98425196850393704" right="0.59055118110236227" top="0.78740157480314965" bottom="0.78740157480314965" header="0.59055118110236227" footer="0.59055118110236227"/>
  <pageSetup paperSize="9" scale="80" firstPageNumber="0" orientation="landscape" useFirstPageNumber="1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48</vt:i4>
      </vt:variant>
      <vt:variant>
        <vt:lpstr>이름 지정된 범위</vt:lpstr>
      </vt:variant>
      <vt:variant>
        <vt:i4>70</vt:i4>
      </vt:variant>
    </vt:vector>
  </HeadingPairs>
  <TitlesOfParts>
    <vt:vector size="118" baseType="lpstr">
      <vt:lpstr>간지</vt:lpstr>
      <vt:lpstr>표지</vt:lpstr>
      <vt:lpstr>메인</vt:lpstr>
      <vt:lpstr>목차</vt:lpstr>
      <vt:lpstr>가.설계설명서</vt:lpstr>
      <vt:lpstr>나.설계적용기준</vt:lpstr>
      <vt:lpstr>다.예정공정표</vt:lpstr>
      <vt:lpstr>필지별조서</vt:lpstr>
      <vt:lpstr>안전시방서</vt:lpstr>
      <vt:lpstr>가.사업비원가계산서</vt:lpstr>
      <vt:lpstr>나.총괄설계내역서</vt:lpstr>
      <vt:lpstr>다.설계내역서</vt:lpstr>
      <vt:lpstr>가.1-0-1 단가산출서(소구역모두베기)</vt:lpstr>
      <vt:lpstr>나.1-0-1총수량산출(벌목+조재)</vt:lpstr>
      <vt:lpstr>다-1.1-0-1 수량산출(소구역-소나무)</vt:lpstr>
      <vt:lpstr>라-1.1-0-1 GPS좌표 및 흉고(소구역-소나무)</vt:lpstr>
      <vt:lpstr>마-1.1-0-1 수량산출(소구역-소나무-위험목)</vt:lpstr>
      <vt:lpstr>바-1.1-0-1 GPS좌표 및 흉고(소구역-소나무위험목</vt:lpstr>
      <vt:lpstr>다-1.1-0-1 수량산출(소구역-해송)</vt:lpstr>
      <vt:lpstr>라-1.1-0-1 GPS좌표 및 흉고(소구역-해송)</vt:lpstr>
      <vt:lpstr>수간재적표</vt:lpstr>
      <vt:lpstr>작업로개설단가산출조서(단목)</vt:lpstr>
      <vt:lpstr>마-1.1-0-1 수량산출(소구역-해송-위험목)</vt:lpstr>
      <vt:lpstr>바-1.1-0-1 GPS좌표 및 흉고(소구역-해송 위험목</vt:lpstr>
      <vt:lpstr>일위대가총괄표</vt:lpstr>
      <vt:lpstr>일위대가</vt:lpstr>
      <vt:lpstr>1.단가산출서(훈증더미제거-인력)</vt:lpstr>
      <vt:lpstr>1. GPS좌표 및 흉고(훈증더미제거-인력)</vt:lpstr>
      <vt:lpstr>2. 단가산출서(훈증더미제거-파쇄)</vt:lpstr>
      <vt:lpstr>2. GPS좌표 및 흉고(훈증더미제거-파쇄)</vt:lpstr>
      <vt:lpstr>단가산출총괄표</vt:lpstr>
      <vt:lpstr>1-0-1임목소운반(비-포)</vt:lpstr>
      <vt:lpstr>1-0-1 원목대운반</vt:lpstr>
      <vt:lpstr> 1-0-1입목파쇄</vt:lpstr>
      <vt:lpstr>1-0-1중기운반</vt:lpstr>
      <vt:lpstr>1-0-1중기운반(0.7)</vt:lpstr>
      <vt:lpstr>운반거리표</vt:lpstr>
      <vt:lpstr>조재율표</vt:lpstr>
      <vt:lpstr>기계경비총괄표</vt:lpstr>
      <vt:lpstr>기계경비</vt:lpstr>
      <vt:lpstr>기계경비적용기준</vt:lpstr>
      <vt:lpstr>노임단가</vt:lpstr>
      <vt:lpstr>자재단가</vt:lpstr>
      <vt:lpstr>품셈적용기준</vt:lpstr>
      <vt:lpstr>산출기초조사서</vt:lpstr>
      <vt:lpstr>사업자등록증</vt:lpstr>
      <vt:lpstr>기사자격증사본</vt:lpstr>
      <vt:lpstr>적용품셈및면적</vt:lpstr>
      <vt:lpstr>' 1-0-1입목파쇄'!Print_Area</vt:lpstr>
      <vt:lpstr>'1. GPS좌표 및 흉고(훈증더미제거-인력)'!Print_Area</vt:lpstr>
      <vt:lpstr>'1.단가산출서(훈증더미제거-인력)'!Print_Area</vt:lpstr>
      <vt:lpstr>'1-0-1 원목대운반'!Print_Area</vt:lpstr>
      <vt:lpstr>'1-0-1임목소운반(비-포)'!Print_Area</vt:lpstr>
      <vt:lpstr>'1-0-1중기운반'!Print_Area</vt:lpstr>
      <vt:lpstr>'1-0-1중기운반(0.7)'!Print_Area</vt:lpstr>
      <vt:lpstr>'2. GPS좌표 및 흉고(훈증더미제거-파쇄)'!Print_Area</vt:lpstr>
      <vt:lpstr>'2. 단가산출서(훈증더미제거-파쇄)'!Print_Area</vt:lpstr>
      <vt:lpstr>'가.1-0-1 단가산출서(소구역모두베기)'!Print_Area</vt:lpstr>
      <vt:lpstr>가.사업비원가계산서!Print_Area</vt:lpstr>
      <vt:lpstr>가.설계설명서!Print_Area</vt:lpstr>
      <vt:lpstr>간지!Print_Area</vt:lpstr>
      <vt:lpstr>기계경비!Print_Area</vt:lpstr>
      <vt:lpstr>기계경비총괄표!Print_Area</vt:lpstr>
      <vt:lpstr>'나.1-0-1총수량산출(벌목+조재)'!Print_Area</vt:lpstr>
      <vt:lpstr>나.설계적용기준!Print_Area</vt:lpstr>
      <vt:lpstr>나.총괄설계내역서!Print_Area</vt:lpstr>
      <vt:lpstr>노임단가!Print_Area</vt:lpstr>
      <vt:lpstr>다.설계내역서!Print_Area</vt:lpstr>
      <vt:lpstr>다.예정공정표!Print_Area</vt:lpstr>
      <vt:lpstr>'다-1.1-0-1 수량산출(소구역-소나무)'!Print_Area</vt:lpstr>
      <vt:lpstr>'다-1.1-0-1 수량산출(소구역-해송)'!Print_Area</vt:lpstr>
      <vt:lpstr>단가산출총괄표!Print_Area</vt:lpstr>
      <vt:lpstr>'라-1.1-0-1 GPS좌표 및 흉고(소구역-소나무)'!Print_Area</vt:lpstr>
      <vt:lpstr>'라-1.1-0-1 GPS좌표 및 흉고(소구역-해송)'!Print_Area</vt:lpstr>
      <vt:lpstr>'마-1.1-0-1 수량산출(소구역-소나무-위험목)'!Print_Area</vt:lpstr>
      <vt:lpstr>'마-1.1-0-1 수량산출(소구역-해송-위험목)'!Print_Area</vt:lpstr>
      <vt:lpstr>메인!Print_Area</vt:lpstr>
      <vt:lpstr>목차!Print_Area</vt:lpstr>
      <vt:lpstr>'바-1.1-0-1 GPS좌표 및 흉고(소구역-소나무위험목'!Print_Area</vt:lpstr>
      <vt:lpstr>'바-1.1-0-1 GPS좌표 및 흉고(소구역-해송 위험목'!Print_Area</vt:lpstr>
      <vt:lpstr>산출기초조사서!Print_Area</vt:lpstr>
      <vt:lpstr>안전시방서!Print_Area</vt:lpstr>
      <vt:lpstr>운반거리표!Print_Area</vt:lpstr>
      <vt:lpstr>일위대가!Print_Area</vt:lpstr>
      <vt:lpstr>일위대가총괄표!Print_Area</vt:lpstr>
      <vt:lpstr>자재단가!Print_Area</vt:lpstr>
      <vt:lpstr>'작업로개설단가산출조서(단목)'!Print_Area</vt:lpstr>
      <vt:lpstr>조재율표!Print_Area</vt:lpstr>
      <vt:lpstr>표지!Print_Area</vt:lpstr>
      <vt:lpstr>품셈적용기준!Print_Area</vt:lpstr>
      <vt:lpstr>필지별조서!Print_Area</vt:lpstr>
      <vt:lpstr>' 1-0-1입목파쇄'!Print_Titles</vt:lpstr>
      <vt:lpstr>'1. GPS좌표 및 흉고(훈증더미제거-인력)'!Print_Titles</vt:lpstr>
      <vt:lpstr>'1.단가산출서(훈증더미제거-인력)'!Print_Titles</vt:lpstr>
      <vt:lpstr>'1-0-1 원목대운반'!Print_Titles</vt:lpstr>
      <vt:lpstr>'1-0-1임목소운반(비-포)'!Print_Titles</vt:lpstr>
      <vt:lpstr>'1-0-1중기운반'!Print_Titles</vt:lpstr>
      <vt:lpstr>'1-0-1중기운반(0.7)'!Print_Titles</vt:lpstr>
      <vt:lpstr>'2. GPS좌표 및 흉고(훈증더미제거-파쇄)'!Print_Titles</vt:lpstr>
      <vt:lpstr>'2. 단가산출서(훈증더미제거-파쇄)'!Print_Titles</vt:lpstr>
      <vt:lpstr>'가.1-0-1 단가산출서(소구역모두베기)'!Print_Titles</vt:lpstr>
      <vt:lpstr>기계경비!Print_Titles</vt:lpstr>
      <vt:lpstr>기계경비총괄표!Print_Titles</vt:lpstr>
      <vt:lpstr>노임단가!Print_Titles</vt:lpstr>
      <vt:lpstr>다.예정공정표!Print_Titles</vt:lpstr>
      <vt:lpstr>'다-1.1-0-1 수량산출(소구역-소나무)'!Print_Titles</vt:lpstr>
      <vt:lpstr>'다-1.1-0-1 수량산출(소구역-해송)'!Print_Titles</vt:lpstr>
      <vt:lpstr>단가산출총괄표!Print_Titles</vt:lpstr>
      <vt:lpstr>'라-1.1-0-1 GPS좌표 및 흉고(소구역-소나무)'!Print_Titles</vt:lpstr>
      <vt:lpstr>'라-1.1-0-1 GPS좌표 및 흉고(소구역-해송)'!Print_Titles</vt:lpstr>
      <vt:lpstr>'마-1.1-0-1 수량산출(소구역-소나무-위험목)'!Print_Titles</vt:lpstr>
      <vt:lpstr>'마-1.1-0-1 수량산출(소구역-해송-위험목)'!Print_Titles</vt:lpstr>
      <vt:lpstr>'바-1.1-0-1 GPS좌표 및 흉고(소구역-소나무위험목'!Print_Titles</vt:lpstr>
      <vt:lpstr>'바-1.1-0-1 GPS좌표 및 흉고(소구역-해송 위험목'!Print_Titles</vt:lpstr>
      <vt:lpstr>일위대가!Print_Titles</vt:lpstr>
      <vt:lpstr>일위대가총괄표!Print_Titles</vt:lpstr>
      <vt:lpstr>자재단가!Print_Titles</vt:lpstr>
      <vt:lpstr>'작업로개설단가산출조서(단목)'!Print_Titles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park park</dc:creator>
  <cp:lastModifiedBy>공사계약</cp:lastModifiedBy>
  <cp:lastPrinted>2026-05-22T13:18:34Z</cp:lastPrinted>
  <dcterms:created xsi:type="dcterms:W3CDTF">2025-11-12T08:03:00Z</dcterms:created>
  <dcterms:modified xsi:type="dcterms:W3CDTF">2026-07-08T00:04:12Z</dcterms:modified>
</cp:coreProperties>
</file>